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75" windowWidth="23295" windowHeight="6960" tabRatio="831" firstSheet="50" activeTab="78"/>
  </bookViews>
  <sheets>
    <sheet name="README" sheetId="2" r:id="rId1"/>
    <sheet name="Data Sheet" sheetId="1" r:id="rId2"/>
    <sheet name="Cover" sheetId="3" r:id="rId3"/>
    <sheet name="Comments" sheetId="4" r:id="rId4"/>
    <sheet name="Gen Inst" sheetId="5" r:id="rId5"/>
    <sheet name="Table" sheetId="6" r:id="rId6"/>
    <sheet name="101" sheetId="7" r:id="rId7"/>
    <sheet name="102" sheetId="8" r:id="rId8"/>
    <sheet name="103" sheetId="9" r:id="rId9"/>
    <sheet name="104105" sheetId="10" r:id="rId10"/>
    <sheet name="106107" sheetId="11" r:id="rId11"/>
    <sheet name="108109" sheetId="12" r:id="rId12"/>
    <sheet name="110113" sheetId="13" r:id="rId13"/>
    <sheet name="114117" sheetId="14" r:id="rId14"/>
    <sheet name="118119" sheetId="15" r:id="rId15"/>
    <sheet name="120121" sheetId="16" r:id="rId16"/>
    <sheet name="122123" sheetId="17" r:id="rId17"/>
    <sheet name="122a122b" sheetId="78" r:id="rId18"/>
    <sheet name="200201" sheetId="18" r:id="rId19"/>
    <sheet name="202203" sheetId="19" r:id="rId20"/>
    <sheet name="204207" sheetId="20" r:id="rId21"/>
    <sheet name="213" sheetId="21" r:id="rId22"/>
    <sheet name="214" sheetId="22" r:id="rId23"/>
    <sheet name="216" sheetId="23" r:id="rId24"/>
    <sheet name="217" sheetId="24" r:id="rId25"/>
    <sheet name="218" sheetId="25" r:id="rId26"/>
    <sheet name="219" sheetId="26" r:id="rId27"/>
    <sheet name="221" sheetId="27" r:id="rId28"/>
    <sheet name="224225" sheetId="28" r:id="rId29"/>
    <sheet name="227" sheetId="29" r:id="rId30"/>
    <sheet name="228229" sheetId="30" r:id="rId31"/>
    <sheet name="230" sheetId="31" r:id="rId32"/>
    <sheet name="231" sheetId="79" r:id="rId33"/>
    <sheet name="232" sheetId="32" r:id="rId34"/>
    <sheet name="233" sheetId="33" r:id="rId35"/>
    <sheet name="234" sheetId="34" r:id="rId36"/>
    <sheet name="250251" sheetId="35" r:id="rId37"/>
    <sheet name="253" sheetId="37" r:id="rId38"/>
    <sheet name="254" sheetId="38" r:id="rId39"/>
    <sheet name="256257" sheetId="39" r:id="rId40"/>
    <sheet name="261" sheetId="40" r:id="rId41"/>
    <sheet name="262263" sheetId="41" r:id="rId42"/>
    <sheet name="266267" sheetId="42" r:id="rId43"/>
    <sheet name="269" sheetId="43" r:id="rId44"/>
    <sheet name="272273" sheetId="44" r:id="rId45"/>
    <sheet name="274275" sheetId="45" r:id="rId46"/>
    <sheet name="276277" sheetId="46" r:id="rId47"/>
    <sheet name="278" sheetId="47" r:id="rId48"/>
    <sheet name="300301" sheetId="48" r:id="rId49"/>
    <sheet name="300B EST ESCO" sheetId="89" r:id="rId50"/>
    <sheet name="302" sheetId="80" r:id="rId51"/>
    <sheet name="304" sheetId="49" r:id="rId52"/>
    <sheet name="310311" sheetId="50" r:id="rId53"/>
    <sheet name="320323" sheetId="51" r:id="rId54"/>
    <sheet name="326327" sheetId="52" r:id="rId55"/>
    <sheet name="328330" sheetId="53" r:id="rId56"/>
    <sheet name="331" sheetId="81" r:id="rId57"/>
    <sheet name="332" sheetId="54" r:id="rId58"/>
    <sheet name="335" sheetId="55" r:id="rId59"/>
    <sheet name="336" sheetId="56" r:id="rId60"/>
    <sheet name="337" sheetId="57" r:id="rId61"/>
    <sheet name="340" sheetId="58" r:id="rId62"/>
    <sheet name="350351" sheetId="59" r:id="rId63"/>
    <sheet name="352353" sheetId="60" r:id="rId64"/>
    <sheet name="354355" sheetId="61" r:id="rId65"/>
    <sheet name="356" sheetId="62" r:id="rId66"/>
    <sheet name="397" sheetId="82" r:id="rId67"/>
    <sheet name="398" sheetId="83" r:id="rId68"/>
    <sheet name="400" sheetId="84" r:id="rId69"/>
    <sheet name="400a" sheetId="85" r:id="rId70"/>
    <sheet name="401" sheetId="63" r:id="rId71"/>
    <sheet name="402403" sheetId="64" r:id="rId72"/>
    <sheet name="406407" sheetId="65" r:id="rId73"/>
    <sheet name="408409" sheetId="66" r:id="rId74"/>
    <sheet name="410411" sheetId="67" r:id="rId75"/>
    <sheet name="414416" sheetId="87" r:id="rId76"/>
    <sheet name="419420" sheetId="88" r:id="rId77"/>
    <sheet name="422423" sheetId="68" r:id="rId78"/>
    <sheet name="424425" sheetId="69" r:id="rId79"/>
    <sheet name="426427" sheetId="70" r:id="rId80"/>
    <sheet name="429" sheetId="71" r:id="rId81"/>
    <sheet name="430" sheetId="86" r:id="rId82"/>
    <sheet name="450" sheetId="74" r:id="rId83"/>
    <sheet name="BOOK" sheetId="75"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_101">'101'!$A$1</definedName>
    <definedName name="_101PM">'101'!$B$66:$B$74</definedName>
    <definedName name="_102">'102'!$A$1</definedName>
    <definedName name="_102PM">'102'!$B$59:$B$67</definedName>
    <definedName name="_102PM_40">#REF!</definedName>
    <definedName name="_102PM_41">#REF!</definedName>
    <definedName name="_103">'103'!$A$1</definedName>
    <definedName name="_103_39">#REF!</definedName>
    <definedName name="_103_40">#REF!</definedName>
    <definedName name="_103_41">#REF!</definedName>
    <definedName name="_103_60">'[1]103'!#REF!</definedName>
    <definedName name="_103_61">'[2]103'!#REF!</definedName>
    <definedName name="_103PM">'103'!$B$65:$B$75</definedName>
    <definedName name="_103PM_40">#REF!</definedName>
    <definedName name="_103PM_41">#REF!</definedName>
    <definedName name="_104105" localSheetId="49">#REF!</definedName>
    <definedName name="_104105">'104105'!$A$1</definedName>
    <definedName name="_104105_60">#REF!</definedName>
    <definedName name="_104105PM" localSheetId="49">#REF!</definedName>
    <definedName name="_104105PM">'104105'!$B$64:$B$74</definedName>
    <definedName name="_104105PM_10">#REF!</definedName>
    <definedName name="_104105PM_12">#REF!</definedName>
    <definedName name="_104105PM_17">#REF!</definedName>
    <definedName name="_104105PM_28">#REF!</definedName>
    <definedName name="_104105PM_36">#REF!</definedName>
    <definedName name="_104105PM_39">#REF!</definedName>
    <definedName name="_104105PM_40">#REF!</definedName>
    <definedName name="_104105PM_41">#REF!</definedName>
    <definedName name="_104105PM_60">#REF!</definedName>
    <definedName name="_104105PM_61">#REF!</definedName>
    <definedName name="_104105PM_66">#REF!</definedName>
    <definedName name="_106107" localSheetId="49">#REF!</definedName>
    <definedName name="_106107">'106107'!$A$1</definedName>
    <definedName name="_106107_39">#REF!</definedName>
    <definedName name="_106107_60">#REF!</definedName>
    <definedName name="_106107_61">#REF!</definedName>
    <definedName name="_106107PM" localSheetId="49">#REF!</definedName>
    <definedName name="_106107PM">'106107'!$B$116:$B$118</definedName>
    <definedName name="_106107PM_39">#REF!</definedName>
    <definedName name="_106107PM_60">#REF!</definedName>
    <definedName name="_106107PM_61">#REF!</definedName>
    <definedName name="_108109">'108109'!$E$9</definedName>
    <definedName name="_108109_40">#REF!</definedName>
    <definedName name="_108109_41">#REF!</definedName>
    <definedName name="_108109PM">'108109'!$B$119:$B$127</definedName>
    <definedName name="_108109PM_10">#REF!</definedName>
    <definedName name="_108109PM_12">'[3]108109'!#REF!</definedName>
    <definedName name="_108109PM_17">'[3]108109'!#REF!</definedName>
    <definedName name="_108109PM_28">#REF!</definedName>
    <definedName name="_108109PM_36">#REF!</definedName>
    <definedName name="_108109PM_39">#REF!</definedName>
    <definedName name="_108109PM_40">#REF!</definedName>
    <definedName name="_108109PM_41">#REF!</definedName>
    <definedName name="_108109PM_60">'[1]108109'!#REF!</definedName>
    <definedName name="_108109PM_61">'[2]108109'!#REF!</definedName>
    <definedName name="_108109PM_66">'[4]108109'!#REF!</definedName>
    <definedName name="_110113" localSheetId="49">#REF!</definedName>
    <definedName name="_110113">'110113'!$A$1</definedName>
    <definedName name="_110113_17">#REF!</definedName>
    <definedName name="_110113PM" localSheetId="49">#REF!</definedName>
    <definedName name="_110113PM">'110113'!$B$261:$B$269</definedName>
    <definedName name="_110113PM_17">#REF!</definedName>
    <definedName name="_110113PM_40">#REF!</definedName>
    <definedName name="_110113PM_41">#REF!</definedName>
    <definedName name="_114117" localSheetId="49">#REF!</definedName>
    <definedName name="_114117">'114117'!$A$1</definedName>
    <definedName name="_114117PM" localSheetId="49">#REF!</definedName>
    <definedName name="_114117PM">'114117'!$B$129:$B$143</definedName>
    <definedName name="_118119">'118119'!$A$1</definedName>
    <definedName name="_118119_17">#REF!</definedName>
    <definedName name="_118119PM">'118119'!$B$133:$B$141</definedName>
    <definedName name="_118119PM_10">#REF!</definedName>
    <definedName name="_118119PM_12">'[3]118119'!#REF!</definedName>
    <definedName name="_118119PM_17">#REF!</definedName>
    <definedName name="_118119PM_28">#REF!</definedName>
    <definedName name="_118119PM_36">#REF!</definedName>
    <definedName name="_118119PM_39">#REF!</definedName>
    <definedName name="_118119PM_40">#REF!</definedName>
    <definedName name="_118119PM_41">#REF!</definedName>
    <definedName name="_118119PM_60">'[4]118119'!#REF!</definedName>
    <definedName name="_118119PM_61">'[3]118119'!#REF!</definedName>
    <definedName name="_118119PM_66">'[4]118119'!#REF!</definedName>
    <definedName name="_120121" localSheetId="49">#REF!</definedName>
    <definedName name="_120121">'120121'!$A$1</definedName>
    <definedName name="_120121PM" localSheetId="49">#REF!</definedName>
    <definedName name="_120121PM">'120121'!$B$134:$B$142</definedName>
    <definedName name="_120121PM_10">#REF!</definedName>
    <definedName name="_120121PM_12">#REF!</definedName>
    <definedName name="_120121PM_17">#REF!</definedName>
    <definedName name="_120121PM_28">#REF!</definedName>
    <definedName name="_120121PM_36">#REF!</definedName>
    <definedName name="_120121PM_39">#REF!</definedName>
    <definedName name="_120121PM_40">#REF!</definedName>
    <definedName name="_120121PM_41">#REF!</definedName>
    <definedName name="_120121PM_60">#REF!</definedName>
    <definedName name="_120121PM_61">#REF!</definedName>
    <definedName name="_120121PM_66">#REF!</definedName>
    <definedName name="_122123">'122123'!$A$1</definedName>
    <definedName name="_122123PM" localSheetId="49">'[5]122123'!#REF!</definedName>
    <definedName name="_122123PM">'122123'!$B$144:$B$152</definedName>
    <definedName name="_200201" localSheetId="49">#REF!</definedName>
    <definedName name="_200201">'200201'!$A$1</definedName>
    <definedName name="_200201PM" localSheetId="49">#REF!</definedName>
    <definedName name="_200201PM">'200201'!$B$66:$B$74</definedName>
    <definedName name="_202203">'202203'!$A$1</definedName>
    <definedName name="_202203PM">'202203'!$B$65:$B$73</definedName>
    <definedName name="_204207" localSheetId="49">#REF!</definedName>
    <definedName name="_204207">'204207'!$A$1</definedName>
    <definedName name="_204207PM" localSheetId="49">#REF!</definedName>
    <definedName name="_204207PM">'204207'!$B$153:$B$167</definedName>
    <definedName name="_204207PM_40">#REF!</definedName>
    <definedName name="_204207PM_41">#REF!</definedName>
    <definedName name="_213">'213'!$A$1</definedName>
    <definedName name="_213PM">'213'!$B$69:$B$77</definedName>
    <definedName name="_214">'214'!$A$1</definedName>
    <definedName name="_214PM">'214'!$B$71:$B$79</definedName>
    <definedName name="_214PM_40">#REF!</definedName>
    <definedName name="_214PM_41">#REF!</definedName>
    <definedName name="_216" localSheetId="49">#REF!</definedName>
    <definedName name="_216">'216'!$A$1</definedName>
    <definedName name="_216_60">#REF!</definedName>
    <definedName name="_216PM" localSheetId="49">#REF!</definedName>
    <definedName name="_216PM">'216'!#REF!</definedName>
    <definedName name="_216PM_10">#REF!</definedName>
    <definedName name="_216PM_11">#REF!</definedName>
    <definedName name="_216PM_12">#REF!</definedName>
    <definedName name="_216PM_14">'[6]216'!#REF!</definedName>
    <definedName name="_216PM_15">'[6]216'!#REF!</definedName>
    <definedName name="_216PM_16">'[6]216'!#REF!</definedName>
    <definedName name="_216PM_17">'[7]216'!#REF!</definedName>
    <definedName name="_216PM_18">'[8]216'!#REF!</definedName>
    <definedName name="_216PM_19">#REF!</definedName>
    <definedName name="_216PM_20">#REF!</definedName>
    <definedName name="_216PM_25">'[9]216'!#REF!</definedName>
    <definedName name="_216PM_26">#REF!</definedName>
    <definedName name="_216PM_28">#REF!</definedName>
    <definedName name="_216PM_29">#REF!</definedName>
    <definedName name="_216PM_34">'[6]216'!#REF!</definedName>
    <definedName name="_216PM_35">'[6]216'!#REF!</definedName>
    <definedName name="_216PM_36">#REF!</definedName>
    <definedName name="_216PM_39">#REF!</definedName>
    <definedName name="_216PM_43">#REF!</definedName>
    <definedName name="_216PM_46">#REF!</definedName>
    <definedName name="_216PM_48">#REF!</definedName>
    <definedName name="_216PM_50">#REF!</definedName>
    <definedName name="_216PM_51">'[8]216'!#REF!</definedName>
    <definedName name="_216PM_55">#REF!</definedName>
    <definedName name="_216PM_56">#REF!</definedName>
    <definedName name="_216PM_57">'[9]216'!#REF!</definedName>
    <definedName name="_216PM_58">#REF!</definedName>
    <definedName name="_216PM_59">'[10]216'!#REF!</definedName>
    <definedName name="_216PM_60">#REF!</definedName>
    <definedName name="_216PM_61">#REF!</definedName>
    <definedName name="_216PM_62">'[11]216'!#REF!</definedName>
    <definedName name="_216PM_63">#REF!</definedName>
    <definedName name="_216PM_64">#REF!</definedName>
    <definedName name="_216PM_66">#REF!</definedName>
    <definedName name="_216PM_7">'[6]216'!#REF!</definedName>
    <definedName name="_216PM_8">'[6]216'!#REF!</definedName>
    <definedName name="_216PM_9">'[12]216'!#REF!</definedName>
    <definedName name="_217">'217'!$A$1</definedName>
    <definedName name="_217_60">#REF!</definedName>
    <definedName name="_217PM">'217'!$B$77:$B$85</definedName>
    <definedName name="_217PM_60">#REF!</definedName>
    <definedName name="_218">'218'!$A$1</definedName>
    <definedName name="_218_60">#REF!</definedName>
    <definedName name="_218PM" localSheetId="49">'[5]218'!#REF!</definedName>
    <definedName name="_218PM">'218'!#REF!</definedName>
    <definedName name="_218PM_10">#REF!</definedName>
    <definedName name="_218PM_11">#REF!</definedName>
    <definedName name="_218PM_12">#REF!</definedName>
    <definedName name="_218PM_14">'[6]218'!#REF!</definedName>
    <definedName name="_218PM_15">'[6]218'!#REF!</definedName>
    <definedName name="_218PM_16">'[6]218'!#REF!</definedName>
    <definedName name="_218PM_17">'[7]218'!#REF!</definedName>
    <definedName name="_218PM_18">'[8]218'!#REF!</definedName>
    <definedName name="_218PM_19">#REF!</definedName>
    <definedName name="_218PM_20">#REF!</definedName>
    <definedName name="_218PM_25">'[9]218'!#REF!</definedName>
    <definedName name="_218PM_26">#REF!</definedName>
    <definedName name="_218PM_28">#REF!</definedName>
    <definedName name="_218PM_29">#REF!</definedName>
    <definedName name="_218PM_34">'[6]218'!#REF!</definedName>
    <definedName name="_218PM_35">'[6]218'!#REF!</definedName>
    <definedName name="_218PM_36">#REF!</definedName>
    <definedName name="_218PM_39">#REF!</definedName>
    <definedName name="_218PM_43">#REF!</definedName>
    <definedName name="_218PM_46">#REF!</definedName>
    <definedName name="_218PM_48">#REF!</definedName>
    <definedName name="_218PM_50">#REF!</definedName>
    <definedName name="_218PM_51">'[8]218'!#REF!</definedName>
    <definedName name="_218PM_55">#REF!</definedName>
    <definedName name="_218PM_56">#REF!</definedName>
    <definedName name="_218PM_57">'[9]218'!#REF!</definedName>
    <definedName name="_218PM_58">#REF!</definedName>
    <definedName name="_218PM_59">'[10]218'!#REF!</definedName>
    <definedName name="_218PM_60">#REF!</definedName>
    <definedName name="_218PM_61">#REF!</definedName>
    <definedName name="_218PM_62">'[11]218'!#REF!</definedName>
    <definedName name="_218PM_63">#REF!</definedName>
    <definedName name="_218PM_64">#REF!</definedName>
    <definedName name="_218PM_66">#REF!</definedName>
    <definedName name="_218PM_7">'[6]218'!#REF!</definedName>
    <definedName name="_218PM_8">'[6]218'!#REF!</definedName>
    <definedName name="_218PM_9">'[12]218'!#REF!</definedName>
    <definedName name="_219" localSheetId="49">#REF!</definedName>
    <definedName name="_219">'219'!$A$1</definedName>
    <definedName name="_219_25">'[13]219'!#REF!</definedName>
    <definedName name="_219_39">#REF!</definedName>
    <definedName name="_219_40">#REF!</definedName>
    <definedName name="_219_41">#REF!</definedName>
    <definedName name="_219_60">'[1]219'!#REF!</definedName>
    <definedName name="_219_61">'[2]219'!#REF!</definedName>
    <definedName name="_219_68">#REF!</definedName>
    <definedName name="_219PM" localSheetId="49">#REF!</definedName>
    <definedName name="_219PM">'219'!#REF!</definedName>
    <definedName name="_219PM_10">#REF!</definedName>
    <definedName name="_219PM_11">#REF!</definedName>
    <definedName name="_219PM_12">#REF!</definedName>
    <definedName name="_219PM_14">#REF!</definedName>
    <definedName name="_219PM_15">#REF!</definedName>
    <definedName name="_219PM_16">#REF!</definedName>
    <definedName name="_219PM_17">'[7]219'!#REF!</definedName>
    <definedName name="_219PM_19">#REF!</definedName>
    <definedName name="_219PM_20">#REF!</definedName>
    <definedName name="_219PM_25">'[13]219'!#REF!</definedName>
    <definedName name="_219PM_26">#REF!</definedName>
    <definedName name="_219PM_28">#REF!</definedName>
    <definedName name="_219PM_29">#REF!</definedName>
    <definedName name="_219PM_34">#REF!</definedName>
    <definedName name="_219PM_35">#REF!</definedName>
    <definedName name="_219PM_36">#REF!</definedName>
    <definedName name="_219PM_39">#REF!</definedName>
    <definedName name="_219PM_43">#REF!</definedName>
    <definedName name="_219PM_46">#REF!</definedName>
    <definedName name="_219PM_48">#REF!</definedName>
    <definedName name="_219PM_50">#REF!</definedName>
    <definedName name="_219PM_55">#REF!</definedName>
    <definedName name="_219PM_56">#REF!</definedName>
    <definedName name="_219PM_57">'[9]219'!#REF!</definedName>
    <definedName name="_219PM_58">#REF!</definedName>
    <definedName name="_219PM_59">'[10]219'!#REF!</definedName>
    <definedName name="_219PM_60">'[1]219'!#REF!</definedName>
    <definedName name="_219PM_61">'[2]219'!#REF!</definedName>
    <definedName name="_219PM_62">'[11]219'!#REF!</definedName>
    <definedName name="_219PM_63">#REF!</definedName>
    <definedName name="_219PM_64">#REF!</definedName>
    <definedName name="_219PM_66">#REF!</definedName>
    <definedName name="_219PM_7">#REF!</definedName>
    <definedName name="_219PM_8">#REF!</definedName>
    <definedName name="_219PM_9">'[12]219'!#REF!</definedName>
    <definedName name="_221">'221'!$A$1</definedName>
    <definedName name="_221PM">'221'!$A$66:$B$77</definedName>
    <definedName name="_221PM_10">#REF!</definedName>
    <definedName name="_221PM_12">#REF!</definedName>
    <definedName name="_221PM_17">#REF!</definedName>
    <definedName name="_221PM_28">#REF!</definedName>
    <definedName name="_221PM_36">#REF!</definedName>
    <definedName name="_221PM_39">#REF!</definedName>
    <definedName name="_221PM_40">#REF!</definedName>
    <definedName name="_221PM_41">#REF!</definedName>
    <definedName name="_221PM_60">#REF!</definedName>
    <definedName name="_221PM_61">#REF!</definedName>
    <definedName name="_221PM_66">#REF!</definedName>
    <definedName name="_224225" localSheetId="49">#REF!</definedName>
    <definedName name="_224225">'224225'!$A$1</definedName>
    <definedName name="_224225_26">'[13]224225'!#REF!</definedName>
    <definedName name="_224225PM" localSheetId="49">#REF!</definedName>
    <definedName name="_224225PM">'224225'!#REF!</definedName>
    <definedName name="_224225PM_10">#REF!</definedName>
    <definedName name="_224225PM_11">#REF!</definedName>
    <definedName name="_224225PM_12">#REF!</definedName>
    <definedName name="_224225PM_14">#REF!</definedName>
    <definedName name="_224225PM_15">#REF!</definedName>
    <definedName name="_224225PM_16">#REF!</definedName>
    <definedName name="_224225PM_17">'[7]224225'!#REF!</definedName>
    <definedName name="_224225PM_18">'[8]224225'!#REF!</definedName>
    <definedName name="_224225PM_19">#REF!</definedName>
    <definedName name="_224225PM_20">#REF!</definedName>
    <definedName name="_224225PM_25">'[9]224225'!#REF!</definedName>
    <definedName name="_224225PM_26">'[13]224225'!#REF!</definedName>
    <definedName name="_224225PM_28">#REF!</definedName>
    <definedName name="_224225PM_29">#REF!</definedName>
    <definedName name="_224225PM_34">#REF!</definedName>
    <definedName name="_224225PM_35">#REF!</definedName>
    <definedName name="_224225PM_36">#REF!</definedName>
    <definedName name="_224225PM_39">#REF!</definedName>
    <definedName name="_224225PM_43">#REF!</definedName>
    <definedName name="_224225PM_46">#REF!</definedName>
    <definedName name="_224225PM_48">#REF!</definedName>
    <definedName name="_224225PM_50">#REF!</definedName>
    <definedName name="_224225PM_51">'[8]224225'!#REF!</definedName>
    <definedName name="_224225PM_55">#REF!</definedName>
    <definedName name="_224225PM_56">#REF!</definedName>
    <definedName name="_224225PM_57">'[9]224225'!#REF!</definedName>
    <definedName name="_224225PM_58">#REF!</definedName>
    <definedName name="_224225PM_59">'[10]224225'!#REF!</definedName>
    <definedName name="_224225PM_60">'[1]224225'!#REF!</definedName>
    <definedName name="_224225PM_61">'[2]224225'!#REF!</definedName>
    <definedName name="_224225PM_62">'[11]224225'!#REF!</definedName>
    <definedName name="_224225PM_63">#REF!</definedName>
    <definedName name="_224225PM_64">#REF!</definedName>
    <definedName name="_224225PM_66">#REF!</definedName>
    <definedName name="_224225PM_7">#REF!</definedName>
    <definedName name="_224225PM_8">#REF!</definedName>
    <definedName name="_224225PM_9">'[12]224225'!#REF!</definedName>
    <definedName name="_227" localSheetId="49">#REF!</definedName>
    <definedName name="_227">'227'!$A$1</definedName>
    <definedName name="_227PM" localSheetId="49">#REF!</definedName>
    <definedName name="_227PM">'227'!$B$72:$B$80</definedName>
    <definedName name="_228229">'228229'!$A$1</definedName>
    <definedName name="_228229PM">'228229'!$B$72:$B$82</definedName>
    <definedName name="_230">'230'!$A$1</definedName>
    <definedName name="_230PM">'230'!$B$74:$B$82</definedName>
    <definedName name="_232" localSheetId="49">'[5]232'!$A$1</definedName>
    <definedName name="_232">'232'!$A$1</definedName>
    <definedName name="_232PM" localSheetId="49">'[5]232'!#REF!</definedName>
    <definedName name="_232PM">'232'!#REF!</definedName>
    <definedName name="_232PM_10">#REF!</definedName>
    <definedName name="_232PM_11">#REF!</definedName>
    <definedName name="_232PM_12">#REF!</definedName>
    <definedName name="_232PM_14">#REF!</definedName>
    <definedName name="_232PM_15">#REF!</definedName>
    <definedName name="_232PM_16">#REF!</definedName>
    <definedName name="_232PM_17">'[7]232'!#REF!</definedName>
    <definedName name="_232PM_18">'[8]232'!#REF!</definedName>
    <definedName name="_232PM_19">#REF!</definedName>
    <definedName name="_232PM_20">#REF!</definedName>
    <definedName name="_232PM_25">'[9]232'!#REF!</definedName>
    <definedName name="_232PM_26">#REF!</definedName>
    <definedName name="_232PM_28">#REF!</definedName>
    <definedName name="_232PM_29">#REF!</definedName>
    <definedName name="_232PM_34">#REF!</definedName>
    <definedName name="_232PM_35">#REF!</definedName>
    <definedName name="_232PM_36">#REF!</definedName>
    <definedName name="_232PM_39">#REF!</definedName>
    <definedName name="_232PM_43">#REF!</definedName>
    <definedName name="_232PM_46">#REF!</definedName>
    <definedName name="_232PM_48">#REF!</definedName>
    <definedName name="_232PM_50">#REF!</definedName>
    <definedName name="_232PM_51">'[8]232'!#REF!</definedName>
    <definedName name="_232PM_55">#REF!</definedName>
    <definedName name="_232PM_56">#REF!</definedName>
    <definedName name="_232PM_57">'[9]232'!#REF!</definedName>
    <definedName name="_232PM_58">#REF!</definedName>
    <definedName name="_232PM_59">'[10]232'!#REF!</definedName>
    <definedName name="_232PM_60">'[1]232'!#REF!</definedName>
    <definedName name="_232PM_61">'[2]232'!#REF!</definedName>
    <definedName name="_232PM_62">'[11]232'!#REF!</definedName>
    <definedName name="_232PM_63">#REF!</definedName>
    <definedName name="_232PM_64">#REF!</definedName>
    <definedName name="_232PM_66">#REF!</definedName>
    <definedName name="_232PM_7">#REF!</definedName>
    <definedName name="_232PM_8">#REF!</definedName>
    <definedName name="_232PM_9">'[12]232'!#REF!</definedName>
    <definedName name="_233">'233'!$A$1</definedName>
    <definedName name="_233PM" localSheetId="49">'[5]233'!#REF!</definedName>
    <definedName name="_233PM">'233'!#REF!</definedName>
    <definedName name="_233PM_10">#REF!</definedName>
    <definedName name="_233PM_11">#REF!</definedName>
    <definedName name="_233PM_12">#REF!</definedName>
    <definedName name="_233PM_14">#REF!</definedName>
    <definedName name="_233PM_15">#REF!</definedName>
    <definedName name="_233PM_16">#REF!</definedName>
    <definedName name="_233PM_17">'[7]233'!#REF!</definedName>
    <definedName name="_233PM_18">'[8]233'!#REF!</definedName>
    <definedName name="_233PM_19">#REF!</definedName>
    <definedName name="_233PM_20">#REF!</definedName>
    <definedName name="_233PM_25">'[9]233'!#REF!</definedName>
    <definedName name="_233PM_26">#REF!</definedName>
    <definedName name="_233PM_28">#REF!</definedName>
    <definedName name="_233PM_29">'[13]233'!#REF!</definedName>
    <definedName name="_233PM_34">#REF!</definedName>
    <definedName name="_233PM_35">#REF!</definedName>
    <definedName name="_233PM_36">#REF!</definedName>
    <definedName name="_233PM_39">#REF!</definedName>
    <definedName name="_233PM_43">#REF!</definedName>
    <definedName name="_233PM_46">#REF!</definedName>
    <definedName name="_233PM_48">#REF!</definedName>
    <definedName name="_233PM_50">#REF!</definedName>
    <definedName name="_233PM_51">'[8]233'!#REF!</definedName>
    <definedName name="_233PM_55">#REF!</definedName>
    <definedName name="_233PM_56">#REF!</definedName>
    <definedName name="_233PM_57">'[9]233'!#REF!</definedName>
    <definedName name="_233PM_58">#REF!</definedName>
    <definedName name="_233PM_59">'[10]233'!#REF!</definedName>
    <definedName name="_233PM_60">'[1]233'!#REF!</definedName>
    <definedName name="_233PM_61">'[2]233'!#REF!</definedName>
    <definedName name="_233PM_62">'[11]233'!#REF!</definedName>
    <definedName name="_233PM_63">#REF!</definedName>
    <definedName name="_233PM_64">#REF!</definedName>
    <definedName name="_233PM_66">#REF!</definedName>
    <definedName name="_233PM_7">#REF!</definedName>
    <definedName name="_233PM_8">#REF!</definedName>
    <definedName name="_233PM_9">'[12]233'!#REF!</definedName>
    <definedName name="_234" localSheetId="49">#REF!</definedName>
    <definedName name="_234">'234'!$A$1</definedName>
    <definedName name="_234PM" localSheetId="49">#REF!</definedName>
    <definedName name="_234PM">'234'!#REF!</definedName>
    <definedName name="_234PM_10">#REF!</definedName>
    <definedName name="_234PM_11">#REF!</definedName>
    <definedName name="_234PM_12">#REF!</definedName>
    <definedName name="_234PM_14">#REF!</definedName>
    <definedName name="_234PM_15">#REF!</definedName>
    <definedName name="_234PM_16">#REF!</definedName>
    <definedName name="_234PM_17">'[7]234'!#REF!</definedName>
    <definedName name="_234PM_18">'[8]234'!#REF!</definedName>
    <definedName name="_234PM_19">#REF!</definedName>
    <definedName name="_234PM_20">#REF!</definedName>
    <definedName name="_234PM_25">'[9]234'!#REF!</definedName>
    <definedName name="_234PM_26">#REF!</definedName>
    <definedName name="_234PM_28">#REF!</definedName>
    <definedName name="_234PM_29">#REF!</definedName>
    <definedName name="_234PM_34">#REF!</definedName>
    <definedName name="_234PM_35">#REF!</definedName>
    <definedName name="_234PM_36">#REF!</definedName>
    <definedName name="_234PM_39">#REF!</definedName>
    <definedName name="_234PM_40">#REF!</definedName>
    <definedName name="_234PM_41">#REF!</definedName>
    <definedName name="_234PM_43">#REF!</definedName>
    <definedName name="_234PM_46">#REF!</definedName>
    <definedName name="_234PM_48">#REF!</definedName>
    <definedName name="_234PM_50">#REF!</definedName>
    <definedName name="_234PM_51">'[8]234'!#REF!</definedName>
    <definedName name="_234PM_55">#REF!</definedName>
    <definedName name="_234PM_56">#REF!</definedName>
    <definedName name="_234PM_57">'[9]234'!#REF!</definedName>
    <definedName name="_234PM_58">#REF!</definedName>
    <definedName name="_234PM_59">'[10]234'!#REF!</definedName>
    <definedName name="_234PM_60">'[1]234'!#REF!</definedName>
    <definedName name="_234PM_61">'[2]234'!#REF!</definedName>
    <definedName name="_234PM_62">'[11]234'!#REF!</definedName>
    <definedName name="_234PM_63">#REF!</definedName>
    <definedName name="_234PM_64">#REF!</definedName>
    <definedName name="_234PM_66">#REF!</definedName>
    <definedName name="_234PM_7">#REF!</definedName>
    <definedName name="_234PM_8">#REF!</definedName>
    <definedName name="_234PM_9">'[12]234'!#REF!</definedName>
    <definedName name="_250251">'250251'!$A$1</definedName>
    <definedName name="_250251PM" localSheetId="49">'[5]250251'!#REF!</definedName>
    <definedName name="_250251PM">'250251'!#REF!</definedName>
    <definedName name="_250251PM_10">#REF!</definedName>
    <definedName name="_250251PM_11">#REF!</definedName>
    <definedName name="_250251PM_12">'[3]250251'!#REF!</definedName>
    <definedName name="_250251PM_14">#REF!</definedName>
    <definedName name="_250251PM_15">#REF!</definedName>
    <definedName name="_250251PM_16">#REF!</definedName>
    <definedName name="_250251PM_17">'[7]250251'!#REF!</definedName>
    <definedName name="_250251PM_18">'[8]250251'!#REF!</definedName>
    <definedName name="_250251PM_19">#REF!</definedName>
    <definedName name="_250251PM_20">#REF!</definedName>
    <definedName name="_250251PM_25">'[9]250251'!#REF!</definedName>
    <definedName name="_250251PM_26">#REF!</definedName>
    <definedName name="_250251PM_28">#REF!</definedName>
    <definedName name="_250251PM_29">#REF!</definedName>
    <definedName name="_250251PM_34">'[13]250-251'!#REF!</definedName>
    <definedName name="_250251PM_35">#REF!</definedName>
    <definedName name="_250251PM_36">#REF!</definedName>
    <definedName name="_250251PM_39">#REF!</definedName>
    <definedName name="_250251PM_43">#REF!</definedName>
    <definedName name="_250251PM_46">#REF!</definedName>
    <definedName name="_250251PM_48">#REF!</definedName>
    <definedName name="_250251PM_50">#REF!</definedName>
    <definedName name="_250251PM_51">'[8]250251'!#REF!</definedName>
    <definedName name="_250251PM_55">#REF!</definedName>
    <definedName name="_250251PM_56">#REF!</definedName>
    <definedName name="_250251PM_57">'[9]250251'!#REF!</definedName>
    <definedName name="_250251PM_58">#REF!</definedName>
    <definedName name="_250251PM_59">'[10]250251'!#REF!</definedName>
    <definedName name="_250251PM_60">'[1]250251'!#REF!</definedName>
    <definedName name="_250251PM_61">'[2]250251'!#REF!</definedName>
    <definedName name="_250251PM_62">'[11]250251'!#REF!</definedName>
    <definedName name="_250251PM_63">#REF!</definedName>
    <definedName name="_250251PM_64">#REF!</definedName>
    <definedName name="_250251PM_66">'[4]250251'!#REF!</definedName>
    <definedName name="_250251PM_7">#REF!</definedName>
    <definedName name="_250251PM_8">#REF!</definedName>
    <definedName name="_250251PM_9">'[12]250251'!#REF!</definedName>
    <definedName name="_252">#REF!</definedName>
    <definedName name="_252_60">#REF!</definedName>
    <definedName name="_252PM" localSheetId="49">'[5]252'!#REF!</definedName>
    <definedName name="_252PM">#REF!</definedName>
    <definedName name="_252PM_10">#REF!</definedName>
    <definedName name="_252PM_11">#REF!</definedName>
    <definedName name="_252PM_12">#REF!</definedName>
    <definedName name="_252PM_14">#REF!</definedName>
    <definedName name="_252PM_15">#REF!</definedName>
    <definedName name="_252PM_16">#REF!</definedName>
    <definedName name="_252PM_17">'[7]252'!#REF!</definedName>
    <definedName name="_252PM_18">'[8]252'!#REF!</definedName>
    <definedName name="_252PM_19">#REF!</definedName>
    <definedName name="_252PM_20">#REF!</definedName>
    <definedName name="_252PM_25">'[9]252'!#REF!</definedName>
    <definedName name="_252PM_26">#REF!</definedName>
    <definedName name="_252PM_28">#REF!</definedName>
    <definedName name="_252PM_29">#REF!</definedName>
    <definedName name="_252PM_34">#REF!</definedName>
    <definedName name="_252PM_35">#REF!</definedName>
    <definedName name="_252PM_36">#REF!</definedName>
    <definedName name="_252PM_39">#REF!</definedName>
    <definedName name="_252PM_43">#REF!</definedName>
    <definedName name="_252PM_46">#REF!</definedName>
    <definedName name="_252PM_48">#REF!</definedName>
    <definedName name="_252PM_50">#REF!</definedName>
    <definedName name="_252PM_51">'[8]252'!#REF!</definedName>
    <definedName name="_252PM_55">#REF!</definedName>
    <definedName name="_252PM_56">#REF!</definedName>
    <definedName name="_252PM_57">'[9]252'!#REF!</definedName>
    <definedName name="_252PM_58">#REF!</definedName>
    <definedName name="_252PM_59">'[10]252'!#REF!</definedName>
    <definedName name="_252PM_60">#REF!</definedName>
    <definedName name="_252PM_61">#REF!</definedName>
    <definedName name="_252PM_62">'[11]252'!#REF!</definedName>
    <definedName name="_252PM_63">#REF!</definedName>
    <definedName name="_252PM_64">#REF!</definedName>
    <definedName name="_252PM_66">#REF!</definedName>
    <definedName name="_252PM_7">#REF!</definedName>
    <definedName name="_252PM_8">#REF!</definedName>
    <definedName name="_252PM_9">'[12]252'!#REF!</definedName>
    <definedName name="_253">'253'!$A$1</definedName>
    <definedName name="_253PM">'253'!$C$73:$C$81</definedName>
    <definedName name="_254" localSheetId="49">#REF!</definedName>
    <definedName name="_254">'254'!$A$1</definedName>
    <definedName name="_254_60">#REF!</definedName>
    <definedName name="_254PM" localSheetId="49">#REF!</definedName>
    <definedName name="_254PM">'254'!#REF!</definedName>
    <definedName name="_254PM_10">#REF!</definedName>
    <definedName name="_254PM_11">#REF!</definedName>
    <definedName name="_254PM_12">#REF!</definedName>
    <definedName name="_254PM_14">#REF!</definedName>
    <definedName name="_254PM_15">#REF!</definedName>
    <definedName name="_254PM_16">#REF!</definedName>
    <definedName name="_254PM_17">'[7]254'!#REF!</definedName>
    <definedName name="_254PM_18">'[8]254'!#REF!</definedName>
    <definedName name="_254PM_19">#REF!</definedName>
    <definedName name="_254PM_20">#REF!</definedName>
    <definedName name="_254PM_25">'[9]254'!#REF!</definedName>
    <definedName name="_254PM_26">#REF!</definedName>
    <definedName name="_254PM_28">#REF!</definedName>
    <definedName name="_254PM_29">#REF!</definedName>
    <definedName name="_254PM_34">#REF!</definedName>
    <definedName name="_254PM_35">#REF!</definedName>
    <definedName name="_254PM_36">#REF!</definedName>
    <definedName name="_254PM_39">#REF!</definedName>
    <definedName name="_254PM_43">#REF!</definedName>
    <definedName name="_254PM_46">#REF!</definedName>
    <definedName name="_254PM_48">#REF!</definedName>
    <definedName name="_254PM_50">#REF!</definedName>
    <definedName name="_254PM_51">'[8]254'!#REF!</definedName>
    <definedName name="_254PM_55">#REF!</definedName>
    <definedName name="_254PM_56">#REF!</definedName>
    <definedName name="_254PM_57">'[9]254'!#REF!</definedName>
    <definedName name="_254PM_58">#REF!</definedName>
    <definedName name="_254PM_59">'[10]254'!#REF!</definedName>
    <definedName name="_254PM_60">#REF!</definedName>
    <definedName name="_254PM_61">#REF!</definedName>
    <definedName name="_254PM_62">'[11]254'!#REF!</definedName>
    <definedName name="_254PM_63">#REF!</definedName>
    <definedName name="_254PM_64">#REF!</definedName>
    <definedName name="_254PM_66">#REF!</definedName>
    <definedName name="_254PM_7">#REF!</definedName>
    <definedName name="_254PM_8">#REF!</definedName>
    <definedName name="_254PM_9">'[12]254'!#REF!</definedName>
    <definedName name="_256257">'256257'!$A$1</definedName>
    <definedName name="_256257PM" localSheetId="49">'[5]256257'!#REF!</definedName>
    <definedName name="_256257PM">'256257'!#REF!</definedName>
    <definedName name="_256257PM_10">#REF!</definedName>
    <definedName name="_256257PM_11">#REF!</definedName>
    <definedName name="_256257PM_12">#REF!</definedName>
    <definedName name="_256257PM_14">#REF!</definedName>
    <definedName name="_256257PM_15">#REF!</definedName>
    <definedName name="_256257PM_16">#REF!</definedName>
    <definedName name="_256257PM_17">'[7]256257'!#REF!</definedName>
    <definedName name="_256257PM_18">'[8]256257'!#REF!</definedName>
    <definedName name="_256257PM_19">#REF!</definedName>
    <definedName name="_256257PM_20">#REF!</definedName>
    <definedName name="_256257PM_25">'[9]256257'!#REF!</definedName>
    <definedName name="_256257PM_26">#REF!</definedName>
    <definedName name="_256257PM_28">#REF!</definedName>
    <definedName name="_256257PM_29">#REF!</definedName>
    <definedName name="_256257PM_34">#REF!</definedName>
    <definedName name="_256257PM_35">#REF!</definedName>
    <definedName name="_256257PM_36">#REF!</definedName>
    <definedName name="_256257PM_39">#REF!</definedName>
    <definedName name="_256257PM_43">#REF!</definedName>
    <definedName name="_256257PM_46">#REF!</definedName>
    <definedName name="_256257PM_48">#REF!</definedName>
    <definedName name="_256257PM_50">#REF!</definedName>
    <definedName name="_256257PM_51">'[8]256257'!#REF!</definedName>
    <definedName name="_256257PM_55">#REF!</definedName>
    <definedName name="_256257PM_56">#REF!</definedName>
    <definedName name="_256257PM_57">'[9]256257'!#REF!</definedName>
    <definedName name="_256257PM_58">#REF!</definedName>
    <definedName name="_256257PM_59">'[10]256257'!#REF!</definedName>
    <definedName name="_256257PM_60">'[1]256257'!#REF!</definedName>
    <definedName name="_256257PM_61">'[2]256257'!#REF!</definedName>
    <definedName name="_256257PM_62">'[11]256257'!#REF!</definedName>
    <definedName name="_256257PM_63">#REF!</definedName>
    <definedName name="_256257PM_64">#REF!</definedName>
    <definedName name="_256257PM_66">#REF!</definedName>
    <definedName name="_256257PM_7">#REF!</definedName>
    <definedName name="_256257PM_8">#REF!</definedName>
    <definedName name="_256257PM_9">'[12]256257'!#REF!</definedName>
    <definedName name="_261" localSheetId="49">#REF!</definedName>
    <definedName name="_261">'261'!$A$1</definedName>
    <definedName name="_261_17">#REF!</definedName>
    <definedName name="_261PM" localSheetId="49">#REF!</definedName>
    <definedName name="_261PM">'261'!#REF!</definedName>
    <definedName name="_261PM_10">#REF!</definedName>
    <definedName name="_261PM_11">#REF!</definedName>
    <definedName name="_261PM_12">#REF!</definedName>
    <definedName name="_261PM_14">#REF!</definedName>
    <definedName name="_261PM_15">#REF!</definedName>
    <definedName name="_261PM_16">#REF!</definedName>
    <definedName name="_261PM_17">#REF!</definedName>
    <definedName name="_261PM_18">'[8]261'!#REF!</definedName>
    <definedName name="_261PM_19">#REF!</definedName>
    <definedName name="_261PM_20">#REF!</definedName>
    <definedName name="_261PM_25">'[9]261'!#REF!</definedName>
    <definedName name="_261PM_26">#REF!</definedName>
    <definedName name="_261PM_28">#REF!</definedName>
    <definedName name="_261PM_29">#REF!</definedName>
    <definedName name="_261PM_34">#REF!</definedName>
    <definedName name="_261PM_35">#REF!</definedName>
    <definedName name="_261PM_36">#REF!</definedName>
    <definedName name="_261PM_39">#REF!</definedName>
    <definedName name="_261PM_40">#REF!</definedName>
    <definedName name="_261PM_41">#REF!</definedName>
    <definedName name="_261PM_43">#REF!</definedName>
    <definedName name="_261PM_46">#REF!</definedName>
    <definedName name="_261PM_48">#REF!</definedName>
    <definedName name="_261PM_50">#REF!</definedName>
    <definedName name="_261PM_51">'[8]261'!#REF!</definedName>
    <definedName name="_261PM_55">#REF!</definedName>
    <definedName name="_261PM_56">#REF!</definedName>
    <definedName name="_261PM_57">'[9]261'!#REF!</definedName>
    <definedName name="_261PM_58">#REF!</definedName>
    <definedName name="_261PM_59">'[10]261'!#REF!</definedName>
    <definedName name="_261PM_60">'[1]261'!#REF!</definedName>
    <definedName name="_261PM_61">'[2]261'!#REF!</definedName>
    <definedName name="_261PM_62">'[11]261'!#REF!</definedName>
    <definedName name="_261PM_63">#REF!</definedName>
    <definedName name="_261PM_64">#REF!</definedName>
    <definedName name="_261PM_66">#REF!</definedName>
    <definedName name="_261PM_7">#REF!</definedName>
    <definedName name="_261PM_8">#REF!</definedName>
    <definedName name="_261PM_9">'[12]261'!#REF!</definedName>
    <definedName name="_262263">'262263'!$A$1</definedName>
    <definedName name="_262263PM" localSheetId="49">'[5]262263'!#REF!</definedName>
    <definedName name="_262263PM">'262263'!$B$133:$B$143</definedName>
    <definedName name="_262263PM_17">'[7]262263'!#REF!</definedName>
    <definedName name="_266267">'262263'!$A$1</definedName>
    <definedName name="_266267PM" localSheetId="49">'[5]266267'!#REF!</definedName>
    <definedName name="_266267PM">'266267'!#REF!</definedName>
    <definedName name="_266267PM_10">#REF!</definedName>
    <definedName name="_266267PM_11">#REF!</definedName>
    <definedName name="_266267PM_12">#REF!</definedName>
    <definedName name="_266267PM_14">#REF!</definedName>
    <definedName name="_266267PM_15">#REF!</definedName>
    <definedName name="_266267PM_16">#REF!</definedName>
    <definedName name="_266267PM_17">'[7]266267'!#REF!</definedName>
    <definedName name="_266267PM_18">'[8]266267'!#REF!</definedName>
    <definedName name="_266267PM_19">#REF!</definedName>
    <definedName name="_266267PM_20">#REF!</definedName>
    <definedName name="_266267PM_25">'[9]266267'!#REF!</definedName>
    <definedName name="_266267PM_26">#REF!</definedName>
    <definedName name="_266267PM_28">#REF!</definedName>
    <definedName name="_266267PM_29">#REF!</definedName>
    <definedName name="_266267PM_34">#REF!</definedName>
    <definedName name="_266267PM_35">#REF!</definedName>
    <definedName name="_266267PM_36">#REF!</definedName>
    <definedName name="_266267PM_39">#REF!</definedName>
    <definedName name="_266267PM_40">#REF!</definedName>
    <definedName name="_266267PM_41">#REF!</definedName>
    <definedName name="_266267PM_43">#REF!</definedName>
    <definedName name="_266267PM_46">#REF!</definedName>
    <definedName name="_266267PM_48">#REF!</definedName>
    <definedName name="_266267PM_50">#REF!</definedName>
    <definedName name="_266267PM_51">'[8]266267'!#REF!</definedName>
    <definedName name="_266267PM_55">#REF!</definedName>
    <definedName name="_266267PM_56">#REF!</definedName>
    <definedName name="_266267PM_57">'[9]266267'!#REF!</definedName>
    <definedName name="_266267PM_58">#REF!</definedName>
    <definedName name="_266267PM_59">'[10]266267'!#REF!</definedName>
    <definedName name="_266267PM_60">'[1]266267'!#REF!</definedName>
    <definedName name="_266267PM_61">'[2]266267'!#REF!</definedName>
    <definedName name="_266267PM_62">'[11]266267'!#REF!</definedName>
    <definedName name="_266267PM_63">#REF!</definedName>
    <definedName name="_266267PM_64">#REF!</definedName>
    <definedName name="_266267PM_66">#REF!</definedName>
    <definedName name="_266267PM_7">#REF!</definedName>
    <definedName name="_266267PM_8">#REF!</definedName>
    <definedName name="_266267PM_9">'[12]266267'!#REF!</definedName>
    <definedName name="_269">'269'!$A$1</definedName>
    <definedName name="_269PM" localSheetId="49">'[5]269'!#REF!</definedName>
    <definedName name="_269PM">'269'!#REF!</definedName>
    <definedName name="_269PM_10">#REF!</definedName>
    <definedName name="_269PM_11">#REF!</definedName>
    <definedName name="_269PM_12">#REF!</definedName>
    <definedName name="_269PM_14">#REF!</definedName>
    <definedName name="_269PM_15">#REF!</definedName>
    <definedName name="_269PM_16">#REF!</definedName>
    <definedName name="_269PM_17">'[7]269'!#REF!</definedName>
    <definedName name="_269PM_18">'[8]269'!#REF!</definedName>
    <definedName name="_269PM_19">#REF!</definedName>
    <definedName name="_269PM_20">#REF!</definedName>
    <definedName name="_269PM_25">'[9]269'!#REF!</definedName>
    <definedName name="_269PM_26">#REF!</definedName>
    <definedName name="_269PM_28">#REF!</definedName>
    <definedName name="_269PM_29">#REF!</definedName>
    <definedName name="_269PM_34">#REF!</definedName>
    <definedName name="_269PM_35">#REF!</definedName>
    <definedName name="_269PM_36">#REF!</definedName>
    <definedName name="_269PM_39">#REF!</definedName>
    <definedName name="_269PM_43">#REF!</definedName>
    <definedName name="_269PM_46">#REF!</definedName>
    <definedName name="_269PM_48">#REF!</definedName>
    <definedName name="_269PM_50">#REF!</definedName>
    <definedName name="_269PM_51">'[8]269'!#REF!</definedName>
    <definedName name="_269PM_55">#REF!</definedName>
    <definedName name="_269PM_56">#REF!</definedName>
    <definedName name="_269PM_57">'[9]269'!#REF!</definedName>
    <definedName name="_269PM_58">#REF!</definedName>
    <definedName name="_269PM_59">'[10]269'!#REF!</definedName>
    <definedName name="_269PM_60">'[1]269'!#REF!</definedName>
    <definedName name="_269PM_61">'[2]269'!#REF!</definedName>
    <definedName name="_269PM_62">'[11]269'!#REF!</definedName>
    <definedName name="_269PM_63">#REF!</definedName>
    <definedName name="_269PM_64">#REF!</definedName>
    <definedName name="_269PM_66">#REF!</definedName>
    <definedName name="_269PM_7">#REF!</definedName>
    <definedName name="_269PM_8">#REF!</definedName>
    <definedName name="_269PM_9">'[12]269'!#REF!</definedName>
    <definedName name="_272273">'272273'!$A$1</definedName>
    <definedName name="_272273PM" localSheetId="49">'[5]272273'!#REF!</definedName>
    <definedName name="_272273PM">'272273'!#REF!</definedName>
    <definedName name="_272273PM_10">#REF!</definedName>
    <definedName name="_272273PM_11">#REF!</definedName>
    <definedName name="_272273PM_12">#REF!</definedName>
    <definedName name="_272273PM_14">#REF!</definedName>
    <definedName name="_272273PM_15">#REF!</definedName>
    <definedName name="_272273PM_16">#REF!</definedName>
    <definedName name="_272273PM_17">'[7]272273'!#REF!</definedName>
    <definedName name="_272273PM_18">'[8]272273'!#REF!</definedName>
    <definedName name="_272273PM_19">#REF!</definedName>
    <definedName name="_272273PM_20">#REF!</definedName>
    <definedName name="_272273PM_25">'[9]272273'!#REF!</definedName>
    <definedName name="_272273PM_26">#REF!</definedName>
    <definedName name="_272273PM_28">#REF!</definedName>
    <definedName name="_272273PM_29">#REF!</definedName>
    <definedName name="_272273PM_34">#REF!</definedName>
    <definedName name="_272273PM_35">#REF!</definedName>
    <definedName name="_272273PM_36">#REF!</definedName>
    <definedName name="_272273PM_39">#REF!</definedName>
    <definedName name="_272273PM_40">#REF!</definedName>
    <definedName name="_272273PM_41">#REF!</definedName>
    <definedName name="_272273PM_43">#REF!</definedName>
    <definedName name="_272273PM_46">#REF!</definedName>
    <definedName name="_272273PM_48">#REF!</definedName>
    <definedName name="_272273PM_50">#REF!</definedName>
    <definedName name="_272273PM_51">'[8]272273'!#REF!</definedName>
    <definedName name="_272273PM_55">#REF!</definedName>
    <definedName name="_272273PM_56">#REF!</definedName>
    <definedName name="_272273PM_57">'[9]272273'!#REF!</definedName>
    <definedName name="_272273PM_58">#REF!</definedName>
    <definedName name="_272273PM_59">'[10]272273'!#REF!</definedName>
    <definedName name="_272273PM_60">'[1]272273'!#REF!</definedName>
    <definedName name="_272273PM_61">'[2]272273'!#REF!</definedName>
    <definedName name="_272273PM_62">'[11]272273'!#REF!</definedName>
    <definedName name="_272273PM_63">#REF!</definedName>
    <definedName name="_272273PM_64">#REF!</definedName>
    <definedName name="_272273PM_66">#REF!</definedName>
    <definedName name="_272273PM_7">#REF!</definedName>
    <definedName name="_272273PM_8">#REF!</definedName>
    <definedName name="_272273PM_9">'[12]272273'!#REF!</definedName>
    <definedName name="_274275">'274275'!$A$1</definedName>
    <definedName name="_274275PM" localSheetId="49">'[5]274275'!#REF!</definedName>
    <definedName name="_274275PM">'274275'!#REF!</definedName>
    <definedName name="_274275PM_10">#REF!</definedName>
    <definedName name="_274275PM_11">#REF!</definedName>
    <definedName name="_274275PM_12">#REF!</definedName>
    <definedName name="_274275PM_14">#REF!</definedName>
    <definedName name="_274275PM_15">#REF!</definedName>
    <definedName name="_274275PM_16">#REF!</definedName>
    <definedName name="_274275PM_17">'[7]274275'!#REF!</definedName>
    <definedName name="_274275PM_18">'[8]274275'!#REF!</definedName>
    <definedName name="_274275PM_19">#REF!</definedName>
    <definedName name="_274275PM_20">#REF!</definedName>
    <definedName name="_274275PM_25">'[9]274275'!#REF!</definedName>
    <definedName name="_274275PM_26">#REF!</definedName>
    <definedName name="_274275PM_28">#REF!</definedName>
    <definedName name="_274275PM_29">#REF!</definedName>
    <definedName name="_274275PM_34">#REF!</definedName>
    <definedName name="_274275PM_35">#REF!</definedName>
    <definedName name="_274275PM_36">#REF!</definedName>
    <definedName name="_274275PM_39">#REF!</definedName>
    <definedName name="_274275PM_40">#REF!</definedName>
    <definedName name="_274275PM_41">#REF!</definedName>
    <definedName name="_274275PM_43">#REF!</definedName>
    <definedName name="_274275PM_46">#REF!</definedName>
    <definedName name="_274275PM_48">#REF!</definedName>
    <definedName name="_274275PM_50">#REF!</definedName>
    <definedName name="_274275PM_51">'[8]274275'!#REF!</definedName>
    <definedName name="_274275PM_55">#REF!</definedName>
    <definedName name="_274275PM_56">#REF!</definedName>
    <definedName name="_274275PM_57">'[9]274275'!#REF!</definedName>
    <definedName name="_274275PM_58">#REF!</definedName>
    <definedName name="_274275PM_59">'[10]274275'!#REF!</definedName>
    <definedName name="_274275PM_60">'[1]274275'!#REF!</definedName>
    <definedName name="_274275PM_61">'[2]274275'!#REF!</definedName>
    <definedName name="_274275PM_62">'[11]274275'!#REF!</definedName>
    <definedName name="_274275PM_63">#REF!</definedName>
    <definedName name="_274275PM_64">#REF!</definedName>
    <definedName name="_274275PM_66">#REF!</definedName>
    <definedName name="_274275PM_7">#REF!</definedName>
    <definedName name="_274275PM_8">#REF!</definedName>
    <definedName name="_274275PM_9">'[12]274275'!#REF!</definedName>
    <definedName name="_276277">'276277'!$A$1</definedName>
    <definedName name="_276277_17">#REF!</definedName>
    <definedName name="_276277_39">#REF!</definedName>
    <definedName name="_276277_60">#REF!</definedName>
    <definedName name="_276277_61">#REF!</definedName>
    <definedName name="_276277PM" localSheetId="49">'[5]276277'!#REF!</definedName>
    <definedName name="_276277PM">'276277'!#REF!</definedName>
    <definedName name="_276277PM_10">#REF!</definedName>
    <definedName name="_276277PM_11">#REF!</definedName>
    <definedName name="_276277PM_12">'[3]276277'!#REF!</definedName>
    <definedName name="_276277PM_14">#REF!</definedName>
    <definedName name="_276277PM_15">#REF!</definedName>
    <definedName name="_276277PM_16">#REF!</definedName>
    <definedName name="_276277PM_17">#REF!</definedName>
    <definedName name="_276277PM_18">'[8]276277'!#REF!</definedName>
    <definedName name="_276277PM_19">#REF!</definedName>
    <definedName name="_276277PM_20">#REF!</definedName>
    <definedName name="_276277PM_25">'[9]276277'!#REF!</definedName>
    <definedName name="_276277PM_26">#REF!</definedName>
    <definedName name="_276277PM_28">#REF!</definedName>
    <definedName name="_276277PM_29">#REF!</definedName>
    <definedName name="_276277PM_34">#REF!</definedName>
    <definedName name="_276277PM_35">#REF!</definedName>
    <definedName name="_276277PM_36">#REF!</definedName>
    <definedName name="_276277PM_39">#REF!</definedName>
    <definedName name="_276277PM_43">#REF!</definedName>
    <definedName name="_276277PM_46">'[13]276277'!#REF!</definedName>
    <definedName name="_276277PM_48">#REF!</definedName>
    <definedName name="_276277PM_50">#REF!</definedName>
    <definedName name="_276277PM_51">'[8]276277'!#REF!</definedName>
    <definedName name="_276277PM_55">#REF!</definedName>
    <definedName name="_276277PM_56">#REF!</definedName>
    <definedName name="_276277PM_57">'[9]276277'!#REF!</definedName>
    <definedName name="_276277PM_58">#REF!</definedName>
    <definedName name="_276277PM_59">'[10]276277'!#REF!</definedName>
    <definedName name="_276277PM_60">#REF!</definedName>
    <definedName name="_276277PM_61">#REF!</definedName>
    <definedName name="_276277PM_62">'[11]276277'!#REF!</definedName>
    <definedName name="_276277PM_63">#REF!</definedName>
    <definedName name="_276277PM_64">#REF!</definedName>
    <definedName name="_276277PM_66">'[4]276277'!#REF!</definedName>
    <definedName name="_276277PM_7">#REF!</definedName>
    <definedName name="_276277PM_8">#REF!</definedName>
    <definedName name="_276277PM_9">'[12]276277'!#REF!</definedName>
    <definedName name="_278" localSheetId="49">#REF!</definedName>
    <definedName name="_278">'278'!$A$1</definedName>
    <definedName name="_278PM" localSheetId="49">#REF!</definedName>
    <definedName name="_278PM">'278'!#REF!</definedName>
    <definedName name="_278PM_10">#REF!</definedName>
    <definedName name="_278PM_11">#REF!</definedName>
    <definedName name="_278PM_12">#REF!</definedName>
    <definedName name="_278PM_14">#REF!</definedName>
    <definedName name="_278PM_15">#REF!</definedName>
    <definedName name="_278PM_16">#REF!</definedName>
    <definedName name="_278PM_17">'[7]278'!#REF!</definedName>
    <definedName name="_278PM_18">'[8]278'!#REF!</definedName>
    <definedName name="_278PM_19">#REF!</definedName>
    <definedName name="_278PM_20">#REF!</definedName>
    <definedName name="_278PM_25">'[9]278'!#REF!</definedName>
    <definedName name="_278PM_26">#REF!</definedName>
    <definedName name="_278PM_28">#REF!</definedName>
    <definedName name="_278PM_29">#REF!</definedName>
    <definedName name="_278PM_34">#REF!</definedName>
    <definedName name="_278PM_35">#REF!</definedName>
    <definedName name="_278PM_36">#REF!</definedName>
    <definedName name="_278PM_39">#REF!</definedName>
    <definedName name="_278PM_43">#REF!</definedName>
    <definedName name="_278PM_46">#REF!</definedName>
    <definedName name="_278PM_48">#REF!</definedName>
    <definedName name="_278PM_50">#REF!</definedName>
    <definedName name="_278PM_51">'[8]278'!#REF!</definedName>
    <definedName name="_278PM_55">#REF!</definedName>
    <definedName name="_278PM_56">#REF!</definedName>
    <definedName name="_278PM_57">'[9]278'!#REF!</definedName>
    <definedName name="_278PM_58">#REF!</definedName>
    <definedName name="_278PM_59">'[10]278'!#REF!</definedName>
    <definedName name="_278PM_60">'[1]278A-B'!#REF!</definedName>
    <definedName name="_278PM_61">'[2]278A-B'!#REF!</definedName>
    <definedName name="_278PM_62">'[11]278'!#REF!</definedName>
    <definedName name="_278PM_63">#REF!</definedName>
    <definedName name="_278PM_64">#REF!</definedName>
    <definedName name="_278PM_66">#REF!</definedName>
    <definedName name="_278PM_7">#REF!</definedName>
    <definedName name="_278PM_8">#REF!</definedName>
    <definedName name="_278PM_9">'[12]278'!#REF!</definedName>
    <definedName name="_300301" localSheetId="49">#REF!</definedName>
    <definedName name="_300301">'300301'!$A$1</definedName>
    <definedName name="_300301PM" localSheetId="49">#REF!</definedName>
    <definedName name="_300301PM">'300301'!$B$71:$B$81</definedName>
    <definedName name="_300301PM_40">#REF!</definedName>
    <definedName name="_300301PM_41">#REF!</definedName>
    <definedName name="_304">'304'!$A$1</definedName>
    <definedName name="_304PM">'304'!$B$72:$B$80</definedName>
    <definedName name="_304PM_10">#REF!</definedName>
    <definedName name="_304PM_12">'[1]304'!#REF!</definedName>
    <definedName name="_304PM_17">'[1]304'!#REF!</definedName>
    <definedName name="_304PM_28">#REF!</definedName>
    <definedName name="_304PM_36">#REF!</definedName>
    <definedName name="_304PM_39">#REF!</definedName>
    <definedName name="_304PM_40">#REF!</definedName>
    <definedName name="_304PM_41">#REF!</definedName>
    <definedName name="_304PM_60">'[1]304'!#REF!</definedName>
    <definedName name="_304PM_61">'[2]304'!#REF!</definedName>
    <definedName name="_304PM_66">'[1]304'!#REF!</definedName>
    <definedName name="_310311">'310311'!$A$1</definedName>
    <definedName name="_310311PM">'310311'!$B$62:$B$72</definedName>
    <definedName name="_310311PM_40">#REF!</definedName>
    <definedName name="_310311PM_41">#REF!</definedName>
    <definedName name="_320323" localSheetId="49">#REF!</definedName>
    <definedName name="_320323">'320323'!$A$1</definedName>
    <definedName name="_320323PM" localSheetId="49">#REF!</definedName>
    <definedName name="_320323PM">'320323'!$C$68:$C$79</definedName>
    <definedName name="_326327">'326327'!$A$1</definedName>
    <definedName name="_326327PM">'326327'!$B$59:$B$69</definedName>
    <definedName name="_326327PM_40">#REF!</definedName>
    <definedName name="_326327PM_41">#REF!</definedName>
    <definedName name="_328330">'328330'!$A$1</definedName>
    <definedName name="_328330PM">'328330'!$B$65:$B$75</definedName>
    <definedName name="_328330PM_40">#REF!</definedName>
    <definedName name="_328330PM_41">#REF!</definedName>
    <definedName name="_332">'332'!$A$1</definedName>
    <definedName name="_332PM">'332'!$B$64:$B$74</definedName>
    <definedName name="_335">'335'!$A$1</definedName>
    <definedName name="_335PM">'335'!$C$89:$C$99</definedName>
    <definedName name="_335PM_10">#REF!</definedName>
    <definedName name="_335PM_12">#REF!</definedName>
    <definedName name="_335PM_17">#REF!</definedName>
    <definedName name="_335PM_28">#REF!</definedName>
    <definedName name="_335PM_36">#REF!</definedName>
    <definedName name="_335PM_39">#REF!</definedName>
    <definedName name="_335PM_40">#REF!</definedName>
    <definedName name="_335PM_41">#REF!</definedName>
    <definedName name="_335PM_60">#REF!</definedName>
    <definedName name="_335PM_61">#REF!</definedName>
    <definedName name="_335PM_66">#REF!</definedName>
    <definedName name="_336" localSheetId="49">#REF!</definedName>
    <definedName name="_336">'336'!$A$1</definedName>
    <definedName name="_336PM" localSheetId="49">#REF!</definedName>
    <definedName name="_336PM">'336'!$C$68:$C$76</definedName>
    <definedName name="_336PM_40">#REF!</definedName>
    <definedName name="_336PM_41">#REF!</definedName>
    <definedName name="_336PM_68">#REF!</definedName>
    <definedName name="_337">'337'!$A$1</definedName>
    <definedName name="_337PM">'337'!$B$57:$B$65</definedName>
    <definedName name="_340" localSheetId="49">#REF!</definedName>
    <definedName name="_340">'340'!$A$1</definedName>
    <definedName name="_340PM" localSheetId="49">#REF!</definedName>
    <definedName name="_340PM">'340'!$B$71:$B$81</definedName>
    <definedName name="_350351">'350351'!$A$1</definedName>
    <definedName name="_350351PM">'350351'!$B$71:$B$79</definedName>
    <definedName name="_350351PM_40">#REF!</definedName>
    <definedName name="_350351PM_41">#REF!</definedName>
    <definedName name="_352353">'352353'!$A$1</definedName>
    <definedName name="_352353PM">'352353'!$B$75:$B$87</definedName>
    <definedName name="_354355" localSheetId="49">#REF!</definedName>
    <definedName name="_354355">'354355'!$A$1</definedName>
    <definedName name="_354355PM" localSheetId="49">#REF!</definedName>
    <definedName name="_354355PM">'354355'!$B$134:$B$142</definedName>
    <definedName name="_356" localSheetId="49">#REF!</definedName>
    <definedName name="_356">'356'!$A$1</definedName>
    <definedName name="_356_18">'[14]356A-NOT USED'!#REF!</definedName>
    <definedName name="_356_25">'[14]356A-NOT USED'!#REF!</definedName>
    <definedName name="_356_51">'[14]356A-NOT USED'!#REF!</definedName>
    <definedName name="_356_59">'[13]356A'!#REF!</definedName>
    <definedName name="_356PM" localSheetId="49">#REF!</definedName>
    <definedName name="_356PM">'356'!$B$69:$B$79</definedName>
    <definedName name="_356PM_40">#REF!</definedName>
    <definedName name="_356PM_41">#REF!</definedName>
    <definedName name="_356PM_58">'[13]356'!#REF!</definedName>
    <definedName name="_401" localSheetId="49">#REF!</definedName>
    <definedName name="_401">'401'!$A$1</definedName>
    <definedName name="_401_17">#REF!</definedName>
    <definedName name="_401PM" localSheetId="49">#REF!</definedName>
    <definedName name="_401PM">'401'!$B$76:$B$84</definedName>
    <definedName name="_401PM_17">#REF!</definedName>
    <definedName name="_401PM_62">'[13]401'!#REF!</definedName>
    <definedName name="_402403">'402403'!$A$1</definedName>
    <definedName name="_402403PM">'402403'!$B$78:$B$88</definedName>
    <definedName name="_402403PM_40">#REF!</definedName>
    <definedName name="_402403PM_41">#REF!</definedName>
    <definedName name="_406407">'406407'!$A$1</definedName>
    <definedName name="_406407PM">'406407'!$B$76:$B$86</definedName>
    <definedName name="_406407PM_10">#REF!</definedName>
    <definedName name="_406407PM_12">#REF!</definedName>
    <definedName name="_406407PM_17">#REF!</definedName>
    <definedName name="_406407PM_28">#REF!</definedName>
    <definedName name="_406407PM_36">#REF!</definedName>
    <definedName name="_406407PM_39">#REF!</definedName>
    <definedName name="_406407PM_40">#REF!</definedName>
    <definedName name="_406407PM_41">#REF!</definedName>
    <definedName name="_406407PM_60">#REF!</definedName>
    <definedName name="_406407PM_61">#REF!</definedName>
    <definedName name="_406407PM_66">#REF!</definedName>
    <definedName name="_408409">'408409'!$B$2</definedName>
    <definedName name="_408409PM">'408409'!$B$69:$B$79</definedName>
    <definedName name="_410411">'410411'!$A$1</definedName>
    <definedName name="_410411_60">#REF!</definedName>
    <definedName name="_410411PM">'410411'!$B$75:$B$89</definedName>
    <definedName name="_410411PM_60">#REF!</definedName>
    <definedName name="_422423" localSheetId="49">#REF!</definedName>
    <definedName name="_422423">'422423'!$A$1</definedName>
    <definedName name="_422423PM" localSheetId="49">#REF!</definedName>
    <definedName name="_422423PM">'422423'!$B$71:$B$85</definedName>
    <definedName name="_422423PM_40">#REF!</definedName>
    <definedName name="_422423PM_41">#REF!</definedName>
    <definedName name="_424425" localSheetId="49">#REF!</definedName>
    <definedName name="_424425">'424425'!$A$1</definedName>
    <definedName name="_424425PM" localSheetId="49">#REF!</definedName>
    <definedName name="_424425PM">'424425'!$B$70:$B$80</definedName>
    <definedName name="_424425PM_40">#REF!</definedName>
    <definedName name="_424425PM_41">#REF!</definedName>
    <definedName name="_426427" localSheetId="49">#REF!</definedName>
    <definedName name="_426427">'426427'!$A$1</definedName>
    <definedName name="_426427PM" localSheetId="49">#REF!</definedName>
    <definedName name="_426427PM">'426427'!$B$67:$B$76</definedName>
    <definedName name="_426427PM_40">#REF!</definedName>
    <definedName name="_426427PM_41">#REF!</definedName>
    <definedName name="_429" localSheetId="49">#REF!</definedName>
    <definedName name="_429">'429'!$A$1</definedName>
    <definedName name="_429_60">#REF!</definedName>
    <definedName name="_429PM" localSheetId="49">#REF!</definedName>
    <definedName name="_429PM">'429'!$B$70:$B$78</definedName>
    <definedName name="_429PM_60">#REF!</definedName>
    <definedName name="_430" localSheetId="49">#REF!</definedName>
    <definedName name="_430">#REF!</definedName>
    <definedName name="_430_60">#REF!</definedName>
    <definedName name="_430PM" localSheetId="49">#REF!</definedName>
    <definedName name="_430PM">#REF!</definedName>
    <definedName name="_430PM_60">#REF!</definedName>
    <definedName name="_431">#REF!</definedName>
    <definedName name="_431_60">#REF!</definedName>
    <definedName name="_431PM">#REF!</definedName>
    <definedName name="_431PM_60">#REF!</definedName>
    <definedName name="_450">'450'!$A$1</definedName>
    <definedName name="_450PM" localSheetId="49">'[5]450'!#REF!</definedName>
    <definedName name="_450PM">'450'!#REF!</definedName>
    <definedName name="_450PM_10">#REF!</definedName>
    <definedName name="_450PM_11">#REF!</definedName>
    <definedName name="_450PM_12">#REF!</definedName>
    <definedName name="_450PM_14">#REF!</definedName>
    <definedName name="_450PM_15">#REF!</definedName>
    <definedName name="_450PM_16">#REF!</definedName>
    <definedName name="_450PM_17">'[7]450'!#REF!</definedName>
    <definedName name="_450PM_18">'[8]450'!#REF!</definedName>
    <definedName name="_450PM_19">#REF!</definedName>
    <definedName name="_450PM_20">#REF!</definedName>
    <definedName name="_450PM_25">'[9]450'!#REF!</definedName>
    <definedName name="_450PM_26">#REF!</definedName>
    <definedName name="_450PM_28">#REF!</definedName>
    <definedName name="_450PM_29">#REF!</definedName>
    <definedName name="_450PM_34">#REF!</definedName>
    <definedName name="_450PM_35">#REF!</definedName>
    <definedName name="_450PM_36">#REF!</definedName>
    <definedName name="_450PM_39">#REF!</definedName>
    <definedName name="_450PM_43">#REF!</definedName>
    <definedName name="_450PM_46">#REF!</definedName>
    <definedName name="_450PM_48">#REF!</definedName>
    <definedName name="_450PM_50">#REF!</definedName>
    <definedName name="_450PM_51">'[8]450'!#REF!</definedName>
    <definedName name="_450PM_55">#REF!</definedName>
    <definedName name="_450PM_56">#REF!</definedName>
    <definedName name="_450PM_57">'[9]450'!#REF!</definedName>
    <definedName name="_450PM_58">#REF!</definedName>
    <definedName name="_450PM_59">'[10]450'!#REF!</definedName>
    <definedName name="_450PM_60">'[1]450'!#REF!</definedName>
    <definedName name="_450PM_61">'[2]450'!#REF!</definedName>
    <definedName name="_450PM_62">'[11]450'!#REF!</definedName>
    <definedName name="_450PM_63">#REF!</definedName>
    <definedName name="_450PM_64">#REF!</definedName>
    <definedName name="_450PM_66">#REF!</definedName>
    <definedName name="_450PM_7">#REF!</definedName>
    <definedName name="_450PM_8">#REF!</definedName>
    <definedName name="_450PM_9">'[12]450'!#REF!</definedName>
    <definedName name="_Fill" hidden="1">#REF!</definedName>
    <definedName name="_Key1" hidden="1">#REF!</definedName>
    <definedName name="_Key2" hidden="1">#REF!</definedName>
    <definedName name="_Order1" hidden="1">0</definedName>
    <definedName name="_Order2" hidden="1">255</definedName>
    <definedName name="_Parse_In" hidden="1">#REF!</definedName>
    <definedName name="_Parse_Out" hidden="1">#REF!</definedName>
    <definedName name="_PG1">'[15]1'!#REF!</definedName>
    <definedName name="_PG2">#REF!</definedName>
    <definedName name="_PG261">#REF!</definedName>
    <definedName name="_PG3">#REF!</definedName>
    <definedName name="_PG43">#REF!</definedName>
    <definedName name="_PG60">#REF!</definedName>
    <definedName name="_PG61">#REF!</definedName>
    <definedName name="_PG62">#REF!</definedName>
    <definedName name="_PG63">#REF!</definedName>
    <definedName name="_PG68">'[15]068'!#REF!</definedName>
    <definedName name="_PG78">#REF!</definedName>
    <definedName name="_PG79">#REF!</definedName>
    <definedName name="_PG85">#REF!</definedName>
    <definedName name="_Sort" hidden="1">#REF!</definedName>
    <definedName name="a">'[16]219'!#REF!</definedName>
    <definedName name="a_12">#REF!</definedName>
    <definedName name="amortizationbondissuancecosts">#REF!</definedName>
    <definedName name="BOOK" localSheetId="49">#REF!</definedName>
    <definedName name="BOOK">BOOK!$A$1</definedName>
    <definedName name="BOOK_10">#REF!</definedName>
    <definedName name="BOOK_12">#REF!</definedName>
    <definedName name="BOOK_17">#REF!</definedName>
    <definedName name="BOOK_28">#REF!</definedName>
    <definedName name="BOOK_36">#REF!</definedName>
    <definedName name="BOOK_39">#REF!</definedName>
    <definedName name="BOOK_40">#REF!</definedName>
    <definedName name="BOOK_41">#REF!</definedName>
    <definedName name="BOOK_49">#REF!</definedName>
    <definedName name="BOOK_60">#REF!</definedName>
    <definedName name="BOOK_61">#REF!</definedName>
    <definedName name="BOOK_66">#REF!</definedName>
    <definedName name="BOOK_68">#REF!</definedName>
    <definedName name="COVER">Cover!$A$1</definedName>
    <definedName name="COVER_49">#REF!</definedName>
    <definedName name="COVER_68">#REF!</definedName>
    <definedName name="COVERPM">Cover!$B$53:$B$60</definedName>
    <definedName name="COVERPM_49">#REF!</definedName>
    <definedName name="COVERPM_68">#REF!</definedName>
    <definedName name="csAllowDetailBudgeting">1</definedName>
    <definedName name="csAllowLocalConsolidation">1</definedName>
    <definedName name="csAppName">"BudgetWeb"</definedName>
    <definedName name="csCorp_SharesDataEntry_Dim01">"="</definedName>
    <definedName name="csCorp_SharesDataEntry_Dim02">"="</definedName>
    <definedName name="csCorp_SharesDataEntry_Dim03">"="</definedName>
    <definedName name="csCorp_SharesDataEntry_Dim04">"="</definedName>
    <definedName name="csCorp_SharesDataEntry_Dim05">"="</definedName>
    <definedName name="csCorp_SharesDataEntry_Dim06">"="</definedName>
    <definedName name="csCorp_SharesDataEntry_Dim07">"="</definedName>
    <definedName name="csCorp_SharesDataEntry_Dim08">"="</definedName>
    <definedName name="csCorp_SharesDataEntry_Dim09">"="</definedName>
    <definedName name="csCorp_SharesDataEntry_Dim10">"="</definedName>
    <definedName name="csCorp_SharesDataEntry_Dim11">"="</definedName>
    <definedName name="csCorp_SharesDataEntry_Dim12">"="</definedName>
    <definedName name="csDesignMode">1</definedName>
    <definedName name="csDetailBudgetingURL">"http://server/deciweb/tr/trmain.asp?App=BudgetWeb&amp;Cat=Detail+Budgeting"</definedName>
    <definedName name="csKeepAlive">5</definedName>
    <definedName name="csLocalConsolidationOnSubmit">1</definedName>
    <definedName name="csPR_ORU_Consolidated_BS_Assets_Consolidating_Dim01">"="</definedName>
    <definedName name="csPR_ORU_Consolidated_BS_Assets_Consolidating_Dim02">"="</definedName>
    <definedName name="csPR_ORU_Consolidated_BS_Assets_Consolidating_Dim04">"="</definedName>
    <definedName name="csPR_ORU_Consolidated_BS_Assets_Consolidating_Dim05">"="</definedName>
    <definedName name="csPR_ORU_Consolidated_BS_Assets_Consolidating_Dim06">"="</definedName>
    <definedName name="csPR_ORU_Consolidated_BS_Assets_Consolidating_Dim07">"="</definedName>
    <definedName name="csPR_ORU_Consolidated_BS_Assets_Consolidating_Dim08">"="</definedName>
    <definedName name="csPR_ORU_Consolidated_BS_Assets_Consolidating_Dim09">"="</definedName>
    <definedName name="csPR_ORU_Consolidated_BS_Assets_Consolidating_Dim10">"="</definedName>
    <definedName name="csPR_ORU_Consolidated_BS_Assets_Consolidating_Dim11">"="</definedName>
    <definedName name="csPR_ORU_Consolidated_BS_Assets_Consolidating_Dim12">"="</definedName>
    <definedName name="csPR_ORU_Consolidated_BS_Assets_Dim01">"="</definedName>
    <definedName name="csPR_ORU_Consolidated_BS_Assets_Dim02">"="</definedName>
    <definedName name="csPR_ORU_Consolidated_BS_Assets_Dim04">"="</definedName>
    <definedName name="csPR_ORU_Consolidated_BS_Assets_Dim05">"="</definedName>
    <definedName name="csPR_ORU_Consolidated_BS_Assets_Dim06">"="</definedName>
    <definedName name="csPR_ORU_Consolidated_BS_Assets_Dim07">"="</definedName>
    <definedName name="csPR_ORU_Consolidated_BS_Assets_Dim08">"="</definedName>
    <definedName name="csPR_ORU_Consolidated_BS_Assets_Dim09">"="</definedName>
    <definedName name="csPR_ORU_Consolidated_BS_Assets_Dim10">"="</definedName>
    <definedName name="csPR_ORU_Consolidated_BS_Assets_Dim11">"="</definedName>
    <definedName name="csPR_ORU_Consolidated_BS_Assets_Dim12">"="</definedName>
    <definedName name="csPR_ORU_Consolidated_BS_Assets_RECO_Consolidating_Dim01">"="</definedName>
    <definedName name="csPR_ORU_Consolidated_BS_Assets_RECO_Consolidating_Dim02">"="</definedName>
    <definedName name="csPR_ORU_Consolidated_BS_Assets_RECO_Consolidating_Dim03">#REF!</definedName>
    <definedName name="csPR_ORU_Consolidated_BS_Assets_RECO_Consolidating_Dim04">"="</definedName>
    <definedName name="csPR_ORU_Consolidated_BS_Assets_RECO_Consolidating_Dim05">"="</definedName>
    <definedName name="csPR_ORU_Consolidated_BS_Assets_RECO_Consolidating_Dim06">"="</definedName>
    <definedName name="csPR_ORU_Consolidated_BS_Assets_RECO_Consolidating_Dim07">"="</definedName>
    <definedName name="csPR_ORU_Consolidated_BS_Assets_RECO_Consolidating_Dim08">"="</definedName>
    <definedName name="csPR_ORU_Consolidated_BS_Assets_RECO_Consolidating_Dim09">"="</definedName>
    <definedName name="csPR_ORU_Consolidated_BS_Assets_RECO_Consolidating_Dim10">"="</definedName>
    <definedName name="csPR_ORU_Consolidated_BS_Assets_RECO_Consolidating_Dim11">"="</definedName>
    <definedName name="csPR_ORU_Consolidated_BS_Assets_RECO_Consolidating_Dim12">"="</definedName>
    <definedName name="csPR_ORU_Consolidated_BS_Assets_RECO_ConsolidatingAnchor">#REF!</definedName>
    <definedName name="csPR_ORU_Consolidated_BS_Liabilities_Consolidating_Dim01">"="</definedName>
    <definedName name="csPR_ORU_Consolidated_BS_Liabilities_Consolidating_Dim02">"="</definedName>
    <definedName name="csPR_ORU_Consolidated_BS_Liabilities_Consolidating_Dim04">"="</definedName>
    <definedName name="csPR_ORU_Consolidated_BS_Liabilities_Consolidating_Dim05">"="</definedName>
    <definedName name="csPR_ORU_Consolidated_BS_Liabilities_Consolidating_Dim06">"="</definedName>
    <definedName name="csPR_ORU_Consolidated_BS_Liabilities_Consolidating_Dim07">"="</definedName>
    <definedName name="csPR_ORU_Consolidated_BS_Liabilities_Consolidating_Dim08">"="</definedName>
    <definedName name="csPR_ORU_Consolidated_BS_Liabilities_Consolidating_Dim09">"="</definedName>
    <definedName name="csPR_ORU_Consolidated_BS_Liabilities_Consolidating_Dim10">"="</definedName>
    <definedName name="csPR_ORU_Consolidated_BS_Liabilities_Consolidating_Dim11">"="</definedName>
    <definedName name="csPR_ORU_Consolidated_BS_Liabilities_Consolidating_Dim12">"="</definedName>
    <definedName name="csPR_ORU_Consolidated_BS_Liabilities_Dim01">"="</definedName>
    <definedName name="csPR_ORU_Consolidated_BS_Liabilities_Dim03">"="</definedName>
    <definedName name="csPR_ORU_Consolidated_BS_Liabilities_Dim04">"="</definedName>
    <definedName name="csPR_ORU_Consolidated_BS_Liabilities_Dim05">"="</definedName>
    <definedName name="csPR_ORU_Consolidated_BS_Liabilities_Dim06">"="</definedName>
    <definedName name="csPR_ORU_Consolidated_BS_Liabilities_Dim07">"="</definedName>
    <definedName name="csPR_ORU_Consolidated_BS_Liabilities_Dim08">"="</definedName>
    <definedName name="csPR_ORU_Consolidated_BS_Liabilities_Dim09">"="</definedName>
    <definedName name="csPR_ORU_Consolidated_BS_Liabilities_Dim10">"="</definedName>
    <definedName name="csPR_ORU_Consolidated_BS_Liabilities_Dim11">"="</definedName>
    <definedName name="csPR_ORU_Consolidated_BS_Liabilities_Dim12">"="</definedName>
    <definedName name="csPR_ORU_Consolidated_IS_Consolidating_Dim01">"="</definedName>
    <definedName name="csPR_ORU_Consolidated_IS_Consolidating_Dim02">"="</definedName>
    <definedName name="csPR_ORU_Consolidated_IS_Consolidating_Dim04">"="</definedName>
    <definedName name="csPR_ORU_Consolidated_IS_Consolidating_Dim05">"="</definedName>
    <definedName name="csPR_ORU_Consolidated_IS_Consolidating_Dim06">"="</definedName>
    <definedName name="csPR_ORU_Consolidated_IS_Consolidating_Dim07">"="</definedName>
    <definedName name="csPR_ORU_Consolidated_IS_Consolidating_Dim08">"="</definedName>
    <definedName name="csPR_ORU_Consolidated_IS_Consolidating_Dim09">"="</definedName>
    <definedName name="csPR_ORU_Consolidated_IS_Consolidating_Dim10">"="</definedName>
    <definedName name="csPR_ORU_Consolidated_IS_Consolidating_Dim11">"="</definedName>
    <definedName name="csPR_ORU_Consolidated_IS_Consolidating_Dim12">"="</definedName>
    <definedName name="csPR_ORU_Consolidated_IS_Dim01">"="</definedName>
    <definedName name="csPR_ORU_Consolidated_IS_Dim03">"="</definedName>
    <definedName name="csPR_ORU_Consolidated_IS_Dim04">"="</definedName>
    <definedName name="csPR_ORU_Consolidated_IS_Dim05">"="</definedName>
    <definedName name="csPR_ORU_Consolidated_IS_Dim06">"="</definedName>
    <definedName name="csPR_ORU_Consolidated_IS_Dim07">"="</definedName>
    <definedName name="csPR_ORU_Consolidated_IS_Dim08">"="</definedName>
    <definedName name="csPR_ORU_Consolidated_IS_Dim09">"="</definedName>
    <definedName name="csPR_ORU_Consolidated_IS_Dim10">"="</definedName>
    <definedName name="csPR_ORU_Consolidated_IS_Dim11">"="</definedName>
    <definedName name="csPR_ORU_Consolidated_IS_Dim12">"="</definedName>
    <definedName name="csPR_ORU_Consolidated_IS_Qtr_Dim01">"="</definedName>
    <definedName name="csPR_ORU_Consolidated_IS_Qtr_Dim02">"="</definedName>
    <definedName name="csPR_ORU_Consolidated_IS_Qtr_Dim03">'[17]ORU-CONS-IS-QTR'!$B$5</definedName>
    <definedName name="csPR_ORU_Consolidated_IS_Qtr_Dim04">"="</definedName>
    <definedName name="csPR_ORU_Consolidated_IS_Qtr_Dim05">"="</definedName>
    <definedName name="csPR_ORU_Consolidated_IS_Qtr_Dim06">"="</definedName>
    <definedName name="csPR_ORU_Consolidated_IS_Qtr_Dim07">"="</definedName>
    <definedName name="csPR_ORU_Consolidated_IS_Qtr_Dim08">"="</definedName>
    <definedName name="csPR_ORU_Consolidated_IS_Qtr_Dim09">"="</definedName>
    <definedName name="csPR_ORU_Consolidated_IS_Qtr_Dim10">"="</definedName>
    <definedName name="csPR_ORU_Consolidated_IS_Qtr_Dim11">"="</definedName>
    <definedName name="csPR_ORU_Consolidated_IS_Qtr_Dim12">"="</definedName>
    <definedName name="csPR_ORU_Ferc_BS_Assets_CLOVE_Dim01">"="</definedName>
    <definedName name="csPR_ORU_Ferc_BS_Assets_CLOVE_Dim02">"="</definedName>
    <definedName name="csPR_ORU_Ferc_BS_Assets_CLOVE_Dim03">"="</definedName>
    <definedName name="csPR_ORU_Ferc_BS_Assets_CLOVE_Dim04">"="</definedName>
    <definedName name="csPR_ORU_Ferc_BS_Assets_CLOVE_Dim05">"="</definedName>
    <definedName name="csPR_ORU_Ferc_BS_Assets_CLOVE_Dim06">"="</definedName>
    <definedName name="csPR_ORU_Ferc_BS_Assets_CLOVE_Dim07">"="</definedName>
    <definedName name="csPR_ORU_Ferc_BS_Assets_CLOVE_Dim08">"="</definedName>
    <definedName name="csPR_ORU_Ferc_BS_Assets_CLOVE_Dim09">"="</definedName>
    <definedName name="csPR_ORU_Ferc_BS_Assets_CLOVE_Dim10">"="</definedName>
    <definedName name="csPR_ORU_Ferc_BS_Assets_CLOVE_Dim11">"="</definedName>
    <definedName name="csPR_ORU_Ferc_BS_Assets_CLOVE_Dim12">"="</definedName>
    <definedName name="csPR_ORU_Ferc_BS_Assets_Dim01">"="</definedName>
    <definedName name="csPR_ORU_Ferc_BS_Assets_Dim02">"="</definedName>
    <definedName name="csPR_ORU_Ferc_BS_Assets_Dim03">"="</definedName>
    <definedName name="csPR_ORU_Ferc_BS_Assets_Dim04">"="</definedName>
    <definedName name="csPR_ORU_Ferc_BS_Assets_Dim05">"="</definedName>
    <definedName name="csPR_ORU_Ferc_BS_Assets_Dim06">"="</definedName>
    <definedName name="csPR_ORU_Ferc_BS_Assets_Dim07">"="</definedName>
    <definedName name="csPR_ORU_Ferc_BS_Assets_Dim08">"="</definedName>
    <definedName name="csPR_ORU_Ferc_BS_Assets_Dim09">"="</definedName>
    <definedName name="csPR_ORU_Ferc_BS_Assets_Dim10">"="</definedName>
    <definedName name="csPR_ORU_Ferc_BS_Assets_Dim11">"="</definedName>
    <definedName name="csPR_ORU_Ferc_BS_Assets_Dim12">"="</definedName>
    <definedName name="csPR_ORU_Ferc_BS_Assets_ENSERVE_Dim01">"="</definedName>
    <definedName name="csPR_ORU_Ferc_BS_Assets_ENSERVE_Dim02">"="</definedName>
    <definedName name="csPR_ORU_Ferc_BS_Assets_ENSERVE_Dim03">"="</definedName>
    <definedName name="csPR_ORU_Ferc_BS_Assets_ENSERVE_Dim04">"="</definedName>
    <definedName name="csPR_ORU_Ferc_BS_Assets_ENSERVE_Dim05">"="</definedName>
    <definedName name="csPR_ORU_Ferc_BS_Assets_ENSERVE_Dim06">"="</definedName>
    <definedName name="csPR_ORU_Ferc_BS_Assets_ENSERVE_Dim07">"="</definedName>
    <definedName name="csPR_ORU_Ferc_BS_Assets_ENSERVE_Dim08">"="</definedName>
    <definedName name="csPR_ORU_Ferc_BS_Assets_ENSERVE_Dim09">"="</definedName>
    <definedName name="csPR_ORU_Ferc_BS_Assets_ENSERVE_Dim10">"="</definedName>
    <definedName name="csPR_ORU_Ferc_BS_Assets_ENSERVE_Dim11">"="</definedName>
    <definedName name="csPR_ORU_Ferc_BS_Assets_ENSERVE_Dim12">"="</definedName>
    <definedName name="csPR_ORU_Ferc_BS_Assets_ORDEVCO_Dim01">"="</definedName>
    <definedName name="csPR_ORU_Ferc_BS_Assets_ORDEVCO_Dim02">"="</definedName>
    <definedName name="csPR_ORU_Ferc_BS_Assets_ORDEVCO_Dim03">"="</definedName>
    <definedName name="csPR_ORU_Ferc_BS_Assets_ORDEVCO_Dim04">"="</definedName>
    <definedName name="csPR_ORU_Ferc_BS_Assets_ORDEVCO_Dim05">"="</definedName>
    <definedName name="csPR_ORU_Ferc_BS_Assets_ORDEVCO_Dim06">"="</definedName>
    <definedName name="csPR_ORU_Ferc_BS_Assets_ORDEVCO_Dim07">"="</definedName>
    <definedName name="csPR_ORU_Ferc_BS_Assets_ORDEVCO_Dim08">"="</definedName>
    <definedName name="csPR_ORU_Ferc_BS_Assets_ORDEVCO_Dim09">"="</definedName>
    <definedName name="csPR_ORU_Ferc_BS_Assets_ORDEVCO_Dim10">"="</definedName>
    <definedName name="csPR_ORU_Ferc_BS_Assets_ORDEVCO_Dim11">"="</definedName>
    <definedName name="csPR_ORU_Ferc_BS_Assets_ORDEVCO_Dim12">"="</definedName>
    <definedName name="csPR_ORU_Ferc_BS_Assets_ORU_Dim01">"="</definedName>
    <definedName name="csPR_ORU_Ferc_BS_Assets_ORU_Dim02">"="</definedName>
    <definedName name="csPR_ORU_Ferc_BS_Assets_ORU_Dim03">"="</definedName>
    <definedName name="csPR_ORU_Ferc_BS_Assets_ORU_Dim04">"="</definedName>
    <definedName name="csPR_ORU_Ferc_BS_Assets_ORU_Dim05">"="</definedName>
    <definedName name="csPR_ORU_Ferc_BS_Assets_ORU_Dim06">"="</definedName>
    <definedName name="csPR_ORU_Ferc_BS_Assets_ORU_Dim07">"="</definedName>
    <definedName name="csPR_ORU_Ferc_BS_Assets_ORU_Dim08">"="</definedName>
    <definedName name="csPR_ORU_Ferc_BS_Assets_ORU_Dim09">"="</definedName>
    <definedName name="csPR_ORU_Ferc_BS_Assets_ORU_Dim10">"="</definedName>
    <definedName name="csPR_ORU_Ferc_BS_Assets_ORU_Dim11">"="</definedName>
    <definedName name="csPR_ORU_Ferc_BS_Assets_ORU_Dim12">"="</definedName>
    <definedName name="csPR_ORU_Ferc_BS_Assets_PIKE_Dim01">"="</definedName>
    <definedName name="csPR_ORU_Ferc_BS_Assets_PIKE_Dim02">"="</definedName>
    <definedName name="csPR_ORU_Ferc_BS_Assets_PIKE_Dim03">"="</definedName>
    <definedName name="csPR_ORU_Ferc_BS_Assets_PIKE_Dim04">"="</definedName>
    <definedName name="csPR_ORU_Ferc_BS_Assets_PIKE_Dim05">"="</definedName>
    <definedName name="csPR_ORU_Ferc_BS_Assets_PIKE_Dim06">"="</definedName>
    <definedName name="csPR_ORU_Ferc_BS_Assets_PIKE_Dim07">"="</definedName>
    <definedName name="csPR_ORU_Ferc_BS_Assets_PIKE_Dim08">"="</definedName>
    <definedName name="csPR_ORU_Ferc_BS_Assets_PIKE_Dim09">"="</definedName>
    <definedName name="csPR_ORU_Ferc_BS_Assets_PIKE_Dim10">"="</definedName>
    <definedName name="csPR_ORU_Ferc_BS_Assets_PIKE_Dim11">"="</definedName>
    <definedName name="csPR_ORU_Ferc_BS_Assets_PIKE_Dim12">"="</definedName>
    <definedName name="csPR_ORU_Ferc_BS_Assets_RECO_Dim01">"="</definedName>
    <definedName name="csPR_ORU_Ferc_BS_Assets_RECO_Dim02">"="</definedName>
    <definedName name="csPR_ORU_Ferc_BS_Assets_RECO_Dim03">"="</definedName>
    <definedName name="csPR_ORU_Ferc_BS_Assets_RECO_Dim04">"="</definedName>
    <definedName name="csPR_ORU_Ferc_BS_Assets_RECO_Dim05">"="</definedName>
    <definedName name="csPR_ORU_Ferc_BS_Assets_RECO_Dim06">"="</definedName>
    <definedName name="csPR_ORU_Ferc_BS_Assets_RECO_Dim07">"="</definedName>
    <definedName name="csPR_ORU_Ferc_BS_Assets_RECO_Dim08">"="</definedName>
    <definedName name="csPR_ORU_Ferc_BS_Assets_RECO_Dim09">"="</definedName>
    <definedName name="csPR_ORU_Ferc_BS_Assets_RECO_Dim10">"="</definedName>
    <definedName name="csPR_ORU_Ferc_BS_Assets_RECO_Dim11">"="</definedName>
    <definedName name="csPR_ORU_Ferc_BS_Assets_RECO_Dim12">"="</definedName>
    <definedName name="csPR_ORU_Ferc_BS_Liab_CLOVE_Dim01">"="</definedName>
    <definedName name="csPR_ORU_Ferc_BS_Liab_CLOVE_Dim02">"="</definedName>
    <definedName name="csPR_ORU_Ferc_BS_Liab_CLOVE_Dim03">"="</definedName>
    <definedName name="csPR_ORU_Ferc_BS_Liab_CLOVE_Dim04">"="</definedName>
    <definedName name="csPR_ORU_Ferc_BS_Liab_CLOVE_Dim05">"="</definedName>
    <definedName name="csPR_ORU_Ferc_BS_Liab_CLOVE_Dim06">"="</definedName>
    <definedName name="csPR_ORU_Ferc_BS_Liab_CLOVE_Dim07">"="</definedName>
    <definedName name="csPR_ORU_Ferc_BS_Liab_CLOVE_Dim08">"="</definedName>
    <definedName name="csPR_ORU_Ferc_BS_Liab_CLOVE_Dim09">"="</definedName>
    <definedName name="csPR_ORU_Ferc_BS_Liab_CLOVE_Dim10">"="</definedName>
    <definedName name="csPR_ORU_Ferc_BS_Liab_CLOVE_Dim11">"="</definedName>
    <definedName name="csPR_ORU_Ferc_BS_Liab_CLOVE_Dim12">"="</definedName>
    <definedName name="csPR_ORU_Ferc_BS_Liab_Dim01">"="</definedName>
    <definedName name="csPR_ORU_Ferc_BS_Liab_Dim02">"="</definedName>
    <definedName name="csPR_ORU_Ferc_BS_Liab_Dim03">"="</definedName>
    <definedName name="csPR_ORU_Ferc_BS_Liab_Dim04">"="</definedName>
    <definedName name="csPR_ORU_Ferc_BS_Liab_Dim05">"="</definedName>
    <definedName name="csPR_ORU_Ferc_BS_Liab_Dim06">"="</definedName>
    <definedName name="csPR_ORU_Ferc_BS_Liab_Dim07">"="</definedName>
    <definedName name="csPR_ORU_Ferc_BS_Liab_Dim08">"="</definedName>
    <definedName name="csPR_ORU_Ferc_BS_Liab_Dim09">"="</definedName>
    <definedName name="csPR_ORU_Ferc_BS_Liab_Dim10">"="</definedName>
    <definedName name="csPR_ORU_Ferc_BS_Liab_Dim11">"="</definedName>
    <definedName name="csPR_ORU_Ferc_BS_Liab_Dim12">"="</definedName>
    <definedName name="csPR_ORU_Ferc_BS_Liab_ENSERVE_Dim01">"="</definedName>
    <definedName name="csPR_ORU_Ferc_BS_Liab_ENSERVE_Dim02">"="</definedName>
    <definedName name="csPR_ORU_Ferc_BS_Liab_ENSERVE_Dim03">"="</definedName>
    <definedName name="csPR_ORU_Ferc_BS_Liab_ENSERVE_Dim04">"="</definedName>
    <definedName name="csPR_ORU_Ferc_BS_Liab_ENSERVE_Dim05">"="</definedName>
    <definedName name="csPR_ORU_Ferc_BS_Liab_ENSERVE_Dim06">"="</definedName>
    <definedName name="csPR_ORU_Ferc_BS_Liab_ENSERVE_Dim07">"="</definedName>
    <definedName name="csPR_ORU_Ferc_BS_Liab_ENSERVE_Dim08">"="</definedName>
    <definedName name="csPR_ORU_Ferc_BS_Liab_ENSERVE_Dim09">"="</definedName>
    <definedName name="csPR_ORU_Ferc_BS_Liab_ENSERVE_Dim10">"="</definedName>
    <definedName name="csPR_ORU_Ferc_BS_Liab_ENSERVE_Dim11">"="</definedName>
    <definedName name="csPR_ORU_Ferc_BS_Liab_ENSERVE_Dim12">"="</definedName>
    <definedName name="csPR_ORU_Ferc_BS_Liab_ORDEVCO_Dim01">"="</definedName>
    <definedName name="csPR_ORU_Ferc_BS_Liab_ORDEVCO_Dim02">"="</definedName>
    <definedName name="csPR_ORU_Ferc_BS_Liab_ORDEVCO_Dim03">"="</definedName>
    <definedName name="csPR_ORU_Ferc_BS_Liab_ORDEVCO_Dim04">"="</definedName>
    <definedName name="csPR_ORU_Ferc_BS_Liab_ORDEVCO_Dim05">"="</definedName>
    <definedName name="csPR_ORU_Ferc_BS_Liab_ORDEVCO_Dim06">"="</definedName>
    <definedName name="csPR_ORU_Ferc_BS_Liab_ORDEVCO_Dim07">"="</definedName>
    <definedName name="csPR_ORU_Ferc_BS_Liab_ORDEVCO_Dim08">"="</definedName>
    <definedName name="csPR_ORU_Ferc_BS_Liab_ORDEVCO_Dim09">"="</definedName>
    <definedName name="csPR_ORU_Ferc_BS_Liab_ORDEVCO_Dim10">"="</definedName>
    <definedName name="csPR_ORU_Ferc_BS_Liab_ORDEVCO_Dim11">"="</definedName>
    <definedName name="csPR_ORU_Ferc_BS_Liab_ORDEVCO_Dim12">"="</definedName>
    <definedName name="csPR_ORU_Ferc_BS_Liab_ORU_Dim01">"="</definedName>
    <definedName name="csPR_ORU_Ferc_BS_Liab_ORU_Dim02">"="</definedName>
    <definedName name="csPR_ORU_Ferc_BS_Liab_ORU_Dim03">"="</definedName>
    <definedName name="csPR_ORU_Ferc_BS_Liab_ORU_Dim04">"="</definedName>
    <definedName name="csPR_ORU_Ferc_BS_Liab_ORU_Dim05">"="</definedName>
    <definedName name="csPR_ORU_Ferc_BS_Liab_ORU_Dim06">"="</definedName>
    <definedName name="csPR_ORU_Ferc_BS_Liab_ORU_Dim07">"="</definedName>
    <definedName name="csPR_ORU_Ferc_BS_Liab_ORU_Dim08">"="</definedName>
    <definedName name="csPR_ORU_Ferc_BS_Liab_ORU_Dim09">"="</definedName>
    <definedName name="csPR_ORU_Ferc_BS_Liab_ORU_Dim10">"="</definedName>
    <definedName name="csPR_ORU_Ferc_BS_Liab_ORU_Dim11">"="</definedName>
    <definedName name="csPR_ORU_Ferc_BS_Liab_ORU_Dim12">"="</definedName>
    <definedName name="csPR_ORU_Ferc_BS_Liab_PIKE_Dim01">"="</definedName>
    <definedName name="csPR_ORU_Ferc_BS_Liab_PIKE_Dim02">"="</definedName>
    <definedName name="csPR_ORU_Ferc_BS_Liab_PIKE_Dim03">"="</definedName>
    <definedName name="csPR_ORU_Ferc_BS_Liab_PIKE_Dim04">"="</definedName>
    <definedName name="csPR_ORU_Ferc_BS_Liab_PIKE_Dim05">"="</definedName>
    <definedName name="csPR_ORU_Ferc_BS_Liab_PIKE_Dim06">"="</definedName>
    <definedName name="csPR_ORU_Ferc_BS_Liab_PIKE_Dim07">"="</definedName>
    <definedName name="csPR_ORU_Ferc_BS_Liab_PIKE_Dim08">"="</definedName>
    <definedName name="csPR_ORU_Ferc_BS_Liab_PIKE_Dim09">"="</definedName>
    <definedName name="csPR_ORU_Ferc_BS_Liab_PIKE_Dim10">"="</definedName>
    <definedName name="csPR_ORU_Ferc_BS_Liab_PIKE_Dim11">"="</definedName>
    <definedName name="csPR_ORU_Ferc_BS_Liab_PIKE_Dim12">"="</definedName>
    <definedName name="csPR_ORU_Ferc_BS_Liab_RECO_Dim01">"="</definedName>
    <definedName name="csPR_ORU_Ferc_BS_Liab_RECO_Dim02">"="</definedName>
    <definedName name="csPR_ORU_Ferc_BS_Liab_RECO_Dim03">"="</definedName>
    <definedName name="csPR_ORU_Ferc_BS_Liab_RECO_Dim04">"="</definedName>
    <definedName name="csPR_ORU_Ferc_BS_Liab_RECO_Dim05">"="</definedName>
    <definedName name="csPR_ORU_Ferc_BS_Liab_RECO_Dim06">"="</definedName>
    <definedName name="csPR_ORU_Ferc_BS_Liab_RECO_Dim07">"="</definedName>
    <definedName name="csPR_ORU_Ferc_BS_Liab_RECO_Dim08">"="</definedName>
    <definedName name="csPR_ORU_Ferc_BS_Liab_RECO_Dim09">"="</definedName>
    <definedName name="csPR_ORU_Ferc_BS_Liab_RECO_Dim10">"="</definedName>
    <definedName name="csPR_ORU_Ferc_BS_Liab_RECO_Dim11">"="</definedName>
    <definedName name="csPR_ORU_Ferc_BS_Liab_RECO_Dim12">"="</definedName>
    <definedName name="csPR_ORU_Ferc_ORU_Dim01">"="</definedName>
    <definedName name="csPR_ORU_Ferc_ORU_Dim02">"="</definedName>
    <definedName name="csPR_ORU_Ferc_ORU_Dim04">"="</definedName>
    <definedName name="csPR_ORU_Ferc_ORU_Dim05">"="</definedName>
    <definedName name="csPR_ORU_Ferc_ORU_Dim06">"="</definedName>
    <definedName name="csPR_ORU_Ferc_ORU_Dim07">"="</definedName>
    <definedName name="csPR_ORU_Ferc_ORU_Dim08">"="</definedName>
    <definedName name="csPR_ORU_Ferc_ORU_Dim09">"="</definedName>
    <definedName name="csPR_ORU_Ferc_ORU_Dim10">"="</definedName>
    <definedName name="csPR_ORU_Ferc_ORU_Dim11">"="</definedName>
    <definedName name="csPR_ORU_Ferc_ORU_Dim12">"="</definedName>
    <definedName name="csPR_ORU_Ferc_PIKE_Dim01">"="</definedName>
    <definedName name="csPR_ORU_Ferc_PIKE_Dim02">"="</definedName>
    <definedName name="csPR_ORU_Ferc_PIKE_Dim03">"="</definedName>
    <definedName name="csPR_ORU_Ferc_PIKE_Dim04">"="</definedName>
    <definedName name="csPR_ORU_Ferc_PIKE_Dim05">"="</definedName>
    <definedName name="csPR_ORU_Ferc_PIKE_Dim06">"="</definedName>
    <definedName name="csPR_ORU_Ferc_PIKE_Dim07">"="</definedName>
    <definedName name="csPR_ORU_Ferc_PIKE_Dim08">"="</definedName>
    <definedName name="csPR_ORU_Ferc_PIKE_Dim09">"="</definedName>
    <definedName name="csPR_ORU_Ferc_PIKE_Dim10">"="</definedName>
    <definedName name="csPR_ORU_Ferc_PIKE_Dim11">"="</definedName>
    <definedName name="csPR_ORU_Ferc_RECO_Dim01">"="</definedName>
    <definedName name="csPR_ORU_Ferc_RECO_Dim02">"="</definedName>
    <definedName name="csPR_ORU_Ferc_RECO_Dim03">"="</definedName>
    <definedName name="csPR_ORU_Ferc_RECO_Dim04">"="</definedName>
    <definedName name="csPR_ORU_Ferc_RECO_Dim05">"="</definedName>
    <definedName name="csPR_ORU_Ferc_RECO_Dim06">"="</definedName>
    <definedName name="csPR_ORU_Ferc_RECO_Dim07">"="</definedName>
    <definedName name="csPR_ORU_Ferc_RECO_Dim08">"="</definedName>
    <definedName name="csPR_ORU_Ferc_RECO_Dim09">"="</definedName>
    <definedName name="csPR_ORU_Ferc_RECO_Dim10">"="</definedName>
    <definedName name="csPR_ORU_Ferc_RECO_Dim11">"="</definedName>
    <definedName name="csPR_ORU_Ferc_Statement_Electric_ORU_Dim01">"="</definedName>
    <definedName name="csPR_ORU_Ferc_Statement_Electric_ORU_Dim02">"="</definedName>
    <definedName name="csPR_ORU_Ferc_Statement_Electric_ORU_Dim03">"="</definedName>
    <definedName name="csPR_ORU_Ferc_Statement_Electric_ORU_Dim04">"="</definedName>
    <definedName name="csPR_ORU_Ferc_Statement_Electric_ORU_Dim05">"="</definedName>
    <definedName name="csPR_ORU_Ferc_Statement_Electric_ORU_Dim06">"="</definedName>
    <definedName name="csPR_ORU_Ferc_Statement_Electric_ORU_Dim07">"="</definedName>
    <definedName name="csPR_ORU_Ferc_Statement_Electric_ORU_Dim08">"="</definedName>
    <definedName name="csPR_ORU_Ferc_Statement_Electric_ORU_Dim09">"="</definedName>
    <definedName name="csPR_ORU_Ferc_Statement_Electric_ORU_Dim10">"="</definedName>
    <definedName name="csPR_ORU_Ferc_Statement_Electric_ORU_Dim11">"="</definedName>
    <definedName name="csPR_ORU_Ferc_Statement_Electric_ORU_Dim12">"="</definedName>
    <definedName name="csPR_ORU_Ferc_Statement_Electric_PIKE_Dim01">"="</definedName>
    <definedName name="csPR_ORU_Ferc_Statement_Electric_PIKE_Dim02">"="</definedName>
    <definedName name="csPR_ORU_Ferc_Statement_Electric_PIKE_Dim03">"="</definedName>
    <definedName name="csPR_ORU_Ferc_Statement_Electric_PIKE_Dim04">"="</definedName>
    <definedName name="csPR_ORU_Ferc_Statement_Electric_PIKE_Dim05">"="</definedName>
    <definedName name="csPR_ORU_Ferc_Statement_Electric_PIKE_Dim06">"="</definedName>
    <definedName name="csPR_ORU_Ferc_Statement_Electric_PIKE_Dim07">"="</definedName>
    <definedName name="csPR_ORU_Ferc_Statement_Electric_PIKE_Dim08">"="</definedName>
    <definedName name="csPR_ORU_Ferc_Statement_Electric_PIKE_Dim09">"="</definedName>
    <definedName name="csPR_ORU_Ferc_Statement_Electric_PIKE_Dim10">"="</definedName>
    <definedName name="csPR_ORU_Ferc_Statement_Electric_PIKE_Dim11">"="</definedName>
    <definedName name="csPR_ORU_Ferc_Statement_Electric_PIKE_Dim12">"="</definedName>
    <definedName name="csPR_ORU_Ferc_Statement_Electric_RECO_Dim01">"="</definedName>
    <definedName name="csPR_ORU_Ferc_Statement_Electric_RECO_Dim02">"="</definedName>
    <definedName name="csPR_ORU_Ferc_Statement_Electric_RECO_Dim03">"="</definedName>
    <definedName name="csPR_ORU_Ferc_Statement_Electric_RECO_Dim04">"="</definedName>
    <definedName name="csPR_ORU_Ferc_Statement_Electric_RECO_Dim05">"="</definedName>
    <definedName name="csPR_ORU_Ferc_Statement_Electric_RECO_Dim06">"="</definedName>
    <definedName name="csPR_ORU_Ferc_Statement_Electric_RECO_Dim07">"="</definedName>
    <definedName name="csPR_ORU_Ferc_Statement_Electric_RECO_Dim08">"="</definedName>
    <definedName name="csPR_ORU_Ferc_Statement_Electric_RECO_Dim09">"="</definedName>
    <definedName name="csPR_ORU_Ferc_Statement_Electric_RECO_Dim10">"="</definedName>
    <definedName name="csPR_ORU_Ferc_Statement_Electric_RECO_Dim11">"="</definedName>
    <definedName name="csPR_ORU_Ferc_Statement_Electric_RECO_Dim12">"="</definedName>
    <definedName name="csPR_ORU_Ferc_Statement_Gas_ORU_Dim01">"="</definedName>
    <definedName name="csPR_ORU_Ferc_Statement_Gas_ORU_Dim02">"="</definedName>
    <definedName name="csPR_ORU_Ferc_Statement_Gas_ORU_Dim03">"="</definedName>
    <definedName name="csPR_ORU_Ferc_Statement_Gas_ORU_Dim04">"="</definedName>
    <definedName name="csPR_ORU_Ferc_Statement_Gas_ORU_Dim05">"="</definedName>
    <definedName name="csPR_ORU_Ferc_Statement_Gas_ORU_Dim06">"="</definedName>
    <definedName name="csPR_ORU_Ferc_Statement_Gas_ORU_Dim07">"="</definedName>
    <definedName name="csPR_ORU_Ferc_Statement_Gas_ORU_Dim08">"="</definedName>
    <definedName name="csPR_ORU_Ferc_Statement_Gas_ORU_Dim09">"="</definedName>
    <definedName name="csPR_ORU_Ferc_Statement_Gas_ORU_Dim10">"="</definedName>
    <definedName name="csPR_ORU_Ferc_Statement_Gas_ORU_Dim11">"="</definedName>
    <definedName name="csPR_ORU_Ferc_Statement_Gas_ORU_Dim12">"="</definedName>
    <definedName name="csPR_ORU_Ferc_Statement_Gas_PIKE_Dim01">"="</definedName>
    <definedName name="csPR_ORU_Ferc_Statement_Gas_PIKE_Dim02">"="</definedName>
    <definedName name="csPR_ORU_Ferc_Statement_Gas_PIKE_Dim03">"="</definedName>
    <definedName name="csPR_ORU_Ferc_Statement_Gas_PIKE_Dim04">"="</definedName>
    <definedName name="csPR_ORU_Ferc_Statement_Gas_PIKE_Dim05">"="</definedName>
    <definedName name="csPR_ORU_Ferc_Statement_Gas_PIKE_Dim06">"="</definedName>
    <definedName name="csPR_ORU_Ferc_Statement_Gas_PIKE_Dim07">"="</definedName>
    <definedName name="csPR_ORU_Ferc_Statement_Gas_PIKE_Dim08">"="</definedName>
    <definedName name="csPR_ORU_Ferc_Statement_Gas_PIKE_Dim09">"="</definedName>
    <definedName name="csPR_ORU_Ferc_Statement_Gas_PIKE_Dim10">"="</definedName>
    <definedName name="csPR_ORU_Ferc_Statement_Gas_PIKE_Dim11">"="</definedName>
    <definedName name="csPR_ORU_Ferc_Statement_Gas_PIKE_Dim12">"="</definedName>
    <definedName name="csPR_RECO_Consolidating_BS_Assets_Dim01">"="</definedName>
    <definedName name="csPR_RECO_Consolidating_BS_Assets_Dim02">"="</definedName>
    <definedName name="csPR_RECO_Consolidating_BS_Assets_Dim04">"="</definedName>
    <definedName name="csPR_RECO_Consolidating_BS_Assets_Dim05">"="</definedName>
    <definedName name="csPR_RECO_Consolidating_BS_Assets_Dim06">"="</definedName>
    <definedName name="csPR_RECO_Consolidating_BS_Assets_Dim07">"="</definedName>
    <definedName name="csPR_RECO_Consolidating_BS_Assets_Dim08">"="</definedName>
    <definedName name="csPR_RECO_Consolidating_BS_Assets_Dim09">"="</definedName>
    <definedName name="csPR_RECO_Consolidating_BS_Assets_Dim10">"="</definedName>
    <definedName name="csPR_RECO_Consolidating_BS_Assets_Dim11">"="</definedName>
    <definedName name="csPR_RECO_Consolidating_BS_Assets_Dim12">"="</definedName>
    <definedName name="csPR_RECO_Consolidating_BS_Liabilities_Dim01">"="</definedName>
    <definedName name="csPR_RECO_Consolidating_BS_Liabilities_Dim02">"="</definedName>
    <definedName name="csPR_RECO_Consolidating_BS_Liabilities_Dim04">"="</definedName>
    <definedName name="csPR_RECO_Consolidating_BS_Liabilities_Dim05">"="</definedName>
    <definedName name="csPR_RECO_Consolidating_BS_Liabilities_Dim06">"="</definedName>
    <definedName name="csPR_RECO_Consolidating_BS_Liabilities_Dim07">"="</definedName>
    <definedName name="csPR_RECO_Consolidating_BS_Liabilities_Dim08">"="</definedName>
    <definedName name="csPR_RECO_Consolidating_BS_Liabilities_Dim09">"="</definedName>
    <definedName name="csPR_RECO_Consolidating_BS_Liabilities_Dim10">"="</definedName>
    <definedName name="csPR_RECO_Consolidating_BS_Liabilities_Dim11">"="</definedName>
    <definedName name="csPR_RECO_Consolidating_BS_Liabilities_Dim12">"="</definedName>
    <definedName name="csPR_RECO_Consolidating_IS_Dim01">"="</definedName>
    <definedName name="csPR_RECO_Consolidating_IS_Dim02">"="</definedName>
    <definedName name="csPR_RECO_Consolidating_IS_Dim04">"="</definedName>
    <definedName name="csPR_RECO_Consolidating_IS_Dim05">"="</definedName>
    <definedName name="csPR_RECO_Consolidating_IS_Dim06">"="</definedName>
    <definedName name="csPR_RECO_Consolidating_IS_Dim07">"="</definedName>
    <definedName name="csPR_RECO_Consolidating_IS_Dim08">"="</definedName>
    <definedName name="csPR_RECO_Consolidating_IS_Dim09">"="</definedName>
    <definedName name="csPR_RECO_Consolidating_IS_Dim10">"="</definedName>
    <definedName name="csPR_RECO_Consolidating_IS_Dim11">"="</definedName>
    <definedName name="csPR_RECO_Consolidating_IS_Dim12">"="</definedName>
    <definedName name="csPR_SEC_Consolidated_BS_Assets_Dim01">"="</definedName>
    <definedName name="csPR_SEC_Consolidated_BS_Assets_Dim02">"="</definedName>
    <definedName name="csPR_SEC_Consolidated_BS_Assets_Dim03">"="</definedName>
    <definedName name="csPR_SEC_Consolidated_BS_Assets_Dim04">"="</definedName>
    <definedName name="csPR_SEC_Consolidated_BS_Assets_Dim05">"="</definedName>
    <definedName name="csPR_SEC_Consolidated_BS_Assets_Dim06">"="</definedName>
    <definedName name="csPR_SEC_Consolidated_BS_Assets_Dim07">"="</definedName>
    <definedName name="csPR_SEC_Consolidated_BS_Assets_Dim08">"="</definedName>
    <definedName name="csPR_SEC_Consolidated_BS_Assets_Dim09">"="</definedName>
    <definedName name="csPR_SEC_Consolidated_BS_Assets_Dim10">"="</definedName>
    <definedName name="csPR_SEC_Consolidated_BS_Assets_Dim11">"="</definedName>
    <definedName name="csPR_SEC_Consolidated_BS_Assets_Dim12">"="</definedName>
    <definedName name="csPR_SEC_Consolidated_BS_Liabilities_Dim01">"="</definedName>
    <definedName name="csPR_SEC_Consolidated_BS_Liabilities_Dim02">"="</definedName>
    <definedName name="csPR_SEC_Consolidated_BS_Liabilities_Dim03">'[18]Con-edISQtr'!$B$5</definedName>
    <definedName name="csPR_SEC_Consolidated_BS_Liabilities_Dim04">"="</definedName>
    <definedName name="csPR_SEC_Consolidated_BS_Liabilities_Dim05">"="</definedName>
    <definedName name="csPR_SEC_Consolidated_BS_Liabilities_Dim06">"="</definedName>
    <definedName name="csPR_SEC_Consolidated_BS_Liabilities_Dim07">"="</definedName>
    <definedName name="csPR_SEC_Consolidated_BS_Liabilities_Dim08">"="</definedName>
    <definedName name="csPR_SEC_Consolidated_BS_Liabilities_Dim09">"="</definedName>
    <definedName name="csPR_SEC_Consolidated_BS_Liabilities_Dim10">"="</definedName>
    <definedName name="csPR_SEC_Consolidated_BS_Liabilities_Dim11">"="</definedName>
    <definedName name="csPR_SEC_Consolidated_BS_Liabilities_Dim12">"="</definedName>
    <definedName name="csPR_SEC_Consolidated_IS_Dim01">"="</definedName>
    <definedName name="csPR_SEC_Consolidated_IS_Dim02">"="</definedName>
    <definedName name="csPR_SEC_Consolidated_IS_Dim03">'[18]Con-edISQtr'!$B$5</definedName>
    <definedName name="csPR_SEC_Consolidated_IS_Dim04">"="</definedName>
    <definedName name="csPR_SEC_Consolidated_IS_Dim05">"="</definedName>
    <definedName name="csPR_SEC_Consolidated_IS_Dim06">"="</definedName>
    <definedName name="csPR_SEC_Consolidated_IS_Dim07">"="</definedName>
    <definedName name="csPR_SEC_Consolidated_IS_Dim08">"="</definedName>
    <definedName name="csPR_SEC_Consolidated_IS_Dim09">"="</definedName>
    <definedName name="csPR_SEC_Consolidated_IS_Dim10">"="</definedName>
    <definedName name="csPR_SEC_Consolidated_IS_Dim11">"="</definedName>
    <definedName name="csPR_SEC_Consolidated_IS_Dim12">"="</definedName>
    <definedName name="csPR_SEC_Consolidating_BS_Assets_Dim01">"="</definedName>
    <definedName name="csPR_SEC_Consolidating_BS_Assets_Dim02">"="</definedName>
    <definedName name="csPR_SEC_Consolidating_BS_Assets_Dim03">'[18]Con-edISQtr'!$B$5</definedName>
    <definedName name="csPR_SEC_Consolidating_BS_Assets_Dim04">"="</definedName>
    <definedName name="csPR_SEC_Consolidating_BS_Assets_Dim05">"="</definedName>
    <definedName name="csPR_SEC_Consolidating_BS_Assets_Dim06">"="</definedName>
    <definedName name="csPR_SEC_Consolidating_BS_Assets_Dim07">"="</definedName>
    <definedName name="csPR_SEC_Consolidating_BS_Assets_Dim08">"="</definedName>
    <definedName name="csPR_SEC_Consolidating_BS_Assets_Dim09">"="</definedName>
    <definedName name="csPR_SEC_Consolidating_BS_Assets_Dim10">"="</definedName>
    <definedName name="csPR_SEC_Consolidating_BS_Assets_Dim11">"="</definedName>
    <definedName name="csPR_SEC_Consolidating_BS_Assets_Dim12">"="</definedName>
    <definedName name="csPR_SEC_Consolidating_BS_Liabilities_Dim01">"="</definedName>
    <definedName name="csPR_SEC_Consolidating_BS_Liabilities_Dim02">"="</definedName>
    <definedName name="csPR_SEC_Consolidating_BS_Liabilities_Dim03">'[18]Con-edISQtr'!$B$5</definedName>
    <definedName name="csPR_SEC_Consolidating_BS_Liabilities_Dim04">"="</definedName>
    <definedName name="csPR_SEC_Consolidating_BS_Liabilities_Dim05">"="</definedName>
    <definedName name="csPR_SEC_Consolidating_BS_Liabilities_Dim06">"="</definedName>
    <definedName name="csPR_SEC_Consolidating_BS_Liabilities_Dim07">"="</definedName>
    <definedName name="csPR_SEC_Consolidating_BS_Liabilities_Dim08">"="</definedName>
    <definedName name="csPR_SEC_Consolidating_BS_Liabilities_Dim09">"="</definedName>
    <definedName name="csPR_SEC_Consolidating_BS_Liabilities_Dim10">"="</definedName>
    <definedName name="csPR_SEC_Consolidating_BS_Liabilities_Dim11">"="</definedName>
    <definedName name="csPR_SEC_Consolidating_BS_Liabilities_Dim12">"="</definedName>
    <definedName name="csPR_SEC_Consolidating_IS_Dim01">"="</definedName>
    <definedName name="csPR_SEC_Consolidating_IS_Dim02">"="</definedName>
    <definedName name="csPR_SEC_Consolidating_IS_Dim03">"="</definedName>
    <definedName name="csPR_SEC_Consolidating_IS_Dim04">"="</definedName>
    <definedName name="csPR_SEC_Consolidating_IS_Dim05">"="</definedName>
    <definedName name="csPR_SEC_Consolidating_IS_Dim06">"="</definedName>
    <definedName name="csPR_SEC_Consolidating_IS_Dim07">"="</definedName>
    <definedName name="csPR_SEC_Consolidating_IS_Dim08">"="</definedName>
    <definedName name="csPR_SEC_Consolidating_IS_Dim09">"="</definedName>
    <definedName name="csPR_SEC_Consolidating_IS_Dim10">"="</definedName>
    <definedName name="csPR_SEC_Consolidating_IS_Dim11">"="</definedName>
    <definedName name="csPR_SEC_Consolidating_IS_Dim12">'[18]Con-edISQtr'!$B$5</definedName>
    <definedName name="csPR_SEC_Consolidating_IS_Roll_Dim01">"="</definedName>
    <definedName name="csPR_SEC_Consolidating_IS_Roll_Dim02">"="</definedName>
    <definedName name="csPR_SEC_Consolidating_IS_Roll_Dim03">"="</definedName>
    <definedName name="csPR_SEC_Consolidating_IS_Roll_Dim04">"="</definedName>
    <definedName name="csPR_SEC_Consolidating_IS_Roll_Dim05">"="</definedName>
    <definedName name="csPR_SEC_Consolidating_IS_Roll_Dim06">"="</definedName>
    <definedName name="csPR_SEC_Consolidating_IS_Roll_Dim07">"="</definedName>
    <definedName name="csPR_SEC_Consolidating_IS_Roll_Dim08">"="</definedName>
    <definedName name="csPR_SEC_Consolidating_IS_Roll_Dim09">"="</definedName>
    <definedName name="csPR_SEC_Consolidating_IS_Roll_Dim10">"="</definedName>
    <definedName name="csPR_SEC_Consolidating_IS_Roll_Dim11">"="</definedName>
    <definedName name="csPR_SEC_Consolidating_IS_Roll_Dim12">"="</definedName>
    <definedName name="csRefreshOnOpen">1</definedName>
    <definedName name="csRefreshOnRotate">1</definedName>
    <definedName name="Cust">'[19]Parsed Data'!$D$1:$D$65536</definedName>
    <definedName name="Daily_SysLoad_MinMax">#REF!</definedName>
    <definedName name="DATA_SHEET">'Data Sheet'!$A$1</definedName>
    <definedName name="DATA_SHEET_49">#REF!</definedName>
    <definedName name="DATA_SHEET_68">#REF!</definedName>
    <definedName name="DATES">#REF!</definedName>
    <definedName name="ENTRY">#REF!</definedName>
    <definedName name="Excel_BuiltIn_Print_Area_39">('[13]262263'!#REF!,'[13]262263'!$A$1:$N$67)</definedName>
    <definedName name="Excel_BuiltIn_Print_Titles_22">'[13]216-A'!#REF!</definedName>
    <definedName name="Excel_BuiltIn_Print_Titles_23">'[13]216-B'!#REF!</definedName>
    <definedName name="FIT">#REF!</definedName>
    <definedName name="GENINST" localSheetId="49">#REF!</definedName>
    <definedName name="GENINST">Table!$A$1</definedName>
    <definedName name="GENINST_49">#REF!</definedName>
    <definedName name="GENINST_68">#REF!</definedName>
    <definedName name="GENINSTPM">'Gen Inst'!$C$60:$C$68</definedName>
    <definedName name="GENINSTPM_49">#REF!</definedName>
    <definedName name="GENINSTPM_68">#REF!</definedName>
    <definedName name="Interest">#REF!</definedName>
    <definedName name="Jamaica_67">'[13]424A425A'!#REF!</definedName>
    <definedName name="Key">'[19]Parsed Data'!$E$1:$E$65536</definedName>
    <definedName name="LINKING">#REF!</definedName>
    <definedName name="LIST">#REF!</definedName>
    <definedName name="M">#REF!</definedName>
    <definedName name="misc1">#REF!</definedName>
    <definedName name="misc100">#REF!</definedName>
    <definedName name="misc150">#REF!</definedName>
    <definedName name="misc50">#REF!</definedName>
    <definedName name="MonthList">[20]Month!$A$2:$A$49</definedName>
    <definedName name="oru">#REF!</definedName>
    <definedName name="p">#REF!</definedName>
    <definedName name="page_g43a">'[16]PAGE 84'!#REF!</definedName>
    <definedName name="page_g43a_12">#REF!</definedName>
    <definedName name="page_g43b">'[16]PAGE 84'!#REF!</definedName>
    <definedName name="page_g43b_12">#REF!</definedName>
    <definedName name="PAGE261">#REF!</definedName>
    <definedName name="PAGE261_12">#REF!</definedName>
    <definedName name="PAGE261A">#REF!</definedName>
    <definedName name="PAGE261A_12">#REF!</definedName>
    <definedName name="PAGE261B">#REF!</definedName>
    <definedName name="PAGE261B_12">#REF!</definedName>
    <definedName name="PAGE261C">#REF!</definedName>
    <definedName name="PAGE261C_12">#REF!</definedName>
    <definedName name="Page276">#REF!</definedName>
    <definedName name="Page276A">#REF!</definedName>
    <definedName name="Page276B">#REF!</definedName>
    <definedName name="Page276C">#REF!</definedName>
    <definedName name="Page276D">#REF!</definedName>
    <definedName name="Page277">#REF!</definedName>
    <definedName name="PBPG68">'[15]068'!#REF!</definedName>
    <definedName name="PBPG68_12">#REF!</definedName>
    <definedName name="PG1_12">#REF!</definedName>
    <definedName name="PG1_25">'[21]1'!#REF!</definedName>
    <definedName name="PG261_12">#REF!</definedName>
    <definedName name="PG261_38">#REF!</definedName>
    <definedName name="PG261A">#REF!</definedName>
    <definedName name="PG261A_12">#REF!</definedName>
    <definedName name="PG261A_38">#REF!</definedName>
    <definedName name="PG261B">#REF!</definedName>
    <definedName name="PG261B_12">#REF!</definedName>
    <definedName name="PG261B_38">#REF!</definedName>
    <definedName name="PG261C">#REF!</definedName>
    <definedName name="PG261C_12">#REF!</definedName>
    <definedName name="PG261C_38">#REF!</definedName>
    <definedName name="PG68_12">#REF!</definedName>
    <definedName name="PG7_8">#REF!</definedName>
    <definedName name="PG85A">#REF!</definedName>
    <definedName name="PMPG10">'[15]10'!#REF!</definedName>
    <definedName name="PMPG10_12">#REF!</definedName>
    <definedName name="PMPG10_25">'[21]10'!#REF!</definedName>
    <definedName name="PMPG24">'[15]24A'!#REF!</definedName>
    <definedName name="PMPG24_12">#REF!</definedName>
    <definedName name="PMPG24_25">'[21]24A'!#REF!</definedName>
    <definedName name="PMPG26">'[15]2627'!#REF!</definedName>
    <definedName name="PMPG26_12">#REF!</definedName>
    <definedName name="PMPG26_25">'[21]2627'!#REF!</definedName>
    <definedName name="PMPG27">'[15]2627'!#REF!</definedName>
    <definedName name="PMPG27_12">#REF!</definedName>
    <definedName name="PMPG27_25">'[21]2627'!#REF!</definedName>
    <definedName name="PMPG28">'[15]2829'!#REF!</definedName>
    <definedName name="PMPG28_12">#REF!</definedName>
    <definedName name="PMPG28_25">'[21]2829'!#REF!</definedName>
    <definedName name="PMPG29">'[15]2829'!#REF!</definedName>
    <definedName name="PMPG29_12">#REF!</definedName>
    <definedName name="PMPG29_25">'[21]2829'!#REF!</definedName>
    <definedName name="PMPG43">'[15]43'!#REF!</definedName>
    <definedName name="PMPG43_12">#REF!</definedName>
    <definedName name="PMPG43_25">'[21]43'!#REF!</definedName>
    <definedName name="PMPG47">'[15]47'!#REF!</definedName>
    <definedName name="PMPG47_12">#REF!</definedName>
    <definedName name="PMPG47_25">'[21]47'!#REF!</definedName>
    <definedName name="PMPG60_62">#REF!</definedName>
    <definedName name="PMPG63">#REF!</definedName>
    <definedName name="PMPG68">'[15]068'!#REF!</definedName>
    <definedName name="PMPG68_12">#REF!</definedName>
    <definedName name="PMPG7_8">#REF!</definedName>
    <definedName name="PMPG70_71">'[15]7071'!#REF!</definedName>
    <definedName name="PMPG70_71_12">#REF!</definedName>
    <definedName name="PMPG70_71_25">'[21]7071'!#REF!</definedName>
    <definedName name="PMPG78_79">#REF!</definedName>
    <definedName name="PMPG78_79_25">'[21]7879'!#REF!</definedName>
    <definedName name="PMPG85">'[15]85'!#REF!</definedName>
    <definedName name="PMPG85_12">#REF!</definedName>
    <definedName name="PMPG85_25">'[21]85'!#REF!</definedName>
    <definedName name="PMPG85A">#REF!</definedName>
    <definedName name="PMPG86">'[15]86'!#REF!</definedName>
    <definedName name="PMPG86_12">#REF!</definedName>
    <definedName name="PMPG86_25">'[21]86'!#REF!</definedName>
    <definedName name="PMPG91_92">'[15]9192'!#REF!</definedName>
    <definedName name="PMPG91_92_12">#REF!</definedName>
    <definedName name="PMPG91_92_25">'[21]9192'!#REF!</definedName>
    <definedName name="_xlnm.Print_Area" localSheetId="7">'102'!$A$1:$H$51</definedName>
    <definedName name="_xlnm.Print_Area" localSheetId="8">'103'!$A$1:$G$60</definedName>
    <definedName name="_xlnm.Print_Area" localSheetId="10">'106107'!$A$1:$F$58</definedName>
    <definedName name="_xlnm.Print_Area" localSheetId="11">'108109'!$A$1:$H$104</definedName>
    <definedName name="_xlnm.Print_Area" localSheetId="15">'120121'!$A$1:$E$128</definedName>
    <definedName name="_xlnm.Print_Area" localSheetId="16">'122123'!$A$1:$H$65</definedName>
    <definedName name="_xlnm.Print_Area" localSheetId="17">'122a122b'!$A$1:$L$61</definedName>
    <definedName name="_xlnm.Print_Area" localSheetId="22">'214'!$A$1:$E$64</definedName>
    <definedName name="_xlnm.Print_Area" localSheetId="23">'216'!$A$1:$G$244</definedName>
    <definedName name="_xlnm.Print_Area" localSheetId="24">'217'!$A$1:$F$70</definedName>
    <definedName name="_xlnm.Print_Area" localSheetId="25">'218'!$A$1:$G$71</definedName>
    <definedName name="_xlnm.Print_Area" localSheetId="26">'219'!$A$1:$H$121</definedName>
    <definedName name="_xlnm.Print_Area" localSheetId="27">'221'!$A$1:$G$130</definedName>
    <definedName name="_xlnm.Print_Area" localSheetId="28">'224225'!$A$1:$M$129</definedName>
    <definedName name="_xlnm.Print_Area" localSheetId="29">'227'!$A$1:$F$63</definedName>
    <definedName name="_xlnm.Print_Area" localSheetId="30">'228229'!$A$1:$O$135</definedName>
    <definedName name="_xlnm.Print_Area" localSheetId="31">'230'!$A$1:$G$66</definedName>
    <definedName name="_xlnm.Print_Area" localSheetId="33">'232'!$A$1:$G$123</definedName>
    <definedName name="_xlnm.Print_Area" localSheetId="34">'233'!$A$1:$G$66</definedName>
    <definedName name="_xlnm.Print_Area" localSheetId="35">'234'!$A$1:$F$309</definedName>
    <definedName name="_xlnm.Print_Area" localSheetId="36">'250251'!$A$1:$M$65</definedName>
    <definedName name="_xlnm.Print_Area" localSheetId="38">'254'!$A$1:$E$60</definedName>
    <definedName name="_xlnm.Print_Area" localSheetId="44">'272273'!$A$1:$M$58</definedName>
    <definedName name="_xlnm.Print_Area" localSheetId="45">'274275'!$A$1:$N$63</definedName>
    <definedName name="_xlnm.Print_Area" localSheetId="46">'276277'!$A$1:$N$62</definedName>
    <definedName name="_xlnm.Print_Area" localSheetId="47">'278'!$A$1:$G$127</definedName>
    <definedName name="_xlnm.Print_Area" localSheetId="48">'300301'!$A$1:$J$77</definedName>
    <definedName name="_xlnm.Print_Area" localSheetId="51">'304'!$A$1:$G$70</definedName>
    <definedName name="_xlnm.Print_Area" localSheetId="52">'310311'!$A$1:$O$59</definedName>
    <definedName name="_xlnm.Print_Area" localSheetId="54">'326327'!$A$1:$Q$123</definedName>
    <definedName name="_xlnm.Print_Area" localSheetId="55">'328330'!$A$1:$S$61</definedName>
    <definedName name="_xlnm.Print_Area" localSheetId="57">'332'!$A$1:$I$63</definedName>
    <definedName name="_xlnm.Print_Area" localSheetId="58">'335'!$A$1:$F$82</definedName>
    <definedName name="_xlnm.Print_Area" localSheetId="59">'336'!$A$1:$H$60</definedName>
    <definedName name="_xlnm.Print_Area" localSheetId="61">'340'!$A$1:$E$194</definedName>
    <definedName name="_xlnm.Print_Area" localSheetId="63">'352353'!$A$1:$L$67</definedName>
    <definedName name="_xlnm.Print_Area" localSheetId="64">'354355'!$A$1:$F$128</definedName>
    <definedName name="_xlnm.Print_Area" localSheetId="66">'397'!$A$1:$F$67</definedName>
    <definedName name="_xlnm.Print_Area" localSheetId="71">'402403'!$A$1:$R$73</definedName>
    <definedName name="_xlnm.Print_Area" localSheetId="72">'406407'!$A$1:$N$69</definedName>
    <definedName name="_xlnm.Print_Area" localSheetId="74">'410411'!$A$1:$P$68</definedName>
    <definedName name="_xlnm.Print_Area" localSheetId="75">'414416'!$A$1:$U$64</definedName>
    <definedName name="_xlnm.Print_Area" localSheetId="77">'422423'!$A$1:$S$321</definedName>
    <definedName name="_xlnm.Print_Area" localSheetId="81">'430'!$A$1:$E$60</definedName>
    <definedName name="_xlnm.Print_Area" localSheetId="82">'450'!$A$1:$G$66</definedName>
    <definedName name="_xlnm.Print_Area" localSheetId="83">BOOK!$A$1:$D$645</definedName>
    <definedName name="_xlnm.Print_Area" localSheetId="1">'Data Sheet'!$A$1:$G$70</definedName>
    <definedName name="_xlnm.Print_Area" localSheetId="0">README!$A$1:$F$55</definedName>
    <definedName name="_xlnm.Print_Area" localSheetId="5">Table!$A$1:$E$181</definedName>
    <definedName name="_xlnm.Print_Area">#REF!</definedName>
    <definedName name="Print_Area_MI">#REF!</definedName>
    <definedName name="PRINTALLPM">'Data Sheet'!$A$73:$A$145</definedName>
    <definedName name="PRINTALLPM_49">#REF!</definedName>
    <definedName name="PRINTALLPM_68">#REF!</definedName>
    <definedName name="RDate">'[22]Data Sheet'!$C$40</definedName>
    <definedName name="README">README!$A$2</definedName>
    <definedName name="README_49">#REF!</definedName>
    <definedName name="README_68">#REF!</definedName>
    <definedName name="RECOequitySRH">#REF!</definedName>
    <definedName name="Ryear">'[22]Data Sheet'!$C$38</definedName>
    <definedName name="SAL" hidden="1">{"SCHEDULE M",#N/A,FALSE,"ORSCHM12"}</definedName>
    <definedName name="SCH">#REF!</definedName>
    <definedName name="Sch_M_Cum">#REF!</definedName>
    <definedName name="Sch_M_CurrMth">#REF!</definedName>
    <definedName name="Sch_M_Prior_P">#REF!</definedName>
    <definedName name="SIXSIDE">#REF!</definedName>
    <definedName name="ss">'[23]216'!#REF!</definedName>
    <definedName name="ss_12">#REF!</definedName>
    <definedName name="Substation">#REF!</definedName>
    <definedName name="TABLE" localSheetId="49">#REF!</definedName>
    <definedName name="TABLE">Table!$A$1</definedName>
    <definedName name="TABLE_49">#REF!</definedName>
    <definedName name="TABLE_68">#REF!</definedName>
    <definedName name="TABLEPM" localSheetId="49">#REF!</definedName>
    <definedName name="TABLEPM">Table!$B$188:$B$196</definedName>
    <definedName name="TABLEPM_49">#REF!</definedName>
    <definedName name="TABLEPM_68">#REF!</definedName>
    <definedName name="wrn.Schedule._.M._.Current._.Period." hidden="1">{"Schedule M Current Period",#N/A,FALSE,"TAX COMPUTATION"}</definedName>
    <definedName name="wrn.Schedule._.M._.Report._.Current._.Month." hidden="1">{"Schedule M Current Month",#N/A,FALSE,"TAX COMPUTATION"}</definedName>
    <definedName name="wrn.Tax._.Computation._.Current._.Month." hidden="1">{"Tax Computation Current Month",#N/A,FALSE,"TAX COMPUTATION"}</definedName>
    <definedName name="wrn.Tax._.Computation._.Current._.Period." hidden="1">{"Tax Computation Current Period",#N/A,FALSE,"TAX COMPUTATION"}</definedName>
    <definedName name="wrn.Tax._.Computation._.Report._.Current._.Month." hidden="1">{"Tax Computation Current Month",#N/A,FALSE,"TAX COMPUTATION"}</definedName>
  </definedNames>
  <calcPr calcId="145621"/>
</workbook>
</file>

<file path=xl/calcChain.xml><?xml version="1.0" encoding="utf-8"?>
<calcChain xmlns="http://schemas.openxmlformats.org/spreadsheetml/2006/main">
  <c r="E128" i="6" l="1"/>
  <c r="D128" i="6"/>
  <c r="E64" i="6"/>
  <c r="D64" i="6"/>
  <c r="C126" i="75" l="1"/>
  <c r="E276" i="75"/>
  <c r="E386" i="75"/>
  <c r="H34" i="48" l="1"/>
  <c r="H32" i="48"/>
  <c r="E572" i="75"/>
  <c r="E570" i="75"/>
  <c r="E568" i="75"/>
  <c r="E561" i="75"/>
  <c r="E417" i="75"/>
  <c r="E371" i="75"/>
  <c r="E355" i="75"/>
  <c r="E333" i="75"/>
  <c r="E257" i="75"/>
  <c r="E209" i="75"/>
  <c r="E149" i="75"/>
  <c r="E136" i="75"/>
  <c r="E111" i="75"/>
  <c r="E102" i="75"/>
  <c r="E79" i="75"/>
  <c r="E77" i="75"/>
  <c r="E64" i="75"/>
  <c r="E42" i="75"/>
  <c r="E31" i="75"/>
  <c r="E4" i="86" l="1"/>
  <c r="D4" i="86"/>
  <c r="A3" i="86"/>
  <c r="J4" i="88"/>
  <c r="I4" i="88"/>
  <c r="E4" i="88"/>
  <c r="D4" i="88"/>
  <c r="F3" i="88"/>
  <c r="A3" i="88"/>
  <c r="S4" i="87"/>
  <c r="R4" i="87"/>
  <c r="L4" i="87"/>
  <c r="K4" i="87"/>
  <c r="J4" i="87"/>
  <c r="E4" i="87"/>
  <c r="D4" i="87"/>
  <c r="N3" i="87"/>
  <c r="F3" i="87"/>
  <c r="A3" i="87"/>
  <c r="A3" i="85"/>
  <c r="A3" i="84"/>
  <c r="A3" i="83"/>
  <c r="G4" i="83"/>
  <c r="E4" i="82"/>
  <c r="D4" i="82"/>
  <c r="A3" i="82"/>
  <c r="E4" i="81"/>
  <c r="D4" i="81"/>
  <c r="A3" i="81"/>
  <c r="I3" i="50"/>
  <c r="A3" i="50"/>
  <c r="G3" i="49"/>
  <c r="F3" i="49"/>
  <c r="A3" i="49"/>
  <c r="E4" i="80"/>
  <c r="D4" i="80"/>
  <c r="A4" i="80"/>
  <c r="A3" i="48"/>
  <c r="F3" i="48"/>
  <c r="E3" i="48"/>
  <c r="D3" i="48"/>
  <c r="I3" i="48"/>
  <c r="H3" i="48"/>
  <c r="A4" i="79"/>
  <c r="F4" i="79"/>
  <c r="D4" i="79"/>
  <c r="F3" i="28"/>
  <c r="G3" i="78" l="1"/>
  <c r="B3" i="78"/>
  <c r="J4" i="78"/>
  <c r="I4" i="78"/>
  <c r="E4" i="78"/>
  <c r="D4" i="78"/>
  <c r="H196" i="13"/>
  <c r="G196" i="13"/>
  <c r="E1" i="10"/>
  <c r="C62" i="32" l="1"/>
  <c r="C120" i="32"/>
  <c r="C60" i="32" s="1"/>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77" i="32"/>
  <c r="G31" i="32" l="1"/>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20" i="32"/>
  <c r="G21" i="32"/>
  <c r="G22" i="32"/>
  <c r="G23" i="32"/>
  <c r="G24" i="32"/>
  <c r="G25" i="32"/>
  <c r="G26" i="32"/>
  <c r="G27" i="32"/>
  <c r="G28" i="32"/>
  <c r="G29" i="32"/>
  <c r="G30" i="32"/>
  <c r="G19" i="32"/>
  <c r="J62" i="28" l="1"/>
  <c r="M64" i="41" l="1"/>
  <c r="D50" i="41"/>
  <c r="E50" i="41"/>
  <c r="F50" i="41"/>
  <c r="G50" i="41"/>
  <c r="H50" i="41"/>
  <c r="I50" i="41"/>
  <c r="J50" i="41"/>
  <c r="K50" i="41"/>
  <c r="L50" i="41"/>
  <c r="M50" i="41"/>
  <c r="C50" i="41"/>
  <c r="F54" i="40" l="1"/>
  <c r="F50" i="40"/>
  <c r="K26" i="78" l="1"/>
  <c r="K21" i="78"/>
  <c r="AD26" i="14" l="1"/>
  <c r="AC26" i="14"/>
  <c r="F205" i="34" l="1"/>
  <c r="F271" i="34"/>
  <c r="E271" i="34"/>
  <c r="F180" i="34"/>
  <c r="F169" i="34" l="1"/>
  <c r="E169" i="34"/>
  <c r="O54" i="52"/>
  <c r="N54" i="52"/>
  <c r="M54" i="52"/>
  <c r="J54" i="52"/>
  <c r="G152" i="13" l="1"/>
  <c r="H218" i="13"/>
  <c r="G218" i="13"/>
  <c r="H213" i="13"/>
  <c r="G213" i="13"/>
  <c r="H208" i="13"/>
  <c r="G208" i="13"/>
  <c r="I36" i="48" l="1"/>
  <c r="H36" i="48"/>
  <c r="G36" i="48"/>
  <c r="F36" i="48"/>
  <c r="E58" i="48" l="1"/>
  <c r="D58" i="48"/>
  <c r="E36" i="48"/>
  <c r="E32" i="48"/>
  <c r="D36" i="48"/>
  <c r="D32" i="48"/>
  <c r="J60" i="70" l="1"/>
  <c r="L54" i="70"/>
  <c r="G56" i="23" l="1"/>
  <c r="G45" i="23"/>
  <c r="G154" i="23"/>
  <c r="G33" i="23"/>
  <c r="G218" i="23"/>
  <c r="G216" i="23"/>
  <c r="G220" i="23" s="1"/>
  <c r="G152" i="23"/>
  <c r="G150" i="23"/>
  <c r="G107" i="23"/>
  <c r="G105" i="23"/>
  <c r="G109" i="23" s="1"/>
  <c r="G37" i="62" l="1"/>
  <c r="G23" i="62"/>
  <c r="Q55" i="69" l="1"/>
  <c r="Q54" i="69"/>
  <c r="Q53" i="69"/>
  <c r="Q52" i="69"/>
  <c r="O52" i="69"/>
  <c r="Q51" i="69"/>
  <c r="Q50" i="69"/>
  <c r="Q49" i="69"/>
  <c r="Q48" i="69"/>
  <c r="Q47" i="69"/>
  <c r="Q46" i="69"/>
  <c r="Q45" i="69"/>
  <c r="Q44" i="69"/>
  <c r="Q43" i="69"/>
  <c r="Q42" i="69"/>
  <c r="Q41" i="69"/>
  <c r="Q40" i="69"/>
  <c r="Q39" i="69"/>
  <c r="Q38" i="69"/>
  <c r="Q37" i="69"/>
  <c r="Q36" i="69"/>
  <c r="Q35" i="69"/>
  <c r="Q34" i="69"/>
  <c r="Q33" i="69"/>
  <c r="Q32" i="69"/>
  <c r="Q31" i="69"/>
  <c r="O31" i="69"/>
  <c r="Q30" i="69"/>
  <c r="O29" i="69"/>
  <c r="Q28" i="69"/>
  <c r="Q27" i="69"/>
  <c r="Q26" i="69"/>
  <c r="Q25" i="69"/>
  <c r="Q24" i="69"/>
  <c r="O23" i="69"/>
  <c r="Q23" i="69" s="1"/>
  <c r="O22" i="69"/>
  <c r="Q22" i="69" s="1"/>
  <c r="O21" i="69"/>
  <c r="Q21" i="69" s="1"/>
  <c r="Q20" i="69"/>
  <c r="Q19" i="69"/>
  <c r="P19" i="69"/>
  <c r="Q18" i="69"/>
  <c r="O18" i="69"/>
  <c r="Q320" i="68" l="1"/>
  <c r="P320" i="68"/>
  <c r="O320" i="68"/>
  <c r="M320" i="68"/>
  <c r="L320" i="68"/>
  <c r="I320" i="68"/>
  <c r="H320" i="68"/>
  <c r="G320" i="68"/>
  <c r="R319" i="68"/>
  <c r="R318" i="68"/>
  <c r="R317" i="68"/>
  <c r="R316" i="68"/>
  <c r="R315" i="68"/>
  <c r="R314" i="68"/>
  <c r="R313" i="68"/>
  <c r="R312" i="68"/>
  <c r="R311" i="68"/>
  <c r="R310" i="68"/>
  <c r="R309" i="68"/>
  <c r="R308" i="68"/>
  <c r="R307" i="68"/>
  <c r="R306" i="68"/>
  <c r="R305" i="68"/>
  <c r="R304" i="68"/>
  <c r="R303" i="68"/>
  <c r="R302" i="68"/>
  <c r="R301" i="68"/>
  <c r="R300" i="68"/>
  <c r="R299" i="68"/>
  <c r="R298" i="68"/>
  <c r="R297" i="68"/>
  <c r="N297" i="68"/>
  <c r="R296" i="68"/>
  <c r="N296" i="68"/>
  <c r="R295" i="68"/>
  <c r="N295" i="68"/>
  <c r="R294" i="68"/>
  <c r="N294" i="68"/>
  <c r="R293" i="68"/>
  <c r="N293" i="68"/>
  <c r="R292" i="68"/>
  <c r="N292" i="68"/>
  <c r="R291" i="68"/>
  <c r="N291" i="68"/>
  <c r="R290" i="68"/>
  <c r="N290" i="68"/>
  <c r="R289" i="68"/>
  <c r="N289" i="68"/>
  <c r="R288" i="68"/>
  <c r="N288" i="68"/>
  <c r="R287" i="68"/>
  <c r="N287" i="68"/>
  <c r="R286" i="68"/>
  <c r="N286" i="68"/>
  <c r="R285" i="68"/>
  <c r="N285" i="68"/>
  <c r="R284" i="68"/>
  <c r="N284" i="68"/>
  <c r="R283" i="68"/>
  <c r="N283" i="68"/>
  <c r="R282" i="68"/>
  <c r="N282" i="68"/>
  <c r="R281" i="68"/>
  <c r="N281" i="68"/>
  <c r="R280" i="68"/>
  <c r="N280" i="68"/>
  <c r="R279" i="68"/>
  <c r="N279" i="68"/>
  <c r="R278" i="68"/>
  <c r="N278" i="68"/>
  <c r="R277" i="68"/>
  <c r="N277" i="68"/>
  <c r="R276" i="68"/>
  <c r="N276" i="68"/>
  <c r="R275" i="68"/>
  <c r="N275" i="68"/>
  <c r="R274" i="68"/>
  <c r="N274" i="68"/>
  <c r="R273" i="68"/>
  <c r="N273" i="68"/>
  <c r="R272" i="68"/>
  <c r="N272" i="68"/>
  <c r="R271" i="68"/>
  <c r="N271" i="68"/>
  <c r="R270" i="68"/>
  <c r="N270" i="68"/>
  <c r="R269" i="68"/>
  <c r="N269" i="68"/>
  <c r="R268" i="68"/>
  <c r="R320" i="68" s="1"/>
  <c r="N268" i="68"/>
  <c r="N320" i="68" s="1"/>
  <c r="Q257" i="68"/>
  <c r="P257" i="68"/>
  <c r="O257" i="68"/>
  <c r="M257" i="68"/>
  <c r="L257" i="68"/>
  <c r="I257" i="68"/>
  <c r="H257" i="68"/>
  <c r="G257" i="68"/>
  <c r="R256" i="68"/>
  <c r="R255" i="68"/>
  <c r="R254" i="68"/>
  <c r="R253" i="68"/>
  <c r="R252" i="68"/>
  <c r="R251" i="68"/>
  <c r="R250" i="68"/>
  <c r="R249" i="68"/>
  <c r="R248" i="68"/>
  <c r="R247" i="68"/>
  <c r="R246" i="68"/>
  <c r="R245" i="68"/>
  <c r="R244" i="68"/>
  <c r="R243" i="68"/>
  <c r="R242" i="68"/>
  <c r="R241" i="68"/>
  <c r="R240" i="68"/>
  <c r="R239" i="68"/>
  <c r="R238" i="68"/>
  <c r="R237" i="68"/>
  <c r="N237" i="68"/>
  <c r="R236" i="68"/>
  <c r="N236" i="68"/>
  <c r="R235" i="68"/>
  <c r="N235" i="68"/>
  <c r="R234" i="68"/>
  <c r="N234" i="68"/>
  <c r="R233" i="68"/>
  <c r="N233" i="68"/>
  <c r="R232" i="68"/>
  <c r="N232" i="68"/>
  <c r="R231" i="68"/>
  <c r="N231" i="68"/>
  <c r="R230" i="68"/>
  <c r="N230" i="68"/>
  <c r="R229" i="68"/>
  <c r="N229" i="68"/>
  <c r="R228" i="68"/>
  <c r="N228" i="68"/>
  <c r="R227" i="68"/>
  <c r="N227" i="68"/>
  <c r="R226" i="68"/>
  <c r="N226" i="68"/>
  <c r="R225" i="68"/>
  <c r="N225" i="68"/>
  <c r="R224" i="68"/>
  <c r="N224" i="68"/>
  <c r="R223" i="68"/>
  <c r="N223" i="68"/>
  <c r="R222" i="68"/>
  <c r="N222" i="68"/>
  <c r="R221" i="68"/>
  <c r="N221" i="68"/>
  <c r="R220" i="68"/>
  <c r="N220" i="68"/>
  <c r="R219" i="68"/>
  <c r="N219" i="68"/>
  <c r="R218" i="68"/>
  <c r="N218" i="68"/>
  <c r="R217" i="68"/>
  <c r="N217" i="68"/>
  <c r="R216" i="68"/>
  <c r="N216" i="68"/>
  <c r="R215" i="68"/>
  <c r="N215" i="68"/>
  <c r="R214" i="68"/>
  <c r="N214" i="68"/>
  <c r="R213" i="68"/>
  <c r="N213" i="68"/>
  <c r="R212" i="68"/>
  <c r="N212" i="68"/>
  <c r="R211" i="68"/>
  <c r="N211" i="68"/>
  <c r="R210" i="68"/>
  <c r="N210" i="68"/>
  <c r="R209" i="68"/>
  <c r="N209" i="68"/>
  <c r="R208" i="68"/>
  <c r="N208" i="68"/>
  <c r="R207" i="68"/>
  <c r="N207" i="68"/>
  <c r="R206" i="68"/>
  <c r="N206" i="68"/>
  <c r="R205" i="68"/>
  <c r="R257" i="68" s="1"/>
  <c r="N205" i="68"/>
  <c r="N257" i="68" s="1"/>
  <c r="Q193" i="68"/>
  <c r="P193" i="68"/>
  <c r="O193" i="68"/>
  <c r="M193" i="68"/>
  <c r="L193" i="68"/>
  <c r="I193" i="68"/>
  <c r="H193" i="68"/>
  <c r="G193" i="68"/>
  <c r="R192" i="68"/>
  <c r="R191" i="68"/>
  <c r="R190" i="68"/>
  <c r="R189" i="68"/>
  <c r="R188" i="68"/>
  <c r="R187" i="68"/>
  <c r="R186" i="68"/>
  <c r="R185" i="68"/>
  <c r="N185" i="68"/>
  <c r="R184" i="68"/>
  <c r="N184" i="68"/>
  <c r="R183" i="68"/>
  <c r="N183" i="68"/>
  <c r="R182" i="68"/>
  <c r="N182" i="68"/>
  <c r="R181" i="68"/>
  <c r="N181" i="68"/>
  <c r="R180" i="68"/>
  <c r="N180" i="68"/>
  <c r="R179" i="68"/>
  <c r="N179" i="68"/>
  <c r="R178" i="68"/>
  <c r="N178" i="68"/>
  <c r="R177" i="68"/>
  <c r="N177" i="68"/>
  <c r="R176" i="68"/>
  <c r="N176" i="68"/>
  <c r="R175" i="68"/>
  <c r="N175" i="68"/>
  <c r="R174" i="68"/>
  <c r="N174" i="68"/>
  <c r="R173" i="68"/>
  <c r="N173" i="68"/>
  <c r="R172" i="68"/>
  <c r="N172" i="68"/>
  <c r="R171" i="68"/>
  <c r="N171" i="68"/>
  <c r="R170" i="68"/>
  <c r="N170" i="68"/>
  <c r="R169" i="68"/>
  <c r="N169" i="68"/>
  <c r="R168" i="68"/>
  <c r="N168" i="68"/>
  <c r="R167" i="68"/>
  <c r="N167" i="68"/>
  <c r="R166" i="68"/>
  <c r="N166" i="68"/>
  <c r="R165" i="68"/>
  <c r="N165" i="68"/>
  <c r="R164" i="68"/>
  <c r="N164" i="68"/>
  <c r="R163" i="68"/>
  <c r="N163" i="68"/>
  <c r="R162" i="68"/>
  <c r="N162" i="68"/>
  <c r="R161" i="68"/>
  <c r="N161" i="68"/>
  <c r="R160" i="68"/>
  <c r="N160" i="68"/>
  <c r="R159" i="68"/>
  <c r="N159" i="68"/>
  <c r="R158" i="68"/>
  <c r="N158" i="68"/>
  <c r="R157" i="68"/>
  <c r="N157" i="68"/>
  <c r="R156" i="68"/>
  <c r="N156" i="68"/>
  <c r="R155" i="68"/>
  <c r="N155" i="68"/>
  <c r="R154" i="68"/>
  <c r="N154" i="68"/>
  <c r="R153" i="68"/>
  <c r="N153" i="68"/>
  <c r="R152" i="68"/>
  <c r="N152" i="68"/>
  <c r="R151" i="68"/>
  <c r="N151" i="68"/>
  <c r="R150" i="68"/>
  <c r="N150" i="68"/>
  <c r="R149" i="68"/>
  <c r="N149" i="68"/>
  <c r="R148" i="68"/>
  <c r="N148" i="68"/>
  <c r="R147" i="68"/>
  <c r="N147" i="68"/>
  <c r="R146" i="68"/>
  <c r="N146" i="68"/>
  <c r="R145" i="68"/>
  <c r="N145" i="68"/>
  <c r="R144" i="68"/>
  <c r="N144" i="68"/>
  <c r="R143" i="68"/>
  <c r="N143" i="68"/>
  <c r="R142" i="68"/>
  <c r="N142" i="68"/>
  <c r="R141" i="68"/>
  <c r="R193" i="68" s="1"/>
  <c r="N141" i="68"/>
  <c r="N193" i="68" s="1"/>
  <c r="G62" i="68" l="1"/>
  <c r="H62" i="68"/>
  <c r="N27" i="68"/>
  <c r="R27" i="68"/>
  <c r="N28" i="68"/>
  <c r="R28" i="68"/>
  <c r="N29" i="68"/>
  <c r="R29" i="68"/>
  <c r="N30" i="68"/>
  <c r="R30" i="68"/>
  <c r="N31" i="68"/>
  <c r="R31" i="68"/>
  <c r="N32" i="68"/>
  <c r="R32" i="68"/>
  <c r="N33" i="68"/>
  <c r="R33" i="68"/>
  <c r="N34" i="68"/>
  <c r="R34" i="68"/>
  <c r="N35" i="68"/>
  <c r="R35" i="68"/>
  <c r="N36" i="68"/>
  <c r="R36" i="68"/>
  <c r="N37" i="68"/>
  <c r="R37" i="68"/>
  <c r="N38" i="68"/>
  <c r="R38" i="68"/>
  <c r="N39" i="68"/>
  <c r="R39" i="68"/>
  <c r="N40" i="68"/>
  <c r="R40" i="68"/>
  <c r="N41" i="68"/>
  <c r="R41" i="68"/>
  <c r="N42" i="68"/>
  <c r="R42" i="68"/>
  <c r="N43" i="68"/>
  <c r="R43" i="68"/>
  <c r="N44" i="68"/>
  <c r="R44" i="68"/>
  <c r="N45" i="68"/>
  <c r="R45" i="68"/>
  <c r="N46" i="68"/>
  <c r="R46" i="68"/>
  <c r="N47" i="68"/>
  <c r="R47" i="68"/>
  <c r="N48" i="68"/>
  <c r="R48" i="68"/>
  <c r="N49" i="68"/>
  <c r="R49" i="68"/>
  <c r="N50" i="68"/>
  <c r="R50" i="68"/>
  <c r="N51" i="68"/>
  <c r="R51" i="68"/>
  <c r="N52" i="68"/>
  <c r="R52" i="68"/>
  <c r="N53" i="68"/>
  <c r="R53" i="68"/>
  <c r="N54" i="68"/>
  <c r="R54" i="68"/>
  <c r="N55" i="68"/>
  <c r="R55" i="68"/>
  <c r="N56" i="68"/>
  <c r="R56" i="68"/>
  <c r="N57" i="68"/>
  <c r="R57" i="68"/>
  <c r="N58" i="68"/>
  <c r="R58" i="68"/>
  <c r="N59" i="68"/>
  <c r="R59" i="68"/>
  <c r="N60" i="68"/>
  <c r="R60" i="68"/>
  <c r="N61" i="68"/>
  <c r="R61" i="68"/>
  <c r="I62" i="68"/>
  <c r="L62" i="68"/>
  <c r="M62" i="68"/>
  <c r="N62" i="68"/>
  <c r="O62" i="68"/>
  <c r="P62" i="68"/>
  <c r="Q62" i="68"/>
  <c r="R62" i="68"/>
  <c r="C33" i="84" l="1"/>
  <c r="N54" i="50" l="1"/>
  <c r="K54" i="50"/>
  <c r="K51" i="50"/>
  <c r="K50" i="50"/>
  <c r="I54" i="50"/>
  <c r="I51" i="50"/>
  <c r="I50" i="50"/>
  <c r="N41" i="50"/>
  <c r="N42" i="50"/>
  <c r="N43" i="50"/>
  <c r="N44" i="50"/>
  <c r="N45" i="50"/>
  <c r="N46" i="50"/>
  <c r="D62" i="49" l="1"/>
  <c r="C62" i="49"/>
  <c r="E62" i="49"/>
  <c r="E64" i="49" s="1"/>
  <c r="D63" i="49"/>
  <c r="G63" i="49" s="1"/>
  <c r="C63" i="49"/>
  <c r="G57" i="49"/>
  <c r="G54" i="49"/>
  <c r="G53" i="49"/>
  <c r="G52" i="49"/>
  <c r="G48" i="49"/>
  <c r="G46" i="49"/>
  <c r="G45" i="49"/>
  <c r="G44" i="49"/>
  <c r="G43" i="49"/>
  <c r="G40" i="49"/>
  <c r="G37" i="49"/>
  <c r="G36" i="49"/>
  <c r="G35" i="49"/>
  <c r="G34" i="49"/>
  <c r="G33" i="49"/>
  <c r="G29" i="49"/>
  <c r="G26" i="49"/>
  <c r="G25" i="49"/>
  <c r="G24" i="49"/>
  <c r="G23" i="49"/>
  <c r="G62" i="49" l="1"/>
  <c r="F62" i="49"/>
  <c r="C64" i="49"/>
  <c r="F64" i="49" s="1"/>
  <c r="D64" i="49"/>
  <c r="F124" i="47"/>
  <c r="E124" i="47"/>
  <c r="C60" i="47"/>
  <c r="C124" i="47" s="1"/>
  <c r="J124" i="47" s="1"/>
  <c r="G103"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44" i="47"/>
  <c r="G43" i="47"/>
  <c r="G42" i="47"/>
  <c r="G41" i="47"/>
  <c r="G40" i="47"/>
  <c r="G39" i="47"/>
  <c r="G38" i="47"/>
  <c r="G37" i="47"/>
  <c r="G36" i="47"/>
  <c r="G35" i="47"/>
  <c r="G34" i="47"/>
  <c r="G33" i="47"/>
  <c r="G32" i="47"/>
  <c r="G31" i="47"/>
  <c r="G30" i="47"/>
  <c r="G29" i="47"/>
  <c r="G28" i="47"/>
  <c r="G27" i="47"/>
  <c r="G26" i="47"/>
  <c r="G25" i="47"/>
  <c r="G24" i="47"/>
  <c r="G23" i="47"/>
  <c r="G22" i="47"/>
  <c r="G21" i="47"/>
  <c r="G20" i="47"/>
  <c r="G64" i="49" l="1"/>
  <c r="G21" i="43"/>
  <c r="G20" i="43"/>
  <c r="G19" i="43"/>
  <c r="G18" i="43"/>
  <c r="G17" i="43"/>
  <c r="G16" i="43"/>
  <c r="G15" i="43"/>
  <c r="G14" i="43"/>
  <c r="G13" i="43"/>
  <c r="F120" i="32" l="1"/>
  <c r="D120" i="32"/>
  <c r="E59" i="48" l="1"/>
  <c r="D59" i="48" l="1"/>
  <c r="K114" i="28"/>
  <c r="H114" i="28"/>
  <c r="F114" i="28"/>
  <c r="K62" i="28"/>
  <c r="H62" i="28"/>
  <c r="F62" i="28"/>
  <c r="F116" i="34" l="1"/>
  <c r="F114" i="34"/>
  <c r="F84" i="34"/>
  <c r="W24" i="51" l="1"/>
  <c r="V24" i="51"/>
  <c r="L39" i="51"/>
  <c r="G63" i="33" l="1"/>
  <c r="C63" i="33"/>
  <c r="C99" i="57" l="1"/>
  <c r="C96" i="57"/>
  <c r="C95" i="57"/>
  <c r="C94" i="57"/>
  <c r="C93" i="57"/>
  <c r="C92" i="57"/>
  <c r="C91" i="57"/>
  <c r="C90" i="57"/>
  <c r="C89" i="57"/>
  <c r="C88" i="57"/>
  <c r="C87" i="57"/>
  <c r="C86" i="57"/>
  <c r="C85" i="57"/>
  <c r="C84" i="57"/>
  <c r="C97" i="57" s="1"/>
  <c r="C80" i="57"/>
  <c r="C78" i="57"/>
  <c r="C77" i="57"/>
  <c r="C76" i="57"/>
  <c r="C75" i="57"/>
  <c r="C74" i="57"/>
  <c r="C81" i="57" s="1"/>
  <c r="C71" i="57"/>
  <c r="C70" i="57"/>
  <c r="C69" i="57"/>
  <c r="C68" i="57"/>
  <c r="C67" i="57"/>
  <c r="C66" i="57"/>
  <c r="C65" i="57"/>
  <c r="C64" i="57"/>
  <c r="C72" i="57" s="1"/>
  <c r="C63" i="57"/>
  <c r="G163" i="57"/>
  <c r="F163" i="57"/>
  <c r="A162" i="57"/>
  <c r="G106" i="57"/>
  <c r="F106" i="57"/>
  <c r="A105" i="57"/>
  <c r="G55" i="57"/>
  <c r="F55" i="57"/>
  <c r="A54" i="57"/>
  <c r="C42" i="57"/>
  <c r="C41" i="57"/>
  <c r="C40" i="57"/>
  <c r="C39" i="57"/>
  <c r="C38" i="57"/>
  <c r="C37" i="57"/>
  <c r="C36" i="57"/>
  <c r="C35" i="57"/>
  <c r="C34" i="57"/>
  <c r="C33" i="57"/>
  <c r="C32" i="57"/>
  <c r="C31" i="57"/>
  <c r="C30" i="57"/>
  <c r="C29" i="57"/>
  <c r="C28" i="57"/>
  <c r="C27" i="57"/>
  <c r="C23" i="57"/>
  <c r="C22" i="57"/>
  <c r="C21" i="57"/>
  <c r="C20" i="57"/>
  <c r="C19" i="57"/>
  <c r="C18" i="57"/>
  <c r="C17" i="57"/>
  <c r="C16" i="57"/>
  <c r="C15" i="57"/>
  <c r="C14" i="57"/>
  <c r="C13" i="57"/>
  <c r="C10" i="57"/>
  <c r="C11" i="57" s="1"/>
  <c r="F43" i="26"/>
  <c r="C24" i="57" l="1"/>
  <c r="C43" i="57"/>
  <c r="E38" i="26"/>
  <c r="E43" i="26"/>
  <c r="E108" i="26"/>
  <c r="E93" i="26"/>
  <c r="E32" i="26"/>
  <c r="E31" i="26"/>
  <c r="E30" i="26"/>
  <c r="E29" i="26"/>
  <c r="E28" i="26"/>
  <c r="E27" i="26"/>
  <c r="E26" i="26"/>
  <c r="E25" i="26"/>
  <c r="E36" i="26"/>
  <c r="E35" i="26"/>
  <c r="F32" i="26"/>
  <c r="G32" i="26"/>
  <c r="E37" i="26"/>
  <c r="F38" i="26"/>
  <c r="G38" i="26"/>
  <c r="E40" i="26"/>
  <c r="I93" i="20" l="1"/>
  <c r="I92" i="20"/>
  <c r="I91" i="20"/>
  <c r="I90" i="20"/>
  <c r="I89" i="20"/>
  <c r="I88" i="20"/>
  <c r="I87" i="20"/>
  <c r="I86" i="20"/>
  <c r="E42" i="20"/>
  <c r="D42" i="20"/>
  <c r="I47" i="14" l="1"/>
  <c r="C355" i="75" l="1"/>
  <c r="C385" i="75" l="1"/>
  <c r="C370" i="75"/>
  <c r="C354" i="75" l="1"/>
  <c r="V47" i="14" l="1"/>
  <c r="U47" i="14"/>
  <c r="T47" i="14"/>
  <c r="S47" i="14"/>
  <c r="R47" i="14"/>
  <c r="R49" i="14"/>
  <c r="Q47" i="14"/>
  <c r="N47" i="14"/>
  <c r="M47" i="14"/>
  <c r="L47" i="14"/>
  <c r="K47" i="14"/>
  <c r="J47" i="14"/>
  <c r="C127" i="75" l="1"/>
  <c r="C63" i="75"/>
  <c r="C62" i="75"/>
  <c r="C384" i="75" l="1"/>
  <c r="C383" i="75"/>
  <c r="C382" i="75"/>
  <c r="C380" i="75"/>
  <c r="C378" i="75"/>
  <c r="C377" i="75"/>
  <c r="C376" i="75"/>
  <c r="C375" i="75"/>
  <c r="C369" i="75"/>
  <c r="C368" i="75"/>
  <c r="C367" i="75"/>
  <c r="C365" i="75"/>
  <c r="C363" i="75"/>
  <c r="C362" i="75"/>
  <c r="C361" i="75"/>
  <c r="C396" i="75" s="1"/>
  <c r="C360" i="75"/>
  <c r="C391" i="75" s="1"/>
  <c r="C353" i="75"/>
  <c r="C352" i="75"/>
  <c r="C351" i="75"/>
  <c r="C379" i="75" l="1"/>
  <c r="C386" i="75" s="1"/>
  <c r="C364" i="75"/>
  <c r="C371" i="75" s="1"/>
  <c r="E43" i="56" l="1"/>
  <c r="D36" i="61" l="1"/>
  <c r="D34" i="61"/>
  <c r="D35" i="61"/>
  <c r="C349" i="75"/>
  <c r="C347" i="75"/>
  <c r="C346" i="75"/>
  <c r="C345" i="75"/>
  <c r="C344" i="75"/>
  <c r="C254" i="75"/>
  <c r="C253" i="75"/>
  <c r="C252" i="75"/>
  <c r="C247" i="75"/>
  <c r="C246" i="75"/>
  <c r="C245" i="75"/>
  <c r="C244" i="75"/>
  <c r="C243" i="75"/>
  <c r="C238" i="75"/>
  <c r="C237" i="75"/>
  <c r="C232" i="75"/>
  <c r="C233" i="75"/>
  <c r="C231" i="75"/>
  <c r="C223" i="75"/>
  <c r="C224" i="75"/>
  <c r="C225" i="75"/>
  <c r="C226" i="75"/>
  <c r="C227" i="75"/>
  <c r="C222" i="75"/>
  <c r="C221" i="75"/>
  <c r="C220" i="75"/>
  <c r="C199" i="75"/>
  <c r="C190" i="75"/>
  <c r="C176" i="75"/>
  <c r="C167" i="75"/>
  <c r="C147" i="75"/>
  <c r="C148" i="75"/>
  <c r="C146" i="75"/>
  <c r="C149" i="75" s="1"/>
  <c r="C101" i="75"/>
  <c r="H65" i="13"/>
  <c r="C41" i="75"/>
  <c r="C40" i="75"/>
  <c r="J123" i="65"/>
  <c r="L123" i="65"/>
  <c r="H123" i="65"/>
  <c r="L109" i="65"/>
  <c r="J109" i="65"/>
  <c r="H109" i="65"/>
  <c r="H38" i="65"/>
  <c r="E109" i="65"/>
  <c r="C109" i="65"/>
  <c r="E123" i="65"/>
  <c r="C123" i="65"/>
  <c r="C38" i="65"/>
  <c r="C397" i="75" l="1"/>
  <c r="C395" i="75"/>
  <c r="C348" i="75"/>
  <c r="C356" i="75" s="1"/>
  <c r="C392" i="75"/>
  <c r="C390" i="75"/>
  <c r="C255" i="75"/>
  <c r="C248" i="75"/>
  <c r="N2" i="53"/>
  <c r="F2" i="53"/>
  <c r="Q25" i="51"/>
  <c r="Q18" i="51"/>
  <c r="Q40" i="51"/>
  <c r="A2" i="28"/>
  <c r="A2" i="25"/>
  <c r="F3" i="25"/>
  <c r="G3" i="25"/>
  <c r="A73" i="25"/>
  <c r="F73" i="25"/>
  <c r="G73" i="25"/>
  <c r="E134" i="49"/>
  <c r="D134" i="49"/>
  <c r="G134" i="49" s="1"/>
  <c r="C134" i="49"/>
  <c r="F134" i="49" s="1"/>
  <c r="G133" i="49"/>
  <c r="F133" i="49"/>
  <c r="G132" i="49"/>
  <c r="F132" i="49"/>
  <c r="G131" i="49"/>
  <c r="F131" i="49"/>
  <c r="G130" i="49"/>
  <c r="F130" i="49"/>
  <c r="G129" i="49"/>
  <c r="F129" i="49"/>
  <c r="G128" i="49"/>
  <c r="F128" i="49"/>
  <c r="G127" i="49"/>
  <c r="F127" i="49"/>
  <c r="G126" i="49"/>
  <c r="F126" i="49"/>
  <c r="G125" i="49"/>
  <c r="F125" i="49"/>
  <c r="G124" i="49"/>
  <c r="F124" i="49"/>
  <c r="G123" i="49"/>
  <c r="F123" i="49"/>
  <c r="G122" i="49"/>
  <c r="F122" i="49"/>
  <c r="A122" i="49"/>
  <c r="A123" i="49" s="1"/>
  <c r="A124" i="49" s="1"/>
  <c r="A125" i="49" s="1"/>
  <c r="A126" i="49" s="1"/>
  <c r="A127" i="49" s="1"/>
  <c r="A128" i="49" s="1"/>
  <c r="A129" i="49" s="1"/>
  <c r="A130" i="49" s="1"/>
  <c r="A131" i="49" s="1"/>
  <c r="A132" i="49" s="1"/>
  <c r="A133" i="49" s="1"/>
  <c r="A134" i="49" s="1"/>
  <c r="G121" i="49"/>
  <c r="F121" i="49"/>
  <c r="A121" i="49"/>
  <c r="G120" i="49"/>
  <c r="F120" i="49"/>
  <c r="G119" i="49"/>
  <c r="F119" i="49"/>
  <c r="G118" i="49"/>
  <c r="F118" i="49"/>
  <c r="G117" i="49"/>
  <c r="F117" i="49"/>
  <c r="G116" i="49"/>
  <c r="F116" i="49"/>
  <c r="G115" i="49"/>
  <c r="F115" i="49"/>
  <c r="G114" i="49"/>
  <c r="F114" i="49"/>
  <c r="G113" i="49"/>
  <c r="F113" i="49"/>
  <c r="G112" i="49"/>
  <c r="F112" i="49"/>
  <c r="G111" i="49"/>
  <c r="F111" i="49"/>
  <c r="G110" i="49"/>
  <c r="F110" i="49"/>
  <c r="G109" i="49"/>
  <c r="F109" i="49"/>
  <c r="G108" i="49"/>
  <c r="F108" i="49"/>
  <c r="G107" i="49"/>
  <c r="F107" i="49"/>
  <c r="G106" i="49"/>
  <c r="F106" i="49"/>
  <c r="G105" i="49"/>
  <c r="F105" i="49"/>
  <c r="G104" i="49"/>
  <c r="F104" i="49"/>
  <c r="G103" i="49"/>
  <c r="F103" i="49"/>
  <c r="G102" i="49"/>
  <c r="F102" i="49"/>
  <c r="G101" i="49"/>
  <c r="F101" i="49"/>
  <c r="G100" i="49"/>
  <c r="F100" i="49"/>
  <c r="G99" i="49"/>
  <c r="F99" i="49"/>
  <c r="G98" i="49"/>
  <c r="F98" i="49"/>
  <c r="G97" i="49"/>
  <c r="F97" i="49"/>
  <c r="G96" i="49"/>
  <c r="F96" i="49"/>
  <c r="G95" i="49"/>
  <c r="F95" i="49"/>
  <c r="G94" i="49"/>
  <c r="F94" i="49"/>
  <c r="G93" i="49"/>
  <c r="F93" i="49"/>
  <c r="G92" i="49"/>
  <c r="F92" i="49"/>
  <c r="G91" i="49"/>
  <c r="F91" i="49"/>
  <c r="G90" i="49"/>
  <c r="F90" i="49"/>
  <c r="G89" i="49"/>
  <c r="F89" i="49"/>
  <c r="G88" i="49"/>
  <c r="F88" i="49"/>
  <c r="G87" i="49"/>
  <c r="F87" i="49"/>
  <c r="G86" i="49"/>
  <c r="F86" i="49"/>
  <c r="G85" i="49"/>
  <c r="F85" i="49"/>
  <c r="G84" i="49"/>
  <c r="F84" i="49"/>
  <c r="G83" i="49"/>
  <c r="F83" i="49"/>
  <c r="G82" i="49"/>
  <c r="F82" i="49"/>
  <c r="G81" i="49"/>
  <c r="F81" i="49"/>
  <c r="A81" i="49"/>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G80" i="49"/>
  <c r="F80" i="49"/>
  <c r="G73" i="49"/>
  <c r="F73" i="49"/>
  <c r="A73" i="49"/>
  <c r="G61" i="49"/>
  <c r="F61" i="49"/>
  <c r="G60" i="49"/>
  <c r="F60" i="49"/>
  <c r="G59" i="49"/>
  <c r="F59" i="49"/>
  <c r="G58" i="49"/>
  <c r="F58" i="49"/>
  <c r="A23" i="49"/>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G22" i="49"/>
  <c r="F22" i="49"/>
  <c r="A2" i="49"/>
  <c r="Q26" i="51" l="1"/>
  <c r="E125" i="61" l="1"/>
  <c r="D125" i="61"/>
  <c r="F124" i="61"/>
  <c r="F123" i="61"/>
  <c r="F122" i="61"/>
  <c r="F121" i="61"/>
  <c r="F120" i="61"/>
  <c r="F119" i="61"/>
  <c r="F118" i="61"/>
  <c r="F117" i="61"/>
  <c r="F116" i="61"/>
  <c r="F115" i="61"/>
  <c r="F114" i="61"/>
  <c r="F113" i="61"/>
  <c r="F112" i="61"/>
  <c r="F111" i="61"/>
  <c r="F110" i="61"/>
  <c r="F109" i="61"/>
  <c r="F108" i="61"/>
  <c r="F107" i="61"/>
  <c r="F106" i="61"/>
  <c r="F105" i="61"/>
  <c r="E103" i="61"/>
  <c r="D103" i="61"/>
  <c r="F102" i="61"/>
  <c r="F101" i="61"/>
  <c r="F100" i="61"/>
  <c r="E98" i="61"/>
  <c r="D98" i="61"/>
  <c r="F97" i="61"/>
  <c r="F96" i="61"/>
  <c r="F95" i="61"/>
  <c r="E92" i="61"/>
  <c r="F91" i="61"/>
  <c r="F90" i="61"/>
  <c r="D88" i="61"/>
  <c r="D87" i="61"/>
  <c r="D86" i="61"/>
  <c r="D85" i="61"/>
  <c r="D84" i="61"/>
  <c r="D83" i="61"/>
  <c r="D82" i="61"/>
  <c r="D80" i="61"/>
  <c r="D79" i="61"/>
  <c r="D77" i="61"/>
  <c r="F69" i="61"/>
  <c r="E69" i="61"/>
  <c r="A68" i="61"/>
  <c r="D64" i="61"/>
  <c r="D55" i="61"/>
  <c r="D41" i="61"/>
  <c r="D40" i="61"/>
  <c r="D39" i="61"/>
  <c r="D38" i="61"/>
  <c r="D37" i="61"/>
  <c r="D32" i="61"/>
  <c r="D25" i="61"/>
  <c r="F3" i="61"/>
  <c r="E3" i="61"/>
  <c r="A2" i="61"/>
  <c r="K192" i="60"/>
  <c r="H192" i="60"/>
  <c r="G192" i="60"/>
  <c r="J191" i="60"/>
  <c r="J190" i="60"/>
  <c r="J189" i="60"/>
  <c r="J188" i="60"/>
  <c r="J187" i="60"/>
  <c r="J186" i="60"/>
  <c r="J185" i="60"/>
  <c r="J184" i="60"/>
  <c r="J183" i="60"/>
  <c r="J182" i="60"/>
  <c r="J181" i="60"/>
  <c r="J180" i="60"/>
  <c r="J179" i="60"/>
  <c r="J178" i="60"/>
  <c r="J177" i="60"/>
  <c r="J176" i="60"/>
  <c r="J175" i="60"/>
  <c r="J174" i="60"/>
  <c r="J173" i="60"/>
  <c r="J172" i="60"/>
  <c r="J171" i="60"/>
  <c r="J170" i="60"/>
  <c r="J169" i="60"/>
  <c r="J168" i="60"/>
  <c r="J167" i="60"/>
  <c r="J166" i="60"/>
  <c r="J165" i="60"/>
  <c r="J164" i="60"/>
  <c r="J163" i="60"/>
  <c r="J162" i="60"/>
  <c r="J161" i="60"/>
  <c r="J160" i="60"/>
  <c r="J159" i="60"/>
  <c r="J158" i="60"/>
  <c r="J157" i="60"/>
  <c r="J156" i="60"/>
  <c r="J155" i="60"/>
  <c r="J154" i="60"/>
  <c r="J153" i="60"/>
  <c r="J152" i="60"/>
  <c r="J151" i="60"/>
  <c r="J150" i="60"/>
  <c r="J149" i="60"/>
  <c r="J148" i="60"/>
  <c r="J147" i="60"/>
  <c r="J146" i="60"/>
  <c r="J145" i="60"/>
  <c r="J144" i="60"/>
  <c r="J143" i="60"/>
  <c r="J142" i="60"/>
  <c r="J141" i="60"/>
  <c r="J140" i="60"/>
  <c r="J139" i="60"/>
  <c r="J138" i="60"/>
  <c r="K132" i="60"/>
  <c r="J132" i="60"/>
  <c r="F132" i="60"/>
  <c r="E132" i="60"/>
  <c r="D132" i="60"/>
  <c r="A132" i="60"/>
  <c r="K129" i="60"/>
  <c r="H129" i="60"/>
  <c r="G129" i="60"/>
  <c r="J128" i="60"/>
  <c r="J127" i="60"/>
  <c r="J126" i="60"/>
  <c r="J125" i="60"/>
  <c r="J124" i="60"/>
  <c r="J123" i="60"/>
  <c r="J122" i="60"/>
  <c r="J121" i="60"/>
  <c r="J120" i="60"/>
  <c r="J119" i="60"/>
  <c r="J118" i="60"/>
  <c r="J117" i="60"/>
  <c r="J116" i="60"/>
  <c r="J115" i="60"/>
  <c r="J114" i="60"/>
  <c r="J113" i="60"/>
  <c r="J112" i="60"/>
  <c r="J111" i="60"/>
  <c r="J110" i="60"/>
  <c r="J109" i="60"/>
  <c r="J108" i="60"/>
  <c r="J107" i="60"/>
  <c r="J106" i="60"/>
  <c r="J105" i="60"/>
  <c r="J104" i="60"/>
  <c r="J103" i="60"/>
  <c r="J102" i="60"/>
  <c r="J101" i="60"/>
  <c r="J100" i="60"/>
  <c r="J99" i="60"/>
  <c r="J98" i="60"/>
  <c r="J97" i="60"/>
  <c r="J96" i="60"/>
  <c r="J95" i="60"/>
  <c r="J94" i="60"/>
  <c r="J93" i="60"/>
  <c r="J92" i="60"/>
  <c r="J91" i="60"/>
  <c r="J90" i="60"/>
  <c r="J89" i="60"/>
  <c r="J88" i="60"/>
  <c r="J87" i="60"/>
  <c r="J86" i="60"/>
  <c r="J85" i="60"/>
  <c r="J84" i="60"/>
  <c r="J83" i="60"/>
  <c r="J82" i="60"/>
  <c r="J81" i="60"/>
  <c r="J80" i="60"/>
  <c r="J79" i="60"/>
  <c r="J78" i="60"/>
  <c r="J77" i="60"/>
  <c r="J76" i="60"/>
  <c r="J75" i="60"/>
  <c r="K69" i="60"/>
  <c r="J69" i="60"/>
  <c r="F69" i="60"/>
  <c r="E69" i="60"/>
  <c r="D69" i="60"/>
  <c r="A69" i="60"/>
  <c r="K64" i="60"/>
  <c r="H64" i="60"/>
  <c r="G64" i="60"/>
  <c r="J63" i="60"/>
  <c r="J62" i="60"/>
  <c r="J61" i="60"/>
  <c r="J60" i="60"/>
  <c r="J59" i="60"/>
  <c r="J58" i="60"/>
  <c r="J57" i="60"/>
  <c r="J56" i="60"/>
  <c r="J55" i="60"/>
  <c r="J54" i="60"/>
  <c r="J53" i="60"/>
  <c r="J52" i="60"/>
  <c r="J51" i="60"/>
  <c r="J50" i="60"/>
  <c r="J49" i="60"/>
  <c r="J48" i="60"/>
  <c r="J47" i="60"/>
  <c r="J46" i="60"/>
  <c r="J45" i="60"/>
  <c r="J44" i="60"/>
  <c r="J43" i="60"/>
  <c r="J42" i="60"/>
  <c r="J41" i="60"/>
  <c r="J40" i="60"/>
  <c r="J39" i="60"/>
  <c r="J38" i="60"/>
  <c r="J37" i="60"/>
  <c r="J36" i="60"/>
  <c r="J35" i="60"/>
  <c r="J34" i="60"/>
  <c r="J33" i="60"/>
  <c r="J32" i="60"/>
  <c r="J31" i="60"/>
  <c r="J30" i="60"/>
  <c r="J29" i="60"/>
  <c r="J28" i="60"/>
  <c r="J27" i="60"/>
  <c r="K3" i="60"/>
  <c r="J3" i="60"/>
  <c r="E3" i="60"/>
  <c r="D3" i="60"/>
  <c r="F2" i="60"/>
  <c r="A2" i="60"/>
  <c r="G43" i="56"/>
  <c r="F43" i="56"/>
  <c r="D43" i="56"/>
  <c r="H42" i="56"/>
  <c r="H41" i="56"/>
  <c r="H40" i="56"/>
  <c r="H39" i="56"/>
  <c r="H38" i="56"/>
  <c r="H37" i="56"/>
  <c r="H36" i="56"/>
  <c r="H35" i="56"/>
  <c r="H34" i="56"/>
  <c r="H33" i="56"/>
  <c r="H32" i="56"/>
  <c r="H3" i="56"/>
  <c r="G3" i="56"/>
  <c r="A2" i="56"/>
  <c r="H125" i="54"/>
  <c r="G125" i="54"/>
  <c r="F125" i="54"/>
  <c r="E125" i="54"/>
  <c r="D125" i="54"/>
  <c r="I124" i="54"/>
  <c r="I123" i="54"/>
  <c r="I122" i="54"/>
  <c r="I121" i="54"/>
  <c r="I120" i="54"/>
  <c r="I119" i="54"/>
  <c r="I118" i="54"/>
  <c r="I117" i="54"/>
  <c r="I116" i="54"/>
  <c r="I115" i="54"/>
  <c r="I114" i="54"/>
  <c r="I113" i="54"/>
  <c r="I112" i="54"/>
  <c r="I111" i="54"/>
  <c r="I110" i="54"/>
  <c r="I109" i="54"/>
  <c r="I108" i="54"/>
  <c r="I107" i="54"/>
  <c r="I106" i="54"/>
  <c r="I105" i="54"/>
  <c r="I104" i="54"/>
  <c r="I103" i="54"/>
  <c r="I102" i="54"/>
  <c r="I101" i="54"/>
  <c r="I100" i="54"/>
  <c r="I99" i="54"/>
  <c r="I98" i="54"/>
  <c r="I97" i="54"/>
  <c r="I96" i="54"/>
  <c r="I95" i="54"/>
  <c r="I94" i="54"/>
  <c r="I93" i="54"/>
  <c r="I92" i="54"/>
  <c r="I91" i="54"/>
  <c r="I90" i="54"/>
  <c r="I89" i="54"/>
  <c r="I88" i="54"/>
  <c r="I87" i="54"/>
  <c r="I86" i="54"/>
  <c r="I85" i="54"/>
  <c r="I84" i="54"/>
  <c r="I83" i="54"/>
  <c r="I82" i="54"/>
  <c r="I81" i="54"/>
  <c r="I80" i="54"/>
  <c r="I79" i="54"/>
  <c r="I78" i="54"/>
  <c r="I77" i="54"/>
  <c r="I125" i="54" s="1"/>
  <c r="H66" i="54"/>
  <c r="G66" i="54"/>
  <c r="A66" i="54"/>
  <c r="H53" i="54"/>
  <c r="G53" i="54"/>
  <c r="F53" i="54"/>
  <c r="E53" i="54"/>
  <c r="D53" i="54"/>
  <c r="I52" i="54"/>
  <c r="I51" i="54"/>
  <c r="I50" i="54"/>
  <c r="I49" i="54"/>
  <c r="I48" i="54"/>
  <c r="I47" i="54"/>
  <c r="I46" i="54"/>
  <c r="I45" i="54"/>
  <c r="I44" i="54"/>
  <c r="I43" i="54"/>
  <c r="I42" i="54"/>
  <c r="I41" i="54"/>
  <c r="I40" i="54"/>
  <c r="I39" i="54"/>
  <c r="I38" i="54"/>
  <c r="H3" i="54"/>
  <c r="G3" i="54"/>
  <c r="A2" i="54"/>
  <c r="F59" i="81"/>
  <c r="E59" i="81"/>
  <c r="Q214" i="53"/>
  <c r="P214" i="53"/>
  <c r="O214" i="53"/>
  <c r="L214" i="53"/>
  <c r="K214" i="53"/>
  <c r="J214" i="53"/>
  <c r="R213" i="53"/>
  <c r="R212" i="53"/>
  <c r="R211" i="53"/>
  <c r="R210" i="53"/>
  <c r="R209" i="53"/>
  <c r="R208" i="53"/>
  <c r="R207" i="53"/>
  <c r="R206" i="53"/>
  <c r="R205" i="53"/>
  <c r="R204" i="53"/>
  <c r="R203" i="53"/>
  <c r="R202" i="53"/>
  <c r="R201" i="53"/>
  <c r="R200" i="53"/>
  <c r="R199" i="53"/>
  <c r="R198" i="53"/>
  <c r="R197" i="53"/>
  <c r="R196" i="53"/>
  <c r="R195" i="53"/>
  <c r="R194" i="53"/>
  <c r="R193" i="53"/>
  <c r="R192" i="53"/>
  <c r="R191" i="53"/>
  <c r="R190" i="53"/>
  <c r="R189" i="53"/>
  <c r="R188" i="53"/>
  <c r="R187" i="53"/>
  <c r="R186" i="53"/>
  <c r="R185"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1" i="53"/>
  <c r="Q141" i="53"/>
  <c r="N141" i="53"/>
  <c r="L141" i="53"/>
  <c r="J141" i="53"/>
  <c r="F141" i="53"/>
  <c r="E141" i="53"/>
  <c r="D141" i="53"/>
  <c r="A141" i="53"/>
  <c r="Q137" i="53"/>
  <c r="P137" i="53"/>
  <c r="O137" i="53"/>
  <c r="L137" i="53"/>
  <c r="K137" i="53"/>
  <c r="J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R94" i="53"/>
  <c r="R93" i="53"/>
  <c r="R92" i="53"/>
  <c r="R91" i="53"/>
  <c r="R90" i="53"/>
  <c r="R89" i="53"/>
  <c r="R88" i="53"/>
  <c r="R87" i="53"/>
  <c r="R86" i="53"/>
  <c r="R85" i="53"/>
  <c r="R84" i="53"/>
  <c r="R83" i="53"/>
  <c r="R82" i="53"/>
  <c r="R81" i="53"/>
  <c r="R80" i="53"/>
  <c r="R79" i="53"/>
  <c r="R78" i="53"/>
  <c r="R77" i="53"/>
  <c r="R76" i="53"/>
  <c r="R75" i="53"/>
  <c r="R74" i="53"/>
  <c r="R73" i="53"/>
  <c r="R64" i="53"/>
  <c r="Q64" i="53"/>
  <c r="N64" i="53"/>
  <c r="L64" i="53"/>
  <c r="J64" i="53"/>
  <c r="F64" i="53"/>
  <c r="E64" i="53"/>
  <c r="D64" i="53"/>
  <c r="A64" i="53"/>
  <c r="Q47" i="53"/>
  <c r="P47" i="53"/>
  <c r="N47" i="53"/>
  <c r="L47" i="53"/>
  <c r="K47" i="53"/>
  <c r="J47" i="53"/>
  <c r="R46" i="53"/>
  <c r="R45" i="53"/>
  <c r="R44" i="53"/>
  <c r="R43" i="53"/>
  <c r="R42" i="53"/>
  <c r="R41" i="53"/>
  <c r="R40" i="53"/>
  <c r="R39" i="53"/>
  <c r="R38" i="53"/>
  <c r="R37" i="53"/>
  <c r="R36" i="53"/>
  <c r="R35" i="53"/>
  <c r="R34" i="53"/>
  <c r="R33" i="53"/>
  <c r="R32" i="53"/>
  <c r="R31" i="53"/>
  <c r="R3" i="53"/>
  <c r="Q3" i="53"/>
  <c r="L3" i="53"/>
  <c r="J3" i="53"/>
  <c r="E3" i="53"/>
  <c r="D3" i="53"/>
  <c r="A2" i="53"/>
  <c r="O246" i="52"/>
  <c r="N246" i="52"/>
  <c r="M246" i="52"/>
  <c r="L246" i="52"/>
  <c r="K246" i="52"/>
  <c r="J246" i="52"/>
  <c r="P245" i="52"/>
  <c r="P244" i="52"/>
  <c r="P243" i="52"/>
  <c r="P242" i="52"/>
  <c r="P241" i="52"/>
  <c r="P240" i="52"/>
  <c r="P239" i="52"/>
  <c r="P238" i="52"/>
  <c r="P237" i="52"/>
  <c r="P236" i="52"/>
  <c r="P235" i="52"/>
  <c r="P234" i="52"/>
  <c r="P233" i="52"/>
  <c r="P232" i="52"/>
  <c r="P231" i="52"/>
  <c r="P230" i="52"/>
  <c r="P229" i="52"/>
  <c r="P228" i="52"/>
  <c r="P227" i="52"/>
  <c r="P226" i="52"/>
  <c r="P225" i="52"/>
  <c r="P224" i="52"/>
  <c r="P223" i="52"/>
  <c r="P222" i="52"/>
  <c r="P221" i="52"/>
  <c r="P220" i="52"/>
  <c r="P219" i="52"/>
  <c r="P218" i="52"/>
  <c r="P217" i="52"/>
  <c r="P216" i="52"/>
  <c r="P215" i="52"/>
  <c r="P214" i="52"/>
  <c r="P213" i="52"/>
  <c r="P212" i="52"/>
  <c r="P211" i="52"/>
  <c r="P210" i="52"/>
  <c r="P209" i="52"/>
  <c r="P208" i="52"/>
  <c r="P207" i="52"/>
  <c r="P206" i="52"/>
  <c r="P205" i="52"/>
  <c r="P204" i="52"/>
  <c r="P203" i="52"/>
  <c r="P202" i="52"/>
  <c r="P201" i="52"/>
  <c r="P200" i="52"/>
  <c r="P199" i="52"/>
  <c r="P198" i="52"/>
  <c r="P197" i="52"/>
  <c r="P187" i="52"/>
  <c r="O187" i="52"/>
  <c r="I187" i="52"/>
  <c r="G187" i="52"/>
  <c r="E187" i="52"/>
  <c r="A187" i="52"/>
  <c r="O183" i="52"/>
  <c r="N183" i="52"/>
  <c r="M183" i="52"/>
  <c r="L183" i="52"/>
  <c r="K183" i="52"/>
  <c r="J183" i="52"/>
  <c r="P182" i="52"/>
  <c r="P181" i="52"/>
  <c r="P180" i="52"/>
  <c r="P179" i="52"/>
  <c r="P178" i="52"/>
  <c r="P177" i="52"/>
  <c r="P176" i="52"/>
  <c r="P175" i="52"/>
  <c r="P174" i="52"/>
  <c r="P173" i="52"/>
  <c r="P172" i="52"/>
  <c r="P171" i="52"/>
  <c r="P170" i="52"/>
  <c r="P169" i="52"/>
  <c r="P168" i="52"/>
  <c r="P167" i="52"/>
  <c r="P166" i="52"/>
  <c r="P165" i="52"/>
  <c r="P164" i="52"/>
  <c r="P163" i="52"/>
  <c r="P162" i="52"/>
  <c r="P161" i="52"/>
  <c r="P160" i="52"/>
  <c r="P159" i="52"/>
  <c r="P158" i="52"/>
  <c r="P157" i="52"/>
  <c r="P156" i="52"/>
  <c r="P155" i="52"/>
  <c r="P154" i="52"/>
  <c r="P153" i="52"/>
  <c r="P152" i="52"/>
  <c r="P151" i="52"/>
  <c r="P150" i="52"/>
  <c r="P149" i="52"/>
  <c r="P148" i="52"/>
  <c r="P147" i="52"/>
  <c r="P146" i="52"/>
  <c r="P145" i="52"/>
  <c r="P144" i="52"/>
  <c r="P143" i="52"/>
  <c r="P142" i="52"/>
  <c r="P141" i="52"/>
  <c r="P140" i="52"/>
  <c r="P139" i="52"/>
  <c r="P138" i="52"/>
  <c r="P137" i="52"/>
  <c r="P136" i="52"/>
  <c r="P135" i="52"/>
  <c r="P134" i="52"/>
  <c r="P124" i="52"/>
  <c r="O124" i="52"/>
  <c r="I124" i="52"/>
  <c r="G124" i="52"/>
  <c r="E124" i="52"/>
  <c r="A124" i="52"/>
  <c r="O120" i="52"/>
  <c r="N120" i="52"/>
  <c r="M120" i="52"/>
  <c r="L120" i="52"/>
  <c r="K120" i="52"/>
  <c r="J120" i="52"/>
  <c r="P119" i="52"/>
  <c r="P118" i="52"/>
  <c r="P117" i="52"/>
  <c r="P116" i="52"/>
  <c r="P115" i="52"/>
  <c r="P114" i="52"/>
  <c r="P113" i="52"/>
  <c r="P112" i="52"/>
  <c r="P111" i="52"/>
  <c r="P110" i="52"/>
  <c r="P109" i="52"/>
  <c r="P108" i="52"/>
  <c r="P107" i="52"/>
  <c r="P106" i="52"/>
  <c r="P105" i="52"/>
  <c r="P104" i="52"/>
  <c r="P103" i="52"/>
  <c r="P102" i="52"/>
  <c r="P101" i="52"/>
  <c r="P100" i="52"/>
  <c r="P99" i="52"/>
  <c r="P98" i="52"/>
  <c r="P97" i="52"/>
  <c r="P96" i="52"/>
  <c r="P95" i="52"/>
  <c r="P94" i="52"/>
  <c r="P93" i="52"/>
  <c r="P92" i="52"/>
  <c r="P91" i="52"/>
  <c r="P90" i="52"/>
  <c r="P89" i="52"/>
  <c r="P88" i="52"/>
  <c r="P87" i="52"/>
  <c r="P86" i="52"/>
  <c r="P85" i="52"/>
  <c r="P84" i="52"/>
  <c r="P83" i="52"/>
  <c r="P82" i="52"/>
  <c r="P81" i="52"/>
  <c r="P80" i="52"/>
  <c r="P79" i="52"/>
  <c r="P78" i="52"/>
  <c r="P77" i="52"/>
  <c r="P76" i="52"/>
  <c r="P75" i="52"/>
  <c r="P74" i="52"/>
  <c r="P73" i="52"/>
  <c r="P72" i="52"/>
  <c r="P71" i="52"/>
  <c r="P61" i="52"/>
  <c r="O61" i="52"/>
  <c r="I61" i="52"/>
  <c r="G61" i="52"/>
  <c r="E61" i="52"/>
  <c r="A61" i="52"/>
  <c r="O55" i="52"/>
  <c r="N55" i="52"/>
  <c r="M55" i="52"/>
  <c r="L55" i="52"/>
  <c r="K55" i="52"/>
  <c r="J55" i="52"/>
  <c r="P54" i="52"/>
  <c r="P53" i="52"/>
  <c r="P52" i="52"/>
  <c r="P51" i="52"/>
  <c r="P50" i="52"/>
  <c r="P49" i="52"/>
  <c r="P48" i="52"/>
  <c r="P47" i="52"/>
  <c r="P46" i="52"/>
  <c r="P45" i="52"/>
  <c r="P44" i="52"/>
  <c r="P43" i="52"/>
  <c r="P42" i="52"/>
  <c r="P3" i="52"/>
  <c r="O3" i="52"/>
  <c r="G3" i="52"/>
  <c r="E3" i="52"/>
  <c r="I2" i="52"/>
  <c r="A2" i="52"/>
  <c r="Q76" i="51"/>
  <c r="P76" i="51"/>
  <c r="C415" i="75" s="1"/>
  <c r="L72" i="51"/>
  <c r="K72" i="51"/>
  <c r="G70" i="51"/>
  <c r="G71" i="51" s="1"/>
  <c r="G72" i="51" s="1"/>
  <c r="G73" i="51" s="1"/>
  <c r="Q69" i="51"/>
  <c r="P69" i="51"/>
  <c r="Q62" i="51"/>
  <c r="P62" i="51"/>
  <c r="C414" i="75" s="1"/>
  <c r="L59" i="51"/>
  <c r="K59" i="51"/>
  <c r="F58" i="51"/>
  <c r="E58" i="51"/>
  <c r="G56" i="51"/>
  <c r="G57" i="51" s="1"/>
  <c r="G58" i="51" s="1"/>
  <c r="G59" i="51" s="1"/>
  <c r="G60" i="51" s="1"/>
  <c r="G61" i="51" s="1"/>
  <c r="G62" i="51" s="1"/>
  <c r="G55" i="51"/>
  <c r="Q53" i="51"/>
  <c r="Q54" i="51" s="1"/>
  <c r="P53" i="51"/>
  <c r="F48" i="51"/>
  <c r="E48" i="51"/>
  <c r="V44" i="51"/>
  <c r="F41" i="51"/>
  <c r="E41" i="51"/>
  <c r="E49" i="51" s="1"/>
  <c r="C406" i="75" s="1"/>
  <c r="P40" i="51"/>
  <c r="K39" i="51"/>
  <c r="G38" i="51"/>
  <c r="G39" i="51" s="1"/>
  <c r="G40" i="51" s="1"/>
  <c r="G41" i="51" s="1"/>
  <c r="G42" i="51" s="1"/>
  <c r="G43" i="51" s="1"/>
  <c r="L32" i="51"/>
  <c r="K32" i="51"/>
  <c r="G32" i="51"/>
  <c r="G33" i="51" s="1"/>
  <c r="G34" i="51" s="1"/>
  <c r="G35" i="51" s="1"/>
  <c r="F28" i="51"/>
  <c r="E28" i="51"/>
  <c r="P25" i="51"/>
  <c r="L25" i="51"/>
  <c r="L33" i="51" s="1"/>
  <c r="K25" i="51"/>
  <c r="K33" i="51" s="1"/>
  <c r="C408" i="75" s="1"/>
  <c r="G25" i="51"/>
  <c r="G26" i="51" s="1"/>
  <c r="G27" i="51" s="1"/>
  <c r="G28" i="51" s="1"/>
  <c r="G29" i="51" s="1"/>
  <c r="F21" i="51"/>
  <c r="E21" i="51"/>
  <c r="E29" i="51" s="1"/>
  <c r="W19" i="51"/>
  <c r="W22" i="51" s="1"/>
  <c r="V19" i="51"/>
  <c r="V22" i="51" s="1"/>
  <c r="C416" i="75" s="1"/>
  <c r="P18" i="51"/>
  <c r="P26" i="51" s="1"/>
  <c r="C412" i="75" s="1"/>
  <c r="L15" i="51"/>
  <c r="L16" i="51" s="1"/>
  <c r="K15" i="51"/>
  <c r="G10" i="51"/>
  <c r="G11" i="51" s="1"/>
  <c r="G12" i="51" s="1"/>
  <c r="G13" i="51" s="1"/>
  <c r="G14" i="51" s="1"/>
  <c r="G15" i="51" s="1"/>
  <c r="G16" i="51" s="1"/>
  <c r="G17" i="51" s="1"/>
  <c r="G18" i="51" s="1"/>
  <c r="G19" i="51" s="1"/>
  <c r="G20" i="51" s="1"/>
  <c r="G21" i="51" s="1"/>
  <c r="G9" i="51"/>
  <c r="W3" i="51"/>
  <c r="V3" i="51"/>
  <c r="Q3" i="51"/>
  <c r="P3" i="51"/>
  <c r="L3" i="51"/>
  <c r="K3" i="51"/>
  <c r="F3" i="51"/>
  <c r="E3" i="51"/>
  <c r="R2" i="51"/>
  <c r="M2" i="51"/>
  <c r="G2" i="51"/>
  <c r="A2" i="51"/>
  <c r="G68" i="47"/>
  <c r="A68" i="47"/>
  <c r="G60" i="47"/>
  <c r="G124" i="47" s="1"/>
  <c r="F60" i="47"/>
  <c r="E60" i="47"/>
  <c r="G3" i="47"/>
  <c r="F3" i="47"/>
  <c r="A2" i="47"/>
  <c r="F119" i="43"/>
  <c r="F58" i="43" s="1"/>
  <c r="F59" i="43" s="1"/>
  <c r="E119" i="43"/>
  <c r="E58" i="43" s="1"/>
  <c r="E59" i="43" s="1"/>
  <c r="C119"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65" i="43"/>
  <c r="F65" i="43"/>
  <c r="A65" i="43"/>
  <c r="C58" i="43"/>
  <c r="C59" i="43" s="1"/>
  <c r="G57" i="43"/>
  <c r="G56" i="43"/>
  <c r="G55" i="43"/>
  <c r="G54" i="43"/>
  <c r="G53" i="43"/>
  <c r="G52" i="43"/>
  <c r="G51" i="43"/>
  <c r="G50" i="43"/>
  <c r="G49" i="43"/>
  <c r="G48" i="43"/>
  <c r="G47" i="43"/>
  <c r="G46" i="43"/>
  <c r="G45" i="43"/>
  <c r="G44" i="43"/>
  <c r="G43" i="43"/>
  <c r="G42" i="43"/>
  <c r="G41" i="43"/>
  <c r="G40" i="43"/>
  <c r="G39" i="43"/>
  <c r="G38" i="43"/>
  <c r="G37" i="43"/>
  <c r="G36" i="43"/>
  <c r="G35" i="43"/>
  <c r="G34" i="43"/>
  <c r="G33" i="43"/>
  <c r="G32" i="43"/>
  <c r="G31" i="43"/>
  <c r="G30" i="43"/>
  <c r="G29" i="43"/>
  <c r="G28" i="43"/>
  <c r="G27" i="43"/>
  <c r="G26" i="43"/>
  <c r="G25" i="43"/>
  <c r="G24" i="43"/>
  <c r="G23" i="43"/>
  <c r="G22" i="43"/>
  <c r="G3" i="43"/>
  <c r="F3" i="43"/>
  <c r="A2" i="43"/>
  <c r="A3" i="79"/>
  <c r="E57" i="38"/>
  <c r="E3" i="38"/>
  <c r="D3" i="38"/>
  <c r="A2" i="38"/>
  <c r="F126" i="33"/>
  <c r="D126" i="33"/>
  <c r="D59" i="33" s="1"/>
  <c r="C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69" i="33"/>
  <c r="F69" i="33"/>
  <c r="A69" i="33"/>
  <c r="F63" i="33"/>
  <c r="D63" i="33"/>
  <c r="G61" i="33"/>
  <c r="F59" i="33"/>
  <c r="C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3" i="33"/>
  <c r="F3" i="33"/>
  <c r="A2" i="33"/>
  <c r="G175" i="32"/>
  <c r="G61" i="32" s="1"/>
  <c r="F175" i="32"/>
  <c r="F61" i="32" s="1"/>
  <c r="D175" i="32"/>
  <c r="D61" i="32" s="1"/>
  <c r="G124" i="32"/>
  <c r="F124" i="32"/>
  <c r="A124" i="32"/>
  <c r="G120" i="32"/>
  <c r="G60" i="32" s="1"/>
  <c r="G69" i="32"/>
  <c r="F69" i="32"/>
  <c r="A69" i="32"/>
  <c r="G3" i="32"/>
  <c r="F3" i="32"/>
  <c r="A2" i="32"/>
  <c r="G64" i="31"/>
  <c r="F64" i="31"/>
  <c r="D64" i="31"/>
  <c r="C64" i="31"/>
  <c r="G29" i="31"/>
  <c r="F29" i="31"/>
  <c r="D29" i="31"/>
  <c r="C29" i="31"/>
  <c r="G3" i="31"/>
  <c r="E3" i="31"/>
  <c r="A2" i="31"/>
  <c r="M70" i="30"/>
  <c r="L70" i="30"/>
  <c r="F70" i="30"/>
  <c r="E70" i="30"/>
  <c r="G69" i="30"/>
  <c r="A69" i="30"/>
  <c r="M3" i="30"/>
  <c r="L3" i="30"/>
  <c r="F3" i="30"/>
  <c r="E3" i="30"/>
  <c r="G2" i="30"/>
  <c r="A2" i="30"/>
  <c r="E28" i="29"/>
  <c r="E38" i="29" s="1"/>
  <c r="C28" i="29"/>
  <c r="C38" i="29" s="1"/>
  <c r="F3" i="29"/>
  <c r="E3" i="29"/>
  <c r="A2" i="29"/>
  <c r="G62" i="26"/>
  <c r="F62" i="26"/>
  <c r="A62" i="26"/>
  <c r="H55" i="26"/>
  <c r="G55" i="26"/>
  <c r="F55" i="26"/>
  <c r="E54" i="26"/>
  <c r="E53" i="26"/>
  <c r="E52" i="26"/>
  <c r="E51" i="26"/>
  <c r="E50" i="26"/>
  <c r="E49" i="26"/>
  <c r="E48" i="26"/>
  <c r="E47" i="26"/>
  <c r="E46" i="26"/>
  <c r="H38" i="26"/>
  <c r="H32" i="26"/>
  <c r="G43" i="26"/>
  <c r="G3" i="26"/>
  <c r="F3" i="26"/>
  <c r="B2" i="26"/>
  <c r="G245" i="23"/>
  <c r="F245" i="23"/>
  <c r="B245" i="23"/>
  <c r="G184" i="23"/>
  <c r="F184" i="23"/>
  <c r="B184" i="23"/>
  <c r="G123" i="23"/>
  <c r="F123" i="23"/>
  <c r="B123" i="23"/>
  <c r="G62" i="23"/>
  <c r="F62" i="23"/>
  <c r="B62" i="23"/>
  <c r="G57" i="23"/>
  <c r="G3" i="23"/>
  <c r="F3" i="23"/>
  <c r="B2" i="23"/>
  <c r="I142" i="20"/>
  <c r="I137" i="20"/>
  <c r="I136" i="20"/>
  <c r="H138" i="20"/>
  <c r="G135" i="20"/>
  <c r="G138" i="20" s="1"/>
  <c r="F135" i="20"/>
  <c r="F138" i="20" s="1"/>
  <c r="E135" i="20"/>
  <c r="E138" i="20" s="1"/>
  <c r="D135" i="20"/>
  <c r="D138" i="20" s="1"/>
  <c r="I134" i="20"/>
  <c r="I133" i="20"/>
  <c r="I132" i="20"/>
  <c r="I131" i="20"/>
  <c r="I130" i="20"/>
  <c r="I129" i="20"/>
  <c r="I128" i="20"/>
  <c r="I127" i="20"/>
  <c r="I126" i="20"/>
  <c r="I125" i="20"/>
  <c r="I123" i="20"/>
  <c r="C555" i="75" s="1"/>
  <c r="H123" i="20"/>
  <c r="G123" i="20"/>
  <c r="F123" i="20"/>
  <c r="E123" i="20"/>
  <c r="D123" i="20"/>
  <c r="H114" i="20"/>
  <c r="G114" i="20"/>
  <c r="F114" i="20"/>
  <c r="E114" i="20"/>
  <c r="D114" i="20"/>
  <c r="I113" i="20"/>
  <c r="I112" i="20"/>
  <c r="I111" i="20"/>
  <c r="I110" i="20"/>
  <c r="I109" i="20"/>
  <c r="I108" i="20"/>
  <c r="I107" i="20"/>
  <c r="I106" i="20"/>
  <c r="I105" i="20"/>
  <c r="I104" i="20"/>
  <c r="I103" i="20"/>
  <c r="I102" i="20"/>
  <c r="I101" i="20"/>
  <c r="I100" i="20"/>
  <c r="I99" i="20"/>
  <c r="H97" i="20"/>
  <c r="G97" i="20"/>
  <c r="F97" i="20"/>
  <c r="E97" i="20"/>
  <c r="D97" i="20"/>
  <c r="I96" i="20"/>
  <c r="I95" i="20"/>
  <c r="I94" i="20"/>
  <c r="H83" i="20"/>
  <c r="G83" i="20"/>
  <c r="F83" i="20"/>
  <c r="E83" i="20"/>
  <c r="D83" i="20"/>
  <c r="I82" i="20"/>
  <c r="I81" i="20"/>
  <c r="I80" i="20"/>
  <c r="I75" i="20"/>
  <c r="H75" i="20"/>
  <c r="E75" i="20"/>
  <c r="D75" i="20"/>
  <c r="F74" i="20"/>
  <c r="A74" i="20"/>
  <c r="I68" i="20"/>
  <c r="I67" i="20"/>
  <c r="I66" i="20"/>
  <c r="I65" i="20"/>
  <c r="I64" i="20"/>
  <c r="I63" i="20"/>
  <c r="I83" i="20" s="1"/>
  <c r="C552" i="75" s="1"/>
  <c r="H61" i="20"/>
  <c r="G61" i="20"/>
  <c r="F61" i="20"/>
  <c r="E61" i="20"/>
  <c r="D61" i="20"/>
  <c r="I60" i="20"/>
  <c r="I59" i="20"/>
  <c r="I58" i="20"/>
  <c r="I57" i="20"/>
  <c r="I56" i="20"/>
  <c r="I55" i="20"/>
  <c r="I54" i="20"/>
  <c r="I53" i="20"/>
  <c r="H51" i="20"/>
  <c r="G51" i="20"/>
  <c r="F51" i="20"/>
  <c r="E51" i="20"/>
  <c r="D51" i="20"/>
  <c r="I50" i="20"/>
  <c r="I49" i="20"/>
  <c r="I48" i="20"/>
  <c r="I47" i="20"/>
  <c r="I46" i="20"/>
  <c r="I45" i="20"/>
  <c r="I44" i="20"/>
  <c r="H42" i="20"/>
  <c r="G42" i="20"/>
  <c r="G84" i="20" s="1"/>
  <c r="F42" i="20"/>
  <c r="F84" i="20" s="1"/>
  <c r="I34" i="20"/>
  <c r="H31" i="20"/>
  <c r="G31" i="20"/>
  <c r="F31" i="20"/>
  <c r="E31" i="20"/>
  <c r="D31" i="20"/>
  <c r="I30" i="20"/>
  <c r="I29" i="20"/>
  <c r="I28" i="20"/>
  <c r="I3" i="20"/>
  <c r="H3" i="20"/>
  <c r="E3" i="20"/>
  <c r="D3" i="20"/>
  <c r="F2" i="20"/>
  <c r="A2" i="20"/>
  <c r="K56" i="78"/>
  <c r="K55" i="78"/>
  <c r="K54" i="78"/>
  <c r="K53" i="78"/>
  <c r="K52" i="78"/>
  <c r="K51" i="78"/>
  <c r="K50" i="78"/>
  <c r="K49" i="78"/>
  <c r="K48" i="78"/>
  <c r="K47" i="78"/>
  <c r="K46" i="78"/>
  <c r="K45" i="78"/>
  <c r="K44" i="78"/>
  <c r="K43" i="78"/>
  <c r="K42" i="78"/>
  <c r="K41" i="78"/>
  <c r="K40" i="78"/>
  <c r="K39" i="78"/>
  <c r="K38" i="78"/>
  <c r="K37" i="78"/>
  <c r="K36" i="78"/>
  <c r="K35" i="78"/>
  <c r="K34" i="78"/>
  <c r="K33" i="78"/>
  <c r="K32" i="78"/>
  <c r="K31" i="78"/>
  <c r="K30" i="78"/>
  <c r="K29" i="78"/>
  <c r="K28" i="78"/>
  <c r="A3" i="78"/>
  <c r="H68" i="17"/>
  <c r="G68" i="17"/>
  <c r="B67" i="17"/>
  <c r="H3" i="17"/>
  <c r="G3" i="17"/>
  <c r="B2" i="17"/>
  <c r="E105" i="16"/>
  <c r="E118" i="16" s="1"/>
  <c r="E68" i="16"/>
  <c r="D68" i="16"/>
  <c r="B67" i="16"/>
  <c r="E51" i="16"/>
  <c r="E92" i="16" s="1"/>
  <c r="E39" i="16"/>
  <c r="E3" i="16"/>
  <c r="D3" i="16"/>
  <c r="B2" i="16"/>
  <c r="AD52" i="14"/>
  <c r="AD54" i="14" s="1"/>
  <c r="AC52" i="14"/>
  <c r="AC54" i="14" s="1"/>
  <c r="AD47" i="14"/>
  <c r="AC47" i="14"/>
  <c r="V49" i="14"/>
  <c r="U49" i="14"/>
  <c r="T49" i="14"/>
  <c r="S49" i="14"/>
  <c r="Q49" i="14"/>
  <c r="N49" i="14"/>
  <c r="M49" i="14"/>
  <c r="L49" i="14"/>
  <c r="K49" i="14"/>
  <c r="J49" i="14"/>
  <c r="I49" i="14"/>
  <c r="H45" i="14"/>
  <c r="G45" i="14"/>
  <c r="H44" i="14"/>
  <c r="G44" i="14"/>
  <c r="H43" i="14"/>
  <c r="G43" i="14"/>
  <c r="H42" i="14"/>
  <c r="G42" i="14"/>
  <c r="H41" i="14"/>
  <c r="G41" i="14"/>
  <c r="H40" i="14"/>
  <c r="G40" i="14"/>
  <c r="H39" i="14"/>
  <c r="G39" i="14"/>
  <c r="H38" i="14"/>
  <c r="G38" i="14"/>
  <c r="H37" i="14"/>
  <c r="G37" i="14"/>
  <c r="AD36" i="14"/>
  <c r="AC36" i="14"/>
  <c r="H36" i="14"/>
  <c r="G36" i="14"/>
  <c r="H35" i="14"/>
  <c r="G35" i="14"/>
  <c r="H34" i="14"/>
  <c r="G34" i="14"/>
  <c r="H33" i="14"/>
  <c r="G33" i="14"/>
  <c r="H32" i="14"/>
  <c r="G32" i="14"/>
  <c r="H30" i="14"/>
  <c r="G30" i="14"/>
  <c r="H29" i="14"/>
  <c r="G29" i="14"/>
  <c r="H28" i="14"/>
  <c r="G28" i="14"/>
  <c r="AD27" i="14"/>
  <c r="AC27" i="14"/>
  <c r="H27" i="14"/>
  <c r="G27" i="14"/>
  <c r="H26" i="14"/>
  <c r="G26" i="14"/>
  <c r="H25" i="14"/>
  <c r="H47" i="14" s="1"/>
  <c r="G25" i="14"/>
  <c r="G47" i="14" s="1"/>
  <c r="H23" i="14"/>
  <c r="G23" i="14"/>
  <c r="AD22" i="14"/>
  <c r="AC22" i="14"/>
  <c r="AD3" i="14"/>
  <c r="AC3" i="14"/>
  <c r="V3" i="14"/>
  <c r="U3" i="14"/>
  <c r="N3" i="14"/>
  <c r="M3" i="14"/>
  <c r="H3" i="14"/>
  <c r="G3" i="14"/>
  <c r="X2" i="14"/>
  <c r="P2" i="14"/>
  <c r="I2" i="14"/>
  <c r="B2" i="14"/>
  <c r="H209" i="13"/>
  <c r="G209" i="13"/>
  <c r="B195" i="13"/>
  <c r="H190" i="13"/>
  <c r="G190" i="13"/>
  <c r="H171" i="13"/>
  <c r="H224" i="13" s="1"/>
  <c r="G171" i="13"/>
  <c r="G224" i="13" s="1"/>
  <c r="H160" i="13"/>
  <c r="G160" i="13"/>
  <c r="H152" i="13"/>
  <c r="H133" i="13"/>
  <c r="G133" i="13"/>
  <c r="B132" i="13"/>
  <c r="H93" i="13"/>
  <c r="G93" i="13"/>
  <c r="H73" i="13"/>
  <c r="G73" i="13"/>
  <c r="B72" i="13"/>
  <c r="G65" i="13"/>
  <c r="H31" i="13"/>
  <c r="C42" i="75" s="1"/>
  <c r="G31" i="13"/>
  <c r="H16" i="13"/>
  <c r="G16" i="13"/>
  <c r="H11" i="13"/>
  <c r="C29" i="75" s="1"/>
  <c r="G11" i="13"/>
  <c r="G13" i="13" s="1"/>
  <c r="H3" i="13"/>
  <c r="G3" i="13"/>
  <c r="B2" i="13"/>
  <c r="B128" i="6"/>
  <c r="B64" i="6"/>
  <c r="E3" i="6"/>
  <c r="D3" i="6"/>
  <c r="B2" i="6"/>
  <c r="P118" i="64"/>
  <c r="M118" i="64"/>
  <c r="J118" i="64"/>
  <c r="G118" i="64"/>
  <c r="D118" i="64"/>
  <c r="P101" i="64"/>
  <c r="M101" i="64"/>
  <c r="J101" i="64"/>
  <c r="G101" i="64"/>
  <c r="D101" i="64"/>
  <c r="P55" i="64"/>
  <c r="M55" i="64"/>
  <c r="J55" i="64"/>
  <c r="J38" i="64"/>
  <c r="G55" i="64"/>
  <c r="G38" i="64"/>
  <c r="D55" i="64"/>
  <c r="D38" i="64"/>
  <c r="J60" i="88"/>
  <c r="I60" i="88"/>
  <c r="H60" i="88"/>
  <c r="G60" i="88"/>
  <c r="F60" i="88"/>
  <c r="E60" i="88"/>
  <c r="D60" i="88"/>
  <c r="C60" i="88"/>
  <c r="R60" i="87"/>
  <c r="T60" i="87"/>
  <c r="S60" i="87"/>
  <c r="P60" i="87"/>
  <c r="O60" i="87"/>
  <c r="N60" i="87"/>
  <c r="M60" i="87"/>
  <c r="L60" i="87"/>
  <c r="K60" i="87"/>
  <c r="J60" i="87"/>
  <c r="I60" i="87"/>
  <c r="H60" i="87"/>
  <c r="G60" i="87"/>
  <c r="F60" i="87"/>
  <c r="E60" i="87"/>
  <c r="D60" i="87"/>
  <c r="C60" i="87"/>
  <c r="Q4" i="87"/>
  <c r="H24" i="63"/>
  <c r="C64" i="82"/>
  <c r="Q61" i="69"/>
  <c r="L38" i="65"/>
  <c r="J38" i="65"/>
  <c r="E38" i="65"/>
  <c r="P38" i="64"/>
  <c r="M38" i="64"/>
  <c r="K38" i="85"/>
  <c r="J38" i="85"/>
  <c r="H38" i="85"/>
  <c r="G38" i="85"/>
  <c r="F38" i="85"/>
  <c r="C38" i="85"/>
  <c r="K34" i="85"/>
  <c r="J34" i="85"/>
  <c r="H34" i="85"/>
  <c r="G34" i="85"/>
  <c r="F34" i="85"/>
  <c r="C34" i="85"/>
  <c r="K30" i="85"/>
  <c r="J30" i="85"/>
  <c r="H30" i="85"/>
  <c r="G30" i="85"/>
  <c r="F30" i="85"/>
  <c r="C30" i="85"/>
  <c r="K26" i="85"/>
  <c r="K40" i="85" s="1"/>
  <c r="J26" i="85"/>
  <c r="J40" i="85" s="1"/>
  <c r="H26" i="85"/>
  <c r="G26" i="85"/>
  <c r="F26" i="85"/>
  <c r="F40" i="85" s="1"/>
  <c r="C26" i="85"/>
  <c r="K37" i="84"/>
  <c r="J37" i="84"/>
  <c r="H37" i="84"/>
  <c r="G37" i="84"/>
  <c r="F37" i="84"/>
  <c r="C37" i="84"/>
  <c r="K33" i="84"/>
  <c r="J33" i="84"/>
  <c r="H33" i="84"/>
  <c r="G33" i="84"/>
  <c r="F33" i="84"/>
  <c r="K29" i="84"/>
  <c r="J29" i="84"/>
  <c r="H29" i="84"/>
  <c r="G29" i="84"/>
  <c r="F29" i="84"/>
  <c r="C29" i="84"/>
  <c r="K25" i="84"/>
  <c r="K39" i="84"/>
  <c r="J25" i="84"/>
  <c r="H25" i="84"/>
  <c r="G25" i="84"/>
  <c r="F25" i="84"/>
  <c r="F39" i="84" s="1"/>
  <c r="C25" i="84"/>
  <c r="G40" i="83"/>
  <c r="F40" i="83"/>
  <c r="E40" i="83"/>
  <c r="D40" i="83"/>
  <c r="C40" i="83"/>
  <c r="F64" i="82"/>
  <c r="E64" i="82"/>
  <c r="D64" i="82"/>
  <c r="G58" i="80"/>
  <c r="F58" i="80"/>
  <c r="E58" i="80"/>
  <c r="D58" i="80"/>
  <c r="C58" i="80"/>
  <c r="A3" i="80"/>
  <c r="B2" i="7"/>
  <c r="G3" i="7"/>
  <c r="H3" i="7"/>
  <c r="B2" i="8"/>
  <c r="G3" i="8"/>
  <c r="H3" i="8"/>
  <c r="B2" i="9"/>
  <c r="E3" i="9"/>
  <c r="F3" i="9"/>
  <c r="B63" i="9"/>
  <c r="E64" i="9"/>
  <c r="F64" i="9"/>
  <c r="A1" i="10"/>
  <c r="G1" i="10"/>
  <c r="O1" i="10"/>
  <c r="N27" i="10"/>
  <c r="N28" i="10"/>
  <c r="N29" i="10"/>
  <c r="N30" i="10"/>
  <c r="N31" i="10"/>
  <c r="N32" i="10"/>
  <c r="N33" i="10"/>
  <c r="N34" i="10"/>
  <c r="N35" i="10"/>
  <c r="N36" i="10"/>
  <c r="N37" i="10"/>
  <c r="N38" i="10"/>
  <c r="N39" i="10"/>
  <c r="N40" i="10"/>
  <c r="N41" i="10"/>
  <c r="N42" i="10"/>
  <c r="N43" i="10"/>
  <c r="B2" i="11"/>
  <c r="E3" i="11"/>
  <c r="F3" i="11"/>
  <c r="B60" i="11"/>
  <c r="E61" i="11"/>
  <c r="F61" i="11"/>
  <c r="B120" i="11"/>
  <c r="E120" i="11"/>
  <c r="F120" i="11"/>
  <c r="B2" i="12"/>
  <c r="G3" i="12"/>
  <c r="H3" i="12"/>
  <c r="B54" i="12"/>
  <c r="G55" i="12"/>
  <c r="H55" i="12"/>
  <c r="A103" i="12"/>
  <c r="B108" i="12"/>
  <c r="G109" i="12"/>
  <c r="H109" i="12"/>
  <c r="A156" i="12"/>
  <c r="B159" i="12"/>
  <c r="G160" i="12"/>
  <c r="H160" i="12"/>
  <c r="A208" i="12"/>
  <c r="B2" i="15"/>
  <c r="F3" i="15"/>
  <c r="G3" i="15"/>
  <c r="G31" i="15"/>
  <c r="G37" i="15"/>
  <c r="G44" i="15"/>
  <c r="G51" i="15"/>
  <c r="G58" i="15"/>
  <c r="B66" i="15"/>
  <c r="F67" i="15"/>
  <c r="G67" i="15"/>
  <c r="G82" i="15"/>
  <c r="G92" i="15" s="1"/>
  <c r="C274" i="75" s="1"/>
  <c r="G101" i="15"/>
  <c r="B2" i="18"/>
  <c r="F2" i="18"/>
  <c r="D3" i="18"/>
  <c r="E3" i="18"/>
  <c r="I3" i="18"/>
  <c r="J3" i="18"/>
  <c r="D11" i="18"/>
  <c r="D13" i="18"/>
  <c r="D14" i="18"/>
  <c r="D15" i="18"/>
  <c r="E16" i="18"/>
  <c r="E21" i="18" s="1"/>
  <c r="C17" i="75" s="1"/>
  <c r="F16" i="18"/>
  <c r="F21" i="18" s="1"/>
  <c r="C21" i="75" s="1"/>
  <c r="G16" i="18"/>
  <c r="G21" i="18" s="1"/>
  <c r="G23" i="18" s="1"/>
  <c r="H16" i="18"/>
  <c r="I16" i="18"/>
  <c r="I21" i="18" s="1"/>
  <c r="J16" i="18"/>
  <c r="D17" i="18"/>
  <c r="D20" i="18"/>
  <c r="H21" i="18"/>
  <c r="J21" i="18"/>
  <c r="D28" i="18"/>
  <c r="D29" i="18"/>
  <c r="E31" i="18"/>
  <c r="F31" i="18"/>
  <c r="G31" i="18"/>
  <c r="H31" i="18"/>
  <c r="I31" i="18"/>
  <c r="J31" i="18"/>
  <c r="D35" i="18"/>
  <c r="D34" i="18"/>
  <c r="E35" i="18"/>
  <c r="F35" i="18"/>
  <c r="G35" i="18"/>
  <c r="G42" i="18" s="1"/>
  <c r="G22" i="18" s="1"/>
  <c r="H35" i="18"/>
  <c r="H42" i="18"/>
  <c r="H22" i="18" s="1"/>
  <c r="H23" i="18" s="1"/>
  <c r="I35" i="18"/>
  <c r="J35" i="18"/>
  <c r="D37" i="18"/>
  <c r="D38" i="18"/>
  <c r="D39" i="18" s="1"/>
  <c r="E39" i="18"/>
  <c r="F39" i="18"/>
  <c r="G39" i="18"/>
  <c r="H39" i="18"/>
  <c r="I39" i="18"/>
  <c r="I42" i="18" s="1"/>
  <c r="I22" i="18" s="1"/>
  <c r="J39" i="18"/>
  <c r="D40" i="18"/>
  <c r="D41" i="18"/>
  <c r="F42" i="18"/>
  <c r="C22" i="75" s="1"/>
  <c r="B2" i="19"/>
  <c r="F2" i="19"/>
  <c r="D3" i="19"/>
  <c r="E3" i="19"/>
  <c r="H3" i="19"/>
  <c r="I3" i="19"/>
  <c r="H16" i="19"/>
  <c r="H17" i="19"/>
  <c r="H18" i="19"/>
  <c r="H19" i="19"/>
  <c r="H20" i="19"/>
  <c r="D21" i="19"/>
  <c r="D29" i="19"/>
  <c r="H23" i="19"/>
  <c r="H24" i="19"/>
  <c r="H25" i="19" s="1"/>
  <c r="D25" i="19"/>
  <c r="H26" i="19"/>
  <c r="H27" i="19"/>
  <c r="H28" i="19"/>
  <c r="H34" i="19"/>
  <c r="H35" i="19"/>
  <c r="H36" i="19"/>
  <c r="H38" i="19" s="1"/>
  <c r="H37" i="19"/>
  <c r="D38" i="19"/>
  <c r="A2" i="21"/>
  <c r="D3" i="21"/>
  <c r="F3" i="21"/>
  <c r="F59" i="21"/>
  <c r="A2" i="22"/>
  <c r="D3" i="22"/>
  <c r="E3" i="22"/>
  <c r="E61" i="22"/>
  <c r="A2" i="24"/>
  <c r="E3" i="24"/>
  <c r="F3" i="24"/>
  <c r="F40" i="24"/>
  <c r="F67" i="24"/>
  <c r="F53" i="24"/>
  <c r="F66" i="24"/>
  <c r="A2" i="27"/>
  <c r="E3" i="27"/>
  <c r="F3"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E61" i="27"/>
  <c r="F61" i="27"/>
  <c r="A66" i="27"/>
  <c r="F66" i="27"/>
  <c r="G66" i="27"/>
  <c r="G2" i="28"/>
  <c r="E3" i="28"/>
  <c r="K3" i="28"/>
  <c r="L3" i="28"/>
  <c r="L62" i="28"/>
  <c r="A66" i="28"/>
  <c r="F66" i="28"/>
  <c r="G66" i="28"/>
  <c r="L66" i="28"/>
  <c r="A2" i="34"/>
  <c r="E3" i="34"/>
  <c r="F3" i="34"/>
  <c r="A13" i="34"/>
  <c r="A14" i="34" s="1"/>
  <c r="A15" i="34"/>
  <c r="A16" i="34" s="1"/>
  <c r="A17" i="34" s="1"/>
  <c r="A18" i="34" s="1"/>
  <c r="A19" i="34" s="1"/>
  <c r="A20" i="34" s="1"/>
  <c r="A21" i="34" s="1"/>
  <c r="A22" i="34" s="1"/>
  <c r="A23" i="34" s="1"/>
  <c r="A24" i="34" s="1"/>
  <c r="A25" i="34" s="1"/>
  <c r="A26" i="34" s="1"/>
  <c r="A27" i="34" s="1"/>
  <c r="A28" i="34" s="1"/>
  <c r="A29" i="34" s="1"/>
  <c r="E19" i="34"/>
  <c r="F19" i="34"/>
  <c r="E27" i="34"/>
  <c r="F27" i="34"/>
  <c r="F29" i="34" s="1"/>
  <c r="A67" i="34"/>
  <c r="E67" i="34"/>
  <c r="F67" i="34"/>
  <c r="A2" i="35"/>
  <c r="F2" i="35"/>
  <c r="D3" i="35"/>
  <c r="E3" i="35"/>
  <c r="J3" i="35"/>
  <c r="L3" i="35"/>
  <c r="C40" i="35"/>
  <c r="G40" i="35"/>
  <c r="H40" i="35"/>
  <c r="I40" i="35"/>
  <c r="J40" i="35"/>
  <c r="K40" i="35"/>
  <c r="L40" i="35"/>
  <c r="C61" i="35"/>
  <c r="G61" i="35"/>
  <c r="H61" i="35"/>
  <c r="I61" i="35"/>
  <c r="J61" i="35"/>
  <c r="K61" i="35"/>
  <c r="L61" i="35"/>
  <c r="F64" i="35"/>
  <c r="A2" i="37"/>
  <c r="E3" i="37"/>
  <c r="F3" i="37"/>
  <c r="F31" i="37"/>
  <c r="F40" i="37"/>
  <c r="F49" i="37"/>
  <c r="F58" i="37"/>
  <c r="F63" i="37" s="1"/>
  <c r="A2" i="39"/>
  <c r="F2" i="39"/>
  <c r="D3" i="39"/>
  <c r="E3" i="39"/>
  <c r="I3" i="39"/>
  <c r="J3" i="39"/>
  <c r="D49" i="39"/>
  <c r="E49" i="39"/>
  <c r="J49" i="39"/>
  <c r="K49" i="39"/>
  <c r="D57" i="39"/>
  <c r="E57" i="39"/>
  <c r="J57" i="39"/>
  <c r="K57" i="39"/>
  <c r="F64" i="39"/>
  <c r="A72" i="39"/>
  <c r="D72" i="39"/>
  <c r="E72" i="39"/>
  <c r="F72" i="39"/>
  <c r="I72" i="39"/>
  <c r="J72" i="39"/>
  <c r="F74" i="39"/>
  <c r="D90" i="39"/>
  <c r="D60" i="39"/>
  <c r="E90" i="39"/>
  <c r="E60" i="39" s="1"/>
  <c r="J90" i="39"/>
  <c r="J60" i="39" s="1"/>
  <c r="K90" i="39"/>
  <c r="K60" i="39"/>
  <c r="D127" i="39"/>
  <c r="D61" i="39" s="1"/>
  <c r="E127" i="39"/>
  <c r="E61" i="39" s="1"/>
  <c r="J127" i="39"/>
  <c r="J61" i="39" s="1"/>
  <c r="K127" i="39"/>
  <c r="K61" i="39" s="1"/>
  <c r="A131" i="39"/>
  <c r="F131" i="39"/>
  <c r="A133" i="39"/>
  <c r="D133" i="39"/>
  <c r="E133" i="39"/>
  <c r="F133" i="39"/>
  <c r="I133" i="39"/>
  <c r="J133" i="39"/>
  <c r="F135" i="39"/>
  <c r="D151" i="39"/>
  <c r="E151" i="39"/>
  <c r="J151" i="39"/>
  <c r="K151" i="39"/>
  <c r="D188" i="39"/>
  <c r="E188" i="39"/>
  <c r="J188" i="39"/>
  <c r="K188" i="39"/>
  <c r="A192" i="39"/>
  <c r="F192" i="39"/>
  <c r="A2" i="40"/>
  <c r="E3" i="40"/>
  <c r="F3" i="40"/>
  <c r="F47" i="40"/>
  <c r="A72" i="40"/>
  <c r="E72" i="40"/>
  <c r="F72" i="40"/>
  <c r="A132" i="40"/>
  <c r="E132" i="40"/>
  <c r="F132" i="40"/>
  <c r="A2" i="41"/>
  <c r="E2" i="41"/>
  <c r="F2" i="41"/>
  <c r="H2" i="41"/>
  <c r="L2" i="41"/>
  <c r="M2" i="41"/>
  <c r="C25" i="41"/>
  <c r="D25" i="41"/>
  <c r="E25" i="41"/>
  <c r="F25" i="41"/>
  <c r="G25" i="41"/>
  <c r="H25" i="41"/>
  <c r="I25" i="41"/>
  <c r="J25" i="41"/>
  <c r="K25" i="41"/>
  <c r="K64" i="41" s="1"/>
  <c r="L25" i="41"/>
  <c r="M25" i="41"/>
  <c r="C40" i="41"/>
  <c r="D40" i="41"/>
  <c r="D64" i="41" s="1"/>
  <c r="E40" i="41"/>
  <c r="F40" i="41"/>
  <c r="G40" i="41"/>
  <c r="G64" i="41" s="1"/>
  <c r="H40" i="41"/>
  <c r="I40" i="41"/>
  <c r="J40" i="41"/>
  <c r="K40" i="41"/>
  <c r="L40" i="41"/>
  <c r="L64" i="41"/>
  <c r="M40" i="41"/>
  <c r="H66" i="41"/>
  <c r="A69" i="41"/>
  <c r="E70" i="41"/>
  <c r="F70" i="41"/>
  <c r="C82" i="41"/>
  <c r="D82" i="41"/>
  <c r="D121" i="41" s="1"/>
  <c r="E82" i="41"/>
  <c r="F82" i="41"/>
  <c r="G82" i="41"/>
  <c r="G121" i="41" s="1"/>
  <c r="C97" i="41"/>
  <c r="D97" i="41"/>
  <c r="E97" i="41"/>
  <c r="E121" i="41" s="1"/>
  <c r="F97" i="41"/>
  <c r="G97" i="41"/>
  <c r="C106" i="41"/>
  <c r="D106" i="41"/>
  <c r="E106" i="41"/>
  <c r="F106" i="41"/>
  <c r="F121" i="41" s="1"/>
  <c r="G106" i="41"/>
  <c r="A123" i="41"/>
  <c r="A2" i="42"/>
  <c r="I2" i="42"/>
  <c r="F3" i="42"/>
  <c r="H3" i="42"/>
  <c r="L3" i="42"/>
  <c r="M3" i="42"/>
  <c r="I15" i="42"/>
  <c r="I16" i="42"/>
  <c r="I17" i="42"/>
  <c r="I18" i="42"/>
  <c r="I19" i="42"/>
  <c r="I20" i="42"/>
  <c r="I21" i="42"/>
  <c r="I22" i="42"/>
  <c r="I23" i="42"/>
  <c r="I24" i="42"/>
  <c r="C25" i="42"/>
  <c r="E25" i="42"/>
  <c r="G25" i="42"/>
  <c r="H25" i="42"/>
  <c r="I27" i="42"/>
  <c r="I28" i="42"/>
  <c r="I29" i="42"/>
  <c r="I30" i="42"/>
  <c r="I31" i="42"/>
  <c r="I32" i="42"/>
  <c r="I33" i="42"/>
  <c r="I34" i="42"/>
  <c r="I35" i="42"/>
  <c r="I36" i="42"/>
  <c r="C37" i="42"/>
  <c r="E37" i="42"/>
  <c r="G37" i="42"/>
  <c r="G61" i="42" s="1"/>
  <c r="H37" i="42"/>
  <c r="I39" i="42"/>
  <c r="I40" i="42"/>
  <c r="I41" i="42"/>
  <c r="I42" i="42"/>
  <c r="I43" i="42"/>
  <c r="I44" i="42"/>
  <c r="I45" i="42"/>
  <c r="I46" i="42"/>
  <c r="I47" i="42"/>
  <c r="I48" i="42"/>
  <c r="C49" i="42"/>
  <c r="E49" i="42"/>
  <c r="G49" i="42"/>
  <c r="H49" i="42"/>
  <c r="I49" i="42" s="1"/>
  <c r="I51" i="42"/>
  <c r="I52" i="42"/>
  <c r="I53" i="42"/>
  <c r="I54" i="42"/>
  <c r="I55" i="42"/>
  <c r="I56" i="42"/>
  <c r="I57" i="42"/>
  <c r="I58" i="42"/>
  <c r="I59" i="42"/>
  <c r="C60" i="42"/>
  <c r="E60" i="42"/>
  <c r="G60" i="42"/>
  <c r="H60" i="42"/>
  <c r="E61" i="42"/>
  <c r="I63" i="42"/>
  <c r="A71" i="42"/>
  <c r="I71" i="42"/>
  <c r="F72" i="42"/>
  <c r="H72" i="42"/>
  <c r="L72" i="42"/>
  <c r="M72" i="42"/>
  <c r="I84" i="42"/>
  <c r="I85" i="42"/>
  <c r="I86" i="42"/>
  <c r="I87" i="42"/>
  <c r="I88" i="42"/>
  <c r="I89" i="42"/>
  <c r="I90" i="42"/>
  <c r="I91" i="42"/>
  <c r="I92" i="42"/>
  <c r="I93" i="42"/>
  <c r="C94" i="42"/>
  <c r="C130" i="42"/>
  <c r="E94" i="42"/>
  <c r="I94" i="42" s="1"/>
  <c r="G94" i="42"/>
  <c r="H94" i="42"/>
  <c r="I96" i="42"/>
  <c r="I97" i="42"/>
  <c r="I98" i="42"/>
  <c r="I99" i="42"/>
  <c r="I100" i="42"/>
  <c r="I101" i="42"/>
  <c r="I102" i="42"/>
  <c r="I103" i="42"/>
  <c r="I104" i="42"/>
  <c r="I105" i="42"/>
  <c r="C106" i="42"/>
  <c r="E106" i="42"/>
  <c r="G106" i="42"/>
  <c r="H106" i="42"/>
  <c r="I106" i="42"/>
  <c r="I108" i="42"/>
  <c r="I109" i="42"/>
  <c r="I110" i="42"/>
  <c r="I111" i="42"/>
  <c r="I112" i="42"/>
  <c r="I113" i="42"/>
  <c r="I114" i="42"/>
  <c r="I115" i="42"/>
  <c r="I116" i="42"/>
  <c r="I117" i="42"/>
  <c r="C118" i="42"/>
  <c r="E118" i="42"/>
  <c r="I118" i="42" s="1"/>
  <c r="G118" i="42"/>
  <c r="H118" i="42"/>
  <c r="I120" i="42"/>
  <c r="I129" i="42" s="1"/>
  <c r="I121" i="42"/>
  <c r="I122" i="42"/>
  <c r="I123" i="42"/>
  <c r="I124" i="42"/>
  <c r="I125" i="42"/>
  <c r="I126" i="42"/>
  <c r="I127" i="42"/>
  <c r="I128" i="42"/>
  <c r="C129" i="42"/>
  <c r="E129" i="42"/>
  <c r="G129" i="42"/>
  <c r="G130" i="42" s="1"/>
  <c r="H129" i="42"/>
  <c r="I132" i="42"/>
  <c r="A2" i="44"/>
  <c r="F2" i="44"/>
  <c r="D3" i="44"/>
  <c r="E3" i="44"/>
  <c r="J3" i="44"/>
  <c r="L3" i="44"/>
  <c r="L15" i="44"/>
  <c r="L16" i="44"/>
  <c r="L17" i="44"/>
  <c r="L18" i="44"/>
  <c r="L19" i="44"/>
  <c r="L20" i="44" s="1"/>
  <c r="L29" i="44" s="1"/>
  <c r="C20" i="44"/>
  <c r="D20" i="44"/>
  <c r="D29" i="44"/>
  <c r="E20" i="44"/>
  <c r="E29" i="44" s="1"/>
  <c r="F20" i="44"/>
  <c r="G20" i="44"/>
  <c r="G29" i="44"/>
  <c r="I20" i="44"/>
  <c r="I29" i="44" s="1"/>
  <c r="K20" i="44"/>
  <c r="L22" i="44"/>
  <c r="L23" i="44"/>
  <c r="L24" i="44"/>
  <c r="L25" i="44"/>
  <c r="L26" i="44"/>
  <c r="C27" i="44"/>
  <c r="D27" i="44"/>
  <c r="E27" i="44"/>
  <c r="F27" i="44"/>
  <c r="F29" i="44"/>
  <c r="G27" i="44"/>
  <c r="I27" i="44"/>
  <c r="K27" i="44"/>
  <c r="L27" i="44"/>
  <c r="L28" i="44"/>
  <c r="K29" i="44"/>
  <c r="L32" i="44"/>
  <c r="L33" i="44"/>
  <c r="L34" i="44"/>
  <c r="A60" i="44"/>
  <c r="D60" i="44"/>
  <c r="E60" i="44"/>
  <c r="F60" i="44"/>
  <c r="J60" i="44"/>
  <c r="L60" i="44"/>
  <c r="A2" i="45"/>
  <c r="G2" i="45"/>
  <c r="E3" i="45"/>
  <c r="F3" i="45"/>
  <c r="K3" i="45"/>
  <c r="M3" i="45"/>
  <c r="M19" i="45"/>
  <c r="M20" i="45"/>
  <c r="M21" i="45"/>
  <c r="D22" i="45"/>
  <c r="D26" i="45" s="1"/>
  <c r="E22" i="45"/>
  <c r="E26" i="45" s="1"/>
  <c r="F22" i="45"/>
  <c r="F26" i="45" s="1"/>
  <c r="G22" i="45"/>
  <c r="G26" i="45" s="1"/>
  <c r="H22" i="45"/>
  <c r="H26" i="45" s="1"/>
  <c r="J22" i="45"/>
  <c r="J26" i="45" s="1"/>
  <c r="L22" i="45"/>
  <c r="L26" i="45" s="1"/>
  <c r="M23" i="45"/>
  <c r="M24" i="45"/>
  <c r="M25" i="45"/>
  <c r="M29" i="45"/>
  <c r="M30" i="45"/>
  <c r="M31" i="45"/>
  <c r="A64" i="45"/>
  <c r="F64" i="45"/>
  <c r="G64" i="45"/>
  <c r="M64" i="45"/>
  <c r="A2" i="46"/>
  <c r="G2" i="46"/>
  <c r="E3" i="46"/>
  <c r="F3" i="46"/>
  <c r="K3" i="46"/>
  <c r="M3" i="46"/>
  <c r="M17" i="46"/>
  <c r="M18" i="46"/>
  <c r="M19" i="46"/>
  <c r="M20" i="46"/>
  <c r="M21" i="46"/>
  <c r="M22" i="46"/>
  <c r="D23" i="46"/>
  <c r="E23" i="46"/>
  <c r="F23" i="46"/>
  <c r="G23" i="46"/>
  <c r="H23" i="46"/>
  <c r="J23" i="46"/>
  <c r="L23" i="46"/>
  <c r="M25" i="46"/>
  <c r="M26" i="46"/>
  <c r="M27" i="46"/>
  <c r="M28" i="46"/>
  <c r="M29" i="46"/>
  <c r="M30" i="46"/>
  <c r="D31" i="46"/>
  <c r="E31" i="46"/>
  <c r="E33" i="46" s="1"/>
  <c r="F31" i="46"/>
  <c r="G31" i="46"/>
  <c r="H31" i="46"/>
  <c r="H33" i="46" s="1"/>
  <c r="J31" i="46"/>
  <c r="L31" i="46"/>
  <c r="M32" i="46"/>
  <c r="G33" i="46"/>
  <c r="M36" i="46"/>
  <c r="M37" i="46"/>
  <c r="M38" i="46"/>
  <c r="A66" i="46"/>
  <c r="E66" i="46"/>
  <c r="F66" i="46"/>
  <c r="G66" i="46"/>
  <c r="M66" i="46"/>
  <c r="M76" i="46"/>
  <c r="M77" i="46"/>
  <c r="M78" i="46"/>
  <c r="M79" i="46"/>
  <c r="M80" i="46"/>
  <c r="M81" i="46"/>
  <c r="M82" i="46"/>
  <c r="M83" i="46"/>
  <c r="M84" i="46"/>
  <c r="M85" i="46"/>
  <c r="M86" i="46"/>
  <c r="M87" i="46"/>
  <c r="M88" i="46"/>
  <c r="M89" i="46"/>
  <c r="M90" i="46"/>
  <c r="M91" i="46"/>
  <c r="M92" i="46"/>
  <c r="M93" i="46"/>
  <c r="M94" i="46"/>
  <c r="M95" i="46"/>
  <c r="M96" i="46"/>
  <c r="D97" i="46"/>
  <c r="E97" i="46"/>
  <c r="F97" i="46"/>
  <c r="G97" i="46"/>
  <c r="H97" i="46"/>
  <c r="J97" i="46"/>
  <c r="L97" i="46"/>
  <c r="M99" i="46"/>
  <c r="M100" i="46"/>
  <c r="M101" i="46"/>
  <c r="M102" i="46"/>
  <c r="M103" i="46"/>
  <c r="M104" i="46"/>
  <c r="M105" i="46"/>
  <c r="M106" i="46"/>
  <c r="M107" i="46"/>
  <c r="M108" i="46"/>
  <c r="M109" i="46"/>
  <c r="M110" i="46"/>
  <c r="M111" i="46"/>
  <c r="M112" i="46"/>
  <c r="M113" i="46"/>
  <c r="M114" i="46"/>
  <c r="M115" i="46"/>
  <c r="D116" i="46"/>
  <c r="E116" i="46"/>
  <c r="F116" i="46"/>
  <c r="G116" i="46"/>
  <c r="H116" i="46"/>
  <c r="J116" i="46"/>
  <c r="L116" i="46"/>
  <c r="M118" i="46"/>
  <c r="M125" i="46" s="1"/>
  <c r="M119" i="46"/>
  <c r="M120" i="46"/>
  <c r="M121" i="46"/>
  <c r="M122" i="46"/>
  <c r="M123" i="46"/>
  <c r="M124" i="46"/>
  <c r="D125" i="46"/>
  <c r="E125" i="46"/>
  <c r="F125" i="46"/>
  <c r="G125" i="46"/>
  <c r="H125" i="46"/>
  <c r="J125" i="46"/>
  <c r="L125" i="46"/>
  <c r="A128" i="46"/>
  <c r="E128" i="46"/>
  <c r="F128" i="46"/>
  <c r="G128" i="46"/>
  <c r="M128"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F3" i="50"/>
  <c r="G3" i="50"/>
  <c r="L3" i="50"/>
  <c r="N3" i="50"/>
  <c r="N47" i="50"/>
  <c r="N48" i="50"/>
  <c r="N49" i="50"/>
  <c r="N50" i="50"/>
  <c r="N51" i="50"/>
  <c r="N52" i="50"/>
  <c r="N53" i="50"/>
  <c r="J54" i="50"/>
  <c r="M54" i="50"/>
  <c r="I56" i="50"/>
  <c r="A63" i="50"/>
  <c r="F63" i="50"/>
  <c r="G63" i="50"/>
  <c r="I63" i="50"/>
  <c r="L63" i="50"/>
  <c r="N63"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I121" i="50"/>
  <c r="J121" i="50"/>
  <c r="K121" i="50"/>
  <c r="M121" i="50"/>
  <c r="C409" i="75"/>
  <c r="C636" i="75"/>
  <c r="A2" i="55"/>
  <c r="E3" i="55"/>
  <c r="F3" i="55"/>
  <c r="A17" i="55"/>
  <c r="A18" i="55" s="1"/>
  <c r="A19" i="55" s="1"/>
  <c r="A20" i="55" s="1"/>
  <c r="A21" i="55" s="1"/>
  <c r="A22" i="55" s="1"/>
  <c r="A23" i="55" s="1"/>
  <c r="A24" i="55" s="1"/>
  <c r="F46" i="55"/>
  <c r="F70" i="55"/>
  <c r="F79" i="55"/>
  <c r="E88" i="55"/>
  <c r="F88" i="55"/>
  <c r="A2" i="57"/>
  <c r="F3" i="57"/>
  <c r="G3" i="57"/>
  <c r="A2" i="58"/>
  <c r="D3" i="58"/>
  <c r="E3" i="58"/>
  <c r="E33" i="58"/>
  <c r="E64" i="58"/>
  <c r="A70" i="58"/>
  <c r="D70" i="58"/>
  <c r="E70" i="58"/>
  <c r="E82" i="58"/>
  <c r="E90" i="58"/>
  <c r="E127" i="58"/>
  <c r="A128" i="58"/>
  <c r="A130" i="58"/>
  <c r="D130" i="58"/>
  <c r="E130" i="58"/>
  <c r="E150" i="58"/>
  <c r="E161" i="58"/>
  <c r="E174" i="58"/>
  <c r="A192" i="58"/>
  <c r="A2" i="59"/>
  <c r="G2" i="59"/>
  <c r="E3" i="59"/>
  <c r="F3" i="59"/>
  <c r="L3" i="59"/>
  <c r="M3" i="59"/>
  <c r="C63" i="59"/>
  <c r="D63" i="59"/>
  <c r="E63" i="59"/>
  <c r="F63" i="59"/>
  <c r="I63" i="59"/>
  <c r="J63" i="59"/>
  <c r="L63" i="59"/>
  <c r="M63" i="59"/>
  <c r="G64" i="59"/>
  <c r="A2" i="62"/>
  <c r="F3" i="62"/>
  <c r="G3" i="62"/>
  <c r="G21" i="62"/>
  <c r="G22" i="62"/>
  <c r="C24" i="62"/>
  <c r="D24" i="62"/>
  <c r="E24" i="62"/>
  <c r="F24" i="62"/>
  <c r="G29" i="62"/>
  <c r="G30" i="62"/>
  <c r="G31" i="62"/>
  <c r="G32" i="62"/>
  <c r="G33" i="62"/>
  <c r="G34" i="62"/>
  <c r="G35" i="62"/>
  <c r="G36" i="62"/>
  <c r="G38" i="62"/>
  <c r="C40" i="62"/>
  <c r="D40" i="62"/>
  <c r="E40" i="62"/>
  <c r="E42" i="62" s="1"/>
  <c r="F40" i="62"/>
  <c r="F42" i="62" s="1"/>
  <c r="D42" i="62"/>
  <c r="A68" i="62"/>
  <c r="F69" i="62"/>
  <c r="G69" i="62"/>
  <c r="E82" i="62"/>
  <c r="E89" i="62"/>
  <c r="A2" i="63"/>
  <c r="G3" i="63"/>
  <c r="H3" i="63"/>
  <c r="D20" i="63"/>
  <c r="D26" i="63"/>
  <c r="D31" i="63"/>
  <c r="C63" i="63"/>
  <c r="D63" i="63"/>
  <c r="A2" i="64"/>
  <c r="I2" i="64"/>
  <c r="E3" i="64"/>
  <c r="G3" i="64"/>
  <c r="N3" i="64"/>
  <c r="P3" i="64"/>
  <c r="A75" i="64"/>
  <c r="E75" i="64"/>
  <c r="G75" i="64"/>
  <c r="I75" i="64"/>
  <c r="N75" i="64"/>
  <c r="P75" i="64"/>
  <c r="A2" i="65"/>
  <c r="H2" i="65"/>
  <c r="E3" i="65"/>
  <c r="F3" i="65"/>
  <c r="L3" i="65"/>
  <c r="M3" i="65"/>
  <c r="C52" i="65"/>
  <c r="E52" i="65"/>
  <c r="H52" i="65"/>
  <c r="J52" i="65"/>
  <c r="L52" i="65"/>
  <c r="A73" i="65"/>
  <c r="E73" i="65"/>
  <c r="F73" i="65"/>
  <c r="H73" i="65"/>
  <c r="L73" i="65"/>
  <c r="M73" i="65"/>
  <c r="A2" i="66"/>
  <c r="H2" i="66"/>
  <c r="E3" i="66"/>
  <c r="F3" i="66"/>
  <c r="L3" i="66"/>
  <c r="M3" i="66"/>
  <c r="A2" i="67"/>
  <c r="J2" i="67"/>
  <c r="G3" i="67"/>
  <c r="H3" i="67"/>
  <c r="N3" i="67"/>
  <c r="O3" i="67"/>
  <c r="A70" i="67"/>
  <c r="G70" i="67"/>
  <c r="H70" i="67"/>
  <c r="J70" i="67"/>
  <c r="N70" i="67"/>
  <c r="O70" i="67"/>
  <c r="A2" i="68"/>
  <c r="K2" i="68"/>
  <c r="H3" i="68"/>
  <c r="I3" i="68"/>
  <c r="Q3" i="68"/>
  <c r="R3" i="68"/>
  <c r="A69" i="68"/>
  <c r="G69" i="68"/>
  <c r="H69" i="68"/>
  <c r="K69" i="68"/>
  <c r="Q69" i="68"/>
  <c r="R69" i="68"/>
  <c r="N77" i="68"/>
  <c r="N129" i="68" s="1"/>
  <c r="R77" i="68"/>
  <c r="N78" i="68"/>
  <c r="R78" i="68"/>
  <c r="N79" i="68"/>
  <c r="R79" i="68"/>
  <c r="N80" i="68"/>
  <c r="R80" i="68"/>
  <c r="N81" i="68"/>
  <c r="R81" i="68"/>
  <c r="N82" i="68"/>
  <c r="R82" i="68"/>
  <c r="N83" i="68"/>
  <c r="R83" i="68"/>
  <c r="N84" i="68"/>
  <c r="R84" i="68"/>
  <c r="N85" i="68"/>
  <c r="R85" i="68"/>
  <c r="N86" i="68"/>
  <c r="R86" i="68"/>
  <c r="N87" i="68"/>
  <c r="R87" i="68"/>
  <c r="N88" i="68"/>
  <c r="R88" i="68"/>
  <c r="N89" i="68"/>
  <c r="R89" i="68"/>
  <c r="N90" i="68"/>
  <c r="R90" i="68"/>
  <c r="N91" i="68"/>
  <c r="R91" i="68"/>
  <c r="N92" i="68"/>
  <c r="R92" i="68"/>
  <c r="N93" i="68"/>
  <c r="R93" i="68"/>
  <c r="N94" i="68"/>
  <c r="R94" i="68"/>
  <c r="N95" i="68"/>
  <c r="R95" i="68"/>
  <c r="N96" i="68"/>
  <c r="R96" i="68"/>
  <c r="N97" i="68"/>
  <c r="R97" i="68"/>
  <c r="N98" i="68"/>
  <c r="R98" i="68"/>
  <c r="N99" i="68"/>
  <c r="R99" i="68"/>
  <c r="N100" i="68"/>
  <c r="R100" i="68"/>
  <c r="N101" i="68"/>
  <c r="R101" i="68"/>
  <c r="N102" i="68"/>
  <c r="R102" i="68"/>
  <c r="N103" i="68"/>
  <c r="R103" i="68"/>
  <c r="N104" i="68"/>
  <c r="R104" i="68"/>
  <c r="N105" i="68"/>
  <c r="R105" i="68"/>
  <c r="N106" i="68"/>
  <c r="R106" i="68"/>
  <c r="N107" i="68"/>
  <c r="R107" i="68"/>
  <c r="N108" i="68"/>
  <c r="R108" i="68"/>
  <c r="N109" i="68"/>
  <c r="R109" i="68"/>
  <c r="N110" i="68"/>
  <c r="R110" i="68"/>
  <c r="N111" i="68"/>
  <c r="R111" i="68"/>
  <c r="N112" i="68"/>
  <c r="R112" i="68"/>
  <c r="N113" i="68"/>
  <c r="R113" i="68"/>
  <c r="N114" i="68"/>
  <c r="R114" i="68"/>
  <c r="N115" i="68"/>
  <c r="R115" i="68"/>
  <c r="N116" i="68"/>
  <c r="R116" i="68"/>
  <c r="N117" i="68"/>
  <c r="R117" i="68"/>
  <c r="N118" i="68"/>
  <c r="R118" i="68"/>
  <c r="N119" i="68"/>
  <c r="R119" i="68"/>
  <c r="N120" i="68"/>
  <c r="R120" i="68"/>
  <c r="N121" i="68"/>
  <c r="R121" i="68"/>
  <c r="N122" i="68"/>
  <c r="R122" i="68"/>
  <c r="R123" i="68"/>
  <c r="R124" i="68"/>
  <c r="R125" i="68"/>
  <c r="R126" i="68"/>
  <c r="R127" i="68"/>
  <c r="R128" i="68"/>
  <c r="G129" i="68"/>
  <c r="H129" i="68"/>
  <c r="I129" i="68"/>
  <c r="L129" i="68"/>
  <c r="M129" i="68"/>
  <c r="O129" i="68"/>
  <c r="P129" i="68"/>
  <c r="Q129" i="68"/>
  <c r="A2" i="69"/>
  <c r="J2" i="69"/>
  <c r="G3" i="69"/>
  <c r="H3" i="69"/>
  <c r="P3" i="69"/>
  <c r="R3" i="69"/>
  <c r="R18" i="69"/>
  <c r="R19" i="69"/>
  <c r="R20" i="69"/>
  <c r="R21" i="69"/>
  <c r="R22" i="69"/>
  <c r="R23" i="69"/>
  <c r="R24" i="69"/>
  <c r="R25" i="69"/>
  <c r="R26" i="69"/>
  <c r="R27" i="69"/>
  <c r="R28" i="69"/>
  <c r="R29" i="69"/>
  <c r="R30" i="69"/>
  <c r="R31" i="69"/>
  <c r="R32" i="69"/>
  <c r="R33" i="69"/>
  <c r="R34" i="69"/>
  <c r="R35" i="69"/>
  <c r="R36" i="69"/>
  <c r="R37" i="69"/>
  <c r="R38" i="69"/>
  <c r="R39" i="69"/>
  <c r="R40" i="69"/>
  <c r="R41" i="69"/>
  <c r="R42" i="69"/>
  <c r="R43" i="69"/>
  <c r="R44" i="69"/>
  <c r="R45" i="69"/>
  <c r="R46" i="69"/>
  <c r="R47" i="69"/>
  <c r="R48" i="69"/>
  <c r="R49" i="69"/>
  <c r="R50" i="69"/>
  <c r="R51" i="69"/>
  <c r="R52" i="69"/>
  <c r="R53" i="69"/>
  <c r="R54" i="69"/>
  <c r="R55" i="69"/>
  <c r="R56" i="69"/>
  <c r="R57" i="69"/>
  <c r="R58" i="69"/>
  <c r="R59" i="69"/>
  <c r="R60" i="69"/>
  <c r="D61" i="69"/>
  <c r="F61" i="69"/>
  <c r="G61" i="69"/>
  <c r="H61" i="69"/>
  <c r="N61" i="69"/>
  <c r="O61" i="69"/>
  <c r="P61" i="69"/>
  <c r="A2" i="70"/>
  <c r="J2" i="70"/>
  <c r="F3" i="70"/>
  <c r="G3" i="70"/>
  <c r="P3" i="70"/>
  <c r="Q3" i="70"/>
  <c r="L60" i="70"/>
  <c r="P60" i="70"/>
  <c r="Q60" i="70"/>
  <c r="A68" i="70"/>
  <c r="F68" i="70"/>
  <c r="G68" i="70"/>
  <c r="J68" i="70"/>
  <c r="P68" i="70"/>
  <c r="Q68" i="70"/>
  <c r="A2" i="71"/>
  <c r="E3" i="71"/>
  <c r="F3" i="71"/>
  <c r="D25" i="71"/>
  <c r="D31" i="71" s="1"/>
  <c r="E25" i="71"/>
  <c r="F25" i="71"/>
  <c r="F31" i="71"/>
  <c r="D38" i="71"/>
  <c r="E38" i="71"/>
  <c r="F38" i="71"/>
  <c r="A2" i="74"/>
  <c r="F3" i="74"/>
  <c r="G3" i="74"/>
  <c r="A70" i="74"/>
  <c r="G70" i="74"/>
  <c r="A7" i="75"/>
  <c r="A8" i="75"/>
  <c r="C16" i="75"/>
  <c r="C341" i="75" s="1"/>
  <c r="C30" i="75"/>
  <c r="C34" i="75"/>
  <c r="C35" i="75"/>
  <c r="C36" i="75"/>
  <c r="C37" i="75"/>
  <c r="C38" i="75"/>
  <c r="C45" i="75"/>
  <c r="C46" i="75"/>
  <c r="C47" i="75"/>
  <c r="C48" i="75"/>
  <c r="C49" i="75"/>
  <c r="C50" i="75"/>
  <c r="C51" i="75"/>
  <c r="C52" i="75"/>
  <c r="C53" i="75"/>
  <c r="C54" i="75"/>
  <c r="C55" i="75"/>
  <c r="C56" i="75"/>
  <c r="C57" i="75"/>
  <c r="C58" i="75"/>
  <c r="C59" i="75"/>
  <c r="C60" i="75"/>
  <c r="C61" i="75"/>
  <c r="C68" i="75"/>
  <c r="C69" i="75"/>
  <c r="C70" i="75"/>
  <c r="C71" i="75"/>
  <c r="C72" i="75"/>
  <c r="C73" i="75"/>
  <c r="C74" i="75"/>
  <c r="C75" i="75"/>
  <c r="C76" i="75"/>
  <c r="C90" i="75"/>
  <c r="C91" i="75"/>
  <c r="C614" i="75" s="1"/>
  <c r="C92" i="75"/>
  <c r="C93" i="75"/>
  <c r="C94" i="75"/>
  <c r="C95" i="75"/>
  <c r="C96" i="75"/>
  <c r="C97" i="75"/>
  <c r="C98" i="75"/>
  <c r="C99" i="75"/>
  <c r="C100" i="75"/>
  <c r="C105" i="75"/>
  <c r="C106" i="75"/>
  <c r="C107" i="75"/>
  <c r="C108" i="75"/>
  <c r="C109" i="75"/>
  <c r="C110" i="75"/>
  <c r="C114" i="75"/>
  <c r="C115" i="75"/>
  <c r="C116" i="75"/>
  <c r="C117" i="75"/>
  <c r="C118" i="75"/>
  <c r="C119" i="75"/>
  <c r="C120" i="75"/>
  <c r="C121" i="75"/>
  <c r="C122" i="75"/>
  <c r="C123" i="75"/>
  <c r="C124" i="75"/>
  <c r="C125" i="75"/>
  <c r="C131" i="75"/>
  <c r="C132" i="75"/>
  <c r="C133" i="75"/>
  <c r="C134" i="75"/>
  <c r="C135" i="75"/>
  <c r="C139" i="75"/>
  <c r="C140" i="75"/>
  <c r="C141" i="75"/>
  <c r="C142" i="75"/>
  <c r="C162" i="75"/>
  <c r="C164" i="75"/>
  <c r="C165" i="75"/>
  <c r="C166" i="75"/>
  <c r="C522" i="75" s="1"/>
  <c r="C168" i="75"/>
  <c r="C523" i="75" s="1"/>
  <c r="C169" i="75"/>
  <c r="C524" i="75" s="1"/>
  <c r="C170" i="75"/>
  <c r="C525" i="75" s="1"/>
  <c r="C171" i="75"/>
  <c r="C526" i="75" s="1"/>
  <c r="C172" i="75"/>
  <c r="C443" i="75" s="1"/>
  <c r="C173" i="75"/>
  <c r="C441" i="75" s="1"/>
  <c r="C174" i="75"/>
  <c r="C175" i="75"/>
  <c r="C185" i="75"/>
  <c r="C187" i="75"/>
  <c r="C188" i="75"/>
  <c r="C189" i="75"/>
  <c r="C191" i="75"/>
  <c r="C192" i="75"/>
  <c r="C193" i="75"/>
  <c r="C194" i="75"/>
  <c r="C195" i="75"/>
  <c r="C196" i="75"/>
  <c r="C641" i="75" s="1"/>
  <c r="C197" i="75"/>
  <c r="C198" i="75"/>
  <c r="C644" i="75"/>
  <c r="C264" i="75"/>
  <c r="C265" i="75"/>
  <c r="C266" i="75"/>
  <c r="C267" i="75"/>
  <c r="C268" i="75"/>
  <c r="C624" i="75" s="1"/>
  <c r="C269" i="75"/>
  <c r="C287" i="75"/>
  <c r="C290" i="75"/>
  <c r="C291" i="75"/>
  <c r="C292" i="75"/>
  <c r="C293" i="75"/>
  <c r="C294" i="75"/>
  <c r="C295" i="75"/>
  <c r="C296" i="75"/>
  <c r="C297" i="75"/>
  <c r="C298" i="75"/>
  <c r="C299" i="75"/>
  <c r="C304" i="75"/>
  <c r="C305" i="75"/>
  <c r="C306" i="75"/>
  <c r="C309" i="75"/>
  <c r="C310" i="75"/>
  <c r="C311" i="75"/>
  <c r="C312" i="75"/>
  <c r="C313" i="75"/>
  <c r="C319" i="75"/>
  <c r="C320" i="75"/>
  <c r="C321" i="75"/>
  <c r="C322" i="75"/>
  <c r="C323" i="75"/>
  <c r="C324" i="75"/>
  <c r="C331" i="75"/>
  <c r="C533" i="75"/>
  <c r="C499" i="75"/>
  <c r="C500" i="75"/>
  <c r="C501" i="75"/>
  <c r="C502" i="75"/>
  <c r="C503" i="75"/>
  <c r="C510" i="75"/>
  <c r="C557" i="75"/>
  <c r="C558" i="75"/>
  <c r="C563" i="75"/>
  <c r="C564" i="75"/>
  <c r="C565" i="75"/>
  <c r="C566" i="75"/>
  <c r="C632" i="75"/>
  <c r="B13" i="3"/>
  <c r="B17" i="3"/>
  <c r="B19" i="3"/>
  <c r="A46" i="1"/>
  <c r="A6" i="1" s="1"/>
  <c r="A50" i="1"/>
  <c r="J62" i="39"/>
  <c r="J23" i="18"/>
  <c r="C18" i="75"/>
  <c r="C19" i="75" s="1"/>
  <c r="H130" i="42"/>
  <c r="E23" i="18"/>
  <c r="A54" i="1" l="1"/>
  <c r="A64" i="1"/>
  <c r="A1" i="4" s="1"/>
  <c r="B25" i="3"/>
  <c r="H64" i="41"/>
  <c r="F64" i="41"/>
  <c r="L33" i="46"/>
  <c r="J33" i="46"/>
  <c r="F33" i="46"/>
  <c r="D33" i="46"/>
  <c r="M23" i="46"/>
  <c r="M22" i="45"/>
  <c r="M26" i="45" s="1"/>
  <c r="I25" i="42"/>
  <c r="J64" i="41"/>
  <c r="E64" i="41"/>
  <c r="P120" i="52"/>
  <c r="P55" i="52"/>
  <c r="E96" i="62"/>
  <c r="G40" i="62"/>
  <c r="C42" i="62"/>
  <c r="C39" i="84"/>
  <c r="E126" i="61"/>
  <c r="E29" i="34"/>
  <c r="F80" i="55"/>
  <c r="L73" i="51"/>
  <c r="E62" i="39"/>
  <c r="D62" i="39"/>
  <c r="F139" i="20"/>
  <c r="F143" i="20" s="1"/>
  <c r="E42" i="18"/>
  <c r="C570" i="75" s="1"/>
  <c r="J42" i="18"/>
  <c r="I23" i="18"/>
  <c r="M116" i="46"/>
  <c r="M31" i="46"/>
  <c r="M33" i="46" s="1"/>
  <c r="H21" i="19"/>
  <c r="A52" i="1"/>
  <c r="A58" i="1"/>
  <c r="A62" i="1"/>
  <c r="A56" i="1"/>
  <c r="A1" i="5" s="1"/>
  <c r="C128" i="75"/>
  <c r="R129" i="68"/>
  <c r="G24" i="62"/>
  <c r="G42" i="62" s="1"/>
  <c r="E130" i="42"/>
  <c r="I130" i="42" s="1"/>
  <c r="I60" i="42"/>
  <c r="C64" i="41"/>
  <c r="R61" i="69"/>
  <c r="N121" i="50"/>
  <c r="M187" i="46"/>
  <c r="C29" i="44"/>
  <c r="H61" i="42"/>
  <c r="C61" i="42"/>
  <c r="I61" i="42" s="1"/>
  <c r="G61" i="27"/>
  <c r="D16" i="18"/>
  <c r="D21" i="18" s="1"/>
  <c r="A60" i="1"/>
  <c r="F23" i="18"/>
  <c r="E31" i="71"/>
  <c r="D34" i="63"/>
  <c r="M97" i="46"/>
  <c r="I37" i="42"/>
  <c r="C121" i="41"/>
  <c r="I64" i="41"/>
  <c r="K62" i="39"/>
  <c r="D31" i="18"/>
  <c r="D42" i="18" s="1"/>
  <c r="G60" i="15"/>
  <c r="G93" i="15" s="1"/>
  <c r="C40" i="85"/>
  <c r="G17" i="13"/>
  <c r="G95" i="13" s="1"/>
  <c r="I97" i="20"/>
  <c r="C553" i="75" s="1"/>
  <c r="I114" i="20"/>
  <c r="C554" i="75" s="1"/>
  <c r="G119" i="43"/>
  <c r="G58" i="43" s="1"/>
  <c r="F49" i="51"/>
  <c r="K16" i="51"/>
  <c r="C407" i="75" s="1"/>
  <c r="R214" i="53"/>
  <c r="I53" i="54"/>
  <c r="J64" i="60"/>
  <c r="D42" i="61"/>
  <c r="F42" i="61" s="1"/>
  <c r="D89" i="61"/>
  <c r="F89" i="61" s="1"/>
  <c r="F98" i="61"/>
  <c r="F103" i="61"/>
  <c r="J39" i="84"/>
  <c r="G39" i="84"/>
  <c r="I31" i="20"/>
  <c r="C547" i="75" s="1"/>
  <c r="I84" i="20"/>
  <c r="I135" i="20"/>
  <c r="I138" i="20" s="1"/>
  <c r="C556" i="75" s="1"/>
  <c r="G126" i="33"/>
  <c r="G59" i="33" s="1"/>
  <c r="F29" i="51"/>
  <c r="L40" i="51" s="1"/>
  <c r="P183" i="52"/>
  <c r="P246" i="52"/>
  <c r="R137" i="53"/>
  <c r="J192" i="60"/>
  <c r="F125" i="61"/>
  <c r="G40" i="85"/>
  <c r="H13" i="13"/>
  <c r="H17" i="13" s="1"/>
  <c r="H95" i="13" s="1"/>
  <c r="I51" i="20"/>
  <c r="C550" i="75" s="1"/>
  <c r="I61" i="20"/>
  <c r="C551" i="75" s="1"/>
  <c r="H84" i="20"/>
  <c r="H139" i="20" s="1"/>
  <c r="H143" i="20" s="1"/>
  <c r="K73" i="51"/>
  <c r="C411" i="75" s="1"/>
  <c r="H43" i="56"/>
  <c r="J129" i="60"/>
  <c r="C64" i="75"/>
  <c r="C606" i="75" s="1"/>
  <c r="P54" i="51"/>
  <c r="C413" i="75" s="1"/>
  <c r="E55" i="26"/>
  <c r="H43" i="26"/>
  <c r="C303" i="75"/>
  <c r="C630" i="75" s="1"/>
  <c r="C200" i="75"/>
  <c r="C201" i="75" s="1"/>
  <c r="C205" i="75" s="1"/>
  <c r="C517" i="75"/>
  <c r="C177" i="75"/>
  <c r="C178" i="75" s="1"/>
  <c r="C182" i="75" s="1"/>
  <c r="C270" i="75"/>
  <c r="C272" i="75" s="1"/>
  <c r="C276" i="75" s="1"/>
  <c r="C207" i="75"/>
  <c r="C136" i="75"/>
  <c r="C102" i="75"/>
  <c r="C616" i="75" s="1"/>
  <c r="C597" i="75" s="1"/>
  <c r="C77" i="75"/>
  <c r="C39" i="75"/>
  <c r="C25" i="75"/>
  <c r="C26" i="75"/>
  <c r="C634" i="75"/>
  <c r="R47" i="53"/>
  <c r="AD37" i="14"/>
  <c r="H49" i="14"/>
  <c r="AD8" i="14" s="1"/>
  <c r="AC37" i="14"/>
  <c r="G49" i="14"/>
  <c r="AC8" i="14" s="1"/>
  <c r="C401" i="75"/>
  <c r="C228" i="75"/>
  <c r="C642" i="75" s="1"/>
  <c r="C218" i="75"/>
  <c r="C327" i="75"/>
  <c r="C285" i="75"/>
  <c r="C605" i="75"/>
  <c r="C504" i="75"/>
  <c r="C530" i="75" s="1"/>
  <c r="C239" i="75"/>
  <c r="G62" i="32"/>
  <c r="K40" i="51"/>
  <c r="C405" i="75"/>
  <c r="C410" i="75" s="1"/>
  <c r="C400" i="75"/>
  <c r="C402" i="75"/>
  <c r="G59" i="43"/>
  <c r="G139" i="20"/>
  <c r="G143" i="20" s="1"/>
  <c r="E121" i="16"/>
  <c r="E125" i="16" s="1"/>
  <c r="C111" i="75"/>
  <c r="C612" i="75" s="1"/>
  <c r="C234" i="75"/>
  <c r="C643" i="75" s="1"/>
  <c r="C160" i="75"/>
  <c r="C543" i="75"/>
  <c r="C425" i="75"/>
  <c r="C300" i="75"/>
  <c r="C628" i="75" s="1"/>
  <c r="C622" i="75"/>
  <c r="C143" i="75"/>
  <c r="C618" i="75"/>
  <c r="C88" i="75"/>
  <c r="C497" i="75"/>
  <c r="C527" i="75"/>
  <c r="C439" i="75" s="1"/>
  <c r="C23" i="75"/>
  <c r="C599" i="75"/>
  <c r="C31" i="75"/>
  <c r="C429" i="75"/>
  <c r="C518" i="75"/>
  <c r="C640" i="75"/>
  <c r="C608" i="75" l="1"/>
  <c r="C576" i="75" s="1"/>
  <c r="E128" i="75"/>
  <c r="C152" i="75"/>
  <c r="E152" i="75" s="1"/>
  <c r="D92" i="61"/>
  <c r="D126" i="61" s="1"/>
  <c r="C514" i="75"/>
  <c r="C549" i="75"/>
  <c r="C561" i="75" s="1"/>
  <c r="C568" i="75" s="1"/>
  <c r="C572" i="75" s="1"/>
  <c r="I139" i="20"/>
  <c r="I143" i="20" s="1"/>
  <c r="D23" i="18"/>
  <c r="H29" i="19"/>
  <c r="C559" i="75"/>
  <c r="C417" i="75"/>
  <c r="C315" i="75"/>
  <c r="C329" i="75" s="1"/>
  <c r="C333" i="75" s="1"/>
  <c r="C27" i="75"/>
  <c r="C506" i="75"/>
  <c r="C433" i="75" s="1"/>
  <c r="C515" i="75"/>
  <c r="AD48" i="14"/>
  <c r="AD55" i="14" s="1"/>
  <c r="AC48" i="14"/>
  <c r="AC55" i="14" s="1"/>
  <c r="C209" i="75"/>
  <c r="C79" i="75"/>
  <c r="C610" i="75"/>
  <c r="C581" i="75" s="1"/>
  <c r="C427" i="75"/>
  <c r="F92" i="61"/>
  <c r="F126" i="61" s="1"/>
  <c r="C509" i="75"/>
  <c r="C511" i="75" s="1"/>
  <c r="C593" i="75"/>
  <c r="C240" i="75"/>
  <c r="C531" i="75"/>
  <c r="C532" i="75" s="1"/>
  <c r="C534" i="75" s="1"/>
  <c r="C639" i="75" l="1"/>
  <c r="C645" i="75" s="1"/>
  <c r="C620" i="75" s="1"/>
  <c r="C586" i="75" s="1"/>
  <c r="C249" i="75"/>
  <c r="C626" i="75" s="1"/>
  <c r="C453" i="75"/>
  <c r="C601" i="75"/>
  <c r="C582" i="75"/>
  <c r="C583" i="75"/>
  <c r="C461" i="75"/>
  <c r="C459" i="75"/>
  <c r="C578" i="75"/>
  <c r="C584" i="75"/>
  <c r="C447" i="75"/>
  <c r="C463" i="75"/>
  <c r="C435" i="75"/>
  <c r="C455" i="75" s="1"/>
  <c r="C516" i="75"/>
  <c r="C519" i="75" s="1"/>
  <c r="C437" i="75" s="1"/>
  <c r="C457" i="75" s="1"/>
  <c r="C479" i="75"/>
  <c r="C481" i="75"/>
  <c r="C483" i="75"/>
  <c r="C473" i="75"/>
  <c r="C475" i="75" l="1"/>
  <c r="C257" i="75"/>
  <c r="C445" i="75"/>
  <c r="C485" i="75" s="1"/>
  <c r="C477" i="75"/>
  <c r="C595" i="75"/>
  <c r="C590" i="75"/>
  <c r="C588" i="75"/>
  <c r="C487" i="75" l="1"/>
  <c r="C465" i="75"/>
  <c r="C467" i="75" s="1"/>
  <c r="D84" i="20"/>
  <c r="E84" i="20"/>
  <c r="E139" i="20" s="1"/>
  <c r="E143" i="20" s="1"/>
  <c r="D62" i="32" l="1"/>
  <c r="D60" i="32"/>
  <c r="F60" i="32"/>
  <c r="F62" i="32"/>
</calcChain>
</file>

<file path=xl/comments1.xml><?xml version="1.0" encoding="utf-8"?>
<comments xmlns="http://schemas.openxmlformats.org/spreadsheetml/2006/main">
  <authors>
    <author>guw</author>
  </authors>
  <commentList>
    <comment ref="E90" authorId="0">
      <text>
        <r>
          <rPr>
            <b/>
            <sz val="8"/>
            <color indexed="81"/>
            <rFont val="Tahoma"/>
            <family val="2"/>
          </rPr>
          <t>guw:</t>
        </r>
        <r>
          <rPr>
            <sz val="8"/>
            <color indexed="81"/>
            <rFont val="Tahoma"/>
            <family val="2"/>
          </rPr>
          <t xml:space="preserve">
Electr PHFFU
Accout: 350009, 360009, 366009 </t>
        </r>
      </text>
    </comment>
  </commentList>
</comments>
</file>

<file path=xl/comments2.xml><?xml version="1.0" encoding="utf-8"?>
<comments xmlns="http://schemas.openxmlformats.org/spreadsheetml/2006/main">
  <authors>
    <author>a288wk</author>
  </authors>
  <commentList>
    <comment ref="A1" authorId="0">
      <text>
        <r>
          <rPr>
            <b/>
            <sz val="9"/>
            <color indexed="81"/>
            <rFont val="Tahoma"/>
            <family val="2"/>
          </rPr>
          <t>a288wk:</t>
        </r>
        <r>
          <rPr>
            <sz val="9"/>
            <color indexed="81"/>
            <rFont val="Tahoma"/>
            <family val="2"/>
          </rPr>
          <t xml:space="preserve">
Keep In PSC</t>
        </r>
      </text>
    </comment>
  </commentList>
</comments>
</file>

<file path=xl/comments3.xml><?xml version="1.0" encoding="utf-8"?>
<comments xmlns="http://schemas.openxmlformats.org/spreadsheetml/2006/main">
  <authors>
    <author>abula</author>
    <author>Chalwell, Michael</author>
    <author>chalwellM</author>
  </authors>
  <commentList>
    <comment ref="H63" authorId="0">
      <text>
        <r>
          <rPr>
            <b/>
            <sz val="8"/>
            <color indexed="81"/>
            <rFont val="Tahoma"/>
            <family val="2"/>
          </rPr>
          <t>abula:</t>
        </r>
        <r>
          <rPr>
            <sz val="8"/>
            <color indexed="81"/>
            <rFont val="Tahoma"/>
            <family val="2"/>
          </rPr>
          <t xml:space="preserve">
From Depr 1500 report for Electric accounts</t>
        </r>
      </text>
    </comment>
    <comment ref="C74" authorId="1">
      <text>
        <r>
          <rPr>
            <b/>
            <sz val="9"/>
            <color indexed="81"/>
            <rFont val="Tahoma"/>
            <family val="2"/>
          </rPr>
          <t>Chalwell, Michael:</t>
        </r>
        <r>
          <rPr>
            <sz val="9"/>
            <color indexed="81"/>
            <rFont val="Tahoma"/>
            <family val="2"/>
          </rPr>
          <t xml:space="preserve">
common software </t>
        </r>
      </text>
    </comment>
    <comment ref="C84" authorId="2">
      <text>
        <r>
          <rPr>
            <b/>
            <sz val="8"/>
            <color indexed="81"/>
            <rFont val="Tahoma"/>
            <family val="2"/>
          </rPr>
          <t xml:space="preserve">chalwellM:
</t>
        </r>
        <r>
          <rPr>
            <sz val="8"/>
            <color indexed="81"/>
            <rFont val="Tahoma"/>
            <family val="2"/>
          </rPr>
          <t xml:space="preserve">Common allocation 
electric portion </t>
        </r>
      </text>
    </comment>
  </commentList>
</comments>
</file>

<file path=xl/sharedStrings.xml><?xml version="1.0" encoding="utf-8"?>
<sst xmlns="http://schemas.openxmlformats.org/spreadsheetml/2006/main" count="14062" uniqueCount="5998">
  <si>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</si>
  <si>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</si>
  <si>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</si>
  <si>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</si>
  <si>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</si>
  <si>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</si>
  <si>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</si>
  <si>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</si>
  <si>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</si>
  <si>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</si>
  <si>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</si>
  <si>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</si>
  <si>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</si>
  <si>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Other Accounts (Specify):</t>
  </si>
  <si>
    <t xml:space="preserve">   TOTAL Deprec. Prov. for Year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</si>
  <si>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</si>
  <si>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</si>
  <si>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</si>
  <si>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</si>
  <si>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</si>
  <si>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</si>
  <si>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</si>
  <si>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</si>
  <si>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</si>
  <si>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</si>
  <si>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</si>
  <si>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</si>
  <si>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</si>
  <si>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 xml:space="preserve">     the ratemaking actions of regulatory agencies (and not includable in other amounts).</t>
  </si>
  <si>
    <t xml:space="preserve">  year for jointly-sponsored projects.  (Identify recipient regardless</t>
  </si>
  <si>
    <t xml:space="preserve">                    f.  Siting and heat rejection</t>
  </si>
  <si>
    <t xml:space="preserve">               (4) Research Support to Others (Classify)</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</si>
  <si>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</si>
  <si>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</si>
  <si>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</si>
  <si>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</si>
  <si>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</si>
  <si>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</si>
  <si>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</si>
  <si>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</si>
  <si>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</si>
  <si>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</si>
  <si>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</si>
  <si>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</si>
  <si>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</si>
  <si>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Payables and Accrued Expenses</t>
  </si>
  <si>
    <t>Pg 120, L 13</t>
  </si>
  <si>
    <t>Other Regulatory Assets (Net)</t>
  </si>
  <si>
    <t>Capitalized AFDUC - Equity</t>
  </si>
  <si>
    <t>Pg 120, L 16 (b)  (-)</t>
  </si>
  <si>
    <t>Undistributed Earnings of Affiliates</t>
  </si>
  <si>
    <t>Pg 120, L 17 (b)  (-)</t>
  </si>
  <si>
    <t>Other Adjustments</t>
  </si>
  <si>
    <t>Pg 120, L 18 (b)</t>
  </si>
  <si>
    <t>Pg 120, L 19 (b)</t>
  </si>
  <si>
    <t>Pg 120, L 20, 21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</si>
  <si>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</si>
  <si>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</si>
  <si>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</si>
  <si>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</si>
  <si>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</si>
  <si>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</si>
  <si>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</si>
  <si>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</si>
  <si>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</si>
  <si>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</si>
  <si>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</si>
  <si>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</si>
  <si>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</si>
  <si>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</si>
  <si>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</si>
  <si>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</si>
  <si>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</si>
  <si>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</si>
  <si>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</si>
  <si>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</si>
  <si>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</si>
  <si>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</si>
  <si>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</si>
  <si>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</si>
  <si>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</si>
  <si>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Pg 121, L 61, 64, 65, 73, 76, 77 (b)</t>
  </si>
  <si>
    <t xml:space="preserve">  Common Stock</t>
  </si>
  <si>
    <t>Pg 121, L 63+75 (b)</t>
  </si>
  <si>
    <t xml:space="preserve">  Preferred Stock</t>
  </si>
  <si>
    <t>Pg 121, L 62+74 (b)</t>
  </si>
  <si>
    <t xml:space="preserve">  Short-Term Debt</t>
  </si>
  <si>
    <t>Average Cost of Fuel per Unit, as Delivered</t>
  </si>
  <si>
    <t xml:space="preserve">          f. o. b. Plant During Year</t>
  </si>
  <si>
    <t>Average Cost of Fuel per Unit Burned</t>
  </si>
  <si>
    <t>Avg. Cost of Fuel Burned per Million Btu</t>
  </si>
  <si>
    <t>Avg. Cost of Fuel Burned per KWh Net Gen.</t>
  </si>
  <si>
    <t>Average Btu per KWh Net Generation</t>
  </si>
  <si>
    <t>Next Page is 406</t>
  </si>
  <si>
    <t>Page 402</t>
  </si>
  <si>
    <t>Page 403</t>
  </si>
  <si>
    <t>Page 402-A</t>
  </si>
  <si>
    <t>Page 403-A</t>
  </si>
  <si>
    <t>HYDROELECTRIC GENERATING PLANT STATISTICS (Large Plants)</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</si>
  <si>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</si>
  <si>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</si>
  <si>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</si>
  <si>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</si>
  <si>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</si>
  <si>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</si>
  <si>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</si>
  <si>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</si>
  <si>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</si>
  <si>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</si>
  <si>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From Insert Pages</t>
  </si>
  <si>
    <t>FERC FORM NO. 1  (ED.  12-89) NYPSC Modified-96</t>
  </si>
  <si>
    <t>Page 217</t>
  </si>
  <si>
    <t>GENERAL DESCRIPTION OF CONSTRUCTION OVERHEAD PROCEDURE</t>
  </si>
  <si>
    <t>and extent of work, etc. the  overhead charges are intended</t>
  </si>
  <si>
    <t xml:space="preserve">used during construction rates, in accordance with the </t>
  </si>
  <si>
    <t>number of employees assignable to each plant.</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</si>
  <si>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</si>
  <si>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</si>
  <si>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</si>
  <si>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</si>
  <si>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</si>
  <si>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</si>
  <si>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</si>
  <si>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</si>
  <si>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</si>
  <si>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</si>
  <si>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</si>
  <si>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</si>
  <si>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</si>
  <si>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</si>
  <si>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</si>
  <si>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11.  Explain any debits and credits other than amortiza-</t>
  </si>
  <si>
    <t xml:space="preserve">   12.  In a footnote, give explanatory </t>
  </si>
  <si>
    <t xml:space="preserve">   13.  If the respondent has pledged any of its long-term debt</t>
  </si>
  <si>
    <t xml:space="preserve">   16.  Give particulars (details) concerning any long-term debt</t>
  </si>
  <si>
    <t xml:space="preserve">   15.  If interest expense was incurred during the year on</t>
  </si>
  <si>
    <t xml:space="preserve">   14.  If the respondent has any long-term debt securities</t>
  </si>
  <si>
    <t xml:space="preserve">       Amort. &amp; Depl. of Utility Plant (404-405)</t>
  </si>
  <si>
    <t xml:space="preserve">       Amort. of Utility Plant Acq. Adj. (406)</t>
  </si>
  <si>
    <t xml:space="preserve">       Amort. of Property Losses, Unrecovered Plant and</t>
  </si>
  <si>
    <t xml:space="preserve">           Regulatory Study Costs (407)</t>
  </si>
  <si>
    <t xml:space="preserve">     Expenses per Net KWh</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</si>
  <si>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</si>
  <si>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</si>
  <si>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</si>
  <si>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</si>
  <si>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</si>
  <si>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</si>
  <si>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</si>
  <si>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</si>
  <si>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</si>
  <si>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</si>
  <si>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</si>
  <si>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</si>
  <si>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</si>
  <si>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</si>
  <si>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which is available, specifying period.</t>
  </si>
  <si>
    <t>Power, System Control and Load Dispatching, and Other</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</si>
  <si>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</si>
  <si>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</si>
  <si>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</si>
  <si>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</si>
  <si>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</si>
  <si>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</si>
  <si>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 xml:space="preserve">Please use the appropriate accounts under the heading "Other Noncurrent Liabilities" for accounts that the PSC </t>
  </si>
  <si>
    <t>classifies as "Operating Reserves".</t>
  </si>
  <si>
    <t>Page 113</t>
  </si>
  <si>
    <t>(1)  [  ]   An Original</t>
  </si>
  <si>
    <t>(2)  [  ]   A Resubmission</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</si>
  <si>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</si>
  <si>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</si>
  <si>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</si>
  <si>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</si>
  <si>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</si>
  <si>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</si>
  <si>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</si>
  <si>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</si>
  <si>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</si>
  <si>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</si>
  <si>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</si>
  <si>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</si>
  <si>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</si>
  <si>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</si>
  <si>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</si>
  <si>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</si>
  <si>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</si>
  <si>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</si>
  <si>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Operating Expenses</t>
  </si>
  <si>
    <t xml:space="preserve">       Operation Expenses (401)</t>
  </si>
  <si>
    <t xml:space="preserve">       Maintenance Expenses (402)</t>
  </si>
  <si>
    <t xml:space="preserve">       Depreciation Expense (403)</t>
  </si>
  <si>
    <t xml:space="preserve">     Sec. 186a (Gross Income)</t>
  </si>
  <si>
    <t xml:space="preserve">     Sec. 186 (Gross Earnings)</t>
  </si>
  <si>
    <t xml:space="preserve">     Sec. 186 (Excess Dividends)</t>
  </si>
  <si>
    <t xml:space="preserve">   MTA Surcharge</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</si>
  <si>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</si>
  <si>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</si>
  <si>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</si>
  <si>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</si>
  <si>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</si>
  <si>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</si>
  <si>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</si>
  <si>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</si>
  <si>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</si>
  <si>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</si>
  <si>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</si>
  <si>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</si>
  <si>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</si>
  <si>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</si>
  <si>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</si>
  <si>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</si>
  <si>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</si>
  <si>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numbers and dates.</t>
  </si>
  <si>
    <t>Amortization of Premium on Debt - Credit.</t>
  </si>
  <si>
    <t>readily available for reporting columns (l) and (o), it is permissible</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</si>
  <si>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</si>
  <si>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</si>
  <si>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</si>
  <si>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</si>
  <si>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</si>
  <si>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</si>
  <si>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</si>
  <si>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</si>
  <si>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</si>
  <si>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</si>
  <si>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</si>
  <si>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</si>
  <si>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</si>
  <si>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</si>
  <si>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</si>
  <si>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</si>
  <si>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</si>
  <si>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</si>
  <si>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</si>
  <si>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</si>
  <si>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</si>
  <si>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</si>
  <si>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</si>
  <si>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</si>
  <si>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(532) Maintenance of Miscellaneous Nuclear Plant</t>
  </si>
  <si>
    <t>(567)</t>
  </si>
  <si>
    <t xml:space="preserve">  TOTAL Maintenance (Enter Total of lines 35 thru 39)</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</si>
  <si>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</si>
  <si>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</si>
  <si>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</si>
  <si>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</si>
  <si>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</si>
  <si>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</si>
  <si>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</si>
  <si>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</si>
  <si>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</si>
  <si>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</si>
  <si>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</si>
  <si>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(536) Water for Power</t>
  </si>
  <si>
    <t>(571)</t>
  </si>
  <si>
    <t>Maintenance of Overhead Lines</t>
  </si>
  <si>
    <t>In column (a) report each company or public authority that provided transmission service.  Provide the full name of the company; abbreviate</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</si>
  <si>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</si>
  <si>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</si>
  <si>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</si>
  <si>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</si>
  <si>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</si>
  <si>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</si>
  <si>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</si>
  <si>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</si>
  <si>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</si>
  <si>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relating to unbilled revenue by accounts.</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</si>
  <si>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</si>
  <si>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</si>
  <si>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</si>
  <si>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</si>
  <si>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</si>
  <si>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</si>
  <si>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</si>
  <si>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</si>
  <si>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</si>
  <si>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</si>
  <si>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</si>
  <si>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</si>
  <si>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</si>
  <si>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</si>
  <si>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(444) Public Street and Highway Lighting</t>
  </si>
  <si>
    <t>(445) Other Sales to Public Authorities</t>
  </si>
  <si>
    <t>APPROPRIATED RETAINED EARNINGS (Account 215)</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</si>
  <si>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</si>
  <si>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</si>
  <si>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</si>
  <si>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</si>
  <si>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</si>
  <si>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</si>
  <si>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</si>
  <si>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</si>
  <si>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</si>
  <si>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</si>
  <si>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 xml:space="preserve">     Other Changes (Explain)</t>
  </si>
  <si>
    <t>Balance  -- End of Year (Total of Lines 49 thru 52)</t>
  </si>
  <si>
    <t>Page 119</t>
  </si>
  <si>
    <t>STATEMENT OF CASH FLOWS</t>
  </si>
  <si>
    <t>Description (See Instructions for Explanations of Codes)</t>
  </si>
  <si>
    <t>Amounts</t>
  </si>
  <si>
    <t>Net Cash Flow from Operating Activities:</t>
  </si>
  <si>
    <t xml:space="preserve">      of the year, include in column (d) a tentative distribution of such retirements, on an estimated basis, with appropriate contra entry to the </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</si>
  <si>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</si>
  <si>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</si>
  <si>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</si>
  <si>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</si>
  <si>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</si>
  <si>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</si>
  <si>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</si>
  <si>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</si>
  <si>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</si>
  <si>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</si>
  <si>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</si>
  <si>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</si>
  <si>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</si>
  <si>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</si>
  <si>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</si>
  <si>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</si>
  <si>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</si>
  <si>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</si>
  <si>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</si>
  <si>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</si>
  <si>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</si>
  <si>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</si>
  <si>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</si>
  <si>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</si>
  <si>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</si>
  <si>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</si>
  <si>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t>
  </si>
  <si>
    <t>(315)  Accessory Electric Equipment</t>
  </si>
  <si>
    <t>(315)</t>
  </si>
  <si>
    <t>(316)  Misc. Power Plant Equipment</t>
  </si>
  <si>
    <t>(316)</t>
  </si>
  <si>
    <t xml:space="preserve">     B. Nuclear Production Plant</t>
  </si>
  <si>
    <t>(320)  Land and Land Rights</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</si>
  <si>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</si>
  <si>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</si>
  <si>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</si>
  <si>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</si>
  <si>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</si>
  <si>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</si>
  <si>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</si>
  <si>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</si>
  <si>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</si>
  <si>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</si>
  <si>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</si>
  <si>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C. Hydraulic Production Plant</t>
  </si>
  <si>
    <t>(330)  Land and Land Rights</t>
  </si>
  <si>
    <t>(330)</t>
  </si>
  <si>
    <t>(397) Communication Equipment</t>
  </si>
  <si>
    <t>(397)</t>
  </si>
  <si>
    <t>(398) Miscellaneous Equipment</t>
  </si>
  <si>
    <t>(398)</t>
  </si>
  <si>
    <t xml:space="preserve">  SUBTOTAL (Enter Total of lines 71 thru 80)</t>
  </si>
  <si>
    <t>(399) Other Tangible Property</t>
  </si>
  <si>
    <t>(399)</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</si>
  <si>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</si>
  <si>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</si>
  <si>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</si>
  <si>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</si>
  <si>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</si>
  <si>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</si>
  <si>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</si>
  <si>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</si>
  <si>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</si>
  <si>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</si>
  <si>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</si>
  <si>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</si>
  <si>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Net Cash Provided by (Used in) Investing Activities</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</si>
  <si>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</si>
  <si>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</si>
  <si>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</si>
  <si>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</si>
  <si>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</si>
  <si>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</si>
  <si>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</si>
  <si>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</si>
  <si>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</si>
  <si>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</si>
  <si>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</si>
  <si>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</si>
  <si>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Net Increase (Decrease) in Cash and Cash Equivalents</t>
  </si>
  <si>
    <t>Cash and Cash Equivalents at Beginning of Year</t>
  </si>
  <si>
    <t>Cash and Cash Equivalents at End of Year</t>
  </si>
  <si>
    <t>Page 121</t>
  </si>
  <si>
    <t xml:space="preserve">NOTES TO FINANCIAL STATEMENTS </t>
  </si>
  <si>
    <t xml:space="preserve">     Noncash Charges (Credits) to Income:</t>
  </si>
  <si>
    <t xml:space="preserve">          Depreciation and Depletion</t>
  </si>
  <si>
    <t xml:space="preserve">          Amortization of (Specify)</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</si>
  <si>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</si>
  <si>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</si>
  <si>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</si>
  <si>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</si>
  <si>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</si>
  <si>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</si>
  <si>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</si>
  <si>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</si>
  <si>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</si>
  <si>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</si>
  <si>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</si>
  <si>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</si>
  <si>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</si>
  <si>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</si>
  <si>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</si>
  <si>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</si>
  <si>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</si>
  <si>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</si>
  <si>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Name of Respondent                                                                 </t>
  </si>
  <si>
    <t>(2)  [  ]  A  Resubmission</t>
  </si>
  <si>
    <t>Avg. Heat Cont. of Fuel Burned (Btu per lb. of coal per</t>
  </si>
  <si>
    <t xml:space="preserve">          gal. of oil, or per Mcf of gas)(Give unit if nuclear)</t>
  </si>
  <si>
    <t>Reconciling Items for the Year</t>
  </si>
  <si>
    <t>Taxable Income Not Reported on Books</t>
  </si>
  <si>
    <t>Deductions Recorded on Books Not Deducted for Return</t>
  </si>
  <si>
    <t>Income Recorded on Books Not Included in Return</t>
  </si>
  <si>
    <t>Deductions on Return Not Charged Against Book Income</t>
  </si>
  <si>
    <t>Federal Tax Net Income</t>
  </si>
  <si>
    <t>Show Computation of Tax:</t>
  </si>
  <si>
    <t xml:space="preserve">  FERC FORM NO.1  (ED.  12-96)</t>
  </si>
  <si>
    <t>Page 261</t>
  </si>
  <si>
    <t>If applicable, see insert pages below:</t>
  </si>
  <si>
    <t xml:space="preserve">  FERC FORM NO.1  (ED.  12-88)</t>
  </si>
  <si>
    <t>Page 261-A</t>
  </si>
  <si>
    <t>Page 261-B</t>
  </si>
  <si>
    <t>TAXES ACCRUED, PREPAID AND CHARGED DURING YEAR</t>
  </si>
  <si>
    <t>TAXES ACCRUED, PREPAID AND CHARGED DURING YEAR (Continued)</t>
  </si>
  <si>
    <t>1.  Give particulars (details) of the combined prepaid and accrued tax accounts and show the total taxes charged to operations and other</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</si>
  <si>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</si>
  <si>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</si>
  <si>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</si>
  <si>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</si>
  <si>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</si>
  <si>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</si>
  <si>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</si>
  <si>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</si>
  <si>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</si>
  <si>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</si>
  <si>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</si>
  <si>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</si>
  <si>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</si>
  <si>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</si>
  <si>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</si>
  <si>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</si>
  <si>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</si>
  <si>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</si>
  <si>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</si>
  <si>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</si>
  <si>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</si>
  <si>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</si>
  <si>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Other Utility</t>
  </si>
  <si>
    <t>Kind of Tax</t>
  </si>
  <si>
    <t>Taxes Accrued</t>
  </si>
  <si>
    <t>(Include in</t>
  </si>
  <si>
    <t>Taxes Charged</t>
  </si>
  <si>
    <t>Taxes Paid</t>
  </si>
  <si>
    <t>(Taxes Accrued</t>
  </si>
  <si>
    <t>Other Utility Depts.</t>
  </si>
  <si>
    <t>Operating Income</t>
  </si>
  <si>
    <t>(See Instruction 5)</t>
  </si>
  <si>
    <t>(Account 236)</t>
  </si>
  <si>
    <t>Account 165)</t>
  </si>
  <si>
    <t>Account 236)</t>
  </si>
  <si>
    <t>(Incl. in Acct. 165)</t>
  </si>
  <si>
    <t>(Account 408.1,409.1)</t>
  </si>
  <si>
    <t>Federal:</t>
  </si>
  <si>
    <t xml:space="preserve">   Income Taxes</t>
  </si>
  <si>
    <t xml:space="preserve">   FICA Contribution</t>
  </si>
  <si>
    <t xml:space="preserve">   Unemployment</t>
  </si>
  <si>
    <t xml:space="preserve">   Other</t>
  </si>
  <si>
    <t xml:space="preserve">     Total</t>
  </si>
  <si>
    <t>State:</t>
  </si>
  <si>
    <t xml:space="preserve">   Franchise - Gross Income - 186a</t>
  </si>
  <si>
    <t xml:space="preserve">   Franchise - Gross Earnings - 186</t>
  </si>
  <si>
    <t xml:space="preserve">   Franchise - Excess Dividends - 186</t>
  </si>
  <si>
    <t xml:space="preserve">   Temporary Surcharges</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</si>
  <si>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</si>
  <si>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</si>
  <si>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</si>
  <si>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</si>
  <si>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</si>
  <si>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</si>
  <si>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</si>
  <si>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</si>
  <si>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</si>
  <si>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</si>
  <si>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</si>
  <si>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Page 218-A</t>
  </si>
  <si>
    <t xml:space="preserve"> ACCUMULATED PROVISION FOR DEPRECIATION OF ELECTRIC UTILITY PLANT (Account 108)</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</si>
  <si>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</si>
  <si>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</si>
  <si>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</si>
  <si>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3.  The provisions of Account 108 in the Uniform System of Accounts require that retirements of depreciable plant be recorded when such</t>
  </si>
  <si>
    <t>NYPSC Modified</t>
  </si>
  <si>
    <t>Comparative Balance Sheet</t>
  </si>
  <si>
    <t>12-94</t>
  </si>
  <si>
    <t>Statement of Income for the Year</t>
  </si>
  <si>
    <t>Statement of Retained Earnings for the Year</t>
  </si>
  <si>
    <t>118-119</t>
  </si>
  <si>
    <t>Statement of Cash Flows</t>
  </si>
  <si>
    <t>Notes to the Financial Statements</t>
  </si>
  <si>
    <t>Balance Sheet Supporting Schedules (Assets</t>
  </si>
  <si>
    <t>and Other Debits)</t>
  </si>
  <si>
    <t>respondent for the wheeler's transmission losses should be reported on the Electric Energy Account, page 401.  If the respondent received</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</si>
  <si>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</si>
  <si>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</si>
  <si>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</si>
  <si>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</si>
  <si>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</si>
  <si>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</si>
  <si>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</si>
  <si>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</si>
  <si>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</si>
  <si>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</si>
  <si>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</si>
  <si>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</si>
  <si>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</si>
  <si>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</si>
  <si>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</si>
  <si>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</si>
  <si>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</si>
  <si>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</si>
  <si>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</si>
  <si>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</si>
  <si>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</si>
  <si>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</si>
  <si>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</si>
  <si>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</si>
  <si>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</si>
  <si>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</si>
  <si>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</si>
  <si>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</si>
  <si>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</si>
  <si>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</si>
  <si>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</si>
  <si>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Next Page is 232</t>
  </si>
  <si>
    <t>Page 230</t>
  </si>
  <si>
    <t>OTHER REGULATORY ASSETS (Account 182.3)</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</si>
  <si>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</si>
  <si>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</si>
  <si>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</si>
  <si>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 xml:space="preserve">     may be grouped by classes.</t>
  </si>
  <si>
    <t>Credits</t>
  </si>
  <si>
    <t>Description and Purpose of Other</t>
  </si>
  <si>
    <t>Regulatory Assets</t>
  </si>
  <si>
    <t>Debits</t>
  </si>
  <si>
    <t xml:space="preserve">(d)  </t>
  </si>
  <si>
    <t xml:space="preserve">(e) </t>
  </si>
  <si>
    <t>From Insert Page A</t>
  </si>
  <si>
    <t>From Insert Page B</t>
  </si>
  <si>
    <t>Page 232</t>
  </si>
  <si>
    <t>Page 232-A</t>
  </si>
  <si>
    <t>Page 232-B</t>
  </si>
  <si>
    <t>MISCELLANEOUS DEFERRED DEBITS (Account 186)</t>
  </si>
  <si>
    <t>1.  Report below the particulars (details) called for concerning miscellaneous deferred debits.</t>
  </si>
  <si>
    <t>2.  For any deferred debit being amortized, show period of amortization in column (a).</t>
  </si>
  <si>
    <t xml:space="preserve">      may be grouped by classes.</t>
  </si>
  <si>
    <t>CREDITS</t>
  </si>
  <si>
    <t>Bal. Beginning</t>
  </si>
  <si>
    <t>Description of Miscellaneous Deferred Debits</t>
  </si>
  <si>
    <t>of Year</t>
  </si>
  <si>
    <t xml:space="preserve">(b) </t>
  </si>
  <si>
    <t xml:space="preserve">(f) </t>
  </si>
  <si>
    <t>From Insert Page A Below</t>
  </si>
  <si>
    <t>Misc.  Work in Progress</t>
  </si>
  <si>
    <t>DEFERRED REGULATORY COMM.</t>
  </si>
  <si>
    <t xml:space="preserve">    EXPENSES  (See pages  350-351)</t>
  </si>
  <si>
    <t>Page 233</t>
  </si>
  <si>
    <t>If applicable, see insert page below:</t>
  </si>
  <si>
    <t>Page 233-A</t>
  </si>
  <si>
    <t>ACCUMULATED DEFERRED INCOME TAXES (Account 190)</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</si>
  <si>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</si>
  <si>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</si>
  <si>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</si>
  <si>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</si>
  <si>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</si>
  <si>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</si>
  <si>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</si>
  <si>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</si>
  <si>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</si>
  <si>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</si>
  <si>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</si>
  <si>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</si>
  <si>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</si>
  <si>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</si>
  <si>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</si>
  <si>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Page 234</t>
  </si>
  <si>
    <t>Next Page 250</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</si>
  <si>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</si>
  <si>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</si>
  <si>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</si>
  <si>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</si>
  <si>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</si>
  <si>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</si>
  <si>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</si>
  <si>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</si>
  <si>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</si>
  <si>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</si>
  <si>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</si>
  <si>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FERC FORM NO. 1  (ED. 12-96)</t>
  </si>
  <si>
    <t>Page 103</t>
  </si>
  <si>
    <t>Transfers from Acct. 216.1, Unappropriated Undistributed Subsidiary Earnings</t>
  </si>
  <si>
    <t>Balance -- End of year (Total of lines 01, 09, 15, 16, 22, 29, 36 and 37)</t>
  </si>
  <si>
    <t>Page 118</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</si>
  <si>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</si>
  <si>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</si>
  <si>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</si>
  <si>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</si>
  <si>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</si>
  <si>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</si>
  <si>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</si>
  <si>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(511) Maintenance of Structures</t>
  </si>
  <si>
    <t>(594) Maintenance of Underground Lines</t>
  </si>
  <si>
    <t xml:space="preserve"> TOTAL Electric Operation and Maintenance Expenses </t>
  </si>
  <si>
    <t>(512) Maintenance of Boiler Plant</t>
  </si>
  <si>
    <t>(595) Maintenance of Line Transformers</t>
  </si>
  <si>
    <t>(513) Maintenance of Electric Plant</t>
  </si>
  <si>
    <t xml:space="preserve">(551) </t>
  </si>
  <si>
    <t>(596) Maintenance of Street Lighting and Signal Systems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</si>
  <si>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</si>
  <si>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</si>
  <si>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</si>
  <si>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</si>
  <si>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</si>
  <si>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</si>
  <si>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</si>
  <si>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</si>
  <si>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</si>
  <si>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</si>
  <si>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</si>
  <si>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</si>
  <si>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</si>
  <si>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</si>
  <si>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</si>
  <si>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It is not required for you to input the data in this excel file for the following schedules: Important Changes During the Year, Notes to the Financial Statements, General Description of Construction Overhead Procedures and other general notes.  However, include these completed schedules in the paper copy of the annual report.</t>
  </si>
  <si>
    <t>When you have completed the report, you may want to print out sections of the entire report.  To do this,  select the Print Entire Workbook option in the Print Dialogue box.</t>
  </si>
  <si>
    <t>Individual worksheets may be printed using the Print Command under the File Menu.</t>
  </si>
  <si>
    <t>The paper copy of the annual report contains several blank pages throughout the report so that schedules on two pages can be viewed at one time.  This excel file does not contain those blank pages.  As a result, please use the paper copy of the annual report as a guide for placing blank pages into the paper copy of the annual report.</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</si>
  <si>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</si>
  <si>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</si>
  <si>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</si>
  <si>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</si>
  <si>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</si>
  <si>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</si>
  <si>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</si>
  <si>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</si>
  <si>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</si>
  <si>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(357) Underground Conduit</t>
  </si>
  <si>
    <t>(357)</t>
  </si>
  <si>
    <t>(358) Underground Conductors and Devices</t>
  </si>
  <si>
    <t>(358)</t>
  </si>
  <si>
    <t>(359) Roads and Trails</t>
  </si>
  <si>
    <t>(359)</t>
  </si>
  <si>
    <t xml:space="preserve">          4. DISTRIBUTION PLANT</t>
  </si>
  <si>
    <t>(360) Land and Land Rights</t>
  </si>
  <si>
    <t>(360)</t>
  </si>
  <si>
    <t>(361) Structures and Improvements</t>
  </si>
  <si>
    <t>(361)</t>
  </si>
  <si>
    <t>(362) Station Equipment</t>
  </si>
  <si>
    <t>(362)</t>
  </si>
  <si>
    <t>(363)</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</si>
  <si>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</si>
  <si>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</si>
  <si>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</si>
  <si>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</si>
  <si>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</si>
  <si>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</si>
  <si>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</si>
  <si>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</si>
  <si>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</si>
  <si>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</si>
  <si>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</si>
  <si>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</si>
  <si>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</si>
  <si>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</si>
  <si>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</si>
  <si>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</si>
  <si>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(372) Leased Property on Customer Premises</t>
  </si>
  <si>
    <t>(372)</t>
  </si>
  <si>
    <t>(373) Street Lighting and Signal Systems</t>
  </si>
  <si>
    <t>(373)</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</si>
  <si>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</si>
  <si>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</si>
  <si>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</si>
  <si>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</si>
  <si>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</si>
  <si>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</si>
  <si>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</si>
  <si>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</si>
  <si>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</si>
  <si>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</si>
  <si>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</si>
  <si>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</si>
  <si>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</si>
  <si>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</si>
  <si>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</si>
  <si>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</si>
  <si>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</si>
  <si>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</si>
  <si>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</si>
  <si>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supplier must attempt to buy emergency energy from third parties to maintain deliveries of LF service).  This category</t>
  </si>
  <si>
    <t xml:space="preserve">Demand reported in columns (e) and (f) must be in megawatts.  Footnote any demand not stated on a </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</si>
  <si>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</si>
  <si>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</si>
  <si>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</si>
  <si>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</si>
  <si>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</si>
  <si>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</si>
  <si>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</si>
  <si>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</si>
  <si>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</si>
  <si>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</si>
  <si>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</si>
  <si>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</si>
  <si>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</si>
  <si>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</si>
  <si>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</si>
  <si>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</si>
  <si>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</si>
  <si>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</si>
  <si>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</si>
  <si>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</si>
  <si>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</si>
  <si>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</si>
  <si>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</si>
  <si>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</si>
  <si>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Gain on Disposition of Property</t>
  </si>
  <si>
    <t xml:space="preserve">          Total Other Income</t>
  </si>
  <si>
    <t>OTHER INCOME DEDUCTIONS</t>
  </si>
  <si>
    <t>Loss on Disposition of Property</t>
  </si>
  <si>
    <t>Miscellaneous Amortization</t>
  </si>
  <si>
    <t>Miscellaneous Income Deductions</t>
  </si>
  <si>
    <t xml:space="preserve">          Total Other Income Deductions</t>
  </si>
  <si>
    <t>TAXES-OTHER INCOME AND DEDUCTIONS</t>
  </si>
  <si>
    <t>Taxes Other than Income Taxes</t>
  </si>
  <si>
    <t>Income Taxes</t>
  </si>
  <si>
    <t xml:space="preserve">          Total Taxes-Other Income &amp; Deductions</t>
  </si>
  <si>
    <t xml:space="preserve">          Net Other Income and Deductions</t>
  </si>
  <si>
    <t>INTEREST CHARGES</t>
  </si>
  <si>
    <t>Interest on Long-term Debt</t>
  </si>
  <si>
    <t>Amortization of Debt Discount and Expense</t>
  </si>
  <si>
    <t>Amortization of Premium on Debt-Credit</t>
  </si>
  <si>
    <t>Interest on Debt to Associated Company</t>
  </si>
  <si>
    <t>Other Interest Expense</t>
  </si>
  <si>
    <t xml:space="preserve">          Total Interest Charges</t>
  </si>
  <si>
    <t xml:space="preserve">               Income Before Extraordinary Items</t>
  </si>
  <si>
    <t>EXTRAORDINARY ITEMS</t>
  </si>
  <si>
    <t>Extraordinary Income</t>
  </si>
  <si>
    <t>Each file includes a tab called a Data Sheet.  The completion of the Data Sheet will automatically transfer your company's name and year of the report to each page of the annual report.  The file has not been protected.  However, we would prefer that you not insert or delete rows or columns.</t>
  </si>
  <si>
    <t>BUG.XLS</t>
  </si>
  <si>
    <t>CORNING.XLS</t>
  </si>
  <si>
    <t>NFG.XLS</t>
  </si>
  <si>
    <t>STLAW.XLS</t>
  </si>
  <si>
    <t>CENHUD.XLS</t>
  </si>
  <si>
    <t>CONED.XLS</t>
  </si>
  <si>
    <t>LILCO.XLS</t>
  </si>
  <si>
    <t>NYSEG.XLS</t>
  </si>
  <si>
    <t>NIMO.XLS</t>
  </si>
  <si>
    <t>OR.XLS</t>
  </si>
  <si>
    <t>RGE.XLS</t>
  </si>
  <si>
    <t>NMSUB.XLS</t>
  </si>
  <si>
    <t>PSCBUG.XLS</t>
  </si>
  <si>
    <t>PSCCORN.XLS</t>
  </si>
  <si>
    <t>PSCNFG.XLS</t>
  </si>
  <si>
    <t>PSCNMSUB.XLS</t>
  </si>
  <si>
    <t>PSCSTLAW.XLS</t>
  </si>
  <si>
    <t>PSCCH.XLS</t>
  </si>
  <si>
    <t>PSCCONED.XLS</t>
  </si>
  <si>
    <t>PSCLILCO.XLS</t>
  </si>
  <si>
    <t>PSCNYSEG.XLS</t>
  </si>
  <si>
    <t>PSCNIMO.XLS</t>
  </si>
  <si>
    <t>PSCOR.XLS</t>
  </si>
  <si>
    <t>PSCRGE.XLS</t>
  </si>
  <si>
    <t xml:space="preserve">     Total Power Production Expense</t>
  </si>
  <si>
    <t>Transmission Expense</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</si>
  <si>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</si>
  <si>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</si>
  <si>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</si>
  <si>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</si>
  <si>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</si>
  <si>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</si>
  <si>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</si>
  <si>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 xml:space="preserve">      Plant Purchased or Sold; Account 103, Experimental Electric Plant Unclassified; and Account 106, Completed Construction </t>
  </si>
  <si>
    <t xml:space="preserve">      Not Classified - Electric.</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</si>
  <si>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</si>
  <si>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</si>
  <si>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</si>
  <si>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</si>
  <si>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</si>
  <si>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</si>
  <si>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</si>
  <si>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</si>
  <si>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</si>
  <si>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</si>
  <si>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</si>
  <si>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</si>
  <si>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</si>
  <si>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</si>
  <si>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</si>
  <si>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</si>
  <si>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</si>
  <si>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</si>
  <si>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STATEMENT OF REVENUE AND OPERATION AND MAINTENANCE - ELECTRIC</t>
  </si>
  <si>
    <t>ELECTRIC REVENUES</t>
  </si>
  <si>
    <t>Residential</t>
  </si>
  <si>
    <t>Commercial</t>
  </si>
  <si>
    <t>Industrial</t>
  </si>
  <si>
    <t>Other Ultimate Customers</t>
  </si>
  <si>
    <t xml:space="preserve">          Total Revenues-Ultimate Customers</t>
  </si>
  <si>
    <t>Resales</t>
  </si>
  <si>
    <t>Other  Operating Revenues</t>
  </si>
  <si>
    <t xml:space="preserve">          Total Electric Operating Revenues</t>
  </si>
  <si>
    <t>KWH SALES (THOUSANDS)</t>
  </si>
  <si>
    <t xml:space="preserve">          Total Sales-Ultimate Customers</t>
  </si>
  <si>
    <t xml:space="preserve">          Total Kilowatt-Hour Sales</t>
  </si>
  <si>
    <t>AVERAGE ELECTRIC CUSTOMERS PER MONTH</t>
  </si>
  <si>
    <t xml:space="preserve">          Total Ultimate Customers</t>
  </si>
  <si>
    <t xml:space="preserve">          Total Customers</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</si>
  <si>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</si>
  <si>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</si>
  <si>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</si>
  <si>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</si>
  <si>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</si>
  <si>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</si>
  <si>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</si>
  <si>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</si>
  <si>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</si>
  <si>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</si>
  <si>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</si>
  <si>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</si>
  <si>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</si>
  <si>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</si>
  <si>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</si>
  <si>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</si>
  <si>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</si>
  <si>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</si>
  <si>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</si>
  <si>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</si>
  <si>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</si>
  <si>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</si>
  <si>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</si>
  <si>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</si>
  <si>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</si>
  <si>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</si>
  <si>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</si>
  <si>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</si>
  <si>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</si>
  <si>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</si>
  <si>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</si>
  <si>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</si>
  <si>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</si>
  <si>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</si>
  <si>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 xml:space="preserve">  project, give project number.</t>
  </si>
  <si>
    <t>FERC Licensed Project No. _______</t>
  </si>
  <si>
    <t>FERC Licensed Project No. __________</t>
  </si>
  <si>
    <t>Plant Name ___________________</t>
  </si>
  <si>
    <t>Plant Name ______________________</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</si>
  <si>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</si>
  <si>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</si>
  <si>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</si>
  <si>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</si>
  <si>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</si>
  <si>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</si>
  <si>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</si>
  <si>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</si>
  <si>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</si>
  <si>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</si>
  <si>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</si>
  <si>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</si>
  <si>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</si>
  <si>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</si>
  <si>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</si>
  <si>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</si>
  <si>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</si>
  <si>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sources which individually provide less than 10 percent of</t>
  </si>
  <si>
    <t xml:space="preserve">  3.  If net peak demand for 60 minutes is not available, give that</t>
  </si>
  <si>
    <t>of Accounts.  Production Expenses do not include Purchased</t>
  </si>
  <si>
    <t>total pumping energy.  If contracts are made with others to</t>
  </si>
  <si>
    <t>by utility and nonutility operations.  Explain by footnote any correction adjustments to the account  balance shown in</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</si>
  <si>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</si>
  <si>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</si>
  <si>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</si>
  <si>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</si>
  <si>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</si>
  <si>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</si>
  <si>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</si>
  <si>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</si>
  <si>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</si>
  <si>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</si>
  <si>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</si>
  <si>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</si>
  <si>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</si>
  <si>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</si>
  <si>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</si>
  <si>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</si>
  <si>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</si>
  <si>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</si>
  <si>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</si>
  <si>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</si>
  <si>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</si>
  <si>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</si>
  <si>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INVESTMENT IN SUBSIDIARY COMPANIES (Account 123.1) (Continued)</t>
  </si>
  <si>
    <t>if necessary, but do not truncate name or use acronyms.  Explain in a footnote any ownership interest in or affiliation with the transmission</t>
  </si>
  <si>
    <t xml:space="preserve">Provide in column (a) subheadings and classify transmission service purchased from other utilities as: "Delivered Power to Wheeler" or </t>
  </si>
  <si>
    <t>"Received Power from Wheeler."</t>
  </si>
  <si>
    <t>charges on bills or vouchers rendered to the respondent, including any out of period adjustments.  Explain in a footnote all components</t>
  </si>
  <si>
    <t>the amount and type of energy or service rendered.</t>
  </si>
  <si>
    <t xml:space="preserve">Enter "TOTAL" in column (a) as the last line. Provide a total amount in columns (b) through (g) as the last line.  Energy provided by the </t>
  </si>
  <si>
    <t xml:space="preserve">  Other (Define)</t>
  </si>
  <si>
    <t xml:space="preserve">   TOTAL (Enter Total of lines 2 thru 4)</t>
  </si>
  <si>
    <t xml:space="preserve">    TOTAL Account 282 (Enter Total of lines 5 thru 8)</t>
  </si>
  <si>
    <t>FERC FORM NO.1 (ED 12-96)</t>
  </si>
  <si>
    <t>Page 274</t>
  </si>
  <si>
    <t>Page 275</t>
  </si>
  <si>
    <t>Page 274-A</t>
  </si>
  <si>
    <t>Page 275-A</t>
  </si>
  <si>
    <t>ACCUMULATED DEFERRED INCOME TAXES - OTHER (Account 283)</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</si>
  <si>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</si>
  <si>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</si>
  <si>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</si>
  <si>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</si>
  <si>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</si>
  <si>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</si>
  <si>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</si>
  <si>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</si>
  <si>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</si>
  <si>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</si>
  <si>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</si>
  <si>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TOTAL (Acct 283) (Enter Total of Lines 9,17 and 18)</t>
  </si>
  <si>
    <t>Page 276</t>
  </si>
  <si>
    <t>Page 277</t>
  </si>
  <si>
    <t xml:space="preserve">                TOTAL Electric</t>
  </si>
  <si>
    <t xml:space="preserve">                    TOTAL Gas</t>
  </si>
  <si>
    <t xml:space="preserve">Other </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</si>
  <si>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</si>
  <si>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</si>
  <si>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</si>
  <si>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</si>
  <si>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</si>
  <si>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</si>
  <si>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</si>
  <si>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HELD BY RESPONDENT</t>
  </si>
  <si>
    <t>Class and Series of Stock and</t>
  </si>
  <si>
    <t>of Shares</t>
  </si>
  <si>
    <t>or Stated</t>
  </si>
  <si>
    <t>Price at</t>
  </si>
  <si>
    <t xml:space="preserve">        (Total amount outstanding without</t>
  </si>
  <si>
    <t>Name of Stock Exchange</t>
  </si>
  <si>
    <t>Authorized</t>
  </si>
  <si>
    <t>Value</t>
  </si>
  <si>
    <t xml:space="preserve">          reduction for amounts held by</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</si>
  <si>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</si>
  <si>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</si>
  <si>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</si>
  <si>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</si>
  <si>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</si>
  <si>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</si>
  <si>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</si>
  <si>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</si>
  <si>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</si>
  <si>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</si>
  <si>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</si>
  <si>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</si>
  <si>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</si>
  <si>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</si>
  <si>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</si>
  <si>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</si>
  <si>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</si>
  <si>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</si>
  <si>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</si>
  <si>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</si>
  <si>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</si>
  <si>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</si>
  <si>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</si>
  <si>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</si>
  <si>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</si>
  <si>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</si>
  <si>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</si>
  <si>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</si>
  <si>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</si>
  <si>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</si>
  <si>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</si>
  <si>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</si>
  <si>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</si>
  <si>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</si>
  <si>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</si>
  <si>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</si>
  <si>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</si>
  <si>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</si>
  <si>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</si>
  <si>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</si>
  <si>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</si>
  <si>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</si>
  <si>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</si>
  <si>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</si>
  <si>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</si>
  <si>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</si>
  <si>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Page 110</t>
  </si>
  <si>
    <t>COMPARATIVE BALANCE SHEET (ASSETS AND OTHER DEBITS) (Continued)</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</si>
  <si>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</si>
  <si>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</si>
  <si>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</si>
  <si>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</si>
  <si>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</si>
  <si>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</si>
  <si>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</si>
  <si>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</si>
  <si>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</si>
  <si>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</si>
  <si>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</si>
  <si>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</si>
  <si>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</si>
  <si>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</si>
  <si>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</si>
  <si>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</si>
  <si>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</si>
  <si>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</si>
  <si>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</si>
  <si>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</si>
  <si>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</si>
  <si>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</si>
  <si>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</si>
  <si>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</si>
  <si>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</si>
  <si>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</si>
  <si>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</si>
  <si>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</si>
  <si>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</si>
  <si>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</si>
  <si>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</si>
  <si>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</si>
  <si>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 xml:space="preserve">   69</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</si>
  <si>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</si>
  <si>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</si>
  <si>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</si>
  <si>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</si>
  <si>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</si>
  <si>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</si>
  <si>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</si>
  <si>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</si>
  <si>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</si>
  <si>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</si>
  <si>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</si>
  <si>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</si>
  <si>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 xml:space="preserve">          TOTAL Operation (Enter Total of lines 3 thru 9)</t>
  </si>
  <si>
    <t xml:space="preserve">          TOTAL Maint. (Total of lines 12 thru 15)</t>
  </si>
  <si>
    <t>Total Operation and Maintenance</t>
  </si>
  <si>
    <t xml:space="preserve">     Production (Enter Total of lines 3 and 12)</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</si>
  <si>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</si>
  <si>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</si>
  <si>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</si>
  <si>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</si>
  <si>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</si>
  <si>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</si>
  <si>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</si>
  <si>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</si>
  <si>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Report in column (h) the number of megawatts of billing demand that is specified in the firm transmission service contract.</t>
  </si>
  <si>
    <t>The number of files that make up the annual report have been reduced from 172 files to two files.  The files are called FERCFORM.XLS and PSCFORM.XLS, respectively.  FERCFORM.XLS contains general corporate information, financial statements, and various electric financial and operating data.  It is  similar to the FERC Form 1 which electric service companies file to the FERC.  PSCFORM.XLS contains PSC specific information which is not required in the FERC Form 1.</t>
  </si>
  <si>
    <t>The pages in FERCFORM.XLS and PSCFORM.XLS are separated by Tabs.  The names of the Tabs are arranged by page number.  The Table of Contents in each file (Tab called Table) provides the Description of each Schedule and Page Number of the Schedule.</t>
  </si>
  <si>
    <t xml:space="preserve">We have checked the accuracy of the formulas and cell references in the file.  However, all corrections may not have been made because the file is being used for the first time.  If you feel that certain formulas or cell references in the file are incorrect, make the correction and describe the change made on the "Comment" sheet provided. </t>
  </si>
  <si>
    <t xml:space="preserve">As stated above, the name of the two files are FERCFORM.XLS and PSCFORM.XLS.  It is advised that you call up the file and then immediately save it using the assigned file names as shown below. </t>
  </si>
  <si>
    <t>FERCFORM.XLS File</t>
  </si>
  <si>
    <t>PSCFORM.XLS File</t>
  </si>
  <si>
    <t xml:space="preserve">If the respondent's name is long, the "Year ended December 31, 19__" may over pass </t>
  </si>
  <si>
    <t xml:space="preserve">   NYC Special Franchise</t>
  </si>
  <si>
    <t xml:space="preserve">   Public Utility Excise</t>
  </si>
  <si>
    <t>Other (list):</t>
  </si>
  <si>
    <t>FERC FORM NO.1 (ED.  12-96) NYPSC Modified-96</t>
  </si>
  <si>
    <t>Page 262</t>
  </si>
  <si>
    <t>Page 263</t>
  </si>
  <si>
    <t>Extraordinary</t>
  </si>
  <si>
    <t>Adjustment to</t>
  </si>
  <si>
    <t>and Deductions</t>
  </si>
  <si>
    <t>Items</t>
  </si>
  <si>
    <t>Ret. Earnings</t>
  </si>
  <si>
    <t>(Account 408.2,409.2)</t>
  </si>
  <si>
    <t>(Account 409.3)</t>
  </si>
  <si>
    <t>(Account 439)</t>
  </si>
  <si>
    <t>(q)</t>
  </si>
  <si>
    <t>This Page Intentionally Left Blank</t>
  </si>
  <si>
    <t>NYPSC Modified-96</t>
  </si>
  <si>
    <t>Next Page is 266</t>
  </si>
  <si>
    <t>Page 262-A</t>
  </si>
  <si>
    <t>Page 263-A</t>
  </si>
  <si>
    <t xml:space="preserve">    (Mo, Da, Yr)</t>
  </si>
  <si>
    <t>ACCUMULATED DEFERRED INVESTMENT TAX CREDITS (Account 255) for Electric, Gas, Common, and non-utility respectively</t>
  </si>
  <si>
    <t>ACCUMULATED DEFERRED INVESTMENT TAX CREDITS (Account 255) for Electric, Gas, Common, and non-utility respectively (Continued)</t>
  </si>
  <si>
    <t>Report below information applicable to Account 255.  Where appropriate, segregate the balances and transactions</t>
  </si>
  <si>
    <t>Footnotes</t>
  </si>
  <si>
    <t>Page 107-A</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</si>
  <si>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</si>
  <si>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</si>
  <si>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</si>
  <si>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</si>
  <si>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</si>
  <si>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</si>
  <si>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</si>
  <si>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</si>
  <si>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</si>
  <si>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</si>
  <si>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</si>
  <si>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</si>
  <si>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</si>
  <si>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Maintenance of Electric Plant</t>
  </si>
  <si>
    <t>(585) Street Lighting and Signal System Expenses</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</si>
  <si>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</si>
  <si>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</si>
  <si>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</si>
  <si>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</si>
  <si>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</si>
  <si>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</si>
  <si>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</si>
  <si>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</si>
  <si>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</si>
  <si>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</si>
  <si>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</si>
  <si>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</si>
  <si>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</si>
  <si>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</si>
  <si>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</si>
  <si>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</si>
  <si>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</si>
  <si>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</si>
  <si>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public authority that the energy was received from and in column (c) the company or public authority that the energy was delivered</t>
  </si>
  <si>
    <t>reporting years.  Provide an explanation in a footnote for each adjustment.</t>
  </si>
  <si>
    <t>to the amount of energy transferred.  In column (m), provide the total revenues from all other charges on bills or vouchers rendered,</t>
  </si>
  <si>
    <t>to.  Provide the full name of each company or public authority.  Do not abbreviate or truncate name or use acronyms.  Explain</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</si>
  <si>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</si>
  <si>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</si>
  <si>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</si>
  <si>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</si>
  <si>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</si>
  <si>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</si>
  <si>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</si>
  <si>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</si>
  <si>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</si>
  <si>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</si>
  <si>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Next Page is 213</t>
  </si>
  <si>
    <t>Page 206</t>
  </si>
  <si>
    <t>Page 207</t>
  </si>
  <si>
    <t>(1)  [  ] An Original</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</si>
  <si>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</si>
  <si>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</si>
  <si>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</si>
  <si>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</si>
  <si>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</si>
  <si>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</si>
  <si>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</si>
  <si>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</si>
  <si>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</si>
  <si>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</si>
  <si>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</si>
  <si>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</si>
  <si>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</si>
  <si>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</si>
  <si>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</si>
  <si>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</si>
  <si>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</si>
  <si>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</si>
  <si>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</si>
  <si>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</si>
  <si>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</si>
  <si>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</si>
  <si>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</si>
  <si>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</si>
  <si>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</si>
  <si>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</si>
  <si>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</si>
  <si>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</si>
  <si>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</si>
  <si>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</si>
  <si>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</si>
  <si>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</si>
  <si>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</si>
  <si>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</si>
  <si>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</si>
  <si>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</si>
  <si>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</si>
  <si>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</si>
  <si>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FERC  FORM  NO.1  (ED.   12-89)</t>
  </si>
  <si>
    <t>Next Page is 216</t>
  </si>
  <si>
    <t>Page   214</t>
  </si>
  <si>
    <t xml:space="preserve">Name of  Respondent                                                      </t>
  </si>
  <si>
    <t xml:space="preserve">(2)  [  ]  A Resubmission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</si>
  <si>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</si>
  <si>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</si>
  <si>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</si>
  <si>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</si>
  <si>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</si>
  <si>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Construction Work in</t>
  </si>
  <si>
    <t xml:space="preserve"> Description of Each Project for Electric, Gas and Common, respectively</t>
  </si>
  <si>
    <t>Progress-Electric/Gas (Account 107)</t>
  </si>
  <si>
    <t xml:space="preserve">                                                                    (a)</t>
  </si>
  <si>
    <t>From Insert Page</t>
  </si>
  <si>
    <t>Subtotal</t>
  </si>
  <si>
    <t>Page 216</t>
  </si>
  <si>
    <t>If applicable, see insert page below</t>
  </si>
  <si>
    <t>Page 216-A</t>
  </si>
  <si>
    <t>Page 216-B</t>
  </si>
  <si>
    <t>Page 216-C</t>
  </si>
  <si>
    <t>Page 216-D</t>
  </si>
  <si>
    <t>September</t>
  </si>
  <si>
    <t>October</t>
  </si>
  <si>
    <t>November</t>
  </si>
  <si>
    <t>December</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</si>
  <si>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</si>
  <si>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</si>
  <si>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</si>
  <si>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</si>
  <si>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</si>
  <si>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</si>
  <si>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</si>
  <si>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</si>
  <si>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</si>
  <si>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</si>
  <si>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</si>
  <si>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</si>
  <si>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</si>
  <si>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</si>
  <si>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</si>
  <si>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</si>
  <si>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</si>
  <si>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</si>
  <si>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</si>
  <si>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  2.  Transmission lines include all lines covered by the definition</t>
  </si>
  <si>
    <t>the remainder of the line.</t>
  </si>
  <si>
    <t xml:space="preserve">  structures support lines of the same voltage, report the pole</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</si>
  <si>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</si>
  <si>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</si>
  <si>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</si>
  <si>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</si>
  <si>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</si>
  <si>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</si>
  <si>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</si>
  <si>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</si>
  <si>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</si>
  <si>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</si>
  <si>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</si>
  <si>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</si>
  <si>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</si>
  <si>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</si>
  <si>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</si>
  <si>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12.  If a nuclear power generating plant, briefly explain by footnote (a)</t>
  </si>
  <si>
    <t xml:space="preserve">  internal combustion plants of 10,000 Kw or more, and nuclear plants.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</si>
  <si>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</si>
  <si>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</si>
  <si>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</si>
  <si>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</si>
  <si>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</si>
  <si>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attributed to research and development; (b) types of cost units used for the</t>
  </si>
  <si>
    <t xml:space="preserve">  4.  If net peak demand for 60 minutes is not available, give data which</t>
  </si>
  <si>
    <t>to expense accounts 501 and 547 (line 41) as shown on</t>
  </si>
  <si>
    <t>various components of fuel cost; and (c) any other informative data</t>
  </si>
  <si>
    <t xml:space="preserve">  is available, specifying period.</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</si>
  <si>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</si>
  <si>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</si>
  <si>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</si>
  <si>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</si>
  <si>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</si>
  <si>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</si>
  <si>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</si>
  <si>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</si>
  <si>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</si>
  <si>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</si>
  <si>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</si>
  <si>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</si>
  <si>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</si>
  <si>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</si>
  <si>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Type of Plant Construction (Conventional, Outdoor</t>
  </si>
  <si>
    <t xml:space="preserve">          Boiler, Full Outdoor, Etc.)</t>
  </si>
  <si>
    <t>Year Originally Constructed</t>
  </si>
  <si>
    <t>Year Last Unit was Installed</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</si>
  <si>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</si>
  <si>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</si>
  <si>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</si>
  <si>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</si>
  <si>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</si>
  <si>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</si>
  <si>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</si>
  <si>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</si>
  <si>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</si>
  <si>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</si>
  <si>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</si>
  <si>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</si>
  <si>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</si>
  <si>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Production Expenses: Oper. Supr. &amp; Engr.</t>
  </si>
  <si>
    <t>Coolants and Water (Nuclear Plants Only)</t>
  </si>
  <si>
    <t>Steam Expenses</t>
  </si>
  <si>
    <t>Steam From Other Sources</t>
  </si>
  <si>
    <t>Summary of Utility Plant and Accumulated Provision for</t>
  </si>
  <si>
    <t xml:space="preserve">  Depreciation, Amortization, and Depletion</t>
  </si>
  <si>
    <t>200-201</t>
  </si>
  <si>
    <t>12-89</t>
  </si>
  <si>
    <t>Nuclear Fuel Materials</t>
  </si>
  <si>
    <t>202-203</t>
  </si>
  <si>
    <t>Electric Plant in Service</t>
  </si>
  <si>
    <t>12-95</t>
  </si>
  <si>
    <t>Electric Plant Leased to Others</t>
  </si>
  <si>
    <t>Electric Plant Held for Future Use</t>
  </si>
  <si>
    <t>Construction Work in Progress</t>
  </si>
  <si>
    <t>Construction Overheads</t>
  </si>
  <si>
    <t>General Description of Construction Overheads Procedures</t>
  </si>
  <si>
    <t>12-88</t>
  </si>
  <si>
    <t>Accumulated Provision for Depreciation of Electric Plant</t>
  </si>
  <si>
    <t>Non-Utility Property</t>
  </si>
  <si>
    <t>Investment in Subsidiary Companies</t>
  </si>
  <si>
    <t>224-225</t>
  </si>
  <si>
    <t>Material &amp; Supplies</t>
  </si>
  <si>
    <t>Allowances</t>
  </si>
  <si>
    <t>228-229</t>
  </si>
  <si>
    <t>Extraordinary Property Losses</t>
  </si>
  <si>
    <t>12-93</t>
  </si>
  <si>
    <t>Unrecovered Plant and Regulatory Study Costs</t>
  </si>
  <si>
    <t>Other Regulatory Assets</t>
  </si>
  <si>
    <t>Miscellaneous Deferred Debits</t>
  </si>
  <si>
    <t>Accumulated Deferred Income Taxes (Account 190)</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</si>
  <si>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</si>
  <si>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</si>
  <si>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</si>
  <si>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</si>
  <si>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</si>
  <si>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</si>
  <si>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</si>
  <si>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</si>
  <si>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</si>
  <si>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</si>
  <si>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</si>
  <si>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</si>
  <si>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</si>
  <si>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</si>
  <si>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</si>
  <si>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</si>
  <si>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</si>
  <si>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</si>
  <si>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</si>
  <si>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according to captions which, together with brief explanations, disclose the general nature of the</t>
  </si>
  <si>
    <t>transactions which gave rise to the reported amounts.</t>
  </si>
  <si>
    <t>Donations Received from Stockholders (Account 208)</t>
  </si>
  <si>
    <t>Reduction in Par or Stated Value of Common Stock (Account 209)</t>
  </si>
  <si>
    <t>Gain on Resale or Cancellation of Reacquired Capital Stock (Account 210)</t>
  </si>
  <si>
    <t>Miscellaneous Paid-In Capital (Account 211)</t>
  </si>
  <si>
    <t>FERC FORM NO.1  (ED.  12-87) NYPSC Modified-96</t>
  </si>
  <si>
    <t>Footnote Data</t>
  </si>
  <si>
    <t>Stockholders' Reports          Check appropriate box:</t>
  </si>
  <si>
    <t>Two copies will be submitted</t>
  </si>
  <si>
    <t>No annual report to stockholders is submitted</t>
  </si>
  <si>
    <t>PSC Supplemental Filing</t>
  </si>
  <si>
    <t>Page 4</t>
  </si>
  <si>
    <t>This Report is:</t>
  </si>
  <si>
    <t>(1)</t>
  </si>
  <si>
    <t>[  ]</t>
  </si>
  <si>
    <t>An Original</t>
  </si>
  <si>
    <t>(2)</t>
  </si>
  <si>
    <t>A Resubmission</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</si>
  <si>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</si>
  <si>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</si>
  <si>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</si>
  <si>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</si>
  <si>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</si>
  <si>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</si>
  <si>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</si>
  <si>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</si>
  <si>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</si>
  <si>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</si>
  <si>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</si>
  <si>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</si>
  <si>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</si>
  <si>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</si>
  <si>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 xml:space="preserve">  Other Dr. or Cr. Items (Describe):</t>
  </si>
  <si>
    <t xml:space="preserve">   Balance End of Year (Enter Total of</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</si>
  <si>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</si>
  <si>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</si>
  <si>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</si>
  <si>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</si>
  <si>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</si>
  <si>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</si>
  <si>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</si>
  <si>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</si>
  <si>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</si>
  <si>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Next Page is 221</t>
  </si>
  <si>
    <t>Page 219</t>
  </si>
  <si>
    <t>FOOTNOTES</t>
  </si>
  <si>
    <t xml:space="preserve">  This Report Is:</t>
  </si>
  <si>
    <t xml:space="preserve">  Date of Report</t>
  </si>
  <si>
    <t xml:space="preserve">  (1)  [  ] An Original</t>
  </si>
  <si>
    <t xml:space="preserve">  (2)  [  ] A Resubmission</t>
  </si>
  <si>
    <t>NONUTILITY PROPERTY (Account 121)</t>
  </si>
  <si>
    <t>commitment for service is less than one year.</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</si>
  <si>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</si>
  <si>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</si>
  <si>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</si>
  <si>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</si>
  <si>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</si>
  <si>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</si>
  <si>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</si>
  <si>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</si>
  <si>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</si>
  <si>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</si>
  <si>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</si>
  <si>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</si>
  <si>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</si>
  <si>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</si>
  <si>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</si>
  <si>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</si>
  <si>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</si>
  <si>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</si>
  <si>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</si>
  <si>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</si>
  <si>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</si>
  <si>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</si>
  <si>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</si>
  <si>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</si>
  <si>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</si>
  <si>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</si>
  <si>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</si>
  <si>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</si>
  <si>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</si>
  <si>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Page 328-A</t>
  </si>
  <si>
    <t>Page 329-A</t>
  </si>
  <si>
    <t>Page 330-A</t>
  </si>
  <si>
    <t>Page 328-B</t>
  </si>
  <si>
    <t>Page 329-B</t>
  </si>
  <si>
    <t>Page 330-B</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</si>
  <si>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</si>
  <si>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</si>
  <si>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</si>
  <si>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</si>
  <si>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</si>
  <si>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</si>
  <si>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</si>
  <si>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</si>
  <si>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</si>
  <si>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</si>
  <si>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</si>
  <si>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</si>
  <si>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</si>
  <si>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</si>
  <si>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Net  Utility Operating Income (Enter Total of</t>
  </si>
  <si>
    <t>Page 114</t>
  </si>
  <si>
    <t>Page 115</t>
  </si>
  <si>
    <t>Page 116</t>
  </si>
  <si>
    <t>(Ref).</t>
  </si>
  <si>
    <t xml:space="preserve">                         TOTAL</t>
  </si>
  <si>
    <t xml:space="preserve">               Account</t>
  </si>
  <si>
    <t>Net Utility Operating Income (Carried forward from page 114)</t>
  </si>
  <si>
    <t xml:space="preserve">               - -</t>
  </si>
  <si>
    <t>Other Income</t>
  </si>
  <si>
    <t xml:space="preserve">    Nonutility Operating Income</t>
  </si>
  <si>
    <t xml:space="preserve">       Revenues From Merchandising, Jobbing and Contract Work (415)</t>
  </si>
  <si>
    <t xml:space="preserve">       (Less) Costs and Exp. of Merchandising, Job. &amp; Contract Work (416)</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</si>
  <si>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</si>
  <si>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</si>
  <si>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</si>
  <si>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</si>
  <si>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</si>
  <si>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</si>
  <si>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</si>
  <si>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</si>
  <si>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</si>
  <si>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</si>
  <si>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</si>
  <si>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</si>
  <si>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DEBITS</t>
  </si>
  <si>
    <t>Description and Purpose of</t>
  </si>
  <si>
    <t xml:space="preserve">  No.</t>
  </si>
  <si>
    <t xml:space="preserve"> TOTAL</t>
  </si>
  <si>
    <t>Next Page is 300</t>
  </si>
  <si>
    <t>Page 278</t>
  </si>
  <si>
    <t>Page 278-A</t>
  </si>
  <si>
    <t>ELECTRIC OPERATING REVENUES (ACCOUNT 400)</t>
  </si>
  <si>
    <t>ELECTRIC OPERATING REVENUES (ACCOUNT 400) (Continued)</t>
  </si>
  <si>
    <t>important new territory added and important rate increases</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</si>
  <si>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</si>
  <si>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</si>
  <si>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</si>
  <si>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</si>
  <si>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</si>
  <si>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billed pursuant thereto.</t>
  </si>
  <si>
    <t xml:space="preserve">     3.    Where the same customers are served under more than</t>
  </si>
  <si>
    <t xml:space="preserve">       6.   Report amount of unbilled revenue as of end of year</t>
  </si>
  <si>
    <t>for each applicable revenue account subheading.</t>
  </si>
  <si>
    <t>Average Number</t>
  </si>
  <si>
    <t>KWh of Sales</t>
  </si>
  <si>
    <t>Revenue per</t>
  </si>
  <si>
    <t>Number and Title of Rate Schedule</t>
  </si>
  <si>
    <t>MWh Sold</t>
  </si>
  <si>
    <t>Revenue</t>
  </si>
  <si>
    <t>of Customers</t>
  </si>
  <si>
    <t>per Customer</t>
  </si>
  <si>
    <t>KWh Sold</t>
  </si>
  <si>
    <t>Total Billed</t>
  </si>
  <si>
    <t>Total Unbilled Rev. (See Instr. 6)</t>
  </si>
  <si>
    <t>Next Page is 310</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</si>
  <si>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</si>
  <si>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</si>
  <si>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</si>
  <si>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</si>
  <si>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</si>
  <si>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</si>
  <si>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</si>
  <si>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</si>
  <si>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</si>
  <si>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</si>
  <si>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</si>
  <si>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</si>
  <si>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</si>
  <si>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</si>
  <si>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</si>
  <si>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and Investments in (and Advances to)</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</si>
  <si>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</si>
  <si>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</si>
  <si>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</si>
  <si>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</si>
  <si>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</si>
  <si>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</si>
  <si>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</si>
  <si>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</si>
  <si>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</si>
  <si>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</si>
  <si>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</si>
  <si>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</si>
  <si>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</si>
  <si>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</si>
  <si>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</si>
  <si>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</si>
  <si>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</si>
  <si>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</si>
  <si>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</si>
  <si>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</si>
  <si>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</si>
  <si>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</si>
  <si>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</si>
  <si>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</si>
  <si>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</si>
  <si>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</si>
  <si>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</si>
  <si>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</si>
  <si>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</si>
  <si>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</si>
  <si>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</si>
  <si>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</si>
  <si>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</si>
  <si>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</si>
  <si>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</si>
  <si>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</si>
  <si>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</si>
  <si>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</si>
  <si>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</si>
  <si>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</si>
  <si>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</si>
  <si>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</si>
  <si>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</si>
  <si>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</si>
  <si>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</si>
  <si>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</si>
  <si>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</si>
  <si>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</si>
  <si>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</si>
  <si>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</si>
  <si>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</si>
  <si>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</si>
  <si>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</si>
  <si>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</si>
  <si>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</si>
  <si>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</si>
  <si>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</si>
  <si>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</si>
  <si>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</si>
  <si>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</si>
  <si>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</si>
  <si>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</si>
  <si>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</si>
  <si>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</si>
  <si>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</si>
  <si>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</si>
  <si>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</si>
  <si>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</si>
  <si>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</si>
  <si>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</si>
  <si>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</si>
  <si>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</si>
  <si>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</si>
  <si>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</si>
  <si>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</si>
  <si>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</si>
  <si>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</si>
  <si>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</si>
  <si>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</si>
  <si>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</si>
  <si>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</si>
  <si>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</si>
  <si>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</si>
  <si>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</si>
  <si>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</si>
  <si>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</si>
  <si>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common utility plant classification and reference to order of</t>
  </si>
  <si>
    <t xml:space="preserve">  allocated to utility departments using the common utility plant</t>
  </si>
  <si>
    <t>the Commission or other authorization.</t>
  </si>
  <si>
    <t>Ending</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</si>
  <si>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</si>
  <si>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</si>
  <si>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</si>
  <si>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</si>
  <si>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</si>
  <si>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</si>
  <si>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</si>
  <si>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</si>
  <si>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</si>
  <si>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</si>
  <si>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</si>
  <si>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</si>
  <si>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</si>
  <si>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</si>
  <si>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</si>
  <si>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</si>
  <si>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</si>
  <si>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</si>
  <si>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Other Tangible Property</t>
  </si>
  <si>
    <t xml:space="preserve">     Total General Plant</t>
  </si>
  <si>
    <t xml:space="preserve">     Total Common Utility Plant</t>
  </si>
  <si>
    <t>Departmental Allocation of Common Items</t>
  </si>
  <si>
    <t>FERC FORM NO. 1 (ED. 12-87) NYPSC MODIFIED-97</t>
  </si>
  <si>
    <t>Next Page is 401</t>
  </si>
  <si>
    <t>Page 356</t>
  </si>
  <si>
    <t>COMMON UTILITY PLANT AND EXPENSES (CONTINUED)</t>
  </si>
  <si>
    <t>RESERVE FOR DEPRECIATION OF COMMON UTILITY PLANT</t>
  </si>
  <si>
    <t>Balance January 1, 1996</t>
  </si>
  <si>
    <t>Depreciation and Amortization Provisions for year charged to:</t>
  </si>
  <si>
    <t xml:space="preserve">  Depreciation - Electric</t>
  </si>
  <si>
    <t xml:space="preserve">  Depreciation - Gas</t>
  </si>
  <si>
    <t xml:space="preserve">  Amortization - Electric</t>
  </si>
  <si>
    <t xml:space="preserve">                  TOTAL Other</t>
  </si>
  <si>
    <t>Page 276-A</t>
  </si>
  <si>
    <t>Page 277-A</t>
  </si>
  <si>
    <t>Page 276-B</t>
  </si>
  <si>
    <t>Page 277-B</t>
  </si>
  <si>
    <t>(1) [   ] An Original</t>
  </si>
  <si>
    <t>(2) [   ] A Resubmission</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</si>
  <si>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</si>
  <si>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</si>
  <si>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</si>
  <si>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</si>
  <si>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</si>
  <si>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</si>
  <si>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</si>
  <si>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</si>
  <si>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</si>
  <si>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</si>
  <si>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</si>
  <si>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</si>
  <si>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</si>
  <si>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</si>
  <si>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</si>
  <si>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</si>
  <si>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</si>
  <si>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</si>
  <si>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</si>
  <si>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</si>
  <si>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</si>
  <si>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</si>
  <si>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</si>
  <si>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</si>
  <si>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</si>
  <si>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</si>
  <si>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</si>
  <si>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</si>
  <si>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</si>
  <si>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Other Paid In Capital</t>
  </si>
  <si>
    <t>Capital Stock Expense</t>
  </si>
  <si>
    <t>Long-Term Debt</t>
  </si>
  <si>
    <t>256-257</t>
  </si>
  <si>
    <t>Page 2</t>
  </si>
  <si>
    <t>LIST OF SCHEDULES (Continued)</t>
  </si>
  <si>
    <t>and Other Credits) (Continued)</t>
  </si>
  <si>
    <t>Reconciliation of Reported Net Income with Taxable Income</t>
  </si>
  <si>
    <t xml:space="preserve">  for Federal Income Taxes</t>
  </si>
  <si>
    <t>Taxes Accrued, Prepaid and Charged During the Year</t>
  </si>
  <si>
    <t>262-263</t>
  </si>
  <si>
    <t>Accumulated Deferred Investment Tax Credits</t>
  </si>
  <si>
    <t>266-267</t>
  </si>
  <si>
    <t>Other Deferred Credits</t>
  </si>
  <si>
    <t>Accumulated Deferred Income Taxes - Accelerated</t>
  </si>
  <si>
    <t xml:space="preserve">  Amortization</t>
  </si>
  <si>
    <t>272-273</t>
  </si>
  <si>
    <t>Accumulated Deferred Income Taxes - Other Property</t>
  </si>
  <si>
    <t>274-275</t>
  </si>
  <si>
    <t>Accumulated Deferred Income Taxes - Other</t>
  </si>
  <si>
    <t>276-277</t>
  </si>
  <si>
    <t>Other Regulatory Liabilities</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</si>
  <si>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</si>
  <si>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</si>
  <si>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</si>
  <si>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</si>
  <si>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</si>
  <si>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</si>
  <si>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</si>
  <si>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</si>
  <si>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</si>
  <si>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</si>
  <si>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</si>
  <si>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</si>
  <si>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</si>
  <si>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</si>
  <si>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</si>
  <si>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</si>
  <si>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</si>
  <si>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</si>
  <si>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</si>
  <si>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</si>
  <si>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</si>
  <si>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</si>
  <si>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</si>
  <si>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</si>
  <si>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</si>
  <si>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</si>
  <si>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</si>
  <si>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</si>
  <si>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</si>
  <si>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</si>
  <si>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</si>
  <si>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Deduct:  Returned by EPA</t>
  </si>
  <si>
    <t>Cost of Sales</t>
  </si>
  <si>
    <t>FERC FORM NO.1 (ED. 12-87)</t>
  </si>
  <si>
    <t>Page 101</t>
  </si>
  <si>
    <t>CONTROL OVER RESPONDENT</t>
  </si>
  <si>
    <t>FERC FORM NO. 1 (ED. 12-96)</t>
  </si>
  <si>
    <t>Page 102</t>
  </si>
  <si>
    <t xml:space="preserve"> Date of Report</t>
  </si>
  <si>
    <t xml:space="preserve">  Year of Report</t>
  </si>
  <si>
    <t>(1)  [   ]  An Original</t>
  </si>
  <si>
    <t xml:space="preserve">  (Mo, Da, Yr)</t>
  </si>
  <si>
    <t>(2)  [   ]  A Resubmission</t>
  </si>
  <si>
    <t>CORPORATIONS CONTROLLED BY RESPONDENT</t>
  </si>
  <si>
    <t>DEFINITIONS</t>
  </si>
  <si>
    <t>Line</t>
  </si>
  <si>
    <t>Percent Voting</t>
  </si>
  <si>
    <t>Footnote</t>
  </si>
  <si>
    <t>No.</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</si>
  <si>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</si>
  <si>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</si>
  <si>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</si>
  <si>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</si>
  <si>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</si>
  <si>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</si>
  <si>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</si>
  <si>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</si>
  <si>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</si>
  <si>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</si>
  <si>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</si>
  <si>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</si>
  <si>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</si>
  <si>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</si>
  <si>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</si>
  <si>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</si>
  <si>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</si>
  <si>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</si>
  <si>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</si>
  <si>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</si>
  <si>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</si>
  <si>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</si>
  <si>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</si>
  <si>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</si>
  <si>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</si>
  <si>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</si>
  <si>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</si>
  <si>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</si>
  <si>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</si>
  <si>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</si>
  <si>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</si>
  <si>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</si>
  <si>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</si>
  <si>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</si>
  <si>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</si>
  <si>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</si>
  <si>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</si>
  <si>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</si>
  <si>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</si>
  <si>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</si>
  <si>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</si>
  <si>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</si>
  <si>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</si>
  <si>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</si>
  <si>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</si>
  <si>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</si>
  <si>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</si>
  <si>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</si>
  <si>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</si>
  <si>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</si>
  <si>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</si>
  <si>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</si>
  <si>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</si>
  <si>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</si>
  <si>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</si>
  <si>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</si>
  <si>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</si>
  <si>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</si>
  <si>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</si>
  <si>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</si>
  <si>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</si>
  <si>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</si>
  <si>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</si>
  <si>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</si>
  <si>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</si>
  <si>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</si>
  <si>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</si>
  <si>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</si>
  <si>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</si>
  <si>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</si>
  <si>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</si>
  <si>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(1) [ ] An Original</t>
  </si>
  <si>
    <t>(Mo, Da, Yr)</t>
  </si>
  <si>
    <t xml:space="preserve">CONSTRUCTION OVERHEADS ELECTRIC, GAS AND COMMON </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</si>
  <si>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</si>
  <si>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</si>
  <si>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</si>
  <si>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</si>
  <si>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</si>
  <si>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 xml:space="preserve">     11.  (Reserved)</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</si>
  <si>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</si>
  <si>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</si>
  <si>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Page 122</t>
  </si>
  <si>
    <t>NOTES TO FINANCIAL STATEMENTS (Continued)</t>
  </si>
  <si>
    <t>Next Page is 200</t>
  </si>
  <si>
    <t>Page 123</t>
  </si>
  <si>
    <t>(1)  [  ]  An Original</t>
  </si>
  <si>
    <t xml:space="preserve">  (Mo., Day, Yr.)</t>
  </si>
  <si>
    <t>(Mo., Day, Yr.)</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</si>
  <si>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</si>
  <si>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</si>
  <si>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</si>
  <si>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(1) ____ Yes.  Enter the date when such independent accountant was initially engaged: _____________.</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</si>
  <si>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</si>
  <si>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</si>
  <si>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  An Original</t>
  </si>
  <si>
    <t>[   ]  A Resubmission</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</si>
  <si>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</si>
  <si>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</si>
  <si>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</si>
  <si>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</si>
  <si>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109-A</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</si>
  <si>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</si>
  <si>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</si>
  <si>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</si>
  <si>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</si>
  <si>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</si>
  <si>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</si>
  <si>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</si>
  <si>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</si>
  <si>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</si>
  <si>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</si>
  <si>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</si>
  <si>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</si>
  <si>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</si>
  <si>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TOTAL Utility Plant (Enter Total of lines 2 and 3)</t>
  </si>
  <si>
    <t xml:space="preserve">     5</t>
  </si>
  <si>
    <t>(Less) Accum. Prov. for Depr. Amort. Depl. (108,111,115)</t>
  </si>
  <si>
    <t xml:space="preserve">     6</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</si>
  <si>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</si>
  <si>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</si>
  <si>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</si>
  <si>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</si>
  <si>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</si>
  <si>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</si>
  <si>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</si>
  <si>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</si>
  <si>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</si>
  <si>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</si>
  <si>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</si>
  <si>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</si>
  <si>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</si>
  <si>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</si>
  <si>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</si>
  <si>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</si>
  <si>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</si>
  <si>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</si>
  <si>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</si>
  <si>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</si>
  <si>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</si>
  <si>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</si>
  <si>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</si>
  <si>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</si>
  <si>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</si>
  <si>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</si>
  <si>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</si>
  <si>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</si>
  <si>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</si>
  <si>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</si>
  <si>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</si>
  <si>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</si>
  <si>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</si>
  <si>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</si>
  <si>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</si>
  <si>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</si>
  <si>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</si>
  <si>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</si>
  <si>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</si>
  <si>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</si>
  <si>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</si>
  <si>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</si>
  <si>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</si>
  <si>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</si>
  <si>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</si>
  <si>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</si>
  <si>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</si>
  <si>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</si>
  <si>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</si>
  <si>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</si>
  <si>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</si>
  <si>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</si>
  <si>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</si>
  <si>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</si>
  <si>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</si>
  <si>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 xml:space="preserve">         TOTAL Appropriations to Retained Earnings (Acct. 436) (Total of lines 18 thru 21)</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</si>
  <si>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</si>
  <si>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</si>
  <si>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</si>
  <si>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</si>
  <si>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</si>
  <si>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</si>
  <si>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</si>
  <si>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 xml:space="preserve">          Total Deferred Credits</t>
  </si>
  <si>
    <t>OPERATING RESERVES</t>
  </si>
  <si>
    <t>Property Insurance Reserve</t>
  </si>
  <si>
    <t>Injuries and Damage Reserve</t>
  </si>
  <si>
    <t>Pension and Benefits Reserve</t>
  </si>
  <si>
    <t>Miscellaneous Operating Reserves</t>
  </si>
  <si>
    <t xml:space="preserve">          Total Operating Reserves</t>
  </si>
  <si>
    <t>Total Liabilities and Other Credits</t>
  </si>
  <si>
    <t>COMPARATIVE INCOME AND RETAINED EARNINGS STATEMENT</t>
  </si>
  <si>
    <t>TOTAL UTILITY OPERATING INCOME</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</si>
  <si>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</si>
  <si>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</si>
  <si>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</si>
  <si>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</si>
  <si>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</si>
  <si>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</si>
  <si>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</si>
  <si>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</si>
  <si>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</si>
  <si>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</si>
  <si>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</si>
  <si>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</si>
  <si>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</si>
  <si>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</si>
  <si>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</si>
  <si>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 xml:space="preserve">Next Page is 340 </t>
  </si>
  <si>
    <t>Page 337</t>
  </si>
  <si>
    <t>PARTICULARS CONCERNING CERTAIN INCOME DEDUCTIONS AND INTEREST CHARGES ACCOUNTS</t>
  </si>
  <si>
    <t xml:space="preserve">  Report the information specified below, in the order</t>
  </si>
  <si>
    <t>Deductions, of the Uniform System of Accounts.  Amounts</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</si>
  <si>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</si>
  <si>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</si>
  <si>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</si>
  <si>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</si>
  <si>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</si>
  <si>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</si>
  <si>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</si>
  <si>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</si>
  <si>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</si>
  <si>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</si>
  <si>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</si>
  <si>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</si>
  <si>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</si>
  <si>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</si>
  <si>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</si>
  <si>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</si>
  <si>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</si>
  <si>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</si>
  <si>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</si>
  <si>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</si>
  <si>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FERC Rate</t>
  </si>
  <si>
    <t>Demand</t>
  </si>
  <si>
    <t>Energy</t>
  </si>
  <si>
    <t>or Public Authority</t>
  </si>
  <si>
    <t xml:space="preserve"> Total (j + k + l)</t>
  </si>
  <si>
    <t xml:space="preserve">Line </t>
  </si>
  <si>
    <t>(Footnote Affiliations)</t>
  </si>
  <si>
    <t xml:space="preserve">    Received</t>
  </si>
  <si>
    <t>Delivered</t>
  </si>
  <si>
    <t xml:space="preserve"> or Settlement ($)</t>
  </si>
  <si>
    <t>Page 326</t>
  </si>
  <si>
    <t>Page 327</t>
  </si>
  <si>
    <t>Page 326-A</t>
  </si>
  <si>
    <t>Page 327-A</t>
  </si>
  <si>
    <t>Page 326-B</t>
  </si>
  <si>
    <t>Page 327-B</t>
  </si>
  <si>
    <t>Page 326-C</t>
  </si>
  <si>
    <t>Page 327-C</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</si>
  <si>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</si>
  <si>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</si>
  <si>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</si>
  <si>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</si>
  <si>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</si>
  <si>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</si>
  <si>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</si>
  <si>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</si>
  <si>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</si>
  <si>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 xml:space="preserve">     Amort of Property Losses</t>
  </si>
  <si>
    <t xml:space="preserve">     Amort of Conversion/Regulatory Expenses</t>
  </si>
  <si>
    <t xml:space="preserve">     Taxes Other than Income Taxes</t>
  </si>
  <si>
    <t xml:space="preserve">      Income Taxes</t>
  </si>
  <si>
    <t xml:space="preserve">      Gains from Disposition of Util. Plant</t>
  </si>
  <si>
    <t xml:space="preserve">      Losses from Disposition of Util. Plant</t>
  </si>
  <si>
    <t xml:space="preserve">         Total Operating Expenses</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</si>
  <si>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</si>
  <si>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</si>
  <si>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</si>
  <si>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</si>
  <si>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</si>
  <si>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</si>
  <si>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</si>
  <si>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</si>
  <si>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</si>
  <si>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</si>
  <si>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Extraordinary Deductions</t>
  </si>
  <si>
    <t>Income Taxes, Extraordinary Items</t>
  </si>
  <si>
    <t xml:space="preserve">          Net Extraordinary Items</t>
  </si>
  <si>
    <t>Net Income</t>
  </si>
  <si>
    <t>RETAINED EARNINGS</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</si>
  <si>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</si>
  <si>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</si>
  <si>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</si>
  <si>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</si>
  <si>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</si>
  <si>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</si>
  <si>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</si>
  <si>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</si>
  <si>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</si>
  <si>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</si>
  <si>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</si>
  <si>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</si>
  <si>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</si>
  <si>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</si>
  <si>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</si>
  <si>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</si>
  <si>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</si>
  <si>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</si>
  <si>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</si>
  <si>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</si>
  <si>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</si>
  <si>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</si>
  <si>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</si>
  <si>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</si>
  <si>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Pg 120, L 4=&gt;7 (b)</t>
  </si>
  <si>
    <t>Distribution Expense</t>
  </si>
  <si>
    <t>Customer Account Expense</t>
  </si>
  <si>
    <t>Sales Expense</t>
  </si>
  <si>
    <t>Administrative and General</t>
  </si>
  <si>
    <t xml:space="preserve">   Total Operation &amp; Maintenance Expense</t>
  </si>
  <si>
    <t>DISTRIBUTION OF ELECTRIC REVENUES</t>
  </si>
  <si>
    <t>Total Revenues</t>
  </si>
  <si>
    <t>Sales of Electricity  (MWHs)</t>
  </si>
  <si>
    <t>DOLLAR AMOUNTS</t>
  </si>
  <si>
    <t>Fuel and Purchased Power</t>
  </si>
  <si>
    <t>Wages and Benefits</t>
  </si>
  <si>
    <t>Depreciation &amp; Amortization Expenses</t>
  </si>
  <si>
    <t>Income Taxes-Operating</t>
  </si>
  <si>
    <t>Other Taxes-Operating</t>
  </si>
  <si>
    <t>Capital Costs</t>
  </si>
  <si>
    <t>Formula Should = Pg 115, L 24 (e)</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</si>
  <si>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</si>
  <si>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</si>
  <si>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</si>
  <si>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</si>
  <si>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</si>
  <si>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</si>
  <si>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</si>
  <si>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</si>
  <si>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</si>
  <si>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</si>
  <si>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</si>
  <si>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</si>
  <si>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</si>
  <si>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</si>
  <si>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</si>
  <si>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 xml:space="preserve">     Total Fuel and Purchased Power</t>
  </si>
  <si>
    <t>-Fuel and PP related to Sales for Resale (Not Used)</t>
  </si>
  <si>
    <t xml:space="preserve">     Fuel and PP - Ultimate Customers</t>
  </si>
  <si>
    <t>Salaries</t>
  </si>
  <si>
    <t>Pensions and Benefits</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</si>
  <si>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</si>
  <si>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</si>
  <si>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</si>
  <si>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</si>
  <si>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</si>
  <si>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</si>
  <si>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</si>
  <si>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</si>
  <si>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</si>
  <si>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</si>
  <si>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</si>
  <si>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</si>
  <si>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</si>
  <si>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</si>
  <si>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</si>
  <si>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</si>
  <si>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</si>
  <si>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</si>
  <si>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</si>
  <si>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</si>
  <si>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</si>
  <si>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</si>
  <si>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</si>
  <si>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</si>
  <si>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</si>
  <si>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</si>
  <si>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</si>
  <si>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</si>
  <si>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</si>
  <si>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</si>
  <si>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</si>
  <si>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</si>
  <si>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</si>
  <si>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 xml:space="preserve">  during the year for technological research, development, and</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</si>
  <si>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</si>
  <si>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</si>
  <si>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</si>
  <si>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</si>
  <si>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</si>
  <si>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</si>
  <si>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</si>
  <si>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</si>
  <si>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</si>
  <si>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</si>
  <si>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107, Construction Work in Progress, first.  Show in column (f)</t>
  </si>
  <si>
    <t>1.  Report below the original cost of electric plant in service according to the prescribed accounts.</t>
  </si>
  <si>
    <t>Transmission of Electricity for Others</t>
  </si>
  <si>
    <t>12-90</t>
  </si>
  <si>
    <t>Transmission of Electricity by Others</t>
  </si>
  <si>
    <t>Miscellaneous General Expenses</t>
  </si>
  <si>
    <t>Depreciation and Amortization of Electric Plant</t>
  </si>
  <si>
    <t>336-337</t>
  </si>
  <si>
    <t>Particulars Concerning Certain Income Deduction and</t>
  </si>
  <si>
    <t xml:space="preserve">  Interest Charges Accounts</t>
  </si>
  <si>
    <t>Common Section</t>
  </si>
  <si>
    <t>Regulatory Commission Expenses</t>
  </si>
  <si>
    <t>350-351</t>
  </si>
  <si>
    <t>Research, Development, and Demonstration Activities</t>
  </si>
  <si>
    <t>352-353</t>
  </si>
  <si>
    <t>Distribution of Salaries and Wages</t>
  </si>
  <si>
    <t>Common Utility Plant and Expenses</t>
  </si>
  <si>
    <t>Electric Plant Statistical Data</t>
  </si>
  <si>
    <t>Electric Energy Account</t>
  </si>
  <si>
    <t>Monthly Peaks and Output</t>
  </si>
  <si>
    <t>Steam - Electric Generating Plant Statistics (Large Plants)</t>
  </si>
  <si>
    <t>Hydroelectric Generating Plant Statistics (Large Plants)</t>
  </si>
  <si>
    <t>Pumped Storage Generating Plant Statistics (Large Plants)</t>
  </si>
  <si>
    <t>Generating Plant Statistics (Small Plants)</t>
  </si>
  <si>
    <t>Page 3</t>
  </si>
  <si>
    <t>Electric Plant Statistical Data (Continued)</t>
  </si>
  <si>
    <t>Transmission Line Statistics</t>
  </si>
  <si>
    <t>422-423</t>
  </si>
  <si>
    <t>Transmission Lines Added During Year</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</si>
  <si>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</si>
  <si>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</si>
  <si>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</si>
  <si>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</si>
  <si>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</si>
  <si>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</si>
  <si>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 xml:space="preserve">     Other Gas Supply (Enter Total of lines 30 and 42)</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</si>
  <si>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</si>
  <si>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</si>
  <si>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</si>
  <si>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</si>
  <si>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</si>
  <si>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</si>
  <si>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</si>
  <si>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</si>
  <si>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Other Utility Departments</t>
  </si>
  <si>
    <t>Operation and Maintenance</t>
  </si>
  <si>
    <t xml:space="preserve">          TOTAL All Utility Dept. (Total of lines 25, 59, and 61)</t>
  </si>
  <si>
    <t>Utility Plant</t>
  </si>
  <si>
    <t>Construction (By Utility Departments)</t>
  </si>
  <si>
    <t xml:space="preserve">     Electric Plant</t>
  </si>
  <si>
    <t xml:space="preserve">     Gas Plant</t>
  </si>
  <si>
    <t xml:space="preserve">     Other</t>
  </si>
  <si>
    <t xml:space="preserve">          TOTAL Construction (Total of lines 65 thru 67)</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</si>
  <si>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</si>
  <si>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</si>
  <si>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</si>
  <si>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</si>
  <si>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</si>
  <si>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</si>
  <si>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</si>
  <si>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</si>
  <si>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</si>
  <si>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</si>
  <si>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</si>
  <si>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</si>
  <si>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</si>
  <si>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</si>
  <si>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</si>
  <si>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</si>
  <si>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</si>
  <si>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</si>
  <si>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</si>
  <si>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</si>
  <si>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</si>
  <si>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</si>
  <si>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</si>
  <si>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</si>
  <si>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</si>
  <si>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</si>
  <si>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</si>
  <si>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</si>
  <si>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</si>
  <si>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</si>
  <si>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</si>
  <si>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</si>
  <si>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</si>
  <si>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</si>
  <si>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</si>
  <si>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</si>
  <si>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OTHER DEFERRED CREDITS (Account 253)</t>
  </si>
  <si>
    <t>Report below the particulars (details) called for concerning other deferred credits.</t>
  </si>
  <si>
    <t>For any deferred credit being amortized, show the period of amortization.</t>
  </si>
  <si>
    <t>Description of Other</t>
  </si>
  <si>
    <t>Deferred Credits</t>
  </si>
  <si>
    <t>Next Page is  272</t>
  </si>
  <si>
    <t>Page 269</t>
  </si>
  <si>
    <t>Page 269-A</t>
  </si>
  <si>
    <t xml:space="preserve">Name of Respondent </t>
  </si>
  <si>
    <t>ACCUMULATED DEFERRED INCOME TAXES-ACCELERATED AMORTIZATION PROPERTY (Account 281)</t>
  </si>
  <si>
    <t>ACCUMULATED DEFERRED INCOME TAXES-ACCELERATED AMORTIZATION PROPERTY (Account 281) (Continued)</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</si>
  <si>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</si>
  <si>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</si>
  <si>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</si>
  <si>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</si>
  <si>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</si>
  <si>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</si>
  <si>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</si>
  <si>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</si>
  <si>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</si>
  <si>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</si>
  <si>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</si>
  <si>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</si>
  <si>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</si>
  <si>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</si>
  <si>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</si>
  <si>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</si>
  <si>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</si>
  <si>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</si>
  <si>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</si>
  <si>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</si>
  <si>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</si>
  <si>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</si>
  <si>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</si>
  <si>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</si>
  <si>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</si>
  <si>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 xml:space="preserve">    Hydraulic</t>
  </si>
  <si>
    <t>Other Income Deductions</t>
  </si>
  <si>
    <t xml:space="preserve">    Loss on Disposition of Property (421.2)</t>
  </si>
  <si>
    <t xml:space="preserve">    Miscellaneous Amortization (425)</t>
  </si>
  <si>
    <t xml:space="preserve">    Miscellaneous Income Deductions (426.1 - 426.5)</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</si>
  <si>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</si>
  <si>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</si>
  <si>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</si>
  <si>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</si>
  <si>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</si>
  <si>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</si>
  <si>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Investment Tax Credit Adj. -- Net (411.5)</t>
  </si>
  <si>
    <t xml:space="preserve">     (Less) Investment Tax Credits (420)</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</si>
  <si>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</si>
  <si>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</si>
  <si>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</si>
  <si>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</si>
  <si>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</si>
  <si>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</si>
  <si>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</si>
  <si>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</si>
  <si>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Extraordinary Income (434)</t>
  </si>
  <si>
    <t>(Less) Extraordinary Deductions (435)</t>
  </si>
  <si>
    <t xml:space="preserve">   70</t>
  </si>
  <si>
    <t>Income Taxes -- Federal and Other (409.3)</t>
  </si>
  <si>
    <t xml:space="preserve">   71</t>
  </si>
  <si>
    <t xml:space="preserve">   72</t>
  </si>
  <si>
    <t>Page 117</t>
  </si>
  <si>
    <t>STATEMENT OF RETAINED EARNINGS FOR THE YEAR</t>
  </si>
  <si>
    <t>For Other (Specify), include deferrals relating to other income and deductions.</t>
  </si>
  <si>
    <t>Account  410.1</t>
  </si>
  <si>
    <t>Account  411.1</t>
  </si>
  <si>
    <t>Account  410.2</t>
  </si>
  <si>
    <t>Account  411.2</t>
  </si>
  <si>
    <t>Account 282</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</si>
  <si>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</si>
  <si>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</si>
  <si>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</si>
  <si>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</si>
  <si>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</si>
  <si>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</si>
  <si>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</si>
  <si>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</si>
  <si>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</si>
  <si>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</si>
  <si>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</si>
  <si>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</si>
  <si>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</si>
  <si>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</si>
  <si>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</si>
  <si>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</si>
  <si>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</si>
  <si>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</si>
  <si>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</si>
  <si>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</si>
  <si>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</si>
  <si>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</si>
  <si>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</si>
  <si>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</si>
  <si>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</si>
  <si>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</si>
  <si>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</si>
  <si>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</si>
  <si>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</si>
  <si>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5.  Show dividends for each class and series of capital stock.</t>
  </si>
  <si>
    <t>6.  Show separately the State and Federal income tax effect of items shown in account 439, Adjustments to Retained Earnings.</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</si>
  <si>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</si>
  <si>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</si>
  <si>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</si>
  <si>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</si>
  <si>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</si>
  <si>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</si>
  <si>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</si>
  <si>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(1)  [   ] An Original</t>
  </si>
  <si>
    <t>2.</t>
  </si>
  <si>
    <t>3.</t>
  </si>
  <si>
    <t>Title and Department</t>
  </si>
  <si>
    <t>Term Expired</t>
  </si>
  <si>
    <t>Salary</t>
  </si>
  <si>
    <t>Over Which Jurisdiction</t>
  </si>
  <si>
    <t>or Current</t>
  </si>
  <si>
    <t>Rate at</t>
  </si>
  <si>
    <t>Paid During</t>
  </si>
  <si>
    <t>Foot-</t>
  </si>
  <si>
    <t>Deferred</t>
  </si>
  <si>
    <t>Incentive Pay</t>
  </si>
  <si>
    <t>Savings</t>
  </si>
  <si>
    <t>Stock</t>
  </si>
  <si>
    <t>Life Insurance</t>
  </si>
  <si>
    <t>Other</t>
  </si>
  <si>
    <t>Total</t>
  </si>
  <si>
    <t>Name of Person</t>
  </si>
  <si>
    <t>Is Exercised</t>
  </si>
  <si>
    <t>Term Will</t>
  </si>
  <si>
    <t>Year End</t>
  </si>
  <si>
    <t>Year</t>
  </si>
  <si>
    <t>note</t>
  </si>
  <si>
    <t>Compensation</t>
  </si>
  <si>
    <t>(Bonuses, etc.)</t>
  </si>
  <si>
    <t>Plans</t>
  </si>
  <si>
    <t>Options</t>
  </si>
  <si>
    <t>Premiums</t>
  </si>
  <si>
    <t>(Explain Below)</t>
  </si>
  <si>
    <t>(e thru k)</t>
  </si>
  <si>
    <t>Expire</t>
  </si>
  <si>
    <t>(e)</t>
  </si>
  <si>
    <t>(f)</t>
  </si>
  <si>
    <t>(g)</t>
  </si>
  <si>
    <t>(h)</t>
  </si>
  <si>
    <t>(i)</t>
  </si>
  <si>
    <t>(j)</t>
  </si>
  <si>
    <t>(k)</t>
  </si>
  <si>
    <t>(l)</t>
  </si>
  <si>
    <t xml:space="preserve"> NOTES:</t>
  </si>
  <si>
    <t>NOTES:</t>
  </si>
  <si>
    <t>104</t>
  </si>
  <si>
    <t>105</t>
  </si>
  <si>
    <t>SECURITY HOLDERS AND VOTING POWERS</t>
  </si>
  <si>
    <t xml:space="preserve">   1.  Give the names and addresses of the 10 security</t>
  </si>
  <si>
    <t>explain in a footnote the circumstances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</si>
  <si>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</si>
  <si>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</si>
  <si>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</si>
  <si>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</si>
  <si>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</si>
  <si>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</si>
  <si>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</si>
  <si>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</si>
  <si>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</si>
  <si>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If required, see insert pages below</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</si>
  <si>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</si>
  <si>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</si>
  <si>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</si>
  <si>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</si>
  <si>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</si>
  <si>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</si>
  <si>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</si>
  <si>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</si>
  <si>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</si>
  <si>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</si>
  <si>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</si>
  <si>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</si>
  <si>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</si>
  <si>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</si>
  <si>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</si>
  <si>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</si>
  <si>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</si>
  <si>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</si>
  <si>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</si>
  <si>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</si>
  <si>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</si>
  <si>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</si>
  <si>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</si>
  <si>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</si>
  <si>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</si>
  <si>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</si>
  <si>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</si>
  <si>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</si>
  <si>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</si>
  <si>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</si>
  <si>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</si>
  <si>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</si>
  <si>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</si>
  <si>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</si>
  <si>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LONG-TERM DEBT</t>
  </si>
  <si>
    <t>Bonds (221)</t>
  </si>
  <si>
    <t>(Less) Reacquired Bonds (222)</t>
  </si>
  <si>
    <t>Advances from Associated Companies (223)</t>
  </si>
  <si>
    <t>Other Long-Term Debt (224)</t>
  </si>
  <si>
    <t>Unamortized Premium on Long-Term Debt (225)</t>
  </si>
  <si>
    <t>(Less) Unamortized Discount on Long-Term Debt-Debit (226)</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</si>
  <si>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</si>
  <si>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</si>
  <si>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</si>
  <si>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</si>
  <si>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</si>
  <si>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 xml:space="preserve">Accumulated Miscellaneous Operating Provisions (228.4) </t>
  </si>
  <si>
    <t>Accumulated Provision for Rate Refunds (229)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</si>
  <si>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</si>
  <si>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</si>
  <si>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</si>
  <si>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</si>
  <si>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</si>
  <si>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</si>
  <si>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</si>
  <si>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</si>
  <si>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</si>
  <si>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</si>
  <si>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</si>
  <si>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</si>
  <si>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</si>
  <si>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</si>
  <si>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</si>
  <si>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</si>
  <si>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</si>
  <si>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</si>
  <si>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</si>
  <si>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</si>
  <si>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</si>
  <si>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</si>
  <si>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</si>
  <si>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</si>
  <si>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Accumulated Deferred Income Taxes (281 - 283)</t>
  </si>
  <si>
    <t>272-277</t>
  </si>
  <si>
    <t>Note:</t>
  </si>
  <si>
    <t xml:space="preserve">in determination of corporate action by any method, explain </t>
  </si>
  <si>
    <t xml:space="preserve">particulars of the trust (whether voting trust, etc.), </t>
  </si>
  <si>
    <t>briefly in a footnote.</t>
  </si>
  <si>
    <t>duration of trust, and principal holders of beneficiary</t>
  </si>
  <si>
    <t xml:space="preserve">   4.  Furnish particulars (details) concerning any options,</t>
  </si>
  <si>
    <t xml:space="preserve">interests in the trust.  If the stock book was not closed or a </t>
  </si>
  <si>
    <t>warrants, or rights outstanding at the end of the year for</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</si>
  <si>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</si>
  <si>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</si>
  <si>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</si>
  <si>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</si>
  <si>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</si>
  <si>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</si>
  <si>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</si>
  <si>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</si>
  <si>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</si>
  <si>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</si>
  <si>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</si>
  <si>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</si>
  <si>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</si>
  <si>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</si>
  <si>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</si>
  <si>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</si>
  <si>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</si>
  <si>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</si>
  <si>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</si>
  <si>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</si>
  <si>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</si>
  <si>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</si>
  <si>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</si>
  <si>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</si>
  <si>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</si>
  <si>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</si>
  <si>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</si>
  <si>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</si>
  <si>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Unemployment Insurance</t>
  </si>
  <si>
    <t xml:space="preserve">   Disability Insurance</t>
  </si>
  <si>
    <t xml:space="preserve">   Sales and Use</t>
  </si>
  <si>
    <t xml:space="preserve">   Petroleum Business Tax - New York</t>
  </si>
  <si>
    <t>Local:</t>
  </si>
  <si>
    <t xml:space="preserve">   Real Estate</t>
  </si>
  <si>
    <t xml:space="preserve">   Special Franchise</t>
  </si>
  <si>
    <t xml:space="preserve">   Municipal Gross Income</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</si>
  <si>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</si>
  <si>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</si>
  <si>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</si>
  <si>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</si>
  <si>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</si>
  <si>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</si>
  <si>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</si>
  <si>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</si>
  <si>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</si>
  <si>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</si>
  <si>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</si>
  <si>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(930.1) General Advertising Expenses</t>
  </si>
  <si>
    <t>(505) Electric Expenses</t>
  </si>
  <si>
    <t>D. Other Power Generation</t>
  </si>
  <si>
    <t>(589) Rents</t>
  </si>
  <si>
    <t>(930.2) Miscellaneous General Expenses</t>
  </si>
  <si>
    <t>(506) Miscellaneous Steam Power Expenses</t>
  </si>
  <si>
    <t>(931) Rents</t>
  </si>
  <si>
    <t>(507) Rents</t>
  </si>
  <si>
    <t>(546)</t>
  </si>
  <si>
    <t>Operation Supervision and Engineering</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</si>
  <si>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</si>
  <si>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</si>
  <si>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</si>
  <si>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</si>
  <si>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</si>
  <si>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</si>
  <si>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</si>
  <si>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</si>
  <si>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</si>
  <si>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</si>
  <si>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</si>
  <si>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</si>
  <si>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</si>
  <si>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</si>
  <si>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</si>
  <si>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</si>
  <si>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</si>
  <si>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</si>
  <si>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</si>
  <si>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</si>
  <si>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</si>
  <si>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</si>
  <si>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</si>
  <si>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</si>
  <si>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</si>
  <si>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</si>
  <si>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</si>
  <si>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</si>
  <si>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</si>
  <si>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</si>
  <si>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</si>
  <si>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</si>
  <si>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</si>
  <si>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</si>
  <si>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</si>
  <si>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</si>
  <si>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</si>
  <si>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</si>
  <si>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</si>
  <si>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</si>
  <si>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</si>
  <si>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</si>
  <si>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</si>
  <si>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</si>
  <si>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</si>
  <si>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</si>
  <si>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</si>
  <si>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</si>
  <si>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</si>
  <si>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</si>
  <si>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</si>
  <si>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</si>
  <si>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</si>
  <si>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</si>
  <si>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</si>
  <si>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 xml:space="preserve">Provide total amounts in columns (i) through (n) as the last line.  Enter "TOTAL" in column (a) as the last line.  The total amounts in </t>
  </si>
  <si>
    <t>Page 450-A</t>
  </si>
  <si>
    <t>(591) Maintenance of Structures</t>
  </si>
  <si>
    <t>(935) Maintenance of General Plant</t>
  </si>
  <si>
    <t>(549)</t>
  </si>
  <si>
    <t>Miscellaneous Other Power Generation Expenses</t>
  </si>
  <si>
    <t>(592) Maintenance of Station Equipment</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</si>
  <si>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</si>
  <si>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</si>
  <si>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</si>
  <si>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</si>
  <si>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</si>
  <si>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</si>
  <si>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</si>
  <si>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</si>
  <si>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</si>
  <si>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</si>
  <si>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</si>
  <si>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</si>
  <si>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</si>
  <si>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</si>
  <si>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</si>
  <si>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</si>
  <si>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</si>
  <si>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</si>
  <si>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</si>
  <si>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</si>
  <si>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</si>
  <si>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</si>
  <si>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</si>
  <si>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</si>
  <si>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</si>
  <si>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</si>
  <si>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</si>
  <si>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</si>
  <si>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</si>
  <si>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</si>
  <si>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</si>
  <si>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</si>
  <si>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</si>
  <si>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</si>
  <si>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</si>
  <si>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</si>
  <si>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</si>
  <si>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</si>
  <si>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</si>
  <si>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Notes Receivable from Associated Cos.</t>
  </si>
  <si>
    <t xml:space="preserve">                                                  If required, see insert pages below</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</si>
  <si>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</si>
  <si>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</si>
  <si>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</si>
  <si>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</si>
  <si>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</si>
  <si>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</si>
  <si>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</si>
  <si>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</si>
  <si>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</si>
  <si>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</si>
  <si>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</si>
  <si>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</si>
  <si>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</si>
  <si>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</si>
  <si>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</si>
  <si>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</si>
  <si>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</si>
  <si>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</si>
  <si>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</si>
  <si>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</si>
  <si>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</si>
  <si>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</si>
  <si>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</si>
  <si>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</si>
  <si>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</si>
  <si>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</si>
  <si>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</si>
  <si>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</si>
  <si>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</si>
  <si>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</si>
  <si>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</si>
  <si>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</si>
  <si>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</si>
  <si>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</si>
  <si>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</si>
  <si>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</si>
  <si>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</si>
  <si>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</si>
  <si>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</si>
  <si>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</si>
  <si>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</si>
  <si>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</si>
  <si>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Electric Expenses</t>
  </si>
  <si>
    <t>Misc. Steam (or Nuclear) Power Expenses</t>
  </si>
  <si>
    <t>Maintenance of Boiler (or Reactor) Plant</t>
  </si>
  <si>
    <t>Maintenance of Misc. Steam (or Nuclear) Plant</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</si>
  <si>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</si>
  <si>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</si>
  <si>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</si>
  <si>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</si>
  <si>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</si>
  <si>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</si>
  <si>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</si>
  <si>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</si>
  <si>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</si>
  <si>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</si>
  <si>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</si>
  <si>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</si>
  <si>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</si>
  <si>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</si>
  <si>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</si>
  <si>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</si>
  <si>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</si>
  <si>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</si>
  <si>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</si>
  <si>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</si>
  <si>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</si>
  <si>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</si>
  <si>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</si>
  <si>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</si>
  <si>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</si>
  <si>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</si>
  <si>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</si>
  <si>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</si>
  <si>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</si>
  <si>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</si>
  <si>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</si>
  <si>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</si>
  <si>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</si>
  <si>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</si>
  <si>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 xml:space="preserve">          indicate such fact by footnote; also where line is</t>
  </si>
  <si>
    <t xml:space="preserve">  It is not necessary to report minor revisions of lines.</t>
  </si>
  <si>
    <t>ownership or lease, give name of co-owner or other party, explain</t>
  </si>
  <si>
    <t xml:space="preserve">  2.  Substations which serve only one industrial or street</t>
  </si>
  <si>
    <t>substation, designating whether transmission or distribution</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</si>
  <si>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</si>
  <si>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</si>
  <si>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</si>
  <si>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</si>
  <si>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</si>
  <si>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</si>
  <si>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 xml:space="preserve">  3.  Substations with capacities of less than 10 MVa,</t>
  </si>
  <si>
    <t>summarize according to function the capacities reported for</t>
  </si>
  <si>
    <t xml:space="preserve">  than by reason of sole ownership by the respondent.  For</t>
  </si>
  <si>
    <t xml:space="preserve">                                               B. Nuclear Power Generation</t>
  </si>
  <si>
    <t>Page 430</t>
  </si>
  <si>
    <t>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macro will not print insert pages.   As a result, you will have to print these schedules manually.</t>
  </si>
  <si>
    <t>report applies.   At least one additional copy shall be retained in the files of  the reporting utility.</t>
  </si>
  <si>
    <t xml:space="preserve">Commission,  Albany,  NY,  on or before the 31st of March next following the end of the year to which the </t>
  </si>
  <si>
    <t>the report.  The statute further provides that when any such report is defective or believed to be erroneous,</t>
  </si>
  <si>
    <t>the reporting utility shall be duly notified and given a reasonable time within which to make the necessary</t>
  </si>
  <si>
    <t>amendments or corrections.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</si>
  <si>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</si>
  <si>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</si>
  <si>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</si>
  <si>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</si>
  <si>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</si>
  <si>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</si>
  <si>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</si>
  <si>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</si>
  <si>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Direct Payroll</t>
  </si>
  <si>
    <t>Plant Materials and Operating Supplies (Account 154)</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</si>
  <si>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</si>
  <si>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</si>
  <si>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</si>
  <si>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</si>
  <si>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</si>
  <si>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</si>
  <si>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</si>
  <si>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</si>
  <si>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 xml:space="preserve">  8.  Report on lines 22-27 the name of purchasers/transferees of allowances disposed of and identify associated companies.</t>
  </si>
  <si>
    <t xml:space="preserve">  2.  Report all acquisitions of allowances at cost.</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</si>
  <si>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</si>
  <si>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</si>
  <si>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</si>
  <si>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</si>
  <si>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 xml:space="preserve">     TOTAL Sales to Ultimate Consumers</t>
  </si>
  <si>
    <t>(447) Sales for Resale</t>
  </si>
  <si>
    <t xml:space="preserve">     TOTAL Sales of Electricity</t>
  </si>
  <si>
    <t>(Less) (449.1) Provision for Rate Refunds</t>
  </si>
  <si>
    <t xml:space="preserve">     TOTAL Revenues Net of Provision for Refunds</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</si>
  <si>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</si>
  <si>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</si>
  <si>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</si>
  <si>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</si>
  <si>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</si>
  <si>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</si>
  <si>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</si>
  <si>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Electric Operating Revenues</t>
  </si>
  <si>
    <t>Next Page is 304</t>
  </si>
  <si>
    <t>Page 300</t>
  </si>
  <si>
    <t>Page 301</t>
  </si>
  <si>
    <t xml:space="preserve">  (1)  [   ]  An Original</t>
  </si>
  <si>
    <t xml:space="preserve">  (2)  [   ]  A Resubmission</t>
  </si>
  <si>
    <t xml:space="preserve">     1.    Report below for each rate schedule in effect during</t>
  </si>
  <si>
    <t>peak  water heating schedule),  the entries in column (d) for</t>
  </si>
  <si>
    <t>the special schedule should denote the duplication in</t>
  </si>
  <si>
    <t>number of reported customers.</t>
  </si>
  <si>
    <t xml:space="preserve">       4.   The average number of customers should be the</t>
  </si>
  <si>
    <t xml:space="preserve">     2.    Provide a subheading and total for each prescribed</t>
  </si>
  <si>
    <t>number of bills rendered during the year divided by the</t>
  </si>
  <si>
    <t>operating revenue account in the sequence followed in</t>
  </si>
  <si>
    <t>number of billing periods during the year (12 if all billings</t>
  </si>
  <si>
    <t>"Electric Operating Revenues," pages 300-301. If the sales</t>
  </si>
  <si>
    <t>are made monthly).</t>
  </si>
  <si>
    <t>Payroll Charged for</t>
  </si>
  <si>
    <t>Clearing Accounts</t>
  </si>
  <si>
    <t xml:space="preserve">     Production</t>
  </si>
  <si>
    <t xml:space="preserve">     Transmission</t>
  </si>
  <si>
    <t xml:space="preserve">     Distribution</t>
  </si>
  <si>
    <t xml:space="preserve">     Customer Accounts</t>
  </si>
  <si>
    <t xml:space="preserve">     Customer Service and Informational</t>
  </si>
  <si>
    <t xml:space="preserve">     Sales</t>
  </si>
  <si>
    <t xml:space="preserve">          TOTAL Plant Removal (Total of lines 70 thru 72)</t>
  </si>
  <si>
    <t>Other Accounts (Specify):</t>
  </si>
  <si>
    <t>TOTAL Other Accounts</t>
  </si>
  <si>
    <t>TOTAL SALARIES AND WAGES</t>
  </si>
  <si>
    <t>Page 355</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</si>
  <si>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</si>
  <si>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</si>
  <si>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</si>
  <si>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</si>
  <si>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</si>
  <si>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</si>
  <si>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</si>
  <si>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</si>
  <si>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</si>
  <si>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</si>
  <si>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</si>
  <si>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</si>
  <si>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</si>
  <si>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</si>
  <si>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</si>
  <si>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</si>
  <si>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</si>
  <si>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</si>
  <si>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</si>
  <si>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</si>
  <si>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</si>
  <si>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</si>
  <si>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</si>
  <si>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such as (P) or (D).  The expenses, premium or discount should </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</si>
  <si>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</si>
  <si>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</si>
  <si>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</si>
  <si>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</si>
  <si>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</si>
  <si>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</si>
  <si>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</si>
  <si>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</si>
  <si>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</si>
  <si>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</si>
  <si>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</si>
  <si>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</si>
  <si>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</si>
  <si>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</si>
  <si>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</si>
  <si>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Next Page is 222</t>
  </si>
  <si>
    <t>Page 222</t>
  </si>
  <si>
    <t>NUMBER OF ELECTRIC DEPARTMENT EMPLOYEES</t>
  </si>
  <si>
    <t>(517) Operation Supervision and Engineering</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</si>
  <si>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</si>
  <si>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</si>
  <si>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</si>
  <si>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</si>
  <si>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</si>
  <si>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</si>
  <si>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</si>
  <si>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</si>
  <si>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</si>
  <si>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</si>
  <si>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</si>
  <si>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</si>
  <si>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</si>
  <si>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</si>
  <si>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2.  If the respondent's payroll for the reporting period includes any special construction personnel, include such employees</t>
  </si>
  <si>
    <t>(521) Steam from Other Sources</t>
  </si>
  <si>
    <t>(904) Uncollectible Accounts</t>
  </si>
  <si>
    <t>on line 3, and show the number of such special construction employees in a footnote.</t>
  </si>
  <si>
    <t>(Less) (522) Steam Transferred-Cr.</t>
  </si>
  <si>
    <t>(905) Miscellaneous Customer Accounts Expenses</t>
  </si>
  <si>
    <t xml:space="preserve">3.  The number of employees assignable to the electric department from joint functions of combination utilities may be </t>
  </si>
  <si>
    <t>(523) Electric Expenses</t>
  </si>
  <si>
    <t>2. TRANSMISSION EXPENSES</t>
  </si>
  <si>
    <t xml:space="preserve">determined by estimate, on the basis of employee equivalents. Show the estimated number of equivalent employees </t>
  </si>
  <si>
    <t>(524) Miscellaneous Nuclear Power Expenses</t>
  </si>
  <si>
    <t>attributed to the electric department from joint functions.</t>
  </si>
  <si>
    <t>(525) Rents</t>
  </si>
  <si>
    <t>(560)</t>
  </si>
  <si>
    <t xml:space="preserve">  TOTAL Operation (Enter Total of lines 24 thru 32)</t>
  </si>
  <si>
    <t>(907) Supervision</t>
  </si>
  <si>
    <t xml:space="preserve">1. Payroll Period Ended (Date)                                     </t>
  </si>
  <si>
    <t>(562)</t>
  </si>
  <si>
    <t>Station Expenses</t>
  </si>
  <si>
    <t>(537) Hydraulic Expenses</t>
  </si>
  <si>
    <t>(572)</t>
  </si>
  <si>
    <t>Maintenance of Underground Lines</t>
  </si>
  <si>
    <t>(538) Electric Expenses</t>
  </si>
  <si>
    <t>(573)</t>
  </si>
  <si>
    <t>Maintenance of Miscellaneous Transmission Plant</t>
  </si>
  <si>
    <t>(920) Administrative and General Salaries</t>
  </si>
  <si>
    <t>(539) Miscellaneous Hydraulic Power Generation Expenses</t>
  </si>
  <si>
    <t>(921) Office Supplies and Expenses</t>
  </si>
  <si>
    <t>(540) Rents</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</si>
  <si>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</si>
  <si>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</si>
  <si>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</si>
  <si>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</si>
  <si>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</si>
  <si>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</si>
  <si>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</si>
  <si>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</si>
  <si>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</si>
  <si>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</si>
  <si>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</si>
  <si>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Please complete the information on this schedule for all copies (paper and electronic version) of the report.</t>
  </si>
  <si>
    <t>the court and date of court order under which such certificates</t>
  </si>
  <si>
    <t>treatment other than as specified by the Uniform System of</t>
  </si>
  <si>
    <t>were issued.</t>
  </si>
  <si>
    <t>Accounts.</t>
  </si>
  <si>
    <t>AMORTIZATION PERIOD</t>
  </si>
  <si>
    <t>Outstanding</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</si>
  <si>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</si>
  <si>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</si>
  <si>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</si>
  <si>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</si>
  <si>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</si>
  <si>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</si>
  <si>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</si>
  <si>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</si>
  <si>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of Issue</t>
  </si>
  <si>
    <t>Date From</t>
  </si>
  <si>
    <t>Date To</t>
  </si>
  <si>
    <t>outstanding</t>
  </si>
  <si>
    <t>Debt Issued</t>
  </si>
  <si>
    <t xml:space="preserve">          Discount</t>
  </si>
  <si>
    <t>without reduction</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</si>
  <si>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</si>
  <si>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</si>
  <si>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</si>
  <si>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</si>
  <si>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</si>
  <si>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</si>
  <si>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</si>
  <si>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</si>
  <si>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</si>
  <si>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</si>
  <si>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 xml:space="preserve">   Accessory Electric Equipment</t>
  </si>
  <si>
    <t xml:space="preserve">   Miscellaneous Powerplant Equipment</t>
  </si>
  <si>
    <t xml:space="preserve">     Total Cost (Enter Total of lines 13 thru 19)</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</si>
  <si>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</si>
  <si>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</si>
  <si>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</si>
  <si>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</si>
  <si>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</si>
  <si>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</si>
  <si>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</si>
  <si>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</si>
  <si>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</si>
  <si>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</si>
  <si>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</si>
  <si>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Instructions</t>
  </si>
  <si>
    <t>Do not include this sheet in the Annual Report you send to the Commission</t>
  </si>
  <si>
    <t>General Information</t>
  </si>
  <si>
    <t>Insert Pages</t>
  </si>
  <si>
    <t>Printing Individual Schedules on the File</t>
  </si>
  <si>
    <t>Saving the File</t>
  </si>
  <si>
    <t xml:space="preserve">Print the Entire Report </t>
  </si>
  <si>
    <t>Organizing the Paper Copy of the Annual Report</t>
  </si>
  <si>
    <t>Originals vs Resubmission</t>
  </si>
  <si>
    <t>If the report pages are originals, there is no need to check original on each page. If any page of the report is a resubmission, please check the box marked resubmission on the applicable page.</t>
  </si>
  <si>
    <t>Company Name</t>
  </si>
  <si>
    <t>NAME TO SAVE</t>
  </si>
  <si>
    <t>Brooklyn Union</t>
  </si>
  <si>
    <t>Corning Natural Gas</t>
  </si>
  <si>
    <t>National Fuel Gas</t>
  </si>
  <si>
    <t>NM Suburban</t>
  </si>
  <si>
    <t>St. Lawrence</t>
  </si>
  <si>
    <t>Central Hudson</t>
  </si>
  <si>
    <t>Con Ed</t>
  </si>
  <si>
    <t>LILCO</t>
  </si>
  <si>
    <t>NYSEG</t>
  </si>
  <si>
    <t>NIMO</t>
  </si>
  <si>
    <t>Orange &amp; Rockland</t>
  </si>
  <si>
    <t>RG&amp;E</t>
  </si>
  <si>
    <t>ELECTRIC AND/OR GAS UTILITIES</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</si>
  <si>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</si>
  <si>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</si>
  <si>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</si>
  <si>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</si>
  <si>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</si>
  <si>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</si>
  <si>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</si>
  <si>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</si>
  <si>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</si>
  <si>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 xml:space="preserve">     9.  State briefly the status of any materially important legal proceedings pending at the end of the year, and the results of any such proceedings culminated during the year.  </t>
  </si>
  <si>
    <t>Excluding</t>
  </si>
  <si>
    <t>Cost of Plant</t>
  </si>
  <si>
    <t>(In cents</t>
  </si>
  <si>
    <t>Const.</t>
  </si>
  <si>
    <t>Rating</t>
  </si>
  <si>
    <t>MW</t>
  </si>
  <si>
    <t>Inst</t>
  </si>
  <si>
    <t>Exc'l. Fuel</t>
  </si>
  <si>
    <t>per million</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</si>
  <si>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</si>
  <si>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</si>
  <si>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</si>
  <si>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</si>
  <si>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</si>
  <si>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</si>
  <si>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</si>
  <si>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</si>
  <si>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</si>
  <si>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</si>
  <si>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</si>
  <si>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</si>
  <si>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</si>
  <si>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</si>
  <si>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</si>
  <si>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</si>
  <si>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</si>
  <si>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</si>
  <si>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</si>
  <si>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</si>
  <si>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</si>
  <si>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4. Group requirements RQ sales together and report them starting at line number one.  After listing all RG sales, enter </t>
  </si>
  <si>
    <t>footnote any ownership interest or affiliation the respondent has with the purchaser.</t>
  </si>
  <si>
    <t>(2)  [  ]  A Resubmission</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</si>
  <si>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</si>
  <si>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</si>
  <si>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</si>
  <si>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</si>
  <si>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</si>
  <si>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</si>
  <si>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</si>
  <si>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</si>
  <si>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</si>
  <si>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</si>
  <si>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</si>
  <si>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</si>
  <si>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</si>
  <si>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</si>
  <si>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</si>
  <si>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</si>
  <si>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</si>
  <si>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</si>
  <si>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</si>
  <si>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</si>
  <si>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have been reported for certain pages.  Omit pages where the respondents are "none," "not applicable," or "NA".</t>
  </si>
  <si>
    <t>Title of Schedule</t>
  </si>
  <si>
    <t>Reference</t>
  </si>
  <si>
    <t>Date</t>
  </si>
  <si>
    <t>Remarks</t>
  </si>
  <si>
    <t>Page No.</t>
  </si>
  <si>
    <t>Revised</t>
  </si>
  <si>
    <t>(a)</t>
  </si>
  <si>
    <t>(b)</t>
  </si>
  <si>
    <t>(c)</t>
  </si>
  <si>
    <t>(d)</t>
  </si>
  <si>
    <t>General Corporate Information and</t>
  </si>
  <si>
    <t>Financial Statements</t>
  </si>
  <si>
    <t>12-87</t>
  </si>
  <si>
    <t>Control over Respondent</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</si>
  <si>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</si>
  <si>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</si>
  <si>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</si>
  <si>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</si>
  <si>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</si>
  <si>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</si>
  <si>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</si>
  <si>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</si>
  <si>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</si>
  <si>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</si>
  <si>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</si>
  <si>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</si>
  <si>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</si>
  <si>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</si>
  <si>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</si>
  <si>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</si>
  <si>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</si>
  <si>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</si>
  <si>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</si>
  <si>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</si>
  <si>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</si>
  <si>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</si>
  <si>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</si>
  <si>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</si>
  <si>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</si>
  <si>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</si>
  <si>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</si>
  <si>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</si>
  <si>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</si>
  <si>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</si>
  <si>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</si>
  <si>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</si>
  <si>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</si>
  <si>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</si>
  <si>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</si>
  <si>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</si>
  <si>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</si>
  <si>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</si>
  <si>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</si>
  <si>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</si>
  <si>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</si>
  <si>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</si>
  <si>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</si>
  <si>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</si>
  <si>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</si>
  <si>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</si>
  <si>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</si>
  <si>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</si>
  <si>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</si>
  <si>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TOTAL Cost of Account 123.1:  $</t>
  </si>
  <si>
    <t xml:space="preserve"> FERC FORM NO.1 (ED.  12-89)</t>
  </si>
  <si>
    <t>FERC FORM NO.1 (ED.  12-89)</t>
  </si>
  <si>
    <t xml:space="preserve">   1.  See the Uniform System of Accounts for a definition of control.</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</si>
  <si>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</si>
  <si>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</si>
  <si>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</si>
  <si>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</si>
  <si>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</si>
  <si>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</si>
  <si>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</si>
  <si>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show the appropriate tax effect adjustment to the computa-</t>
  </si>
  <si>
    <t>different types of construction, and (f) whether the overhead</t>
  </si>
  <si>
    <t>tions below in a manner that clearly indicates the amount</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</si>
  <si>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</si>
  <si>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</si>
  <si>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</si>
  <si>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</si>
  <si>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</si>
  <si>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rate earned during the preceding three years.</t>
  </si>
  <si>
    <t>(343)</t>
  </si>
  <si>
    <t>(344)  Generators</t>
  </si>
  <si>
    <t>(344)</t>
  </si>
  <si>
    <t>(345)  Accessory Electric Equipment</t>
  </si>
  <si>
    <t>(345)</t>
  </si>
  <si>
    <t>Page 204</t>
  </si>
  <si>
    <t>Page 205</t>
  </si>
  <si>
    <t xml:space="preserve">                                 ELECTRIC PLANT IN SERVICE (Accounts 101, 102, 103, and 106) (Continued)</t>
  </si>
  <si>
    <t xml:space="preserve">                                               ELECTRIC PLANT IN SERVICE (Accounts 101, 102, 103, and 106) (Continued)</t>
  </si>
  <si>
    <t>(346) Misc. Power Plant Equipment</t>
  </si>
  <si>
    <t>(346)</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</si>
  <si>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</si>
  <si>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</si>
  <si>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</si>
  <si>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</si>
  <si>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</si>
  <si>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</si>
  <si>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</si>
  <si>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</si>
  <si>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</si>
  <si>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</si>
  <si>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</si>
  <si>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</si>
  <si>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</si>
  <si>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</si>
  <si>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</si>
  <si>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</si>
  <si>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</si>
  <si>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</si>
  <si>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</si>
  <si>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</si>
  <si>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</si>
  <si>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</si>
  <si>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</si>
  <si>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</si>
  <si>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Advances from Associated Companies</t>
  </si>
  <si>
    <t>Other Long-Term Debt</t>
  </si>
  <si>
    <t>Unamortized Premium on Long-Term Debt</t>
  </si>
  <si>
    <t>Unamortized Discount on Long-Term Debt-Debit</t>
  </si>
  <si>
    <t xml:space="preserve">          Total Long-Term Debt</t>
  </si>
  <si>
    <t>Notes Payable</t>
  </si>
  <si>
    <t>Pg 112, L 32 (d)</t>
  </si>
  <si>
    <t>Accounts Payable</t>
  </si>
  <si>
    <t>Pg 112, L 33 (d)</t>
  </si>
  <si>
    <t>Notes Payable to Associated Companies</t>
  </si>
  <si>
    <t>Accounts Payable to Associated Companies</t>
  </si>
  <si>
    <t>Customer Deposits</t>
  </si>
  <si>
    <t>Interest Accrued</t>
  </si>
  <si>
    <t>Dividends Declared</t>
  </si>
  <si>
    <t>Matured Long-Term Debt</t>
  </si>
  <si>
    <t>Matured Interest</t>
  </si>
  <si>
    <t>Tax Collections Payable</t>
  </si>
  <si>
    <t>Misc. Current and Accrued Liabilities</t>
  </si>
  <si>
    <t>Total Current and Accrued Liabilities</t>
  </si>
  <si>
    <t>Customer Advances for Construction</t>
  </si>
  <si>
    <t>Report in section B the rates used to compute amortization charges for electric plant (Accounts 404 and 405).  State the basis used</t>
  </si>
  <si>
    <t>to compute charges and whether any changes have been made in the basis or rates used from the preceding report year.</t>
  </si>
  <si>
    <t>Report all available information called for in section C every fifth year beginning with report year 1971, reporting annually only</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</si>
  <si>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</si>
  <si>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</si>
  <si>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</si>
  <si>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</si>
  <si>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</si>
  <si>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</si>
  <si>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</si>
  <si>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</si>
  <si>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</si>
  <si>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</si>
  <si>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</si>
  <si>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</si>
  <si>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</si>
  <si>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</si>
  <si>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</si>
  <si>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</si>
  <si>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</si>
  <si>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</si>
  <si>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</si>
  <si>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</si>
  <si>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</si>
  <si>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</si>
  <si>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</si>
  <si>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</si>
  <si>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</si>
  <si>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</si>
  <si>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</si>
  <si>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</si>
  <si>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fabrication, on hand, in reactor, and in</t>
  </si>
  <si>
    <t>quantity used and quantity on hand, and the costs incurred under</t>
  </si>
  <si>
    <t>cooling; owned by the respondent.</t>
  </si>
  <si>
    <t>such leasing arrangements.</t>
  </si>
  <si>
    <t>Changes During  Year</t>
  </si>
  <si>
    <t>Other Reductions</t>
  </si>
  <si>
    <t xml:space="preserve">Balance </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</si>
  <si>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</si>
  <si>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</si>
  <si>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</si>
  <si>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</si>
  <si>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</si>
  <si>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</si>
  <si>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</si>
  <si>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</si>
  <si>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</si>
  <si>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</si>
  <si>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</si>
  <si>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VOLTAGE (In MVa)</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</si>
  <si>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</si>
  <si>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</si>
  <si>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</si>
  <si>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</si>
  <si>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</si>
  <si>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</si>
  <si>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</si>
  <si>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</si>
  <si>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</si>
  <si>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</si>
  <si>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</si>
  <si>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</si>
  <si>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</si>
  <si>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(In MVa)</t>
  </si>
  <si>
    <t>Type of Equipment</t>
  </si>
  <si>
    <t>of Units</t>
  </si>
  <si>
    <t>(in MVa)</t>
  </si>
  <si>
    <t>Next Page is 429</t>
  </si>
  <si>
    <t>Page 426</t>
  </si>
  <si>
    <t>Page 427</t>
  </si>
  <si>
    <t>Page 426-A</t>
  </si>
  <si>
    <t>Page 427-A</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</si>
  <si>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</si>
  <si>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Page 219-A</t>
  </si>
  <si>
    <t xml:space="preserve">     Amort of Conversion Expenses</t>
  </si>
  <si>
    <t>Other Gas Utility Operating Income</t>
  </si>
  <si>
    <t xml:space="preserve">   Total Gas Utility Operating Income</t>
  </si>
  <si>
    <t>Other Utility Operating Income</t>
  </si>
  <si>
    <t xml:space="preserve">     Total Utility Operating Income</t>
  </si>
  <si>
    <t>Formula should = Pg 114, L 24 (c)</t>
  </si>
  <si>
    <t>OTHER INCOME AND EXPENSES; INTEREST EXPENSE</t>
  </si>
  <si>
    <t>OTHER INCOME</t>
  </si>
  <si>
    <t>Income - Merch., Jobbing &amp; Contract Work</t>
  </si>
  <si>
    <t>Income from Nonutility Operations</t>
  </si>
  <si>
    <t>Nonoperating Rental Income</t>
  </si>
  <si>
    <t>Equity in Earnings of Subsidiary Companies</t>
  </si>
  <si>
    <t>Interest and Dividend Income</t>
  </si>
  <si>
    <t>Allowance for Funds Used During Construction</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</si>
  <si>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</si>
  <si>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</si>
  <si>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</si>
  <si>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</si>
  <si>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</si>
  <si>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</si>
  <si>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</si>
  <si>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</si>
  <si>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</si>
  <si>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</si>
  <si>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</si>
  <si>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</si>
  <si>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</si>
  <si>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</si>
  <si>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</si>
  <si>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</si>
  <si>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the type mortality curve selected as most appropriate for the account and in column (g), if available, the weighted average</t>
  </si>
  <si>
    <t>remaining life of surviving plant.</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</si>
  <si>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</si>
  <si>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</si>
  <si>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</si>
  <si>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</si>
  <si>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</si>
  <si>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</si>
  <si>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</si>
  <si>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</si>
  <si>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</si>
  <si>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</si>
  <si>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</si>
  <si>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</si>
  <si>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</si>
  <si>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</si>
  <si>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</si>
  <si>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</si>
  <si>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</si>
  <si>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</si>
  <si>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Transmission Plant</t>
  </si>
  <si>
    <t>Distribution Plant</t>
  </si>
  <si>
    <t>General Plant</t>
  </si>
  <si>
    <t>Common Plant-Electric</t>
  </si>
  <si>
    <t>B.  Basis for Amortization Charges</t>
  </si>
  <si>
    <t>Page 336</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</si>
  <si>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</si>
  <si>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</si>
  <si>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</si>
  <si>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</si>
  <si>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</si>
  <si>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</si>
  <si>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</si>
  <si>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</si>
  <si>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</si>
  <si>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(1) [  ]  An Original</t>
  </si>
  <si>
    <t xml:space="preserve">                                                                       </t>
  </si>
  <si>
    <t>(2) [  ]  A Resubmission</t>
  </si>
  <si>
    <t>ELECTRIC PLANT IN SERVICE (Accounts 101, 102, 103, and 106)</t>
  </si>
  <si>
    <t>ELECTRIC PLANT IN SERVICE (Accounts 101, 102, 103, and 106) (Continued)</t>
  </si>
  <si>
    <t>Class and Series of Stock</t>
  </si>
  <si>
    <t>CAPITAL STOCK EXPENSE (Account 214)</t>
  </si>
  <si>
    <t>1.  Report the balance at end of year of capital stock expenses for each class and series of capital stock.</t>
  </si>
  <si>
    <t>Next Page is 256</t>
  </si>
  <si>
    <t>Page 254</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</si>
  <si>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</si>
  <si>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</si>
  <si>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</si>
  <si>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</si>
  <si>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</si>
  <si>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</si>
  <si>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</si>
  <si>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</si>
  <si>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</si>
  <si>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</si>
  <si>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</si>
  <si>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</si>
  <si>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</si>
  <si>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</si>
  <si>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</si>
  <si>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</si>
  <si>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</si>
  <si>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</si>
  <si>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</si>
  <si>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 xml:space="preserve">amount, and (c) principal repaid during year.  Give </t>
  </si>
  <si>
    <t>Account 430, Interest on Debt to Associated Companies.</t>
  </si>
  <si>
    <t>of associated companies from which advances were received.</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</si>
  <si>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</si>
  <si>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</si>
  <si>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</si>
  <si>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</si>
  <si>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</si>
  <si>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Sales for Resale</t>
  </si>
  <si>
    <t>310-311</t>
  </si>
  <si>
    <t>Electric Operation and Maintenance Expenses</t>
  </si>
  <si>
    <t>320-323</t>
  </si>
  <si>
    <t>Number of Electric Department Employees</t>
  </si>
  <si>
    <t>Purchased Power</t>
  </si>
  <si>
    <t>Advances from Associated Companies (Account 223)</t>
  </si>
  <si>
    <t>Other Long Term Debt (Account 224)</t>
  </si>
  <si>
    <t xml:space="preserve"> FERC FORM NO.1 (ED. 12-96) NYPSC Modified-96</t>
  </si>
  <si>
    <t xml:space="preserve">Next Page is 261 </t>
  </si>
  <si>
    <t>Page 256</t>
  </si>
  <si>
    <t>Page 257</t>
  </si>
  <si>
    <t>Page 256-A</t>
  </si>
  <si>
    <t>Page 257-A</t>
  </si>
  <si>
    <t>Page 256-B</t>
  </si>
  <si>
    <t>Page 257-B</t>
  </si>
  <si>
    <t>RECONCILIATION OF REPORTED NET INCOME WITH TAXABLE INCOME FOR FEDERAL INCOME TAXES</t>
  </si>
  <si>
    <t xml:space="preserve">1. </t>
  </si>
  <si>
    <t xml:space="preserve">Report the reconciliation of reported net income for the year with taxable income used in computing Federal income </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</si>
  <si>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</si>
  <si>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</si>
  <si>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</si>
  <si>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</si>
  <si>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</si>
  <si>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</si>
  <si>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</si>
  <si>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</si>
  <si>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</si>
  <si>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</si>
  <si>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</si>
  <si>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</si>
  <si>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</si>
  <si>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</si>
  <si>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</si>
  <si>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</si>
  <si>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</si>
  <si>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</si>
  <si>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</si>
  <si>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</si>
  <si>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</si>
  <si>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</si>
  <si>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</si>
  <si>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</si>
  <si>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</si>
  <si>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</si>
  <si>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</si>
  <si>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</si>
  <si>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</si>
  <si>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Fuel Cost</t>
  </si>
  <si>
    <t>Name of Plant</t>
  </si>
  <si>
    <t>Orig.</t>
  </si>
  <si>
    <t>Name Plate</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</si>
  <si>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</si>
  <si>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</si>
  <si>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</si>
  <si>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</si>
  <si>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</si>
  <si>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</si>
  <si>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</si>
  <si>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</si>
  <si>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</si>
  <si>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</si>
  <si>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</si>
  <si>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</si>
  <si>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</si>
  <si>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</si>
  <si>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</si>
  <si>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</si>
  <si>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</si>
  <si>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</si>
  <si>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</si>
  <si>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</si>
  <si>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</si>
  <si>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</si>
  <si>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</si>
  <si>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</si>
  <si>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</si>
  <si>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</si>
  <si>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</si>
  <si>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</si>
  <si>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</si>
  <si>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</si>
  <si>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Fixtures</t>
  </si>
  <si>
    <t>Device</t>
  </si>
  <si>
    <t>Page 424</t>
  </si>
  <si>
    <t>Page 425</t>
  </si>
  <si>
    <t>SUBSTATIONS</t>
  </si>
  <si>
    <t>SUBSTATIONS (Continued)</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</si>
  <si>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</si>
  <si>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</si>
  <si>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</si>
  <si>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</si>
  <si>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</si>
  <si>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</si>
  <si>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</si>
  <si>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</si>
  <si>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</si>
  <si>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</si>
  <si>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</si>
  <si>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</si>
  <si>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</si>
  <si>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</si>
  <si>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service as follows:</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</si>
  <si>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</si>
  <si>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</si>
  <si>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</si>
  <si>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</si>
  <si>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</si>
  <si>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reliability of requirements service must be the same as, or second only to, the supplier's service to its own ultimate</t>
  </si>
  <si>
    <t xml:space="preserve">      enter the average monthly billing demand in column (d), the average monthly non-coincident peak (NCP) demand in </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</si>
  <si>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</si>
  <si>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</si>
  <si>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</si>
  <si>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</si>
  <si>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</si>
  <si>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</si>
  <si>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</si>
  <si>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</si>
  <si>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</si>
  <si>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</si>
  <si>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</si>
  <si>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</si>
  <si>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</si>
  <si>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Include at Other (line 31) net cash outflow to acquire other companies.  Provide a reconciliation of assets acquired with liabilities assumed on pages 122-123.</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</si>
  <si>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</si>
  <si>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</si>
  <si>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</si>
  <si>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</si>
  <si>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</si>
  <si>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</si>
  <si>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</si>
  <si>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430)-For each associated company to which interest on</t>
  </si>
  <si>
    <t xml:space="preserve">     (a) Miscellaneous Amortization (Account 425)-Describe</t>
  </si>
  <si>
    <t>debt was incurred during the year, indicate the amount and</t>
  </si>
  <si>
    <t xml:space="preserve">  the nature of items included in this account, the contra</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</si>
  <si>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</si>
  <si>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</si>
  <si>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</si>
  <si>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</si>
  <si>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</si>
  <si>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</si>
  <si>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</si>
  <si>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</si>
  <si>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</si>
  <si>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</si>
  <si>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</si>
  <si>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</si>
  <si>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</si>
  <si>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</si>
  <si>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</si>
  <si>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</si>
  <si>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Donations (Account 426.1)</t>
  </si>
  <si>
    <t>FERC FORM NO. 1 (ED. 12-87) NYPSC Modified-96</t>
  </si>
  <si>
    <t>Next Page is 350</t>
  </si>
  <si>
    <t>Page 340</t>
  </si>
  <si>
    <t>Life Insurance (Account 426.2)</t>
  </si>
  <si>
    <t>Penalties (Account 426.3)</t>
  </si>
  <si>
    <t>Expenditures for Certain Civic, Political, and Related Activities (Account 426.4)</t>
  </si>
  <si>
    <t>Page 340-A</t>
  </si>
  <si>
    <t>Other Deductions (Account 426.5)</t>
  </si>
  <si>
    <t>Interest on Debt to Associated Companies (Account 430)</t>
  </si>
  <si>
    <t>Other Interest Expense (Account 431)</t>
  </si>
  <si>
    <t>Page 340-B</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</si>
  <si>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</si>
  <si>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</si>
  <si>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</si>
  <si>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</si>
  <si>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</si>
  <si>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</si>
  <si>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</si>
  <si>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</si>
  <si>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</si>
  <si>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</si>
  <si>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</si>
  <si>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</si>
  <si>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Pg 110, L 22 (d)</t>
  </si>
  <si>
    <t>Cash</t>
  </si>
  <si>
    <t>Special Deposits</t>
  </si>
  <si>
    <t>Working Funds</t>
  </si>
  <si>
    <t>Temporary Cash Investments</t>
  </si>
  <si>
    <t>Notes Receivable</t>
  </si>
  <si>
    <t>Accounts Receivable</t>
  </si>
  <si>
    <t>Other Experimental and General Research Expenses</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</si>
  <si>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</si>
  <si>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</si>
  <si>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</si>
  <si>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</si>
  <si>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</si>
  <si>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Page 335-A</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</si>
  <si>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</si>
  <si>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</si>
  <si>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</si>
  <si>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</si>
  <si>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</si>
  <si>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</si>
  <si>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</si>
  <si>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</si>
  <si>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such holder held in trust, give in a footnote the known </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</si>
  <si>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</si>
  <si>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</si>
  <si>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5.  Give a concise explanation of any retained earnings restrictions and state the amount of retained earnings affected by such restrictions.</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</si>
  <si>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</si>
  <si>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</si>
  <si>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</si>
  <si>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</si>
  <si>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</si>
  <si>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</si>
  <si>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</si>
  <si>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</si>
  <si>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</si>
  <si>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[Include in the description the date of loss, the date of Commission authorization to use Account 182.1 and period of amortization (mo, yr to mo, yr.).]</t>
  </si>
  <si>
    <t>[Include in the description of costs, the date of Commission authorization to use Account 182.2, and period  of amortization (mo, yr to mo, yr).]</t>
  </si>
  <si>
    <t xml:space="preserve">  1.  Report the information called for below concerning the respondent's accounting for deferred income taxes relating to amortizable property</t>
  </si>
  <si>
    <t>votes cast by proxy.</t>
  </si>
  <si>
    <t>Total:</t>
  </si>
  <si>
    <t>By proxy:</t>
  </si>
  <si>
    <t>VOTING SECURITIES</t>
  </si>
  <si>
    <t>Number of votes as of (date):</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</si>
  <si>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</si>
  <si>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</si>
  <si>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</si>
  <si>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</si>
  <si>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</si>
  <si>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</si>
  <si>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</si>
  <si>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</si>
  <si>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</si>
  <si>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</si>
  <si>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</si>
  <si>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</si>
  <si>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</si>
  <si>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</si>
  <si>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</si>
  <si>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</si>
  <si>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</si>
  <si>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</si>
  <si>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</si>
  <si>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</si>
  <si>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</si>
  <si>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</si>
  <si>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</si>
  <si>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</si>
  <si>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</si>
  <si>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</si>
  <si>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</si>
  <si>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</si>
  <si>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</si>
  <si>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</si>
  <si>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LU - for long-term service from a designated generating unit.  "Long-term" means five years or longer.  The </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</si>
  <si>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</si>
  <si>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</si>
  <si>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</si>
  <si>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</si>
  <si>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</si>
  <si>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</si>
  <si>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</si>
  <si>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</si>
  <si>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</si>
  <si>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</si>
  <si>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</si>
  <si>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</si>
  <si>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</si>
  <si>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</si>
  <si>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</si>
  <si>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</si>
  <si>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</si>
  <si>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</si>
  <si>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</si>
  <si>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</si>
  <si>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</si>
  <si>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</si>
  <si>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</si>
  <si>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</si>
  <si>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</si>
  <si>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</si>
  <si>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</si>
  <si>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</si>
  <si>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</si>
  <si>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</si>
  <si>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</si>
  <si>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</si>
  <si>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</si>
  <si>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</si>
  <si>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</si>
  <si>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</si>
  <si>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</si>
  <si>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</si>
  <si>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</si>
  <si>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</si>
  <si>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ELECTRIC OPERATION AND MAINTENANCE EXPENSES (Continued)</t>
  </si>
  <si>
    <t>If the amount for previous year is not derived from previously reported figures, explain in footnotes.</t>
  </si>
  <si>
    <t>C. Hydraulic Power Generation (Continued)</t>
  </si>
  <si>
    <t xml:space="preserve">                                               1. POWER PRODUCTION EXPENSES</t>
  </si>
  <si>
    <t>Maintenance</t>
  </si>
  <si>
    <t>(581) Load Dispatching</t>
  </si>
  <si>
    <t>(923) Outside Services Employed</t>
  </si>
  <si>
    <t xml:space="preserve">                                                 A. Steam Power Generation</t>
  </si>
  <si>
    <t xml:space="preserve">(541) </t>
  </si>
  <si>
    <t>Maintenance Supervision and Engineering</t>
  </si>
  <si>
    <t>(582) Station Expenses</t>
  </si>
  <si>
    <t>(924) Property Insurance</t>
  </si>
  <si>
    <t>Operation</t>
  </si>
  <si>
    <t xml:space="preserve">(542) </t>
  </si>
  <si>
    <t>Maintenance of Structures</t>
  </si>
  <si>
    <t xml:space="preserve">     Administrative and General</t>
  </si>
  <si>
    <t>Page 253</t>
  </si>
  <si>
    <t xml:space="preserve">Name of Respondent                                                            </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</si>
  <si>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</si>
  <si>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</si>
  <si>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</si>
  <si>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</si>
  <si>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</si>
  <si>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</si>
  <si>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</si>
  <si>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</si>
  <si>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</si>
  <si>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</si>
  <si>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</si>
  <si>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</si>
  <si>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</si>
  <si>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</si>
  <si>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</si>
  <si>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</si>
  <si>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</si>
  <si>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</si>
  <si>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</si>
  <si>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</si>
  <si>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</si>
  <si>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</si>
  <si>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</si>
  <si>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</si>
  <si>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</si>
  <si>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</si>
  <si>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</si>
  <si>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</si>
  <si>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</si>
  <si>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</si>
  <si>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</si>
  <si>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</si>
  <si>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</si>
  <si>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</si>
  <si>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</si>
  <si>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</si>
  <si>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</si>
  <si>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</si>
  <si>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</si>
  <si>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</si>
  <si>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</si>
  <si>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</si>
  <si>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</si>
  <si>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</si>
  <si>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</si>
  <si>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</si>
  <si>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</si>
  <si>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</si>
  <si>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</si>
  <si>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</si>
  <si>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</si>
  <si>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</si>
  <si>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</si>
  <si>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(Less) (922) Administrative Expenses Transferred-Credit</t>
  </si>
  <si>
    <t xml:space="preserve">  TOTAL Operation (Enter Total of lines 44 thru 49)</t>
  </si>
  <si>
    <t>Next Page is 326</t>
  </si>
  <si>
    <t>Page 322</t>
  </si>
  <si>
    <t>Page 323</t>
  </si>
  <si>
    <t>Page 320</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</si>
  <si>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</si>
  <si>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</si>
  <si>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</si>
  <si>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</si>
  <si>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</si>
  <si>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balancing of debits and credits for energy, capacity, etc.) and any settlements for imbalanced exchanges.</t>
  </si>
  <si>
    <t>designated units of less than one year.  Describe the nature of the service in a footnote for each adjustment.</t>
  </si>
  <si>
    <t xml:space="preserve">Enter the name of the seller or other party in an exchange transaction in column (a).  Do not abbreviate or truncate </t>
  </si>
  <si>
    <t>AD - for out-of-period adjustment.  Use this code for any accounting adjustment or "true-ups" for service</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</si>
  <si>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</si>
  <si>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</si>
  <si>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</si>
  <si>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</si>
  <si>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</si>
  <si>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</si>
  <si>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</si>
  <si>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</si>
  <si>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</si>
  <si>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</si>
  <si>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</si>
  <si>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</si>
  <si>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</si>
  <si>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</si>
  <si>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</si>
  <si>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</si>
  <si>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</si>
  <si>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</si>
  <si>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</si>
  <si>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</si>
  <si>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</si>
  <si>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</si>
  <si>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</si>
  <si>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</si>
  <si>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</si>
  <si>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</si>
  <si>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</si>
  <si>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</si>
  <si>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</si>
  <si>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</si>
  <si>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property not subject to accelerated amortization.</t>
  </si>
  <si>
    <t>-Total Fuel and PP</t>
  </si>
  <si>
    <t>-Wages and Benefits</t>
  </si>
  <si>
    <t>-Other Gains</t>
  </si>
  <si>
    <t>+Other Losses</t>
  </si>
  <si>
    <t xml:space="preserve">     Other Expenses</t>
  </si>
  <si>
    <t>Depreciation and Amortization</t>
  </si>
  <si>
    <t>Depreciation Exp</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</si>
  <si>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</si>
  <si>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</si>
  <si>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</si>
  <si>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</si>
  <si>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</si>
  <si>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</si>
  <si>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</si>
  <si>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</si>
  <si>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</si>
  <si>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Accounts Receivable from Assoc. Cos.</t>
  </si>
  <si>
    <t>Materials and Supplies</t>
  </si>
  <si>
    <t>Gas Stored Underground - Current</t>
  </si>
  <si>
    <t>Liquefied Natural Gas in Storage</t>
  </si>
  <si>
    <t>Prepayments</t>
  </si>
  <si>
    <t>Interest and Dividends Receivable</t>
  </si>
  <si>
    <t>Rents Receivable</t>
  </si>
  <si>
    <t>Accrued Utility Revenue</t>
  </si>
  <si>
    <t>Misc. Current and Accrued Assets</t>
  </si>
  <si>
    <t xml:space="preserve">   Total Current and Accrued Assets</t>
  </si>
  <si>
    <t>Unamort. Debt Expense</t>
  </si>
  <si>
    <t>Prelim. Survey and Investigation Charges</t>
  </si>
  <si>
    <t>Temporary Facilities</t>
  </si>
  <si>
    <t>Deferred Losses from Disp. of  Utility Plant</t>
  </si>
  <si>
    <t>Research and Development</t>
  </si>
  <si>
    <t>Accumulated Deferred Income Taxes</t>
  </si>
  <si>
    <t xml:space="preserve">          Total Deferred Debits</t>
  </si>
  <si>
    <t xml:space="preserve">     Total Assets and Other Debits</t>
  </si>
  <si>
    <t>LIABILITIES AND OTHER CREDITS</t>
  </si>
  <si>
    <t>Common Stock Issued</t>
  </si>
  <si>
    <t>Pg 112, L 2 (d)</t>
  </si>
  <si>
    <t>Preferred Stock Issued</t>
  </si>
  <si>
    <t>Pg 112, L 3 (d)</t>
  </si>
  <si>
    <t>Capital Stock Subscribed</t>
  </si>
  <si>
    <t>Pg 112, L 4 (d)</t>
  </si>
  <si>
    <t>Stock Liability for Conversion</t>
  </si>
  <si>
    <t>Pg 112, L 5 (d)</t>
  </si>
  <si>
    <t>Premium on Capital Stock</t>
  </si>
  <si>
    <t>Pg 112, L 6 (d)</t>
  </si>
  <si>
    <t>Other Paid-in Capital</t>
  </si>
  <si>
    <t>Pg 112, L 7 (d)</t>
  </si>
  <si>
    <t>Installments Received on Capital Stock</t>
  </si>
  <si>
    <t>Pg 112, L 8 (d)</t>
  </si>
  <si>
    <t>Next Page is 227</t>
  </si>
  <si>
    <t>Page 224</t>
  </si>
  <si>
    <t>Page 225</t>
  </si>
  <si>
    <t>Page 224-A</t>
  </si>
  <si>
    <t>Page 225-A</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</si>
  <si>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</si>
  <si>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</si>
  <si>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</si>
  <si>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</si>
  <si>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</si>
  <si>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</si>
  <si>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</si>
  <si>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corrosion control, pollution, automation, measurement,</t>
  </si>
  <si>
    <t>or projects, submit estimates for columns (c), (d), and (f) with</t>
  </si>
  <si>
    <t xml:space="preserve">  below.  Classifications:</t>
  </si>
  <si>
    <t xml:space="preserve">  insulation, type of appliance, etc.).  Group items under</t>
  </si>
  <si>
    <t>such amounts identified by "Est."</t>
  </si>
  <si>
    <t xml:space="preserve">          A.  Electric and Gas R, D &amp; D Performed Internally</t>
  </si>
  <si>
    <t xml:space="preserve">  $5,000 by classifications and indicate the number of</t>
  </si>
  <si>
    <t>7.  Report separately research and related testing</t>
  </si>
  <si>
    <t xml:space="preserve">                (1)  Generation</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</si>
  <si>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</si>
  <si>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</si>
  <si>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</si>
  <si>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</si>
  <si>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</si>
  <si>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</si>
  <si>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</si>
  <si>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</si>
  <si>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</si>
  <si>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</si>
  <si>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</si>
  <si>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</si>
  <si>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</si>
  <si>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</si>
  <si>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</si>
  <si>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</si>
  <si>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</si>
  <si>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</si>
  <si>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</si>
  <si>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</si>
  <si>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</si>
  <si>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</si>
  <si>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</si>
  <si>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</si>
  <si>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</si>
  <si>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</si>
  <si>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</si>
  <si>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</si>
  <si>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</si>
  <si>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</si>
  <si>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</si>
  <si>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</si>
  <si>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</si>
  <si>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</si>
  <si>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</si>
  <si>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</si>
  <si>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</si>
  <si>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</si>
  <si>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</si>
  <si>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</si>
  <si>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</si>
  <si>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</si>
  <si>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</si>
  <si>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</si>
  <si>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</si>
  <si>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in Account 188, Research, Development, and Demonstration</t>
  </si>
  <si>
    <t xml:space="preserve">  (See definition of research, development, and demonstration in</t>
  </si>
  <si>
    <t xml:space="preserve">                    b. Underground</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</si>
  <si>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</si>
  <si>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</si>
  <si>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</si>
  <si>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</si>
  <si>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</si>
  <si>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</si>
  <si>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</si>
  <si>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RESEARCH, DEVELOPMENT, AND DEMONSTRATION ACTIVITIES</t>
  </si>
  <si>
    <t>Page 352-A</t>
  </si>
  <si>
    <t>Page 353-A</t>
  </si>
  <si>
    <t>Page 352-B</t>
  </si>
  <si>
    <t>Page 353-B</t>
  </si>
  <si>
    <t>DISTRIBUTION OF SALARIES AND WAGES</t>
  </si>
  <si>
    <t xml:space="preserve">  Report below the distribution of total salaries and wages</t>
  </si>
  <si>
    <t>TOTAL Other Property and Investments (Total of lines 14-17, 19-23)</t>
  </si>
  <si>
    <t>Long-Term, Portion of Derivative Assets (175)</t>
  </si>
  <si>
    <t>Long-Term, Portion of Derivative Assets - Hedges (176)</t>
  </si>
  <si>
    <t>Derivative Instrument Assets (175)</t>
  </si>
  <si>
    <t>(Less) Long-Term Portion of Derivative Instrument Assets (175)</t>
  </si>
  <si>
    <t>Derivative Instrument Assets - Hedges (176)</t>
  </si>
  <si>
    <t>(Less) Long-Term Portion of Derivative Instrument Assets - Hedges (176)</t>
  </si>
  <si>
    <t xml:space="preserve">     TOTAL Assets and Other Debits (Enter Total of lines 10, 11, 12, 24,</t>
  </si>
  <si>
    <t xml:space="preserve">   73</t>
  </si>
  <si>
    <t xml:space="preserve">   74</t>
  </si>
  <si>
    <t xml:space="preserve">   75</t>
  </si>
  <si>
    <t>58, and 74)</t>
  </si>
  <si>
    <t>Accumulated Other Comprehensive Income (219)</t>
  </si>
  <si>
    <t>122(a)(b)</t>
  </si>
  <si>
    <t>Long-Term Portion of Derivative Instrument Liabilities</t>
  </si>
  <si>
    <t>Long-Term Portion of Derivative Instrument Liabilities - Hedges</t>
  </si>
  <si>
    <t>Asset Retirement Obligations (230)</t>
  </si>
  <si>
    <t>TOTAL Current and Accrued Assets (Enter Total of lines 26 thru 57)</t>
  </si>
  <si>
    <t>Derivative Instrument Liabilities (244)</t>
  </si>
  <si>
    <t>(Less) Long-Term Portion of Derivative Instrument Liabilities</t>
  </si>
  <si>
    <t>Derivative Instrument Liabilities - Hedges (245)</t>
  </si>
  <si>
    <t>(Less) Long-Term Portion of Derivative Instrument Liabilities - Hedges</t>
  </si>
  <si>
    <t xml:space="preserve">   76</t>
  </si>
  <si>
    <t>53 and 62)</t>
  </si>
  <si>
    <t xml:space="preserve">     TOTAL Liabilities and Other Credits (Enter Total of lines 15, 23, 34, </t>
  </si>
  <si>
    <t>Insert</t>
  </si>
  <si>
    <t xml:space="preserve">       Accretion Expense (411.10)</t>
  </si>
  <si>
    <t>3.  For Account 116, Utility Plant Adjustments, explain the origin of such amount, debits and credits during the year, and plan of disposition contemplated, giving reference to Commission orders or other authorizations respecting classification of amounts as plant adjustments and requirements as to disposition thereof.</t>
  </si>
  <si>
    <t>STATEMENTS OF ACCUMULATED COMPREHENSIVE INCOME, COMPREHENSIVE INCOME, AND HEDGING ACTIVITIES</t>
  </si>
  <si>
    <t>1. Report in columns (b), (c), (d) and (e) the amounts of accumulated other comprehensive income items, on a net-of-tax basis, where appropriate.</t>
  </si>
  <si>
    <t>2. Report in columns (f) and (g) the amounts of other categories of other cash flow hedges.</t>
  </si>
  <si>
    <t>3. For each category of hedges that have been accounted for as "fair value hedges", report the accounts affected and the related amounts in a footnote.</t>
  </si>
  <si>
    <t>4. Report data on a year-to-date-basis.</t>
  </si>
  <si>
    <t>Other Cash Flow</t>
  </si>
  <si>
    <t>Totals for each</t>
  </si>
  <si>
    <t>Unrealized Gains and</t>
  </si>
  <si>
    <t>Minimum Pension</t>
  </si>
  <si>
    <t>Foreign Currency</t>
  </si>
  <si>
    <t>Hedges</t>
  </si>
  <si>
    <t>category of items</t>
  </si>
  <si>
    <t>Forward from</t>
  </si>
  <si>
    <t>Comprehensive</t>
  </si>
  <si>
    <t>Loses on Available-</t>
  </si>
  <si>
    <t>Liability adjustment</t>
  </si>
  <si>
    <t>Interest Rate Swaps</t>
  </si>
  <si>
    <t>[Specify]</t>
  </si>
  <si>
    <t xml:space="preserve">recorded in </t>
  </si>
  <si>
    <t>Income</t>
  </si>
  <si>
    <t>for-Sale Securities</t>
  </si>
  <si>
    <t>(net amount)</t>
  </si>
  <si>
    <t>Account 219</t>
  </si>
  <si>
    <t>Page 122a</t>
  </si>
  <si>
    <t>Page 122b</t>
  </si>
  <si>
    <t>5. Enclose in parentheses credit adjustments of plant accounts to indicate the negative effect of such accounts.</t>
  </si>
  <si>
    <t>6.  Classify Account 106 according to prescribed accounts, on an estimated basis if necessary, and include the entries in column (c).</t>
  </si>
  <si>
    <t xml:space="preserve">7. Show in column (f) reclassifications or transfers within utility plant accounts.  Include also in column (f) the additions or reductions of </t>
  </si>
  <si>
    <t>8.  For Account 399, state the nature and use of plant included in this account and if substantial in amount submit a supplementary</t>
  </si>
  <si>
    <t>9.  For each amount comprising the reported balance and changes in Account 102, state the property purchased or sold, name of vendor</t>
  </si>
  <si>
    <t>(317) Asset Retirement costs for Steam Production</t>
  </si>
  <si>
    <t>(326) Asset Retirement Costs for Nuclear Production</t>
  </si>
  <si>
    <t>(337) Asset Retirement Costs for Hydraulic Production</t>
  </si>
  <si>
    <t>(347) Asset Retirement costs for Other Production</t>
  </si>
  <si>
    <t>(359.1) Asset Retirement Costs for Transmission Plant</t>
  </si>
  <si>
    <t>(374) Asset Retirement Cost for Distribution Plant</t>
  </si>
  <si>
    <t xml:space="preserve">          6. GENERAL PLANT</t>
  </si>
  <si>
    <t xml:space="preserve">          5. REGIONAL TRANSMISSION AND MARKET OPERATION PLANT</t>
  </si>
  <si>
    <t>(380) Land and Land Rights</t>
  </si>
  <si>
    <t>(381) Structures and Improvements</t>
  </si>
  <si>
    <t>(382) Computer Hardware</t>
  </si>
  <si>
    <t>(383) Computer Software</t>
  </si>
  <si>
    <t>(384) Communication Equipment</t>
  </si>
  <si>
    <t>(380)</t>
  </si>
  <si>
    <t>(374)</t>
  </si>
  <si>
    <t>(381)</t>
  </si>
  <si>
    <t>(382)</t>
  </si>
  <si>
    <t>(383)</t>
  </si>
  <si>
    <t>(384)</t>
  </si>
  <si>
    <t>(385)</t>
  </si>
  <si>
    <t>(386)</t>
  </si>
  <si>
    <t>(359.1)</t>
  </si>
  <si>
    <t>(399.1) Asset Retirement Costs for General Plant</t>
  </si>
  <si>
    <t xml:space="preserve">      additions and reductions in column (e) adjustments</t>
  </si>
  <si>
    <t>4.  For Revisions to the amount of initial asset retirement costs capitalized, included by primary plant account, increases in column (c)</t>
  </si>
  <si>
    <t>Book Cost or Asset Retirement Costs Retired</t>
  </si>
  <si>
    <t>Regional Transmission and Market Operations</t>
  </si>
  <si>
    <t>Transmission Service and Generation Interconnection Study Costs</t>
  </si>
  <si>
    <t>1. Report the particulars (details) called for concerning the costs incurred and the reimbursements received for performing transmission service and</t>
  </si>
  <si>
    <t>generator interconnection studies.</t>
  </si>
  <si>
    <t>2. List each study separately.</t>
  </si>
  <si>
    <t>3. In column (a) provide the name of the study.</t>
  </si>
  <si>
    <t>4. In column (b) report the cost incurred to perform the study at the end of period.</t>
  </si>
  <si>
    <t>5. In column (c) report the account charged with the cost of the study.</t>
  </si>
  <si>
    <t>6. In column (d) report the amounts received for reimbursement of the study costs at end of period.</t>
  </si>
  <si>
    <t>7. In column (e) report the account credited with the reimbursement received for performing the study.</t>
  </si>
  <si>
    <t>Reimbursements</t>
  </si>
  <si>
    <t>Costs Incurred During</t>
  </si>
  <si>
    <t>Received During</t>
  </si>
  <si>
    <t>Account Credited</t>
  </si>
  <si>
    <t>Period</t>
  </si>
  <si>
    <t>Account Charged</t>
  </si>
  <si>
    <t>the Period</t>
  </si>
  <si>
    <t>With Reimbursement</t>
  </si>
  <si>
    <t>Transmission Studies</t>
  </si>
  <si>
    <t>Generation Studies</t>
  </si>
  <si>
    <t>Page 231</t>
  </si>
  <si>
    <t>Balance at Beginning</t>
  </si>
  <si>
    <t>of Current</t>
  </si>
  <si>
    <t>(456.1) Revenues from Transmission of Electricity of Others</t>
  </si>
  <si>
    <t>(457.1) Regional Control Services Revenues</t>
  </si>
  <si>
    <t>(457.2) Miscellaneous Revenues</t>
  </si>
  <si>
    <t xml:space="preserve">1. The following instructions generally apply to the annual version of </t>
  </si>
  <si>
    <t xml:space="preserve">these pages. Do not report quarterly data in columns (c), (e), (f) and (g). </t>
  </si>
  <si>
    <t>451, 456, and 457.2</t>
  </si>
  <si>
    <t>according to the basis of classification (Small or Commercial, and Large</t>
  </si>
  <si>
    <t>or Industrial) regularly used by the respondent if such basis of</t>
  </si>
  <si>
    <t>classification is not generally greater than 1000 Kw of demand.  (See</t>
  </si>
  <si>
    <t>Account 442 of the Uniform System of Accounts.  Explain basis of</t>
  </si>
  <si>
    <t>5.  Disclose amounts of $250,000 or greater in a footnote for accounts</t>
  </si>
  <si>
    <t>6.  Commercial and Industrial Sales, Account 442, may be classified</t>
  </si>
  <si>
    <t>7.  See pages 108-109, Important Changes During Year, for</t>
  </si>
  <si>
    <t>9.  Include unmetered sales.  Provide details of such sales</t>
  </si>
  <si>
    <t>REGIONAL TRANSMISSION SERVICES REVENUES (Account 457.1)</t>
  </si>
  <si>
    <t>pursuant to a Commission approved tariff. All amounts separately billed must be detailed below.</t>
  </si>
  <si>
    <t>Description of Services</t>
  </si>
  <si>
    <t>Balance at End of</t>
  </si>
  <si>
    <t>Quarter 1</t>
  </si>
  <si>
    <t>Quarter 2</t>
  </si>
  <si>
    <t>Quarter 3</t>
  </si>
  <si>
    <t>Quarter 4</t>
  </si>
  <si>
    <t>Page 302</t>
  </si>
  <si>
    <t>(561.1)</t>
  </si>
  <si>
    <t>(561.2)</t>
  </si>
  <si>
    <t>(561.3)</t>
  </si>
  <si>
    <t>(561.4)</t>
  </si>
  <si>
    <t>(561.5)</t>
  </si>
  <si>
    <t>(561.6)</t>
  </si>
  <si>
    <t>(561.7)</t>
  </si>
  <si>
    <t>(561.8)</t>
  </si>
  <si>
    <t xml:space="preserve">(569.1) </t>
  </si>
  <si>
    <t xml:space="preserve">(569.2) </t>
  </si>
  <si>
    <t xml:space="preserve">(569.3) </t>
  </si>
  <si>
    <t xml:space="preserve">(569.4) </t>
  </si>
  <si>
    <t>Load Dispatch - Reliability</t>
  </si>
  <si>
    <t>Load Dispatch - Monitor and Operate Transmission System</t>
  </si>
  <si>
    <t>Load Dispatch - Transmission Service and Scheduling</t>
  </si>
  <si>
    <t>Scheduling, System Control and Dispatch Services</t>
  </si>
  <si>
    <t>Reliability, Planning and Standards Development</t>
  </si>
  <si>
    <t>Generation Interconnection Studies</t>
  </si>
  <si>
    <t>Reliability, Planning and Standards Development Services</t>
  </si>
  <si>
    <t>Maintenance of Computer Hardware</t>
  </si>
  <si>
    <t>Maintenance of Computer Software</t>
  </si>
  <si>
    <t>Maintenance of Communication Equipment</t>
  </si>
  <si>
    <t>Maintenance of Miscellaneous Regional Transmission Plant</t>
  </si>
  <si>
    <t>(580) Operation Supervision and Engineering</t>
  </si>
  <si>
    <t>4. DISTRIBUTION EXPENSES</t>
  </si>
  <si>
    <t>5. CUSTOMER ACCOUNTS EXPENSES</t>
  </si>
  <si>
    <t>6. CUSTOMER SERVICE AND INFORMATIONAL EXPENSES</t>
  </si>
  <si>
    <t>7. SALES EXPENSES</t>
  </si>
  <si>
    <t xml:space="preserve">   8. ADMINISTRATIVE AND GENERAL EXPENSES (Continued)</t>
  </si>
  <si>
    <t>3. REGIONAL MARKET EXPENSES</t>
  </si>
  <si>
    <t>(575.1) Operation Supervision</t>
  </si>
  <si>
    <t>(575.2) Day Ahead and Real Time Market Facilitation</t>
  </si>
  <si>
    <t>(575.3) Transmission Rights Market Facilitation</t>
  </si>
  <si>
    <t>(575.4) Capacity Market Facilitation</t>
  </si>
  <si>
    <t>(575.5) Ancillary Services Market Facilitation</t>
  </si>
  <si>
    <t>(575.6) Market Monitoring and Compliance</t>
  </si>
  <si>
    <t>(575.7) Market Facilitation, Monitoring and Compliance Services</t>
  </si>
  <si>
    <t>(575.8) Rents</t>
  </si>
  <si>
    <t>(576.1) Maintenance of Structures and Improvements</t>
  </si>
  <si>
    <t>(576.2) Maintenance of Computer Hardware</t>
  </si>
  <si>
    <t>(576.3) Maintenance of Computer Software</t>
  </si>
  <si>
    <t>(576.4) Maintenance of Communication Equipment</t>
  </si>
  <si>
    <t>(576.5) Maintenance of Miscellaneous Market Operation Plant</t>
  </si>
  <si>
    <t>FNS - Firm Network Transmission Service for Self. "Firm" means service that can not be interrupted for economic reasons</t>
  </si>
  <si>
    <t>and is intended to remain reliable even under adverse conditions. "Network Service" is Network Transmission Service as</t>
  </si>
  <si>
    <t>described in Order No. 888 and the Open Access Transmission Tariff. "Self" means the respondent.</t>
  </si>
  <si>
    <t>FNO - Firm Network Service for Others. "Firm" means that service cannot be interrupted for economic reasons and is</t>
  </si>
  <si>
    <t>intended to remain reliable even under adverse conditions. "Network Service" is Network Transmission Service as</t>
  </si>
  <si>
    <t>described in Order No. 888 and the Open Access Transmission Tariff.</t>
  </si>
  <si>
    <t>LFP - for Long-Term Firm Point-to-Point Transmission Reservations. "Long-Term" means one year or longer and” firm"</t>
  </si>
  <si>
    <t>means that service cannot be interrupted for economic reasons and is intended to remain reliable even under adverse</t>
  </si>
  <si>
    <t>conditions. "Point-to-Point Transmission Reservations" are described in Order No. 888 and the Open Access</t>
  </si>
  <si>
    <t>Transmission Tariff. For all transactions identified as LFP, provide in a footnote the termination date of the contract</t>
  </si>
  <si>
    <t>defined as the earliest date either buyer or seller can unilaterally cancel the contract.</t>
  </si>
  <si>
    <t>OLF - Other Long-Term Firm Transmission Service. Report service provided under contracts which do not conform to the</t>
  </si>
  <si>
    <t>terms of the Open Access Transmission Tariff. "Long-Term" means one year or longer and “firm” means that service</t>
  </si>
  <si>
    <t>cannot be interrupted for economic reasons and is intended to remain reliable even under adverse conditions. For all</t>
  </si>
  <si>
    <t>transactions identified as OLF, provide in a footnote the termination date of the contract defined as the earliest date either</t>
  </si>
  <si>
    <t>SFP - Short-Term Firm Point-to-Point Transmission Reservations. Use this classification for all firm point-to-point</t>
  </si>
  <si>
    <t>transmission reservations, where the duration of each period of reservation is less than one-year.</t>
  </si>
  <si>
    <t>NF - Non-Firm Transmission Service, where firm means that service cannot be interrupted for economic reasons and is</t>
  </si>
  <si>
    <t>intended to remain reliable even under adverse conditions.</t>
  </si>
  <si>
    <t>TRANSMISSION OF ELECTRICITY BY ISO/RTOs</t>
  </si>
  <si>
    <t>1. Report in Column (a) the Transmission Owner receiving revenue for the transmission of electricity by the ISO/RTO.</t>
  </si>
  <si>
    <t>2. Use a separate line of data for each distinct type of transmission service involving the entities listed in Column (a).</t>
  </si>
  <si>
    <t>3. In Column (b) enter a Statistical Classification code based on the original contractual terms and conditions of the service as follows: FNO - Firm Network Service</t>
  </si>
  <si>
    <t>for Others, FNS - Firm Network Transmission Service for Self, LFP - Long-Term Firm Point-to-Point Transmission Service, OLF - Other Long-Term Firm</t>
  </si>
  <si>
    <t>Transmission Service, SFP - Short-Term Firm Point-to-Point Transmission Reservation, NF - Non-Firm Transmission Service, OS - Other Transmission Service</t>
  </si>
  <si>
    <t xml:space="preserve">and AD - Out of Period Adjustments. Use this code for any accounting adjustments or "true-ups" for service provided in prior reporting periods. Provide an </t>
  </si>
  <si>
    <t>explanation in a footnote for each adjustment. See General Instruction for definitions of codes.</t>
  </si>
  <si>
    <t>4. In column (C) identify the FERC Rate Schedule or tariff Number, on separate lines, list all FERC rate schedules or contract  designations under which service,</t>
  </si>
  <si>
    <t>as identified in column (b) was provided.</t>
  </si>
  <si>
    <t>5. In column (d) report the revenue amounts as shown on bills or vouchers.</t>
  </si>
  <si>
    <t>6. Report in column 9e) the total revenues distributed to the entity listed in column (a).</t>
  </si>
  <si>
    <t>Payment Received by</t>
  </si>
  <si>
    <t>FERC Rate Schedule</t>
  </si>
  <si>
    <t>Total Revenue by Rate</t>
  </si>
  <si>
    <t>Total Revenue</t>
  </si>
  <si>
    <t>(Transmission Owner Name)</t>
  </si>
  <si>
    <t>or Tariff Number</t>
  </si>
  <si>
    <t>Schedule or Tariff</t>
  </si>
  <si>
    <t>Page 331</t>
  </si>
  <si>
    <t>Report in columns (c) and (d) the total megawatthours received and delivered by the provider of the transmission service.</t>
  </si>
  <si>
    <t>In columns (e) through (h), report expenses as shown on bills or vouchers rendered to the respondent.  In column (e), provide demand</t>
  </si>
  <si>
    <t>charges.  In column (f), provide energy charges related to the amount of energy transferred.  In column (g), provide the total of all other</t>
  </si>
  <si>
    <t>of the amount shown in column (g).  Report in column (h) the total charge shown on bills rendered to the respondent.  If no monetary</t>
  </si>
  <si>
    <t>settlement was made, enter zero ("0") in column (h).  Provide a footnote explaining the nature of the nonmonetary settlement, including</t>
  </si>
  <si>
    <t>In column (b) enter a Statistical Classification code based on the original contractual terms and conditions of the service as follows:</t>
  </si>
  <si>
    <t>FNS - Firm Network Transmission Service for Self, LFP - Long-Term Firm Point-to-Point Transmission Reservations. OLF - Other</t>
  </si>
  <si>
    <t>Long-Term Firm Transmission Service, SFP - Short-Term Firm Point-to- Point Transmission Reservations, NF - Non-Firm Transmission</t>
  </si>
  <si>
    <t>Service, and OS - Other Transmission Service. See General Instructions for definitions of statistical classifications.</t>
  </si>
  <si>
    <t>Electric Plant (Account 405).</t>
  </si>
  <si>
    <t>Expense for Asset</t>
  </si>
  <si>
    <t>Retirement Costs</t>
  </si>
  <si>
    <t>(Account 403.1)</t>
  </si>
  <si>
    <t>Regional Transmission and Market Operation</t>
  </si>
  <si>
    <t xml:space="preserve">               (5) Regional Transmission and Market Operation</t>
  </si>
  <si>
    <t xml:space="preserve">               (6) Environment (other than equipment)</t>
  </si>
  <si>
    <t xml:space="preserve">               (7) Other (Classify and include items in excess of</t>
  </si>
  <si>
    <t xml:space="preserve">               (8) Total Cost Incurred</t>
  </si>
  <si>
    <t xml:space="preserve">     Transmission (Enter Total of lines 4 and 14)</t>
  </si>
  <si>
    <t xml:space="preserve">     Distribution (Enter Total of lines 6 and 16)</t>
  </si>
  <si>
    <t xml:space="preserve">     Customer Accounts (Transcribe from line 7)</t>
  </si>
  <si>
    <t xml:space="preserve">     Customer Service and Informational (Transcribe from line 8)</t>
  </si>
  <si>
    <t xml:space="preserve">     Sales (Transcribe from line 9)</t>
  </si>
  <si>
    <t xml:space="preserve">     Administrative and General (Enter Total of lines 10 and 17)</t>
  </si>
  <si>
    <t xml:space="preserve">          TOTAL Oper. and Maint.  (Total of lines 20 thru 27)</t>
  </si>
  <si>
    <t>Amounts Included in ISO/RTO Settlement Statements</t>
  </si>
  <si>
    <t>1. The respondent shall report below the details called for concerning amounts it recorded in Account 555, Purchase Power, and Account 447, Sales for</t>
  </si>
  <si>
    <t>Resale, for items shown on ISO/RTO Settlement Statements. Transactions should be separately netted for each ISO/RTO administered energy market</t>
  </si>
  <si>
    <t>for purposes of determining whether an entity is a net seller or purchaser in a given hour. Net megawatt hours are to be used as the basis for determining</t>
  </si>
  <si>
    <t>whether a net purchase or sale has occurred. In each monthly reporting period, the hourly sale and purchase net amounts are to be aggregated and</t>
  </si>
  <si>
    <t>separately reported in Account 447, Sales for Resale, or Account 555, Purchased Power, respectively.</t>
  </si>
  <si>
    <t>Description of Item(s)</t>
  </si>
  <si>
    <t xml:space="preserve">  Net Purchases (Account 555)</t>
  </si>
  <si>
    <t xml:space="preserve">  Net Sales (Account 447)</t>
  </si>
  <si>
    <t>Transmission Rights</t>
  </si>
  <si>
    <t>Ancillary Services</t>
  </si>
  <si>
    <t>Other Items (list separately)</t>
  </si>
  <si>
    <t>Page 397</t>
  </si>
  <si>
    <t>Year/Period of Report</t>
  </si>
  <si>
    <t>PURCHASES AND SALES OF ANCILLARY SERVICES</t>
  </si>
  <si>
    <t>In columns for usage, report usage-related billing determinant and the unit of measure.</t>
  </si>
  <si>
    <t>(1) On line 1 columns (b), (c), (d), (e), (f) and (g) report the amount of ancillary services purchase and sol during the year.</t>
  </si>
  <si>
    <t>(2) On line 2 columns (b), (c), (d), (e), (f) and (g) report the amount of reactive supply and voltage control services purchased and sold during the year.</t>
  </si>
  <si>
    <t>(3) On line 3 columns (b), (c), (d), (e), (f) and (g) report the amount of regulations and frequency response services purchased and sold during the year.</t>
  </si>
  <si>
    <t>(4) On line 4 columns (b), (c), (d), (e), (f) and (g) report the amount of energy imbalance services purchase and sold during the year.</t>
  </si>
  <si>
    <t>(5) On line 5 and 6 columns (b), (c), (d), (e), (f) and (g) report the amount of operating reserve spinning and supplement services purchased and sold during the period.</t>
  </si>
  <si>
    <t>(6) On line 7 columns (b), (c), (d), (e), (f) and (g) report the total amount of all other types ancillary services purchased or sold during the year. Include in a footnote and specify</t>
  </si>
  <si>
    <t>the amount for each type of other ancillary service provided.</t>
  </si>
  <si>
    <t>Amount Purchase for the Year</t>
  </si>
  <si>
    <t>Amount Sold for the Year</t>
  </si>
  <si>
    <t>Usage - Related Billing Determinant</t>
  </si>
  <si>
    <t>Unit of</t>
  </si>
  <si>
    <t>Type of Ancillary Service</t>
  </si>
  <si>
    <t>Number of Units</t>
  </si>
  <si>
    <t>Measure</t>
  </si>
  <si>
    <t>Dollars</t>
  </si>
  <si>
    <t>Scheduling, System Control and Dispatch</t>
  </si>
  <si>
    <t>Reactive Supply and Voltage</t>
  </si>
  <si>
    <t>Regulation and Frequency Response</t>
  </si>
  <si>
    <t>Energy Imbalance</t>
  </si>
  <si>
    <t>Operating Reserve - Spinning</t>
  </si>
  <si>
    <t>Operating Reserve - Supplement</t>
  </si>
  <si>
    <t>Total (Lines 1 thru 7)</t>
  </si>
  <si>
    <t>Page 398</t>
  </si>
  <si>
    <t xml:space="preserve">Report the amounts for each type of ancillary service shown in column (a) for the year as specified in Order No. 888 and defined in the respondents </t>
  </si>
  <si>
    <t>Open Access Transmission Tariff.</t>
  </si>
  <si>
    <t>Monthly Transmission System Peak Load</t>
  </si>
  <si>
    <t>(1) Report the monthly peak load on the respondent's transmission system. If the respondent has two or more power systems which are not physically</t>
  </si>
  <si>
    <t>integrated, furnish the required information for each non-integrated system.</t>
  </si>
  <si>
    <t>(2) Report on Column (b) by month the transmission system's peak load.</t>
  </si>
  <si>
    <t>(3) Report on Columns (c ) and (d) the specified information for each monthly transmission - system peak load reported on Column (b).</t>
  </si>
  <si>
    <t>(4) Report on Columns (e) through (j) by month the system' monthly maximum megawatt load by statistical classifications. See General Instruction for</t>
  </si>
  <si>
    <t>the definition of each statistical classification.</t>
  </si>
  <si>
    <t>NAME OF SYSTEM:</t>
  </si>
  <si>
    <t>Monthly Peak</t>
  </si>
  <si>
    <t>Day of</t>
  </si>
  <si>
    <t>Hour of</t>
  </si>
  <si>
    <t>Film Network</t>
  </si>
  <si>
    <t>Long-Term Film</t>
  </si>
  <si>
    <t>Other Long-</t>
  </si>
  <si>
    <t>Short-Term Film</t>
  </si>
  <si>
    <t>MW - Total</t>
  </si>
  <si>
    <t>Service for</t>
  </si>
  <si>
    <t>Point-to-point</t>
  </si>
  <si>
    <t>Term Film</t>
  </si>
  <si>
    <t>Services</t>
  </si>
  <si>
    <t>Self</t>
  </si>
  <si>
    <t>Others</t>
  </si>
  <si>
    <t>Reservation</t>
  </si>
  <si>
    <t>Service</t>
  </si>
  <si>
    <t>Total for Quarter 1</t>
  </si>
  <si>
    <t>Total for Quarter 2</t>
  </si>
  <si>
    <t>Total for Quarter 3</t>
  </si>
  <si>
    <t xml:space="preserve">December </t>
  </si>
  <si>
    <t>Total for Quarter 4</t>
  </si>
  <si>
    <t>Total Year to</t>
  </si>
  <si>
    <t>Date/Year</t>
  </si>
  <si>
    <t>Page 400</t>
  </si>
  <si>
    <t>Monthly ISO/RTO Transmission System Peak Load</t>
  </si>
  <si>
    <t>(1) Report the monthly peak load on the respondent's transmission system. If the Respondent has two or more power systems which are not physically</t>
  </si>
  <si>
    <t>(3) Report on Column (c) and (d) the specified information for each monthly transmission - system peak load reported on Column (b).</t>
  </si>
  <si>
    <t>(4) Report on Columns (e) through (i) by month the system’s transmission usage by classification. Amounts reported as Through and Out Service in</t>
  </si>
  <si>
    <t>Column (g) are to be excluded from those amounts reported in Columns (e) and (f).</t>
  </si>
  <si>
    <t>(5) Amounts reported in Column (j) for Total Usage is the sum of Columns (h) and (i).</t>
  </si>
  <si>
    <t>Imports into</t>
  </si>
  <si>
    <t>Exports from</t>
  </si>
  <si>
    <t>Through and</t>
  </si>
  <si>
    <t>Network</t>
  </si>
  <si>
    <t>ISO/RTO</t>
  </si>
  <si>
    <t>Out Service</t>
  </si>
  <si>
    <t>Service Usage</t>
  </si>
  <si>
    <t>Usage</t>
  </si>
  <si>
    <t>Page 400a</t>
  </si>
  <si>
    <t>Power Exchanges:</t>
  </si>
  <si>
    <t>Asset Retirement Costs</t>
  </si>
  <si>
    <t xml:space="preserve">     Total Cost (Enter Total of lines 14 thru 19)</t>
  </si>
  <si>
    <t>TRANSACTIONS WITH ASSOCIATED (AFFILIATED COMPANIES)</t>
  </si>
  <si>
    <t>1. Report Below the information called for concerning all non-power goods or services received from or provided to associated (affiliated) companies.</t>
  </si>
  <si>
    <t>2. The reporting threshold for reporting purposes is $250,000. The threshold applies to the annual amount billed to the respondent or billed to an</t>
  </si>
  <si>
    <t>associated/affiliated company for non-power goods and services. The good or services must be specific in nature. Respondents should not attempt to include or</t>
  </si>
  <si>
    <t>aggregate amounts in a nonspecific category such as "general".</t>
  </si>
  <si>
    <t>3. Where amounts billed to or received from the associated (affiliated) company are based on a n allocations process, explain in a footnote.</t>
  </si>
  <si>
    <t>Name of</t>
  </si>
  <si>
    <t>Associated/Affiliated</t>
  </si>
  <si>
    <t>Charged or</t>
  </si>
  <si>
    <t>Description of the Non-Power Good or Services</t>
  </si>
  <si>
    <t>Company</t>
  </si>
  <si>
    <t>Non-power Goods or Services Provided by Affiliated</t>
  </si>
  <si>
    <t>Non-power Goods or Services Provided for Affiliate</t>
  </si>
  <si>
    <t xml:space="preserve"> FERC FORM NO. 1-F (NEW)</t>
  </si>
  <si>
    <t>Plant Cost</t>
  </si>
  <si>
    <t>(Incl Asset Retire.</t>
  </si>
  <si>
    <t xml:space="preserve">Asset Retire </t>
  </si>
  <si>
    <t>Energy Storage Operations (Large Plants)</t>
  </si>
  <si>
    <t>414-416</t>
  </si>
  <si>
    <t>Energy Storage Operations (Small Plants)</t>
  </si>
  <si>
    <t>419-420</t>
  </si>
  <si>
    <t>(348) Energy Storage Equipment - Production</t>
  </si>
  <si>
    <t>(351) Energy Storage Equipment - Transmission</t>
  </si>
  <si>
    <t>(351)</t>
  </si>
  <si>
    <t>(548.1)</t>
  </si>
  <si>
    <t>Operation of Energy Storage Equipment</t>
  </si>
  <si>
    <t>(553.1)</t>
  </si>
  <si>
    <t>Maintenance of Energy Storage Equipment</t>
  </si>
  <si>
    <t>(555.1)</t>
  </si>
  <si>
    <t>Power Purchased for Storage Operations</t>
  </si>
  <si>
    <t>(562.1) Operation of Energy Storage Equipment</t>
  </si>
  <si>
    <t>(570.1)</t>
  </si>
  <si>
    <t>(584.1) Operation of Energy Storage Equipment</t>
  </si>
  <si>
    <t>(592.1) Maintenance of Structures and Equipment</t>
  </si>
  <si>
    <t>(592.2) Maintenance of Energy Storage Equipment</t>
  </si>
  <si>
    <t>Purchased</t>
  </si>
  <si>
    <t>Energy Storage)</t>
  </si>
  <si>
    <t>(Excluding for</t>
  </si>
  <si>
    <t xml:space="preserve">     (h)</t>
  </si>
  <si>
    <t>Purchased for</t>
  </si>
  <si>
    <t>Energy Storage</t>
  </si>
  <si>
    <t>Through 29)(MUST EQUAL LINE 21)</t>
  </si>
  <si>
    <t>Purchases for Energy Storage</t>
  </si>
  <si>
    <t>Total Energy Stored</t>
  </si>
  <si>
    <t xml:space="preserve">     Expenses per KWh of Generation and Pumping (Enter result of line 37 divided by line 9 plus line 10)</t>
  </si>
  <si>
    <t xml:space="preserve">     Cost per KW of Installed Capacity (line 21 / line 4)</t>
  </si>
  <si>
    <t>ENERGY STORAGE OPERATIONS (Large Plants)</t>
  </si>
  <si>
    <t>ENERGY STORAGE OPERATIONS (Large Plants) (Continued)</t>
  </si>
  <si>
    <t>1. Large Plants are plants of 10,000 KW or more.</t>
  </si>
  <si>
    <t xml:space="preserve">7. In column (l), report revenues from energy storage operations. In a footnote, disclose the revenue accounts and revenue amounts related to the </t>
  </si>
  <si>
    <t>2. In columns (a) (b) and (c) report the name of the energy storage project, functional classification (Production, Transmission, Distribution), and location.</t>
  </si>
  <si>
    <t>income generating activity.</t>
  </si>
  <si>
    <t>3. In column (d), report Megawatt hours (MWH) purchased, generated, or received in exchange transactions for storage.</t>
  </si>
  <si>
    <t xml:space="preserve">4. In columns (e), (f) and (g) report MWHs delivered to the grid to support production, transmission and distribution. The amount reported in column (d) </t>
  </si>
  <si>
    <t>should include MWHs delivered/provided to a generator’s own load requirements or used for the provision of ancillary services.</t>
  </si>
  <si>
    <t>5. In columns (h), (i), and (j) report MWHs lost during conversion, storage and discharge of energy.</t>
  </si>
  <si>
    <t>6. In column (k) report the MWHs sold.</t>
  </si>
  <si>
    <t>Name of the Energy Storage Project</t>
  </si>
  <si>
    <t>Location of the Project</t>
  </si>
  <si>
    <t>MWHs</t>
  </si>
  <si>
    <t>MWHs delivered to the grid to support</t>
  </si>
  <si>
    <t>MWHs Lost During Conversion, Storage and Discharge of Energy</t>
  </si>
  <si>
    <t>Revenues from Energy</t>
  </si>
  <si>
    <t>Storage Operations</t>
  </si>
  <si>
    <t>Page 414</t>
  </si>
  <si>
    <t>Page 415</t>
  </si>
  <si>
    <t>included in Account 501 and other costs associated with self-generated power.</t>
  </si>
  <si>
    <t>8. In column (m), report the cost of power purchased for storage operations and reported in Account 555.1, Power Purchased for Storage Operations. If power was purchased</t>
  </si>
  <si>
    <t>from an affiliated seller specify how the cost of the power was determined. In columns (n) and (o), report fuel costs for storage operations associated with self-generated power</t>
  </si>
  <si>
    <t>9. In columns (q), (r) and (s) report the total project plant costs including but not exclusive of land and land rights, structures and improvements, energy storage equipment,</t>
  </si>
  <si>
    <t>turbines, compressors, generators, switching and conversion equipment, lines and equipment whose primary purpose is to integrate or tie energy storage assets into the</t>
  </si>
  <si>
    <t>power grid, and any other costs associated with the energy storage project included in the property accounts listed.</t>
  </si>
  <si>
    <t>Fuel Costs from</t>
  </si>
  <si>
    <t>Associated Fuel</t>
  </si>
  <si>
    <t>accounts for Storage</t>
  </si>
  <si>
    <t>Power Purchased for</t>
  </si>
  <si>
    <t>Operations Associated</t>
  </si>
  <si>
    <t>Other Costs Associated</t>
  </si>
  <si>
    <t>with Self-Generated</t>
  </si>
  <si>
    <t>Project costs</t>
  </si>
  <si>
    <t>(555.1) (Dollars)</t>
  </si>
  <si>
    <t>Power (Dollars)</t>
  </si>
  <si>
    <t>(Dollars)</t>
  </si>
  <si>
    <t>(r)</t>
  </si>
  <si>
    <t>(s)</t>
  </si>
  <si>
    <t>Account 101</t>
  </si>
  <si>
    <t>Account 103</t>
  </si>
  <si>
    <t>Account 106</t>
  </si>
  <si>
    <t>Account 107</t>
  </si>
  <si>
    <t>Page 416</t>
  </si>
  <si>
    <t>ENERGY STORAGE OPERATIONS (Small Plants)</t>
  </si>
  <si>
    <t>ENERGY STORAGE OPERATIONS (Small Plants) (Continued)</t>
  </si>
  <si>
    <t>1. Small Plants are plants less than 10,000 KW.</t>
  </si>
  <si>
    <t>2. In columns (a), (b) and (c) report the name of the energy storage project, functional classification (Production, Transmission,</t>
  </si>
  <si>
    <t>Distribution), and location.</t>
  </si>
  <si>
    <t xml:space="preserve">3. In column (d), report project plant cost including but not exclusive of land and land rights, structures and improvements, </t>
  </si>
  <si>
    <t>energy storage equipment and any other costs associated with the energy storage project.</t>
  </si>
  <si>
    <t>4. In column (e), report operation expenses excluding fuel, (f), maintenance expenses, (g) fuel costs for storage operations and</t>
  </si>
  <si>
    <t xml:space="preserve">(h) cost of power purchased for storage operations and reported in Account 555.1, Power Purchased for Storage Operations. </t>
  </si>
  <si>
    <t>If power was purchased from an affiliated seller specify how the cost of the power was determined.</t>
  </si>
  <si>
    <t>5. If any other expenses, report in column (i) and footnote the nature of the item(s).</t>
  </si>
  <si>
    <t>Plant Operating Expenses</t>
  </si>
  <si>
    <t>Project</t>
  </si>
  <si>
    <t>Operations (Excluding</t>
  </si>
  <si>
    <t>Cost of fuel used</t>
  </si>
  <si>
    <t>Account Mo. 555.1</t>
  </si>
  <si>
    <t>Fuel used in Storage</t>
  </si>
  <si>
    <t>in storage operations</t>
  </si>
  <si>
    <t>Operations)</t>
  </si>
  <si>
    <t xml:space="preserve">  Hedging Activities</t>
  </si>
  <si>
    <t>Transmission Service and Generation Interconnection</t>
  </si>
  <si>
    <t>Study Costs</t>
  </si>
  <si>
    <t>Regional Transmission Service Revenues</t>
  </si>
  <si>
    <t>Transmission of Electricity by ISO/RTOs</t>
  </si>
  <si>
    <t>Amounts included in ISO/RTO Settlement Statements</t>
  </si>
  <si>
    <t>400a</t>
  </si>
  <si>
    <t>Purchase and Sale of Ancillary Services</t>
  </si>
  <si>
    <t>54</t>
  </si>
  <si>
    <t>55</t>
  </si>
  <si>
    <t>56</t>
  </si>
  <si>
    <t>57</t>
  </si>
  <si>
    <t>58</t>
  </si>
  <si>
    <t>59</t>
  </si>
  <si>
    <t>60</t>
  </si>
  <si>
    <t>61</t>
  </si>
  <si>
    <t>62</t>
  </si>
  <si>
    <t>63</t>
  </si>
  <si>
    <t>64</t>
  </si>
  <si>
    <t>65</t>
  </si>
  <si>
    <t>66</t>
  </si>
  <si>
    <t>67</t>
  </si>
  <si>
    <t>68</t>
  </si>
  <si>
    <t>69</t>
  </si>
  <si>
    <t>70</t>
  </si>
  <si>
    <t>71</t>
  </si>
  <si>
    <t>72</t>
  </si>
  <si>
    <t>73</t>
  </si>
  <si>
    <t>74</t>
  </si>
  <si>
    <t xml:space="preserve">   TOTAL Transmission and Market Operation Plant (Total line 79 thru 86)</t>
  </si>
  <si>
    <t>TOTAL Operation (Enter total of lines 62 thru 67)</t>
  </si>
  <si>
    <t>TOTAL Power Production Expenses--Other Power  (Enter Total of Lines 70 and 75)</t>
  </si>
  <si>
    <t>TOTAL Maintenance (Enter Total of Lines 70 thru 75)</t>
  </si>
  <si>
    <t>TOTAL Other Power Supply Expenses  (Enter Total of Lines 78 thru 81)</t>
  </si>
  <si>
    <t>TOTAL Power Production Expenses (Enter total of lines 21, 41, 59, 76, and 82)</t>
  </si>
  <si>
    <t>TOTAL Operation (Enter total of lines 86 thru 101)</t>
  </si>
  <si>
    <t xml:space="preserve">TOTAL Maintenance (Enter total of lines 104 thru 115) </t>
  </si>
  <si>
    <t>TOTAL Transmission Expenses (Enter total of lines 102 and 115)</t>
  </si>
  <si>
    <t xml:space="preserve"> TOTAL Operation (Enter total of lines 119 thru 126)</t>
  </si>
  <si>
    <t xml:space="preserve"> TOTAL Maintenance (Lines 129 thru 133)</t>
  </si>
  <si>
    <t xml:space="preserve"> TOTAL Regional Transmission and Market Op Expenses (Total 127 and 134)</t>
  </si>
  <si>
    <t xml:space="preserve"> TOTAL Operation (Enter Total of lines 138 thru 148)</t>
  </si>
  <si>
    <t xml:space="preserve"> TOTAL Maintenance (Enter Total of lines 151 thru 162)</t>
  </si>
  <si>
    <t xml:space="preserve"> TOTAL Distribution Expenses (Enter Total of lines 149 and 162)</t>
  </si>
  <si>
    <t xml:space="preserve"> TOTAL Customer Accounts Expenses (Enter Total of lines 165 thru 170)</t>
  </si>
  <si>
    <t xml:space="preserve"> TOTAL Cust. Service and Informational Expenses (Enter Total of Lines 174 thru 177)</t>
  </si>
  <si>
    <t xml:space="preserve"> TOTAL Sales Expenses (Enter Total of lines 181 thru 184)</t>
  </si>
  <si>
    <t>8. ADMINISTRATIVE AND GENERAL EXPENSES</t>
  </si>
  <si>
    <t xml:space="preserve"> TOTAL Operation (Enter Total of lines 188 thru 201)</t>
  </si>
  <si>
    <t xml:space="preserve"> (Enter total of  lines 202 and 204)</t>
  </si>
  <si>
    <t xml:space="preserve"> (Enter total of lines 83, 116, 163, 171, 178, 185 and 205)</t>
  </si>
  <si>
    <t>Transactions with Associated (Affiliated) Companies</t>
  </si>
  <si>
    <t>Bundled</t>
  </si>
  <si>
    <t xml:space="preserve">  Small (or Commercial) (See Instr. 6)</t>
  </si>
  <si>
    <t xml:space="preserve">  Large (or Industrial) (See Instr. 6)</t>
  </si>
  <si>
    <t xml:space="preserve">  Residential Sales</t>
  </si>
  <si>
    <t xml:space="preserve">  Commercial and Industrial Sales</t>
  </si>
  <si>
    <t xml:space="preserve">    Small (or Commercial) (See Instr. 6)</t>
  </si>
  <si>
    <t xml:space="preserve">    Large (or Industrial) (See Instr. 6)</t>
  </si>
  <si>
    <t xml:space="preserve">          TOTAL Sales to Ultimate Consumers</t>
  </si>
  <si>
    <t xml:space="preserve">4.  Report separately any "Deferred Regulatory Commission Expenses" that are also reported on pages 350-351, Regulatory </t>
  </si>
  <si>
    <t>5.  Provide in a footnote, for each line item, the regulatory citation where authorization for the regulatory asset has been granted</t>
  </si>
  <si>
    <t xml:space="preserve">are added for billing purposes, one customer should </t>
  </si>
  <si>
    <t xml:space="preserve">be counted for each group of meters added.  </t>
  </si>
  <si>
    <t xml:space="preserve">Unbilled revenues and MWh related to unbilled revenues need not be </t>
  </si>
  <si>
    <t>The  average number of customers means the average</t>
  </si>
  <si>
    <t>reported separately as required in the annual version of these pages</t>
  </si>
  <si>
    <t>of twelve figures at the close of each month.</t>
  </si>
  <si>
    <t>8.  For lines 2, 4, 5, and 6, see page 304 for amounts</t>
  </si>
  <si>
    <t>2.  Report below operating revenues and MWh for each prescribed</t>
  </si>
  <si>
    <t>4. If increases or decreases from previous year</t>
  </si>
  <si>
    <t>account and/or category, and manufactured gas revenues in total.</t>
  </si>
  <si>
    <t>(columns (c), (e), and (g)), are not derived from previously</t>
  </si>
  <si>
    <t>3. Report number of customers for each prescribed account and/or</t>
  </si>
  <si>
    <t>previously reported figures, explain any inconsistencies</t>
  </si>
  <si>
    <t xml:space="preserve">category column (f) and (g), on the basis of meters, in addition to the </t>
  </si>
  <si>
    <t>number of flat rate accounts; except where separate meter readings</t>
  </si>
  <si>
    <t>(such as a general residential schedule and an off</t>
  </si>
  <si>
    <t>the year the MWh of electricity sold and/or distribution of electricity</t>
  </si>
  <si>
    <t>sold to others, revenue, number of customers, average KWh</t>
  </si>
  <si>
    <t>per customer, and average revenue per KWh, excluding data for</t>
  </si>
  <si>
    <t>Sales for Resale which is reported on pages 310-311.</t>
  </si>
  <si>
    <t>each applicable revenue account subheading. For each rate schedule,</t>
  </si>
  <si>
    <t>provide the required information specified below.</t>
  </si>
  <si>
    <t>one rate schedule in the same revenue account classification</t>
  </si>
  <si>
    <t>20__</t>
  </si>
  <si>
    <t>5. Report on line 4 the Environmental Protection Agency (EPA) issued allowances.  Report withheld portions on lines 36-40.</t>
  </si>
  <si>
    <t>8.  Report on lines 22-27 the name of purchasers/transferees of allowances disposed of and identify associated companies.</t>
  </si>
  <si>
    <t>9.  Report the net costs and benefits of hedging transactions on a separate line under purchases/transfers and sales/transfers.</t>
  </si>
  <si>
    <t>10.  Report on lines 32-35 &amp; 43-46 the net sales proceeds and gains or losses from allowance sales.</t>
  </si>
  <si>
    <t>7.  Report on lines 8-14 the names of vendors/transferors of allowances acquired and identify associated companies (See "associated company" under "Definitions" in the Uniform System of Accounts).</t>
  </si>
  <si>
    <t>6.  Report on lines 5 allowances returned by the EPA.  Report on line 39 the EPA's sales of the withheld allowances.  Report on lines 43-46 the net sales proceeds and gains/losses resulting from the EPA's sale or auction of withheld allowances.</t>
  </si>
  <si>
    <t xml:space="preserve">4. Report the allowances transactions by the period they </t>
  </si>
  <si>
    <t>3.  Report allowances in accordance with a weighted average cost allocation method and other accounting as prescribed by General Instruction No. 21 in the Uniform System of Accounts.</t>
  </si>
  <si>
    <t>2.  Report all acquisitions of allowances at cost.</t>
  </si>
  <si>
    <t>1.  Report below the particulars (details) called for concerning allowances.</t>
  </si>
  <si>
    <t>`</t>
  </si>
  <si>
    <r>
      <t>FERC FORM NO.1 (ED. 12-96</t>
    </r>
    <r>
      <rPr>
        <sz val="12"/>
        <rFont val="Arial"/>
        <family val="2"/>
      </rPr>
      <t>)</t>
    </r>
  </si>
  <si>
    <t>122-123</t>
  </si>
  <si>
    <t>from settlement of any rate proceeding affecting revenues received or costs incurred for power or gas purchases, and a summary of the adjustments made to balance sheet, income, and expense accounts.</t>
  </si>
  <si>
    <t>(314)  Turbo generator Units</t>
  </si>
  <si>
    <t>(385) Miscellaneous Regional Transmission and Market Operation Plant</t>
  </si>
  <si>
    <t>(386) Asset Retirement Costs for Regional Transmission and Market Oper</t>
  </si>
  <si>
    <t>8. Report Data on a year-to-date basis.</t>
  </si>
  <si>
    <t xml:space="preserve">     Commission Expenses.</t>
  </si>
  <si>
    <t xml:space="preserve">     (e.g. Commission Order, state commission order, court decision).</t>
  </si>
  <si>
    <t>Quarter/Year</t>
  </si>
  <si>
    <t>1. The respondent shall report below the revenue collected for each service (i.e., control area administration, market administration, etc.) preformed</t>
  </si>
  <si>
    <t>Transmission Service Studies</t>
  </si>
  <si>
    <t>Demand reported in column (h) must be in megawatts.  Footnote any demand not stated on a megawatts basis and explain.</t>
  </si>
  <si>
    <t xml:space="preserve">     Regional Market</t>
  </si>
  <si>
    <t xml:space="preserve">     Regional Market (Enter Total of lines 5 and 15)</t>
  </si>
  <si>
    <t xml:space="preserve">  Net Purchases (Account 555.1)</t>
  </si>
  <si>
    <t xml:space="preserve">   Asset Retirement Costs</t>
  </si>
  <si>
    <t>Functional</t>
  </si>
  <si>
    <t>Page 419</t>
  </si>
  <si>
    <t>Page 420</t>
  </si>
  <si>
    <t>Statement of Accum Comp Income, Comp Income and</t>
  </si>
  <si>
    <t xml:space="preserve">  (403.1) Depreciation Expense for Asset
  Retirement Costs</t>
  </si>
  <si>
    <t>defined categories, such as all non-firm service regardless of the length of the contract and service from</t>
  </si>
  <si>
    <t xml:space="preserve">In column (c), identify the FERC Rate Schedule Number or Tariff, or, for non FERC jurisdictional sellers, </t>
  </si>
  <si>
    <t>categories, such as all non-firm transmission service, regardless of the length of the contract.  Describe the nature of the service</t>
  </si>
  <si>
    <t>Pg 110, L 23 (d)</t>
  </si>
  <si>
    <t>Accumulated Other Comprehensive Income</t>
  </si>
  <si>
    <t>Pg 112, L 14 (d)</t>
  </si>
  <si>
    <t>Pg 112, L 31 (d)</t>
  </si>
  <si>
    <t>Asset Retirement Obligations</t>
  </si>
  <si>
    <t xml:space="preserve">      Accretion Expense</t>
  </si>
  <si>
    <t>Pg 115, L 24 (e)</t>
  </si>
  <si>
    <t>Pg 115, L 24 (g)</t>
  </si>
  <si>
    <t>Pg 120, L 14, 15 (b)</t>
  </si>
  <si>
    <t>Regional Market Expense</t>
  </si>
  <si>
    <t>Pg 322 L 135 (b)</t>
  </si>
  <si>
    <t>Pg 207, L 86 (g)</t>
  </si>
  <si>
    <t>Regional Transmission and Market Operation Plant</t>
  </si>
  <si>
    <t>Pg 110, L 24(d)</t>
  </si>
  <si>
    <t>Pg 110, L 26 (d)</t>
  </si>
  <si>
    <t>Pg 110, L 27 (d)</t>
  </si>
  <si>
    <t>Pg 110, L 28 (d)</t>
  </si>
  <si>
    <t>Pg 110, L 29 (d)</t>
  </si>
  <si>
    <t>Pg 110, L 30 (d)</t>
  </si>
  <si>
    <t>Pg 110, L 31, 32 (d)</t>
  </si>
  <si>
    <t>Pg 110, L 33 (d)  (-)</t>
  </si>
  <si>
    <t>Pg 110, L 34 (d)</t>
  </si>
  <si>
    <t>Pg 110, L 35 (d)</t>
  </si>
  <si>
    <t>Pg 110, L 36=&gt;45 (d)</t>
  </si>
  <si>
    <t>Pg 110, L 46 (d)</t>
  </si>
  <si>
    <t>Pg 110, L 47 (d)</t>
  </si>
  <si>
    <t>Pg 110, L 48, 49 (d)</t>
  </si>
  <si>
    <t>Pg 110, L 50(d)</t>
  </si>
  <si>
    <t>Pg 110, L 51(d)</t>
  </si>
  <si>
    <t>Pg 110, L 52 (d)</t>
  </si>
  <si>
    <t>Pg 110, L 53(d)</t>
  </si>
  <si>
    <t>Pg 112, L 26 (d)</t>
  </si>
  <si>
    <t>Pg 112, L 27 (d)</t>
  </si>
  <si>
    <t>Pg 112, L 28 (d)</t>
  </si>
  <si>
    <t>Pg 112, L 25, 29, 30 (d)</t>
  </si>
  <si>
    <t>Pg 111, L 60 (d)</t>
  </si>
  <si>
    <t>Pg 111, L 61=&gt;62 (d)</t>
  </si>
  <si>
    <t>Pg 111, L 64,65 (d)</t>
  </si>
  <si>
    <t>Pg 111, L 66 (d)</t>
  </si>
  <si>
    <t>Pg 111, L 67 (d)</t>
  </si>
  <si>
    <t>Pg 111, L 63, 68, 71, 73(d)</t>
  </si>
  <si>
    <t>Pg 111, L 69 (d)</t>
  </si>
  <si>
    <t>Pg 111, L 70 (d)</t>
  </si>
  <si>
    <t>Pg 111, L 72 (d)</t>
  </si>
  <si>
    <t xml:space="preserve">     Depreciation Expense for Asset Retirement Costs</t>
  </si>
  <si>
    <t>Pg 115, L 11+12-13 (e)</t>
  </si>
  <si>
    <t>Pg 115, L 10 (e)</t>
  </si>
  <si>
    <t>Pg 115, L 11+12-13 (g)</t>
  </si>
  <si>
    <t>Pg 117, L 31-32 (c)</t>
  </si>
  <si>
    <t>Pg 117, L 33-34 (c)</t>
  </si>
  <si>
    <t>Pg 117, L 35 (c)</t>
  </si>
  <si>
    <t>Pg 117, L 36 (c)</t>
  </si>
  <si>
    <t>Pg 117, L 37 (c)</t>
  </si>
  <si>
    <t>Pg 117, L 38 (c)</t>
  </si>
  <si>
    <t>Pg 117, L 39 (c)</t>
  </si>
  <si>
    <t>Pg 117, L 40 (c)</t>
  </si>
  <si>
    <t>Pg 112, L 17 (d)</t>
  </si>
  <si>
    <t>Pg 112, L 18 (d)  (-)</t>
  </si>
  <si>
    <t>Pg 112, L 19 (d)</t>
  </si>
  <si>
    <t>Pg 112, L 20 (d)</t>
  </si>
  <si>
    <t>Pg 112, L 21 (d)</t>
  </si>
  <si>
    <t>Pg 112, L 22 (d)  (-)</t>
  </si>
  <si>
    <t>Pg 112, L 36 (d)</t>
  </si>
  <si>
    <t>Pg 112, L 37 (d)</t>
  </si>
  <si>
    <t>Pg 112, L 38 (d)</t>
  </si>
  <si>
    <t>Pg 112, L 39 (d)</t>
  </si>
  <si>
    <t>Pg 112, L 40 (d)</t>
  </si>
  <si>
    <t>Pg 112, L 41 (d)</t>
  </si>
  <si>
    <t>Pg 112, L 42 (d)</t>
  </si>
  <si>
    <t>Pg 112, L 43 (d)</t>
  </si>
  <si>
    <t>Pg 112, L 44 (d)</t>
  </si>
  <si>
    <t>Pg 112, L 45 (d)</t>
  </si>
  <si>
    <t>Pg 112, L 46 (d)</t>
  </si>
  <si>
    <t>Pg 112, L 47, 48 (d)</t>
  </si>
  <si>
    <t>Pg 113, L 55 (d)</t>
  </si>
  <si>
    <t>Pg 113, L 58=&gt;60 (d)</t>
  </si>
  <si>
    <t>Pg 113, L 56 (d)</t>
  </si>
  <si>
    <t>Pg 113, L 57 (d)</t>
  </si>
  <si>
    <t>Pg 113, L 61 (d)</t>
  </si>
  <si>
    <t>Pg 115, L 8 (e)</t>
  </si>
  <si>
    <t>Pg 115, L 9 (e)</t>
  </si>
  <si>
    <t>Pg 115, L 14 (e)</t>
  </si>
  <si>
    <t>Pg 115, L 15=&gt;17-18+19 (e)</t>
  </si>
  <si>
    <t>Pg 115, L 20, 22 (e)</t>
  </si>
  <si>
    <t>Pg 115, L 21, 23 (e)</t>
  </si>
  <si>
    <t>Pg 115, L 10 (g)</t>
  </si>
  <si>
    <t>Pg 115, L 9 (g)</t>
  </si>
  <si>
    <t>Pg 115, L 14 (g)</t>
  </si>
  <si>
    <t>Pg 115, L 15=&gt;17-18+19 (g)</t>
  </si>
  <si>
    <t>Pg 115, L 20, 22 (g)</t>
  </si>
  <si>
    <t>Pg 115, L 21, 23 (g)</t>
  </si>
  <si>
    <t>Pg 115, L 25 (i); Pg 116, L 25 (k), (m), (o)</t>
  </si>
  <si>
    <t>Pg 117, L 43 (c)</t>
  </si>
  <si>
    <t>Pg 117, L 44 (c)</t>
  </si>
  <si>
    <t>Pg 117, L 45 (c)</t>
  </si>
  <si>
    <t>Pg 117, L 48 (c)</t>
  </si>
  <si>
    <t>Pg 117, L 49=&gt;51-52+53-54 (c)</t>
  </si>
  <si>
    <t>Pg 117, L 58 (c)</t>
  </si>
  <si>
    <t>Pg 117, L 59+60-62 (c)</t>
  </si>
  <si>
    <t>Pg 117, L 61 (c)</t>
  </si>
  <si>
    <t>Pg 117, L 63 (c)</t>
  </si>
  <si>
    <t>Pg 117, L 64-65 (c)</t>
  </si>
  <si>
    <t>Pg 117, L 69 (c)</t>
  </si>
  <si>
    <t>Pg 117, L 70 (c)</t>
  </si>
  <si>
    <t>Pg 117, L 72 (c)</t>
  </si>
  <si>
    <t>Pg 300, L 3 (b)</t>
  </si>
  <si>
    <t>Pg 300, L 5 (b)</t>
  </si>
  <si>
    <t>Pg 300, L 6 (b)</t>
  </si>
  <si>
    <t>Pg 300, L 7=&gt;10 (b)</t>
  </si>
  <si>
    <t>Pg 300, L 12 (b)</t>
  </si>
  <si>
    <t>Pg 301, L 7=&gt;10 (d)</t>
  </si>
  <si>
    <t>Pg 301, L 12 (d)</t>
  </si>
  <si>
    <t>Pg 301, L 3 (f)</t>
  </si>
  <si>
    <t>Pg 301, L 5 (f)</t>
  </si>
  <si>
    <t>Pg 301, L 6 (f)</t>
  </si>
  <si>
    <t>Pg 301, L 7=&gt;10 (f)</t>
  </si>
  <si>
    <t>Pg 301, L 12 (f)</t>
  </si>
  <si>
    <t>Pg 321, L 76 (b)</t>
  </si>
  <si>
    <t>Pg 321, L 83 (b)</t>
  </si>
  <si>
    <t>Pg 321, L 116 (b)</t>
  </si>
  <si>
    <t>Pg 322, L 163 (b)</t>
  </si>
  <si>
    <t>Pg 322, L 171,178 (b)</t>
  </si>
  <si>
    <t>Pg 322, L 185 (b)</t>
  </si>
  <si>
    <t>Pg 323, L 205 (b)</t>
  </si>
  <si>
    <t>Formula should = Pg 323, L 206 (b)</t>
  </si>
  <si>
    <t>Pg 321, L 78 (b)</t>
  </si>
  <si>
    <t>Pg 323, L 206 (b)</t>
  </si>
  <si>
    <t>Pg 323, L 195 (b)</t>
  </si>
  <si>
    <t>Pg 354, L 28 (d)</t>
  </si>
  <si>
    <r>
      <t xml:space="preserve">Pg 207, L </t>
    </r>
    <r>
      <rPr>
        <sz val="12"/>
        <rFont val="Arial"/>
        <family val="2"/>
      </rPr>
      <t>46 (g)</t>
    </r>
  </si>
  <si>
    <r>
      <t xml:space="preserve">Pg 207, L </t>
    </r>
    <r>
      <rPr>
        <sz val="12"/>
        <rFont val="Arial"/>
        <family val="2"/>
      </rPr>
      <t>60 (g)</t>
    </r>
  </si>
  <si>
    <r>
      <t xml:space="preserve">Pg 207, L </t>
    </r>
    <r>
      <rPr>
        <sz val="12"/>
        <rFont val="Arial"/>
        <family val="2"/>
      </rPr>
      <t>77 (g)</t>
    </r>
  </si>
  <si>
    <r>
      <t xml:space="preserve">Pg 207, L </t>
    </r>
    <r>
      <rPr>
        <sz val="12"/>
        <rFont val="Arial"/>
        <family val="2"/>
      </rPr>
      <t>101 (g)</t>
    </r>
  </si>
  <si>
    <t>424-425</t>
  </si>
  <si>
    <t>410-411</t>
  </si>
  <si>
    <t>408-409</t>
  </si>
  <si>
    <t>406-407</t>
  </si>
  <si>
    <t>402-403</t>
  </si>
  <si>
    <t>354-355</t>
  </si>
  <si>
    <t>328-330</t>
  </si>
  <si>
    <t>326-327</t>
  </si>
  <si>
    <t>204-207</t>
  </si>
  <si>
    <t>110-113</t>
  </si>
  <si>
    <t>114-117</t>
  </si>
  <si>
    <t>120-121</t>
  </si>
  <si>
    <t>Page 117, Line 74)</t>
  </si>
  <si>
    <t>Net Income (Carried</t>
  </si>
  <si>
    <t>TOTAL Deferred Credits (Enter Total of lines 55 thru 61)</t>
  </si>
  <si>
    <t>TOTAL Current and Accrued Liabilities (Enter Total of lines 36 - 52)</t>
  </si>
  <si>
    <t>TOTAL Other Noncurrent Liabilities (Enter Total of lines 25 thru 33)</t>
  </si>
  <si>
    <t>TOTAL Long-Term Debt (Enter Total of Lines 17 thru 22)</t>
  </si>
  <si>
    <t>TOTAL Proprietary Capital (Enter Total of lines 2 thru 14)</t>
  </si>
  <si>
    <t>TOTAL Deferred Debits (Enter Total of lines 60 thru 74)</t>
  </si>
  <si>
    <t xml:space="preserve">       Depreciation Expense for Asset Retirement Costs (403.1)</t>
  </si>
  <si>
    <t xml:space="preserve">                line 2 less 25)  (Carry forward to page 117, line 27)</t>
  </si>
  <si>
    <t xml:space="preserve">          TOTAL Other Income (Enter Total of lines 31 thru 40)</t>
  </si>
  <si>
    <t xml:space="preserve">          TOTAL Other Income  Deductions (Total of lines 43 thru 45)</t>
  </si>
  <si>
    <t xml:space="preserve">          TOTAL Taxes on Other Income  and Deduct. (Total of  48 thru 54)</t>
  </si>
  <si>
    <t xml:space="preserve">     Net Other Income and Deductions (Enter Total of lines 41, 46, 55)</t>
  </si>
  <si>
    <t xml:space="preserve">       Net Interest Charges (Enter Total of lines 58 thru 65)</t>
  </si>
  <si>
    <t>Income Before Extraordinary Items (Total of lines 27, 56 and 66)</t>
  </si>
  <si>
    <t xml:space="preserve">       Net Extraordinary Items (Enter Total of line 69 less line 70)</t>
  </si>
  <si>
    <t>Extraordinary Items After Taxes (Enter Total of line 71 less line 72)</t>
  </si>
  <si>
    <t>Net Income (Enter Total of lines 67 and 73)</t>
  </si>
  <si>
    <t xml:space="preserve">     Net Income (Line 74(c) on page 117)</t>
  </si>
  <si>
    <t xml:space="preserve">   Other (provide details in footnote):</t>
  </si>
  <si>
    <t xml:space="preserve">          (Total of lines 34 thru 55)</t>
  </si>
  <si>
    <t xml:space="preserve">         Other (provide details in footnote):</t>
  </si>
  <si>
    <t xml:space="preserve">         Cash Provided by Outside Sources (Total of lines 61 thru 69)</t>
  </si>
  <si>
    <t xml:space="preserve">          (Total of lines 70 thru 81)</t>
  </si>
  <si>
    <t xml:space="preserve">          (Total of lines 22, 57 and 83)</t>
  </si>
  <si>
    <t xml:space="preserve">  TOTAL Steam Production Plant (Enter Total of lines 8 thru 15)</t>
  </si>
  <si>
    <t xml:space="preserve">  TOTAL Nuclear Production Plant (Enter Total of lines 18 thru 24)</t>
  </si>
  <si>
    <t xml:space="preserve">  TOTAL Hydraulic Production Plant (Enter Total of lines 27 thru 34)</t>
  </si>
  <si>
    <t xml:space="preserve">   TOTAL Electric Plant in Service (Enter Total of lines 102 thru 105)</t>
  </si>
  <si>
    <t xml:space="preserve">   TOTAL General Plant (Enter Total of lines 98, 99 and 100)</t>
  </si>
  <si>
    <t xml:space="preserve">      TOTAL (Accounts 101 and 106) (lines 5,47,60,77,86,101)</t>
  </si>
  <si>
    <t xml:space="preserve">  TOTAL Distribution Plant (Enter Total of lines 62 thru 76)</t>
  </si>
  <si>
    <t>(363) Storage Battery Equipment - Distribution</t>
  </si>
  <si>
    <t xml:space="preserve">  TOTAL Transmission Plant (Enter Total of lines 49 thru 59)</t>
  </si>
  <si>
    <t xml:space="preserve">  TOTAL Other Production Plant (Enter Total of lines 37 thru 45)</t>
  </si>
  <si>
    <t xml:space="preserve">  TOTAL Production Plant (Enter Total of lines 16, 25, 35, and 46)</t>
  </si>
  <si>
    <t>3. Minor projects (5% of the Balance End of the Year for Account 107 or $1,000,000, whichever is less) may be grouped.</t>
  </si>
  <si>
    <t xml:space="preserve">       (Enter Total of lines 12 thru 14)</t>
  </si>
  <si>
    <r>
      <t xml:space="preserve">       lines 1, 10,</t>
    </r>
    <r>
      <rPr>
        <strike/>
        <sz val="12"/>
        <rFont val="Arial"/>
        <family val="2"/>
      </rPr>
      <t>9, 14,</t>
    </r>
    <r>
      <rPr>
        <sz val="12"/>
        <rFont val="Arial"/>
        <family val="2"/>
      </rPr>
      <t xml:space="preserve"> 15, 16 and 18)</t>
    </r>
  </si>
  <si>
    <t xml:space="preserve">   TOTAL (Enter Total of lines 20 thru 28)</t>
  </si>
  <si>
    <t xml:space="preserve">      Regional Transmission and Market Operation Plant
      (Estimated)</t>
  </si>
  <si>
    <t xml:space="preserve">    TOTAL Account 154 (Total of lines 5 thru 11)</t>
  </si>
  <si>
    <t>SO2 Allowances Inventory</t>
  </si>
  <si>
    <t>NOx Allowances Inventory</t>
  </si>
  <si>
    <t>Page  228-A</t>
  </si>
  <si>
    <t>Page 229-A</t>
  </si>
  <si>
    <t>Page  228-B</t>
  </si>
  <si>
    <t>Page 229-B</t>
  </si>
  <si>
    <t>3.  Minor items ( 5% of the Balance at End of Year for account 182.3 or amounts less than $100,000, whichever is less)</t>
  </si>
  <si>
    <r>
      <t>Minor items (5% of the Balance of End of Year for Account 253 or amounts less than</t>
    </r>
    <r>
      <rPr>
        <sz val="12"/>
        <rFont val="Arial"/>
        <family val="2"/>
      </rPr>
      <t xml:space="preserve"> $100,000, whichever is greater) may be grouped by classes.</t>
    </r>
  </si>
  <si>
    <r>
      <t xml:space="preserve">     </t>
    </r>
    <r>
      <rPr>
        <sz val="12"/>
        <rFont val="Arial"/>
        <family val="2"/>
      </rPr>
      <t>$100,000, whichever is less) may be grouped by classes.</t>
    </r>
  </si>
  <si>
    <r>
      <t xml:space="preserve">SALES </t>
    </r>
    <r>
      <rPr>
        <sz val="12"/>
        <color theme="1"/>
        <rFont val="Arial"/>
        <family val="2"/>
      </rPr>
      <t>BY RATE SCHEDULES</t>
    </r>
  </si>
  <si>
    <t xml:space="preserve"> Actual Demand (MW)</t>
  </si>
  <si>
    <t>TRANSMISSION OF ELECTRICITY FOR OTHERS (Account 456.1)</t>
  </si>
  <si>
    <t>service provider. Use additional columns as necessary to report all companies or public authorities that provided transmission</t>
  </si>
  <si>
    <t xml:space="preserve">Report in Section A for the year the amounts for: (b) Depreciation Expense (Account 403); (c) Depreciation Expense for Asset </t>
  </si>
  <si>
    <t xml:space="preserve">Retirement Costs (Account 403.1); (d) Amortization of Limited-Term Electric Plant (Account 404); and (e) Amortization of Other </t>
  </si>
  <si>
    <t xml:space="preserve">                    $50,000.)</t>
  </si>
  <si>
    <t xml:space="preserve">  outside the company costing $50,000 or more, briefly</t>
  </si>
  <si>
    <t xml:space="preserve">  on line 25 "Electric Expenses," and Maintenance Account Nos. 553 and 554 on line</t>
  </si>
  <si>
    <t xml:space="preserve">  32 "Maintenance of Electric Plant."  Indicate plants designed for peak load service.</t>
  </si>
  <si>
    <t>Cost per KW of Installed Capacity (Line 17/5) Including</t>
  </si>
  <si>
    <t xml:space="preserve">  7.  Include on line 36 the cost of energy used in</t>
  </si>
  <si>
    <r>
      <t xml:space="preserve">  cannot be accurately computed, leave lines </t>
    </r>
    <r>
      <rPr>
        <sz val="12"/>
        <rFont val="Arial"/>
        <family val="2"/>
      </rPr>
      <t>36, 37</t>
    </r>
  </si>
  <si>
    <r>
      <t xml:space="preserve">  and </t>
    </r>
    <r>
      <rPr>
        <sz val="12"/>
        <rFont val="Arial"/>
        <family val="2"/>
      </rPr>
      <t>38 blank and describe at the bottom of the</t>
    </r>
  </si>
  <si>
    <r>
      <t xml:space="preserve">     Expenses per</t>
    </r>
    <r>
      <rPr>
        <sz val="11"/>
        <rFont val="Arial"/>
        <family val="2"/>
      </rPr>
      <t xml:space="preserve"> KWh of Generation (Enter result of line 37 divided by line 9)</t>
    </r>
  </si>
  <si>
    <t>Costs) Per MW</t>
  </si>
  <si>
    <t>GENERATING PLANT STATISTICS (Small Plants) (Continued)</t>
  </si>
  <si>
    <t>Revenues from Distribution of Electricity of Others</t>
  </si>
  <si>
    <t xml:space="preserve">  Residential</t>
  </si>
  <si>
    <t xml:space="preserve">  Commercial</t>
  </si>
  <si>
    <t xml:space="preserve">  Industrial</t>
  </si>
  <si>
    <t xml:space="preserve">  Other Ultimate Customers</t>
  </si>
  <si>
    <t>Pg 300, L 25 (b)</t>
  </si>
  <si>
    <t>Pg 300, L 27 (b)</t>
  </si>
  <si>
    <t>Pg 300, L 28 (b)</t>
  </si>
  <si>
    <t>Pg 301, L 25 (d)</t>
  </si>
  <si>
    <t>Pg 301, L 27 (d)</t>
  </si>
  <si>
    <t>Pg 301, L 28 (d)</t>
  </si>
  <si>
    <t>Pg 301, L 24 (f)</t>
  </si>
  <si>
    <t>Pg 301, L 25 (f)</t>
  </si>
  <si>
    <t>Pg 301, L 27 (f)</t>
  </si>
  <si>
    <t>Pg 301, L 28 (f)</t>
  </si>
  <si>
    <t>Pg 301, L 29=&gt;33 (f)</t>
  </si>
  <si>
    <r>
      <t>Pg 301, L</t>
    </r>
    <r>
      <rPr>
        <sz val="12"/>
        <rFont val="Arial"/>
        <family val="2"/>
      </rPr>
      <t xml:space="preserve"> 3 (d)</t>
    </r>
  </si>
  <si>
    <r>
      <t>Pg 301, L</t>
    </r>
    <r>
      <rPr>
        <sz val="12"/>
        <rFont val="Arial"/>
        <family val="2"/>
      </rPr>
      <t xml:space="preserve"> 5 (d)</t>
    </r>
  </si>
  <si>
    <r>
      <t>Pg 301, L</t>
    </r>
    <r>
      <rPr>
        <sz val="12"/>
        <rFont val="Arial"/>
        <family val="2"/>
      </rPr>
      <t xml:space="preserve"> 6 (d)</t>
    </r>
  </si>
  <si>
    <t>12-15</t>
  </si>
  <si>
    <r>
      <rPr>
        <sz val="12"/>
        <rFont val="Arial"/>
        <family val="2"/>
      </rPr>
      <t>FERC FORM NO. 1 (REV. 12-15) NYPSC MODIFIED</t>
    </r>
    <r>
      <rPr>
        <strike/>
        <sz val="12"/>
        <rFont val="Arial"/>
        <family val="2"/>
      </rPr>
      <t>-</t>
    </r>
    <r>
      <rPr>
        <sz val="12"/>
        <rFont val="Arial"/>
        <family val="2"/>
      </rPr>
      <t>15</t>
    </r>
  </si>
  <si>
    <t>FERC FORM NO.1 (ED. 12-15)</t>
  </si>
  <si>
    <t>FERC FORM NO.1 (REV. 12-15)</t>
  </si>
  <si>
    <t xml:space="preserve"> FERC FORM NO. 1 (NEW 12-15)</t>
  </si>
  <si>
    <t xml:space="preserve"> FERC FORM NO. 1 (REV. 12-15)</t>
  </si>
  <si>
    <t>FERC FORM NO.1 (ED. 12-15) NYPSC Modified-96</t>
  </si>
  <si>
    <t>FERC FORM NO.   (ED. 12-15)</t>
  </si>
  <si>
    <t>FERC FORM NO.  (ED. 12-15)</t>
  </si>
  <si>
    <t>FERC FORM NO.1  (ED.  12-15)</t>
  </si>
  <si>
    <t>FERC FORM NO. 1  (ED. 12-15)</t>
  </si>
  <si>
    <t xml:space="preserve">  FERC FORM NO. 1 (ED.  12-15)</t>
  </si>
  <si>
    <t xml:space="preserve"> FERC FORM NO. 1/3-Q (NEW 12-15)</t>
  </si>
  <si>
    <t>FERC FORM NO. 1 (ED. 12-15)</t>
  </si>
  <si>
    <t>FERC FORM NO.1 (REVISED. 12-15)</t>
  </si>
  <si>
    <t>FERC FORM NO.1 (REVISED 12-15) NYPSC Modified-15</t>
  </si>
  <si>
    <t xml:space="preserve"> FERC FORM NO. 1/3-Q (REV 12-15)</t>
  </si>
  <si>
    <t>FERC FORM NO.1 (REVISED. 12-15) NYPSC Modified-15</t>
  </si>
  <si>
    <r>
      <t>FERC FORM NO. 1  (ED. 1</t>
    </r>
    <r>
      <rPr>
        <sz val="12"/>
        <rFont val="Arial MT"/>
      </rPr>
      <t>2-15</t>
    </r>
    <r>
      <rPr>
        <sz val="12"/>
        <rFont val="Arial MT"/>
        <family val="2"/>
      </rPr>
      <t>)</t>
    </r>
  </si>
  <si>
    <t>FERC FORM NO. 1 (REVISED 12-15)</t>
  </si>
  <si>
    <t>FERC FORM NO. 1 (REV. 12-15)</t>
  </si>
  <si>
    <t>3.  Minor items (1% of the Balance at End of Year for Account 186 or amounts less than $100,000, whichever is less)</t>
  </si>
  <si>
    <t>Other Operating Revenues</t>
  </si>
  <si>
    <t>service for the year reported.</t>
  </si>
  <si>
    <t>Derivative Instrument Assets (Current Portion)</t>
  </si>
  <si>
    <t>Pg 110, L 54 (d) less L 55 (d)</t>
  </si>
  <si>
    <t>Derivative Instrument Assets - Hedges (Current Portion)</t>
  </si>
  <si>
    <t>Formula should = Pg 111, L 75 (d)</t>
  </si>
  <si>
    <t>Pg 110, L 56 (d) less L 57 (d)</t>
  </si>
  <si>
    <t>Pg 112, L 49 (d) less L 50 (d)</t>
  </si>
  <si>
    <t>Pg 112, L 51 (d) less L 52 (d)</t>
  </si>
  <si>
    <t>Formula should = Pg 113, L 76 (d)</t>
  </si>
  <si>
    <t xml:space="preserve">          Total Other Noncurrent Liabilities</t>
  </si>
  <si>
    <t xml:space="preserve">  Other Ultimate Consumers</t>
  </si>
  <si>
    <t>Pg 205, L 16 (g)</t>
  </si>
  <si>
    <t>Pg 205, L 25 (g)</t>
  </si>
  <si>
    <t>Pg 205, L 35 (g)</t>
  </si>
  <si>
    <t>Deferred Gains from Disposition of Utility Plant</t>
  </si>
  <si>
    <t>Reacquired Bonds</t>
  </si>
  <si>
    <t>FERC FORM NO.1 (ED. 12-16)</t>
  </si>
  <si>
    <t>Pg 300, L 29=&gt;33 (b)</t>
  </si>
  <si>
    <t>Pg 300, L 38-14-33 (b)</t>
  </si>
  <si>
    <t>Formula should = Pg 300, L 39 (b)</t>
  </si>
  <si>
    <t>Pg 301, L 29=&gt;33 (d)</t>
  </si>
  <si>
    <t>* Note: Account (456.2) Revenues from Distribution of Electricity of Others should be separately identified by subcategories on lines 25 - 33.  Items recorded on Line 33 - Other should be footnoted with a description.</t>
  </si>
  <si>
    <t>Formula should = Pg 301, L 15+34 (f)</t>
  </si>
  <si>
    <r>
      <t>Formula should = Pg 301, L 15+34</t>
    </r>
    <r>
      <rPr>
        <b/>
        <i/>
        <sz val="12"/>
        <rFont val="Arial"/>
        <family val="2"/>
      </rPr>
      <t xml:space="preserve"> </t>
    </r>
    <r>
      <rPr>
        <sz val="12"/>
        <rFont val="Arial"/>
        <family val="2"/>
      </rPr>
      <t>(d)</t>
    </r>
  </si>
  <si>
    <t>Easement for Transmission line Middletown to Bullville substation</t>
  </si>
  <si>
    <t xml:space="preserve">Distrib.right of way from Cuddebackville Substation   </t>
  </si>
  <si>
    <t>8.93 acres for the future wesley hills substation</t>
  </si>
  <si>
    <t>7.77 acres for the future Deerpark substation</t>
  </si>
  <si>
    <t>26.34 acres for the future Pocatello substation</t>
  </si>
  <si>
    <t>24.89 acres for the future West Warwick substation</t>
  </si>
  <si>
    <t>4 acres for the future Decker (Fair Oaks) substation</t>
  </si>
  <si>
    <t>4.87 acres for the future Burda Lane Substation</t>
  </si>
  <si>
    <t>Line 841/842 Rebuild - harriman to highland falls</t>
  </si>
  <si>
    <t>Unallocated reserve-Elec Case 07-E-0949</t>
  </si>
  <si>
    <t>Amortization expense on Palisades Mall Metering</t>
  </si>
  <si>
    <t>Capitalized Software</t>
  </si>
  <si>
    <t>Depreciation Expense on Plant-Held-for-Future-Use</t>
  </si>
  <si>
    <t>Net reserve related to transfers from affiliated companies</t>
  </si>
  <si>
    <t>and between categories of plant.</t>
  </si>
  <si>
    <t>for Plant-Held-for-Future-Use</t>
  </si>
  <si>
    <t>Account 403 - Distribution Plant - Cable cure injection cost - 5 Year Amortization.</t>
  </si>
  <si>
    <t>Account 404 - Common Plant - Electric - Land &amp; Land Rights Mombasha - Amortized at a rate of 2.00% a year.</t>
  </si>
  <si>
    <t xml:space="preserve">                     - Common Plant - Electric - Leasehold Improvements Blue Hill - Amortized at remaining life method.</t>
  </si>
  <si>
    <t>Account 405 - Intangible Plant - Electric - Distribution Management System -  5 Year Amortization.</t>
  </si>
  <si>
    <t>Account 405 - Common Plant - Electric - Various Intangible Software - Amortized at a rate of 6.67% &amp; 20.00% a year.</t>
  </si>
  <si>
    <t>Amort</t>
  </si>
  <si>
    <t>h3.0</t>
  </si>
  <si>
    <t>h4.0</t>
  </si>
  <si>
    <t>h2.5</t>
  </si>
  <si>
    <t>h1.75</t>
  </si>
  <si>
    <t>h2.0</t>
  </si>
  <si>
    <t>h1.5</t>
  </si>
  <si>
    <t>h3.5</t>
  </si>
  <si>
    <t>h2.75</t>
  </si>
  <si>
    <t>h0.75</t>
  </si>
  <si>
    <t>h1.0</t>
  </si>
  <si>
    <t>Type of Plant Included in Subaccounts Used (Listed in the Order Presented in Col. (a), Above)</t>
  </si>
  <si>
    <t>Electric Plant in Service - Transmission Plant - Overhead Conductors &amp; Devices</t>
  </si>
  <si>
    <t>Electric Plant in Service - Transmission Plant - Overhead Conductors &amp; Devices - Clearing</t>
  </si>
  <si>
    <t>Electric Plant in Service - Distribution Plant - O/H Conductors &amp; Devices</t>
  </si>
  <si>
    <t>Electric Plant in Service - Distribution Plant - O/H Conductors &amp; Devices - Capacitors</t>
  </si>
  <si>
    <t>Electric Plant in Service - Distribution Plant - Services - Overhead</t>
  </si>
  <si>
    <t>Electric Plant in Service - Distribution Plant - Services - Underground</t>
  </si>
  <si>
    <t xml:space="preserve">Electric Plant in Service - General Plant - Office Furn/Equip - Furniture </t>
  </si>
  <si>
    <t xml:space="preserve">Electric Plant in Service - General Plant - Office Furn/Equip - Office Machines </t>
  </si>
  <si>
    <t>Electric Plant in Service - General Plant - Office Furn/Equip - E.D.P.</t>
  </si>
  <si>
    <t xml:space="preserve">Electric Plant in Service - General Plant - Office Furn/Equip - Energy Control Center Computer </t>
  </si>
  <si>
    <t xml:space="preserve">Common Utility Plant - Intangible - 2011 Common Software Addition </t>
  </si>
  <si>
    <t xml:space="preserve">Common Utility Plant - Intangible - Project One GL </t>
  </si>
  <si>
    <t>Common Utility Plant - Intangible - Peoplesoft HR/PR System</t>
  </si>
  <si>
    <t xml:space="preserve">Common Utility Plant - Intangible - CIMS System Software Upgrade </t>
  </si>
  <si>
    <t xml:space="preserve">Common Utility Plant - Intangible - New Bus Project Management </t>
  </si>
  <si>
    <t>Common Utility Plant - Intangible - PowerPlan Software</t>
  </si>
  <si>
    <t xml:space="preserve">Common Utility Plant - Intangible - NUCON Enhancement </t>
  </si>
  <si>
    <t xml:space="preserve">Common Utility Plant - Intangible - Ropes </t>
  </si>
  <si>
    <t xml:space="preserve">Common Utility Plant - Intangible - Storm Communicaton </t>
  </si>
  <si>
    <t xml:space="preserve">Common Utility Plant - Intangible - CIS Assessment </t>
  </si>
  <si>
    <t>Common Utility Plant - Intangible - Phone APP</t>
  </si>
  <si>
    <t>Common Utility Plant - Intangible - Retail Access 2015</t>
  </si>
  <si>
    <t xml:space="preserve">Common Utility Plant - Intangible - Route Smart </t>
  </si>
  <si>
    <t xml:space="preserve">Common Utility Plant - Intangible - EPMS </t>
  </si>
  <si>
    <t>Common Utility Plant - Intangible - Website Redesign</t>
  </si>
  <si>
    <t xml:space="preserve">Common Utility Plant - Intangible - Customer Outage Communication </t>
  </si>
  <si>
    <t>Common Utility Plant - Intangible - PI 360</t>
  </si>
  <si>
    <t>Common Utility Plant - Intangible - Primate Situational Awareness</t>
  </si>
  <si>
    <t>Common Utility Plant - General Plant - Land -Easements</t>
  </si>
  <si>
    <t>Common Utility Plant - General Plant - Structures and Improvements</t>
  </si>
  <si>
    <t>Common Utility Plant - General Plant - Office Furn/Equip - Furniture</t>
  </si>
  <si>
    <t>Common Utility Plant - General Plant - Office Furn/Equip - Machines</t>
  </si>
  <si>
    <t>Common Utility Plant - General Plant - Office Furn/Equip - Cash equipment</t>
  </si>
  <si>
    <t>Common Utility Plant - General Plant - Tools, Shop and Work Equipment</t>
  </si>
  <si>
    <t>Common Utility Plant - General Plant - Garage Equipment</t>
  </si>
  <si>
    <t>Page 337A</t>
  </si>
  <si>
    <t>(Cont.)</t>
  </si>
  <si>
    <t>Common Utility Plant - General Plant - Garage equipment</t>
  </si>
  <si>
    <t>Common Utility Plant - General Plant - Communication Equipment</t>
  </si>
  <si>
    <t>Common Utility Plant - General Plant - Communication Equipment - Tele sys computer</t>
  </si>
  <si>
    <t>Common Utility Plant - General Plant - Communication Equipment - Tele sys eqpt.</t>
  </si>
  <si>
    <t>Method Used to Compute the Depreciable Plant Base (Col. (b)):</t>
  </si>
  <si>
    <t xml:space="preserve">A 13-month average based on the book cost that the monthly provision for </t>
  </si>
  <si>
    <t xml:space="preserve">depreciation was computed. </t>
  </si>
  <si>
    <t xml:space="preserve">Average balances indicated for Common Utility Plant (Accounts 389-398, inclusive) are only the   </t>
  </si>
  <si>
    <t xml:space="preserve">portion applicable to Electric Plant  </t>
  </si>
  <si>
    <t>Provisions for Depreciation in Addition to Depreciation Provided by Application of Reported Rates:</t>
  </si>
  <si>
    <t>None</t>
  </si>
  <si>
    <t>Note(s):</t>
  </si>
  <si>
    <t xml:space="preserve">  Average remaining life (Col. (g) shown above for Common Utility Plant (Accounts 389-398, </t>
  </si>
  <si>
    <t xml:space="preserve"> inclusive) is the estimated remaining life of the total account.</t>
  </si>
  <si>
    <t>Page 337C</t>
  </si>
  <si>
    <t>Page 337B</t>
  </si>
  <si>
    <t>CLEARING COST POOL COLLECTED</t>
  </si>
  <si>
    <t>CASH OVERAGE SHORTAGES CUST SERV CENTERS</t>
  </si>
  <si>
    <t>DEPOSIT REC FROM ISO</t>
  </si>
  <si>
    <t>MISC DEFER DR VACATION PAY</t>
  </si>
  <si>
    <t>OTHER REC UNBILL PROJECT INVOICE</t>
  </si>
  <si>
    <t>RATE CASE INCENTIVES</t>
  </si>
  <si>
    <t>OVERHEAD CHARGES TO CONSTRUCTION IN 2014 INCLUDED THE FOLLOWING:</t>
  </si>
  <si>
    <t>ENGINEERING AND ENGINEERING SUPERVISION</t>
  </si>
  <si>
    <t>For costs incurred applicable to construction for engineering, drafting and engineering supervision, not</t>
  </si>
  <si>
    <t>directly identified with individual units of property, distributed on a percentage basis applied to direct</t>
  </si>
  <si>
    <t>construction costs.</t>
  </si>
  <si>
    <t>ADMINISTRATIVE AND SUPERVISORY EXPENSES</t>
  </si>
  <si>
    <t>For costs incurred applicable to construction by certain administrative departments ( including Purchasing,</t>
  </si>
  <si>
    <t>Payroll, Accounts Payable, Property Record and Personnel Departments), injuries and damages and certain</t>
  </si>
  <si>
    <t>employees' welfare expenses, not identified with individual units of property and distributed on a percentage</t>
  </si>
  <si>
    <t>basis in accordance with the judgment of qualified officers.</t>
  </si>
  <si>
    <t>ALLOWANCE FOR FUNDS USED DURING CONSTRUCTION</t>
  </si>
  <si>
    <t xml:space="preserve">Consists of amounts charged to major construction projects calculated at a monthly rate equivalent to </t>
  </si>
  <si>
    <t>6.00 percent compounded semi-annually on the monthly construction work in progress balances of such projects.</t>
  </si>
  <si>
    <t>PAYROLL TAXES, PENSIONS, HEALTH INSURANCE AND GROUP TERM LIFE INSURANCE</t>
  </si>
  <si>
    <t>For costs incurred applicable to construction consisting of the portion of payroll taxes, pensions, health insurance</t>
  </si>
  <si>
    <t>and group term life insurance costs related to company wages charged to construction.</t>
  </si>
  <si>
    <t>CONSTRUCTION MANAGEMENT OPERATIONS</t>
  </si>
  <si>
    <t>For costs incurred applicable to construction for contract administration and inspection work performed on</t>
  </si>
  <si>
    <t>various projects, not directly identified with individual projects, distributed on a percentage basis applied to</t>
  </si>
  <si>
    <t>direct construction costs.</t>
  </si>
  <si>
    <t xml:space="preserve">1. Components of Formula (Derived from actual book balances and actual cost rates):                                                                                                                                   </t>
  </si>
  <si>
    <t>S</t>
  </si>
  <si>
    <t>D</t>
  </si>
  <si>
    <t>P</t>
  </si>
  <si>
    <t>C</t>
  </si>
  <si>
    <t>W</t>
  </si>
  <si>
    <t>Total Common Stock</t>
  </si>
  <si>
    <t>*Note:All of the outstanding shares for Orange and Rockland, except for 1,000 shares, was purchased by Con Edison, due to merger.</t>
  </si>
  <si>
    <t>Capial stock common expense</t>
  </si>
  <si>
    <t>Series 2008 Bond</t>
  </si>
  <si>
    <t>Series F Bond 6.50%</t>
  </si>
  <si>
    <t>Series 2009A Bond</t>
  </si>
  <si>
    <t>Series 2009B Bond</t>
  </si>
  <si>
    <t>Series 2006A Bond</t>
  </si>
  <si>
    <t>Series 2010B Bond</t>
  </si>
  <si>
    <t>Series 2015A Bond</t>
  </si>
  <si>
    <t>Series 2015B Bond</t>
  </si>
  <si>
    <t>Series 2016A Bond</t>
  </si>
  <si>
    <t>MANAGE REGULATORY EXPENSES</t>
  </si>
  <si>
    <t>PAY BANK FEES</t>
  </si>
  <si>
    <t>PROVIDE ADMIN SUPPORT</t>
  </si>
  <si>
    <t>PROVIDE BOD EXPENSES</t>
  </si>
  <si>
    <t>PROVIDE CASH MANAGEMENT FEES BONY</t>
  </si>
  <si>
    <t>PROVIDE CASH MANAGEMENT FEES MELLON</t>
  </si>
  <si>
    <t>PROVIDE CREDIT RATING FEES FOR TAXABLE BONDS</t>
  </si>
  <si>
    <t>PROVIDE EDISON ELECTRIC INSTITUTE MEMBERSHIP FEE</t>
  </si>
  <si>
    <t>PROVIDE EXTERNAL AUDITING SVCS</t>
  </si>
  <si>
    <t>PROVIDE GENERAL FACIL MTCE</t>
  </si>
  <si>
    <t>PROVIDE INDEX AGENT FEES</t>
  </si>
  <si>
    <t>PROVIDE LEGAL COSTS</t>
  </si>
  <si>
    <t>PROVIDE MISCELLANEOUS OPERATING COSTS</t>
  </si>
  <si>
    <t>PROVIDE OPERATIONAL AND ADMIN SUPPORT OTHER</t>
  </si>
  <si>
    <t>PROVIDE OTHER PROJECT SUPPORT</t>
  </si>
  <si>
    <t>PROVIDE RATE CASE COST</t>
  </si>
  <si>
    <t>PROVIDE RESEARCH AND DEVELOPMENT</t>
  </si>
  <si>
    <t>PROVIDE REVOLVING CREDIT FACILITY FEES</t>
  </si>
  <si>
    <t>PROVIDE SATISFACTION SURVEY</t>
  </si>
  <si>
    <t>PROVIDE SHARED SVCS EXPENSE</t>
  </si>
  <si>
    <t>PROVIDE YOURBEST EMPLOYEE RECOGNITION PROGRAM</t>
  </si>
  <si>
    <t>UNASSIGNABLE</t>
  </si>
  <si>
    <t>OTHER</t>
  </si>
  <si>
    <t>PROVIDE AMERICAN GAS ASSOCIATION MEMBERSHIP FEE</t>
  </si>
  <si>
    <t>RECORD MILLENNIUM FUND GAS SURCHARGE</t>
  </si>
  <si>
    <t>New York Public Service Commission Annual Assessment</t>
  </si>
  <si>
    <t>Amortization of Rate Case Costs</t>
  </si>
  <si>
    <t>18A Temporary State Assessment</t>
  </si>
  <si>
    <t>A. Electric R&amp;D Performed Internally</t>
  </si>
  <si>
    <t>R&amp;D Administrated (Shared Services)</t>
  </si>
  <si>
    <t>Costs Defered to Account 188</t>
  </si>
  <si>
    <t>B. Electric R&amp;D Performed Externally</t>
  </si>
  <si>
    <t>( NYSERDA) New York State Energy</t>
  </si>
  <si>
    <t>Research &amp; Development Authority</t>
  </si>
  <si>
    <t>C. Gas R&amp;D Performed Internally</t>
  </si>
  <si>
    <t>D. Gas R&amp;D Performed Externally</t>
  </si>
  <si>
    <t>Research  and Development Cost Reconciliation</t>
  </si>
  <si>
    <t>Transferred to FERC 2540 (24408)</t>
  </si>
  <si>
    <t>Neighbor Fund</t>
  </si>
  <si>
    <t xml:space="preserve"> United Way Activities</t>
  </si>
  <si>
    <t xml:space="preserve"> Misc. Donations</t>
  </si>
  <si>
    <t>Life Insurance Cash Value</t>
  </si>
  <si>
    <t>Manage Legislative and Political Activities</t>
  </si>
  <si>
    <t>Misc Deductions - Other</t>
  </si>
  <si>
    <t>Interest on 2015 ECA under-collection based on RE filing</t>
  </si>
  <si>
    <t>Short Term Debt</t>
  </si>
  <si>
    <t>SBC Programs Interest (Electric &amp; Gas)</t>
  </si>
  <si>
    <t>Interest on GAC under collection</t>
  </si>
  <si>
    <t>Interest On Customer's Deposits</t>
  </si>
  <si>
    <t>Accrued interest for the Village of Blooming Grove</t>
  </si>
  <si>
    <t>Interest exp for OTC collateral</t>
  </si>
  <si>
    <t>Interest accrued for NYS IFTA tax</t>
  </si>
  <si>
    <t>Deferred Income Taxes - Electric</t>
  </si>
  <si>
    <t>Deferred Income Taxes - Gas</t>
  </si>
  <si>
    <t>ORU - Electric - 190</t>
  </si>
  <si>
    <t>Interest on IRS Audit</t>
  </si>
  <si>
    <t>System Benefit Charges</t>
  </si>
  <si>
    <t xml:space="preserve">Accrued Management Bonus </t>
  </si>
  <si>
    <t>Capitalized to Power Tax ( OTHER)</t>
  </si>
  <si>
    <t xml:space="preserve">Bad Debts </t>
  </si>
  <si>
    <t>DSM Program</t>
  </si>
  <si>
    <t>Stock Plans with APIC carve out</t>
  </si>
  <si>
    <t>S/T Hedge Unrealized Gain Electric</t>
  </si>
  <si>
    <t>Deferred Fuel</t>
  </si>
  <si>
    <t>Revenue Decoupling Mechanism - RDM</t>
  </si>
  <si>
    <t xml:space="preserve">L/T Derivative Liability </t>
  </si>
  <si>
    <t>Injuries &amp; Damages Reserve</t>
  </si>
  <si>
    <t>Workmens Compensation - Flow Through</t>
  </si>
  <si>
    <t>OPEB</t>
  </si>
  <si>
    <t>CIAC Refundable</t>
  </si>
  <si>
    <t>L/T Hedge Unrealized Gain Electric</t>
  </si>
  <si>
    <t xml:space="preserve">Revenue Subject to Refund </t>
  </si>
  <si>
    <t>Amort Deferred Costs</t>
  </si>
  <si>
    <t>Low Income / Customer Outreach</t>
  </si>
  <si>
    <t>Interest on Net Plant</t>
  </si>
  <si>
    <t>Surcharge R&amp;D Project</t>
  </si>
  <si>
    <t>Customer Portfolio Shared Earnings</t>
  </si>
  <si>
    <t>Interest on Repair Allowance and Bonus Depreciation</t>
  </si>
  <si>
    <t>Tree Trimming Deferral</t>
  </si>
  <si>
    <t xml:space="preserve">Environmental Cost </t>
  </si>
  <si>
    <t>Stray Voltage Savings Deferral</t>
  </si>
  <si>
    <t>Credit &amp; Collection Deferral</t>
  </si>
  <si>
    <t>Reactive Power</t>
  </si>
  <si>
    <t xml:space="preserve">SFAS 109 </t>
  </si>
  <si>
    <t>CIAC Federal &amp; State</t>
  </si>
  <si>
    <t>Pension Funding Federal &amp; State</t>
  </si>
  <si>
    <t>Merchant Function Charge</t>
  </si>
  <si>
    <t>POR Discount</t>
  </si>
  <si>
    <t>Property Tax Reconciliation Federal &amp; State</t>
  </si>
  <si>
    <t>Repair Allowance Interest</t>
  </si>
  <si>
    <t>Sale of Warwick Federal &amp; State</t>
  </si>
  <si>
    <t>Storm Damage Federal &amp; State</t>
  </si>
  <si>
    <t>Supplemental Pension Federal &amp; State</t>
  </si>
  <si>
    <t>Vacation Pay Accrual</t>
  </si>
  <si>
    <t>New York State Rate Change</t>
  </si>
  <si>
    <t>Alternative Fuel Credit</t>
  </si>
  <si>
    <t>Investment in Subsidiary</t>
  </si>
  <si>
    <t>Charitable Contribution Carryforward - Fed</t>
  </si>
  <si>
    <t>Accrued Health Benefit</t>
  </si>
  <si>
    <t xml:space="preserve">Rockland Electric Company </t>
  </si>
  <si>
    <t>Common Stock</t>
  </si>
  <si>
    <t>Equity contribution</t>
  </si>
  <si>
    <t>Equity in Prior Years' Earnings</t>
  </si>
  <si>
    <t>Equity in Current years'  Earnings</t>
  </si>
  <si>
    <t>Pike County Power and Light Company</t>
  </si>
  <si>
    <t>Proceeds from sale - August 2016</t>
  </si>
  <si>
    <t>Transfer liabilities to Parent</t>
  </si>
  <si>
    <t>Adjustment to Equity</t>
  </si>
  <si>
    <t>Clove Development Corporation</t>
  </si>
  <si>
    <t>1958</t>
  </si>
  <si>
    <t>O&amp;R Development Corporation</t>
  </si>
  <si>
    <t>O&amp;R Energy Development, Inc</t>
  </si>
  <si>
    <t>Electric &amp; Gas</t>
  </si>
  <si>
    <t>Associated Companies</t>
  </si>
  <si>
    <t>Billing Projects</t>
  </si>
  <si>
    <t>Shared Services Billing to CECONY</t>
  </si>
  <si>
    <t>(456.2) Revenues from Distribution of Electricity of Others</t>
  </si>
  <si>
    <t xml:space="preserve">    Public Street and Highway Lighting</t>
  </si>
  <si>
    <t xml:space="preserve">    Other Sales to Public Authorities</t>
  </si>
  <si>
    <t xml:space="preserve">    Sales to Railroads and Railways</t>
  </si>
  <si>
    <t xml:space="preserve">    Interdepartmental Sales</t>
  </si>
  <si>
    <t xml:space="preserve">   Line 11 + Line 33, Column (b) includes $2,197,676 of unbilled revenues.</t>
  </si>
  <si>
    <t xml:space="preserve">   Line 11 + Line 33,  Column (b) includes 64,123 MWH relating to unbilled revenues.</t>
  </si>
  <si>
    <t>GAC UNDERCOLLECTION CURRENT PERIOD DEFERRAL</t>
  </si>
  <si>
    <t>HEDGE BROKER COMMISSION ELEC FINANCIAL</t>
  </si>
  <si>
    <t>HEDGE REALIZED LOSS AND OPTION PREMIUM ELEC FINANCIAL</t>
  </si>
  <si>
    <t>ST HEDGE UNREALIZED LOSS ELEC FINANCIAL</t>
  </si>
  <si>
    <t>INTEREST RATE SWAP</t>
  </si>
  <si>
    <t>OPEBS</t>
  </si>
  <si>
    <t>PENSIONS</t>
  </si>
  <si>
    <t>SERP OPEB</t>
  </si>
  <si>
    <t>SERP PENSION</t>
  </si>
  <si>
    <t>RATE CASE PENSION DEFER</t>
  </si>
  <si>
    <t>MEDICARE PART D PRESCRIPTION DRUG DEFERRAL</t>
  </si>
  <si>
    <t>SFAS 109 FLOWTHRU DEPRECIATION PLANT</t>
  </si>
  <si>
    <t>SFAS 109 FLOWTHRU NONDEPRECIATION</t>
  </si>
  <si>
    <t>SFAS 109 INVESTMENT TAX CREDIT</t>
  </si>
  <si>
    <t>SFAS 109 OTHER LIABILITIES</t>
  </si>
  <si>
    <t>ENVIRON COST</t>
  </si>
  <si>
    <t>SUPERFUND MANUFACTURE GAS PLANT SITES</t>
  </si>
  <si>
    <t>MTA GRT CURRENT YEAR</t>
  </si>
  <si>
    <t>MTA SURCHARGE INCOME TAX CURRENT</t>
  </si>
  <si>
    <t>MTA SIT PRIOR</t>
  </si>
  <si>
    <t>MTA DEFERRED SIT ALL YEARS</t>
  </si>
  <si>
    <t>MTA GRT PRIOR</t>
  </si>
  <si>
    <t>PROPERTY TAX REDUCTION COST TO ACHIEVE</t>
  </si>
  <si>
    <t>PROP TAX RECONCILE</t>
  </si>
  <si>
    <t>RECOVER ENERGY COST LONG TERM UNBILLED NETTING</t>
  </si>
  <si>
    <t>LT HEDGE UNREALIZED LOSS ELEC FINANCIAL</t>
  </si>
  <si>
    <t>ADDITIONAL 18A ASSESSMENT</t>
  </si>
  <si>
    <t>ADDITIONAL 18A ASSESSMENT WORKING CAPITAL</t>
  </si>
  <si>
    <t>WKRS COMP ASBESTOS</t>
  </si>
  <si>
    <t>CREDIT AND COLLECTION</t>
  </si>
  <si>
    <t>DEFER OF REVENUE CHANGE</t>
  </si>
  <si>
    <t>DSM PROG</t>
  </si>
  <si>
    <t>EXPANSION PROG</t>
  </si>
  <si>
    <t>INTEREST EXP TRUE UP</t>
  </si>
  <si>
    <t>MFC COMMODITY PROC</t>
  </si>
  <si>
    <t>MFC CREDIT COLLECT</t>
  </si>
  <si>
    <t>MTA MOBILITY TAX</t>
  </si>
  <si>
    <t>DEFER RATE CASE COST</t>
  </si>
  <si>
    <t>RET RENEW PORTF STAND REV ACCR</t>
  </si>
  <si>
    <t>SALE OF PROPERTY</t>
  </si>
  <si>
    <t>STORAGE CARRY CHG</t>
  </si>
  <si>
    <t>STORM RESERVE EXCESS</t>
  </si>
  <si>
    <t>SBC CHARGE UNDER COLLECTION DEFERRAL</t>
  </si>
  <si>
    <t>INTEREST FOR STORM RESERVE</t>
  </si>
  <si>
    <t>SMART GRID MAINTENANCE DEFERRED COSTS</t>
  </si>
  <si>
    <t>REACTIVE POWER</t>
  </si>
  <si>
    <t>INTEREST ON RPC AND RDM</t>
  </si>
  <si>
    <t>LOW INCOME AGGREGATION PROG ASSET</t>
  </si>
  <si>
    <t>UNCATEGORIZED REGULATORY ASSET</t>
  </si>
  <si>
    <t>PLANT RECONCILE</t>
  </si>
  <si>
    <t>REV DEMONSTRATION PROJECTS</t>
  </si>
  <si>
    <t>POMONA DRP</t>
  </si>
  <si>
    <t>DSM PROGRAM RECOVERY THRU MAC</t>
  </si>
  <si>
    <t>MANAGEMENT AUDIT EXPENDITURE</t>
  </si>
  <si>
    <t>BGS ECA INTEREST</t>
  </si>
  <si>
    <t>GAC UNDERCOLLECTION PRIOR PERIOD DEFERRAL</t>
  </si>
  <si>
    <t>GAC UNDERCOLLECTION DEFERRAL</t>
  </si>
  <si>
    <t>PENSION PHASE IN</t>
  </si>
  <si>
    <t>LOAD FOLLOWING CHARGES UNDER COLLECTION DEFERRAL</t>
  </si>
  <si>
    <t>DEFER PIPELINE RFD INTEREST PRIOR</t>
  </si>
  <si>
    <t>NEIGHBOR FUND</t>
  </si>
  <si>
    <t>NYISO WORKING CAPITAL FUND OWED TO CUSTOMER</t>
  </si>
  <si>
    <t>UNPOST CASH RECEIPT</t>
  </si>
  <si>
    <t>OTHER UDG NON REFUNDABLE DEPOSITS</t>
  </si>
  <si>
    <t>UDG CONTRIBUTION SUBDIVISION</t>
  </si>
  <si>
    <t>SALE OF WARWICK SUBSTATION</t>
  </si>
  <si>
    <t>ROUNDING</t>
  </si>
  <si>
    <t>ST HEDGE UNREALIZED GAIN ELEC FINANCIAL</t>
  </si>
  <si>
    <t>ST HEDGE REALIZE DEFER GAIN</t>
  </si>
  <si>
    <t>LOAD FOLLOWING CHARGES</t>
  </si>
  <si>
    <t>GAC OVER COLLECTION CURRENT PERIOD DEFERRAL</t>
  </si>
  <si>
    <t>GAC OVER COLLECTION PRIOR PERIOD DEFERRAL</t>
  </si>
  <si>
    <t>GAC SYSTEM PERFORMANCE ADJ MECHANISM</t>
  </si>
  <si>
    <t>LT HEDGE UNREALIZE GAIN ELEC FINANCIAL</t>
  </si>
  <si>
    <t>RDM INTERST ACCRUAL</t>
  </si>
  <si>
    <t>RDM RECONCILIATION</t>
  </si>
  <si>
    <t>COMPETITIVE UNBUNDLE CUSTOMER INFO</t>
  </si>
  <si>
    <t>CUSTOMER OUTREACH PRGM CASE</t>
  </si>
  <si>
    <t>DEFER BGS FP</t>
  </si>
  <si>
    <t>DEFER MSC BGS OVERRECOVERY UNBILLED</t>
  </si>
  <si>
    <t>DEFER PIPELINE REFUND PRIOR</t>
  </si>
  <si>
    <t>ECA OVERRECOVERY BILLED</t>
  </si>
  <si>
    <t>GAC GCR INTEREST OVERCOLLECTION</t>
  </si>
  <si>
    <t>GAC GCR OVERRECOVERY UNBILLED</t>
  </si>
  <si>
    <t>DEFER OPEB RATE</t>
  </si>
  <si>
    <t>INTEREST ON PIPELINE REFUND</t>
  </si>
  <si>
    <t>LOW INCOME AGGREGATION PROG</t>
  </si>
  <si>
    <t>MERCH FUNCT CHARGE COLLECT</t>
  </si>
  <si>
    <t>MERCH FUNCT CHARGE PROCURE</t>
  </si>
  <si>
    <t>NYSIT RATE CHANGE</t>
  </si>
  <si>
    <t>OTHER DEFER INTERRUPT BENEFIT BILLED</t>
  </si>
  <si>
    <t>PROP TAX REFUND TOWN</t>
  </si>
  <si>
    <t>R AND D RECON</t>
  </si>
  <si>
    <t>SALE OF PROPERTY LIABILITY</t>
  </si>
  <si>
    <t>SURCHARGE R AND D PROJECT</t>
  </si>
  <si>
    <t>SYS BENEFIT CHGE TRUE UP ACCOUNT</t>
  </si>
  <si>
    <t>SYS BENEFIT CHGE INTEREST ACCRUE</t>
  </si>
  <si>
    <t>GAS IN STORAGE RECON</t>
  </si>
  <si>
    <t>CARRYING CHARGE ON DEFERRED TAX LIABILITIES</t>
  </si>
  <si>
    <t>CUSTOMER PORTFOLIO SHARED EARNGS</t>
  </si>
  <si>
    <t>INT REPAIR ALLOW BONUS DEPR</t>
  </si>
  <si>
    <t>DEFERRED SERP EXPENSE</t>
  </si>
  <si>
    <t>TREE TRIMMING DEFERRAL</t>
  </si>
  <si>
    <t>ENVIRON COST CARRYING CHARGE</t>
  </si>
  <si>
    <t>REGULATORY LIAB OTHER EMPL BENEFITS</t>
  </si>
  <si>
    <t>REACTIVE POWER LIABILITY</t>
  </si>
  <si>
    <t>POR CREDIT AND COLLECTIONS LIABILITY</t>
  </si>
  <si>
    <t>STRAY VOLTAGE SAVINGS DEFERRAL</t>
  </si>
  <si>
    <t>MEDICARE PART D PRESCRIPTION DRUG</t>
  </si>
  <si>
    <t>CAIDI SAIFI DEFERRAL</t>
  </si>
  <si>
    <t>DEFER AUCTION RATE DEBT</t>
  </si>
  <si>
    <t>RPS TRUE UP ACCOUNT</t>
  </si>
  <si>
    <t>NON-OFFICER MGMT VARIABLE PAY</t>
  </si>
  <si>
    <t>INTEREST ON RATE CASE DEFERRAL</t>
  </si>
  <si>
    <t>440 Residential</t>
  </si>
  <si>
    <t>#1 Residential</t>
  </si>
  <si>
    <t>#12 Dusk to Dawn</t>
  </si>
  <si>
    <t>#9 Time of Day</t>
  </si>
  <si>
    <t>PowerPick</t>
  </si>
  <si>
    <t>Unbilled (Including Unbilled RDM)</t>
  </si>
  <si>
    <t>Total Residential</t>
  </si>
  <si>
    <t>442 Commercial and Industrial</t>
  </si>
  <si>
    <t>#2 Secondary</t>
  </si>
  <si>
    <t>#3 Primary</t>
  </si>
  <si>
    <t>Total Commercial</t>
  </si>
  <si>
    <t>#9 Time of day</t>
  </si>
  <si>
    <t>Unbilled</t>
  </si>
  <si>
    <t>Total Industrial</t>
  </si>
  <si>
    <t>444 Public Street and</t>
  </si>
  <si>
    <t>Highway Lighting</t>
  </si>
  <si>
    <t>#5 Municipal</t>
  </si>
  <si>
    <t>Powerpick</t>
  </si>
  <si>
    <t>Total Public Street Lighting</t>
  </si>
  <si>
    <t>445 Public Authorities</t>
  </si>
  <si>
    <t>Rockland Electric Company</t>
  </si>
  <si>
    <t>RQ</t>
  </si>
  <si>
    <t>Pike County Light &amp; Power</t>
  </si>
  <si>
    <t>NYiSO</t>
  </si>
  <si>
    <t>New York State Gas &amp; Electric</t>
  </si>
  <si>
    <t>Subtotal RQ</t>
  </si>
  <si>
    <t>Subtotal non-RQ</t>
  </si>
  <si>
    <t xml:space="preserve">                Other </t>
  </si>
  <si>
    <t>NYISO Capacity</t>
  </si>
  <si>
    <t>Bowline Point (L67)</t>
  </si>
  <si>
    <t>West Haverstraw Transition</t>
  </si>
  <si>
    <t>Underground</t>
  </si>
  <si>
    <t>2000 kCM Cu.</t>
  </si>
  <si>
    <t>Bowline Point (L68)</t>
  </si>
  <si>
    <t>West Haverstraw     (L67, 68)</t>
  </si>
  <si>
    <t>Ladentown</t>
  </si>
  <si>
    <t>Steel Pole</t>
  </si>
  <si>
    <t>2-2493 kCM ACAR,</t>
  </si>
  <si>
    <t>Transition Structure</t>
  </si>
  <si>
    <t>bundled ea. ckt.</t>
  </si>
  <si>
    <t>West Haverstraw 345 KV (L671)</t>
  </si>
  <si>
    <t>Tap Line 67</t>
  </si>
  <si>
    <t>Frame</t>
  </si>
  <si>
    <t>bundled</t>
  </si>
  <si>
    <t>Ramapo 345 KV (L69, 70)</t>
  </si>
  <si>
    <t>NY/NJ Stateline</t>
  </si>
  <si>
    <t>Steel Tower</t>
  </si>
  <si>
    <t>2-1590 kCM ACSR,</t>
  </si>
  <si>
    <t>Ramapo 345kV (L76)</t>
  </si>
  <si>
    <t>Sugarloaf 345kV</t>
  </si>
  <si>
    <t>2-1590 ACSR,</t>
  </si>
  <si>
    <t>Ramapo 345 KV (L77)</t>
  </si>
  <si>
    <t>Rock Tavern (CHG&amp;E)</t>
  </si>
  <si>
    <t>Ramapo 345 KV (W72)</t>
  </si>
  <si>
    <t>Ladentown (Y88)</t>
  </si>
  <si>
    <t>Buchanan (Con Ed)</t>
  </si>
  <si>
    <t>Ramapo 138 KV (L26)</t>
  </si>
  <si>
    <t>Sterling Forest</t>
  </si>
  <si>
    <t>Wood</t>
  </si>
  <si>
    <t>1272 kCM ACSR</t>
  </si>
  <si>
    <t>1033.5 kCM ACSR</t>
  </si>
  <si>
    <t>2-336.4 kCM ACSR,</t>
  </si>
  <si>
    <t>Sterling Forest (L261)</t>
  </si>
  <si>
    <t>Sugarloaf</t>
  </si>
  <si>
    <t>Shoemaker 138 KV (L27)</t>
  </si>
  <si>
    <t>Chester 138 KV</t>
  </si>
  <si>
    <t>Shoemaker</t>
  </si>
  <si>
    <t>795 kCM ACSR</t>
  </si>
  <si>
    <t>794 kCM ACSR</t>
  </si>
  <si>
    <t>Chester 138KV (L271)</t>
  </si>
  <si>
    <t>Sugarloaf 138kV</t>
  </si>
  <si>
    <t>Sugarloaf 345kV (L28)</t>
  </si>
  <si>
    <t>1272 kCM ACSS</t>
  </si>
  <si>
    <t>Middletown Tap (L29)</t>
  </si>
  <si>
    <t>2-1033.5kCM ACSR,</t>
  </si>
  <si>
    <t>Ramapo 138 KV (L51)</t>
  </si>
  <si>
    <t>Ramapo 138 KV (L52)</t>
  </si>
  <si>
    <t>Hillburn</t>
  </si>
  <si>
    <t>Wood &amp; Steel</t>
  </si>
  <si>
    <t>Lovett 138 KV (L53)</t>
  </si>
  <si>
    <t>West Haverstraw 138 KV</t>
  </si>
  <si>
    <t>336.4 kCM ACSR</t>
  </si>
  <si>
    <t>West Haverstraw 138 KV(L530)</t>
  </si>
  <si>
    <t>New Hempstead</t>
  </si>
  <si>
    <t>New Hempstead (L531)</t>
  </si>
  <si>
    <t>New Square No. Transition Str.</t>
  </si>
  <si>
    <t>New Square No. Transition Str.(L531)</t>
  </si>
  <si>
    <t>New Square So. Transition Str.</t>
  </si>
  <si>
    <t>New Square So. Transition Str.(L531)</t>
  </si>
  <si>
    <t>Burns 138 KV</t>
  </si>
  <si>
    <t>Lovett 138 KV (L54)</t>
  </si>
  <si>
    <t>Stony Point 138 KV</t>
  </si>
  <si>
    <t>West Haverstraw 138 KV(L541)</t>
  </si>
  <si>
    <t>New Square No. Transition Str.(L541)</t>
  </si>
  <si>
    <t>New Square So. Transition Str.(L541)</t>
  </si>
  <si>
    <t>Stony Point 138 KV (L542)</t>
  </si>
  <si>
    <t>Lovett 138 KV (L56)</t>
  </si>
  <si>
    <t>Minisceongo Switch</t>
  </si>
  <si>
    <t>Minisceongo Switch (L56)</t>
  </si>
  <si>
    <t>Bowline 138 KV</t>
  </si>
  <si>
    <t>Bowline 138 KV (L561)</t>
  </si>
  <si>
    <t>Minisceongo Switch (L561)</t>
  </si>
  <si>
    <t>Congers</t>
  </si>
  <si>
    <t>Congers (L563)</t>
  </si>
  <si>
    <t>West Nyack</t>
  </si>
  <si>
    <t>Snake Hill</t>
  </si>
  <si>
    <t>Steel</t>
  </si>
  <si>
    <t>Snake Hill (652)</t>
  </si>
  <si>
    <t>Ramapo 138 KV (L60)</t>
  </si>
  <si>
    <t>Tallman 138 KV</t>
  </si>
  <si>
    <t>Tallman 138 KV(L602)</t>
  </si>
  <si>
    <t>Monsey 138 KV</t>
  </si>
  <si>
    <t>Monsey 138 KV (L601)</t>
  </si>
  <si>
    <t>West Haverstraw 345KV(194E)</t>
  </si>
  <si>
    <t>West Haverstraw 345KV(194W)</t>
  </si>
  <si>
    <t>Burns (L702)</t>
  </si>
  <si>
    <t>Corporte Drive</t>
  </si>
  <si>
    <t>Corporate Drive</t>
  </si>
  <si>
    <t>2500 kCM Cu</t>
  </si>
  <si>
    <t>556.5 kCM ACSR</t>
  </si>
  <si>
    <t>1590 kCM ACSR</t>
  </si>
  <si>
    <t xml:space="preserve">3500 KCM XLPE </t>
  </si>
  <si>
    <t>Swinging Bridge (L9)</t>
  </si>
  <si>
    <t>Mongaup</t>
  </si>
  <si>
    <t>Shoemaker 69 KV (L11)</t>
  </si>
  <si>
    <t>Westtown</t>
  </si>
  <si>
    <t>Westtown (L111)</t>
  </si>
  <si>
    <t>Port Jervis 69 KV</t>
  </si>
  <si>
    <t>Mongaup (L12)</t>
  </si>
  <si>
    <t>Mongaup (L13)</t>
  </si>
  <si>
    <t>Cuddebackville</t>
  </si>
  <si>
    <t>Cuddebackville (L131)</t>
  </si>
  <si>
    <t>Shoemaker 69 KV (L14)</t>
  </si>
  <si>
    <t>Westtown (L14)</t>
  </si>
  <si>
    <t>Mongaup (L15)</t>
  </si>
  <si>
    <t>Rio</t>
  </si>
  <si>
    <t>Hartley Road (L24)</t>
  </si>
  <si>
    <t>Steel Tower/Pole</t>
  </si>
  <si>
    <t>Sugarloaf (L241)</t>
  </si>
  <si>
    <t>Hartley Road</t>
  </si>
  <si>
    <t>Sugarloaf (L 25)</t>
  </si>
  <si>
    <t>#2 Cu.</t>
  </si>
  <si>
    <t>336.4 kCM ACSS</t>
  </si>
  <si>
    <t>4/0 Cu.</t>
  </si>
  <si>
    <t>Hillburn (L31)</t>
  </si>
  <si>
    <t>Sloatsburg</t>
  </si>
  <si>
    <t>Sloatsburg (L311)</t>
  </si>
  <si>
    <t>Harriman</t>
  </si>
  <si>
    <t>Harriman (L312)</t>
  </si>
  <si>
    <t>Monroe</t>
  </si>
  <si>
    <t>Monroe (L313)</t>
  </si>
  <si>
    <t>NJ/NY Stateline (L43)</t>
  </si>
  <si>
    <t>Blue Hill</t>
  </si>
  <si>
    <t>NJ/NY Stateline (L44)</t>
  </si>
  <si>
    <t>NJ/NY Stateline (L46)</t>
  </si>
  <si>
    <t>Burns (L49)</t>
  </si>
  <si>
    <t>Nanuet</t>
  </si>
  <si>
    <t>Nanuet (L491)</t>
  </si>
  <si>
    <t>Tap (L491)</t>
  </si>
  <si>
    <t>Pearl River</t>
  </si>
  <si>
    <t>Lovett 69KV (L55)</t>
  </si>
  <si>
    <t>Cedar Switch</t>
  </si>
  <si>
    <t>Cedar Switch (L551)</t>
  </si>
  <si>
    <t>Hillburn (L65)</t>
  </si>
  <si>
    <t>West Nyack (L701)</t>
  </si>
  <si>
    <t>Cedar Switch (L71)</t>
  </si>
  <si>
    <t>Grassy Point</t>
  </si>
  <si>
    <t>Aluf (L748)</t>
  </si>
  <si>
    <t>Orangeburg</t>
  </si>
  <si>
    <t>Orangeburg (L749)</t>
  </si>
  <si>
    <t>Rockland County Sewer Dist.</t>
  </si>
  <si>
    <t>West Nyack (L75)</t>
  </si>
  <si>
    <t>Aluf</t>
  </si>
  <si>
    <t>Rockland Co. Sewer Dist. (L750)</t>
  </si>
  <si>
    <t>Sparkill</t>
  </si>
  <si>
    <t>Sparkill (L751)</t>
  </si>
  <si>
    <t>Hillburn (L89)</t>
  </si>
  <si>
    <t>Monroe (L96)</t>
  </si>
  <si>
    <t>Blooming Grove</t>
  </si>
  <si>
    <t>795 kCM ACSR &amp; 1272 kCM ACSS at ends</t>
  </si>
  <si>
    <t>750 kCM Al.</t>
  </si>
  <si>
    <t>2/0 Cu.</t>
  </si>
  <si>
    <t>Sterling Forest (L98)</t>
  </si>
  <si>
    <t>Lake Road</t>
  </si>
  <si>
    <t>Lake Road (L981)</t>
  </si>
  <si>
    <t>Blue Lake</t>
  </si>
  <si>
    <t>Blue Lake (L982)</t>
  </si>
  <si>
    <t>Watchtower Transition Str</t>
  </si>
  <si>
    <t>Undergound</t>
  </si>
  <si>
    <t>Watchtower Trans Str (L982)</t>
  </si>
  <si>
    <t>Sterling Forest (L99)</t>
  </si>
  <si>
    <t>Hunt</t>
  </si>
  <si>
    <t>Hunt (L991)</t>
  </si>
  <si>
    <t>Wisner</t>
  </si>
  <si>
    <t>Wisner (L993)</t>
  </si>
  <si>
    <t>Shoemaker (L119)</t>
  </si>
  <si>
    <t>East Walkill</t>
  </si>
  <si>
    <t>Shoemaker (L120)</t>
  </si>
  <si>
    <t>Silver Lake</t>
  </si>
  <si>
    <t>East Walkill (L121)</t>
  </si>
  <si>
    <t>Silver lake (L122)</t>
  </si>
  <si>
    <t>Washington Heights</t>
  </si>
  <si>
    <t>Blooming Grove (WM)</t>
  </si>
  <si>
    <t>Maybrook (CHG&amp;E)</t>
  </si>
  <si>
    <t>1/0 Cu.</t>
  </si>
  <si>
    <t>4/0 ACSR</t>
  </si>
  <si>
    <t>2000kCM Cu</t>
  </si>
  <si>
    <t>Lovett 69kV (L40)</t>
  </si>
  <si>
    <t>N.Y. Trap Rock (Tompkins Cove)</t>
  </si>
  <si>
    <t>NJ/NY Stateline (L45)</t>
  </si>
  <si>
    <t>Burns (L50)</t>
  </si>
  <si>
    <t>Harriman (L841)</t>
  </si>
  <si>
    <t>Long Pond (DeanTap)</t>
  </si>
  <si>
    <t>Long Pond (DeanTap) (L841)</t>
  </si>
  <si>
    <t>Highland Falls</t>
  </si>
  <si>
    <t>Harriman (L851)</t>
  </si>
  <si>
    <t>Long Pond (DeanTap) (L851)</t>
  </si>
  <si>
    <t>West Point #2 (Delafield)</t>
  </si>
  <si>
    <t>477 AAC</t>
  </si>
  <si>
    <t>556 kCM ACSR</t>
  </si>
  <si>
    <t>Long Pond (Dean Tap )(L851)</t>
  </si>
  <si>
    <t>West Pt #2 (Delafield) (L853)</t>
  </si>
  <si>
    <t>Long Pond  (Dean Tap)(L92)</t>
  </si>
  <si>
    <t>Dean</t>
  </si>
  <si>
    <t>Highland Falls (L93)</t>
  </si>
  <si>
    <t>West Point #1 (Wilson Gate)</t>
  </si>
  <si>
    <t>Cuddebackville (L3) (DX5-3-34)</t>
  </si>
  <si>
    <t>Wurtsboro</t>
  </si>
  <si>
    <t>34.5(DX)</t>
  </si>
  <si>
    <t>Wurtsboro (L3) (DX5-3-34)</t>
  </si>
  <si>
    <t>Summitville</t>
  </si>
  <si>
    <t>Cuddebackville (L4) (DX5-4-34)</t>
  </si>
  <si>
    <t>Otisville</t>
  </si>
  <si>
    <t>Otisville (L4) (DX5-4-34)</t>
  </si>
  <si>
    <t>Pocatello</t>
  </si>
  <si>
    <t>Pocatello (L4) (DX)</t>
  </si>
  <si>
    <t>Wurtsboro (L6) (DX)</t>
  </si>
  <si>
    <t>Bloomingburg</t>
  </si>
  <si>
    <t>Bloomingburg (L6) (DX)</t>
  </si>
  <si>
    <t>Pocatello (L6) (DX)</t>
  </si>
  <si>
    <t>Port Jervis (L7) (DX5-10-34)</t>
  </si>
  <si>
    <t>NY/PA Stateline</t>
  </si>
  <si>
    <t>Rio (L18) (DX)</t>
  </si>
  <si>
    <t>Port Jervis</t>
  </si>
  <si>
    <t xml:space="preserve">Steel </t>
  </si>
  <si>
    <t>Vic. of West Haverstraw (L39),</t>
  </si>
  <si>
    <t>N.Y. Trap Rock (Short Clove)</t>
  </si>
  <si>
    <t>(DX27-2-13/34.5)</t>
  </si>
  <si>
    <t>#1 Cu. Solid</t>
  </si>
  <si>
    <t>1/0 Cu. Solid</t>
  </si>
  <si>
    <t>134.6 kCM ACSR</t>
  </si>
  <si>
    <t>Decker Switch Tap L6(L100)(DX)</t>
  </si>
  <si>
    <t>Bullville</t>
  </si>
  <si>
    <t>Pocatello (L101) (DX)</t>
  </si>
  <si>
    <t>Middletown State Hospital</t>
  </si>
  <si>
    <t xml:space="preserve">                                                                                                 Page 427</t>
  </si>
  <si>
    <t>CIRCUIT</t>
  </si>
  <si>
    <t>DESTINATION</t>
  </si>
  <si>
    <t>YEAR</t>
  </si>
  <si>
    <t>CONSTRUCTION</t>
  </si>
  <si>
    <t>CAPACITY SUMMER</t>
  </si>
  <si>
    <t>CAPACITY - WINTER</t>
  </si>
  <si>
    <t>NO.</t>
  </si>
  <si>
    <t>FROM</t>
  </si>
  <si>
    <t>TO</t>
  </si>
  <si>
    <t>OWNER(S)</t>
  </si>
  <si>
    <t>BUILT</t>
  </si>
  <si>
    <t>CONTRACTOR</t>
  </si>
  <si>
    <t>(LTE)</t>
  </si>
  <si>
    <t>(EST)</t>
  </si>
  <si>
    <t>L67</t>
  </si>
  <si>
    <t>Bowline Point</t>
  </si>
  <si>
    <t>GenOn</t>
  </si>
  <si>
    <t>Okonite/Jerome</t>
  </si>
  <si>
    <t>L68</t>
  </si>
  <si>
    <t>"</t>
  </si>
  <si>
    <t>L67, 68</t>
  </si>
  <si>
    <t>West Haverstraw</t>
  </si>
  <si>
    <t>CEI, ORU</t>
  </si>
  <si>
    <t>Bross/Savin</t>
  </si>
  <si>
    <t>L671</t>
  </si>
  <si>
    <t>West Haverstraw 345 KV</t>
  </si>
  <si>
    <t>L69, 70</t>
  </si>
  <si>
    <t>Ramapo 345 KV</t>
  </si>
  <si>
    <t>Northstar</t>
  </si>
  <si>
    <t>L76</t>
  </si>
  <si>
    <t>Ramapo 345kV</t>
  </si>
  <si>
    <t>ORU</t>
  </si>
  <si>
    <t>Michels  Power</t>
  </si>
  <si>
    <t>L77</t>
  </si>
  <si>
    <t>CEI</t>
  </si>
  <si>
    <t>Unknown</t>
  </si>
  <si>
    <t>Owned By Con Edison-Maintained by O&amp;R</t>
  </si>
  <si>
    <t>W72</t>
  </si>
  <si>
    <t>Y88</t>
  </si>
  <si>
    <t>L94</t>
  </si>
  <si>
    <t>L26</t>
  </si>
  <si>
    <t>1950s</t>
  </si>
  <si>
    <t>L261</t>
  </si>
  <si>
    <t>L27</t>
  </si>
  <si>
    <t>BVCI/Fischbach&amp;Moore</t>
  </si>
  <si>
    <t>Company Forces</t>
  </si>
  <si>
    <t>L271</t>
  </si>
  <si>
    <t>L28</t>
  </si>
  <si>
    <t>L29</t>
  </si>
  <si>
    <t>Middletown Tap</t>
  </si>
  <si>
    <t>L51</t>
  </si>
  <si>
    <t>Ramapo 138 KV</t>
  </si>
  <si>
    <t>Empire</t>
  </si>
  <si>
    <t>L52</t>
  </si>
  <si>
    <t>L53</t>
  </si>
  <si>
    <t>Lovett 138 KV</t>
  </si>
  <si>
    <t>TRANSMISSION LINES</t>
  </si>
  <si>
    <t>Current 2/27/17</t>
  </si>
  <si>
    <t>New York Area</t>
  </si>
  <si>
    <t>CAPACITY WINTER</t>
  </si>
  <si>
    <t>L530</t>
  </si>
  <si>
    <t>L531</t>
  </si>
  <si>
    <t>New River Elect.</t>
  </si>
  <si>
    <t>L54</t>
  </si>
  <si>
    <t>L541</t>
  </si>
  <si>
    <t>L542</t>
  </si>
  <si>
    <t>L56</t>
  </si>
  <si>
    <t>L561</t>
  </si>
  <si>
    <t>L563</t>
  </si>
  <si>
    <t>Welsbach</t>
  </si>
  <si>
    <t>L562</t>
  </si>
  <si>
    <t>L60</t>
  </si>
  <si>
    <t>Par Electric</t>
  </si>
  <si>
    <t>L602</t>
  </si>
  <si>
    <t>L601</t>
  </si>
  <si>
    <t>194E</t>
  </si>
  <si>
    <t>West Haverstraw 345KV</t>
  </si>
  <si>
    <t>194W</t>
  </si>
  <si>
    <t>L702</t>
  </si>
  <si>
    <t>Burns</t>
  </si>
  <si>
    <t>L703</t>
  </si>
  <si>
    <t>L9</t>
  </si>
  <si>
    <t>Swinging Bridge</t>
  </si>
  <si>
    <t>L11</t>
  </si>
  <si>
    <t>Shoemaker 69 KV</t>
  </si>
  <si>
    <t>Hawkeye</t>
  </si>
  <si>
    <t>L111</t>
  </si>
  <si>
    <t>L12</t>
  </si>
  <si>
    <t>L13</t>
  </si>
  <si>
    <t>L131</t>
  </si>
  <si>
    <t>L14</t>
  </si>
  <si>
    <t>L15</t>
  </si>
  <si>
    <t>L24</t>
  </si>
  <si>
    <t>Unkn/Northline Utilities</t>
  </si>
  <si>
    <t>L241</t>
  </si>
  <si>
    <t>1982</t>
  </si>
  <si>
    <t>1931/2014</t>
  </si>
  <si>
    <t>L25</t>
  </si>
  <si>
    <t>L31</t>
  </si>
  <si>
    <t>L311</t>
  </si>
  <si>
    <t>L312</t>
  </si>
  <si>
    <t>L313</t>
  </si>
  <si>
    <t>L43</t>
  </si>
  <si>
    <t>NJ/NY Stateline</t>
  </si>
  <si>
    <t>W. A. Chester</t>
  </si>
  <si>
    <t>L44</t>
  </si>
  <si>
    <t>L46</t>
  </si>
  <si>
    <t>L49</t>
  </si>
  <si>
    <t>Modifications to upgrade to 69kV done by Empire in 1969</t>
  </si>
  <si>
    <t>L491</t>
  </si>
  <si>
    <t>Tap</t>
  </si>
  <si>
    <t>L55</t>
  </si>
  <si>
    <t>Lovett 69KV</t>
  </si>
  <si>
    <t>L551</t>
  </si>
  <si>
    <t>L65</t>
  </si>
  <si>
    <t>Early 70's</t>
  </si>
  <si>
    <t>L701</t>
  </si>
  <si>
    <t>L71</t>
  </si>
  <si>
    <t>L748</t>
  </si>
  <si>
    <t>Late 50's</t>
  </si>
  <si>
    <t>L749</t>
  </si>
  <si>
    <t>L75</t>
  </si>
  <si>
    <t>L750</t>
  </si>
  <si>
    <t>Rockland Co. Sewer Dist.</t>
  </si>
  <si>
    <t>L751</t>
  </si>
  <si>
    <t>L89</t>
  </si>
  <si>
    <t>Late 60's</t>
  </si>
  <si>
    <t>Donovan/Empire</t>
  </si>
  <si>
    <t>L96</t>
  </si>
  <si>
    <t>Late 70's</t>
  </si>
  <si>
    <t>L98</t>
  </si>
  <si>
    <t>Early 60's</t>
  </si>
  <si>
    <t>L981</t>
  </si>
  <si>
    <t>L982</t>
  </si>
  <si>
    <t>New River Elect</t>
  </si>
  <si>
    <t>L99</t>
  </si>
  <si>
    <t>L991</t>
  </si>
  <si>
    <t>L993</t>
  </si>
  <si>
    <t>L119</t>
  </si>
  <si>
    <t>L120</t>
  </si>
  <si>
    <t>L121</t>
  </si>
  <si>
    <t>L122</t>
  </si>
  <si>
    <t>WM</t>
  </si>
  <si>
    <t>Early 50's</t>
  </si>
  <si>
    <t>L40</t>
  </si>
  <si>
    <t>Lovett 69kV</t>
  </si>
  <si>
    <t>L45</t>
  </si>
  <si>
    <t>L50</t>
  </si>
  <si>
    <t>Modifications to upgrade L49 to 69kV done by Empire in 1969</t>
  </si>
  <si>
    <t>L841</t>
  </si>
  <si>
    <t>L851</t>
  </si>
  <si>
    <t>Long Pond (Dean Tap)</t>
  </si>
  <si>
    <t>L853</t>
  </si>
  <si>
    <t xml:space="preserve">West Point #2 (Delafield) </t>
  </si>
  <si>
    <t>L92</t>
  </si>
  <si>
    <t>L93</t>
  </si>
  <si>
    <r>
      <t>L3</t>
    </r>
    <r>
      <rPr>
        <sz val="10"/>
        <rFont val="Arial"/>
        <family val="2"/>
      </rPr>
      <t>(DX5-3-34)</t>
    </r>
  </si>
  <si>
    <r>
      <t>L3(</t>
    </r>
    <r>
      <rPr>
        <sz val="10"/>
        <rFont val="Arial"/>
        <family val="2"/>
      </rPr>
      <t>DX5-3-34</t>
    </r>
    <r>
      <rPr>
        <sz val="12"/>
        <rFont val="Arial"/>
        <family val="2"/>
      </rPr>
      <t>)</t>
    </r>
  </si>
  <si>
    <r>
      <t>L4(</t>
    </r>
    <r>
      <rPr>
        <sz val="10"/>
        <rFont val="Arial"/>
        <family val="2"/>
      </rPr>
      <t>DX5-4-34</t>
    </r>
    <r>
      <rPr>
        <sz val="12"/>
        <rFont val="Arial"/>
        <family val="2"/>
      </rPr>
      <t>)</t>
    </r>
  </si>
  <si>
    <t>L4 (DX)</t>
  </si>
  <si>
    <t>L6 (DX)</t>
  </si>
  <si>
    <r>
      <t>L7(</t>
    </r>
    <r>
      <rPr>
        <sz val="10"/>
        <rFont val="Arial"/>
        <family val="2"/>
      </rPr>
      <t>DX5-10-34</t>
    </r>
    <r>
      <rPr>
        <sz val="12"/>
        <rFont val="Arial"/>
        <family val="2"/>
      </rPr>
      <t>)</t>
    </r>
  </si>
  <si>
    <t>L18 (DX)</t>
  </si>
  <si>
    <t>Par Electrical Contr.</t>
  </si>
  <si>
    <t>L39 (DX)</t>
  </si>
  <si>
    <t>Vic. of West Haverstraw,</t>
  </si>
  <si>
    <t>Vic. of West Haverstraw</t>
  </si>
  <si>
    <t>L100 (DX)</t>
  </si>
  <si>
    <t>Decker Switch Tap L6</t>
  </si>
  <si>
    <t>L101 (DX)</t>
  </si>
  <si>
    <t>Ramapo (L28)</t>
  </si>
  <si>
    <t>Long Pond Tap</t>
  </si>
  <si>
    <t>Long Pond Tap (L851)</t>
  </si>
  <si>
    <t>West Point #2 (U.S. Gov't)</t>
  </si>
  <si>
    <t>Ramapo 345 KV (L94)</t>
  </si>
  <si>
    <t>Rio (L18)</t>
  </si>
  <si>
    <t>Westown</t>
  </si>
  <si>
    <t>Lovett 138KV (L56)</t>
  </si>
  <si>
    <t>2-336.4 kCM ACSR, bundled</t>
  </si>
  <si>
    <t>2-1590 ACSR, bundled</t>
  </si>
  <si>
    <t>2-2493 kCM ACAR, bundled ea. ckt.</t>
  </si>
  <si>
    <t>2-2493 kCM ACAR, bundled</t>
  </si>
  <si>
    <t>Balance December 31, 2016</t>
  </si>
  <si>
    <t>CECONY</t>
  </si>
  <si>
    <t>Administration Services</t>
  </si>
  <si>
    <t>Electric - O&amp;R and subs</t>
  </si>
  <si>
    <t>LV 2 - E-D387BX-O&amp;R - LITTLE TOR SUBSTATION - CONSTRUCTION</t>
  </si>
  <si>
    <t>L2.Deerpark Sub 69/34.5kV Bank</t>
  </si>
  <si>
    <t>L2.IBM STERLING FOREST SUBSTATION</t>
  </si>
  <si>
    <t>L2_OMS CONVERSION PROJECT</t>
  </si>
  <si>
    <t>LV 2 - E-D167BA-O&amp;R - INSTALL 2 25MVA BANKS AT THE PJ SUBSTATION</t>
  </si>
  <si>
    <t>L2.Deer Park -Circuit Exits</t>
  </si>
  <si>
    <t>LV 2 - E-T530BX-O&amp;R - Upgrade Transmission Line 702, Burns to West Nyack - Preliminary Engineering</t>
  </si>
  <si>
    <t>L2.North Rockland 345kV Station</t>
  </si>
  <si>
    <t>L2.Storm Hardening OH TL Trans Lines 55/56 and 551/561 Structure Replacements</t>
  </si>
  <si>
    <t>L2.Transmission Lines 55/56 and 71 Structure Replacements</t>
  </si>
  <si>
    <t>LV 2 - E-T508BX-O&amp;R - INSTALL FIBER OPTIC GROUND CABLE (OPGW) ON LINE 702</t>
  </si>
  <si>
    <t>L2_2016 Transportation Operations Truck Replacement Program</t>
  </si>
  <si>
    <t>L2_2016 OMS Enhancements</t>
  </si>
  <si>
    <t>L2_2016 Smart Grid Automation Resiliency Project NY</t>
  </si>
  <si>
    <t>L2.Security Installs Electric Substation- Burns Substation</t>
  </si>
  <si>
    <t>LV 2 - E-T513BX-O&amp;R - TOWER 147, T/L 25 SHORELINE PROTECTION - PRELIMINARY ENG.</t>
  </si>
  <si>
    <t>L2_ADVANCED DISTRIBUTION MANAGEMENT SYSTEM IMPLEMENTATION</t>
  </si>
  <si>
    <t>L2.West Nyack 138kV Yard</t>
  </si>
  <si>
    <t>LV 2 - E-D387BC-O&amp;R - LITTLE TOR SUBSTATION TRANSMISSION TAP</t>
  </si>
  <si>
    <t>L2_Substation Security Equipment - 69 -34.5 Kv Spare</t>
  </si>
  <si>
    <t>LV2-E-T298BX-O&amp;R-E-T298BX-O&amp;R</t>
  </si>
  <si>
    <t>L2.West Haverstraw SS - Replace 13.2kV Bus</t>
  </si>
  <si>
    <t>L2_EIMS POLE INSPECTION PROJECT PHASE III</t>
  </si>
  <si>
    <t>L2_Tipping Point Project Software</t>
  </si>
  <si>
    <t>L2_2016 Passenger Car Replacement Blanket</t>
  </si>
  <si>
    <t>L2.Deerpark Transmission Tap</t>
  </si>
  <si>
    <t>L2.2014 Security Installs at Electric Substations</t>
  </si>
  <si>
    <t>L2_SHOEMAKER OCB 27-11-2X REPLACEMENT</t>
  </si>
  <si>
    <t>LV 2 - E-T272BX-O&amp;R - INSTALL FIBER OPTIC GROUND CABLE (OPGW) ON T/L 562 (563)</t>
  </si>
  <si>
    <t>L2.Lovett Substation-Security Installs Electric Substation</t>
  </si>
  <si>
    <t>L2_2016 Substation Department Program  NY</t>
  </si>
  <si>
    <t>L2.Substation Security Equipment - Relay Trailer</t>
  </si>
  <si>
    <t>L2.Rio Substation - 69kV PT's</t>
  </si>
  <si>
    <t>L2.Tamar Property ROW Acquisition for Line 562</t>
  </si>
  <si>
    <t>L2.2014 Line 98, Line111/14 and Line 11/14.Shoreline Protection Program</t>
  </si>
  <si>
    <t>L2_Line 55/56 Pole 28 &amp; Line 551/561 Poles 126, 142</t>
  </si>
  <si>
    <t>Electric Subtotal</t>
  </si>
  <si>
    <t>Minor projects under $100k</t>
  </si>
  <si>
    <t>Total Electric</t>
  </si>
  <si>
    <t>Gas - O&amp;R and subs</t>
  </si>
  <si>
    <t>L2_2016 - MR / AA - ALLISON AVENUE, STONY POINT NY</t>
  </si>
  <si>
    <t>LV 2 - G-G117EB-O&amp;R - Gas Control Center Improvements (Previously SCADA Upgrade)</t>
  </si>
  <si>
    <t>L2_2016-MR-BS Dorset Rd - Spring Valley (1607016545)</t>
  </si>
  <si>
    <t>L2.Warwick Remotely Operated Valve</t>
  </si>
  <si>
    <t>LV 2 - G-G139EX-O&amp;R - REPLACE SOUTH MOUNTAIN ROAD REGULATOR STATION</t>
  </si>
  <si>
    <t>L2_2016 MR BS - TAVO LANE, NEW CITY (1502016209)</t>
  </si>
  <si>
    <t>L2_Gas Expansion/Reinforcement - Western Warwick</t>
  </si>
  <si>
    <t>L2_2016-MR-BS Merrick Dr - Spring Valley (1606016524)</t>
  </si>
  <si>
    <t>L2_2016-MR-BS- Dr Frank Rd. Spring Valley (1609016579)</t>
  </si>
  <si>
    <t>L2_2016 NB Wahtahwah Park Greenwood Lake</t>
  </si>
  <si>
    <t>L2_Middletown Main Replacement LP - HP Conversion</t>
  </si>
  <si>
    <t>L2_2016 Aldyl MR - Church lane  Valley Cottage NY (1512016408)</t>
  </si>
  <si>
    <t>L2_Stony Point Improvements Main</t>
  </si>
  <si>
    <t>L2_Port Jervis Main Replacement LP - HP Conversion</t>
  </si>
  <si>
    <t>L2.Rt. 59 Main Replacement (1211015732)</t>
  </si>
  <si>
    <t>L2_Boulevard Suffern Main Replacement</t>
  </si>
  <si>
    <t>L2_2016 CI MR - Liberty St &amp; Wallkill Ave, Middletown (1510016371)</t>
  </si>
  <si>
    <t>L2_2016 MR AA - Orchard St &amp; Oak St, Spring Valley (1610016585)</t>
  </si>
  <si>
    <t>L2_2016 MU Route 45 Chestnut Ridge (1607016543)</t>
  </si>
  <si>
    <t>Gas Subtotal</t>
  </si>
  <si>
    <t>Total Gas</t>
  </si>
  <si>
    <t>Common - O&amp;R and subs</t>
  </si>
  <si>
    <t>L2_AMI Program- Software</t>
  </si>
  <si>
    <t>L2.ORU AMI phase 0</t>
  </si>
  <si>
    <t>L2.Blooming Grove Fuel Station upgrade</t>
  </si>
  <si>
    <t>L2.Enterprise Security Platform</t>
  </si>
  <si>
    <t>L2.Mdtwn Transportation/Stores Window Walls</t>
  </si>
  <si>
    <t>L2.Radio System Upgrade Part 4</t>
  </si>
  <si>
    <t>L2.Corporate Website Redesign</t>
  </si>
  <si>
    <t>L2.SVOC Power Systems Project</t>
  </si>
  <si>
    <t>L2_2016 Corporate P/C Purchase Blanket</t>
  </si>
  <si>
    <t>L2_Project Center Application Software</t>
  </si>
  <si>
    <t>L2_Oracle EBS 12.2 and BI OBIA Upgrade - Oracle upgrade</t>
  </si>
  <si>
    <t>L2.BUDGET AND FORCAST ANALYTICS - BUDGET SYSTEM ENHANCEMENTS</t>
  </si>
  <si>
    <t>L2.Microwave / Radio Shelter Replacement Pt 2</t>
  </si>
  <si>
    <t>L2_2016-REV - SOFTWARE INTEGRATION FOR DG INTERCONNECTION APPLICATIONS</t>
  </si>
  <si>
    <t>L2_Escos Bill Credit &amp; 503 Transactions</t>
  </si>
  <si>
    <t>L2.Real Estate and Facilities IWMS</t>
  </si>
  <si>
    <t>L2_Mt. Ivy Building Improvements</t>
  </si>
  <si>
    <t>L2_PeopleSoft HR help Desk</t>
  </si>
  <si>
    <t>L2_Williow Brook Dam Enhancements</t>
  </si>
  <si>
    <t>L2_O&amp;R Landline Cost Allocation System Software project</t>
  </si>
  <si>
    <t>L2.EXISTING SECURITY SITE LAN</t>
  </si>
  <si>
    <t>L2_4 position Electric meter Test Board</t>
  </si>
  <si>
    <t>L2_Middletown Fuel Station Upgrade</t>
  </si>
  <si>
    <t>L2_2016 Transportation Equip Replacement Bkt</t>
  </si>
  <si>
    <t>Common Subtotal</t>
  </si>
  <si>
    <t>Total Common</t>
  </si>
  <si>
    <t>Otisville, Otisville</t>
  </si>
  <si>
    <t>Distrib. Unattended</t>
  </si>
  <si>
    <t>Pearl River, Orangetown</t>
  </si>
  <si>
    <t>Transm. Unattended</t>
  </si>
  <si>
    <t>Pine Island, Warwick</t>
  </si>
  <si>
    <t>Port Jervis, Port Jervis</t>
  </si>
  <si>
    <t>Ramapo, Ramapo</t>
  </si>
  <si>
    <t>Rio, Prop. Of Eagle Creek</t>
  </si>
  <si>
    <t xml:space="preserve">Rio, Lumberland </t>
  </si>
  <si>
    <t>Shoemaker, Wallkill</t>
  </si>
  <si>
    <t>Shoemaker, Prop. Of Alliance Energy</t>
  </si>
  <si>
    <t>Silver Lake, Middletown</t>
  </si>
  <si>
    <t>Sloatsburg, Sloatsburg</t>
  </si>
  <si>
    <t>Snake Hill, West Nyack</t>
  </si>
  <si>
    <t>South Goshen, Goshen</t>
  </si>
  <si>
    <t>Sparkill, Orangeburg</t>
  </si>
  <si>
    <t>Sterling Forest, Tuxedo</t>
  </si>
  <si>
    <t>Stony Point, Stony Point</t>
  </si>
  <si>
    <t>Sugarloaf, Chester</t>
  </si>
  <si>
    <t>Summitville, Summitville</t>
  </si>
  <si>
    <t>Swinging Br. Prop. Of Eagle Creek</t>
  </si>
  <si>
    <t>Swinging Bridge, Lumberland</t>
  </si>
  <si>
    <t>Tallman, Airmont</t>
  </si>
  <si>
    <t>West Haverstraw, West Haverstraw</t>
  </si>
  <si>
    <t>West Nyack, West Nyack</t>
  </si>
  <si>
    <t>Westtown, Minisink</t>
  </si>
  <si>
    <t>Wisner, Wisner</t>
  </si>
  <si>
    <t>Wurtsboro, Wurtsboro</t>
  </si>
  <si>
    <t>Washington Heights, Middletown</t>
  </si>
  <si>
    <t>Blue Lake, Warwick</t>
  </si>
  <si>
    <t xml:space="preserve">Distrib. Unattended </t>
  </si>
  <si>
    <t>Bloomingburg, Wallkill</t>
  </si>
  <si>
    <t>Blue Hill, Orangetown</t>
  </si>
  <si>
    <t>Bowline, Haverstraw</t>
  </si>
  <si>
    <t>Bowline, Haverstraw-Genon</t>
  </si>
  <si>
    <t>Transm. Unattended (out of service)</t>
  </si>
  <si>
    <t>Bullville, Bullville</t>
  </si>
  <si>
    <t>Burns, Clarkstown</t>
  </si>
  <si>
    <t>Chester 138, Chester</t>
  </si>
  <si>
    <t>Congers, Clarkstown</t>
  </si>
  <si>
    <t>Cuddebackville, Cuddebackville</t>
  </si>
  <si>
    <t>Dean, Highland Falls</t>
  </si>
  <si>
    <t>East Wallkill, Wallkill</t>
  </si>
  <si>
    <t>Harriman, Central Valley</t>
  </si>
  <si>
    <t>Hartley, Goshen</t>
  </si>
  <si>
    <t>Highland Falls, Highland Falls</t>
  </si>
  <si>
    <t>Hillburn, Hillburn</t>
  </si>
  <si>
    <t>Hillburn-Alliance Energy</t>
  </si>
  <si>
    <t>Hunt, Greenwood Lake</t>
  </si>
  <si>
    <t>Lake Road, Warwick</t>
  </si>
  <si>
    <t>Lovett, Stony Point</t>
  </si>
  <si>
    <t>Middletown Tap, Waywayanda</t>
  </si>
  <si>
    <t>Mongaup Prop. Of Eagle Creek</t>
  </si>
  <si>
    <t>Mongaup, Forestburgh</t>
  </si>
  <si>
    <t>Monroe, Monroe</t>
  </si>
  <si>
    <t>Monsey, Ramapo</t>
  </si>
  <si>
    <t>Nanuet, Nanuet</t>
  </si>
  <si>
    <t>New Hempstead, Ramapo</t>
  </si>
  <si>
    <t>Orangeburg, Orangetown</t>
  </si>
  <si>
    <t>Includes RWIP</t>
  </si>
  <si>
    <t>Net reserve related to transfers from afilliated</t>
  </si>
  <si>
    <t>companies and between categories of plant</t>
  </si>
  <si>
    <t xml:space="preserve">Ameresco LFG    </t>
  </si>
  <si>
    <t xml:space="preserve">Lederle Co Gen     </t>
  </si>
  <si>
    <t>Central Hudson - Blooming Grove Emergy</t>
  </si>
  <si>
    <t>New York Independent system operator</t>
  </si>
  <si>
    <t>Constellation Energy</t>
  </si>
  <si>
    <t>NTD-Morgan Stanley Capital Group, Inc.</t>
  </si>
  <si>
    <t>NTD-Shell Energy N. America (Formerly)</t>
  </si>
  <si>
    <t>Noble Americas</t>
  </si>
  <si>
    <t xml:space="preserve">Merrill Lynch </t>
  </si>
  <si>
    <t>Interest on Credit Support &amp; Margin Requirement</t>
  </si>
  <si>
    <t>LOC Fees/Mandatory Hourly Pricing</t>
  </si>
  <si>
    <t>Ice Trade Vault LLC</t>
  </si>
  <si>
    <t>RFP - NRG/GenOn Energy Mgmt (Bilateral )</t>
  </si>
  <si>
    <t xml:space="preserve">Macquarie Futures     </t>
  </si>
  <si>
    <t>NYMEX-BNP</t>
  </si>
  <si>
    <t>Citigroup Energy</t>
  </si>
  <si>
    <t xml:space="preserve">Borderline-Central Hudson   </t>
  </si>
  <si>
    <t xml:space="preserve">Borderline-NYSE&amp;G     </t>
  </si>
  <si>
    <t>NYISO-Letter of Credit</t>
  </si>
  <si>
    <t xml:space="preserve">Deferral, other    </t>
  </si>
  <si>
    <t>BNP Paribas Energy Trading -- RFP</t>
  </si>
  <si>
    <t>Accumulated Deferred ITC - Common</t>
  </si>
  <si>
    <t>CIAC-PT Reversal -CWIP-Common</t>
  </si>
  <si>
    <t>Defer OPEB Rate</t>
  </si>
  <si>
    <t>Executive Incentive Plan - Common</t>
  </si>
  <si>
    <t>Fed Charitable Contributions</t>
  </si>
  <si>
    <t>Page 234-B</t>
  </si>
  <si>
    <t>ORU - Electric - 190 (Continued)</t>
  </si>
  <si>
    <t>Inventory Natural Gas Storage - Common</t>
  </si>
  <si>
    <t>OCI OPEB</t>
  </si>
  <si>
    <t>OCI-31017 Adjustment</t>
  </si>
  <si>
    <t>OCI-31019 Adjustment</t>
  </si>
  <si>
    <t xml:space="preserve">Pension - Common </t>
  </si>
  <si>
    <t xml:space="preserve">Other UDG Non Refundable Deposits </t>
  </si>
  <si>
    <t xml:space="preserve">Other UDG Non Refundable Deposits - Common </t>
  </si>
  <si>
    <t xml:space="preserve">Other Current Liability </t>
  </si>
  <si>
    <t>Sale of Property - Common</t>
  </si>
  <si>
    <t>Sales and Use Tax Reserve - Common</t>
  </si>
  <si>
    <t>ST Der Liab Non Utility Generator</t>
  </si>
  <si>
    <t>ST Derivative Liab Hedge Elec Financial</t>
  </si>
  <si>
    <t>ST Derv Asset Option Premium Adj</t>
  </si>
  <si>
    <t>Stock Compensation - Common</t>
  </si>
  <si>
    <t>Superfund Liability - Common</t>
  </si>
  <si>
    <t>Tax Credit</t>
  </si>
  <si>
    <t>NY Search RMLD LLC Partnership</t>
  </si>
  <si>
    <t>State Charitable Contribution</t>
  </si>
  <si>
    <t>CIAC-PT Reversal CWIP</t>
  </si>
  <si>
    <t>Auction Rate Debt Deferral</t>
  </si>
  <si>
    <t>MTA Current Tax Amortization</t>
  </si>
  <si>
    <t>MTA Def Tax on Non Property</t>
  </si>
  <si>
    <t>MTA Def Tax on Property</t>
  </si>
  <si>
    <t>MTA SIT Prior Year</t>
  </si>
  <si>
    <t>NYS Rate Change Property Contra</t>
  </si>
  <si>
    <t>Pomona DRP</t>
  </si>
  <si>
    <t>R&amp;D Reconciliation</t>
  </si>
  <si>
    <t>CAIDI Saifi Deferral</t>
  </si>
  <si>
    <t>ORU - GAS - 190</t>
  </si>
  <si>
    <t>Page 234-C</t>
  </si>
  <si>
    <t>Page 234-D</t>
  </si>
  <si>
    <t>Bad Debts</t>
  </si>
  <si>
    <t>Revenue Decoupling Mechanism - ( RDM)</t>
  </si>
  <si>
    <t>Load Following Charge</t>
  </si>
  <si>
    <t>S/T Derivative Asset</t>
  </si>
  <si>
    <t>S/T Derivative Liability</t>
  </si>
  <si>
    <t>Capitalized to Power Tax</t>
  </si>
  <si>
    <t>Interest on Pipeline Refund</t>
  </si>
  <si>
    <t>Storm Reserve</t>
  </si>
  <si>
    <t>Workers Compensation Federal &amp; State</t>
  </si>
  <si>
    <t>Gas Storage Carrying Charges</t>
  </si>
  <si>
    <t>L/T Derivative Asset</t>
  </si>
  <si>
    <t xml:space="preserve"> Charitable Contribution Carryforward - Fed &amp; State</t>
  </si>
  <si>
    <t>Gas Stranded Cost Recoveries</t>
  </si>
  <si>
    <t>MGA Balancing Charges</t>
  </si>
  <si>
    <t xml:space="preserve">Pension </t>
  </si>
  <si>
    <t>GAC GCR Interest Overcollection</t>
  </si>
  <si>
    <t>NY Taxable Income Adj</t>
  </si>
  <si>
    <t>OPEB Cost Retiree - Funding v. Expense - Common</t>
  </si>
  <si>
    <t>Other Current Liability</t>
  </si>
  <si>
    <t>Other UDG Non Refundable Deposits - Common</t>
  </si>
  <si>
    <t>Other UDG Non Refundable Deposits</t>
  </si>
  <si>
    <t xml:space="preserve">ST Derv Asset Option Premium Adj - Common </t>
  </si>
  <si>
    <t xml:space="preserve">Supplemental Pension - Common </t>
  </si>
  <si>
    <t xml:space="preserve">Supplemental Pension </t>
  </si>
  <si>
    <t>MTA Current Tax Amortization 14708</t>
  </si>
  <si>
    <t xml:space="preserve">NYSearch RMLD LLC Partnership </t>
  </si>
  <si>
    <t xml:space="preserve">Auction Rate Debt Deferral </t>
  </si>
  <si>
    <t xml:space="preserve">MTA SIT Prior Year </t>
  </si>
  <si>
    <t xml:space="preserve">R&amp;D Reconciliation </t>
  </si>
  <si>
    <t>Alt Fuel refueling Property Credit</t>
  </si>
  <si>
    <t>CIAC-PT Reversal-CWIP Common</t>
  </si>
  <si>
    <t>Balance of Account 219 at Beginning of Preceding Year</t>
  </si>
  <si>
    <t>Preceding Year Reclassification from Account 219 Net Income</t>
  </si>
  <si>
    <t>Preceding Year Changes in Fair Value</t>
  </si>
  <si>
    <t>Total (lines 2 and 3)</t>
  </si>
  <si>
    <t>Balance of Account 219 at End of Preceding Yr/Beginning of Current Yr</t>
  </si>
  <si>
    <t>Balance of Account 219 at Beginning of Current Year</t>
  </si>
  <si>
    <t>Current year Reclassifications From Account 219 to Net Income</t>
  </si>
  <si>
    <t>Current Year  Changes in Fair Value</t>
  </si>
  <si>
    <t>Total (lines 6 and 7)</t>
  </si>
  <si>
    <t>Balance of Account 219 at End of Current Quarter/Year</t>
  </si>
  <si>
    <t xml:space="preserve">Kakiat Farms, Inc  </t>
  </si>
  <si>
    <t>Roe and Tether</t>
  </si>
  <si>
    <t>J.&amp; H. Carter &amp; First Natl. BNY</t>
  </si>
  <si>
    <t>James V. Schraig</t>
  </si>
  <si>
    <t>Co. #'s 336-451</t>
  </si>
  <si>
    <t>Co. #'s 325-328</t>
  </si>
  <si>
    <t>From Blooming Grove to Washingtonville Transmission Line</t>
  </si>
  <si>
    <t>Co.# 437,440,441,443</t>
  </si>
  <si>
    <t>From Warwick Substation to Brady Road</t>
  </si>
  <si>
    <t>Co. #'s 383, 384</t>
  </si>
  <si>
    <t>From Sugarloaf Interchange to Oxford Transmission Line</t>
  </si>
  <si>
    <t>Henry Wood &amp; Ken Johnston, Trustee;  Co.# 427</t>
  </si>
  <si>
    <t>From Sugarloaf to Chester</t>
  </si>
  <si>
    <t>(6 parcels)  ; Co. #'s 363,73,385,386,388,391</t>
  </si>
  <si>
    <t>From Sugarloaf Interchange to Oxford T/L</t>
  </si>
  <si>
    <t>Delaware Valley &amp; Kingston Railway Co.</t>
  </si>
  <si>
    <t>Shiells/McGarry House; located on Conference Center lot</t>
  </si>
  <si>
    <t>Federal Tax Before Adjustments @ 35%</t>
  </si>
  <si>
    <t>Prior Period Adjustments</t>
  </si>
  <si>
    <t>Federal Income Tax</t>
  </si>
  <si>
    <t>Orange and Rockland Utilities, Inc.</t>
  </si>
  <si>
    <t xml:space="preserve">Reconciliation Of Book Income To Taxable Income </t>
  </si>
  <si>
    <t>For The Year Ended December 31, 2016</t>
  </si>
  <si>
    <t>Net Income For The Year Per Page 117</t>
  </si>
  <si>
    <t>ADD: TAXABLE INCOME NOT REPORTED ON BOOKS:</t>
  </si>
  <si>
    <t xml:space="preserve">Customer Portfolio Shared Earnings </t>
  </si>
  <si>
    <t xml:space="preserve">Revenue Decoupling Mechanism </t>
  </si>
  <si>
    <t>Cap Interest-Incurred-CWIP-FT</t>
  </si>
  <si>
    <t>ADD: DEDUCTIONS PER BOOKS NOT DEDUCTED FOR RETURN:</t>
  </si>
  <si>
    <t>Accrued Management Bonus</t>
  </si>
  <si>
    <t xml:space="preserve">Additional 18A Assessment </t>
  </si>
  <si>
    <t xml:space="preserve">Credit &amp; Collection Deferral </t>
  </si>
  <si>
    <t>Executive Incentive Plan</t>
  </si>
  <si>
    <t xml:space="preserve">Hedging Realized and Deferred Loss </t>
  </si>
  <si>
    <t xml:space="preserve">Interest Income on BGS Undercollection </t>
  </si>
  <si>
    <t xml:space="preserve">Interest on Net Plant </t>
  </si>
  <si>
    <t xml:space="preserve">Interest on RPC and RDM </t>
  </si>
  <si>
    <t>Low Income Aggregation Prog Asset</t>
  </si>
  <si>
    <t xml:space="preserve">Merchant Function Charge </t>
  </si>
  <si>
    <t>Miscellaneous Temporary Adjustment</t>
  </si>
  <si>
    <t xml:space="preserve">MTA Grt Prior </t>
  </si>
  <si>
    <t>NJ Stray Voltage Assessment and Inspection</t>
  </si>
  <si>
    <t xml:space="preserve">OPEB </t>
  </si>
  <si>
    <t xml:space="preserve">Plant Reconcile </t>
  </si>
  <si>
    <t xml:space="preserve">Pomona Drp </t>
  </si>
  <si>
    <t>Property Tax Reduction Cost To Achieve</t>
  </si>
  <si>
    <t xml:space="preserve">Rate Case Cost </t>
  </si>
  <si>
    <t xml:space="preserve">Reactive Power </t>
  </si>
  <si>
    <t>Sales and Use Tax Reserve</t>
  </si>
  <si>
    <t xml:space="preserve">Section 481 Adjustment Management Bonus </t>
  </si>
  <si>
    <t xml:space="preserve">Smart Grid Maintenance Costs </t>
  </si>
  <si>
    <t>Stock Compensation</t>
  </si>
  <si>
    <t xml:space="preserve">Storm Reserve Interest </t>
  </si>
  <si>
    <t xml:space="preserve">Surcharge R&amp;D Project </t>
  </si>
  <si>
    <t>CIAC-Incurred-CWIP</t>
  </si>
  <si>
    <t>DEDUCT: INCOME PER BOOKS NOT INCLUDED ON RETURN:</t>
  </si>
  <si>
    <t>Equity Earnings in Subs</t>
  </si>
  <si>
    <t>Increase in Rabbi Trust-Serp Perm</t>
  </si>
  <si>
    <t>Proceeds from COLI-Officers</t>
  </si>
  <si>
    <t xml:space="preserve">Revenue Decoupling Mechanism Interest </t>
  </si>
  <si>
    <t>AFUDC Debt-Incurred-CWIP</t>
  </si>
  <si>
    <t>AFUDC Equity Incurred BTL</t>
  </si>
  <si>
    <t>DEDUCT: EXPENSE PER RETURN NOT CHARGED TO BOOKS:</t>
  </si>
  <si>
    <t xml:space="preserve">Defer Opeb Rate </t>
  </si>
  <si>
    <t xml:space="preserve">Defer Tax Liability True Up </t>
  </si>
  <si>
    <t xml:space="preserve">Deferred Fuel </t>
  </si>
  <si>
    <t>Excess Tax Depreciation Over Book Depreciation</t>
  </si>
  <si>
    <t xml:space="preserve">Gas in Storage Reconciliation </t>
  </si>
  <si>
    <t xml:space="preserve">Load Following Charge </t>
  </si>
  <si>
    <t>Management Audit</t>
  </si>
  <si>
    <t xml:space="preserve">MTA Business Tax Surcharge </t>
  </si>
  <si>
    <t>OPEB Cost Retiree - Funding v. Expense</t>
  </si>
  <si>
    <t>Pension</t>
  </si>
  <si>
    <t xml:space="preserve">Pension Phase In </t>
  </si>
  <si>
    <t xml:space="preserve">POR Credit And Collections Liability </t>
  </si>
  <si>
    <t>Property Tax Adjustment (Lien Date)</t>
  </si>
  <si>
    <t xml:space="preserve">Reactive Power Liability </t>
  </si>
  <si>
    <t xml:space="preserve">Repair Allowance Interest </t>
  </si>
  <si>
    <t xml:space="preserve">Rev Demonstration Projects </t>
  </si>
  <si>
    <t>Sale of Property</t>
  </si>
  <si>
    <t xml:space="preserve">State Income Tax </t>
  </si>
  <si>
    <t xml:space="preserve">Stray Voltage Savings Deferral </t>
  </si>
  <si>
    <t>Superfund Liability</t>
  </si>
  <si>
    <t xml:space="preserve">Tree Trimming Deferral </t>
  </si>
  <si>
    <t>Unamortized Loss on Reacquired Debt</t>
  </si>
  <si>
    <t>Taxable Income/(Loss)</t>
  </si>
  <si>
    <t xml:space="preserve">Credits &amp; Adjustments: </t>
  </si>
  <si>
    <t xml:space="preserve">Basis of Allocation </t>
  </si>
  <si>
    <t>Respondent is included in the consolidated Federal Income Tax Return</t>
  </si>
  <si>
    <t>filed by Consolidated Edison, Inc., which includes its wholly owned subsidiaries.</t>
  </si>
  <si>
    <t xml:space="preserve">Federal income tax liability is allocated on the basis of each member's </t>
  </si>
  <si>
    <t xml:space="preserve">United States Federal tax liability. Income Tax liability of each member will be no more than </t>
  </si>
  <si>
    <t>if it were to file an individual tax return. This is in accordance with</t>
  </si>
  <si>
    <t>IRC Section 1552 and Treasury Regulation 1.1502-33(d)(3) and 1.1552-1(a)(2)</t>
  </si>
  <si>
    <t>Gas Utility &amp; Other</t>
  </si>
  <si>
    <t>Various</t>
  </si>
  <si>
    <t>Other (Specify) - Common</t>
  </si>
  <si>
    <t>Orange &amp; Rockland Utilities, Inc.</t>
  </si>
  <si>
    <t xml:space="preserve"> Year Ended December 31, 2016</t>
  </si>
  <si>
    <t>Estimated  ESCO Energy Revenues</t>
  </si>
  <si>
    <t>Electric Estimated ESCO Energy Revenues</t>
  </si>
  <si>
    <t>Gas Estimated ESCO Energy Revenues</t>
  </si>
  <si>
    <t>Total Estimated ESCO Energy Revenues</t>
  </si>
  <si>
    <t>Federal Income Taxes  (2016)</t>
  </si>
  <si>
    <t>Federal Income Taxes (2015)</t>
  </si>
  <si>
    <t>FICA &amp; FED Withholding</t>
  </si>
  <si>
    <t>Federal</t>
  </si>
  <si>
    <t>State</t>
  </si>
  <si>
    <t>State Income Taxes (Current Year)</t>
  </si>
  <si>
    <t>State Income Taxes (Prior Current Year)</t>
  </si>
  <si>
    <t>Sales Tax</t>
  </si>
  <si>
    <t>Gross Income Tax</t>
  </si>
  <si>
    <t>Unemployment</t>
  </si>
  <si>
    <t>Mobility Taxes</t>
  </si>
  <si>
    <t>Vehicle Registration Tax</t>
  </si>
  <si>
    <t>Accrued Pay Capital Tax</t>
  </si>
  <si>
    <t>Accrured Corp Business Tax</t>
  </si>
  <si>
    <t>Prepaid SIT</t>
  </si>
  <si>
    <t>Local</t>
  </si>
  <si>
    <t>Property</t>
  </si>
  <si>
    <t>Property Other</t>
  </si>
  <si>
    <t>1% Relief</t>
  </si>
  <si>
    <t>Non-Tax Prepaids</t>
  </si>
  <si>
    <t>Excerise Tax</t>
  </si>
  <si>
    <t>Subtotal Local Taxes</t>
  </si>
  <si>
    <t>Property Extraordinary Item (Acct 409.3)</t>
  </si>
  <si>
    <t>Gross Inc Tax Extraordinary Item (Acct 409.3)</t>
  </si>
  <si>
    <t>N/A</t>
  </si>
  <si>
    <t>Page 122 -123 are in word document</t>
  </si>
  <si>
    <t>See attached file in word document for the Financial footnotes</t>
  </si>
  <si>
    <t>Beginning of current Year</t>
  </si>
  <si>
    <t>Cawley, Timothy P</t>
  </si>
  <si>
    <t>President &amp; Chief Executive Officer</t>
  </si>
  <si>
    <t>Peverly, Francis</t>
  </si>
  <si>
    <t>Vice President - Operations (a)</t>
  </si>
  <si>
    <t>Ortiz, Edwin J</t>
  </si>
  <si>
    <t>Vice-President - Customer Service (a)</t>
  </si>
  <si>
    <t>Muccilo, Robert</t>
  </si>
  <si>
    <t>Chief Financial Officer and Controller(b)</t>
  </si>
  <si>
    <t>Saegusa, Yukari</t>
  </si>
  <si>
    <t>Treasurer (b)</t>
  </si>
  <si>
    <t>Schuette, Mary K</t>
  </si>
  <si>
    <t>Director</t>
  </si>
  <si>
    <t>McAvoy, John J</t>
  </si>
  <si>
    <t>Chairman (b) **</t>
  </si>
  <si>
    <t>Joss-Waronker, Marisa</t>
  </si>
  <si>
    <t>Secretary (b)</t>
  </si>
  <si>
    <t>12/31/2016</t>
  </si>
  <si>
    <t>Orange &amp; Rockland Utilities, Inc</t>
  </si>
  <si>
    <t>4 Irving Place</t>
  </si>
  <si>
    <t>New York, NY 10003</t>
  </si>
  <si>
    <t>April 30, 2017</t>
  </si>
  <si>
    <t>December 31, 2016</t>
  </si>
  <si>
    <t>January 1, 2016</t>
  </si>
  <si>
    <t>01 - None</t>
  </si>
  <si>
    <t xml:space="preserve">02 - In October 2015, upon evaluating strategic alternatives, O&amp;R entered into an agreement to sell Pike to Corning Natural Gas Holding Corporation (Corning). In August 2016, the sale was completed. O&amp;R received cash consideration of $15 million for the sale. O&amp;R has agreed to provide transition services to Corning for operations and customer support for a period of up to 18 months subsequent to the sale. </t>
  </si>
  <si>
    <t>03 - None</t>
  </si>
  <si>
    <t>04 - None</t>
  </si>
  <si>
    <t>05 - None</t>
  </si>
  <si>
    <t>06 – In December 2016, Orange and Rockland Utilities (“the Company”) issued $75 million aggregate principal amount of 3.88 percent debentures, due 2046.</t>
  </si>
  <si>
    <t>07 - None</t>
  </si>
  <si>
    <t>08 - None</t>
  </si>
  <si>
    <t>09 - Reference is made to Item 3 – Legal Proceedings, 2016 Annual Report</t>
  </si>
  <si>
    <t>10 - See attached Notes to Financial Statement "Note O - Related Party Transactions"</t>
  </si>
  <si>
    <t>11 - None</t>
  </si>
  <si>
    <t>12 - None</t>
  </si>
  <si>
    <t>13 - None</t>
  </si>
  <si>
    <t>Schedule Page 120 Line No:18</t>
  </si>
  <si>
    <t>Charged to Clearing</t>
  </si>
  <si>
    <t>Retirement of Original Cost</t>
  </si>
  <si>
    <t>Change in Unamortized Debt</t>
  </si>
  <si>
    <t>Misc Deferred Debit</t>
  </si>
  <si>
    <t>Accumulated Other Comprehensive Income (OCI)</t>
  </si>
  <si>
    <t>Accum Prov for Injuries</t>
  </si>
  <si>
    <t>Accum Prov for Pensions</t>
  </si>
  <si>
    <t>Accum Prov for Rate Refunds</t>
  </si>
  <si>
    <t>Customer Advances for Constr</t>
  </si>
  <si>
    <t>Derivate Instruments Liab.-LT - ST</t>
  </si>
  <si>
    <t xml:space="preserve">Prelim. Survey and Investigation Charges </t>
  </si>
  <si>
    <t>Total Other</t>
  </si>
  <si>
    <t>Cash and Working Funds (Non-major Only) (1300)</t>
  </si>
  <si>
    <t>Cash (1310)</t>
  </si>
  <si>
    <t>Working Fund (1350)</t>
  </si>
  <si>
    <t>Temporary Cash Investments (1360)</t>
  </si>
  <si>
    <t>Ending Cash</t>
  </si>
  <si>
    <t>Other Breakdown</t>
  </si>
  <si>
    <t>Accum Provisions</t>
  </si>
  <si>
    <t>Check</t>
  </si>
  <si>
    <t>John P. Murphy, Sr Accountant</t>
  </si>
  <si>
    <t>4 Irving Place, New York, NY  10003</t>
  </si>
  <si>
    <t>Telephone - 212-460-4942</t>
  </si>
  <si>
    <t>Robert Muccilo, VP &amp; Controller</t>
  </si>
  <si>
    <t>Robert Muccilo, VP and Controller</t>
  </si>
  <si>
    <t>New York, May 21, 1926 - Transportation Corporation Law</t>
  </si>
  <si>
    <t>Not Applicable</t>
  </si>
  <si>
    <t>Electricity  - New York</t>
  </si>
  <si>
    <t>Gas  - New York</t>
  </si>
  <si>
    <t xml:space="preserve">(2) _X__  No. </t>
  </si>
  <si>
    <t>See Note Pg. 122</t>
  </si>
  <si>
    <t>O &amp; R Development</t>
  </si>
  <si>
    <t>RECO Securitization,LLC</t>
  </si>
  <si>
    <t>(A) The Respondent through its subsidiary,</t>
  </si>
  <si>
    <t xml:space="preserve"> Rockland Electric Company</t>
  </si>
  <si>
    <t>Real Estate</t>
  </si>
  <si>
    <t>Economic Development</t>
  </si>
  <si>
    <t>Energy Service</t>
  </si>
  <si>
    <t>(A)</t>
  </si>
  <si>
    <t>100%</t>
  </si>
  <si>
    <t>Consolidated Edison, Inc.</t>
  </si>
  <si>
    <t>1,000</t>
  </si>
  <si>
    <t>See next page 109</t>
  </si>
  <si>
    <t>Schedule Page: 276   Line No:2   Column: g</t>
  </si>
  <si>
    <t>Accounts credited are 182, 254, 190, and 283</t>
  </si>
  <si>
    <t>Schedule Page: 276   Line No:2   Column: i</t>
  </si>
  <si>
    <t>Accounts debited are 182, 254, 190, and 283</t>
  </si>
  <si>
    <t>Schedule Page: 276   Line No:3   Column: g</t>
  </si>
  <si>
    <t>Schedule Page: 276   Line No:3   Column: i</t>
  </si>
  <si>
    <t>NA</t>
  </si>
  <si>
    <t xml:space="preserve">NA </t>
  </si>
  <si>
    <t>Page 335</t>
  </si>
  <si>
    <t xml:space="preserve">                                                                                                 Page 422a</t>
  </si>
  <si>
    <t xml:space="preserve">                                                                                                 Page 422b</t>
  </si>
  <si>
    <t xml:space="preserve">                                                                                                 Page 422c</t>
  </si>
  <si>
    <t xml:space="preserve">                                                                                                 Page 422d</t>
  </si>
  <si>
    <t xml:space="preserve">                                                                                                 Page 423a</t>
  </si>
  <si>
    <t xml:space="preserve">                                                                                                 Page 423b</t>
  </si>
  <si>
    <t xml:space="preserve">                                                                                                 Page 423c</t>
  </si>
  <si>
    <t xml:space="preserve">                                                                                                 Page 423d</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</si>
</sst>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_)"/>
    <numFmt numFmtId="165" formatCode="0_)"/>
    <numFmt numFmtId="166" formatCode="#,##0.0_);\(#,##0.0\)"/>
    <numFmt numFmtId="167" formatCode="&quot;$&quot;#,##0.0000_);\(&quot;$&quot;#,##0.0000\)"/>
    <numFmt numFmtId="168" formatCode="#,##0.0000_);\(#,##0.0000\)"/>
    <numFmt numFmtId="169" formatCode="0.000%"/>
    <numFmt numFmtId="170" formatCode="0.0000_)"/>
    <numFmt numFmtId="171" formatCode="&quot;$&quot;#,##0.000_);\(&quot;$&quot;#,##0.000\)"/>
    <numFmt numFmtId="172" formatCode="0.0_)"/>
    <numFmt numFmtId="173" formatCode="0.00_)"/>
    <numFmt numFmtId="174" formatCode="0.0%"/>
    <numFmt numFmtId="175" formatCode="#,##0.000_);\(#,##0.000\)"/>
    <numFmt numFmtId="176" formatCode="&quot;$&quot;#,##0"/>
    <numFmt numFmtId="177" formatCode="0_);\(0\)"/>
    <numFmt numFmtId="178" formatCode="[$-409]mmmm\ d\,\ yyyy;@"/>
    <numFmt numFmtId="179" formatCode="_(* #,##0_);_(* \(#,##0\);_(* &quot;-&quot;??_);_(@_)"/>
    <numFmt numFmtId="180" formatCode="0.0"/>
    <numFmt numFmtId="181" formatCode="_(* #,##0.000000_);_(* \(#,##0.000000\);_(* &quot;-&quot;??_);_(@_)"/>
    <numFmt numFmtId="182" formatCode="_-* #,##0_-;\-* #,##0_-;_-* &quot;-&quot;_-;_-@_-"/>
    <numFmt numFmtId="183" formatCode="_-* #,##0.00_-;\-* #,##0.00_-;_-* &quot;-&quot;??_-;_-@_-"/>
    <numFmt numFmtId="184" formatCode="#,##0.000_);[Red]\(#,##0.000\)"/>
    <numFmt numFmtId="185" formatCode="###0.0_);[Red]\(###0.0\)"/>
    <numFmt numFmtId="186" formatCode="0.00_);\(0.00\)"/>
    <numFmt numFmtId="187" formatCode="_(* #,##0.0_);_(* \(#,##0.0\);_(* &quot;-&quot;??_);_(@_)"/>
    <numFmt numFmtId="188" formatCode="0.0000%"/>
    <numFmt numFmtId="189" formatCode="#,##0.0000"/>
    <numFmt numFmtId="190" formatCode="_ * #,##0.00_ ;_ * \-#,##0.00_ ;_ * &quot;-&quot;??_ ;_ @_ "/>
    <numFmt numFmtId="191" formatCode="_ * #,##0_ ;_ * \-#,##0_ ;_ * &quot;-&quot;_ ;_ @_ "/>
    <numFmt numFmtId="192" formatCode="_-&quot;$&quot;* #,##0_-;\-&quot;$&quot;* #,##0_-;_-&quot;$&quot;* &quot;-&quot;_-;_-@_-"/>
    <numFmt numFmtId="193" formatCode="_-&quot;$&quot;* #,##0.00_-;\-&quot;$&quot;* #,##0.00_-;_-&quot;$&quot;* &quot;-&quot;??_-;_-@_-"/>
    <numFmt numFmtId="194" formatCode="&quot;+&quot;#,##0&quot; &quot;;&quot;–&quot;#,##0&quot; &quot;;&quot; –  &quot;"/>
    <numFmt numFmtId="195" formatCode="#,##0.000"/>
    <numFmt numFmtId="196" formatCode="_(* #,##0.0_);_(* \(#,##0.0\);_(* &quot;-&quot;?_);@_)"/>
    <numFmt numFmtId="197" formatCode="0.000000"/>
    <numFmt numFmtId="198" formatCode="0;[Red]0"/>
    <numFmt numFmtId="199" formatCode="0.00_);[Red]\(0.00\)"/>
    <numFmt numFmtId="200" formatCode="0.00;[Red]0.00"/>
    <numFmt numFmtId="201" formatCode="0.0_);\(0.0\)"/>
    <numFmt numFmtId="202" formatCode="_(* ###0_);[Red]_(* \(###0\);_(* &quot;-&quot;_0_0_);_(@_)"/>
    <numFmt numFmtId="203" formatCode="ddmmmmyy"/>
    <numFmt numFmtId="204" formatCode="_(* #,##0.0_);[Red]_(* \(#,##0.0\);_(* &quot;-&quot;_0_0_._0_);_(@_)"/>
    <numFmt numFmtId="205" formatCode="_(* #,##0.000_);_(* \(#,##0.000\);_(* &quot;-&quot;??_);_(@_)"/>
    <numFmt numFmtId="206" formatCode="&quot;SFr.&quot;#,##0;[Red]&quot;SFr.&quot;\-#,##0"/>
    <numFmt numFmtId="207" formatCode="_(&quot;$&quot;* #,##0.0_);[Red]_(&quot;$&quot;* \(#,##0.0\);_(&quot;$&quot;* &quot;-&quot;_0_0_._0_);_(@_)"/>
    <numFmt numFmtId="208" formatCode="########.00"/>
    <numFmt numFmtId="209" formatCode="\ \ \ \ \ @"/>
    <numFmt numFmtId="210" formatCode="mmmm\ d\,\ yyyy"/>
    <numFmt numFmtId="211" formatCode="m\o\n\th\ d\,\ \y\y\y\y"/>
    <numFmt numFmtId="212" formatCode="* #,##0_);* \(#,##0\);&quot;-&quot;??_);@"/>
    <numFmt numFmtId="213" formatCode="_-* #,##0\ _D_M_-;\-* #,##0\ _D_M_-;_-* &quot;-&quot;\ _D_M_-;_-@_-"/>
    <numFmt numFmtId="214" formatCode="_-* #,##0.00\ _D_M_-;\-* #,##0.00\ _D_M_-;_-* &quot;-&quot;??\ _D_M_-;_-@_-"/>
    <numFmt numFmtId="215" formatCode="_(* #,##0_);_(* \(#,##0\);_(* &quot;-   &quot;_);_(@_)"/>
    <numFmt numFmtId="216" formatCode="#,"/>
    <numFmt numFmtId="217" formatCode="_([$€]\ * #,##0.00_);_([$€]\ * \(#,##0.00\);_([$€]\ * &quot;-&quot;??_);_(@_)"/>
    <numFmt numFmtId="218" formatCode="_-* #,##0.00\ &quot;€&quot;_-;\-* #,##0.00\ &quot;€&quot;_-;_-* &quot;-&quot;??\ &quot;€&quot;_-;_-@_-"/>
    <numFmt numFmtId="219" formatCode="&quot;FY &quot;00"/>
    <numFmt numFmtId="220" formatCode="&quot;FY '&quot;00"/>
    <numFmt numFmtId="221" formatCode="&quot;FY &quot;0"/>
    <numFmt numFmtId="222" formatCode="#.##000"/>
    <numFmt numFmtId="223" formatCode="0000"/>
    <numFmt numFmtId="224" formatCode=";;;"/>
    <numFmt numFmtId="225" formatCode="&quot;    &quot;@"/>
    <numFmt numFmtId="226" formatCode="0.0000"/>
    <numFmt numFmtId="227" formatCode="#,##0.00&quot; $&quot;;\-#,##0.00&quot; $&quot;"/>
    <numFmt numFmtId="228" formatCode="&quot;N$&quot;#,##0_);\(&quot;N$&quot;#,##0\)"/>
    <numFmt numFmtId="229" formatCode="0.00000000"/>
    <numFmt numFmtId="230" formatCode="#,##0_);\(#,##0\);&quot;–&quot;_);@_)"/>
    <numFmt numFmtId="231" formatCode="_-* #,##0.00_-;&quot;\&quot;&quot;\&quot;&quot;\&quot;&quot;\&quot;&quot;\&quot;\-* #,##0.00_-;_-* &quot;-&quot;??_-;_-@_-"/>
    <numFmt numFmtId="232" formatCode="&quot;BasktGrp &quot;###"/>
    <numFmt numFmtId="233" formatCode="&quot;BlankTemplates: &quot;###0"/>
    <numFmt numFmtId="234" formatCode="&quot;ColCompKeyTyp &quot;###"/>
    <numFmt numFmtId="235" formatCode="&quot;CompKeyCol &quot;###"/>
    <numFmt numFmtId="236" formatCode="&quot;DynKeyColumn: &quot;###"/>
    <numFmt numFmtId="237" formatCode="&quot;DynKeyRows: &quot;###"/>
    <numFmt numFmtId="238" formatCode="&quot;DynKeyStrtRow: &quot;###"/>
    <numFmt numFmtId="239" formatCode="&quot;EmptySpaces: &quot;###0"/>
    <numFmt numFmtId="240" formatCode="&quot;KeyGrp &quot;@"/>
    <numFmt numFmtId="241" formatCode="&quot;NumDynQrys: &quot;###"/>
    <numFmt numFmtId="242" formatCode="&quot;RowCompKeyTyp &quot;###"/>
    <numFmt numFmtId="243" formatCode="&quot;TargetRowOffset: &quot;###"/>
    <numFmt numFmtId="244" formatCode="&quot;TemplateRowOffset: &quot;###"/>
    <numFmt numFmtId="245" formatCode="&quot;TemplateRows: &quot;###"/>
    <numFmt numFmtId="246" formatCode="_(\ #,##0\ _);_(\ \(\ #,##0\ \);_(* &quot;-&quot;_);_(@_)"/>
    <numFmt numFmtId="247" formatCode="mmm/d\,/yyyy"/>
    <numFmt numFmtId="248" formatCode="#,##0;[Red]&quot;-&quot;#,##0"/>
    <numFmt numFmtId="249" formatCode="_-* #,##0\ _F_-;\-* #,##0\ _F_-;_-* &quot;-&quot;\ _F_-;_-@_-"/>
    <numFmt numFmtId="250" formatCode="_-* #,##0.00\ _F_-;\-* #,##0.00\ _F_-;_-* &quot;-&quot;??\ _F_-;_-@_-"/>
    <numFmt numFmtId="251" formatCode="_(&quot;Cr$&quot;\ * #,##0_);_(&quot;Cr$&quot;\ * \(#,##0\);_(&quot;Cr$&quot;\ * &quot;-&quot;_);_(@_)"/>
    <numFmt numFmtId="252" formatCode="_(&quot;Cr$&quot;\ * #,##0.00_);_(&quot;Cr$&quot;\ * \(#,##0.00\);_(&quot;Cr$&quot;\ * &quot;-&quot;??_);_(@_)"/>
    <numFmt numFmtId="253" formatCode="#,##0&quot; Esc&quot;;[Red]&quot;-&quot;#,##0&quot; Esc&quot;"/>
    <numFmt numFmtId="254" formatCode="_-* #,##0\ &quot;F&quot;_-;\-* #,##0\ &quot;F&quot;_-;_-* &quot;-&quot;\ &quot;F&quot;_-;_-@_-"/>
    <numFmt numFmtId="255" formatCode="_-* #,##0.00\ &quot;F&quot;_-;\-* #,##0.00\ &quot;F&quot;_-;_-* &quot;-&quot;??\ &quot;F&quot;_-;_-@_-"/>
    <numFmt numFmtId="256" formatCode="\$#,#00"/>
    <numFmt numFmtId="257" formatCode="&quot;$&quot;#,##0\ ;\(&quot;$&quot;#,##0\)"/>
    <numFmt numFmtId="258" formatCode="mmm/\'yy"/>
    <numFmt numFmtId="259" formatCode="#,##0\ &quot;F&quot;;[Red]\-#,##0\ &quot;F&quot;"/>
    <numFmt numFmtId="260" formatCode="#,##0.00\ &quot;F&quot;;[Red]\-#,##0.00\ &quot;F&quot;"/>
    <numFmt numFmtId="261" formatCode="#,##0.0&quot;x &quot;;&quot;(&quot;#,##0.0&quot;x)&quot;;&quot; –  &quot;"/>
    <numFmt numFmtId="262" formatCode="General_)"/>
    <numFmt numFmtId="263" formatCode="#,##0_);[Red]\ \ \(#,##0\);0_);\ \ @"/>
    <numFmt numFmtId="264" formatCode="_(&quot;$&quot;* #,##0_);_(&quot;$&quot;* \(#,##0\);_(&quot;$&quot;* &quot;-   &quot;_);_(@_)"/>
    <numFmt numFmtId="265" formatCode="#,##0&quot; &quot;;\(#,##0\);&quot; –  &quot;"/>
    <numFmt numFmtId="266" formatCode="0%_);\(0%\)"/>
    <numFmt numFmtId="267" formatCode="0%;\(0%\)"/>
    <numFmt numFmtId="268" formatCode="_(* #,##0.0%_);[Red]_(* \(#,##0.0%\);_(* &quot;-&quot;_._0\%_);_(@_)"/>
    <numFmt numFmtId="269" formatCode="&quot;+&quot;#,##0%&quot; &quot;;&quot;–&quot;#,##0%&quot; &quot;;&quot; –  &quot;"/>
    <numFmt numFmtId="270" formatCode="%#,#00"/>
    <numFmt numFmtId="271" formatCode="#,##0.0"/>
    <numFmt numFmtId="272" formatCode="#,##0.0_)\ \x;\(#,##0.0\)\ \x"/>
    <numFmt numFmtId="273" formatCode="__#,###,__;__\(#,###,\)__;&quot;-&quot;;"/>
    <numFmt numFmtId="274" formatCode="mmm/d\,/\'yy"/>
    <numFmt numFmtId="275" formatCode="#,##0\ ;[Red]\(#,##0\)"/>
    <numFmt numFmtId="276" formatCode="0.0_);[Red]\(0.0\)"/>
    <numFmt numFmtId="277" formatCode="_(* #,##0_);[Red]_(* \(#,##0\);_(* &quot;-&quot;_0_0_);_(@_)"/>
    <numFmt numFmtId="278" formatCode="&quot;R$&quot;#,##0.00_);\(&quot;R$&quot;#,##0.00\)"/>
    <numFmt numFmtId="279" formatCode="#,##0.0000000_);\(#,##0.0000000\)"/>
    <numFmt numFmtId="280" formatCode="_-* #,##0\ &quot;DM&quot;_-;\-* #,##0\ &quot;DM&quot;_-;_-* &quot;-&quot;\ &quot;DM&quot;_-;_-@_-"/>
    <numFmt numFmtId="281" formatCode="&quot;(&quot;0%&quot;)   &quot;;[Red]\-&quot;(&quot;0%&quot;)   &quot;;&quot;－    &quot;"/>
    <numFmt numFmtId="282" formatCode="&quot;(&quot;0.00%&quot;)   &quot;;[Red]\-&quot;(&quot;0.00%&quot;)   &quot;;&quot;－    &quot;"/>
    <numFmt numFmtId="283" formatCode="0.00%;[Red]\-0.00%;&quot;－&quot;"/>
    <numFmt numFmtId="284" formatCode="_([$€-2]* #,##0.00_);_([$€-2]* \(#,##0.00\);_([$€-2]* &quot;-&quot;??_)"/>
  </numFmts>
  <fonts count="30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sz val="12"/>
      <color indexed="55"/>
      <name val="Arial"/>
      <family val="2"/>
    </font>
    <font>
      <u/>
      <sz val="12"/>
      <color indexed="8"/>
      <name val="Arial"/>
      <family val="2"/>
    </font>
    <font>
      <sz val="11"/>
      <name val="Arial"/>
      <family val="2"/>
    </font>
    <font>
      <i/>
      <sz val="12"/>
      <name val="Arial"/>
      <family val="2"/>
    </font>
    <font>
      <sz val="7"/>
      <name val="Arial"/>
      <family val="2"/>
    </font>
    <font>
      <sz val="14"/>
      <color indexed="8"/>
      <name val="Arial"/>
      <family val="2"/>
    </font>
    <font>
      <i/>
      <sz val="12"/>
      <color indexed="8"/>
      <name val="Arial"/>
      <family val="2"/>
    </font>
    <font>
      <b/>
      <sz val="10"/>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16"/>
      <name val="Arial"/>
      <family val="2"/>
    </font>
    <font>
      <b/>
      <sz val="12"/>
      <color indexed="12"/>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u/>
      <sz val="12"/>
      <name val="Arial"/>
      <family val="2"/>
    </font>
    <font>
      <sz val="12"/>
      <name val="Arial MT"/>
      <family val="2"/>
    </font>
    <font>
      <sz val="10"/>
      <color indexed="12"/>
      <name val="Courier"/>
      <family val="3"/>
    </font>
    <font>
      <sz val="11"/>
      <color indexed="8"/>
      <name val="Arial"/>
      <family val="2"/>
    </font>
    <font>
      <strike/>
      <sz val="12"/>
      <name val="Arial"/>
      <family val="2"/>
    </font>
    <font>
      <b/>
      <i/>
      <sz val="12"/>
      <name val="Arial"/>
      <family val="2"/>
    </font>
    <font>
      <b/>
      <i/>
      <sz val="12"/>
      <color indexed="8"/>
      <name val="Arial"/>
      <family val="2"/>
    </font>
    <font>
      <b/>
      <sz val="9"/>
      <color indexed="81"/>
      <name val="Tahoma"/>
      <family val="2"/>
    </font>
    <font>
      <sz val="9"/>
      <color indexed="81"/>
      <name val="Tahoma"/>
      <family val="2"/>
    </font>
    <font>
      <b/>
      <i/>
      <sz val="11"/>
      <name val="Arial"/>
      <family val="2"/>
    </font>
    <font>
      <b/>
      <i/>
      <sz val="12"/>
      <color indexed="12"/>
      <name val="Arial"/>
      <family val="2"/>
    </font>
    <font>
      <strike/>
      <sz val="12"/>
      <color indexed="8"/>
      <name val="Arial"/>
      <family val="2"/>
    </font>
    <font>
      <sz val="12"/>
      <color theme="1"/>
      <name val="Arial"/>
      <family val="2"/>
    </font>
    <font>
      <sz val="11"/>
      <color theme="1"/>
      <name val="Arial"/>
      <family val="2"/>
    </font>
    <font>
      <sz val="12"/>
      <name val="Arial MT"/>
    </font>
    <font>
      <sz val="10"/>
      <name val="Courier"/>
      <family val="3"/>
    </font>
    <font>
      <b/>
      <sz val="12"/>
      <color rgb="FF000000"/>
      <name val="Arial"/>
      <family val="2"/>
    </font>
    <font>
      <sz val="12"/>
      <name val="Arial"/>
      <family val="2"/>
    </font>
    <font>
      <sz val="12"/>
      <color rgb="FFFF0000"/>
      <name val="Arial"/>
      <family val="2"/>
    </font>
    <font>
      <sz val="12"/>
      <color indexed="10"/>
      <name val="Arial"/>
      <family val="2"/>
    </font>
    <font>
      <b/>
      <sz val="8"/>
      <color indexed="81"/>
      <name val="Tahoma"/>
      <family val="2"/>
    </font>
    <font>
      <sz val="8"/>
      <color indexed="81"/>
      <name val="Tahoma"/>
      <family val="2"/>
    </font>
    <font>
      <sz val="10"/>
      <color indexed="9"/>
      <name val="Arial"/>
      <family val="2"/>
    </font>
    <font>
      <i/>
      <sz val="10"/>
      <color indexed="13"/>
      <name val="Arial"/>
      <family val="2"/>
    </font>
    <font>
      <sz val="10"/>
      <color indexed="13"/>
      <name val="Arial"/>
      <family val="2"/>
    </font>
    <font>
      <b/>
      <i/>
      <sz val="9"/>
      <name val="Arial"/>
      <family val="2"/>
    </font>
    <font>
      <i/>
      <sz val="10"/>
      <name val="Arial"/>
      <family val="2"/>
    </font>
    <font>
      <sz val="8"/>
      <name val="Times New Roman"/>
      <family val="1"/>
    </font>
    <font>
      <sz val="10"/>
      <name val="Times New Roman"/>
      <family val="1"/>
    </font>
    <font>
      <sz val="10"/>
      <name val="MS Serif"/>
      <family val="1"/>
    </font>
    <font>
      <sz val="8"/>
      <color indexed="12"/>
      <name val="Arial"/>
      <family val="2"/>
    </font>
    <font>
      <sz val="10"/>
      <color indexed="16"/>
      <name val="MS Serif"/>
      <family val="1"/>
    </font>
    <font>
      <sz val="12"/>
      <color indexed="14"/>
      <name val="Arial"/>
      <family val="2"/>
    </font>
    <font>
      <b/>
      <sz val="8"/>
      <name val="MS Sans Serif"/>
      <family val="2"/>
    </font>
    <font>
      <sz val="7"/>
      <name val="Small Fonts"/>
      <family val="2"/>
    </font>
    <font>
      <i/>
      <sz val="9"/>
      <name val="Arial"/>
      <family val="2"/>
    </font>
    <font>
      <sz val="12"/>
      <color indexed="14"/>
      <name val="Times New Roman"/>
      <family val="1"/>
    </font>
    <font>
      <sz val="8"/>
      <color indexed="14"/>
      <name val="Arial"/>
      <family val="2"/>
    </font>
    <font>
      <sz val="10"/>
      <name val="MS Sans Serif"/>
      <family val="2"/>
    </font>
    <font>
      <b/>
      <sz val="10"/>
      <name val="MS Sans Serif"/>
      <family val="2"/>
    </font>
    <font>
      <sz val="8"/>
      <name val="Wingdings"/>
      <charset val="2"/>
    </font>
    <font>
      <sz val="8"/>
      <name val="Helv"/>
    </font>
    <font>
      <sz val="8"/>
      <name val="MS Sans Serif"/>
      <family val="2"/>
    </font>
    <font>
      <b/>
      <sz val="8"/>
      <color indexed="8"/>
      <name val="Helv"/>
    </font>
    <font>
      <i/>
      <sz val="12"/>
      <color indexed="12"/>
      <name val="Arial"/>
      <family val="2"/>
    </font>
    <font>
      <sz val="12"/>
      <color rgb="FF0000CC"/>
      <name val="Arial"/>
      <family val="2"/>
    </font>
    <font>
      <b/>
      <sz val="12"/>
      <color rgb="FF0000FF"/>
      <name val="Arial"/>
      <family val="2"/>
    </font>
    <font>
      <b/>
      <u/>
      <sz val="18"/>
      <name val="Arial"/>
      <family val="2"/>
    </font>
    <font>
      <b/>
      <sz val="11"/>
      <color rgb="FFFF0000"/>
      <name val="Arial"/>
      <family val="2"/>
    </font>
    <font>
      <b/>
      <u/>
      <sz val="11"/>
      <name val="Arial"/>
      <family val="2"/>
    </font>
    <font>
      <b/>
      <sz val="11"/>
      <name val="Arial"/>
      <family val="2"/>
    </font>
    <font>
      <b/>
      <sz val="12"/>
      <name val="Courier"/>
      <family val="3"/>
    </font>
    <font>
      <b/>
      <sz val="10"/>
      <color theme="1"/>
      <name val="Arial"/>
      <family val="2"/>
    </font>
    <font>
      <b/>
      <i/>
      <sz val="14"/>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10"/>
      <name val="Geneva"/>
      <family val="2"/>
    </font>
    <font>
      <sz val="12"/>
      <name val="???"/>
      <family val="1"/>
      <charset val="129"/>
    </font>
    <font>
      <sz val="10"/>
      <color indexed="8"/>
      <name val="MS Sans Serif"/>
      <family val="2"/>
    </font>
    <font>
      <sz val="11"/>
      <name val="‚l‚r ƒSƒVƒbƒN"/>
      <family val="3"/>
      <charset val="128"/>
    </font>
    <font>
      <sz val="11"/>
      <color indexed="8"/>
      <name val="Calibri"/>
      <family val="2"/>
    </font>
    <font>
      <sz val="11"/>
      <color indexed="9"/>
      <name val="Calibri"/>
      <family val="2"/>
    </font>
    <font>
      <sz val="14"/>
      <color indexed="12"/>
      <name val="Arial Narrow"/>
      <family val="2"/>
    </font>
    <font>
      <sz val="8"/>
      <color indexed="12"/>
      <name val="Helv"/>
    </font>
    <font>
      <sz val="10"/>
      <name val="Geneva"/>
    </font>
    <font>
      <sz val="11"/>
      <color indexed="10"/>
      <name val="Calibri"/>
      <family val="2"/>
    </font>
    <font>
      <sz val="11"/>
      <color indexed="20"/>
      <name val="Calibri"/>
      <family val="2"/>
    </font>
    <font>
      <b/>
      <sz val="9"/>
      <color indexed="9"/>
      <name val="Arial"/>
      <family val="2"/>
    </font>
    <font>
      <sz val="11"/>
      <name val="Helvetica"/>
      <family val="2"/>
    </font>
    <font>
      <sz val="12"/>
      <name val="Tms Rmn"/>
    </font>
    <font>
      <sz val="11"/>
      <color indexed="17"/>
      <name val="Calibri"/>
      <family val="2"/>
    </font>
    <font>
      <b/>
      <sz val="8"/>
      <color indexed="24"/>
      <name val="Arial"/>
      <family val="2"/>
    </font>
    <font>
      <b/>
      <sz val="9"/>
      <color indexed="24"/>
      <name val="Arial"/>
      <family val="2"/>
    </font>
    <font>
      <b/>
      <sz val="11"/>
      <color indexed="24"/>
      <name val="Arial"/>
      <family val="2"/>
    </font>
    <font>
      <b/>
      <sz val="18"/>
      <color indexed="22"/>
      <name val="Arial"/>
      <family val="2"/>
    </font>
    <font>
      <b/>
      <sz val="12"/>
      <color indexed="22"/>
      <name val="Arial"/>
      <family val="2"/>
    </font>
    <font>
      <b/>
      <sz val="9"/>
      <color indexed="8"/>
      <name val="Arial"/>
      <family val="2"/>
    </font>
    <font>
      <b/>
      <sz val="11"/>
      <color indexed="52"/>
      <name val="Calibri"/>
      <family val="2"/>
    </font>
    <font>
      <b/>
      <sz val="11"/>
      <color indexed="10"/>
      <name val="Calibri"/>
      <family val="2"/>
    </font>
    <font>
      <b/>
      <sz val="10"/>
      <name val="helv"/>
    </font>
    <font>
      <b/>
      <sz val="11"/>
      <color indexed="9"/>
      <name val="Calibri"/>
      <family val="2"/>
    </font>
    <font>
      <sz val="11"/>
      <color indexed="52"/>
      <name val="Calibri"/>
      <family val="2"/>
    </font>
    <font>
      <sz val="12"/>
      <name val="Humanst521 BT"/>
      <family val="2"/>
    </font>
    <font>
      <sz val="11"/>
      <name val="Times New Roman"/>
      <family val="1"/>
    </font>
    <font>
      <sz val="8"/>
      <name val="Helvetica"/>
      <family val="2"/>
    </font>
    <font>
      <u val="singleAccounting"/>
      <sz val="12"/>
      <name val="Humanst521 BT"/>
      <family val="2"/>
    </font>
    <font>
      <b/>
      <sz val="10"/>
      <color indexed="9"/>
      <name val="Arial"/>
      <family val="2"/>
    </font>
    <font>
      <b/>
      <sz val="8"/>
      <color indexed="9"/>
      <name val="Arial"/>
      <family val="2"/>
    </font>
    <font>
      <b/>
      <sz val="8"/>
      <color indexed="8"/>
      <name val="Arial"/>
      <family val="2"/>
    </font>
    <font>
      <b/>
      <sz val="8"/>
      <color indexed="8"/>
      <name val="Courier New"/>
      <family val="3"/>
    </font>
    <font>
      <b/>
      <sz val="10"/>
      <name val="Times New Roman"/>
      <family val="1"/>
    </font>
    <font>
      <sz val="10"/>
      <name val="Helv"/>
    </font>
    <font>
      <sz val="10"/>
      <name val="Tahoma"/>
      <family val="2"/>
    </font>
    <font>
      <sz val="10"/>
      <color theme="1"/>
      <name val="Arial"/>
      <family val="2"/>
    </font>
    <font>
      <sz val="10"/>
      <color indexed="18"/>
      <name val="Arial"/>
      <family val="2"/>
    </font>
    <font>
      <sz val="1"/>
      <color indexed="8"/>
      <name val="Courier"/>
      <family val="3"/>
    </font>
    <font>
      <u val="doubleAccounting"/>
      <sz val="12"/>
      <name val="Humanst521 BT"/>
      <family val="2"/>
    </font>
    <font>
      <sz val="12"/>
      <name val="Helv"/>
    </font>
    <font>
      <b/>
      <sz val="11"/>
      <color indexed="8"/>
      <name val="Calibri"/>
      <family val="2"/>
    </font>
    <font>
      <b/>
      <sz val="1"/>
      <color indexed="8"/>
      <name val="Courier"/>
      <family val="3"/>
    </font>
    <font>
      <b/>
      <sz val="11"/>
      <color indexed="56"/>
      <name val="Calibri"/>
      <family val="2"/>
    </font>
    <font>
      <sz val="11"/>
      <color indexed="62"/>
      <name val="Calibri"/>
      <family val="2"/>
    </font>
    <font>
      <i/>
      <sz val="11"/>
      <color indexed="23"/>
      <name val="Calibri"/>
      <family val="2"/>
    </font>
    <font>
      <i/>
      <sz val="1"/>
      <color indexed="8"/>
      <name val="Courier"/>
      <family val="3"/>
    </font>
    <font>
      <sz val="10"/>
      <color indexed="22"/>
      <name val="Arial"/>
      <family val="2"/>
    </font>
    <font>
      <sz val="11"/>
      <color indexed="39"/>
      <name val="Arial"/>
      <family val="2"/>
    </font>
    <font>
      <b/>
      <sz val="9"/>
      <color indexed="26"/>
      <name val="Arial"/>
      <family val="2"/>
    </font>
    <font>
      <sz val="9"/>
      <color indexed="26"/>
      <name val="Arial"/>
      <family val="2"/>
    </font>
    <font>
      <sz val="10"/>
      <color indexed="26"/>
      <name val="Arial"/>
      <family val="2"/>
    </font>
    <font>
      <sz val="9"/>
      <color indexed="8"/>
      <name val="Arial"/>
      <family val="2"/>
    </font>
    <font>
      <b/>
      <sz val="8"/>
      <color indexed="26"/>
      <name val="Arial"/>
      <family val="2"/>
    </font>
    <font>
      <sz val="6"/>
      <name val="Small Fonts"/>
      <family val="2"/>
    </font>
    <font>
      <b/>
      <sz val="5"/>
      <name val="Small Fonts"/>
      <family val="2"/>
    </font>
    <font>
      <b/>
      <sz val="5"/>
      <color indexed="8"/>
      <name val="Small Fonts"/>
      <family val="2"/>
    </font>
    <font>
      <sz val="10"/>
      <name val="Helvetica"/>
      <family val="2"/>
    </font>
    <font>
      <b/>
      <sz val="9"/>
      <color indexed="53"/>
      <name val="Tahoma"/>
      <family val="2"/>
    </font>
    <font>
      <b/>
      <u/>
      <sz val="1"/>
      <color indexed="8"/>
      <name val="Courier"/>
      <family val="3"/>
    </font>
    <font>
      <b/>
      <u/>
      <sz val="11"/>
      <color indexed="37"/>
      <name val="Arial"/>
      <family val="2"/>
    </font>
    <font>
      <b/>
      <sz val="15"/>
      <color indexed="62"/>
      <name val="Calibri"/>
      <family val="2"/>
    </font>
    <font>
      <b/>
      <sz val="13"/>
      <color indexed="62"/>
      <name val="Calibri"/>
      <family val="2"/>
    </font>
    <font>
      <b/>
      <sz val="11"/>
      <color indexed="62"/>
      <name val="Calibri"/>
      <family val="2"/>
    </font>
    <font>
      <sz val="9"/>
      <name val="Times New Roman"/>
      <family val="1"/>
    </font>
    <font>
      <b/>
      <sz val="8"/>
      <color indexed="12"/>
      <name val="Arial"/>
      <family val="2"/>
    </font>
    <font>
      <b/>
      <sz val="9"/>
      <color indexed="12"/>
      <name val="Arial"/>
      <family val="2"/>
    </font>
    <font>
      <sz val="10"/>
      <color indexed="9"/>
      <name val="MS Sans Serif"/>
      <family val="2"/>
    </font>
    <font>
      <sz val="10"/>
      <color indexed="9"/>
      <name val="Univers (WN)"/>
    </font>
    <font>
      <u/>
      <sz val="12"/>
      <color indexed="12"/>
      <name val="Times New Roman"/>
      <family val="1"/>
    </font>
    <font>
      <u/>
      <sz val="10"/>
      <color indexed="36"/>
      <name val="Arial"/>
      <family val="2"/>
    </font>
    <font>
      <u/>
      <sz val="10"/>
      <color indexed="12"/>
      <name val="Arial"/>
      <family val="2"/>
    </font>
    <font>
      <sz val="10"/>
      <color indexed="10"/>
      <name val="Arial"/>
      <family val="2"/>
    </font>
    <font>
      <sz val="8"/>
      <color indexed="8"/>
      <name val="Helv"/>
    </font>
    <font>
      <b/>
      <sz val="11"/>
      <name val="Times New Roman"/>
      <family val="1"/>
    </font>
    <font>
      <sz val="10"/>
      <name val="Futura"/>
    </font>
    <font>
      <b/>
      <sz val="11"/>
      <name val="Helv"/>
    </font>
    <font>
      <sz val="12"/>
      <name val="Osaka"/>
      <family val="3"/>
      <charset val="128"/>
    </font>
    <font>
      <sz val="11"/>
      <color indexed="60"/>
      <name val="Calibri"/>
      <family val="2"/>
    </font>
    <font>
      <sz val="11"/>
      <color indexed="19"/>
      <name val="Calibri"/>
      <family val="2"/>
    </font>
    <font>
      <b/>
      <i/>
      <sz val="16"/>
      <name val="Helv"/>
    </font>
    <font>
      <sz val="10"/>
      <color indexed="8"/>
      <name val="Palatino Linotype"/>
      <family val="2"/>
    </font>
    <font>
      <sz val="11"/>
      <color indexed="8"/>
      <name val="Palatino Linotype"/>
      <family val="2"/>
    </font>
    <font>
      <sz val="8"/>
      <name val="Palatino Linotype"/>
      <family val="1"/>
    </font>
    <font>
      <sz val="10"/>
      <name val="Terminal"/>
      <family val="3"/>
      <charset val="255"/>
    </font>
    <font>
      <b/>
      <u val="doubleAccounting"/>
      <sz val="12"/>
      <name val="Humanst521 BT"/>
      <family val="2"/>
    </font>
    <font>
      <sz val="11"/>
      <name val="‚l‚r –¾’©"/>
      <charset val="128"/>
    </font>
    <font>
      <i/>
      <sz val="11"/>
      <color indexed="39"/>
      <name val="Arial"/>
      <family val="2"/>
    </font>
    <font>
      <sz val="10"/>
      <color indexed="14"/>
      <name val="Arial"/>
      <family val="2"/>
    </font>
    <font>
      <b/>
      <sz val="11"/>
      <color indexed="63"/>
      <name val="Calibri"/>
      <family val="2"/>
    </font>
    <font>
      <sz val="11"/>
      <color indexed="8"/>
      <name val="Times New Roman"/>
      <family val="1"/>
      <charset val="177"/>
    </font>
    <font>
      <sz val="11"/>
      <color indexed="8"/>
      <name val="Times New Roman"/>
      <family val="1"/>
    </font>
    <font>
      <b/>
      <i/>
      <sz val="10"/>
      <color indexed="8"/>
      <name val="Arial"/>
      <family val="2"/>
    </font>
    <font>
      <b/>
      <i/>
      <sz val="11"/>
      <color indexed="8"/>
      <name val="Times New Roman"/>
      <family val="1"/>
      <charset val="177"/>
    </font>
    <font>
      <b/>
      <sz val="11"/>
      <color indexed="16"/>
      <name val="Times New Roman"/>
      <family val="1"/>
      <charset val="177"/>
    </font>
    <font>
      <b/>
      <sz val="11"/>
      <color indexed="16"/>
      <name val="Times New Roman"/>
      <family val="1"/>
    </font>
    <font>
      <b/>
      <sz val="22"/>
      <color indexed="8"/>
      <name val="Times New Roman"/>
      <family val="1"/>
    </font>
    <font>
      <b/>
      <sz val="22"/>
      <color indexed="8"/>
      <name val="Times New Roman"/>
      <family val="1"/>
      <charset val="177"/>
    </font>
    <font>
      <b/>
      <sz val="10"/>
      <color indexed="13"/>
      <name val="ＭＳ ゴシック"/>
      <family val="3"/>
      <charset val="128"/>
    </font>
    <font>
      <sz val="10"/>
      <color indexed="12"/>
      <name val="Times New Roman"/>
      <family val="1"/>
    </font>
    <font>
      <b/>
      <sz val="10"/>
      <color indexed="10"/>
      <name val="Arial"/>
      <family val="2"/>
    </font>
    <font>
      <b/>
      <sz val="10"/>
      <color indexed="26"/>
      <name val="Arial"/>
      <family val="2"/>
    </font>
    <font>
      <b/>
      <sz val="10"/>
      <color indexed="41"/>
      <name val="Arial"/>
      <family val="2"/>
    </font>
    <font>
      <b/>
      <sz val="10"/>
      <color indexed="11"/>
      <name val="Arial"/>
      <family val="2"/>
    </font>
    <font>
      <b/>
      <sz val="10"/>
      <color indexed="45"/>
      <name val="Arial"/>
      <family val="2"/>
    </font>
    <font>
      <sz val="10"/>
      <name val="Univers (W1)"/>
    </font>
    <font>
      <sz val="10"/>
      <color indexed="32"/>
      <name val="Arial"/>
      <family val="2"/>
    </font>
    <font>
      <sz val="8"/>
      <color indexed="8"/>
      <name val="Arial"/>
      <family val="2"/>
    </font>
    <font>
      <sz val="10"/>
      <color indexed="10"/>
      <name val="MS Sans Serif"/>
      <family val="2"/>
    </font>
    <font>
      <sz val="8"/>
      <color indexed="10"/>
      <name val="Arial"/>
      <family val="2"/>
    </font>
    <font>
      <b/>
      <sz val="10"/>
      <color indexed="60"/>
      <name val="Arial"/>
      <family val="2"/>
    </font>
    <font>
      <b/>
      <sz val="10"/>
      <color indexed="39"/>
      <name val="Arial"/>
      <family val="2"/>
    </font>
    <font>
      <sz val="10"/>
      <color indexed="39"/>
      <name val="Arial"/>
      <family val="2"/>
    </font>
    <font>
      <sz val="19"/>
      <color indexed="48"/>
      <name val="Arial"/>
      <family val="2"/>
    </font>
    <font>
      <b/>
      <sz val="10"/>
      <color indexed="8"/>
      <name val="Times New Roman"/>
      <family val="1"/>
    </font>
    <font>
      <b/>
      <sz val="18"/>
      <color indexed="62"/>
      <name val="Cambria"/>
      <family val="2"/>
    </font>
    <font>
      <u val="singleAccounting"/>
      <sz val="11"/>
      <color indexed="39"/>
      <name val="Arial"/>
      <family val="2"/>
    </font>
    <font>
      <sz val="10"/>
      <color indexed="0"/>
      <name val="Helv"/>
    </font>
    <font>
      <b/>
      <sz val="10"/>
      <name val="Tahoma"/>
      <family val="2"/>
    </font>
    <font>
      <b/>
      <sz val="10"/>
      <color indexed="12"/>
      <name val="Dutch"/>
    </font>
    <font>
      <sz val="12"/>
      <name val="Humanst521 XBd BT"/>
      <family val="2"/>
    </font>
    <font>
      <b/>
      <sz val="18"/>
      <color indexed="56"/>
      <name val="Cambria"/>
      <family val="2"/>
    </font>
    <font>
      <b/>
      <sz val="15"/>
      <color indexed="56"/>
      <name val="Calibri"/>
      <family val="2"/>
    </font>
    <font>
      <b/>
      <sz val="13"/>
      <color indexed="56"/>
      <name val="Calibri"/>
      <family val="2"/>
    </font>
    <font>
      <u val="doubleAccounting"/>
      <sz val="10"/>
      <name val="Arial"/>
      <family val="2"/>
    </font>
    <font>
      <sz val="8"/>
      <color indexed="10"/>
      <name val="Arial Narrow"/>
      <family val="2"/>
    </font>
    <font>
      <sz val="8"/>
      <color indexed="8"/>
      <name val="Wingdings"/>
      <charset val="2"/>
    </font>
    <font>
      <sz val="5.5"/>
      <name val="Small Fonts"/>
      <family val="2"/>
    </font>
    <font>
      <sz val="5.5"/>
      <color indexed="8"/>
      <name val="Small Fonts"/>
      <family val="2"/>
    </font>
    <font>
      <b/>
      <sz val="14"/>
      <color indexed="53"/>
      <name val="Arial"/>
      <family val="2"/>
    </font>
    <font>
      <sz val="8"/>
      <name val="Arial"/>
      <family val="2"/>
      <charset val="204"/>
    </font>
    <font>
      <sz val="11"/>
      <name val="ＭＳ ゴシック"/>
      <family val="3"/>
      <charset val="128"/>
    </font>
    <font>
      <sz val="11"/>
      <name val="ＭＳ Ｐゴシック"/>
      <family val="3"/>
      <charset val="128"/>
    </font>
    <font>
      <sz val="12"/>
      <name val="新細明體"/>
      <family val="1"/>
    </font>
    <font>
      <sz val="10"/>
      <name val="Arial"/>
      <family val="2"/>
      <charset val="177"/>
    </font>
    <font>
      <sz val="11"/>
      <name val="ＭＳ 明朝"/>
      <family val="1"/>
      <charset val="128"/>
    </font>
    <font>
      <b/>
      <sz val="14"/>
      <name val="ＭＳ Ｐゴシック"/>
      <family val="3"/>
      <charset val="128"/>
    </font>
    <font>
      <u/>
      <sz val="8"/>
      <color rgb="FF0000FF"/>
      <name val="Calibri"/>
      <family val="2"/>
      <scheme val="minor"/>
    </font>
    <font>
      <u/>
      <sz val="8"/>
      <color rgb="FF800080"/>
      <name val="Calibri"/>
      <family val="2"/>
      <scheme val="minor"/>
    </font>
    <font>
      <sz val="11"/>
      <color rgb="FFFF0000"/>
      <name val="Arial"/>
      <family val="2"/>
    </font>
    <font>
      <sz val="11"/>
      <color theme="0"/>
      <name val="Arial"/>
      <family val="2"/>
    </font>
    <font>
      <sz val="11"/>
      <color rgb="FF9C0006"/>
      <name val="Arial"/>
      <family val="2"/>
    </font>
    <font>
      <u/>
      <sz val="7.5"/>
      <color indexed="36"/>
      <name val="Arial"/>
      <family val="2"/>
    </font>
    <font>
      <b/>
      <sz val="11"/>
      <color rgb="FFFA7D00"/>
      <name val="Arial"/>
      <family val="2"/>
    </font>
    <font>
      <b/>
      <sz val="11"/>
      <color theme="0"/>
      <name val="Arial"/>
      <family val="2"/>
    </font>
    <font>
      <sz val="12"/>
      <name val="Sans Serif 12cpi"/>
    </font>
    <font>
      <b/>
      <sz val="10"/>
      <name val="Arial Unicode MS"/>
      <family val="2"/>
    </font>
    <font>
      <sz val="10"/>
      <name val="Courier New"/>
      <family val="3"/>
    </font>
    <font>
      <sz val="8"/>
      <name val="Tms Rmn"/>
    </font>
    <font>
      <i/>
      <sz val="11"/>
      <color rgb="FF7F7F7F"/>
      <name val="Arial"/>
      <family val="2"/>
    </font>
    <font>
      <u/>
      <sz val="10"/>
      <color rgb="FF800080"/>
      <name val="Arial"/>
      <family val="2"/>
    </font>
    <font>
      <sz val="4"/>
      <name val="Arial"/>
      <family val="2"/>
    </font>
    <font>
      <sz val="5"/>
      <name val="Arial"/>
      <family val="2"/>
    </font>
    <font>
      <b/>
      <sz val="6"/>
      <name val="Arial"/>
      <family val="2"/>
    </font>
    <font>
      <b/>
      <sz val="7"/>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2"/>
      <color theme="10"/>
      <name val="Helv"/>
    </font>
    <font>
      <u/>
      <sz val="10"/>
      <color rgb="FF0000FF"/>
      <name val="Arial"/>
      <family val="2"/>
    </font>
    <font>
      <u/>
      <sz val="10"/>
      <color theme="10"/>
      <name val="Arial"/>
      <family val="2"/>
    </font>
    <font>
      <u/>
      <sz val="11"/>
      <color theme="10"/>
      <name val="Calibri"/>
      <family val="2"/>
    </font>
    <font>
      <sz val="11"/>
      <color rgb="FF3F3F76"/>
      <name val="Arial"/>
      <family val="2"/>
    </font>
    <font>
      <i/>
      <sz val="10"/>
      <color indexed="12"/>
      <name val="Arial"/>
      <family val="2"/>
    </font>
    <font>
      <sz val="11"/>
      <color rgb="FF0070C0"/>
      <name val="Calibri"/>
      <family val="2"/>
      <scheme val="minor"/>
    </font>
    <font>
      <sz val="11"/>
      <color rgb="FFFA7D00"/>
      <name val="Arial"/>
      <family val="2"/>
    </font>
    <font>
      <sz val="11"/>
      <color rgb="FF9C6500"/>
      <name val="Arial"/>
      <family val="2"/>
    </font>
    <font>
      <sz val="12"/>
      <name val="Courier New"/>
      <family val="3"/>
    </font>
    <font>
      <sz val="11"/>
      <name val="Helv"/>
    </font>
    <font>
      <sz val="10"/>
      <color rgb="FF000000"/>
      <name val="Arial"/>
      <family val="2"/>
    </font>
    <font>
      <i/>
      <sz val="9"/>
      <name val="Times New Roman"/>
      <family val="1"/>
    </font>
    <font>
      <b/>
      <sz val="11"/>
      <color rgb="FF3F3F3F"/>
      <name val="Arial"/>
      <family val="2"/>
    </font>
    <font>
      <sz val="12"/>
      <name val="Tahoma"/>
      <family val="2"/>
    </font>
    <font>
      <b/>
      <sz val="12"/>
      <color indexed="9"/>
      <name val="Arial"/>
      <family val="2"/>
    </font>
    <font>
      <b/>
      <i/>
      <sz val="8"/>
      <color indexed="9"/>
      <name val="Arial"/>
      <family val="2"/>
    </font>
    <font>
      <b/>
      <sz val="11"/>
      <color theme="1"/>
      <name val="Arial"/>
      <family val="2"/>
    </font>
    <font>
      <sz val="11"/>
      <color theme="1"/>
      <name val="Calibri"/>
      <family val="2"/>
    </font>
    <font>
      <sz val="12"/>
      <color theme="1"/>
      <name val="Calibri"/>
      <family val="2"/>
      <scheme val="minor"/>
    </font>
    <font>
      <b/>
      <sz val="12"/>
      <color rgb="FFFF0000"/>
      <name val="Arial"/>
      <family val="2"/>
    </font>
  </fonts>
  <fills count="144">
    <fill>
      <patternFill patternType="none"/>
    </fill>
    <fill>
      <patternFill patternType="gray125"/>
    </fill>
    <fill>
      <patternFill patternType="solid">
        <fgColor indexed="22"/>
      </patternFill>
    </fill>
    <fill>
      <patternFill patternType="solid">
        <fgColor indexed="42"/>
        <bgColor indexed="42"/>
      </patternFill>
    </fill>
    <fill>
      <patternFill patternType="solid">
        <fgColor indexed="9"/>
        <bgColor indexed="9"/>
      </patternFill>
    </fill>
    <fill>
      <patternFill patternType="lightGray">
        <fgColor indexed="8"/>
      </patternFill>
    </fill>
    <fill>
      <patternFill patternType="solid">
        <fgColor indexed="23"/>
      </patternFill>
    </fill>
    <fill>
      <patternFill patternType="solid">
        <fgColor indexed="9"/>
      </patternFill>
    </fill>
    <fill>
      <patternFill patternType="solid">
        <fgColor indexed="55"/>
        <bgColor indexed="55"/>
      </patternFill>
    </fill>
    <fill>
      <patternFill patternType="darkHorizontal">
        <fgColor indexed="8"/>
      </patternFill>
    </fill>
    <fill>
      <patternFill patternType="solid">
        <fgColor indexed="22"/>
        <bgColor indexed="22"/>
      </patternFill>
    </fill>
    <fill>
      <patternFill patternType="darkHorizontal">
        <fgColor indexed="8"/>
        <bgColor indexed="9"/>
      </patternFill>
    </fill>
    <fill>
      <patternFill patternType="solid">
        <fgColor indexed="8"/>
        <bgColor indexed="8"/>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solid">
        <fgColor indexed="9"/>
        <bgColor indexed="22"/>
      </patternFill>
    </fill>
    <fill>
      <patternFill patternType="lightGray">
        <fgColor indexed="8"/>
        <bgColor indexed="9"/>
      </patternFill>
    </fill>
    <fill>
      <patternFill patternType="lightGray">
        <fgColor indexed="22"/>
        <bgColor indexed="55"/>
      </patternFill>
    </fill>
    <fill>
      <patternFill patternType="gray125">
        <fgColor indexed="8"/>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mediumGray">
        <fgColor indexed="22"/>
      </patternFill>
    </fill>
    <fill>
      <patternFill patternType="darkVertical"/>
    </fill>
    <fill>
      <patternFill patternType="solid">
        <fgColor indexed="9"/>
        <bgColor indexed="8"/>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44"/>
        <bgColor indexed="64"/>
      </patternFill>
    </fill>
    <fill>
      <patternFill patternType="solid">
        <fgColor indexed="16"/>
        <bgColor indexed="64"/>
      </patternFill>
    </fill>
    <fill>
      <patternFill patternType="solid">
        <fgColor indexed="29"/>
        <bgColor indexed="64"/>
      </patternFill>
    </fill>
    <fill>
      <patternFill patternType="solid">
        <fgColor indexed="14"/>
        <bgColor indexed="64"/>
      </patternFill>
    </fill>
    <fill>
      <patternFill patternType="solid">
        <fgColor indexed="42"/>
        <bgColor indexed="64"/>
      </patternFill>
    </fill>
    <fill>
      <patternFill patternType="solid">
        <fgColor indexed="33"/>
        <bgColor indexed="64"/>
      </patternFill>
    </fill>
    <fill>
      <patternFill patternType="solid">
        <fgColor indexed="55"/>
      </patternFill>
    </fill>
    <fill>
      <patternFill patternType="solid">
        <fgColor indexed="12"/>
      </patternFill>
    </fill>
    <fill>
      <patternFill patternType="solid">
        <fgColor indexed="12"/>
        <bgColor indexed="64"/>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6"/>
      </patternFill>
    </fill>
    <fill>
      <patternFill patternType="solid">
        <fgColor indexed="63"/>
        <bgColor indexed="64"/>
      </patternFill>
    </fill>
    <fill>
      <patternFill patternType="solid">
        <fgColor indexed="31"/>
        <bgColor indexed="64"/>
      </patternFill>
    </fill>
    <fill>
      <patternFill patternType="solid">
        <fgColor indexed="43"/>
        <bgColor indexed="64"/>
      </patternFill>
    </fill>
    <fill>
      <patternFill patternType="solid">
        <fgColor indexed="10"/>
        <bgColor indexed="64"/>
      </patternFill>
    </fill>
    <fill>
      <patternFill patternType="solid">
        <fgColor indexed="23"/>
        <bgColor indexed="64"/>
      </patternFill>
    </fill>
    <fill>
      <patternFill patternType="solid">
        <fgColor indexed="32"/>
        <bgColor indexed="64"/>
      </patternFill>
    </fill>
    <fill>
      <patternFill patternType="solid">
        <fgColor indexed="18"/>
        <bgColor indexed="64"/>
      </patternFill>
    </fill>
    <fill>
      <patternFill patternType="lightUp"/>
    </fill>
    <fill>
      <patternFill patternType="lightTrellis">
        <fgColor indexed="22"/>
        <bgColor indexed="9"/>
      </patternFill>
    </fill>
    <fill>
      <patternFill patternType="lightTrellis">
        <bgColor indexed="51"/>
      </patternFill>
    </fill>
    <fill>
      <patternFill patternType="solid">
        <fgColor indexed="18"/>
        <bgColor indexed="17"/>
      </patternFill>
    </fill>
    <fill>
      <patternFill patternType="solid">
        <fgColor indexed="9"/>
        <bgColor indexed="64"/>
      </patternFill>
    </fill>
    <fill>
      <patternFill patternType="solid">
        <fgColor indexed="53"/>
        <bgColor indexed="64"/>
      </patternFill>
    </fill>
    <fill>
      <patternFill patternType="solid">
        <fgColor indexed="34"/>
        <bgColor indexed="64"/>
      </patternFill>
    </fill>
    <fill>
      <patternFill patternType="solid">
        <fgColor indexed="57"/>
        <bgColor indexed="64"/>
      </patternFill>
    </fill>
    <fill>
      <patternFill patternType="solid">
        <fgColor indexed="15"/>
      </patternFill>
    </fill>
    <fill>
      <patternFill patternType="solid">
        <fgColor indexed="8"/>
        <bgColor indexed="64"/>
      </patternFill>
    </fill>
    <fill>
      <patternFill patternType="solid">
        <fgColor indexed="47"/>
        <bgColor indexed="64"/>
      </patternFill>
    </fill>
    <fill>
      <patternFill patternType="solid">
        <fgColor indexed="38"/>
        <bgColor indexed="64"/>
      </patternFill>
    </fill>
    <fill>
      <patternFill patternType="solid">
        <fgColor indexed="21"/>
        <bgColor indexed="64"/>
      </patternFill>
    </fill>
    <fill>
      <patternFill patternType="solid">
        <fgColor indexed="17"/>
      </patternFill>
    </fill>
    <fill>
      <patternFill patternType="solid">
        <fgColor indexed="45"/>
        <bgColor indexed="64"/>
      </patternFill>
    </fill>
    <fill>
      <patternFill patternType="solid">
        <fgColor indexed="22"/>
        <bgColor indexed="8"/>
      </patternFill>
    </fill>
    <fill>
      <patternFill patternType="solid">
        <fgColor indexed="11"/>
        <bgColor indexed="64"/>
      </patternFill>
    </fill>
    <fill>
      <patternFill patternType="solid">
        <fgColor indexed="49"/>
        <bgColor indexed="64"/>
      </patternFill>
    </fill>
    <fill>
      <patternFill patternType="solid">
        <fgColor indexed="21"/>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30"/>
        <bgColor indexed="64"/>
      </patternFill>
    </fill>
    <fill>
      <patternFill patternType="solid">
        <fgColor indexed="19"/>
        <bgColor indexed="64"/>
      </patternFill>
    </fill>
    <fill>
      <patternFill patternType="lightHorizontal">
        <fgColor indexed="31"/>
        <bgColor indexed="48"/>
      </patternFill>
    </fill>
    <fill>
      <patternFill patternType="solid">
        <fgColor indexed="62"/>
        <bgColor indexed="64"/>
      </patternFill>
    </fill>
  </fills>
  <borders count="310">
    <border>
      <left/>
      <right/>
      <top/>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double">
        <color indexed="8"/>
      </bottom>
      <diagonal/>
    </border>
    <border>
      <left style="medium">
        <color indexed="8"/>
      </left>
      <right style="medium">
        <color indexed="8"/>
      </right>
      <top style="medium">
        <color indexed="8"/>
      </top>
      <bottom style="medium">
        <color indexed="8"/>
      </bottom>
      <diagonal/>
    </border>
    <border>
      <left/>
      <right style="thin">
        <color indexed="23"/>
      </right>
      <top style="thin">
        <color indexed="8"/>
      </top>
      <bottom style="thin">
        <color indexed="8"/>
      </bottom>
      <diagonal/>
    </border>
    <border>
      <left style="thick">
        <color indexed="64"/>
      </left>
      <right/>
      <top style="thick">
        <color indexed="64"/>
      </top>
      <bottom/>
      <diagonal/>
    </border>
    <border>
      <left/>
      <right style="thin">
        <color indexed="8"/>
      </right>
      <top style="thick">
        <color indexed="64"/>
      </top>
      <bottom/>
      <diagonal/>
    </border>
    <border>
      <left/>
      <right/>
      <top style="thick">
        <color indexed="64"/>
      </top>
      <bottom/>
      <diagonal/>
    </border>
    <border>
      <left style="thin">
        <color indexed="8"/>
      </left>
      <right style="thin">
        <color indexed="8"/>
      </right>
      <top style="thick">
        <color indexed="64"/>
      </top>
      <bottom/>
      <diagonal/>
    </border>
    <border>
      <left style="thin">
        <color indexed="8"/>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8"/>
      </bottom>
      <diagonal/>
    </border>
    <border>
      <left/>
      <right style="thick">
        <color indexed="64"/>
      </right>
      <top/>
      <bottom style="thin">
        <color indexed="8"/>
      </bottom>
      <diagonal/>
    </border>
    <border>
      <left style="thick">
        <color indexed="64"/>
      </left>
      <right/>
      <top style="thin">
        <color indexed="8"/>
      </top>
      <bottom style="thin">
        <color indexed="8"/>
      </bottom>
      <diagonal/>
    </border>
    <border>
      <left/>
      <right style="thick">
        <color indexed="64"/>
      </right>
      <top style="thin">
        <color indexed="8"/>
      </top>
      <bottom style="thin">
        <color indexed="8"/>
      </bottom>
      <diagonal/>
    </border>
    <border>
      <left/>
      <right style="thin">
        <color indexed="64"/>
      </right>
      <top style="thin">
        <color indexed="8"/>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top/>
      <bottom/>
      <diagonal/>
    </border>
    <border>
      <left style="thick">
        <color indexed="64"/>
      </left>
      <right style="thin">
        <color indexed="8"/>
      </right>
      <top/>
      <bottom/>
      <diagonal/>
    </border>
    <border>
      <left style="thin">
        <color indexed="64"/>
      </left>
      <right style="thin">
        <color indexed="64"/>
      </right>
      <top/>
      <bottom/>
      <diagonal/>
    </border>
    <border>
      <left style="thick">
        <color indexed="64"/>
      </left>
      <right style="thin">
        <color indexed="8"/>
      </right>
      <top/>
      <bottom style="thin">
        <color indexed="8"/>
      </bottom>
      <diagonal/>
    </border>
    <border>
      <left style="thin">
        <color indexed="64"/>
      </left>
      <right style="thin">
        <color indexed="64"/>
      </right>
      <top/>
      <bottom style="thin">
        <color indexed="8"/>
      </bottom>
      <diagonal/>
    </border>
    <border>
      <left style="thick">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ck">
        <color indexed="64"/>
      </right>
      <top style="thin">
        <color indexed="8"/>
      </top>
      <bottom style="thin">
        <color indexed="64"/>
      </bottom>
      <diagonal/>
    </border>
    <border>
      <left style="thick">
        <color indexed="64"/>
      </left>
      <right style="thin">
        <color indexed="8"/>
      </right>
      <top style="thin">
        <color indexed="8"/>
      </top>
      <bottom/>
      <diagonal/>
    </border>
    <border>
      <left style="thin">
        <color indexed="64"/>
      </left>
      <right style="thin">
        <color indexed="64"/>
      </right>
      <top style="thin">
        <color indexed="8"/>
      </top>
      <bottom/>
      <diagonal/>
    </border>
    <border>
      <left/>
      <right style="thick">
        <color indexed="64"/>
      </right>
      <top style="thin">
        <color indexed="8"/>
      </top>
      <bottom/>
      <diagonal/>
    </border>
    <border>
      <left style="thin">
        <color indexed="64"/>
      </left>
      <right/>
      <top style="thin">
        <color indexed="8"/>
      </top>
      <bottom/>
      <diagonal/>
    </border>
    <border>
      <left style="thick">
        <color indexed="64"/>
      </left>
      <right style="thin">
        <color indexed="8"/>
      </right>
      <top style="thin">
        <color indexed="8"/>
      </top>
      <bottom style="thick">
        <color indexed="64"/>
      </bottom>
      <diagonal/>
    </border>
    <border>
      <left style="thin">
        <color indexed="8"/>
      </left>
      <right style="thin">
        <color indexed="64"/>
      </right>
      <top style="thin">
        <color indexed="8"/>
      </top>
      <bottom style="thick">
        <color indexed="64"/>
      </bottom>
      <diagonal/>
    </border>
    <border>
      <left/>
      <right style="thick">
        <color indexed="64"/>
      </right>
      <top style="thin">
        <color indexed="8"/>
      </top>
      <bottom style="thick">
        <color indexed="64"/>
      </bottom>
      <diagonal/>
    </border>
    <border>
      <left style="thin">
        <color indexed="64"/>
      </left>
      <right style="thin">
        <color indexed="64"/>
      </right>
      <top style="thin">
        <color indexed="8"/>
      </top>
      <bottom style="thick">
        <color indexed="64"/>
      </bottom>
      <diagonal/>
    </border>
    <border>
      <left/>
      <right/>
      <top/>
      <bottom style="thick">
        <color indexed="64"/>
      </bottom>
      <diagonal/>
    </border>
    <border>
      <left style="thin">
        <color indexed="8"/>
      </left>
      <right style="thin">
        <color indexed="64"/>
      </right>
      <top style="thick">
        <color indexed="64"/>
      </top>
      <bottom/>
      <diagonal/>
    </border>
    <border>
      <left style="thin">
        <color indexed="8"/>
      </left>
      <right style="thin">
        <color indexed="64"/>
      </right>
      <top/>
      <bottom style="thin">
        <color indexed="8"/>
      </bottom>
      <diagonal/>
    </border>
    <border>
      <left style="thick">
        <color indexed="64"/>
      </left>
      <right/>
      <top style="thin">
        <color indexed="8"/>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ck">
        <color indexed="64"/>
      </right>
      <top style="thin">
        <color indexed="64"/>
      </top>
      <bottom style="thin">
        <color indexed="8"/>
      </bottom>
      <diagonal/>
    </border>
    <border>
      <left style="thick">
        <color indexed="64"/>
      </left>
      <right/>
      <top style="thin">
        <color indexed="8"/>
      </top>
      <bottom style="thin">
        <color indexed="64"/>
      </bottom>
      <diagonal/>
    </border>
    <border>
      <left/>
      <right style="thin">
        <color indexed="64"/>
      </right>
      <top/>
      <bottom style="thin">
        <color indexed="8"/>
      </bottom>
      <diagonal/>
    </border>
    <border>
      <left style="thick">
        <color indexed="64"/>
      </left>
      <right style="thin">
        <color indexed="64"/>
      </right>
      <top style="thin">
        <color indexed="8"/>
      </top>
      <bottom style="thin">
        <color indexed="8"/>
      </bottom>
      <diagonal/>
    </border>
    <border>
      <left/>
      <right style="thin">
        <color indexed="8"/>
      </right>
      <top style="thin">
        <color indexed="8"/>
      </top>
      <bottom style="thick">
        <color indexed="64"/>
      </bottom>
      <diagonal/>
    </border>
    <border>
      <left/>
      <right style="thin">
        <color indexed="64"/>
      </right>
      <top style="thin">
        <color indexed="8"/>
      </top>
      <bottom style="thick">
        <color indexed="64"/>
      </bottom>
      <diagonal/>
    </border>
    <border>
      <left style="thin">
        <color indexed="64"/>
      </left>
      <right style="thick">
        <color indexed="64"/>
      </right>
      <top style="thin">
        <color indexed="8"/>
      </top>
      <bottom style="thick">
        <color indexed="64"/>
      </bottom>
      <diagonal/>
    </border>
    <border>
      <left style="thick">
        <color indexed="64"/>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8"/>
      </left>
      <right style="thick">
        <color indexed="64"/>
      </right>
      <top style="thick">
        <color indexed="64"/>
      </top>
      <bottom/>
      <diagonal/>
    </border>
    <border>
      <left style="thin">
        <color indexed="8"/>
      </left>
      <right style="thick">
        <color indexed="64"/>
      </right>
      <top/>
      <bottom/>
      <diagonal/>
    </border>
    <border>
      <left style="thin">
        <color indexed="64"/>
      </left>
      <right style="thick">
        <color indexed="64"/>
      </right>
      <top style="thin">
        <color indexed="8"/>
      </top>
      <bottom style="thin">
        <color indexed="64"/>
      </bottom>
      <diagonal/>
    </border>
    <border>
      <left style="thin">
        <color indexed="64"/>
      </left>
      <right style="thick">
        <color indexed="64"/>
      </right>
      <top style="thin">
        <color indexed="8"/>
      </top>
      <bottom/>
      <diagonal/>
    </border>
    <border>
      <left/>
      <right/>
      <top style="thin">
        <color indexed="64"/>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8"/>
      </top>
      <bottom style="thick">
        <color indexed="64"/>
      </bottom>
      <diagonal/>
    </border>
    <border>
      <left style="thin">
        <color indexed="64"/>
      </left>
      <right/>
      <top/>
      <bottom style="thin">
        <color indexed="8"/>
      </bottom>
      <diagonal/>
    </border>
    <border>
      <left style="thick">
        <color indexed="64"/>
      </left>
      <right style="thin">
        <color indexed="64"/>
      </right>
      <top style="thin">
        <color indexed="8"/>
      </top>
      <bottom/>
      <diagonal/>
    </border>
    <border>
      <left style="thin">
        <color indexed="64"/>
      </left>
      <right style="thin">
        <color indexed="8"/>
      </right>
      <top/>
      <bottom/>
      <diagonal/>
    </border>
    <border>
      <left/>
      <right style="thick">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8"/>
      </top>
      <bottom style="thin">
        <color indexed="64"/>
      </bottom>
      <diagonal/>
    </border>
    <border>
      <left style="thin">
        <color indexed="8"/>
      </left>
      <right style="thin">
        <color theme="1"/>
      </right>
      <top style="thin">
        <color indexed="8"/>
      </top>
      <bottom style="thin">
        <color indexed="8"/>
      </bottom>
      <diagonal/>
    </border>
    <border>
      <left style="thin">
        <color indexed="8"/>
      </left>
      <right style="thin">
        <color theme="1"/>
      </right>
      <top/>
      <bottom style="thin">
        <color indexed="8"/>
      </bottom>
      <diagonal/>
    </border>
    <border>
      <left style="thin">
        <color indexed="8"/>
      </left>
      <right style="thin">
        <color theme="1"/>
      </right>
      <top/>
      <bottom style="medium">
        <color indexed="8"/>
      </bottom>
      <diagonal/>
    </border>
    <border>
      <left style="thin">
        <color theme="1"/>
      </left>
      <right style="medium">
        <color theme="1"/>
      </right>
      <top style="thin">
        <color indexed="8"/>
      </top>
      <bottom style="thin">
        <color indexed="8"/>
      </bottom>
      <diagonal/>
    </border>
    <border>
      <left style="thin">
        <color theme="1"/>
      </left>
      <right style="medium">
        <color theme="1"/>
      </right>
      <top style="thin">
        <color indexed="8"/>
      </top>
      <bottom style="medium">
        <color indexed="8"/>
      </bottom>
      <diagonal/>
    </border>
    <border>
      <left style="medium">
        <color indexed="8"/>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right/>
      <top style="medium">
        <color theme="1"/>
      </top>
      <bottom/>
      <diagonal/>
    </border>
    <border>
      <left/>
      <right style="thin">
        <color theme="1"/>
      </right>
      <top style="thin">
        <color indexed="8"/>
      </top>
      <bottom style="thin">
        <color indexed="8"/>
      </bottom>
      <diagonal/>
    </border>
    <border>
      <left style="thin">
        <color indexed="8"/>
      </left>
      <right style="thin">
        <color indexed="8"/>
      </right>
      <top style="thin">
        <color theme="1"/>
      </top>
      <bottom style="thin">
        <color indexed="8"/>
      </bottom>
      <diagonal/>
    </border>
    <border>
      <left style="thin">
        <color indexed="8"/>
      </left>
      <right style="medium">
        <color indexed="8"/>
      </right>
      <top style="thin">
        <color theme="1"/>
      </top>
      <bottom style="thin">
        <color indexed="8"/>
      </bottom>
      <diagonal/>
    </border>
    <border>
      <left style="thin">
        <color theme="1"/>
      </left>
      <right style="medium">
        <color indexed="8"/>
      </right>
      <top/>
      <bottom style="thin">
        <color theme="1"/>
      </bottom>
      <diagonal/>
    </border>
    <border>
      <left/>
      <right style="thin">
        <color theme="1"/>
      </right>
      <top/>
      <bottom style="thin">
        <color indexed="8"/>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medium">
        <color indexed="8"/>
      </right>
      <top style="thin">
        <color theme="1"/>
      </top>
      <bottom style="thin">
        <color theme="1"/>
      </bottom>
      <diagonal/>
    </border>
    <border>
      <left style="thin">
        <color theme="1"/>
      </left>
      <right style="thin">
        <color theme="1"/>
      </right>
      <top style="thin">
        <color theme="1"/>
      </top>
      <bottom/>
      <diagonal/>
    </border>
    <border>
      <left style="thin">
        <color theme="1"/>
      </left>
      <right style="medium">
        <color indexed="8"/>
      </right>
      <top style="thin">
        <color theme="1"/>
      </top>
      <bottom/>
      <diagonal/>
    </border>
    <border>
      <left style="thin">
        <color theme="1"/>
      </left>
      <right style="medium">
        <color indexed="8"/>
      </right>
      <top style="thin">
        <color theme="1"/>
      </top>
      <bottom style="thin">
        <color theme="1"/>
      </bottom>
      <diagonal/>
    </border>
    <border>
      <left/>
      <right style="thin">
        <color theme="1"/>
      </right>
      <top/>
      <bottom style="thin">
        <color theme="1"/>
      </bottom>
      <diagonal/>
    </border>
    <border>
      <left/>
      <right style="medium">
        <color indexed="8"/>
      </right>
      <top/>
      <bottom style="thin">
        <color theme="1"/>
      </bottom>
      <diagonal/>
    </border>
    <border>
      <left/>
      <right style="medium">
        <color theme="1"/>
      </right>
      <top/>
      <bottom/>
      <diagonal/>
    </border>
    <border>
      <left style="thin">
        <color indexed="8"/>
      </left>
      <right style="thin">
        <color theme="1"/>
      </right>
      <top style="thin">
        <color indexed="8"/>
      </top>
      <bottom/>
      <diagonal/>
    </border>
    <border>
      <left style="thin">
        <color indexed="8"/>
      </left>
      <right style="thin">
        <color theme="1"/>
      </right>
      <top/>
      <bottom/>
      <diagonal/>
    </border>
    <border>
      <left/>
      <right style="thin">
        <color theme="1"/>
      </right>
      <top/>
      <bottom/>
      <diagonal/>
    </border>
    <border>
      <left/>
      <right style="thin">
        <color theme="1"/>
      </right>
      <top/>
      <bottom style="medium">
        <color indexed="8"/>
      </bottom>
      <diagonal/>
    </border>
    <border>
      <left style="medium">
        <color indexed="8"/>
      </left>
      <right/>
      <top/>
      <bottom style="thin">
        <color theme="1"/>
      </bottom>
      <diagonal/>
    </border>
    <border>
      <left/>
      <right/>
      <top/>
      <bottom style="thin">
        <color theme="1"/>
      </bottom>
      <diagonal/>
    </border>
    <border>
      <left style="thin">
        <color indexed="8"/>
      </left>
      <right/>
      <top style="thin">
        <color indexed="8"/>
      </top>
      <bottom style="thin">
        <color theme="1"/>
      </bottom>
      <diagonal/>
    </border>
    <border>
      <left/>
      <right/>
      <top style="thin">
        <color indexed="8"/>
      </top>
      <bottom style="thin">
        <color theme="1"/>
      </bottom>
      <diagonal/>
    </border>
    <border>
      <left style="thin">
        <color indexed="8"/>
      </left>
      <right style="medium">
        <color indexed="8"/>
      </right>
      <top style="thin">
        <color indexed="8"/>
      </top>
      <bottom style="thin">
        <color theme="1"/>
      </bottom>
      <diagonal/>
    </border>
    <border>
      <left style="medium">
        <color indexed="8"/>
      </left>
      <right/>
      <top style="thin">
        <color indexed="8"/>
      </top>
      <bottom style="thin">
        <color theme="1"/>
      </bottom>
      <diagonal/>
    </border>
    <border>
      <left/>
      <right style="medium">
        <color indexed="8"/>
      </right>
      <top style="thin">
        <color indexed="8"/>
      </top>
      <bottom style="thin">
        <color theme="1"/>
      </bottom>
      <diagonal/>
    </border>
    <border>
      <left style="medium">
        <color indexed="8"/>
      </left>
      <right style="medium">
        <color indexed="8"/>
      </right>
      <top style="thin">
        <color indexed="8"/>
      </top>
      <bottom style="thin">
        <color theme="1"/>
      </bottom>
      <diagonal/>
    </border>
    <border>
      <left style="thin">
        <color indexed="8"/>
      </left>
      <right style="medium">
        <color theme="1"/>
      </right>
      <top style="thin">
        <color indexed="8"/>
      </top>
      <bottom style="thin">
        <color indexed="8"/>
      </bottom>
      <diagonal/>
    </border>
    <border>
      <left style="thin">
        <color indexed="8"/>
      </left>
      <right style="medium">
        <color theme="1"/>
      </right>
      <top/>
      <bottom style="thin">
        <color indexed="8"/>
      </bottom>
      <diagonal/>
    </border>
    <border>
      <left style="medium">
        <color indexed="8"/>
      </left>
      <right style="thin">
        <color theme="1"/>
      </right>
      <top style="thin">
        <color indexed="8"/>
      </top>
      <bottom style="thin">
        <color indexed="8"/>
      </bottom>
      <diagonal/>
    </border>
    <border>
      <left style="thin">
        <color theme="1"/>
      </left>
      <right style="thin">
        <color theme="1"/>
      </right>
      <top style="thin">
        <color indexed="8"/>
      </top>
      <bottom style="thin">
        <color indexed="8"/>
      </bottom>
      <diagonal/>
    </border>
    <border>
      <left style="thin">
        <color indexed="8"/>
      </left>
      <right/>
      <top style="thin">
        <color indexed="8"/>
      </top>
      <bottom style="medium">
        <color theme="1"/>
      </bottom>
      <diagonal/>
    </border>
    <border>
      <left/>
      <right/>
      <top style="thin">
        <color indexed="8"/>
      </top>
      <bottom style="medium">
        <color theme="1"/>
      </bottom>
      <diagonal/>
    </border>
    <border>
      <left/>
      <right style="medium">
        <color theme="1"/>
      </right>
      <top style="medium">
        <color indexed="8"/>
      </top>
      <bottom/>
      <diagonal/>
    </border>
    <border>
      <left style="thin">
        <color indexed="8"/>
      </left>
      <right style="medium">
        <color theme="1"/>
      </right>
      <top style="medium">
        <color indexed="8"/>
      </top>
      <bottom/>
      <diagonal/>
    </border>
    <border>
      <left style="thin">
        <color indexed="8"/>
      </left>
      <right style="medium">
        <color theme="1"/>
      </right>
      <top/>
      <bottom/>
      <diagonal/>
    </border>
    <border>
      <left/>
      <right style="medium">
        <color theme="1"/>
      </right>
      <top/>
      <bottom style="thin">
        <color indexed="8"/>
      </bottom>
      <diagonal/>
    </border>
    <border>
      <left/>
      <right style="medium">
        <color theme="1"/>
      </right>
      <top style="thin">
        <color indexed="8"/>
      </top>
      <bottom/>
      <diagonal/>
    </border>
    <border>
      <left/>
      <right style="medium">
        <color theme="1"/>
      </right>
      <top/>
      <bottom style="medium">
        <color indexed="8"/>
      </bottom>
      <diagonal/>
    </border>
    <border>
      <left style="medium">
        <color indexed="8"/>
      </left>
      <right style="thick">
        <color indexed="64"/>
      </right>
      <top style="thin">
        <color indexed="8"/>
      </top>
      <bottom style="thin">
        <color indexed="8"/>
      </bottom>
      <diagonal/>
    </border>
    <border>
      <left style="medium">
        <color theme="1"/>
      </left>
      <right/>
      <top style="thin">
        <color indexed="8"/>
      </top>
      <bottom/>
      <diagonal/>
    </border>
    <border>
      <left style="medium">
        <color theme="1"/>
      </left>
      <right/>
      <top/>
      <bottom/>
      <diagonal/>
    </border>
    <border>
      <left style="medium">
        <color theme="1"/>
      </left>
      <right/>
      <top/>
      <bottom style="thin">
        <color indexed="8"/>
      </bottom>
      <diagonal/>
    </border>
    <border>
      <left style="medium">
        <color theme="1"/>
      </left>
      <right/>
      <top style="thin">
        <color indexed="8"/>
      </top>
      <bottom style="thin">
        <color indexed="8"/>
      </bottom>
      <diagonal/>
    </border>
    <border>
      <left style="thin">
        <color indexed="64"/>
      </left>
      <right style="thick">
        <color indexed="64"/>
      </right>
      <top style="thin">
        <color indexed="64"/>
      </top>
      <bottom style="thin">
        <color indexed="64"/>
      </bottom>
      <diagonal/>
    </border>
    <border>
      <left style="medium">
        <color indexed="8"/>
      </left>
      <right style="thin">
        <color indexed="8"/>
      </right>
      <top style="thin">
        <color indexed="8"/>
      </top>
      <bottom style="thin">
        <color theme="1"/>
      </bottom>
      <diagonal/>
    </border>
    <border>
      <left style="thin">
        <color indexed="8"/>
      </left>
      <right style="thin">
        <color indexed="8"/>
      </right>
      <top style="thin">
        <color indexed="8"/>
      </top>
      <bottom style="thin">
        <color theme="1"/>
      </bottom>
      <diagonal/>
    </border>
    <border>
      <left style="thin">
        <color indexed="8"/>
      </left>
      <right style="medium">
        <color indexed="8"/>
      </right>
      <top/>
      <bottom style="thin">
        <color theme="1"/>
      </bottom>
      <diagonal/>
    </border>
    <border>
      <left style="medium">
        <color indexed="8"/>
      </left>
      <right style="medium">
        <color theme="1"/>
      </right>
      <top style="thin">
        <color indexed="8"/>
      </top>
      <bottom style="thin">
        <color indexed="8"/>
      </bottom>
      <diagonal/>
    </border>
    <border>
      <left style="medium">
        <color indexed="8"/>
      </left>
      <right style="medium">
        <color theme="1"/>
      </right>
      <top style="thin">
        <color theme="1"/>
      </top>
      <bottom style="medium">
        <color indexed="8"/>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indexed="8"/>
      </right>
      <top style="thin">
        <color theme="1"/>
      </top>
      <bottom style="medium">
        <color theme="1"/>
      </bottom>
      <diagonal/>
    </border>
    <border>
      <left/>
      <right style="medium">
        <color theme="1"/>
      </right>
      <top style="thin">
        <color theme="1"/>
      </top>
      <bottom style="medium">
        <color theme="1"/>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theme="1"/>
      </left>
      <right style="thin">
        <color indexed="8"/>
      </right>
      <top/>
      <bottom/>
      <diagonal/>
    </border>
    <border>
      <left style="thin">
        <color indexed="8"/>
      </left>
      <right style="thin">
        <color indexed="8"/>
      </right>
      <top/>
      <bottom style="double">
        <color indexed="8"/>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style="medium">
        <color indexed="12"/>
      </left>
      <right style="medium">
        <color indexed="12"/>
      </right>
      <top style="medium">
        <color indexed="12"/>
      </top>
      <bottom style="medium">
        <color indexed="12"/>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8"/>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double">
        <color indexed="64"/>
      </left>
      <right/>
      <top/>
      <bottom style="hair">
        <color indexed="64"/>
      </bottom>
      <diagonal/>
    </border>
    <border>
      <left/>
      <right style="thick">
        <color indexed="9"/>
      </right>
      <top/>
      <bottom/>
      <diagonal/>
    </border>
    <border>
      <left style="hair">
        <color indexed="64"/>
      </left>
      <right style="hair">
        <color indexed="64"/>
      </right>
      <top style="hair">
        <color indexed="64"/>
      </top>
      <bottom style="hair">
        <color indexed="64"/>
      </bottom>
      <diagonal/>
    </border>
    <border>
      <left/>
      <right/>
      <top/>
      <bottom style="medium">
        <color indexed="24"/>
      </bottom>
      <diagonal/>
    </border>
    <border>
      <left style="hair">
        <color indexed="8"/>
      </left>
      <right style="hair">
        <color indexed="8"/>
      </right>
      <top style="hair">
        <color indexed="8"/>
      </top>
      <bottom style="hair">
        <color indexed="8"/>
      </bottom>
      <diagonal/>
    </border>
    <border>
      <left style="thin">
        <color indexed="64"/>
      </left>
      <right/>
      <top style="hair">
        <color indexed="8"/>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49"/>
      </left>
      <right style="hair">
        <color indexed="49"/>
      </right>
      <top style="hair">
        <color indexed="49"/>
      </top>
      <bottom style="hair">
        <color indexed="49"/>
      </bottom>
      <diagonal/>
    </border>
    <border>
      <left style="thin">
        <color indexed="64"/>
      </left>
      <right/>
      <top style="dotted">
        <color indexed="64"/>
      </top>
      <bottom/>
      <diagonal/>
    </border>
    <border>
      <left style="thin">
        <color indexed="64"/>
      </left>
      <right/>
      <top/>
      <bottom style="dotted">
        <color indexed="64"/>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15"/>
      </left>
      <right style="thin">
        <color indexed="15"/>
      </right>
      <top style="thin">
        <color indexed="15"/>
      </top>
      <bottom style="thin">
        <color indexed="15"/>
      </bottom>
      <diagonal/>
    </border>
    <border>
      <left/>
      <right/>
      <top style="dotted">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39"/>
      </bottom>
      <diagonal/>
    </border>
    <border>
      <left/>
      <right/>
      <top style="hair">
        <color indexed="39"/>
      </top>
      <bottom/>
      <diagonal/>
    </border>
    <border>
      <left/>
      <right/>
      <top/>
      <bottom style="thick">
        <color indexed="62"/>
      </bottom>
      <diagonal/>
    </border>
    <border>
      <left/>
      <right/>
      <top/>
      <bottom style="thick">
        <color indexed="22"/>
      </bottom>
      <diagonal/>
    </border>
    <border>
      <left/>
      <right/>
      <top style="thin">
        <color indexed="8"/>
      </top>
      <bottom style="double">
        <color indexed="8"/>
      </bottom>
      <diagonal/>
    </border>
    <border>
      <left/>
      <right/>
      <top style="double">
        <color indexed="64"/>
      </top>
      <bottom/>
      <diagonal/>
    </border>
    <border>
      <left/>
      <right/>
      <top style="thin">
        <color indexed="56"/>
      </top>
      <bottom style="double">
        <color indexed="56"/>
      </bottom>
      <diagonal/>
    </border>
    <border>
      <left style="thin">
        <color indexed="64"/>
      </left>
      <right style="thin">
        <color indexed="64"/>
      </right>
      <top style="thin">
        <color indexed="64"/>
      </top>
      <bottom style="hair">
        <color indexed="62"/>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auto="1"/>
      </right>
      <top/>
      <bottom/>
      <diagonal/>
    </border>
    <border>
      <left/>
      <right/>
      <top style="thin">
        <color auto="1"/>
      </top>
      <bottom/>
      <diagonal/>
    </border>
    <border>
      <left/>
      <right/>
      <top/>
      <bottom style="dotted">
        <color indexed="64"/>
      </bottom>
      <diagonal/>
    </border>
    <border>
      <left/>
      <right/>
      <top style="thin">
        <color indexed="62"/>
      </top>
      <bottom style="double">
        <color indexed="62"/>
      </bottom>
      <diagonal/>
    </border>
  </borders>
  <cellStyleXfs count="47824">
    <xf numFmtId="0" fontId="0" fillId="0" borderId="0"/>
    <xf numFmtId="0" fontId="12" fillId="0" borderId="0"/>
    <xf numFmtId="43" fontId="66" fillId="0" borderId="0" applyFont="0" applyFill="0" applyBorder="0" applyAlignment="0" applyProtection="0"/>
    <xf numFmtId="0" fontId="12" fillId="0" borderId="0"/>
    <xf numFmtId="0" fontId="18" fillId="0" borderId="0"/>
    <xf numFmtId="0" fontId="12" fillId="0" borderId="0"/>
    <xf numFmtId="37" fontId="64" fillId="0" borderId="0"/>
    <xf numFmtId="37" fontId="64" fillId="0" borderId="0"/>
    <xf numFmtId="0" fontId="18" fillId="25" borderId="0"/>
    <xf numFmtId="0" fontId="71" fillId="26" borderId="0"/>
    <xf numFmtId="0" fontId="72" fillId="27" borderId="0"/>
    <xf numFmtId="0" fontId="73" fillId="28" borderId="0"/>
    <xf numFmtId="0" fontId="74" fillId="0" borderId="0"/>
    <xf numFmtId="0" fontId="36" fillId="0" borderId="0"/>
    <xf numFmtId="0" fontId="41" fillId="0" borderId="0"/>
    <xf numFmtId="4" fontId="18" fillId="29" borderId="0"/>
    <xf numFmtId="0" fontId="75" fillId="30" borderId="0"/>
    <xf numFmtId="0" fontId="18" fillId="25" borderId="0"/>
    <xf numFmtId="0" fontId="71" fillId="26" borderId="0"/>
    <xf numFmtId="0" fontId="72" fillId="27" borderId="0"/>
    <xf numFmtId="0" fontId="73" fillId="28" borderId="0"/>
    <xf numFmtId="0" fontId="74" fillId="0" borderId="0"/>
    <xf numFmtId="0" fontId="36" fillId="0" borderId="0"/>
    <xf numFmtId="0" fontId="41" fillId="0" borderId="0"/>
    <xf numFmtId="0" fontId="76" fillId="0" borderId="0">
      <alignment horizontal="center" wrapText="1"/>
      <protection locked="0"/>
    </xf>
    <xf numFmtId="3" fontId="20" fillId="0" borderId="239" applyNumberFormat="0" applyFont="0" applyFill="0" applyAlignment="0" applyProtection="0"/>
    <xf numFmtId="181" fontId="18" fillId="0" borderId="0" applyFill="0" applyBorder="0" applyAlignment="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7"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0" fontId="78" fillId="0" borderId="0" applyNumberFormat="0" applyAlignment="0">
      <alignment horizontal="left"/>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4" fontId="79" fillId="0" borderId="0" applyFont="0" applyFill="0" applyBorder="0" applyAlignment="0" applyProtection="0">
      <alignment horizontal="center"/>
    </xf>
    <xf numFmtId="0" fontId="80" fillId="0" borderId="0" applyNumberFormat="0" applyAlignment="0">
      <alignment horizontal="left"/>
    </xf>
    <xf numFmtId="184" fontId="81" fillId="0" borderId="0" applyFont="0" applyFill="0" applyBorder="0" applyAlignment="0" applyProtection="0"/>
    <xf numFmtId="38" fontId="41" fillId="25" borderId="0" applyNumberFormat="0" applyBorder="0" applyAlignment="0" applyProtection="0"/>
    <xf numFmtId="0" fontId="13" fillId="0" borderId="240" applyNumberFormat="0" applyAlignment="0" applyProtection="0">
      <alignment horizontal="left" vertical="center"/>
    </xf>
    <xf numFmtId="0" fontId="13" fillId="0" borderId="154">
      <alignment horizontal="left" vertical="center"/>
    </xf>
    <xf numFmtId="0" fontId="82" fillId="0" borderId="241">
      <alignment horizontal="center"/>
    </xf>
    <xf numFmtId="0" fontId="82" fillId="0" borderId="0">
      <alignment horizontal="center"/>
    </xf>
    <xf numFmtId="10" fontId="41" fillId="29" borderId="130" applyNumberFormat="0" applyBorder="0" applyAlignment="0" applyProtection="0"/>
    <xf numFmtId="37" fontId="83" fillId="0" borderId="0"/>
    <xf numFmtId="185" fontId="18" fillId="0" borderId="0"/>
    <xf numFmtId="41" fontId="77" fillId="0" borderId="0"/>
    <xf numFmtId="0" fontId="18" fillId="0" borderId="0"/>
    <xf numFmtId="0" fontId="4" fillId="0" borderId="0"/>
    <xf numFmtId="0" fontId="63" fillId="0" borderId="0"/>
    <xf numFmtId="0" fontId="61" fillId="0" borderId="0"/>
    <xf numFmtId="0" fontId="18" fillId="0" borderId="0"/>
    <xf numFmtId="3" fontId="84" fillId="29" borderId="0" applyBorder="0" applyProtection="0">
      <alignment vertical="center"/>
    </xf>
    <xf numFmtId="179" fontId="85" fillId="0" borderId="0" applyNumberFormat="0" applyFill="0" applyBorder="0" applyAlignment="0" applyProtection="0"/>
    <xf numFmtId="186" fontId="86" fillId="0" borderId="142" applyNumberFormat="0" applyFill="0" applyBorder="0" applyAlignment="0" applyProtection="0"/>
    <xf numFmtId="179" fontId="85" fillId="0" borderId="0" applyNumberFormat="0" applyFill="0" applyBorder="0" applyAlignment="0" applyProtection="0"/>
    <xf numFmtId="14" fontId="76" fillId="0" borderId="0">
      <alignment horizontal="center" wrapText="1"/>
      <protection locked="0"/>
    </xf>
    <xf numFmtId="9" fontId="12"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88" fillId="0" borderId="241">
      <alignment horizontal="center"/>
    </xf>
    <xf numFmtId="3" fontId="87" fillId="0" borderId="0" applyFont="0" applyFill="0" applyBorder="0" applyAlignment="0" applyProtection="0"/>
    <xf numFmtId="0" fontId="87" fillId="31" borderId="0" applyNumberFormat="0" applyFont="0" applyBorder="0" applyAlignment="0" applyProtection="0"/>
    <xf numFmtId="0" fontId="89" fillId="32" borderId="0" applyNumberFormat="0" applyFont="0" applyBorder="0" applyAlignment="0">
      <alignment horizontal="center"/>
    </xf>
    <xf numFmtId="14" fontId="90" fillId="0" borderId="0" applyNumberFormat="0" applyFill="0" applyBorder="0" applyAlignment="0" applyProtection="0">
      <alignment horizontal="left"/>
    </xf>
    <xf numFmtId="0" fontId="89" fillId="1" borderId="154" applyNumberFormat="0" applyFont="0" applyAlignment="0">
      <alignment horizontal="center"/>
    </xf>
    <xf numFmtId="0" fontId="91" fillId="0" borderId="0" applyNumberFormat="0" applyFill="0" applyBorder="0" applyAlignment="0">
      <alignment horizontal="center"/>
    </xf>
    <xf numFmtId="40" fontId="92" fillId="0" borderId="0" applyBorder="0">
      <alignment horizontal="right"/>
    </xf>
    <xf numFmtId="177" fontId="93" fillId="33" borderId="158" applyFont="0" applyFill="0" applyBorder="0" applyAlignment="0" applyProtection="0">
      <protection locked="0"/>
    </xf>
    <xf numFmtId="0" fontId="18" fillId="0" borderId="0"/>
    <xf numFmtId="0" fontId="104" fillId="0" borderId="0" applyNumberFormat="0" applyFill="0" applyBorder="0" applyAlignment="0" applyProtection="0"/>
    <xf numFmtId="0" fontId="105" fillId="0" borderId="253" applyNumberFormat="0" applyFill="0" applyAlignment="0" applyProtection="0"/>
    <xf numFmtId="0" fontId="106" fillId="0" borderId="254" applyNumberFormat="0" applyFill="0" applyAlignment="0" applyProtection="0"/>
    <xf numFmtId="0" fontId="107" fillId="0" borderId="255" applyNumberFormat="0" applyFill="0" applyAlignment="0" applyProtection="0"/>
    <xf numFmtId="0" fontId="107" fillId="0" borderId="0" applyNumberFormat="0" applyFill="0" applyBorder="0" applyAlignment="0" applyProtection="0"/>
    <xf numFmtId="0" fontId="108" fillId="36" borderId="0" applyNumberFormat="0" applyBorder="0" applyAlignment="0" applyProtection="0"/>
    <xf numFmtId="0" fontId="109" fillId="37" borderId="0" applyNumberFormat="0" applyBorder="0" applyAlignment="0" applyProtection="0"/>
    <xf numFmtId="0" fontId="110" fillId="38" borderId="0" applyNumberFormat="0" applyBorder="0" applyAlignment="0" applyProtection="0"/>
    <xf numFmtId="0" fontId="111" fillId="39" borderId="256" applyNumberFormat="0" applyAlignment="0" applyProtection="0"/>
    <xf numFmtId="0" fontId="112" fillId="40" borderId="257" applyNumberFormat="0" applyAlignment="0" applyProtection="0"/>
    <xf numFmtId="0" fontId="113" fillId="40" borderId="256" applyNumberFormat="0" applyAlignment="0" applyProtection="0"/>
    <xf numFmtId="0" fontId="114" fillId="0" borderId="258" applyNumberFormat="0" applyFill="0" applyAlignment="0" applyProtection="0"/>
    <xf numFmtId="0" fontId="115" fillId="41" borderId="259"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261" applyNumberFormat="0" applyFill="0" applyAlignment="0" applyProtection="0"/>
    <xf numFmtId="0" fontId="119"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119" fillId="46" borderId="0" applyNumberFormat="0" applyBorder="0" applyAlignment="0" applyProtection="0"/>
    <xf numFmtId="0" fontId="119"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19" fillId="50" borderId="0" applyNumberFormat="0" applyBorder="0" applyAlignment="0" applyProtection="0"/>
    <xf numFmtId="0" fontId="119"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19" fillId="54" borderId="0" applyNumberFormat="0" applyBorder="0" applyAlignment="0" applyProtection="0"/>
    <xf numFmtId="0" fontId="119"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19" fillId="58" borderId="0" applyNumberFormat="0" applyBorder="0" applyAlignment="0" applyProtection="0"/>
    <xf numFmtId="0" fontId="119"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119" fillId="62" borderId="0" applyNumberFormat="0" applyBorder="0" applyAlignment="0" applyProtection="0"/>
    <xf numFmtId="0" fontId="119"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119" fillId="66" borderId="0" applyNumberFormat="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0" fontId="48" fillId="0" borderId="0"/>
    <xf numFmtId="0" fontId="3" fillId="0" borderId="0"/>
    <xf numFmtId="43" fontId="18" fillId="0" borderId="0" applyFont="0" applyFill="0" applyBorder="0" applyAlignment="0" applyProtection="0"/>
    <xf numFmtId="0" fontId="18" fillId="0" borderId="0"/>
    <xf numFmtId="0" fontId="64" fillId="0" borderId="0"/>
    <xf numFmtId="37" fontId="90" fillId="0" borderId="0">
      <alignment horizontal="fill"/>
    </xf>
    <xf numFmtId="0" fontId="77" fillId="0" borderId="0" applyNumberFormat="0" applyFill="0" applyBorder="0" applyAlignment="0" applyProtection="0"/>
    <xf numFmtId="3" fontId="18" fillId="0" borderId="0"/>
    <xf numFmtId="0" fontId="18" fillId="0" borderId="0"/>
    <xf numFmtId="0" fontId="18" fillId="0" borderId="0"/>
    <xf numFmtId="0" fontId="18" fillId="0" borderId="0"/>
    <xf numFmtId="0" fontId="121" fillId="0" borderId="0"/>
    <xf numFmtId="44" fontId="18"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5" fontId="87" fillId="0" borderId="0" applyFont="0" applyFill="0" applyBorder="0" applyAlignment="0" applyProtection="0">
      <alignment vertical="top"/>
    </xf>
    <xf numFmtId="191" fontId="18" fillId="0" borderId="0" applyFont="0" applyFill="0" applyBorder="0" applyAlignment="0" applyProtection="0"/>
    <xf numFmtId="0" fontId="12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23" fillId="0" borderId="0" applyNumberFormat="0" applyFill="0" applyBorder="0" applyAlignment="0" applyProtection="0"/>
    <xf numFmtId="0" fontId="123"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applyNumberFormat="0" applyFill="0" applyBorder="0" applyAlignment="0" applyProtection="0"/>
    <xf numFmtId="0" fontId="123" fillId="0" borderId="0" applyNumberFormat="0" applyFill="0" applyBorder="0" applyAlignment="0" applyProtection="0"/>
    <xf numFmtId="0" fontId="121" fillId="0" borderId="0"/>
    <xf numFmtId="0" fontId="1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182" fontId="18" fillId="0" borderId="0" applyFont="0" applyFill="0" applyBorder="0" applyAlignment="0" applyProtection="0"/>
    <xf numFmtId="183" fontId="18" fillId="0" borderId="0" applyFont="0" applyFill="0" applyBorder="0" applyAlignment="0" applyProtection="0"/>
    <xf numFmtId="0" fontId="4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4" fillId="0" borderId="0"/>
    <xf numFmtId="1" fontId="87" fillId="0" borderId="0"/>
    <xf numFmtId="1" fontId="87" fillId="0" borderId="0"/>
    <xf numFmtId="0" fontId="125" fillId="67" borderId="0" applyNumberFormat="0" applyBorder="0" applyAlignment="0" applyProtection="0"/>
    <xf numFmtId="0" fontId="125" fillId="68" borderId="0" applyNumberFormat="0" applyBorder="0" applyAlignment="0" applyProtection="0"/>
    <xf numFmtId="0" fontId="125" fillId="69" borderId="0" applyNumberFormat="0" applyBorder="0" applyAlignment="0" applyProtection="0"/>
    <xf numFmtId="0" fontId="125" fillId="70" borderId="0" applyNumberFormat="0" applyBorder="0" applyAlignment="0" applyProtection="0"/>
    <xf numFmtId="0" fontId="125" fillId="71" borderId="0" applyNumberFormat="0" applyBorder="0" applyAlignment="0" applyProtection="0"/>
    <xf numFmtId="0" fontId="125" fillId="72"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7"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75" borderId="0" applyNumberFormat="0" applyBorder="0" applyAlignment="0" applyProtection="0"/>
    <xf numFmtId="0" fontId="125" fillId="75"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75" borderId="0" applyNumberFormat="0" applyBorder="0" applyAlignment="0" applyProtection="0"/>
    <xf numFmtId="0" fontId="125" fillId="75"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69"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5" borderId="0" applyNumberFormat="0" applyBorder="0" applyAlignment="0" applyProtection="0"/>
    <xf numFmtId="0" fontId="125" fillId="75"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5" borderId="0" applyNumberFormat="0" applyBorder="0" applyAlignment="0" applyProtection="0"/>
    <xf numFmtId="0" fontId="125" fillId="75"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125" fillId="67" borderId="0" applyNumberFormat="0" applyBorder="0" applyAlignment="0" applyProtection="0"/>
    <xf numFmtId="0" fontId="125" fillId="68" borderId="0" applyNumberFormat="0" applyBorder="0" applyAlignment="0" applyProtection="0"/>
    <xf numFmtId="0" fontId="125" fillId="69" borderId="0" applyNumberFormat="0" applyBorder="0" applyAlignment="0" applyProtection="0"/>
    <xf numFmtId="0" fontId="125" fillId="70" borderId="0" applyNumberFormat="0" applyBorder="0" applyAlignment="0" applyProtection="0"/>
    <xf numFmtId="0" fontId="125" fillId="71" borderId="0" applyNumberFormat="0" applyBorder="0" applyAlignment="0" applyProtection="0"/>
    <xf numFmtId="0" fontId="125" fillId="72" borderId="0" applyNumberFormat="0" applyBorder="0" applyAlignment="0" applyProtection="0"/>
    <xf numFmtId="0" fontId="125" fillId="67" borderId="0" applyNumberFormat="0" applyBorder="0" applyAlignment="0" applyProtection="0"/>
    <xf numFmtId="0" fontId="125" fillId="68" borderId="0" applyNumberFormat="0" applyBorder="0" applyAlignment="0" applyProtection="0"/>
    <xf numFmtId="0" fontId="125" fillId="69" borderId="0" applyNumberFormat="0" applyBorder="0" applyAlignment="0" applyProtection="0"/>
    <xf numFmtId="0" fontId="125" fillId="70" borderId="0" applyNumberFormat="0" applyBorder="0" applyAlignment="0" applyProtection="0"/>
    <xf numFmtId="0" fontId="125" fillId="71" borderId="0" applyNumberFormat="0" applyBorder="0" applyAlignment="0" applyProtection="0"/>
    <xf numFmtId="0" fontId="125" fillId="72" borderId="0" applyNumberFormat="0" applyBorder="0" applyAlignment="0" applyProtection="0"/>
    <xf numFmtId="192" fontId="18" fillId="0" borderId="0" applyFont="0" applyFill="0" applyBorder="0" applyAlignment="0" applyProtection="0"/>
    <xf numFmtId="193" fontId="18" fillId="0" borderId="0" applyFont="0" applyFill="0" applyBorder="0" applyAlignment="0" applyProtection="0"/>
    <xf numFmtId="0" fontId="125" fillId="73" borderId="0" applyNumberFormat="0" applyBorder="0" applyAlignment="0" applyProtection="0"/>
    <xf numFmtId="0" fontId="125" fillId="74" borderId="0" applyNumberFormat="0" applyBorder="0" applyAlignment="0" applyProtection="0"/>
    <xf numFmtId="0" fontId="125" fillId="76" borderId="0" applyNumberFormat="0" applyBorder="0" applyAlignment="0" applyProtection="0"/>
    <xf numFmtId="0" fontId="125" fillId="70" borderId="0" applyNumberFormat="0" applyBorder="0" applyAlignment="0" applyProtection="0"/>
    <xf numFmtId="0" fontId="125" fillId="73" borderId="0" applyNumberFormat="0" applyBorder="0" applyAlignment="0" applyProtection="0"/>
    <xf numFmtId="0" fontId="125" fillId="77"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4"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8" borderId="0" applyNumberFormat="0" applyBorder="0" applyAlignment="0" applyProtection="0"/>
    <xf numFmtId="0" fontId="125" fillId="78"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8" borderId="0" applyNumberFormat="0" applyBorder="0" applyAlignment="0" applyProtection="0"/>
    <xf numFmtId="0" fontId="125" fillId="78"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6"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0"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1" borderId="0" applyNumberFormat="0" applyBorder="0" applyAlignment="0" applyProtection="0"/>
    <xf numFmtId="0" fontId="125" fillId="71"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3"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5" borderId="0" applyNumberFormat="0" applyBorder="0" applyAlignment="0" applyProtection="0"/>
    <xf numFmtId="0" fontId="125" fillId="75"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5" borderId="0" applyNumberFormat="0" applyBorder="0" applyAlignment="0" applyProtection="0"/>
    <xf numFmtId="0" fontId="125" fillId="75"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7" borderId="0" applyNumberFormat="0" applyBorder="0" applyAlignment="0" applyProtection="0"/>
    <xf numFmtId="0" fontId="125" fillId="73" borderId="0" applyNumberFormat="0" applyBorder="0" applyAlignment="0" applyProtection="0"/>
    <xf numFmtId="0" fontId="125" fillId="74" borderId="0" applyNumberFormat="0" applyBorder="0" applyAlignment="0" applyProtection="0"/>
    <xf numFmtId="0" fontId="125" fillId="76" borderId="0" applyNumberFormat="0" applyBorder="0" applyAlignment="0" applyProtection="0"/>
    <xf numFmtId="0" fontId="125" fillId="70" borderId="0" applyNumberFormat="0" applyBorder="0" applyAlignment="0" applyProtection="0"/>
    <xf numFmtId="0" fontId="125" fillId="73" borderId="0" applyNumberFormat="0" applyBorder="0" applyAlignment="0" applyProtection="0"/>
    <xf numFmtId="0" fontId="125" fillId="77" borderId="0" applyNumberFormat="0" applyBorder="0" applyAlignment="0" applyProtection="0"/>
    <xf numFmtId="0" fontId="125" fillId="73" borderId="0" applyNumberFormat="0" applyBorder="0" applyAlignment="0" applyProtection="0"/>
    <xf numFmtId="0" fontId="125" fillId="74" borderId="0" applyNumberFormat="0" applyBorder="0" applyAlignment="0" applyProtection="0"/>
    <xf numFmtId="0" fontId="125" fillId="76" borderId="0" applyNumberFormat="0" applyBorder="0" applyAlignment="0" applyProtection="0"/>
    <xf numFmtId="0" fontId="125" fillId="70" borderId="0" applyNumberFormat="0" applyBorder="0" applyAlignment="0" applyProtection="0"/>
    <xf numFmtId="0" fontId="125" fillId="73" borderId="0" applyNumberFormat="0" applyBorder="0" applyAlignment="0" applyProtection="0"/>
    <xf numFmtId="0" fontId="125" fillId="77" borderId="0" applyNumberFormat="0" applyBorder="0" applyAlignment="0" applyProtection="0"/>
    <xf numFmtId="0" fontId="126" fillId="79" borderId="0" applyNumberFormat="0" applyBorder="0" applyAlignment="0" applyProtection="0"/>
    <xf numFmtId="0" fontId="126" fillId="74" borderId="0" applyNumberFormat="0" applyBorder="0" applyAlignment="0" applyProtection="0"/>
    <xf numFmtId="0" fontId="126" fillId="76" borderId="0" applyNumberFormat="0" applyBorder="0" applyAlignment="0" applyProtection="0"/>
    <xf numFmtId="0" fontId="126" fillId="80" borderId="0" applyNumberFormat="0" applyBorder="0" applyAlignment="0" applyProtection="0"/>
    <xf numFmtId="0" fontId="126" fillId="81" borderId="0" applyNumberFormat="0" applyBorder="0" applyAlignment="0" applyProtection="0"/>
    <xf numFmtId="0" fontId="126" fillId="82"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1" borderId="0" applyNumberFormat="0" applyBorder="0" applyAlignment="0" applyProtection="0"/>
    <xf numFmtId="0" fontId="126" fillId="71"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1" borderId="0" applyNumberFormat="0" applyBorder="0" applyAlignment="0" applyProtection="0"/>
    <xf numFmtId="0" fontId="126" fillId="71"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9"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76"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68" borderId="0" applyNumberFormat="0" applyBorder="0" applyAlignment="0" applyProtection="0"/>
    <xf numFmtId="0" fontId="126" fillId="68"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68" borderId="0" applyNumberFormat="0" applyBorder="0" applyAlignment="0" applyProtection="0"/>
    <xf numFmtId="0" fontId="126" fillId="68"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71" borderId="0" applyNumberFormat="0" applyBorder="0" applyAlignment="0" applyProtection="0"/>
    <xf numFmtId="0" fontId="126" fillId="7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71" borderId="0" applyNumberFormat="0" applyBorder="0" applyAlignment="0" applyProtection="0"/>
    <xf numFmtId="0" fontId="126" fillId="7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74" borderId="0" applyNumberFormat="0" applyBorder="0" applyAlignment="0" applyProtection="0"/>
    <xf numFmtId="0" fontId="126" fillId="74"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82" borderId="0" applyNumberFormat="0" applyBorder="0" applyAlignment="0" applyProtection="0"/>
    <xf numFmtId="0" fontId="126" fillId="79" borderId="0" applyNumberFormat="0" applyBorder="0" applyAlignment="0" applyProtection="0"/>
    <xf numFmtId="0" fontId="126" fillId="74" borderId="0" applyNumberFormat="0" applyBorder="0" applyAlignment="0" applyProtection="0"/>
    <xf numFmtId="0" fontId="126" fillId="76" borderId="0" applyNumberFormat="0" applyBorder="0" applyAlignment="0" applyProtection="0"/>
    <xf numFmtId="0" fontId="126" fillId="80" borderId="0" applyNumberFormat="0" applyBorder="0" applyAlignment="0" applyProtection="0"/>
    <xf numFmtId="0" fontId="126" fillId="81" borderId="0" applyNumberFormat="0" applyBorder="0" applyAlignment="0" applyProtection="0"/>
    <xf numFmtId="0" fontId="126" fillId="82" borderId="0" applyNumberFormat="0" applyBorder="0" applyAlignment="0" applyProtection="0"/>
    <xf numFmtId="0" fontId="126" fillId="79" borderId="0" applyNumberFormat="0" applyBorder="0" applyAlignment="0" applyProtection="0"/>
    <xf numFmtId="0" fontId="126" fillId="74" borderId="0" applyNumberFormat="0" applyBorder="0" applyAlignment="0" applyProtection="0"/>
    <xf numFmtId="0" fontId="126" fillId="76" borderId="0" applyNumberFormat="0" applyBorder="0" applyAlignment="0" applyProtection="0"/>
    <xf numFmtId="0" fontId="126" fillId="80" borderId="0" applyNumberFormat="0" applyBorder="0" applyAlignment="0" applyProtection="0"/>
    <xf numFmtId="0" fontId="126" fillId="81" borderId="0" applyNumberFormat="0" applyBorder="0" applyAlignment="0" applyProtection="0"/>
    <xf numFmtId="0" fontId="126" fillId="82" borderId="0" applyNumberFormat="0" applyBorder="0" applyAlignment="0" applyProtection="0"/>
    <xf numFmtId="0" fontId="41" fillId="0" borderId="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125" fillId="84" borderId="0" applyNumberFormat="0" applyBorder="0" applyAlignment="0" applyProtection="0"/>
    <xf numFmtId="0" fontId="125" fillId="85" borderId="0" applyNumberFormat="0" applyBorder="0" applyAlignment="0" applyProtection="0"/>
    <xf numFmtId="0" fontId="126" fillId="86"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8"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8" borderId="0" applyNumberFormat="0" applyBorder="0" applyAlignment="0" applyProtection="0"/>
    <xf numFmtId="0" fontId="126" fillId="87" borderId="0" applyNumberFormat="0" applyBorder="0" applyAlignment="0" applyProtection="0"/>
    <xf numFmtId="0" fontId="126" fillId="88"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8" borderId="0" applyNumberFormat="0" applyBorder="0" applyAlignment="0" applyProtection="0"/>
    <xf numFmtId="0" fontId="126" fillId="87" borderId="0" applyNumberFormat="0" applyBorder="0" applyAlignment="0" applyProtection="0"/>
    <xf numFmtId="0" fontId="126" fillId="88"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8" borderId="0" applyNumberFormat="0" applyBorder="0" applyAlignment="0" applyProtection="0"/>
    <xf numFmtId="0" fontId="126" fillId="87" borderId="0" applyNumberFormat="0" applyBorder="0" applyAlignment="0" applyProtection="0"/>
    <xf numFmtId="0" fontId="126" fillId="88"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8"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8" borderId="0" applyNumberFormat="0" applyBorder="0" applyAlignment="0" applyProtection="0"/>
    <xf numFmtId="0" fontId="126" fillId="88"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5" fillId="17" borderId="0" applyNumberFormat="0" applyBorder="0" applyAlignment="0" applyProtection="0"/>
    <xf numFmtId="0" fontId="125" fillId="14" borderId="0" applyNumberFormat="0" applyBorder="0" applyAlignment="0" applyProtection="0"/>
    <xf numFmtId="0" fontId="126" fillId="8"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5" fillId="90" borderId="0" applyNumberFormat="0" applyBorder="0" applyAlignment="0" applyProtection="0"/>
    <xf numFmtId="0" fontId="125" fillId="91" borderId="0" applyNumberFormat="0" applyBorder="0" applyAlignment="0" applyProtection="0"/>
    <xf numFmtId="0" fontId="126" fillId="10"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6" fillId="92" borderId="0" applyNumberFormat="0" applyBorder="0" applyAlignment="0" applyProtection="0"/>
    <xf numFmtId="0" fontId="125" fillId="91" borderId="0" applyNumberFormat="0" applyBorder="0" applyAlignment="0" applyProtection="0"/>
    <xf numFmtId="0" fontId="125" fillId="10" borderId="0" applyNumberFormat="0" applyBorder="0" applyAlignment="0" applyProtection="0"/>
    <xf numFmtId="0" fontId="126" fillId="1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93" borderId="0" applyNumberFormat="0" applyBorder="0" applyAlignment="0" applyProtection="0"/>
    <xf numFmtId="0" fontId="126" fillId="93"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93" borderId="0" applyNumberFormat="0" applyBorder="0" applyAlignment="0" applyProtection="0"/>
    <xf numFmtId="0" fontId="126" fillId="93"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5" fillId="84" borderId="0" applyNumberFormat="0" applyBorder="0" applyAlignment="0" applyProtection="0"/>
    <xf numFmtId="0" fontId="125" fillId="85" borderId="0" applyNumberFormat="0" applyBorder="0" applyAlignment="0" applyProtection="0"/>
    <xf numFmtId="0" fontId="126" fillId="85"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5" fillId="94" borderId="0" applyNumberFormat="0" applyBorder="0" applyAlignment="0" applyProtection="0"/>
    <xf numFmtId="0" fontId="125" fillId="14" borderId="0" applyNumberFormat="0" applyBorder="0" applyAlignment="0" applyProtection="0"/>
    <xf numFmtId="0" fontId="126" fillId="95"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9" borderId="0" applyNumberFormat="0" applyBorder="0" applyAlignment="0" applyProtection="0"/>
    <xf numFmtId="0" fontId="126" fillId="89"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6" fillId="83" borderId="0" applyNumberFormat="0" applyBorder="0" applyAlignment="0" applyProtection="0"/>
    <xf numFmtId="0" fontId="127" fillId="0" borderId="0" applyBorder="0"/>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195" fontId="18" fillId="96" borderId="265">
      <alignment horizontal="center" vertical="center"/>
    </xf>
    <xf numFmtId="0" fontId="128" fillId="0" borderId="99">
      <protection hidden="1"/>
    </xf>
    <xf numFmtId="0" fontId="129" fillId="2" borderId="99" applyNumberFormat="0" applyFont="0" applyBorder="0" applyAlignment="0" applyProtection="0">
      <protection hidden="1"/>
    </xf>
    <xf numFmtId="0" fontId="18" fillId="0" borderId="0"/>
    <xf numFmtId="0" fontId="130" fillId="0" borderId="0" applyNumberFormat="0" applyFill="0" applyBorder="0" applyAlignment="0" applyProtection="0"/>
    <xf numFmtId="0" fontId="18" fillId="2" borderId="0" applyNumberFormat="0" applyFont="0" applyAlignment="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70" borderId="0" applyNumberFormat="0" applyBorder="0" applyAlignment="0" applyProtection="0"/>
    <xf numFmtId="0" fontId="131" fillId="70"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70" borderId="0" applyNumberFormat="0" applyBorder="0" applyAlignment="0" applyProtection="0"/>
    <xf numFmtId="0" fontId="131" fillId="70"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3" fontId="48" fillId="0" borderId="0"/>
    <xf numFmtId="0" fontId="132" fillId="97" borderId="266">
      <alignment horizontal="centerContinuous"/>
    </xf>
    <xf numFmtId="41" fontId="133" fillId="98" borderId="99" applyNumberFormat="0" applyFont="0" applyBorder="0" applyAlignment="0"/>
    <xf numFmtId="0" fontId="134" fillId="0" borderId="0" applyNumberFormat="0" applyFill="0" applyBorder="0" applyAlignment="0" applyProtection="0"/>
    <xf numFmtId="0" fontId="135" fillId="69" borderId="0" applyNumberFormat="0" applyBorder="0" applyAlignment="0" applyProtection="0"/>
    <xf numFmtId="37" fontId="41" fillId="0" borderId="267">
      <alignment horizontal="center" vertical="center" wrapText="1"/>
    </xf>
    <xf numFmtId="49" fontId="136" fillId="0" borderId="0" applyFont="0" applyFill="0" applyBorder="0" applyAlignment="0" applyProtection="0">
      <alignment horizontal="left"/>
    </xf>
    <xf numFmtId="196" fontId="103" fillId="0" borderId="0" applyAlignment="0" applyProtection="0"/>
    <xf numFmtId="174" fontId="41" fillId="0" borderId="0" applyFill="0" applyBorder="0" applyAlignment="0" applyProtection="0"/>
    <xf numFmtId="49" fontId="41" fillId="0" borderId="0" applyNumberFormat="0" applyAlignment="0" applyProtection="0">
      <alignment horizontal="left"/>
    </xf>
    <xf numFmtId="49" fontId="137" fillId="0" borderId="268" applyNumberFormat="0" applyAlignment="0" applyProtection="0">
      <alignment horizontal="left" wrapText="1"/>
    </xf>
    <xf numFmtId="49" fontId="137" fillId="0" borderId="0" applyNumberFormat="0" applyAlignment="0" applyProtection="0">
      <alignment horizontal="left" wrapText="1"/>
    </xf>
    <xf numFmtId="49" fontId="138" fillId="0" borderId="0" applyAlignment="0" applyProtection="0">
      <alignment horizontal="left"/>
    </xf>
    <xf numFmtId="15" fontId="18" fillId="0" borderId="131" applyNumberFormat="0" applyFont="0" applyFill="0" applyAlignment="0"/>
    <xf numFmtId="0" fontId="135" fillId="69" borderId="0" applyNumberFormat="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197" fontId="18" fillId="30" borderId="269" applyAlignment="0"/>
    <xf numFmtId="197" fontId="18" fillId="99" borderId="269" applyAlignment="0"/>
    <xf numFmtId="197" fontId="18" fillId="100" borderId="269" applyAlignment="0"/>
    <xf numFmtId="197" fontId="18" fillId="100" borderId="269" applyBorder="0">
      <alignment horizontal="right"/>
    </xf>
    <xf numFmtId="197" fontId="18" fillId="101" borderId="0" applyBorder="0">
      <alignment horizontal="right"/>
    </xf>
    <xf numFmtId="37" fontId="18" fillId="30" borderId="269" applyNumberFormat="0" applyAlignment="0"/>
    <xf numFmtId="37" fontId="18" fillId="99" borderId="0" applyNumberFormat="0" applyBorder="0" applyAlignment="0"/>
    <xf numFmtId="0" fontId="141" fillId="7" borderId="269" applyNumberFormat="0" applyFont="0" applyBorder="0" applyAlignment="0">
      <alignment horizontal="centerContinuous"/>
    </xf>
    <xf numFmtId="0" fontId="18" fillId="99" borderId="0"/>
    <xf numFmtId="0" fontId="141" fillId="7" borderId="269" applyNumberFormat="0" applyFont="0" applyAlignment="0">
      <alignment horizontal="centerContinuous"/>
    </xf>
    <xf numFmtId="37" fontId="18" fillId="100" borderId="269" applyBorder="0" applyAlignment="0"/>
    <xf numFmtId="37" fontId="41" fillId="100" borderId="270" applyNumberFormat="0" applyBorder="0" applyAlignment="0"/>
    <xf numFmtId="37" fontId="41" fillId="100" borderId="270" applyNumberFormat="0" applyBorder="0" applyAlignment="0"/>
    <xf numFmtId="37" fontId="41" fillId="100" borderId="270" applyNumberFormat="0" applyBorder="0" applyAlignment="0"/>
    <xf numFmtId="37" fontId="41" fillId="100" borderId="270" applyNumberFormat="0" applyBorder="0" applyAlignment="0"/>
    <xf numFmtId="197" fontId="18" fillId="25" borderId="88" applyBorder="0">
      <alignment horizontal="right"/>
    </xf>
    <xf numFmtId="197" fontId="18" fillId="25" borderId="88" applyBorder="0">
      <alignment horizontal="right"/>
    </xf>
    <xf numFmtId="197" fontId="18" fillId="99" borderId="0" applyBorder="0">
      <alignment horizontal="right"/>
    </xf>
    <xf numFmtId="37" fontId="18" fillId="25" borderId="0" applyBorder="0" applyAlignment="0">
      <alignment wrapText="1"/>
    </xf>
    <xf numFmtId="37" fontId="18" fillId="99" borderId="0" applyBorder="0">
      <alignment wrapText="1"/>
    </xf>
    <xf numFmtId="5" fontId="41" fillId="0" borderId="89" applyNumberFormat="0" applyFont="0" applyFill="0" applyBorder="0" applyAlignment="0" applyProtection="0"/>
    <xf numFmtId="5" fontId="41" fillId="0" borderId="89" applyNumberFormat="0" applyFont="0" applyFill="0" applyBorder="0" applyAlignment="0" applyProtection="0"/>
    <xf numFmtId="5" fontId="41" fillId="0" borderId="89" applyNumberFormat="0" applyFont="0" applyFill="0" applyBorder="0" applyAlignment="0" applyProtection="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8"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3" fillId="7" borderId="271" applyNumberFormat="0" applyAlignment="0" applyProtection="0"/>
    <xf numFmtId="0" fontId="143" fillId="7"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3" fillId="7" borderId="271" applyNumberFormat="0" applyAlignment="0" applyProtection="0"/>
    <xf numFmtId="0" fontId="143" fillId="7"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4" fillId="0" borderId="0"/>
    <xf numFmtId="0" fontId="145" fillId="102" borderId="272" applyNumberFormat="0" applyAlignment="0" applyProtection="0"/>
    <xf numFmtId="0" fontId="146" fillId="0" borderId="273" applyNumberFormat="0" applyFill="0" applyAlignment="0" applyProtection="0"/>
    <xf numFmtId="0" fontId="146" fillId="0" borderId="273" applyNumberFormat="0" applyFill="0" applyAlignment="0" applyProtection="0"/>
    <xf numFmtId="0" fontId="145" fillId="102" borderId="272" applyNumberFormat="0" applyAlignment="0" applyProtection="0"/>
    <xf numFmtId="0" fontId="146" fillId="0" borderId="273" applyNumberFormat="0" applyFill="0" applyAlignment="0" applyProtection="0"/>
    <xf numFmtId="49" fontId="147" fillId="0" borderId="0" applyFont="0">
      <alignment horizontal="centerContinuous" wrapText="1"/>
    </xf>
    <xf numFmtId="49" fontId="148" fillId="0" borderId="0">
      <alignment horizontal="centerContinuous" wrapText="1"/>
    </xf>
    <xf numFmtId="37" fontId="41" fillId="0" borderId="267">
      <alignment horizontal="centerContinuous"/>
    </xf>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0" fontId="145" fillId="102" borderId="272" applyNumberFormat="0" applyAlignment="0" applyProtection="0"/>
    <xf numFmtId="41" fontId="149" fillId="0" borderId="0" applyFont="0" applyFill="0" applyBorder="0" applyAlignment="0" applyProtection="0"/>
    <xf numFmtId="49" fontId="150" fillId="0" borderId="0">
      <alignment horizontal="center" wrapText="1"/>
    </xf>
    <xf numFmtId="49" fontId="150" fillId="0" borderId="0">
      <alignment horizontal="centerContinuous" wrapText="1"/>
    </xf>
    <xf numFmtId="0" fontId="120" fillId="0" borderId="95">
      <alignment horizontal="center"/>
    </xf>
    <xf numFmtId="0" fontId="151" fillId="103" borderId="0">
      <alignment horizontal="left"/>
    </xf>
    <xf numFmtId="0" fontId="152" fillId="103" borderId="0">
      <alignment horizontal="right"/>
    </xf>
    <xf numFmtId="0" fontId="153" fillId="7" borderId="0">
      <alignment horizontal="center"/>
    </xf>
    <xf numFmtId="37" fontId="29" fillId="0" borderId="267">
      <alignment horizontal="center" wrapText="1"/>
    </xf>
    <xf numFmtId="0" fontId="152" fillId="103" borderId="0">
      <alignment horizontal="right"/>
    </xf>
    <xf numFmtId="0" fontId="154" fillId="7" borderId="0">
      <alignment horizontal="left"/>
    </xf>
    <xf numFmtId="202" fontId="18" fillId="0" borderId="0" applyFill="0" applyBorder="0">
      <alignment horizontal="center" wrapText="1"/>
    </xf>
    <xf numFmtId="37" fontId="155" fillId="104" borderId="0" applyNumberFormat="0" applyFont="0" applyBorder="0" applyAlignment="0"/>
    <xf numFmtId="0" fontId="141" fillId="7" borderId="269" applyNumberFormat="0" applyFont="0" applyBorder="0" applyAlignment="0">
      <alignment horizontal="centerContinuous"/>
    </xf>
    <xf numFmtId="0" fontId="156" fillId="0" borderId="25"/>
    <xf numFmtId="203" fontId="157" fillId="0" borderId="0"/>
    <xf numFmtId="203" fontId="157" fillId="0" borderId="0"/>
    <xf numFmtId="203" fontId="157" fillId="0" borderId="0"/>
    <xf numFmtId="203" fontId="157" fillId="0" borderId="0"/>
    <xf numFmtId="203" fontId="157" fillId="0" borderId="0"/>
    <xf numFmtId="203" fontId="157" fillId="0" borderId="0"/>
    <xf numFmtId="203" fontId="157" fillId="0" borderId="0"/>
    <xf numFmtId="41" fontId="141" fillId="7" borderId="269" applyFont="0" applyFill="0" applyBorder="0" applyAlignment="0" applyProtection="0">
      <alignment horizontal="centerContinuous"/>
    </xf>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4"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25" fillId="0" borderId="0" applyFont="0" applyFill="0" applyBorder="0" applyAlignment="0" applyProtection="0"/>
    <xf numFmtId="43" fontId="125"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25"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19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190"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190" fontId="18" fillId="0" borderId="0" applyFont="0" applyFill="0" applyBorder="0" applyAlignment="0" applyProtection="0"/>
    <xf numFmtId="190"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5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0"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190"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2"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5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7" fillId="0" borderId="0"/>
    <xf numFmtId="43" fontId="141" fillId="7" borderId="269" applyFont="0" applyFill="0" applyBorder="0" applyAlignment="0" applyProtection="0">
      <alignment horizontal="centerContinuous"/>
    </xf>
    <xf numFmtId="40" fontId="87" fillId="0" borderId="0" applyFont="0" applyFill="0" applyBorder="0" applyAlignment="0" applyProtection="0"/>
    <xf numFmtId="37" fontId="18" fillId="0" borderId="0" applyFill="0" applyBorder="0" applyAlignment="0" applyProtection="0"/>
    <xf numFmtId="0" fontId="156" fillId="0" borderId="0"/>
    <xf numFmtId="0" fontId="156" fillId="0" borderId="0"/>
    <xf numFmtId="0" fontId="156"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 fontId="12" fillId="0" borderId="0" applyFill="0" applyBorder="0" applyAlignment="0" applyProtection="0"/>
    <xf numFmtId="0" fontId="156" fillId="0" borderId="0"/>
    <xf numFmtId="0" fontId="156" fillId="0" borderId="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174" fontId="83" fillId="0" borderId="0" applyNumberFormat="0" applyFill="0" applyAlignment="0" applyProtection="0"/>
    <xf numFmtId="0" fontId="64" fillId="0" borderId="0" applyNumberFormat="0" applyAlignment="0"/>
    <xf numFmtId="0" fontId="156" fillId="0" borderId="25"/>
    <xf numFmtId="0" fontId="156" fillId="0" borderId="0"/>
    <xf numFmtId="206" fontId="18" fillId="0" borderId="0">
      <alignment horizontal="center"/>
    </xf>
    <xf numFmtId="42" fontId="141" fillId="7" borderId="269" applyFont="0" applyFill="0" applyBorder="0" applyAlignment="0" applyProtection="0">
      <alignment horizontal="centerContinuous"/>
      <protection hidden="1"/>
    </xf>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207" fontId="18" fillId="0" borderId="0" applyFont="0" applyFill="0" applyBorder="0" applyAlignment="0" applyProtection="0"/>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3" fillId="0" borderId="0" applyFont="0" applyFill="0" applyBorder="0" applyAlignment="0" applyProtection="0"/>
    <xf numFmtId="44" fontId="12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25" fillId="0" borderId="0" applyFont="0" applyFill="0" applyBorder="0" applyAlignment="0" applyProtection="0"/>
    <xf numFmtId="44" fontId="141" fillId="7" borderId="269" applyFont="0" applyFill="0" applyBorder="0" applyAlignment="0" applyProtection="0">
      <alignment horizontal="centerContinuous"/>
      <protection hidden="1"/>
    </xf>
    <xf numFmtId="188" fontId="18" fillId="0" borderId="0" applyFont="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0" fontId="77" fillId="0" borderId="0"/>
    <xf numFmtId="208" fontId="18" fillId="25" borderId="0" applyFont="0" applyBorder="0"/>
    <xf numFmtId="0" fontId="29" fillId="25" borderId="0" applyNumberFormat="0" applyFont="0" applyFill="0" applyBorder="0" applyProtection="0">
      <alignment horizontal="left"/>
    </xf>
    <xf numFmtId="209" fontId="159" fillId="25" borderId="0"/>
    <xf numFmtId="197" fontId="18" fillId="25" borderId="269"/>
    <xf numFmtId="37" fontId="18" fillId="25" borderId="0" applyNumberFormat="0" applyAlignment="0"/>
    <xf numFmtId="37" fontId="18" fillId="105" borderId="0" applyNumberFormat="0" applyBorder="0" applyAlignment="0"/>
    <xf numFmtId="42" fontId="141" fillId="7" borderId="0" applyNumberFormat="0" applyFont="0" applyBorder="0" applyAlignment="0">
      <alignment horizontal="centerContinuous"/>
    </xf>
    <xf numFmtId="37" fontId="18" fillId="105" borderId="0" applyNumberFormat="0" applyFont="0" applyBorder="0" applyAlignment="0"/>
    <xf numFmtId="42" fontId="141" fillId="7" borderId="0" applyNumberFormat="0" applyFont="0" applyAlignment="0">
      <alignment horizontal="centerContinuous"/>
    </xf>
    <xf numFmtId="37" fontId="18" fillId="25" borderId="269" applyNumberFormat="0" applyBorder="0"/>
    <xf numFmtId="37" fontId="18" fillId="25" borderId="269">
      <alignment wrapText="1"/>
    </xf>
    <xf numFmtId="10" fontId="18" fillId="25" borderId="267"/>
    <xf numFmtId="5" fontId="18" fillId="25" borderId="0" applyAlignment="0"/>
    <xf numFmtId="5" fontId="18" fillId="105" borderId="0" applyBorder="0" applyAlignment="0"/>
    <xf numFmtId="5" fontId="141" fillId="7" borderId="0" applyFont="0" applyBorder="0" applyAlignment="0">
      <alignment horizontal="centerContinuous"/>
    </xf>
    <xf numFmtId="5" fontId="18" fillId="105" borderId="0" applyFont="0" applyBorder="0" applyAlignment="0"/>
    <xf numFmtId="5" fontId="20" fillId="7" borderId="0" applyAlignment="0"/>
    <xf numFmtId="5" fontId="20" fillId="7" borderId="0" applyAlignment="0"/>
    <xf numFmtId="5" fontId="20" fillId="7" borderId="0" applyAlignment="0"/>
    <xf numFmtId="5" fontId="20" fillId="7" borderId="0" applyAlignment="0"/>
    <xf numFmtId="5" fontId="20" fillId="7" borderId="0" applyAlignment="0"/>
    <xf numFmtId="5" fontId="18" fillId="25" borderId="0" applyFont="0" applyAlignment="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14" fontId="18" fillId="0" borderId="0" applyFont="0" applyFill="0" applyBorder="0" applyAlignment="0" applyProtection="0"/>
    <xf numFmtId="210" fontId="18" fillId="0" borderId="0" applyFill="0" applyBorder="0" applyAlignment="0" applyProtection="0"/>
    <xf numFmtId="210" fontId="18" fillId="0" borderId="0" applyFill="0" applyBorder="0" applyAlignment="0" applyProtection="0"/>
    <xf numFmtId="14" fontId="18" fillId="0" borderId="0" applyFont="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14" fontId="18" fillId="0" borderId="0" applyFont="0" applyFill="0" applyBorder="0" applyAlignment="0" applyProtection="0"/>
    <xf numFmtId="210" fontId="18" fillId="0" borderId="0" applyFill="0" applyBorder="0" applyAlignment="0" applyProtection="0"/>
    <xf numFmtId="210" fontId="18" fillId="0" borderId="0" applyFill="0" applyBorder="0" applyAlignment="0" applyProtection="0"/>
    <xf numFmtId="14" fontId="18" fillId="0" borderId="0" applyFont="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210" fontId="18" fillId="0" borderId="0" applyFill="0" applyBorder="0" applyAlignment="0" applyProtection="0"/>
    <xf numFmtId="14" fontId="20" fillId="0" borderId="0" applyFill="0" applyBorder="0" applyAlignment="0"/>
    <xf numFmtId="14" fontId="20" fillId="0" borderId="0" applyFill="0" applyBorder="0" applyAlignment="0"/>
    <xf numFmtId="14" fontId="20" fillId="0" borderId="0" applyFill="0" applyBorder="0" applyAlignment="0"/>
    <xf numFmtId="14" fontId="20" fillId="0" borderId="0" applyFill="0" applyBorder="0" applyAlignment="0"/>
    <xf numFmtId="14" fontId="20" fillId="0" borderId="0" applyFill="0" applyBorder="0" applyAlignment="0"/>
    <xf numFmtId="211" fontId="160" fillId="0" borderId="0">
      <protection locked="0"/>
    </xf>
    <xf numFmtId="0" fontId="87" fillId="0" borderId="0"/>
    <xf numFmtId="212" fontId="77" fillId="0" borderId="0" applyFill="0" applyBorder="0" applyProtection="0"/>
    <xf numFmtId="38" fontId="87" fillId="0" borderId="275">
      <alignment vertical="center"/>
    </xf>
    <xf numFmtId="213" fontId="18" fillId="0" borderId="0" applyFont="0" applyFill="0" applyBorder="0" applyAlignment="0" applyProtection="0"/>
    <xf numFmtId="214" fontId="18" fillId="0" borderId="0" applyFont="0" applyFill="0" applyBorder="0" applyAlignment="0" applyProtection="0"/>
    <xf numFmtId="0" fontId="160" fillId="0" borderId="0">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15" fontId="161" fillId="0" borderId="0">
      <alignment horizontal="left"/>
    </xf>
    <xf numFmtId="0" fontId="162" fillId="0" borderId="0"/>
    <xf numFmtId="0" fontId="162" fillId="0" borderId="0"/>
    <xf numFmtId="0" fontId="163" fillId="106" borderId="0" applyNumberFormat="0" applyBorder="0" applyAlignment="0" applyProtection="0"/>
    <xf numFmtId="0" fontId="163" fillId="107" borderId="0" applyNumberFormat="0" applyBorder="0" applyAlignment="0" applyProtection="0"/>
    <xf numFmtId="0" fontId="163" fillId="108" borderId="0" applyNumberFormat="0" applyBorder="0" applyAlignment="0" applyProtection="0"/>
    <xf numFmtId="216" fontId="164" fillId="0" borderId="0">
      <protection locked="0"/>
    </xf>
    <xf numFmtId="216" fontId="164" fillId="0" borderId="0">
      <protection locked="0"/>
    </xf>
    <xf numFmtId="0" fontId="4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65" fillId="0" borderId="0" applyNumberFormat="0" applyFill="0" applyBorder="0" applyAlignment="0" applyProtection="0"/>
    <xf numFmtId="0" fontId="126" fillId="87" borderId="0" applyNumberFormat="0" applyBorder="0" applyAlignment="0" applyProtection="0"/>
    <xf numFmtId="0" fontId="126" fillId="89" borderId="0" applyNumberFormat="0" applyBorder="0" applyAlignment="0" applyProtection="0"/>
    <xf numFmtId="0" fontId="126" fillId="92" borderId="0" applyNumberFormat="0" applyBorder="0" applyAlignment="0" applyProtection="0"/>
    <xf numFmtId="0" fontId="126" fillId="80" borderId="0" applyNumberFormat="0" applyBorder="0" applyAlignment="0" applyProtection="0"/>
    <xf numFmtId="0" fontId="126" fillId="81" borderId="0" applyNumberFormat="0" applyBorder="0" applyAlignment="0" applyProtection="0"/>
    <xf numFmtId="0" fontId="126" fillId="83" borderId="0" applyNumberFormat="0" applyBorder="0" applyAlignment="0" applyProtection="0"/>
    <xf numFmtId="0" fontId="126" fillId="87" borderId="0" applyNumberFormat="0" applyBorder="0" applyAlignment="0" applyProtection="0"/>
    <xf numFmtId="0" fontId="126" fillId="89" borderId="0" applyNumberFormat="0" applyBorder="0" applyAlignment="0" applyProtection="0"/>
    <xf numFmtId="0" fontId="126" fillId="92" borderId="0" applyNumberFormat="0" applyBorder="0" applyAlignment="0" applyProtection="0"/>
    <xf numFmtId="0" fontId="126" fillId="80" borderId="0" applyNumberFormat="0" applyBorder="0" applyAlignment="0" applyProtection="0"/>
    <xf numFmtId="0" fontId="126" fillId="81" borderId="0" applyNumberFormat="0" applyBorder="0" applyAlignment="0" applyProtection="0"/>
    <xf numFmtId="0" fontId="126" fillId="83" borderId="0" applyNumberFormat="0" applyBorder="0" applyAlignment="0" applyProtection="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0" fontId="166" fillId="72" borderId="271" applyNumberFormat="0" applyAlignment="0" applyProtection="0"/>
    <xf numFmtId="0" fontId="166" fillId="72" borderId="271" applyNumberFormat="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8" fontId="18" fillId="0" borderId="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4" fontId="18" fillId="109" borderId="276" applyFont="0" applyAlignment="0"/>
    <xf numFmtId="0" fontId="160" fillId="0" borderId="0">
      <protection locked="0"/>
    </xf>
    <xf numFmtId="0" fontId="160" fillId="0" borderId="0">
      <protection locked="0"/>
    </xf>
    <xf numFmtId="0" fontId="168" fillId="0" borderId="0">
      <protection locked="0"/>
    </xf>
    <xf numFmtId="0" fontId="160" fillId="0" borderId="0">
      <protection locked="0"/>
    </xf>
    <xf numFmtId="0" fontId="160" fillId="0" borderId="0">
      <protection locked="0"/>
    </xf>
    <xf numFmtId="0" fontId="160" fillId="0" borderId="0">
      <protection locked="0"/>
    </xf>
    <xf numFmtId="0" fontId="168" fillId="0" borderId="0">
      <protection locked="0"/>
    </xf>
    <xf numFmtId="0" fontId="169" fillId="0" borderId="0" applyFont="0" applyFill="0" applyBorder="0" applyAlignment="0" applyProtection="0"/>
    <xf numFmtId="2" fontId="169" fillId="0" borderId="0" applyFont="0" applyFill="0" applyBorder="0" applyAlignment="0" applyProtection="0"/>
    <xf numFmtId="219" fontId="18" fillId="0" borderId="0" applyFont="0" applyFill="0" applyBorder="0" applyAlignment="0" applyProtection="0"/>
    <xf numFmtId="220" fontId="170"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19" fontId="18" fillId="0" borderId="0" applyFont="0" applyFill="0" applyBorder="0" applyAlignment="0" applyProtection="0"/>
    <xf numFmtId="221" fontId="18" fillId="0" borderId="0" applyFont="0" applyFill="0" applyBorder="0" applyAlignment="0" applyProtection="0"/>
    <xf numFmtId="222" fontId="160" fillId="0" borderId="0">
      <protection locked="0"/>
    </xf>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0" fontId="151" fillId="110" borderId="0"/>
    <xf numFmtId="209" fontId="159" fillId="25" borderId="0"/>
    <xf numFmtId="209" fontId="20" fillId="7" borderId="0"/>
    <xf numFmtId="209" fontId="20" fillId="7" borderId="0"/>
    <xf numFmtId="209" fontId="20" fillId="7" borderId="0"/>
    <xf numFmtId="209" fontId="20" fillId="7" borderId="0"/>
    <xf numFmtId="209" fontId="20" fillId="7" borderId="0"/>
    <xf numFmtId="209" fontId="159" fillId="25" borderId="0" applyBorder="0">
      <alignment wrapText="1"/>
    </xf>
    <xf numFmtId="223" fontId="18" fillId="25" borderId="262" applyNumberFormat="0" applyFill="0" applyBorder="0" applyAlignment="0" applyProtection="0"/>
    <xf numFmtId="209" fontId="20" fillId="7" borderId="0" applyNumberFormat="0" applyFont="0" applyFill="0" applyBorder="0" applyAlignment="0" applyProtection="0"/>
    <xf numFmtId="209" fontId="20" fillId="7" borderId="0" applyNumberFormat="0" applyFont="0" applyFill="0" applyBorder="0" applyAlignment="0" applyProtection="0"/>
    <xf numFmtId="209" fontId="20" fillId="7" borderId="0" applyNumberFormat="0" applyFont="0" applyFill="0" applyBorder="0" applyAlignment="0" applyProtection="0"/>
    <xf numFmtId="209" fontId="20" fillId="7" borderId="0" applyNumberFormat="0" applyFont="0" applyFill="0" applyBorder="0" applyAlignment="0" applyProtection="0"/>
    <xf numFmtId="223" fontId="18" fillId="25" borderId="262" applyNumberFormat="0" applyFont="0" applyFill="0" applyBorder="0" applyAlignment="0" applyProtection="0"/>
    <xf numFmtId="0" fontId="20" fillId="111" borderId="267" applyNumberFormat="0" applyAlignment="0">
      <alignment horizontal="left"/>
    </xf>
    <xf numFmtId="0" fontId="20" fillId="111" borderId="267" applyNumberFormat="0" applyAlignment="0">
      <alignment horizontal="left"/>
    </xf>
    <xf numFmtId="0" fontId="20" fillId="111" borderId="267" applyNumberFormat="0" applyAlignment="0">
      <alignment horizontal="left"/>
    </xf>
    <xf numFmtId="0" fontId="20" fillId="111" borderId="267" applyNumberFormat="0" applyAlignment="0">
      <alignment horizontal="left"/>
    </xf>
    <xf numFmtId="209" fontId="20" fillId="7" borderId="267" applyNumberFormat="0" applyFont="0" applyAlignment="0"/>
    <xf numFmtId="209" fontId="20" fillId="7" borderId="267" applyNumberFormat="0" applyFont="0" applyAlignment="0"/>
    <xf numFmtId="209" fontId="20" fillId="7" borderId="267" applyNumberFormat="0" applyFont="0" applyAlignment="0"/>
    <xf numFmtId="209" fontId="20" fillId="7" borderId="267" applyNumberFormat="0" applyFont="0" applyAlignment="0"/>
    <xf numFmtId="0" fontId="20" fillId="111" borderId="267" applyNumberFormat="0" applyAlignment="0">
      <alignment horizontal="left"/>
    </xf>
    <xf numFmtId="0" fontId="42" fillId="7" borderId="0"/>
    <xf numFmtId="37" fontId="159" fillId="25" borderId="0" applyNumberFormat="0">
      <alignment wrapText="1"/>
    </xf>
    <xf numFmtId="209" fontId="20" fillId="7" borderId="0" applyNumberFormat="0">
      <alignment wrapText="1"/>
    </xf>
    <xf numFmtId="209" fontId="20" fillId="7" borderId="0" applyNumberFormat="0">
      <alignment wrapText="1"/>
    </xf>
    <xf numFmtId="209" fontId="20" fillId="7" borderId="0" applyNumberFormat="0">
      <alignment wrapText="1"/>
    </xf>
    <xf numFmtId="209" fontId="20" fillId="7" borderId="0" applyNumberFormat="0">
      <alignment wrapText="1"/>
    </xf>
    <xf numFmtId="209" fontId="20" fillId="7" borderId="0" applyNumberFormat="0">
      <alignment wrapText="1"/>
    </xf>
    <xf numFmtId="0" fontId="159" fillId="25" borderId="0" applyBorder="0">
      <alignment wrapText="1"/>
    </xf>
    <xf numFmtId="0" fontId="159" fillId="25" borderId="0" applyNumberFormat="0">
      <alignment wrapText="1"/>
    </xf>
    <xf numFmtId="37" fontId="18" fillId="112" borderId="0"/>
    <xf numFmtId="37" fontId="20" fillId="7" borderId="0"/>
    <xf numFmtId="37" fontId="20" fillId="7" borderId="0"/>
    <xf numFmtId="37" fontId="20" fillId="7" borderId="0"/>
    <xf numFmtId="37" fontId="20" fillId="7" borderId="0"/>
    <xf numFmtId="37" fontId="20" fillId="7" borderId="0"/>
    <xf numFmtId="37" fontId="18" fillId="113" borderId="0"/>
    <xf numFmtId="37" fontId="20" fillId="7" borderId="0"/>
    <xf numFmtId="37" fontId="20" fillId="7" borderId="0"/>
    <xf numFmtId="37" fontId="20" fillId="7" borderId="0"/>
    <xf numFmtId="37" fontId="20" fillId="7" borderId="0"/>
    <xf numFmtId="37" fontId="20" fillId="7" borderId="0"/>
    <xf numFmtId="37" fontId="18" fillId="114" borderId="0"/>
    <xf numFmtId="37" fontId="20" fillId="7" borderId="0"/>
    <xf numFmtId="37" fontId="20" fillId="7" borderId="0"/>
    <xf numFmtId="37" fontId="20" fillId="7" borderId="0"/>
    <xf numFmtId="37" fontId="20" fillId="7" borderId="0"/>
    <xf numFmtId="37" fontId="20" fillId="7" borderId="0"/>
    <xf numFmtId="0" fontId="151" fillId="115" borderId="0">
      <alignment horizontal="centerContinuous" wrapText="1"/>
    </xf>
    <xf numFmtId="0" fontId="152" fillId="115" borderId="246" applyBorder="0" applyAlignment="0">
      <alignment horizontal="center"/>
    </xf>
    <xf numFmtId="0" fontId="153" fillId="7" borderId="0" applyBorder="0" applyAlignment="0"/>
    <xf numFmtId="223" fontId="151" fillId="116" borderId="0">
      <alignment horizontal="left" wrapText="1"/>
    </xf>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18" fillId="117" borderId="0"/>
    <xf numFmtId="3" fontId="20" fillId="7" borderId="0"/>
    <xf numFmtId="3" fontId="20" fillId="7" borderId="0"/>
    <xf numFmtId="3" fontId="20" fillId="7" borderId="0"/>
    <xf numFmtId="3" fontId="20" fillId="7" borderId="0"/>
    <xf numFmtId="3" fontId="20" fillId="7" borderId="0"/>
    <xf numFmtId="224" fontId="20" fillId="118" borderId="267"/>
    <xf numFmtId="37" fontId="18" fillId="119" borderId="0"/>
    <xf numFmtId="37" fontId="20" fillId="7" borderId="0"/>
    <xf numFmtId="37" fontId="20" fillId="7" borderId="0"/>
    <xf numFmtId="37" fontId="20" fillId="7" borderId="0"/>
    <xf numFmtId="37" fontId="20" fillId="7" borderId="0"/>
    <xf numFmtId="37" fontId="20" fillId="7" borderId="0"/>
    <xf numFmtId="37" fontId="18" fillId="25" borderId="0"/>
    <xf numFmtId="0" fontId="159" fillId="25" borderId="0">
      <alignment horizontal="center"/>
    </xf>
    <xf numFmtId="37" fontId="18" fillId="25" borderId="0" applyNumberFormat="0">
      <alignment wrapText="1"/>
    </xf>
    <xf numFmtId="37" fontId="18" fillId="25" borderId="264" applyAlignment="0">
      <alignment wrapText="1"/>
    </xf>
    <xf numFmtId="5" fontId="18" fillId="25" borderId="264" applyAlignment="0">
      <alignment wrapText="1"/>
    </xf>
    <xf numFmtId="10" fontId="18" fillId="25" borderId="264" applyAlignment="0"/>
    <xf numFmtId="10" fontId="18" fillId="25" borderId="264" applyAlignment="0"/>
    <xf numFmtId="188" fontId="18" fillId="25" borderId="264" applyAlignment="0"/>
    <xf numFmtId="38" fontId="36" fillId="25" borderId="277" applyNumberFormat="0" applyFont="0" applyAlignment="0"/>
    <xf numFmtId="37" fontId="20" fillId="7" borderId="277" applyNumberFormat="0" applyFont="0" applyAlignment="0"/>
    <xf numFmtId="37" fontId="20" fillId="7" borderId="277" applyNumberFormat="0" applyFont="0" applyAlignment="0"/>
    <xf numFmtId="37" fontId="20" fillId="7" borderId="277" applyNumberFormat="0" applyFont="0" applyAlignment="0"/>
    <xf numFmtId="37" fontId="20" fillId="7" borderId="277" applyNumberFormat="0" applyFont="0" applyAlignment="0"/>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18" fillId="25" borderId="269"/>
    <xf numFmtId="225" fontId="20" fillId="7" borderId="269"/>
    <xf numFmtId="225" fontId="20" fillId="7" borderId="269"/>
    <xf numFmtId="225" fontId="20" fillId="7" borderId="269"/>
    <xf numFmtId="225" fontId="20" fillId="7" borderId="269"/>
    <xf numFmtId="225" fontId="20" fillId="7" borderId="269"/>
    <xf numFmtId="37" fontId="18" fillId="25" borderId="0" applyNumberFormat="0" applyBorder="0" applyAlignment="0"/>
    <xf numFmtId="225" fontId="20" fillId="7" borderId="269" applyNumberFormat="0" applyFont="0" applyBorder="0" applyAlignment="0"/>
    <xf numFmtId="225" fontId="20" fillId="7" borderId="269" applyNumberFormat="0" applyFont="0" applyBorder="0" applyAlignment="0"/>
    <xf numFmtId="225" fontId="20" fillId="7" borderId="269" applyNumberFormat="0" applyFont="0" applyBorder="0" applyAlignment="0"/>
    <xf numFmtId="225" fontId="20" fillId="7" borderId="269" applyNumberFormat="0" applyFont="0" applyBorder="0" applyAlignment="0"/>
    <xf numFmtId="37" fontId="18" fillId="25" borderId="0" applyNumberFormat="0" applyFont="0" applyBorder="0" applyAlignment="0"/>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18" fillId="25" borderId="269"/>
    <xf numFmtId="0" fontId="20" fillId="7" borderId="269"/>
    <xf numFmtId="0" fontId="20" fillId="7" borderId="269"/>
    <xf numFmtId="0" fontId="20" fillId="7" borderId="269"/>
    <xf numFmtId="0" fontId="20" fillId="7" borderId="269"/>
    <xf numFmtId="0" fontId="20" fillId="7" borderId="269"/>
    <xf numFmtId="37" fontId="151" fillId="116" borderId="0" applyNumberFormat="0">
      <alignment horizontal="center"/>
    </xf>
    <xf numFmtId="0" fontId="42" fillId="7" borderId="0" applyNumberFormat="0">
      <alignment horizontal="center" wrapText="1"/>
    </xf>
    <xf numFmtId="37" fontId="151" fillId="116" borderId="0" applyNumberFormat="0">
      <alignment horizontal="center" wrapText="1"/>
    </xf>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18" fillId="29" borderId="241"/>
    <xf numFmtId="0" fontId="20" fillId="7" borderId="241"/>
    <xf numFmtId="0" fontId="20" fillId="7" borderId="241"/>
    <xf numFmtId="0" fontId="20" fillId="7" borderId="241"/>
    <xf numFmtId="0" fontId="20" fillId="7" borderId="241"/>
    <xf numFmtId="0" fontId="20" fillId="7" borderId="241"/>
    <xf numFmtId="223" fontId="18" fillId="25" borderId="0"/>
    <xf numFmtId="223" fontId="20" fillId="7" borderId="0"/>
    <xf numFmtId="223" fontId="20" fillId="7" borderId="0"/>
    <xf numFmtId="223" fontId="20" fillId="7" borderId="0"/>
    <xf numFmtId="223" fontId="20" fillId="7" borderId="0"/>
    <xf numFmtId="223" fontId="20" fillId="7" borderId="0"/>
    <xf numFmtId="223" fontId="132" fillId="116" borderId="0" applyNumberFormat="0">
      <alignment wrapText="1"/>
    </xf>
    <xf numFmtId="223" fontId="141" fillId="7" borderId="0" applyNumberFormat="0">
      <alignment wrapText="1"/>
    </xf>
    <xf numFmtId="223" fontId="132" fillId="116" borderId="0">
      <alignment wrapText="1"/>
    </xf>
    <xf numFmtId="223" fontId="141" fillId="7" borderId="0">
      <alignment wrapText="1"/>
    </xf>
    <xf numFmtId="37" fontId="132" fillId="116" borderId="0">
      <alignment wrapText="1"/>
    </xf>
    <xf numFmtId="37" fontId="141" fillId="7" borderId="0">
      <alignment wrapText="1"/>
    </xf>
    <xf numFmtId="37" fontId="18" fillId="25" borderId="278"/>
    <xf numFmtId="37" fontId="20" fillId="7" borderId="278"/>
    <xf numFmtId="37" fontId="20" fillId="7" borderId="278"/>
    <xf numFmtId="37" fontId="20" fillId="7" borderId="278"/>
    <xf numFmtId="37" fontId="20" fillId="7" borderId="278"/>
    <xf numFmtId="37" fontId="20" fillId="7" borderId="278"/>
    <xf numFmtId="37" fontId="151" fillId="116" borderId="0">
      <alignment wrapText="1"/>
    </xf>
    <xf numFmtId="37" fontId="42" fillId="7" borderId="0">
      <alignment wrapText="1"/>
    </xf>
    <xf numFmtId="10" fontId="18" fillId="25" borderId="267"/>
    <xf numFmtId="10" fontId="18" fillId="25" borderId="0"/>
    <xf numFmtId="10" fontId="20" fillId="7" borderId="0"/>
    <xf numFmtId="10" fontId="20" fillId="7" borderId="0"/>
    <xf numFmtId="10" fontId="20" fillId="7" borderId="0"/>
    <xf numFmtId="10" fontId="20" fillId="7" borderId="0"/>
    <xf numFmtId="10" fontId="20" fillId="7" borderId="0"/>
    <xf numFmtId="188" fontId="18" fillId="25" borderId="0"/>
    <xf numFmtId="188" fontId="20" fillId="7" borderId="0"/>
    <xf numFmtId="188" fontId="20" fillId="7" borderId="0"/>
    <xf numFmtId="188" fontId="20" fillId="7" borderId="0"/>
    <xf numFmtId="188" fontId="20" fillId="7" borderId="0"/>
    <xf numFmtId="188" fontId="20" fillId="7" borderId="0"/>
    <xf numFmtId="37" fontId="18" fillId="25" borderId="0" applyNumberFormat="0">
      <alignment wrapText="1"/>
    </xf>
    <xf numFmtId="188" fontId="20" fillId="7" borderId="0" applyNumberFormat="0" applyFont="0">
      <alignment wrapText="1"/>
    </xf>
    <xf numFmtId="188" fontId="20" fillId="7" borderId="0" applyNumberFormat="0" applyFont="0">
      <alignment wrapText="1"/>
    </xf>
    <xf numFmtId="188" fontId="20" fillId="7" borderId="0" applyNumberFormat="0" applyFont="0">
      <alignment wrapText="1"/>
    </xf>
    <xf numFmtId="188" fontId="20" fillId="7" borderId="0" applyNumberFormat="0" applyFont="0">
      <alignment wrapText="1"/>
    </xf>
    <xf numFmtId="37" fontId="18" fillId="25" borderId="0" applyNumberFormat="0" applyFont="0">
      <alignment wrapText="1"/>
    </xf>
    <xf numFmtId="226" fontId="18" fillId="25" borderId="0"/>
    <xf numFmtId="226" fontId="20" fillId="7" borderId="0"/>
    <xf numFmtId="226" fontId="20" fillId="7" borderId="0"/>
    <xf numFmtId="226" fontId="20" fillId="7" borderId="0"/>
    <xf numFmtId="226" fontId="20" fillId="7" borderId="0"/>
    <xf numFmtId="226" fontId="20" fillId="7" borderId="0"/>
    <xf numFmtId="37" fontId="132" fillId="116" borderId="0" applyNumberFormat="0">
      <alignment wrapText="1"/>
    </xf>
    <xf numFmtId="226" fontId="141" fillId="7" borderId="0" applyNumberFormat="0">
      <alignment wrapText="1"/>
    </xf>
    <xf numFmtId="37" fontId="132" fillId="116" borderId="0" applyNumberFormat="0">
      <alignment wrapText="1"/>
    </xf>
    <xf numFmtId="37" fontId="151" fillId="120" borderId="0" applyNumberFormat="0">
      <alignment wrapText="1"/>
    </xf>
    <xf numFmtId="226" fontId="42" fillId="7" borderId="0" applyNumberFormat="0">
      <alignment wrapText="1"/>
    </xf>
    <xf numFmtId="37" fontId="171" fillId="120" borderId="0">
      <alignment wrapText="1"/>
    </xf>
    <xf numFmtId="37" fontId="141" fillId="7" borderId="0">
      <alignment wrapText="1"/>
    </xf>
    <xf numFmtId="37" fontId="71" fillId="113" borderId="0"/>
    <xf numFmtId="37" fontId="71" fillId="113" borderId="0"/>
    <xf numFmtId="37" fontId="71" fillId="113" borderId="0"/>
    <xf numFmtId="37" fontId="20" fillId="7" borderId="0"/>
    <xf numFmtId="37" fontId="20" fillId="7" borderId="0"/>
    <xf numFmtId="37" fontId="20" fillId="7" borderId="0"/>
    <xf numFmtId="37" fontId="20" fillId="7" borderId="0"/>
    <xf numFmtId="37" fontId="20" fillId="7" borderId="0"/>
    <xf numFmtId="37" fontId="71" fillId="113" borderId="0"/>
    <xf numFmtId="37" fontId="172" fillId="114" borderId="0"/>
    <xf numFmtId="5" fontId="173" fillId="114" borderId="0">
      <alignment wrapText="1"/>
    </xf>
    <xf numFmtId="5" fontId="20" fillId="7" borderId="0">
      <alignment wrapText="1"/>
    </xf>
    <xf numFmtId="5" fontId="20" fillId="7" borderId="0">
      <alignment wrapText="1"/>
    </xf>
    <xf numFmtId="5" fontId="20" fillId="7" borderId="0">
      <alignment wrapText="1"/>
    </xf>
    <xf numFmtId="5" fontId="20" fillId="7" borderId="0">
      <alignment wrapText="1"/>
    </xf>
    <xf numFmtId="5" fontId="20" fillId="7" borderId="0">
      <alignment wrapText="1"/>
    </xf>
    <xf numFmtId="37" fontId="174" fillId="7" borderId="0"/>
    <xf numFmtId="37" fontId="171" fillId="110" borderId="279"/>
    <xf numFmtId="5" fontId="171" fillId="110" borderId="279"/>
    <xf numFmtId="5" fontId="141" fillId="7" borderId="279"/>
    <xf numFmtId="37" fontId="141" fillId="7" borderId="279"/>
    <xf numFmtId="5" fontId="18" fillId="25" borderId="0"/>
    <xf numFmtId="5" fontId="20" fillId="7" borderId="0"/>
    <xf numFmtId="5" fontId="20" fillId="7" borderId="0"/>
    <xf numFmtId="5" fontId="20" fillId="7" borderId="0"/>
    <xf numFmtId="5" fontId="20" fillId="7" borderId="0"/>
    <xf numFmtId="5" fontId="20" fillId="7" borderId="0"/>
    <xf numFmtId="223" fontId="42" fillId="25" borderId="0">
      <alignment wrapText="1"/>
    </xf>
    <xf numFmtId="0" fontId="175" fillId="26" borderId="280" applyNumberFormat="0" applyBorder="0" applyAlignment="0"/>
    <xf numFmtId="5" fontId="153" fillId="7" borderId="0" applyNumberFormat="0" applyBorder="0" applyAlignment="0"/>
    <xf numFmtId="223" fontId="18" fillId="25" borderId="0"/>
    <xf numFmtId="223" fontId="20" fillId="7" borderId="0"/>
    <xf numFmtId="223" fontId="20" fillId="7" borderId="0"/>
    <xf numFmtId="223" fontId="20" fillId="7" borderId="0"/>
    <xf numFmtId="223" fontId="20" fillId="7" borderId="0"/>
    <xf numFmtId="223" fontId="20" fillId="7" borderId="0"/>
    <xf numFmtId="37" fontId="18" fillId="25" borderId="88" applyAlignment="0">
      <alignment wrapText="1"/>
    </xf>
    <xf numFmtId="37" fontId="18" fillId="25" borderId="88" applyAlignment="0">
      <alignment wrapText="1"/>
    </xf>
    <xf numFmtId="5" fontId="18" fillId="25" borderId="88" applyAlignment="0">
      <alignment wrapText="1"/>
    </xf>
    <xf numFmtId="5" fontId="18" fillId="25" borderId="88" applyAlignment="0">
      <alignment wrapText="1"/>
    </xf>
    <xf numFmtId="10" fontId="18" fillId="25" borderId="88" applyAlignment="0">
      <alignment wrapText="1"/>
    </xf>
    <xf numFmtId="10" fontId="18" fillId="25" borderId="88" applyAlignment="0">
      <alignment wrapText="1"/>
    </xf>
    <xf numFmtId="9" fontId="18" fillId="25" borderId="88" applyAlignment="0">
      <alignment wrapText="1"/>
    </xf>
    <xf numFmtId="9" fontId="18" fillId="25" borderId="88" applyAlignment="0">
      <alignment wrapText="1"/>
    </xf>
    <xf numFmtId="188" fontId="18" fillId="25" borderId="88" applyAlignment="0"/>
    <xf numFmtId="188" fontId="18" fillId="25" borderId="88" applyAlignment="0"/>
    <xf numFmtId="37" fontId="18" fillId="25" borderId="88" applyAlignment="0">
      <alignment wrapText="1"/>
    </xf>
    <xf numFmtId="37" fontId="18" fillId="25" borderId="88" applyAlignment="0">
      <alignment wrapText="1"/>
    </xf>
    <xf numFmtId="168" fontId="18" fillId="25" borderId="88" applyAlignment="0">
      <alignment wrapText="1"/>
    </xf>
    <xf numFmtId="168" fontId="18" fillId="25" borderId="88" applyAlignment="0">
      <alignment wrapText="1"/>
    </xf>
    <xf numFmtId="0" fontId="176" fillId="0" borderId="0"/>
    <xf numFmtId="0" fontId="177" fillId="0" borderId="0" applyNumberFormat="0" applyFill="0" applyBorder="0" applyAlignment="0" applyProtection="0">
      <alignment horizontal="right"/>
    </xf>
    <xf numFmtId="0" fontId="178" fillId="7" borderId="0" applyNumberFormat="0" applyFill="0" applyBorder="0" applyAlignment="0" applyProtection="0"/>
    <xf numFmtId="37" fontId="41" fillId="121" borderId="0"/>
    <xf numFmtId="37" fontId="41" fillId="121" borderId="0"/>
    <xf numFmtId="37" fontId="41" fillId="121" borderId="0"/>
    <xf numFmtId="37" fontId="41" fillId="121" borderId="0"/>
    <xf numFmtId="37" fontId="103" fillId="0" borderId="0" applyNumberFormat="0" applyFill="0" applyBorder="0" applyAlignment="0" applyProtection="0"/>
    <xf numFmtId="37" fontId="103" fillId="0" borderId="0" applyNumberFormat="0" applyFill="0" applyBorder="0" applyAlignment="0" applyProtection="0"/>
    <xf numFmtId="37" fontId="103" fillId="0" borderId="0" applyNumberFormat="0" applyFill="0" applyBorder="0" applyAlignment="0" applyProtection="0"/>
    <xf numFmtId="37" fontId="103" fillId="0" borderId="0" applyNumberFormat="0" applyFill="0" applyBorder="0" applyAlignment="0" applyProtection="0"/>
    <xf numFmtId="41" fontId="179" fillId="78" borderId="0" applyNumberFormat="0" applyFont="0">
      <protection locked="0"/>
    </xf>
    <xf numFmtId="0" fontId="18" fillId="0" borderId="0" applyFont="0" applyFill="0" applyBorder="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71" borderId="0" applyNumberFormat="0" applyBorder="0" applyAlignment="0" applyProtection="0"/>
    <xf numFmtId="0" fontId="135" fillId="71"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71" borderId="0" applyNumberFormat="0" applyBorder="0" applyAlignment="0" applyProtection="0"/>
    <xf numFmtId="0" fontId="135" fillId="71"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3" fontId="180" fillId="0" borderId="0"/>
    <xf numFmtId="38" fontId="41" fillId="25" borderId="0" applyNumberFormat="0" applyBorder="0" applyAlignment="0" applyProtection="0"/>
    <xf numFmtId="38" fontId="41" fillId="25" borderId="0" applyNumberFormat="0" applyBorder="0" applyAlignment="0" applyProtection="0"/>
    <xf numFmtId="38" fontId="41" fillId="25" borderId="0" applyNumberFormat="0" applyBorder="0" applyAlignment="0" applyProtection="0"/>
    <xf numFmtId="0" fontId="181" fillId="0" borderId="0">
      <protection locked="0"/>
    </xf>
    <xf numFmtId="0" fontId="181" fillId="0" borderId="0">
      <protection locked="0"/>
    </xf>
    <xf numFmtId="0" fontId="182" fillId="0" borderId="0" applyNumberFormat="0" applyFill="0" applyBorder="0" applyAlignment="0" applyProtection="0"/>
    <xf numFmtId="14" fontId="29" fillId="30" borderId="241">
      <alignment horizontal="center" vertical="center" wrapText="1"/>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83" fillId="0" borderId="281" applyNumberFormat="0" applyFill="0" applyAlignment="0" applyProtection="0"/>
    <xf numFmtId="0" fontId="183" fillId="0" borderId="28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83" fillId="0" borderId="281" applyNumberFormat="0" applyFill="0" applyAlignment="0" applyProtection="0"/>
    <xf numFmtId="0" fontId="183" fillId="0" borderId="28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0" borderId="282" applyNumberFormat="0" applyFill="0" applyAlignment="0" applyProtection="0"/>
    <xf numFmtId="0" fontId="184" fillId="0" borderId="282"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85" fillId="0" borderId="284" applyNumberFormat="0" applyFill="0" applyAlignment="0" applyProtection="0"/>
    <xf numFmtId="0" fontId="185" fillId="0" borderId="284"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85" fillId="0" borderId="284" applyNumberFormat="0" applyFill="0" applyAlignment="0" applyProtection="0"/>
    <xf numFmtId="0" fontId="185" fillId="0" borderId="284"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283" applyNumberFormat="0" applyFill="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227" fontId="18" fillId="0" borderId="0">
      <protection locked="0"/>
    </xf>
    <xf numFmtId="0" fontId="186" fillId="0" borderId="0"/>
    <xf numFmtId="49" fontId="187" fillId="29" borderId="130">
      <alignment horizontal="centerContinuous" vertical="center"/>
    </xf>
    <xf numFmtId="38" fontId="188" fillId="29" borderId="0"/>
    <xf numFmtId="37" fontId="77" fillId="25" borderId="0" applyNumberFormat="0" applyFont="0" applyBorder="0" applyAlignment="0" applyProtection="0"/>
    <xf numFmtId="224" fontId="18" fillId="0" borderId="0"/>
    <xf numFmtId="224" fontId="18" fillId="0" borderId="0"/>
    <xf numFmtId="224" fontId="18" fillId="0" borderId="0"/>
    <xf numFmtId="0" fontId="178" fillId="7" borderId="0" applyNumberFormat="0" applyFont="0" applyBorder="0" applyAlignment="0" applyProtection="0"/>
    <xf numFmtId="224" fontId="18" fillId="0" borderId="0"/>
    <xf numFmtId="0" fontId="189" fillId="0" borderId="0" applyNumberFormat="0" applyFill="0" applyBorder="0" applyAlignment="0" applyProtection="0"/>
    <xf numFmtId="0" fontId="123" fillId="7" borderId="0" applyNumberFormat="0" applyFill="0" applyBorder="0" applyAlignment="0" applyProtection="0"/>
    <xf numFmtId="0" fontId="123" fillId="7" borderId="0" applyNumberFormat="0" applyFill="0" applyBorder="0" applyAlignment="0" applyProtection="0"/>
    <xf numFmtId="0" fontId="123" fillId="7" borderId="0" applyNumberFormat="0" applyFill="0" applyBorder="0" applyAlignment="0" applyProtection="0"/>
    <xf numFmtId="0" fontId="123" fillId="7" borderId="0" applyNumberFormat="0" applyFill="0" applyBorder="0" applyAlignment="0" applyProtection="0"/>
    <xf numFmtId="175" fontId="190" fillId="0" borderId="0" applyNumberFormat="0" applyFill="0" applyBorder="0" applyAlignment="0">
      <protection locked="0" hidden="1"/>
    </xf>
    <xf numFmtId="0" fontId="10" fillId="0" borderId="285" applyNumberFormat="0" applyFill="0" applyAlignment="0" applyProtection="0"/>
    <xf numFmtId="0" fontId="191"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228" fontId="18" fillId="0" borderId="0" applyBorder="0" applyAlignment="0" applyProtection="0"/>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31" fillId="68" borderId="0" applyNumberFormat="0" applyBorder="0" applyAlignment="0" applyProtection="0"/>
    <xf numFmtId="0" fontId="131" fillId="68" borderId="0" applyNumberFormat="0" applyBorder="0" applyAlignment="0" applyProtection="0"/>
    <xf numFmtId="0" fontId="157" fillId="29" borderId="0">
      <alignment horizontal="left" wrapText="1"/>
    </xf>
    <xf numFmtId="37" fontId="159" fillId="29" borderId="269" applyNumberFormat="0" applyAlignment="0"/>
    <xf numFmtId="0" fontId="20" fillId="7" borderId="269" applyNumberFormat="0" applyAlignment="0"/>
    <xf numFmtId="0" fontId="20" fillId="7" borderId="269" applyNumberFormat="0" applyAlignment="0"/>
    <xf numFmtId="0" fontId="20" fillId="7" borderId="269" applyNumberFormat="0" applyAlignment="0"/>
    <xf numFmtId="0" fontId="20" fillId="7" borderId="269" applyNumberFormat="0" applyAlignment="0"/>
    <xf numFmtId="0" fontId="20" fillId="7" borderId="269" applyNumberFormat="0" applyAlignment="0"/>
    <xf numFmtId="197" fontId="18" fillId="112" borderId="269" applyAlignment="0">
      <protection locked="0"/>
    </xf>
    <xf numFmtId="226" fontId="18" fillId="29" borderId="269" applyAlignment="0">
      <protection locked="0"/>
    </xf>
    <xf numFmtId="229" fontId="20" fillId="7" borderId="269" applyFont="0" applyAlignment="0">
      <protection locked="0"/>
    </xf>
    <xf numFmtId="229" fontId="20" fillId="7" borderId="269" applyFont="0" applyAlignment="0">
      <protection locked="0"/>
    </xf>
    <xf numFmtId="229" fontId="20" fillId="7" borderId="269" applyFont="0" applyAlignment="0">
      <protection locked="0"/>
    </xf>
    <xf numFmtId="229" fontId="20" fillId="7" borderId="269" applyFont="0" applyAlignment="0">
      <protection locked="0"/>
    </xf>
    <xf numFmtId="197" fontId="18" fillId="29" borderId="269" applyAlignment="0">
      <protection locked="0"/>
    </xf>
    <xf numFmtId="37" fontId="18" fillId="112" borderId="269">
      <alignment horizontal="center"/>
      <protection locked="0"/>
    </xf>
    <xf numFmtId="229" fontId="20" fillId="7" borderId="269" applyNumberFormat="0" applyFont="0" applyAlignment="0">
      <protection locked="0"/>
    </xf>
    <xf numFmtId="229" fontId="20" fillId="7" borderId="269" applyNumberFormat="0" applyFont="0" applyAlignment="0">
      <protection locked="0"/>
    </xf>
    <xf numFmtId="229" fontId="20" fillId="7" borderId="269" applyNumberFormat="0" applyFont="0" applyAlignment="0">
      <protection locked="0"/>
    </xf>
    <xf numFmtId="229" fontId="20" fillId="7" borderId="269" applyNumberFormat="0" applyFont="0" applyAlignment="0">
      <protection locked="0"/>
    </xf>
    <xf numFmtId="0" fontId="18" fillId="29" borderId="269" applyAlignment="0">
      <protection locked="0"/>
    </xf>
    <xf numFmtId="37" fontId="18" fillId="25" borderId="0" applyBorder="0"/>
    <xf numFmtId="37" fontId="173" fillId="122" borderId="267">
      <alignment wrapText="1"/>
    </xf>
    <xf numFmtId="37" fontId="18" fillId="25" borderId="286" applyBorder="0"/>
    <xf numFmtId="224" fontId="18" fillId="25" borderId="0">
      <alignment wrapText="1"/>
    </xf>
    <xf numFmtId="37" fontId="18" fillId="112" borderId="269" applyNumberFormat="0" applyAlignment="0">
      <protection locked="0"/>
    </xf>
    <xf numFmtId="229" fontId="20" fillId="7" borderId="269" applyNumberFormat="0" applyFont="0" applyAlignment="0">
      <protection locked="0"/>
    </xf>
    <xf numFmtId="229" fontId="20" fillId="7" borderId="269" applyNumberFormat="0" applyFont="0" applyAlignment="0">
      <protection locked="0"/>
    </xf>
    <xf numFmtId="229" fontId="20" fillId="7" borderId="269" applyNumberFormat="0" applyFont="0" applyAlignment="0">
      <protection locked="0"/>
    </xf>
    <xf numFmtId="229" fontId="20" fillId="7" borderId="269" applyNumberFormat="0" applyFont="0" applyAlignment="0">
      <protection locked="0"/>
    </xf>
    <xf numFmtId="37" fontId="18" fillId="29" borderId="269" applyNumberFormat="0" applyAlignment="0">
      <protection locked="0"/>
    </xf>
    <xf numFmtId="10" fontId="18" fillId="123" borderId="0" applyBorder="0" applyAlignment="0">
      <protection locked="0"/>
    </xf>
    <xf numFmtId="10" fontId="20" fillId="7" borderId="269" applyFont="0" applyBorder="0" applyAlignment="0">
      <protection locked="0"/>
    </xf>
    <xf numFmtId="10" fontId="20" fillId="7" borderId="269" applyFont="0" applyBorder="0" applyAlignment="0">
      <protection locked="0"/>
    </xf>
    <xf numFmtId="10" fontId="20" fillId="7" borderId="269" applyFont="0" applyBorder="0" applyAlignment="0">
      <protection locked="0"/>
    </xf>
    <xf numFmtId="10" fontId="20" fillId="7" borderId="269" applyFont="0" applyBorder="0" applyAlignment="0">
      <protection locked="0"/>
    </xf>
    <xf numFmtId="10" fontId="18" fillId="29" borderId="0" applyBorder="0" applyAlignment="0">
      <protection locked="0"/>
    </xf>
    <xf numFmtId="37" fontId="18" fillId="25" borderId="88" applyNumberFormat="0" applyBorder="0" applyAlignment="0"/>
    <xf numFmtId="37" fontId="18" fillId="25" borderId="88" applyNumberFormat="0" applyBorder="0" applyAlignment="0"/>
    <xf numFmtId="5" fontId="18" fillId="29" borderId="269" applyAlignment="0">
      <protection locked="0"/>
    </xf>
    <xf numFmtId="5" fontId="20" fillId="7" borderId="269" applyFont="0" applyAlignment="0">
      <protection locked="0"/>
    </xf>
    <xf numFmtId="5" fontId="20" fillId="7" borderId="269" applyFont="0" applyAlignment="0">
      <protection locked="0"/>
    </xf>
    <xf numFmtId="5" fontId="20" fillId="7" borderId="269" applyFont="0" applyAlignment="0">
      <protection locked="0"/>
    </xf>
    <xf numFmtId="5" fontId="20" fillId="7" borderId="269" applyFont="0" applyAlignment="0">
      <protection locked="0"/>
    </xf>
    <xf numFmtId="5" fontId="18" fillId="29" borderId="269" applyFont="0" applyAlignment="0">
      <protection locked="0"/>
    </xf>
    <xf numFmtId="37" fontId="18" fillId="29" borderId="269" applyNumberFormat="0" applyAlignment="0">
      <protection locked="0"/>
    </xf>
    <xf numFmtId="5" fontId="20" fillId="7" borderId="269" applyNumberFormat="0" applyFont="0" applyAlignment="0">
      <protection locked="0"/>
    </xf>
    <xf numFmtId="5" fontId="20" fillId="7" borderId="269" applyNumberFormat="0" applyFont="0" applyAlignment="0">
      <protection locked="0"/>
    </xf>
    <xf numFmtId="5" fontId="20" fillId="7" borderId="269" applyNumberFormat="0" applyFont="0" applyAlignment="0">
      <protection locked="0"/>
    </xf>
    <xf numFmtId="5" fontId="20" fillId="7" borderId="269" applyNumberFormat="0" applyFont="0" applyAlignment="0">
      <protection locked="0"/>
    </xf>
    <xf numFmtId="37" fontId="18" fillId="29" borderId="269" applyNumberFormat="0">
      <alignment horizontal="right"/>
      <protection locked="0"/>
    </xf>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0" fontId="41" fillId="29" borderId="130" applyNumberFormat="0" applyBorder="0" applyAlignment="0" applyProtection="0"/>
    <xf numFmtId="10" fontId="41" fillId="29" borderId="130" applyNumberFormat="0" applyBorder="0" applyAlignment="0" applyProtection="0"/>
    <xf numFmtId="10" fontId="41" fillId="29" borderId="130" applyNumberFormat="0" applyBorder="0" applyAlignment="0" applyProtection="0"/>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0" fontId="166" fillId="78" borderId="271" applyNumberFormat="0" applyAlignment="0" applyProtection="0"/>
    <xf numFmtId="0" fontId="166" fillId="78" borderId="271" applyNumberFormat="0" applyAlignment="0" applyProtection="0"/>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0" fontId="166" fillId="78" borderId="271" applyNumberFormat="0" applyAlignment="0" applyProtection="0"/>
    <xf numFmtId="0" fontId="166" fillId="78" borderId="271" applyNumberFormat="0" applyAlignment="0" applyProtection="0"/>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231" fontId="18" fillId="125" borderId="0"/>
    <xf numFmtId="0" fontId="131" fillId="68" borderId="0" applyNumberFormat="0" applyBorder="0" applyAlignment="0" applyProtection="0"/>
    <xf numFmtId="232" fontId="194" fillId="0" borderId="97"/>
    <xf numFmtId="232" fontId="194" fillId="0" borderId="97"/>
    <xf numFmtId="232" fontId="194" fillId="0" borderId="97"/>
    <xf numFmtId="232" fontId="194" fillId="0" borderId="97"/>
    <xf numFmtId="233" fontId="194" fillId="0" borderId="97"/>
    <xf numFmtId="233" fontId="194" fillId="0" borderId="97"/>
    <xf numFmtId="233" fontId="194" fillId="0" borderId="97"/>
    <xf numFmtId="233" fontId="194" fillId="0" borderId="97"/>
    <xf numFmtId="234" fontId="194" fillId="0" borderId="97" applyFill="0" applyBorder="0"/>
    <xf numFmtId="234" fontId="194" fillId="0" borderId="97" applyFill="0" applyBorder="0"/>
    <xf numFmtId="234" fontId="194" fillId="0" borderId="97" applyFill="0" applyBorder="0"/>
    <xf numFmtId="234" fontId="194" fillId="0" borderId="97" applyFill="0" applyBorder="0"/>
    <xf numFmtId="235" fontId="194" fillId="0" borderId="97"/>
    <xf numFmtId="235" fontId="194" fillId="0" borderId="97"/>
    <xf numFmtId="235" fontId="194" fillId="0" borderId="97"/>
    <xf numFmtId="235" fontId="194" fillId="0" borderId="97"/>
    <xf numFmtId="236" fontId="194" fillId="0" borderId="97"/>
    <xf numFmtId="236" fontId="194" fillId="0" borderId="97"/>
    <xf numFmtId="236" fontId="194" fillId="0" borderId="97"/>
    <xf numFmtId="236" fontId="194" fillId="0" borderId="97"/>
    <xf numFmtId="237" fontId="194" fillId="0" borderId="97"/>
    <xf numFmtId="237" fontId="194" fillId="0" borderId="97"/>
    <xf numFmtId="237" fontId="194" fillId="0" borderId="97"/>
    <xf numFmtId="237" fontId="194" fillId="0" borderId="97"/>
    <xf numFmtId="238" fontId="194" fillId="0" borderId="288"/>
    <xf numFmtId="238" fontId="194" fillId="0" borderId="288"/>
    <xf numFmtId="238" fontId="194" fillId="0" borderId="288"/>
    <xf numFmtId="238" fontId="194" fillId="0" borderId="288"/>
    <xf numFmtId="239" fontId="194" fillId="0" borderId="97"/>
    <xf numFmtId="239" fontId="194" fillId="0" borderId="97"/>
    <xf numFmtId="239" fontId="194" fillId="0" borderId="97"/>
    <xf numFmtId="239" fontId="194" fillId="0" borderId="97"/>
    <xf numFmtId="240" fontId="194" fillId="0" borderId="97">
      <alignment horizontal="right"/>
    </xf>
    <xf numFmtId="240" fontId="194" fillId="0" borderId="97">
      <alignment horizontal="right"/>
    </xf>
    <xf numFmtId="240" fontId="194" fillId="0" borderId="97">
      <alignment horizontal="right"/>
    </xf>
    <xf numFmtId="240" fontId="194" fillId="0" borderId="97">
      <alignment horizontal="right"/>
    </xf>
    <xf numFmtId="241" fontId="194" fillId="0" borderId="97">
      <alignment horizontal="right"/>
    </xf>
    <xf numFmtId="241" fontId="194" fillId="0" borderId="97">
      <alignment horizontal="right"/>
    </xf>
    <xf numFmtId="241" fontId="194" fillId="0" borderId="97">
      <alignment horizontal="right"/>
    </xf>
    <xf numFmtId="241" fontId="194" fillId="0" borderId="97">
      <alignment horizontal="right"/>
    </xf>
    <xf numFmtId="242" fontId="194" fillId="0" borderId="97"/>
    <xf numFmtId="242" fontId="194" fillId="0" borderId="97"/>
    <xf numFmtId="242" fontId="194" fillId="0" borderId="97"/>
    <xf numFmtId="242" fontId="194" fillId="0" borderId="97"/>
    <xf numFmtId="0" fontId="18" fillId="126" borderId="0"/>
    <xf numFmtId="0" fontId="18" fillId="0" borderId="97">
      <alignment horizontal="left"/>
    </xf>
    <xf numFmtId="243" fontId="194" fillId="0" borderId="97"/>
    <xf numFmtId="243" fontId="194" fillId="0" borderId="97"/>
    <xf numFmtId="243" fontId="194" fillId="0" borderId="97"/>
    <xf numFmtId="243" fontId="194" fillId="0" borderId="97"/>
    <xf numFmtId="244" fontId="194" fillId="0" borderId="97"/>
    <xf numFmtId="244" fontId="194" fillId="0" borderId="97"/>
    <xf numFmtId="244" fontId="194" fillId="0" borderId="97"/>
    <xf numFmtId="244" fontId="194" fillId="0" borderId="97"/>
    <xf numFmtId="245" fontId="194" fillId="0" borderId="97"/>
    <xf numFmtId="245" fontId="194" fillId="0" borderId="97"/>
    <xf numFmtId="245" fontId="194" fillId="0" borderId="97"/>
    <xf numFmtId="245" fontId="194" fillId="0" borderId="97"/>
    <xf numFmtId="0" fontId="29" fillId="0" borderId="289"/>
    <xf numFmtId="0" fontId="29" fillId="0" borderId="289"/>
    <xf numFmtId="0" fontId="29" fillId="0" borderId="289"/>
    <xf numFmtId="0" fontId="29" fillId="0" borderId="289"/>
    <xf numFmtId="213" fontId="18" fillId="0" borderId="0" applyFont="0" applyFill="0" applyBorder="0" applyAlignment="0" applyProtection="0"/>
    <xf numFmtId="214" fontId="18" fillId="0" borderId="0" applyFont="0" applyFill="0" applyBorder="0" applyAlignment="0" applyProtection="0"/>
    <xf numFmtId="0" fontId="155" fillId="0" borderId="0" applyFill="0" applyBorder="0" applyAlignment="0"/>
    <xf numFmtId="246" fontId="148" fillId="0" borderId="0">
      <alignment vertical="center"/>
    </xf>
    <xf numFmtId="49" fontId="147" fillId="0" borderId="0"/>
    <xf numFmtId="0" fontId="151" fillId="103" borderId="0">
      <alignment horizontal="left"/>
    </xf>
    <xf numFmtId="0" fontId="42" fillId="7" borderId="0">
      <alignment horizontal="left"/>
    </xf>
    <xf numFmtId="0" fontId="41" fillId="25" borderId="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30" fillId="0" borderId="290" applyNumberFormat="0" applyFill="0" applyAlignment="0" applyProtection="0"/>
    <xf numFmtId="0" fontId="130" fillId="0" borderId="290"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30" fillId="0" borderId="290" applyNumberFormat="0" applyFill="0" applyAlignment="0" applyProtection="0"/>
    <xf numFmtId="0" fontId="130" fillId="0" borderId="290"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0" fontId="146" fillId="0" borderId="273" applyNumberFormat="0" applyFill="0" applyAlignment="0" applyProtection="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31" fontId="18" fillId="103" borderId="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0" fontId="20" fillId="0" borderId="99">
      <alignment horizontal="left"/>
      <protection locked="0"/>
    </xf>
    <xf numFmtId="0" fontId="20" fillId="0" borderId="99">
      <alignment horizontal="left"/>
      <protection locked="0"/>
    </xf>
    <xf numFmtId="0" fontId="20" fillId="0" borderId="99">
      <alignment horizontal="left"/>
      <protection locked="0"/>
    </xf>
    <xf numFmtId="0" fontId="20" fillId="0" borderId="99">
      <alignment horizontal="left"/>
      <protection locked="0"/>
    </xf>
    <xf numFmtId="0" fontId="195" fillId="7" borderId="99">
      <alignment horizontal="left"/>
      <protection locked="0"/>
    </xf>
    <xf numFmtId="0" fontId="20" fillId="0" borderId="99">
      <alignment horizontal="left"/>
      <protection locked="0"/>
    </xf>
    <xf numFmtId="179" fontId="196" fillId="127" borderId="13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0" fontId="18" fillId="25" borderId="0" applyNumberFormat="0" applyFont="0" applyBorder="0" applyAlignment="0" applyProtection="0"/>
    <xf numFmtId="38" fontId="87" fillId="0" borderId="0" applyFont="0" applyFill="0" applyBorder="0" applyAlignment="0" applyProtection="0"/>
    <xf numFmtId="182" fontId="18" fillId="0" borderId="0" applyFont="0" applyFill="0" applyBorder="0" applyAlignment="0" applyProtection="0"/>
    <xf numFmtId="43" fontId="18" fillId="0" borderId="0" applyFont="0" applyFill="0" applyBorder="0" applyAlignment="0" applyProtection="0"/>
    <xf numFmtId="248" fontId="87" fillId="0" borderId="0" applyFont="0" applyFill="0" applyBorder="0" applyAlignment="0" applyProtection="0"/>
    <xf numFmtId="43" fontId="197" fillId="0" borderId="0" applyFont="0" applyFill="0" applyBorder="0" applyAlignment="0" applyProtection="0"/>
    <xf numFmtId="249" fontId="18" fillId="0" borderId="0" applyFont="0" applyFill="0" applyBorder="0" applyAlignment="0" applyProtection="0"/>
    <xf numFmtId="250" fontId="18" fillId="0" borderId="0" applyFont="0" applyFill="0" applyBorder="0" applyAlignment="0" applyProtection="0"/>
    <xf numFmtId="0" fontId="198" fillId="0" borderId="241"/>
    <xf numFmtId="251" fontId="18" fillId="0" borderId="0" applyFont="0" applyFill="0" applyBorder="0" applyAlignment="0" applyProtection="0"/>
    <xf numFmtId="252" fontId="18" fillId="0" borderId="0" applyFont="0" applyFill="0" applyBorder="0" applyAlignment="0" applyProtection="0"/>
    <xf numFmtId="0" fontId="199" fillId="0" borderId="0" applyFont="0" applyFill="0" applyBorder="0" applyAlignment="0" applyProtection="0"/>
    <xf numFmtId="0" fontId="199" fillId="0" borderId="0" applyFont="0" applyFill="0" applyBorder="0" applyAlignment="0" applyProtection="0"/>
    <xf numFmtId="253" fontId="87" fillId="0" borderId="0" applyFont="0" applyFill="0" applyBorder="0" applyAlignment="0" applyProtection="0"/>
    <xf numFmtId="44"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28" fontId="18" fillId="0" borderId="0" applyFont="0" applyFill="0" applyBorder="0" applyAlignment="0" applyProtection="0"/>
    <xf numFmtId="254" fontId="18" fillId="0" borderId="0" applyFont="0" applyFill="0" applyBorder="0" applyAlignment="0" applyProtection="0"/>
    <xf numFmtId="255" fontId="18" fillId="0" borderId="0" applyFont="0" applyFill="0" applyBorder="0" applyAlignment="0" applyProtection="0"/>
    <xf numFmtId="256" fontId="160" fillId="0" borderId="0">
      <protection locked="0"/>
    </xf>
    <xf numFmtId="257" fontId="169"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9" fontId="87" fillId="0" borderId="0" applyFont="0" applyFill="0" applyBorder="0" applyAlignment="0" applyProtection="0"/>
    <xf numFmtId="260" fontId="87"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261" fontId="18" fillId="0" borderId="0" applyFont="0" applyFill="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1" fillId="78" borderId="0" applyNumberFormat="0" applyBorder="0" applyAlignment="0" applyProtection="0"/>
    <xf numFmtId="0" fontId="201"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1" fillId="78" borderId="0" applyNumberFormat="0" applyBorder="0" applyAlignment="0" applyProtection="0"/>
    <xf numFmtId="0" fontId="201"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200" fillId="78" borderId="0" applyNumberFormat="0" applyBorder="0" applyAlignment="0" applyProtection="0"/>
    <xf numFmtId="0" fontId="77" fillId="0" borderId="0"/>
    <xf numFmtId="37" fontId="83" fillId="0" borderId="0"/>
    <xf numFmtId="37" fontId="83" fillId="0" borderId="0"/>
    <xf numFmtId="37" fontId="83" fillId="0" borderId="0"/>
    <xf numFmtId="37" fontId="83" fillId="0" borderId="0"/>
    <xf numFmtId="0" fontId="64" fillId="0" borderId="0"/>
    <xf numFmtId="0" fontId="64" fillId="0" borderId="0"/>
    <xf numFmtId="0" fontId="64" fillId="0" borderId="0"/>
    <xf numFmtId="0" fontId="64" fillId="0" borderId="0"/>
    <xf numFmtId="37" fontId="41" fillId="0" borderId="88" applyNumberFormat="0" applyFont="0" applyFill="0" applyBorder="0" applyAlignment="0" applyProtection="0"/>
    <xf numFmtId="37" fontId="41" fillId="0" borderId="88" applyNumberFormat="0" applyFont="0" applyFill="0" applyBorder="0" applyAlignment="0" applyProtection="0"/>
    <xf numFmtId="37" fontId="41" fillId="0" borderId="88" applyNumberFormat="0" applyFont="0" applyFill="0" applyBorder="0" applyAlignment="0" applyProtection="0"/>
    <xf numFmtId="37" fontId="41" fillId="0" borderId="88" applyNumberFormat="0" applyFont="0" applyFill="0" applyBorder="0" applyAlignment="0" applyProtection="0"/>
    <xf numFmtId="0" fontId="64" fillId="0" borderId="0"/>
    <xf numFmtId="0" fontId="18" fillId="0" borderId="0"/>
    <xf numFmtId="173" fontId="202"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262"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18" fillId="0" borderId="0"/>
    <xf numFmtId="0" fontId="18" fillId="0" borderId="0"/>
    <xf numFmtId="0" fontId="18" fillId="0" borderId="0"/>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6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18" fillId="0" borderId="0"/>
    <xf numFmtId="0" fontId="20" fillId="0" borderId="0">
      <alignment vertical="top"/>
    </xf>
    <xf numFmtId="0" fontId="18" fillId="0" borderId="0"/>
    <xf numFmtId="0" fontId="18" fillId="0" borderId="0"/>
    <xf numFmtId="0" fontId="20" fillId="0" borderId="0">
      <alignment vertical="top"/>
    </xf>
    <xf numFmtId="0" fontId="18" fillId="0" borderId="0"/>
    <xf numFmtId="0" fontId="18" fillId="0" borderId="0"/>
    <xf numFmtId="0" fontId="18" fillId="0" borderId="0"/>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18" fillId="0" borderId="0"/>
    <xf numFmtId="0" fontId="18" fillId="0" borderId="0"/>
    <xf numFmtId="0" fontId="20" fillId="0" borderId="0">
      <alignment vertical="top"/>
    </xf>
    <xf numFmtId="0" fontId="18" fillId="0" borderId="0"/>
    <xf numFmtId="0" fontId="18" fillId="0" borderId="0"/>
    <xf numFmtId="0" fontId="18" fillId="0" borderId="0"/>
    <xf numFmtId="0" fontId="20" fillId="0" borderId="0">
      <alignment vertical="top"/>
    </xf>
    <xf numFmtId="0" fontId="20" fillId="0" borderId="0">
      <alignment vertical="top"/>
    </xf>
    <xf numFmtId="0" fontId="18" fillId="0" borderId="0"/>
    <xf numFmtId="0" fontId="18" fillId="0" borderId="0"/>
    <xf numFmtId="0" fontId="20" fillId="0" borderId="0">
      <alignment vertical="top"/>
    </xf>
    <xf numFmtId="0" fontId="18" fillId="0" borderId="0"/>
    <xf numFmtId="0" fontId="18" fillId="0" borderId="0"/>
    <xf numFmtId="0" fontId="20" fillId="0" borderId="0">
      <alignment vertical="top"/>
    </xf>
    <xf numFmtId="0" fontId="18" fillId="0" borderId="0"/>
    <xf numFmtId="0" fontId="18" fillId="0" borderId="0"/>
    <xf numFmtId="0" fontId="18" fillId="0" borderId="0"/>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6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3"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5"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5" fillId="0" borderId="0"/>
    <xf numFmtId="0" fontId="205" fillId="0" borderId="0"/>
    <xf numFmtId="0" fontId="20" fillId="0" borderId="0">
      <alignment vertical="top"/>
    </xf>
    <xf numFmtId="0" fontId="20" fillId="0" borderId="0">
      <alignment vertical="top"/>
    </xf>
    <xf numFmtId="0" fontId="204" fillId="0" borderId="0"/>
    <xf numFmtId="0" fontId="204" fillId="0" borderId="0"/>
    <xf numFmtId="0" fontId="204" fillId="0" borderId="0"/>
    <xf numFmtId="0" fontId="18"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18" fillId="0" borderId="0"/>
    <xf numFmtId="0" fontId="204" fillId="0" borderId="0"/>
    <xf numFmtId="41" fontId="41" fillId="0" borderId="0"/>
    <xf numFmtId="0" fontId="204" fillId="0" borderId="0"/>
    <xf numFmtId="0" fontId="204" fillId="0" borderId="0"/>
    <xf numFmtId="41"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4" fillId="0" borderId="0"/>
    <xf numFmtId="41" fontId="41" fillId="0" borderId="0"/>
    <xf numFmtId="0" fontId="204" fillId="0" borderId="0"/>
    <xf numFmtId="0" fontId="204" fillId="0" borderId="0"/>
    <xf numFmtId="41" fontId="41" fillId="0" borderId="0"/>
    <xf numFmtId="0" fontId="20" fillId="0" borderId="0"/>
    <xf numFmtId="0" fontId="18" fillId="0" borderId="0"/>
    <xf numFmtId="0" fontId="18" fillId="0" borderId="0"/>
    <xf numFmtId="0" fontId="18" fillId="0" borderId="0"/>
    <xf numFmtId="0" fontId="204" fillId="0" borderId="0"/>
    <xf numFmtId="0" fontId="204" fillId="0" borderId="0"/>
    <xf numFmtId="0" fontId="18" fillId="0" borderId="0"/>
    <xf numFmtId="0" fontId="64" fillId="0" borderId="0"/>
    <xf numFmtId="0" fontId="158" fillId="0" borderId="0"/>
    <xf numFmtId="0" fontId="204" fillId="0" borderId="0"/>
    <xf numFmtId="41" fontId="41" fillId="0" borderId="0"/>
    <xf numFmtId="0" fontId="204" fillId="0" borderId="0"/>
    <xf numFmtId="0" fontId="204" fillId="0" borderId="0"/>
    <xf numFmtId="41" fontId="41" fillId="0" borderId="0"/>
    <xf numFmtId="0" fontId="204" fillId="0" borderId="0"/>
    <xf numFmtId="41" fontId="41" fillId="0" borderId="0"/>
    <xf numFmtId="0" fontId="204" fillId="0" borderId="0"/>
    <xf numFmtId="0" fontId="204" fillId="0" borderId="0"/>
    <xf numFmtId="41" fontId="41" fillId="0" borderId="0"/>
    <xf numFmtId="0" fontId="204" fillId="0" borderId="0"/>
    <xf numFmtId="0" fontId="18" fillId="0" borderId="0"/>
    <xf numFmtId="0" fontId="204" fillId="0" borderId="0"/>
    <xf numFmtId="0" fontId="204" fillId="0" borderId="0"/>
    <xf numFmtId="0" fontId="18" fillId="0" borderId="0"/>
    <xf numFmtId="0" fontId="204" fillId="0" borderId="0"/>
    <xf numFmtId="0" fontId="204" fillId="0" borderId="0"/>
    <xf numFmtId="0" fontId="204" fillId="0" borderId="0"/>
    <xf numFmtId="0" fontId="18"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41" fontId="41" fillId="0" borderId="0"/>
    <xf numFmtId="0" fontId="20" fillId="0" borderId="0">
      <alignment vertical="top"/>
    </xf>
    <xf numFmtId="0" fontId="20" fillId="0" borderId="0">
      <alignment vertical="top"/>
    </xf>
    <xf numFmtId="41" fontId="41" fillId="0" borderId="0"/>
    <xf numFmtId="41" fontId="41" fillId="0" borderId="0"/>
    <xf numFmtId="41" fontId="41" fillId="0" borderId="0"/>
    <xf numFmtId="41" fontId="41" fillId="0" borderId="0"/>
    <xf numFmtId="0" fontId="18" fillId="0" borderId="0"/>
    <xf numFmtId="0" fontId="20" fillId="0" borderId="0">
      <alignment vertical="top"/>
    </xf>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0" borderId="0"/>
    <xf numFmtId="0" fontId="3" fillId="0" borderId="0"/>
    <xf numFmtId="0" fontId="18" fillId="0" borderId="0"/>
    <xf numFmtId="0" fontId="18" fillId="0" borderId="0"/>
    <xf numFmtId="0" fontId="3" fillId="0" borderId="0"/>
    <xf numFmtId="0" fontId="18" fillId="0" borderId="0"/>
    <xf numFmtId="0" fontId="18" fillId="0" borderId="0"/>
    <xf numFmtId="0" fontId="158" fillId="0" borderId="0"/>
    <xf numFmtId="0" fontId="158" fillId="0" borderId="0"/>
    <xf numFmtId="0" fontId="158" fillId="0" borderId="0"/>
    <xf numFmtId="0" fontId="158" fillId="0" borderId="0"/>
    <xf numFmtId="0" fontId="18" fillId="0" borderId="0"/>
    <xf numFmtId="0" fontId="18" fillId="0" borderId="0"/>
    <xf numFmtId="0" fontId="18" fillId="0" borderId="0"/>
    <xf numFmtId="0" fontId="158" fillId="0" borderId="0"/>
    <xf numFmtId="0" fontId="3" fillId="0" borderId="0"/>
    <xf numFmtId="0" fontId="18" fillId="0" borderId="0"/>
    <xf numFmtId="0" fontId="18" fillId="0" borderId="0"/>
    <xf numFmtId="0" fontId="18" fillId="0" borderId="0"/>
    <xf numFmtId="0" fontId="18" fillId="0" borderId="0"/>
    <xf numFmtId="0" fontId="18" fillId="0" borderId="0"/>
    <xf numFmtId="0" fontId="123"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95" fillId="7" borderId="99" applyNumberFormat="0" applyFont="0" applyBorder="0" applyAlignment="0">
      <alignment horizontal="left"/>
    </xf>
    <xf numFmtId="0" fontId="84" fillId="0" borderId="0"/>
    <xf numFmtId="0" fontId="18" fillId="0" borderId="0"/>
    <xf numFmtId="263" fontId="120" fillId="29" borderId="0"/>
    <xf numFmtId="263" fontId="120" fillId="29" borderId="0"/>
    <xf numFmtId="0" fontId="18" fillId="0" borderId="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158" fillId="0" borderId="0"/>
    <xf numFmtId="0" fontId="158" fillId="0" borderId="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18" fillId="75" borderId="274" applyNumberFormat="0" applyFont="0" applyAlignment="0" applyProtection="0"/>
    <xf numFmtId="0" fontId="158" fillId="0" borderId="0"/>
    <xf numFmtId="0" fontId="158" fillId="0" borderId="0"/>
    <xf numFmtId="0" fontId="158" fillId="0" borderId="0"/>
    <xf numFmtId="0" fontId="18" fillId="75" borderId="274" applyNumberFormat="0" applyFont="0" applyAlignment="0" applyProtection="0"/>
    <xf numFmtId="0" fontId="18" fillId="75" borderId="274" applyNumberFormat="0" applyFon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8" fillId="75" borderId="274" applyNumberFormat="0" applyFont="0" applyAlignment="0" applyProtection="0"/>
    <xf numFmtId="0" fontId="158" fillId="0" borderId="0"/>
    <xf numFmtId="0" fontId="158" fillId="0" borderId="0"/>
    <xf numFmtId="0" fontId="158" fillId="0" borderId="0"/>
    <xf numFmtId="0" fontId="18" fillId="75" borderId="274" applyNumberFormat="0" applyFont="0" applyAlignment="0" applyProtection="0"/>
    <xf numFmtId="0" fontId="18" fillId="75" borderId="274" applyNumberFormat="0" applyFon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8" fillId="75" borderId="274" applyNumberFormat="0" applyFont="0" applyAlignment="0" applyProtection="0"/>
    <xf numFmtId="0" fontId="158" fillId="0" borderId="0"/>
    <xf numFmtId="0" fontId="158" fillId="0" borderId="0"/>
    <xf numFmtId="0" fontId="158" fillId="0" borderId="0"/>
    <xf numFmtId="0" fontId="18" fillId="75" borderId="274" applyNumberFormat="0" applyFont="0" applyAlignment="0" applyProtection="0"/>
    <xf numFmtId="0" fontId="18" fillId="75" borderId="274" applyNumberFormat="0" applyFon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8" fillId="75" borderId="274" applyNumberFormat="0" applyFont="0" applyAlignment="0" applyProtection="0"/>
    <xf numFmtId="0" fontId="158" fillId="0" borderId="0"/>
    <xf numFmtId="0" fontId="158" fillId="0" borderId="0"/>
    <xf numFmtId="0" fontId="18" fillId="75" borderId="274" applyNumberFormat="0" applyFont="0" applyAlignment="0" applyProtection="0"/>
    <xf numFmtId="0" fontId="158" fillId="0" borderId="0"/>
    <xf numFmtId="0" fontId="158" fillId="0" borderId="0"/>
    <xf numFmtId="0" fontId="158" fillId="0" borderId="0"/>
    <xf numFmtId="0" fontId="158" fillId="0" borderId="0"/>
    <xf numFmtId="0" fontId="158" fillId="0" borderId="0"/>
    <xf numFmtId="0" fontId="18" fillId="75" borderId="274" applyNumberFormat="0" applyFont="0" applyAlignment="0" applyProtection="0"/>
    <xf numFmtId="0" fontId="158" fillId="0" borderId="0"/>
    <xf numFmtId="0" fontId="158" fillId="0" borderId="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18" fillId="75" borderId="274" applyNumberFormat="0" applyFont="0" applyAlignment="0" applyProtection="0"/>
    <xf numFmtId="0" fontId="158" fillId="0" borderId="0"/>
    <xf numFmtId="0" fontId="158" fillId="0" borderId="0"/>
    <xf numFmtId="0" fontId="158" fillId="0" borderId="0"/>
    <xf numFmtId="0" fontId="18" fillId="75" borderId="274" applyNumberFormat="0" applyFont="0" applyAlignment="0" applyProtection="0"/>
    <xf numFmtId="0" fontId="18" fillId="75" borderId="274" applyNumberFormat="0" applyFon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8" fillId="75" borderId="274" applyNumberFormat="0" applyFont="0" applyAlignment="0" applyProtection="0"/>
    <xf numFmtId="0" fontId="158" fillId="0" borderId="0"/>
    <xf numFmtId="0" fontId="158" fillId="0" borderId="0"/>
    <xf numFmtId="0" fontId="158" fillId="0" borderId="0"/>
    <xf numFmtId="0" fontId="18" fillId="75" borderId="274" applyNumberFormat="0" applyFont="0" applyAlignment="0" applyProtection="0"/>
    <xf numFmtId="0" fontId="18" fillId="75" borderId="274" applyNumberFormat="0" applyFon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8" fillId="75" borderId="274" applyNumberFormat="0" applyFont="0" applyAlignment="0" applyProtection="0"/>
    <xf numFmtId="0" fontId="158" fillId="0" borderId="0"/>
    <xf numFmtId="0" fontId="158" fillId="0" borderId="0"/>
    <xf numFmtId="0" fontId="158" fillId="0" borderId="0"/>
    <xf numFmtId="0" fontId="18" fillId="75" borderId="274" applyNumberFormat="0" applyFont="0" applyAlignment="0" applyProtection="0"/>
    <xf numFmtId="0" fontId="18" fillId="75" borderId="274" applyNumberFormat="0" applyFon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8" fillId="75" borderId="274" applyNumberFormat="0" applyFont="0" applyAlignment="0" applyProtection="0"/>
    <xf numFmtId="0" fontId="158" fillId="0" borderId="0"/>
    <xf numFmtId="0" fontId="158" fillId="0" borderId="0"/>
    <xf numFmtId="0" fontId="18" fillId="75" borderId="274" applyNumberFormat="0" applyFon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8" fillId="75" borderId="274" applyNumberFormat="0" applyFont="0" applyAlignment="0" applyProtection="0"/>
    <xf numFmtId="0" fontId="158" fillId="0" borderId="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264" fontId="161" fillId="0" borderId="0"/>
    <xf numFmtId="0" fontId="206" fillId="0" borderId="0"/>
    <xf numFmtId="264" fontId="147" fillId="0" borderId="0"/>
    <xf numFmtId="264" fontId="207" fillId="0" borderId="0"/>
    <xf numFmtId="215" fontId="147" fillId="0" borderId="0"/>
    <xf numFmtId="215" fontId="150" fillId="0" borderId="0"/>
    <xf numFmtId="0" fontId="162" fillId="0" borderId="0"/>
    <xf numFmtId="183" fontId="18" fillId="0" borderId="0" applyFont="0" applyFill="0" applyBorder="0" applyAlignment="0" applyProtection="0"/>
    <xf numFmtId="182" fontId="18" fillId="0" borderId="0" applyFont="0" applyFill="0" applyBorder="0" applyAlignment="0" applyProtection="0"/>
    <xf numFmtId="40" fontId="208" fillId="0" borderId="0" applyFont="0" applyFill="0" applyBorder="0" applyAlignment="0" applyProtection="0"/>
    <xf numFmtId="38" fontId="208" fillId="0" borderId="0" applyFont="0" applyFill="0" applyBorder="0" applyAlignment="0" applyProtection="0"/>
    <xf numFmtId="265" fontId="209" fillId="128" borderId="0" applyNumberFormat="0" applyFont="0" applyBorder="0" applyAlignment="0" applyProtection="0"/>
    <xf numFmtId="0" fontId="210" fillId="0" borderId="0"/>
    <xf numFmtId="9" fontId="210" fillId="0" borderId="0" applyNumberFormat="0" applyFill="0" applyBorder="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158" fillId="0" borderId="0"/>
    <xf numFmtId="0" fontId="158" fillId="0" borderId="0"/>
    <xf numFmtId="0" fontId="158" fillId="0" borderId="0"/>
    <xf numFmtId="0" fontId="158" fillId="0" borderId="0"/>
    <xf numFmtId="0" fontId="211" fillId="7" borderId="291" applyNumberFormat="0" applyAlignment="0" applyProtection="0"/>
    <xf numFmtId="0" fontId="211" fillId="7" borderId="291" applyNumberFormat="0" applyAlignment="0" applyProtection="0"/>
    <xf numFmtId="0" fontId="211" fillId="2" borderId="291" applyNumberForma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11" fillId="2" borderId="291" applyNumberFormat="0" applyAlignment="0" applyProtection="0"/>
    <xf numFmtId="0" fontId="158" fillId="0" borderId="0"/>
    <xf numFmtId="0" fontId="158" fillId="0" borderId="0"/>
    <xf numFmtId="0" fontId="158" fillId="0" borderId="0"/>
    <xf numFmtId="0" fontId="158" fillId="0" borderId="0"/>
    <xf numFmtId="0" fontId="211" fillId="7" borderId="291" applyNumberFormat="0" applyAlignment="0" applyProtection="0"/>
    <xf numFmtId="0" fontId="211" fillId="7" borderId="291" applyNumberFormat="0" applyAlignment="0" applyProtection="0"/>
    <xf numFmtId="0" fontId="211" fillId="2" borderId="291" applyNumberForma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40" fontId="212"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0" fontId="158" fillId="0" borderId="0"/>
    <xf numFmtId="0" fontId="158" fillId="0" borderId="0"/>
    <xf numFmtId="40" fontId="20" fillId="121" borderId="0">
      <alignment horizontal="right"/>
    </xf>
    <xf numFmtId="40" fontId="20" fillId="121" borderId="0">
      <alignment horizontal="right"/>
    </xf>
    <xf numFmtId="0" fontId="158" fillId="0" borderId="0"/>
    <xf numFmtId="0" fontId="158" fillId="0" borderId="0"/>
    <xf numFmtId="0" fontId="158" fillId="0" borderId="0"/>
    <xf numFmtId="0" fontId="158" fillId="0" borderId="0"/>
    <xf numFmtId="0" fontId="158" fillId="0" borderId="0"/>
    <xf numFmtId="0" fontId="158" fillId="0" borderId="0"/>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13"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2" fillId="121" borderId="0">
      <alignment horizontal="right"/>
    </xf>
    <xf numFmtId="40" fontId="212"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12"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0" fontId="158" fillId="0" borderId="0"/>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0" fontId="158" fillId="0" borderId="0"/>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0" fontId="158" fillId="0" borderId="0"/>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0" fontId="158" fillId="0" borderId="0"/>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0" fontId="158" fillId="0" borderId="0"/>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0" fontId="158" fillId="0" borderId="0"/>
    <xf numFmtId="0" fontId="158" fillId="0" borderId="0"/>
    <xf numFmtId="40" fontId="20" fillId="121" borderId="0">
      <alignment horizontal="right"/>
    </xf>
    <xf numFmtId="40" fontId="20" fillId="121" borderId="0">
      <alignment horizontal="right"/>
    </xf>
    <xf numFmtId="0" fontId="158" fillId="0" borderId="0"/>
    <xf numFmtId="0" fontId="158" fillId="0" borderId="0"/>
    <xf numFmtId="0" fontId="158" fillId="0" borderId="0"/>
    <xf numFmtId="0" fontId="158" fillId="0" borderId="0"/>
    <xf numFmtId="0" fontId="158" fillId="0" borderId="0"/>
    <xf numFmtId="0" fontId="158" fillId="0" borderId="0"/>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13"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0" fillId="121" borderId="0">
      <alignment horizontal="right"/>
    </xf>
    <xf numFmtId="40" fontId="212" fillId="121" borderId="0">
      <alignment horizontal="right"/>
    </xf>
    <xf numFmtId="0" fontId="214" fillId="29" borderId="0">
      <alignment horizontal="center"/>
    </xf>
    <xf numFmtId="0" fontId="215" fillId="121" borderId="0">
      <alignment horizontal="right"/>
    </xf>
    <xf numFmtId="0" fontId="215" fillId="121" borderId="0">
      <alignment horizontal="right"/>
    </xf>
    <xf numFmtId="0" fontId="151" fillId="129" borderId="142"/>
    <xf numFmtId="0" fontId="216" fillId="121" borderId="142"/>
    <xf numFmtId="0" fontId="216" fillId="121" borderId="142"/>
    <xf numFmtId="0" fontId="216" fillId="121" borderId="142"/>
    <xf numFmtId="0" fontId="217" fillId="0" borderId="0" applyBorder="0">
      <alignment horizontal="centerContinuous"/>
    </xf>
    <xf numFmtId="0" fontId="216" fillId="0" borderId="0" applyBorder="0">
      <alignment horizontal="centerContinuous"/>
    </xf>
    <xf numFmtId="0" fontId="216" fillId="0" borderId="0" applyBorder="0">
      <alignment horizontal="centerContinuous"/>
    </xf>
    <xf numFmtId="0" fontId="218" fillId="0" borderId="0" applyBorder="0">
      <alignment horizontal="centerContinuous"/>
    </xf>
    <xf numFmtId="0" fontId="219" fillId="0" borderId="0" applyBorder="0">
      <alignment horizontal="centerContinuous"/>
    </xf>
    <xf numFmtId="0" fontId="219" fillId="0" borderId="0" applyBorder="0">
      <alignment horizontal="centerContinuous"/>
    </xf>
    <xf numFmtId="0" fontId="220" fillId="130" borderId="0"/>
    <xf numFmtId="37" fontId="221" fillId="105" borderId="292" applyNumberFormat="0" applyFont="0" applyBorder="0" applyAlignment="0"/>
    <xf numFmtId="37" fontId="222" fillId="0" borderId="0" applyNumberFormat="0" applyFill="0" applyBorder="0" applyAlignment="0" applyProtection="0"/>
    <xf numFmtId="37" fontId="222" fillId="0" borderId="0" applyNumberFormat="0" applyFill="0" applyBorder="0" applyAlignment="0" applyProtection="0"/>
    <xf numFmtId="37" fontId="222" fillId="0" borderId="0" applyNumberFormat="0" applyFill="0" applyBorder="0" applyAlignment="0" applyProtection="0"/>
    <xf numFmtId="0" fontId="20" fillId="7" borderId="0" applyNumberFormat="0" applyFont="0" applyBorder="0" applyAlignment="0"/>
    <xf numFmtId="0" fontId="20" fillId="7" borderId="0" applyNumberFormat="0" applyFont="0" applyBorder="0" applyAlignment="0"/>
    <xf numFmtId="0" fontId="158" fillId="0" borderId="0"/>
    <xf numFmtId="0" fontId="158" fillId="0" borderId="0"/>
    <xf numFmtId="0" fontId="20" fillId="7" borderId="0" applyNumberFormat="0" applyFont="0" applyBorder="0" applyAlignment="0"/>
    <xf numFmtId="0" fontId="158" fillId="0" borderId="0"/>
    <xf numFmtId="0" fontId="158" fillId="0" borderId="0"/>
    <xf numFmtId="0" fontId="20" fillId="7" borderId="0" applyNumberFormat="0" applyFont="0" applyBorder="0" applyAlignment="0"/>
    <xf numFmtId="37" fontId="222" fillId="0" borderId="0" applyNumberFormat="0" applyFill="0" applyBorder="0" applyAlignment="0" applyProtection="0"/>
    <xf numFmtId="6" fontId="87" fillId="0" borderId="0" applyFont="0" applyFill="0" applyBorder="0" applyAlignment="0" applyProtection="0"/>
    <xf numFmtId="37" fontId="18" fillId="30" borderId="0" applyNumberFormat="0" applyBorder="0"/>
    <xf numFmtId="0" fontId="18" fillId="131" borderId="0"/>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58" fillId="0" borderId="0"/>
    <xf numFmtId="0" fontId="158" fillId="0" borderId="0"/>
    <xf numFmtId="0" fontId="158" fillId="0" borderId="0"/>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18" fillId="29" borderId="0" applyNumberFormat="0">
      <alignment horizontal="right"/>
    </xf>
    <xf numFmtId="0" fontId="20" fillId="7" borderId="0" applyNumberFormat="0" applyFont="0" applyBorder="0" applyAlignment="0"/>
    <xf numFmtId="0" fontId="20" fillId="7" borderId="0" applyNumberFormat="0" applyFont="0" applyBorder="0" applyAlignment="0"/>
    <xf numFmtId="0" fontId="158" fillId="0" borderId="0"/>
    <xf numFmtId="0" fontId="158" fillId="0" borderId="0"/>
    <xf numFmtId="0" fontId="20" fillId="7" borderId="0" applyNumberFormat="0" applyFont="0" applyBorder="0" applyAlignment="0"/>
    <xf numFmtId="0" fontId="158" fillId="0" borderId="0"/>
    <xf numFmtId="0" fontId="158" fillId="0" borderId="0"/>
    <xf numFmtId="0" fontId="20" fillId="7" borderId="0" applyNumberFormat="0" applyFont="0" applyBorder="0" applyAlignment="0"/>
    <xf numFmtId="37" fontId="18" fillId="29" borderId="0" applyNumberFormat="0" applyBorder="0"/>
    <xf numFmtId="37" fontId="18" fillId="123" borderId="0" applyNumberFormat="0">
      <alignment horizontal="left"/>
      <protection locked="0"/>
    </xf>
    <xf numFmtId="0" fontId="223" fillId="114" borderId="0"/>
    <xf numFmtId="37" fontId="18" fillId="123" borderId="99">
      <protection locked="0"/>
    </xf>
    <xf numFmtId="0" fontId="224" fillId="113" borderId="97" applyBorder="0"/>
    <xf numFmtId="0" fontId="225" fillId="113" borderId="0"/>
    <xf numFmtId="0" fontId="226" fillId="113" borderId="293"/>
    <xf numFmtId="0" fontId="29" fillId="124" borderId="0">
      <alignment horizontal="center" vertical="center"/>
    </xf>
    <xf numFmtId="0" fontId="156" fillId="0" borderId="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0" fontId="158" fillId="0" borderId="0"/>
    <xf numFmtId="0" fontId="158" fillId="0" borderId="0"/>
    <xf numFmtId="0" fontId="158" fillId="0" borderId="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58" fillId="0" borderId="0"/>
    <xf numFmtId="0" fontId="158" fillId="0" borderId="0"/>
    <xf numFmtId="0" fontId="15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267" fontId="18" fillId="0" borderId="0" applyFont="0" applyFill="0" applyBorder="0" applyAlignment="0" applyProtection="0"/>
    <xf numFmtId="26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58" fillId="0" borderId="0"/>
    <xf numFmtId="0" fontId="158" fillId="0" borderId="0"/>
    <xf numFmtId="0" fontId="15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58" fillId="0" borderId="0"/>
    <xf numFmtId="0" fontId="158" fillId="0" borderId="0"/>
    <xf numFmtId="0" fontId="15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10" fontId="87" fillId="0" borderId="0" applyFont="0" applyFill="0" applyBorder="0" applyAlignment="0" applyProtection="0"/>
    <xf numFmtId="9" fontId="87" fillId="0" borderId="263" applyNumberFormat="0" applyBorder="0"/>
    <xf numFmtId="9" fontId="87" fillId="0" borderId="263" applyNumberFormat="0" applyBorder="0"/>
    <xf numFmtId="9" fontId="87" fillId="0" borderId="263" applyNumberFormat="0" applyBorder="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0" fontId="158" fillId="0" borderId="0"/>
    <xf numFmtId="0" fontId="158" fillId="0" borderId="0"/>
    <xf numFmtId="0" fontId="158" fillId="0" borderId="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9" fontId="87" fillId="0" borderId="263" applyNumberFormat="0" applyBorder="0"/>
    <xf numFmtId="174" fontId="227" fillId="0" borderId="0" applyFont="0" applyFill="0" applyBorder="0" applyAlignment="0" applyProtection="0"/>
    <xf numFmtId="270" fontId="160" fillId="0" borderId="0">
      <protection locked="0"/>
    </xf>
    <xf numFmtId="9" fontId="18" fillId="0" borderId="0" applyFont="0" applyFill="0" applyBorder="0" applyAlignment="0" applyProtection="0"/>
    <xf numFmtId="174" fontId="227" fillId="0" borderId="0" applyFont="0" applyFill="0" applyBorder="0" applyAlignment="0" applyProtection="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0" fontId="158" fillId="0" borderId="0"/>
    <xf numFmtId="0" fontId="158" fillId="0" borderId="0"/>
    <xf numFmtId="0" fontId="158" fillId="0" borderId="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0" fontId="158" fillId="0" borderId="0"/>
    <xf numFmtId="0" fontId="158" fillId="0" borderId="0"/>
    <xf numFmtId="0" fontId="158" fillId="0" borderId="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0" fontId="158" fillId="0" borderId="0"/>
    <xf numFmtId="0" fontId="158" fillId="0" borderId="0"/>
    <xf numFmtId="0" fontId="158" fillId="0" borderId="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0" fontId="158" fillId="0" borderId="0"/>
    <xf numFmtId="0" fontId="158" fillId="0" borderId="0"/>
    <xf numFmtId="0" fontId="158" fillId="0" borderId="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201"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0" fontId="158" fillId="0" borderId="0"/>
    <xf numFmtId="0" fontId="158" fillId="0" borderId="0"/>
    <xf numFmtId="0" fontId="158" fillId="0" borderId="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187" fontId="18" fillId="0" borderId="0" applyFill="0" applyBorder="0" applyAlignment="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0" fontId="158" fillId="0" borderId="0"/>
    <xf numFmtId="0" fontId="158" fillId="0" borderId="0"/>
    <xf numFmtId="0" fontId="158" fillId="0" borderId="0"/>
    <xf numFmtId="213" fontId="18" fillId="0" borderId="0"/>
    <xf numFmtId="213" fontId="18" fillId="0" borderId="0"/>
    <xf numFmtId="213" fontId="18" fillId="0" borderId="0"/>
    <xf numFmtId="213" fontId="1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0" fontId="41" fillId="132" borderId="0" applyNumberFormat="0" applyFont="0" applyBorder="0" applyAlignment="0">
      <protection locked="0"/>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31" borderId="0" applyNumberFormat="0" applyFont="0" applyBorder="0" applyAlignment="0" applyProtection="0"/>
    <xf numFmtId="0" fontId="87" fillId="31" borderId="0" applyNumberFormat="0" applyFont="0" applyBorder="0" applyAlignment="0" applyProtection="0"/>
    <xf numFmtId="0" fontId="87" fillId="31" borderId="0" applyNumberFormat="0" applyFont="0" applyBorder="0" applyAlignment="0" applyProtection="0"/>
    <xf numFmtId="0" fontId="87" fillId="31" borderId="0" applyNumberFormat="0" applyFont="0" applyBorder="0" applyAlignment="0" applyProtection="0"/>
    <xf numFmtId="2" fontId="228" fillId="133" borderId="0" applyAlignment="0"/>
    <xf numFmtId="2" fontId="20" fillId="7" borderId="0" applyBorder="0" applyAlignment="0"/>
    <xf numFmtId="2" fontId="20" fillId="7" borderId="0" applyBorder="0" applyAlignment="0"/>
    <xf numFmtId="0" fontId="158" fillId="0" borderId="0"/>
    <xf numFmtId="0" fontId="158" fillId="0" borderId="0"/>
    <xf numFmtId="2" fontId="20" fillId="7" borderId="0" applyBorder="0" applyAlignment="0"/>
    <xf numFmtId="0" fontId="158" fillId="0" borderId="0"/>
    <xf numFmtId="0" fontId="158" fillId="0" borderId="0"/>
    <xf numFmtId="2" fontId="20" fillId="7" borderId="0" applyBorder="0" applyAlignment="0"/>
    <xf numFmtId="2" fontId="20" fillId="7" borderId="0" applyBorder="0" applyAlignment="0"/>
    <xf numFmtId="2" fontId="228" fillId="133" borderId="0" applyBorder="0">
      <alignment horizontal="left"/>
    </xf>
    <xf numFmtId="2" fontId="222" fillId="133" borderId="0">
      <alignment horizontal="left"/>
    </xf>
    <xf numFmtId="2" fontId="222" fillId="133" borderId="0">
      <alignment horizontal="left"/>
    </xf>
    <xf numFmtId="2" fontId="222" fillId="133" borderId="0">
      <alignment horizontal="left"/>
    </xf>
    <xf numFmtId="2" fontId="222" fillId="133" borderId="0">
      <alignment horizontal="left"/>
    </xf>
    <xf numFmtId="271" fontId="18" fillId="0" borderId="0" applyFill="0" applyBorder="0" applyAlignment="0" applyProtection="0"/>
    <xf numFmtId="3" fontId="169" fillId="0" borderId="0" applyFont="0" applyFill="0" applyBorder="0" applyAlignment="0" applyProtection="0"/>
    <xf numFmtId="37" fontId="48" fillId="0" borderId="0"/>
    <xf numFmtId="272" fontId="41" fillId="0" borderId="0">
      <alignment horizontal="right"/>
    </xf>
    <xf numFmtId="272" fontId="41" fillId="0" borderId="0">
      <alignment horizontal="right"/>
    </xf>
    <xf numFmtId="272" fontId="41" fillId="0" borderId="0">
      <alignment horizontal="right"/>
    </xf>
    <xf numFmtId="272" fontId="229" fillId="7" borderId="0">
      <alignment horizontal="right"/>
    </xf>
    <xf numFmtId="272" fontId="41" fillId="0" borderId="0">
      <alignment horizontal="right"/>
    </xf>
    <xf numFmtId="0" fontId="230" fillId="0" borderId="99" applyNumberFormat="0" applyFill="0" applyBorder="0" applyAlignment="0" applyProtection="0">
      <protection hidden="1"/>
    </xf>
    <xf numFmtId="272" fontId="123" fillId="7" borderId="0" applyNumberFormat="0" applyFill="0" applyBorder="0" applyAlignment="0" applyProtection="0">
      <alignment horizontal="right"/>
    </xf>
    <xf numFmtId="272" fontId="123" fillId="7" borderId="0" applyNumberFormat="0" applyFill="0" applyBorder="0" applyAlignment="0" applyProtection="0">
      <alignment horizontal="right"/>
    </xf>
    <xf numFmtId="272" fontId="123" fillId="7" borderId="0" applyNumberFormat="0" applyFill="0" applyBorder="0" applyAlignment="0" applyProtection="0">
      <alignment horizontal="right"/>
    </xf>
    <xf numFmtId="272" fontId="123" fillId="7" borderId="0" applyNumberFormat="0" applyFill="0" applyBorder="0" applyAlignment="0" applyProtection="0">
      <alignment horizontal="right"/>
    </xf>
    <xf numFmtId="0" fontId="230" fillId="0" borderId="99" applyNumberFormat="0" applyFill="0" applyBorder="0" applyAlignment="0" applyProtection="0">
      <protection hidden="1"/>
    </xf>
    <xf numFmtId="37" fontId="231" fillId="0" borderId="0">
      <alignment horizontal="left"/>
    </xf>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58" fillId="0" borderId="0"/>
    <xf numFmtId="0" fontId="158" fillId="0" borderId="0"/>
    <xf numFmtId="0" fontId="158" fillId="0" borderId="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0" fontId="18" fillId="134" borderId="0" applyNumberFormat="0" applyFont="0" applyBorder="0" applyAlignment="0"/>
    <xf numFmtId="272" fontId="123" fillId="7" borderId="0" applyNumberFormat="0" applyFont="0" applyBorder="0" applyAlignment="0">
      <alignment horizontal="right"/>
    </xf>
    <xf numFmtId="272" fontId="123" fillId="7" borderId="0" applyNumberFormat="0" applyFont="0" applyBorder="0" applyAlignment="0">
      <alignment horizontal="right"/>
    </xf>
    <xf numFmtId="272" fontId="123" fillId="7" borderId="0" applyNumberFormat="0" applyFont="0" applyBorder="0" applyAlignment="0">
      <alignment horizontal="right"/>
    </xf>
    <xf numFmtId="0" fontId="42" fillId="78" borderId="0">
      <alignment horizontal="center"/>
    </xf>
    <xf numFmtId="49" fontId="21" fillId="7" borderId="0">
      <alignment horizontal="center"/>
    </xf>
    <xf numFmtId="49" fontId="21" fillId="7" borderId="0">
      <alignment horizontal="center"/>
    </xf>
    <xf numFmtId="14" fontId="18" fillId="88" borderId="276" applyFont="0" applyAlignment="0">
      <protection locked="0"/>
    </xf>
    <xf numFmtId="37" fontId="232" fillId="0" borderId="0" applyNumberFormat="0" applyFill="0" applyBorder="0" applyAlignment="0" applyProtection="0"/>
    <xf numFmtId="0" fontId="90" fillId="0" borderId="0" applyNumberFormat="0" applyFill="0" applyBorder="0" applyAlignment="0" applyProtection="0">
      <alignment horizontal="lef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0" fontId="158" fillId="0" borderId="0"/>
    <xf numFmtId="0" fontId="158" fillId="0" borderId="0"/>
    <xf numFmtId="0" fontId="158" fillId="0" borderId="0"/>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14" fontId="18" fillId="135" borderId="276" applyFont="0" applyAlignment="0"/>
    <xf numFmtId="273" fontId="148" fillId="0" borderId="0"/>
    <xf numFmtId="0" fontId="18" fillId="0" borderId="0"/>
    <xf numFmtId="0" fontId="152" fillId="103" borderId="0">
      <alignment horizontal="center"/>
    </xf>
    <xf numFmtId="0" fontId="152" fillId="103" borderId="0">
      <alignment horizontal="centerContinuous"/>
    </xf>
    <xf numFmtId="0" fontId="229" fillId="7" borderId="0">
      <alignment horizontal="left"/>
    </xf>
    <xf numFmtId="49" fontId="229" fillId="7" borderId="0">
      <alignment horizontal="center"/>
    </xf>
    <xf numFmtId="0" fontId="151" fillId="103" borderId="0">
      <alignment horizontal="left"/>
    </xf>
    <xf numFmtId="49" fontId="229" fillId="7" borderId="0">
      <alignment horizontal="left"/>
    </xf>
    <xf numFmtId="0" fontId="151" fillId="103" borderId="0">
      <alignment horizontal="centerContinuous"/>
    </xf>
    <xf numFmtId="0" fontId="151" fillId="103" borderId="0">
      <alignment horizontal="right"/>
    </xf>
    <xf numFmtId="49" fontId="42" fillId="7" borderId="0">
      <alignment horizontal="left"/>
    </xf>
    <xf numFmtId="0" fontId="152" fillId="103" borderId="0">
      <alignment horizontal="right"/>
    </xf>
    <xf numFmtId="0" fontId="29" fillId="0" borderId="0" applyNumberFormat="0" applyFill="0" applyBorder="0" applyAlignment="0" applyProtection="0"/>
    <xf numFmtId="0" fontId="211" fillId="2" borderId="291" applyNumberFormat="0" applyAlignment="0" applyProtection="0"/>
    <xf numFmtId="0" fontId="211" fillId="2" borderId="291" applyNumberFormat="0" applyAlignment="0" applyProtection="0"/>
    <xf numFmtId="0" fontId="229" fillId="72" borderId="0">
      <alignment horizontal="center"/>
    </xf>
    <xf numFmtId="0" fontId="79" fillId="72" borderId="0">
      <alignment horizontal="center"/>
    </xf>
    <xf numFmtId="4" fontId="42" fillId="78" borderId="294" applyNumberFormat="0" applyProtection="0">
      <alignment vertical="center"/>
    </xf>
    <xf numFmtId="4" fontId="233" fillId="78" borderId="294" applyNumberFormat="0" applyProtection="0">
      <alignment vertical="center"/>
    </xf>
    <xf numFmtId="4" fontId="42" fillId="78" borderId="294" applyNumberFormat="0" applyProtection="0">
      <alignment horizontal="left" vertical="center" indent="1"/>
    </xf>
    <xf numFmtId="0" fontId="42" fillId="78" borderId="294" applyNumberFormat="0" applyProtection="0">
      <alignment horizontal="left" vertical="top" indent="1"/>
    </xf>
    <xf numFmtId="4" fontId="42" fillId="136" borderId="0" applyNumberFormat="0" applyProtection="0">
      <alignment horizontal="left" vertical="center" indent="1"/>
    </xf>
    <xf numFmtId="4" fontId="20" fillId="68" borderId="294" applyNumberFormat="0" applyProtection="0">
      <alignment horizontal="right" vertical="center"/>
    </xf>
    <xf numFmtId="4" fontId="20" fillId="68" borderId="294" applyNumberFormat="0" applyProtection="0">
      <alignment horizontal="right" vertical="center"/>
    </xf>
    <xf numFmtId="0" fontId="158" fillId="0" borderId="0"/>
    <xf numFmtId="0" fontId="158" fillId="0" borderId="0"/>
    <xf numFmtId="4" fontId="20" fillId="68" borderId="294" applyNumberFormat="0" applyProtection="0">
      <alignment horizontal="right" vertical="center"/>
    </xf>
    <xf numFmtId="0" fontId="158" fillId="0" borderId="0"/>
    <xf numFmtId="0" fontId="158" fillId="0" borderId="0"/>
    <xf numFmtId="4" fontId="20" fillId="68" borderId="294" applyNumberFormat="0" applyProtection="0">
      <alignment horizontal="right" vertical="center"/>
    </xf>
    <xf numFmtId="4" fontId="20" fillId="68" borderId="294" applyNumberFormat="0" applyProtection="0">
      <alignment horizontal="right" vertical="center"/>
    </xf>
    <xf numFmtId="4" fontId="20" fillId="74" borderId="294" applyNumberFormat="0" applyProtection="0">
      <alignment horizontal="right" vertical="center"/>
    </xf>
    <xf numFmtId="4" fontId="20" fillId="74" borderId="294" applyNumberFormat="0" applyProtection="0">
      <alignment horizontal="right" vertical="center"/>
    </xf>
    <xf numFmtId="0" fontId="158" fillId="0" borderId="0"/>
    <xf numFmtId="0" fontId="158" fillId="0" borderId="0"/>
    <xf numFmtId="4" fontId="20" fillId="74" borderId="294" applyNumberFormat="0" applyProtection="0">
      <alignment horizontal="right" vertical="center"/>
    </xf>
    <xf numFmtId="0" fontId="158" fillId="0" borderId="0"/>
    <xf numFmtId="0" fontId="158" fillId="0" borderId="0"/>
    <xf numFmtId="4" fontId="20" fillId="74" borderId="294" applyNumberFormat="0" applyProtection="0">
      <alignment horizontal="right" vertical="center"/>
    </xf>
    <xf numFmtId="4" fontId="20" fillId="74" borderId="294" applyNumberFormat="0" applyProtection="0">
      <alignment horizontal="right" vertical="center"/>
    </xf>
    <xf numFmtId="4" fontId="20" fillId="89" borderId="294" applyNumberFormat="0" applyProtection="0">
      <alignment horizontal="right" vertical="center"/>
    </xf>
    <xf numFmtId="4" fontId="20" fillId="89" borderId="294" applyNumberFormat="0" applyProtection="0">
      <alignment horizontal="right" vertical="center"/>
    </xf>
    <xf numFmtId="0" fontId="158" fillId="0" borderId="0"/>
    <xf numFmtId="0" fontId="158" fillId="0" borderId="0"/>
    <xf numFmtId="4" fontId="20" fillId="89" borderId="294" applyNumberFormat="0" applyProtection="0">
      <alignment horizontal="right" vertical="center"/>
    </xf>
    <xf numFmtId="0" fontId="158" fillId="0" borderId="0"/>
    <xf numFmtId="0" fontId="158" fillId="0" borderId="0"/>
    <xf numFmtId="4" fontId="20" fillId="89" borderId="294" applyNumberFormat="0" applyProtection="0">
      <alignment horizontal="right" vertical="center"/>
    </xf>
    <xf numFmtId="4" fontId="20" fillId="89" borderId="294" applyNumberFormat="0" applyProtection="0">
      <alignment horizontal="right" vertical="center"/>
    </xf>
    <xf numFmtId="4" fontId="20" fillId="77" borderId="294" applyNumberFormat="0" applyProtection="0">
      <alignment horizontal="right" vertical="center"/>
    </xf>
    <xf numFmtId="4" fontId="20" fillId="77" borderId="294" applyNumberFormat="0" applyProtection="0">
      <alignment horizontal="right" vertical="center"/>
    </xf>
    <xf numFmtId="0" fontId="158" fillId="0" borderId="0"/>
    <xf numFmtId="0" fontId="158" fillId="0" borderId="0"/>
    <xf numFmtId="4" fontId="20" fillId="77" borderId="294" applyNumberFormat="0" applyProtection="0">
      <alignment horizontal="right" vertical="center"/>
    </xf>
    <xf numFmtId="0" fontId="158" fillId="0" borderId="0"/>
    <xf numFmtId="0" fontId="158" fillId="0" borderId="0"/>
    <xf numFmtId="4" fontId="20" fillId="77" borderId="294" applyNumberFormat="0" applyProtection="0">
      <alignment horizontal="right" vertical="center"/>
    </xf>
    <xf numFmtId="4" fontId="20" fillId="77" borderId="294" applyNumberFormat="0" applyProtection="0">
      <alignment horizontal="right" vertical="center"/>
    </xf>
    <xf numFmtId="4" fontId="20" fillId="82" borderId="294" applyNumberFormat="0" applyProtection="0">
      <alignment horizontal="right" vertical="center"/>
    </xf>
    <xf numFmtId="4" fontId="20" fillId="82" borderId="294" applyNumberFormat="0" applyProtection="0">
      <alignment horizontal="right" vertical="center"/>
    </xf>
    <xf numFmtId="0" fontId="158" fillId="0" borderId="0"/>
    <xf numFmtId="0" fontId="158" fillId="0" borderId="0"/>
    <xf numFmtId="4" fontId="20" fillId="82" borderId="294" applyNumberFormat="0" applyProtection="0">
      <alignment horizontal="right" vertical="center"/>
    </xf>
    <xf numFmtId="0" fontId="158" fillId="0" borderId="0"/>
    <xf numFmtId="0" fontId="158" fillId="0" borderId="0"/>
    <xf numFmtId="4" fontId="20" fillId="82" borderId="294" applyNumberFormat="0" applyProtection="0">
      <alignment horizontal="right" vertical="center"/>
    </xf>
    <xf numFmtId="4" fontId="20" fillId="82" borderId="294" applyNumberFormat="0" applyProtection="0">
      <alignment horizontal="right" vertical="center"/>
    </xf>
    <xf numFmtId="4" fontId="20" fillId="83" borderId="294" applyNumberFormat="0" applyProtection="0">
      <alignment horizontal="right" vertical="center"/>
    </xf>
    <xf numFmtId="4" fontId="20" fillId="83" borderId="294" applyNumberFormat="0" applyProtection="0">
      <alignment horizontal="right" vertical="center"/>
    </xf>
    <xf numFmtId="0" fontId="158" fillId="0" borderId="0"/>
    <xf numFmtId="0" fontId="158" fillId="0" borderId="0"/>
    <xf numFmtId="4" fontId="20" fillId="83" borderId="294" applyNumberFormat="0" applyProtection="0">
      <alignment horizontal="right" vertical="center"/>
    </xf>
    <xf numFmtId="0" fontId="158" fillId="0" borderId="0"/>
    <xf numFmtId="0" fontId="158" fillId="0" borderId="0"/>
    <xf numFmtId="4" fontId="20" fillId="83" borderId="294" applyNumberFormat="0" applyProtection="0">
      <alignment horizontal="right" vertical="center"/>
    </xf>
    <xf numFmtId="4" fontId="20" fillId="83" borderId="294" applyNumberFormat="0" applyProtection="0">
      <alignment horizontal="right" vertical="center"/>
    </xf>
    <xf numFmtId="4" fontId="20" fillId="92" borderId="294" applyNumberFormat="0" applyProtection="0">
      <alignment horizontal="right" vertical="center"/>
    </xf>
    <xf numFmtId="4" fontId="20" fillId="92" borderId="294" applyNumberFormat="0" applyProtection="0">
      <alignment horizontal="right" vertical="center"/>
    </xf>
    <xf numFmtId="0" fontId="158" fillId="0" borderId="0"/>
    <xf numFmtId="0" fontId="158" fillId="0" borderId="0"/>
    <xf numFmtId="4" fontId="20" fillId="92" borderId="294" applyNumberFormat="0" applyProtection="0">
      <alignment horizontal="right" vertical="center"/>
    </xf>
    <xf numFmtId="0" fontId="158" fillId="0" borderId="0"/>
    <xf numFmtId="0" fontId="158" fillId="0" borderId="0"/>
    <xf numFmtId="4" fontId="20" fillId="92" borderId="294" applyNumberFormat="0" applyProtection="0">
      <alignment horizontal="right" vertical="center"/>
    </xf>
    <xf numFmtId="4" fontId="20" fillId="92" borderId="294" applyNumberFormat="0" applyProtection="0">
      <alignment horizontal="right" vertical="center"/>
    </xf>
    <xf numFmtId="4" fontId="20" fillId="137" borderId="294" applyNumberFormat="0" applyProtection="0">
      <alignment horizontal="right" vertical="center"/>
    </xf>
    <xf numFmtId="4" fontId="20" fillId="137" borderId="294" applyNumberFormat="0" applyProtection="0">
      <alignment horizontal="right" vertical="center"/>
    </xf>
    <xf numFmtId="0" fontId="158" fillId="0" borderId="0"/>
    <xf numFmtId="0" fontId="158" fillId="0" borderId="0"/>
    <xf numFmtId="4" fontId="20" fillId="137" borderId="294" applyNumberFormat="0" applyProtection="0">
      <alignment horizontal="right" vertical="center"/>
    </xf>
    <xf numFmtId="0" fontId="158" fillId="0" borderId="0"/>
    <xf numFmtId="0" fontId="158" fillId="0" borderId="0"/>
    <xf numFmtId="4" fontId="20" fillId="137" borderId="294" applyNumberFormat="0" applyProtection="0">
      <alignment horizontal="right" vertical="center"/>
    </xf>
    <xf numFmtId="4" fontId="20" fillId="137" borderId="294" applyNumberFormat="0" applyProtection="0">
      <alignment horizontal="right" vertical="center"/>
    </xf>
    <xf numFmtId="4" fontId="20" fillId="76" borderId="294" applyNumberFormat="0" applyProtection="0">
      <alignment horizontal="right" vertical="center"/>
    </xf>
    <xf numFmtId="4" fontId="20" fillId="76" borderId="294" applyNumberFormat="0" applyProtection="0">
      <alignment horizontal="right" vertical="center"/>
    </xf>
    <xf numFmtId="0" fontId="158" fillId="0" borderId="0"/>
    <xf numFmtId="0" fontId="158" fillId="0" borderId="0"/>
    <xf numFmtId="4" fontId="20" fillId="76" borderId="294" applyNumberFormat="0" applyProtection="0">
      <alignment horizontal="right" vertical="center"/>
    </xf>
    <xf numFmtId="0" fontId="158" fillId="0" borderId="0"/>
    <xf numFmtId="0" fontId="158" fillId="0" borderId="0"/>
    <xf numFmtId="4" fontId="20" fillId="76" borderId="294" applyNumberFormat="0" applyProtection="0">
      <alignment horizontal="right" vertical="center"/>
    </xf>
    <xf numFmtId="4" fontId="20" fillId="76" borderId="294" applyNumberFormat="0" applyProtection="0">
      <alignment horizontal="right" vertical="center"/>
    </xf>
    <xf numFmtId="4" fontId="42" fillId="138" borderId="295" applyNumberFormat="0" applyProtection="0">
      <alignment horizontal="left" vertical="center" indent="1"/>
    </xf>
    <xf numFmtId="4" fontId="20" fillId="139" borderId="0" applyNumberFormat="0" applyProtection="0">
      <alignment horizontal="left" vertical="center" indent="1"/>
    </xf>
    <xf numFmtId="4" fontId="20" fillId="139" borderId="0" applyNumberFormat="0" applyProtection="0">
      <alignment horizontal="left" vertical="center" indent="1"/>
    </xf>
    <xf numFmtId="0" fontId="158" fillId="0" borderId="0"/>
    <xf numFmtId="0" fontId="158" fillId="0" borderId="0"/>
    <xf numFmtId="4" fontId="20" fillId="139" borderId="0" applyNumberFormat="0" applyProtection="0">
      <alignment horizontal="left" vertical="center" indent="1"/>
    </xf>
    <xf numFmtId="0" fontId="158" fillId="0" borderId="0"/>
    <xf numFmtId="0" fontId="158" fillId="0" borderId="0"/>
    <xf numFmtId="4" fontId="20" fillId="139" borderId="0" applyNumberFormat="0" applyProtection="0">
      <alignment horizontal="left" vertical="center" indent="1"/>
    </xf>
    <xf numFmtId="4" fontId="20" fillId="139" borderId="0" applyNumberFormat="0" applyProtection="0">
      <alignment horizontal="left" vertical="center" indent="1"/>
    </xf>
    <xf numFmtId="4" fontId="21" fillId="93" borderId="0" applyNumberFormat="0" applyProtection="0">
      <alignment horizontal="left" vertical="center" indent="1"/>
    </xf>
    <xf numFmtId="4" fontId="20" fillId="136" borderId="294" applyNumberFormat="0" applyProtection="0">
      <alignment horizontal="right" vertical="center"/>
    </xf>
    <xf numFmtId="4" fontId="20" fillId="136" borderId="294" applyNumberFormat="0" applyProtection="0">
      <alignment horizontal="right" vertical="center"/>
    </xf>
    <xf numFmtId="0" fontId="158" fillId="0" borderId="0"/>
    <xf numFmtId="0" fontId="158" fillId="0" borderId="0"/>
    <xf numFmtId="4" fontId="20" fillId="136" borderId="294" applyNumberFormat="0" applyProtection="0">
      <alignment horizontal="right" vertical="center"/>
    </xf>
    <xf numFmtId="0" fontId="158" fillId="0" borderId="0"/>
    <xf numFmtId="0" fontId="158" fillId="0" borderId="0"/>
    <xf numFmtId="4" fontId="20" fillId="136" borderId="294" applyNumberFormat="0" applyProtection="0">
      <alignment horizontal="right" vertical="center"/>
    </xf>
    <xf numFmtId="4" fontId="20" fillId="136" borderId="294" applyNumberFormat="0" applyProtection="0">
      <alignment horizontal="right" vertical="center"/>
    </xf>
    <xf numFmtId="4" fontId="20" fillId="139" borderId="0" applyNumberFormat="0" applyProtection="0">
      <alignment horizontal="left" vertical="center" indent="1"/>
    </xf>
    <xf numFmtId="4" fontId="20" fillId="139" borderId="0" applyNumberFormat="0" applyProtection="0">
      <alignment horizontal="left" vertical="center" indent="1"/>
    </xf>
    <xf numFmtId="0" fontId="158" fillId="0" borderId="0"/>
    <xf numFmtId="0" fontId="158" fillId="0" borderId="0"/>
    <xf numFmtId="4" fontId="20" fillId="139" borderId="0" applyNumberFormat="0" applyProtection="0">
      <alignment horizontal="left" vertical="center" indent="1"/>
    </xf>
    <xf numFmtId="0" fontId="158" fillId="0" borderId="0"/>
    <xf numFmtId="0" fontId="158" fillId="0" borderId="0"/>
    <xf numFmtId="4" fontId="20" fillId="139" borderId="0" applyNumberFormat="0" applyProtection="0">
      <alignment horizontal="left" vertical="center" indent="1"/>
    </xf>
    <xf numFmtId="4" fontId="20" fillId="139" borderId="0" applyNumberFormat="0" applyProtection="0">
      <alignment horizontal="left" vertical="center" indent="1"/>
    </xf>
    <xf numFmtId="4" fontId="20" fillId="136" borderId="0" applyNumberFormat="0" applyProtection="0">
      <alignment horizontal="left" vertical="center" indent="1"/>
    </xf>
    <xf numFmtId="4" fontId="20" fillId="136" borderId="0" applyNumberFormat="0" applyProtection="0">
      <alignment horizontal="left" vertical="center" indent="1"/>
    </xf>
    <xf numFmtId="0" fontId="158" fillId="0" borderId="0"/>
    <xf numFmtId="0" fontId="158" fillId="0" borderId="0"/>
    <xf numFmtId="4" fontId="20" fillId="136" borderId="0" applyNumberFormat="0" applyProtection="0">
      <alignment horizontal="left" vertical="center" indent="1"/>
    </xf>
    <xf numFmtId="0" fontId="158" fillId="0" borderId="0"/>
    <xf numFmtId="0" fontId="158" fillId="0" borderId="0"/>
    <xf numFmtId="4" fontId="20" fillId="136" borderId="0" applyNumberFormat="0" applyProtection="0">
      <alignment horizontal="left" vertical="center" indent="1"/>
    </xf>
    <xf numFmtId="4" fontId="20" fillId="136" borderId="0"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58" fillId="0" borderId="0"/>
    <xf numFmtId="0" fontId="158" fillId="0" borderId="0"/>
    <xf numFmtId="0" fontId="158" fillId="0" borderId="0"/>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58" fillId="0" borderId="0"/>
    <xf numFmtId="0" fontId="158" fillId="0" borderId="0"/>
    <xf numFmtId="0" fontId="158" fillId="0" borderId="0"/>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58" fillId="0" borderId="0"/>
    <xf numFmtId="0" fontId="158" fillId="0" borderId="0"/>
    <xf numFmtId="0" fontId="158" fillId="0" borderId="0"/>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58" fillId="0" borderId="0"/>
    <xf numFmtId="0" fontId="158" fillId="0" borderId="0"/>
    <xf numFmtId="0" fontId="158" fillId="0" borderId="0"/>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58" fillId="0" borderId="0"/>
    <xf numFmtId="0" fontId="158" fillId="0" borderId="0"/>
    <xf numFmtId="0" fontId="158" fillId="0" borderId="0"/>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58" fillId="0" borderId="0"/>
    <xf numFmtId="0" fontId="158" fillId="0" borderId="0"/>
    <xf numFmtId="0" fontId="158" fillId="0" borderId="0"/>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58" fillId="0" borderId="0"/>
    <xf numFmtId="0" fontId="158" fillId="0" borderId="0"/>
    <xf numFmtId="0" fontId="158" fillId="0" borderId="0"/>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58" fillId="0" borderId="0"/>
    <xf numFmtId="0" fontId="158" fillId="0" borderId="0"/>
    <xf numFmtId="0" fontId="158" fillId="0" borderId="0"/>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58" fillId="0" borderId="0"/>
    <xf numFmtId="0" fontId="158" fillId="0" borderId="0"/>
    <xf numFmtId="0" fontId="158" fillId="0" borderId="0"/>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0" fontId="18" fillId="7" borderId="130" applyNumberFormat="0">
      <protection locked="0"/>
    </xf>
    <xf numFmtId="4" fontId="20" fillId="75" borderId="294" applyNumberFormat="0" applyProtection="0">
      <alignment vertical="center"/>
    </xf>
    <xf numFmtId="4" fontId="20" fillId="75" borderId="294" applyNumberFormat="0" applyProtection="0">
      <alignment vertical="center"/>
    </xf>
    <xf numFmtId="0" fontId="158" fillId="0" borderId="0"/>
    <xf numFmtId="0" fontId="158" fillId="0" borderId="0"/>
    <xf numFmtId="4" fontId="20" fillId="75" borderId="294" applyNumberFormat="0" applyProtection="0">
      <alignment vertical="center"/>
    </xf>
    <xf numFmtId="0" fontId="158" fillId="0" borderId="0"/>
    <xf numFmtId="0" fontId="158" fillId="0" borderId="0"/>
    <xf numFmtId="4" fontId="20" fillId="75" borderId="294" applyNumberFormat="0" applyProtection="0">
      <alignment vertical="center"/>
    </xf>
    <xf numFmtId="4" fontId="20" fillId="75" borderId="294" applyNumberFormat="0" applyProtection="0">
      <alignment vertical="center"/>
    </xf>
    <xf numFmtId="4" fontId="234" fillId="75" borderId="294" applyNumberFormat="0" applyProtection="0">
      <alignment vertical="center"/>
    </xf>
    <xf numFmtId="4" fontId="20" fillId="75" borderId="294" applyNumberFormat="0" applyProtection="0">
      <alignment horizontal="left" vertical="center" indent="1"/>
    </xf>
    <xf numFmtId="4" fontId="20" fillId="75" borderId="294" applyNumberFormat="0" applyProtection="0">
      <alignment horizontal="left" vertical="center" indent="1"/>
    </xf>
    <xf numFmtId="0" fontId="158" fillId="0" borderId="0"/>
    <xf numFmtId="0" fontId="158" fillId="0" borderId="0"/>
    <xf numFmtId="4" fontId="20" fillId="75" borderId="294" applyNumberFormat="0" applyProtection="0">
      <alignment horizontal="left" vertical="center" indent="1"/>
    </xf>
    <xf numFmtId="0" fontId="158" fillId="0" borderId="0"/>
    <xf numFmtId="0" fontId="158" fillId="0" borderId="0"/>
    <xf numFmtId="4" fontId="20" fillId="75" borderId="294" applyNumberFormat="0" applyProtection="0">
      <alignment horizontal="left" vertical="center" indent="1"/>
    </xf>
    <xf numFmtId="4" fontId="20" fillId="75" borderId="294" applyNumberFormat="0" applyProtection="0">
      <alignment horizontal="left" vertical="center" indent="1"/>
    </xf>
    <xf numFmtId="0" fontId="20" fillId="75" borderId="294" applyNumberFormat="0" applyProtection="0">
      <alignment horizontal="left" vertical="top" indent="1"/>
    </xf>
    <xf numFmtId="0" fontId="20" fillId="75" borderId="294" applyNumberFormat="0" applyProtection="0">
      <alignment horizontal="left" vertical="top" indent="1"/>
    </xf>
    <xf numFmtId="0" fontId="158" fillId="0" borderId="0"/>
    <xf numFmtId="0" fontId="158" fillId="0" borderId="0"/>
    <xf numFmtId="0" fontId="20" fillId="75" borderId="294" applyNumberFormat="0" applyProtection="0">
      <alignment horizontal="left" vertical="top" indent="1"/>
    </xf>
    <xf numFmtId="0" fontId="158" fillId="0" borderId="0"/>
    <xf numFmtId="0" fontId="158" fillId="0" borderId="0"/>
    <xf numFmtId="0" fontId="20" fillId="75" borderId="294" applyNumberFormat="0" applyProtection="0">
      <alignment horizontal="left" vertical="top" indent="1"/>
    </xf>
    <xf numFmtId="0" fontId="20" fillId="75" borderId="294" applyNumberFormat="0" applyProtection="0">
      <alignment horizontal="left" vertical="top" indent="1"/>
    </xf>
    <xf numFmtId="4" fontId="20" fillId="139" borderId="294" applyNumberFormat="0" applyProtection="0">
      <alignment horizontal="right" vertical="center"/>
    </xf>
    <xf numFmtId="4" fontId="20" fillId="139" borderId="294" applyNumberFormat="0" applyProtection="0">
      <alignment horizontal="right" vertical="center"/>
    </xf>
    <xf numFmtId="0" fontId="158" fillId="0" borderId="0"/>
    <xf numFmtId="0" fontId="158" fillId="0" borderId="0"/>
    <xf numFmtId="4" fontId="20" fillId="139" borderId="294" applyNumberFormat="0" applyProtection="0">
      <alignment horizontal="right" vertical="center"/>
    </xf>
    <xf numFmtId="0" fontId="158" fillId="0" borderId="0"/>
    <xf numFmtId="0" fontId="158" fillId="0" borderId="0"/>
    <xf numFmtId="4" fontId="20" fillId="139" borderId="294" applyNumberFormat="0" applyProtection="0">
      <alignment horizontal="right" vertical="center"/>
    </xf>
    <xf numFmtId="4" fontId="20" fillId="139" borderId="294" applyNumberFormat="0" applyProtection="0">
      <alignment horizontal="right" vertical="center"/>
    </xf>
    <xf numFmtId="4" fontId="234" fillId="139" borderId="294" applyNumberFormat="0" applyProtection="0">
      <alignment horizontal="right" vertical="center"/>
    </xf>
    <xf numFmtId="4" fontId="20" fillId="136" borderId="294" applyNumberFormat="0" applyProtection="0">
      <alignment horizontal="left" vertical="center" indent="1"/>
    </xf>
    <xf numFmtId="4" fontId="20" fillId="136" borderId="294" applyNumberFormat="0" applyProtection="0">
      <alignment horizontal="left" vertical="center" indent="1"/>
    </xf>
    <xf numFmtId="0" fontId="158" fillId="0" borderId="0"/>
    <xf numFmtId="0" fontId="158" fillId="0" borderId="0"/>
    <xf numFmtId="4" fontId="20" fillId="136" borderId="294" applyNumberFormat="0" applyProtection="0">
      <alignment horizontal="left" vertical="center" indent="1"/>
    </xf>
    <xf numFmtId="0" fontId="158" fillId="0" borderId="0"/>
    <xf numFmtId="0" fontId="158" fillId="0" borderId="0"/>
    <xf numFmtId="4" fontId="20" fillId="136" borderId="294" applyNumberFormat="0" applyProtection="0">
      <alignment horizontal="left" vertical="center" indent="1"/>
    </xf>
    <xf numFmtId="4" fontId="20" fillId="136" borderId="294" applyNumberFormat="0" applyProtection="0">
      <alignment horizontal="left" vertical="center" indent="1"/>
    </xf>
    <xf numFmtId="0" fontId="20" fillId="136" borderId="294" applyNumberFormat="0" applyProtection="0">
      <alignment horizontal="left" vertical="top" indent="1"/>
    </xf>
    <xf numFmtId="0" fontId="20" fillId="136" borderId="294" applyNumberFormat="0" applyProtection="0">
      <alignment horizontal="left" vertical="top" indent="1"/>
    </xf>
    <xf numFmtId="0" fontId="158" fillId="0" borderId="0"/>
    <xf numFmtId="0" fontId="158" fillId="0" borderId="0"/>
    <xf numFmtId="0" fontId="20" fillId="136" borderId="294" applyNumberFormat="0" applyProtection="0">
      <alignment horizontal="left" vertical="top" indent="1"/>
    </xf>
    <xf numFmtId="0" fontId="158" fillId="0" borderId="0"/>
    <xf numFmtId="0" fontId="158" fillId="0" borderId="0"/>
    <xf numFmtId="0" fontId="20" fillId="136" borderId="294" applyNumberFormat="0" applyProtection="0">
      <alignment horizontal="left" vertical="top" indent="1"/>
    </xf>
    <xf numFmtId="0" fontId="20" fillId="136" borderId="294" applyNumberFormat="0" applyProtection="0">
      <alignment horizontal="left" vertical="top" indent="1"/>
    </xf>
    <xf numFmtId="4" fontId="235" fillId="125" borderId="0" applyNumberFormat="0" applyProtection="0">
      <alignment horizontal="left" vertical="center" indent="1"/>
    </xf>
    <xf numFmtId="4" fontId="194" fillId="139" borderId="294" applyNumberFormat="0" applyProtection="0">
      <alignment horizontal="right" vertical="center"/>
    </xf>
    <xf numFmtId="4" fontId="194" fillId="139" borderId="294" applyNumberFormat="0" applyProtection="0">
      <alignment horizontal="right" vertical="center"/>
    </xf>
    <xf numFmtId="4" fontId="194" fillId="139" borderId="294" applyNumberFormat="0" applyProtection="0">
      <alignment horizontal="right" vertical="center"/>
    </xf>
    <xf numFmtId="4" fontId="194" fillId="139" borderId="294" applyNumberFormat="0" applyProtection="0">
      <alignment horizontal="right" vertical="center"/>
    </xf>
    <xf numFmtId="0" fontId="135" fillId="69" borderId="0" applyNumberFormat="0" applyBorder="0" applyAlignment="0" applyProtection="0"/>
    <xf numFmtId="38" fontId="77" fillId="0" borderId="0" applyNumberFormat="0" applyFont="0" applyFill="0" applyBorder="0" applyAlignment="0"/>
    <xf numFmtId="37" fontId="155" fillId="99" borderId="0" applyNumberFormat="0" applyBorder="0" applyAlignment="0">
      <alignment horizontal="left"/>
    </xf>
    <xf numFmtId="272" fontId="236" fillId="7" borderId="0" applyNumberFormat="0" applyBorder="0" applyAlignment="0">
      <alignment horizontal="right"/>
    </xf>
    <xf numFmtId="37" fontId="155" fillId="99" borderId="0" applyNumberFormat="0" applyBorder="0" applyAlignment="0">
      <alignment horizontal="left"/>
    </xf>
    <xf numFmtId="38" fontId="87" fillId="0" borderId="0" applyFont="0" applyFill="0" applyBorder="0" applyAlignment="0" applyProtection="0"/>
    <xf numFmtId="40" fontId="87" fillId="0" borderId="0" applyFont="0" applyFill="0" applyBorder="0" applyAlignment="0" applyProtection="0"/>
    <xf numFmtId="0" fontId="237" fillId="0" borderId="0" applyNumberForma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0" fontId="158" fillId="0" borderId="0"/>
    <xf numFmtId="0" fontId="158" fillId="0" borderId="0"/>
    <xf numFmtId="0" fontId="15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0" fontId="211" fillId="2" borderId="291" applyNumberFormat="0" applyAlignment="0" applyProtection="0"/>
    <xf numFmtId="0" fontId="48" fillId="0" borderId="0"/>
    <xf numFmtId="260" fontId="87" fillId="0" borderId="0">
      <alignment horizontal="center"/>
    </xf>
    <xf numFmtId="265" fontId="238" fillId="140" borderId="263" applyNumberFormat="0" applyFill="0" applyBorder="0" applyProtection="0">
      <alignment horizontal="centerContinuous"/>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pplyNumberFormat="0" applyFill="0" applyBorder="0" applyAlignment="0" applyProtection="0"/>
    <xf numFmtId="0" fontId="239" fillId="0" borderId="0"/>
    <xf numFmtId="0" fontId="162" fillId="0" borderId="0"/>
    <xf numFmtId="0" fontId="162" fillId="0" borderId="0"/>
    <xf numFmtId="0" fontId="162" fillId="0" borderId="0"/>
    <xf numFmtId="0" fontId="162" fillId="0" borderId="0"/>
    <xf numFmtId="0" fontId="162" fillId="0" borderId="0"/>
    <xf numFmtId="0" fontId="198" fillId="0" borderId="0"/>
    <xf numFmtId="0" fontId="240" fillId="29" borderId="0">
      <alignment wrapText="1"/>
    </xf>
    <xf numFmtId="191" fontId="29" fillId="0" borderId="0" applyFill="0" applyBorder="0" applyProtection="0">
      <alignment horizontal="center"/>
    </xf>
    <xf numFmtId="9" fontId="3" fillId="0" borderId="0" applyFont="0" applyFill="0" applyBorder="0" applyAlignment="0" applyProtection="0"/>
    <xf numFmtId="40" fontId="241" fillId="0" borderId="31" applyFont="0"/>
    <xf numFmtId="40" fontId="241" fillId="0" borderId="31" applyFont="0"/>
    <xf numFmtId="40" fontId="241" fillId="0" borderId="31" applyFont="0"/>
    <xf numFmtId="37" fontId="18" fillId="141" borderId="0" applyAlignment="0">
      <alignment wrapText="1"/>
    </xf>
    <xf numFmtId="265" fontId="170" fillId="140" borderId="296" applyNumberFormat="0" applyFont="0" applyFill="0" applyAlignment="0" applyProtection="0"/>
    <xf numFmtId="265" fontId="170" fillId="140" borderId="0" applyNumberFormat="0" applyFont="0" applyBorder="0" applyAlignment="0" applyProtection="0"/>
    <xf numFmtId="265" fontId="170" fillId="0" borderId="297" applyNumberFormat="0" applyFont="0" applyFill="0" applyAlignment="0" applyProtection="0"/>
    <xf numFmtId="265" fontId="170" fillId="140" borderId="263" applyNumberFormat="0" applyFont="0" applyFill="0" applyAlignment="0" applyProtection="0"/>
    <xf numFmtId="273" fontId="148" fillId="0" borderId="0"/>
    <xf numFmtId="275" fontId="12" fillId="0" borderId="0" applyFill="0" applyBorder="0" applyAlignment="0" applyProtection="0"/>
    <xf numFmtId="275" fontId="12" fillId="0" borderId="0" applyFill="0" applyBorder="0" applyAlignment="0" applyProtection="0"/>
    <xf numFmtId="275" fontId="12" fillId="0" borderId="0" applyFill="0" applyBorder="0" applyAlignment="0" applyProtection="0"/>
    <xf numFmtId="275" fontId="12" fillId="0" borderId="0" applyFill="0" applyBorder="0" applyAlignment="0" applyProtection="0"/>
    <xf numFmtId="49" fontId="18" fillId="0" borderId="0" applyFont="0" applyAlignment="0"/>
    <xf numFmtId="49" fontId="18" fillId="0" borderId="0" applyFont="0" applyAlignment="0"/>
    <xf numFmtId="49" fontId="147" fillId="0" borderId="0">
      <alignment horizontal="left" indent="2"/>
    </xf>
    <xf numFmtId="49" fontId="147" fillId="0" borderId="0">
      <alignment horizontal="left" indent="4"/>
    </xf>
    <xf numFmtId="49" fontId="147" fillId="0" borderId="0">
      <alignment horizontal="left" indent="6"/>
    </xf>
    <xf numFmtId="49" fontId="147" fillId="0" borderId="0">
      <alignment horizontal="left" indent="8"/>
    </xf>
    <xf numFmtId="49" fontId="147" fillId="0" borderId="0">
      <alignment horizontal="left"/>
    </xf>
    <xf numFmtId="49" fontId="242" fillId="0" borderId="0">
      <alignment horizontal="left" indent="4"/>
    </xf>
    <xf numFmtId="49" fontId="148" fillId="0" borderId="0" applyFont="0">
      <alignment horizontal="left" indent="10"/>
    </xf>
    <xf numFmtId="49" fontId="20" fillId="0" borderId="0" applyFill="0" applyBorder="0" applyAlignment="0"/>
    <xf numFmtId="49" fontId="20" fillId="0" borderId="0" applyFill="0" applyBorder="0" applyAlignment="0"/>
    <xf numFmtId="0" fontId="158" fillId="0" borderId="0"/>
    <xf numFmtId="0" fontId="158" fillId="0" borderId="0"/>
    <xf numFmtId="49" fontId="20" fillId="0" borderId="0" applyFill="0" applyBorder="0" applyAlignment="0"/>
    <xf numFmtId="0" fontId="158" fillId="0" borderId="0"/>
    <xf numFmtId="0" fontId="158" fillId="0" borderId="0"/>
    <xf numFmtId="49" fontId="20" fillId="0" borderId="0" applyFill="0" applyBorder="0" applyAlignment="0"/>
    <xf numFmtId="49" fontId="20"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0" fontId="158" fillId="0" borderId="0"/>
    <xf numFmtId="0" fontId="158" fillId="0" borderId="0"/>
    <xf numFmtId="0" fontId="158" fillId="0" borderId="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0" fontId="158" fillId="0" borderId="0"/>
    <xf numFmtId="0" fontId="158" fillId="0" borderId="0"/>
    <xf numFmtId="0" fontId="158" fillId="0" borderId="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276" fontId="18" fillId="0" borderId="0" applyFill="0" applyBorder="0" applyAlignment="0"/>
    <xf numFmtId="49" fontId="18" fillId="0" borderId="0" applyFont="0" applyAlignment="0"/>
    <xf numFmtId="179" fontId="18" fillId="0" borderId="165" applyBorder="0">
      <alignment wrapText="1"/>
    </xf>
    <xf numFmtId="0" fontId="167"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7" fillId="0" borderId="0" applyNumberFormat="0" applyFill="0" applyBorder="0" applyAlignment="0" applyProtection="0"/>
    <xf numFmtId="0" fontId="222" fillId="0" borderId="0" applyFill="0" applyBorder="0" applyProtection="0">
      <alignment horizontal="left" vertical="top"/>
    </xf>
    <xf numFmtId="20" fontId="87" fillId="0" borderId="0"/>
    <xf numFmtId="40" fontId="196" fillId="0" borderId="0"/>
    <xf numFmtId="20" fontId="87" fillId="0" borderId="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58" fillId="0" borderId="0"/>
    <xf numFmtId="0" fontId="158" fillId="0" borderId="0"/>
    <xf numFmtId="0" fontId="158" fillId="0" borderId="0"/>
    <xf numFmtId="0" fontId="158" fillId="0" borderId="0"/>
    <xf numFmtId="0" fontId="237" fillId="0" borderId="0" applyNumberFormat="0" applyFill="0" applyBorder="0" applyAlignment="0" applyProtection="0"/>
    <xf numFmtId="0" fontId="237" fillId="0" borderId="0" applyNumberFormat="0" applyFill="0" applyBorder="0" applyAlignment="0" applyProtection="0"/>
    <xf numFmtId="0" fontId="243" fillId="0" borderId="0" applyNumberForma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43" fillId="0" borderId="0" applyNumberFormat="0" applyFill="0" applyBorder="0" applyAlignment="0" applyProtection="0"/>
    <xf numFmtId="0" fontId="158" fillId="0" borderId="0"/>
    <xf numFmtId="0" fontId="158" fillId="0" borderId="0"/>
    <xf numFmtId="0" fontId="158" fillId="0" borderId="0"/>
    <xf numFmtId="0" fontId="158" fillId="0" borderId="0"/>
    <xf numFmtId="0" fontId="237" fillId="0" borderId="0" applyNumberFormat="0" applyFill="0" applyBorder="0" applyAlignment="0" applyProtection="0"/>
    <xf numFmtId="0" fontId="237" fillId="0" borderId="0" applyNumberFormat="0" applyFill="0" applyBorder="0" applyAlignment="0" applyProtection="0"/>
    <xf numFmtId="0" fontId="243" fillId="0" borderId="0" applyNumberForma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4" fillId="0" borderId="298" applyNumberFormat="0" applyFill="0" applyAlignment="0" applyProtection="0"/>
    <xf numFmtId="0" fontId="245" fillId="0" borderId="299" applyNumberFormat="0" applyFill="0" applyAlignment="0" applyProtection="0"/>
    <xf numFmtId="0" fontId="165" fillId="0" borderId="283" applyNumberFormat="0" applyFill="0" applyAlignment="0" applyProtection="0"/>
    <xf numFmtId="0" fontId="165" fillId="0" borderId="0" applyNumberFormat="0" applyFill="0" applyBorder="0" applyAlignment="0" applyProtection="0"/>
    <xf numFmtId="0" fontId="243" fillId="0" borderId="0" applyNumberFormat="0" applyFill="0" applyBorder="0" applyAlignment="0" applyProtection="0"/>
    <xf numFmtId="0" fontId="244" fillId="0" borderId="298" applyNumberFormat="0" applyFill="0" applyAlignment="0" applyProtection="0"/>
    <xf numFmtId="0" fontId="245" fillId="0" borderId="299" applyNumberFormat="0" applyFill="0" applyAlignment="0" applyProtection="0"/>
    <xf numFmtId="0" fontId="165" fillId="0" borderId="283" applyNumberFormat="0" applyFill="0" applyAlignment="0" applyProtection="0"/>
    <xf numFmtId="0" fontId="165" fillId="0" borderId="0" applyNumberFormat="0" applyFill="0" applyBorder="0" applyAlignment="0" applyProtection="0"/>
    <xf numFmtId="0" fontId="90" fillId="2" borderId="99"/>
    <xf numFmtId="0" fontId="195" fillId="7" borderId="99"/>
    <xf numFmtId="166" fontId="144" fillId="0" borderId="30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0" borderId="301" applyNumberFormat="0" applyFill="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0" borderId="301" applyNumberFormat="0" applyFill="0" applyAlignment="0" applyProtection="0"/>
    <xf numFmtId="0" fontId="18" fillId="0" borderId="301" applyNumberFormat="0" applyFill="0" applyAlignment="0" applyProtection="0"/>
    <xf numFmtId="0" fontId="163" fillId="0" borderId="302" applyNumberFormat="0" applyFill="0" applyAlignment="0" applyProtection="0"/>
    <xf numFmtId="0" fontId="163" fillId="0" borderId="302" applyNumberFormat="0" applyFill="0" applyAlignment="0" applyProtection="0"/>
    <xf numFmtId="0" fontId="163" fillId="0" borderId="302" applyNumberFormat="0" applyFill="0" applyAlignment="0" applyProtection="0"/>
    <xf numFmtId="0" fontId="163" fillId="0" borderId="302"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63" fillId="0" borderId="302" applyNumberFormat="0" applyFill="0" applyAlignment="0" applyProtection="0"/>
    <xf numFmtId="0" fontId="163" fillId="0" borderId="302" applyNumberFormat="0" applyFill="0" applyAlignment="0" applyProtection="0"/>
    <xf numFmtId="0" fontId="18" fillId="0" borderId="301" applyNumberFormat="0" applyFill="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182" fontId="18" fillId="0" borderId="0" applyFont="0" applyFill="0" applyBorder="0" applyAlignment="0" applyProtection="0"/>
    <xf numFmtId="183" fontId="18" fillId="0" borderId="0" applyFont="0" applyFill="0" applyBorder="0" applyAlignment="0" applyProtection="0"/>
    <xf numFmtId="277" fontId="246" fillId="0" borderId="0" applyNumberFormat="0" applyFill="0" applyBorder="0" applyAlignment="0"/>
    <xf numFmtId="37" fontId="41" fillId="112" borderId="0" applyNumberFormat="0" applyBorder="0" applyAlignment="0" applyProtection="0"/>
    <xf numFmtId="37" fontId="41" fillId="112" borderId="0" applyNumberFormat="0" applyBorder="0" applyAlignment="0" applyProtection="0"/>
    <xf numFmtId="37" fontId="41" fillId="112" borderId="0" applyNumberFormat="0" applyBorder="0" applyAlignment="0" applyProtection="0"/>
    <xf numFmtId="37" fontId="41" fillId="0" borderId="0"/>
    <xf numFmtId="37" fontId="41" fillId="112" borderId="0" applyNumberFormat="0" applyBorder="0" applyAlignment="0" applyProtection="0"/>
    <xf numFmtId="3" fontId="79" fillId="0" borderId="285" applyProtection="0"/>
    <xf numFmtId="0" fontId="247" fillId="0" borderId="0">
      <alignment vertical="top"/>
    </xf>
    <xf numFmtId="0" fontId="248" fillId="7" borderId="0">
      <alignment horizontal="center"/>
    </xf>
    <xf numFmtId="0" fontId="24" fillId="126" borderId="303"/>
    <xf numFmtId="0" fontId="24" fillId="126" borderId="303"/>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0" fontId="158" fillId="0" borderId="0"/>
    <xf numFmtId="0" fontId="158" fillId="0" borderId="0"/>
    <xf numFmtId="0" fontId="158" fillId="0" borderId="0"/>
    <xf numFmtId="278" fontId="18" fillId="0" borderId="0"/>
    <xf numFmtId="278" fontId="18" fillId="0" borderId="0"/>
    <xf numFmtId="278" fontId="18" fillId="0" borderId="0"/>
    <xf numFmtId="278" fontId="1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8" fontId="18" fillId="0" borderId="0"/>
    <xf numFmtId="279" fontId="90" fillId="0" borderId="0"/>
    <xf numFmtId="6" fontId="87" fillId="0" borderId="0" applyFont="0" applyFill="0" applyBorder="0" applyAlignment="0" applyProtection="0"/>
    <xf numFmtId="280" fontId="18" fillId="0" borderId="0" applyFont="0" applyFill="0" applyBorder="0" applyAlignment="0" applyProtection="0"/>
    <xf numFmtId="44" fontId="18" fillId="0" borderId="0" applyFont="0" applyFill="0" applyBorder="0" applyAlignment="0" applyProtection="0"/>
    <xf numFmtId="262" fontId="120" fillId="0" borderId="0">
      <alignment horizontal="center"/>
    </xf>
    <xf numFmtId="0" fontId="145" fillId="102" borderId="272" applyNumberFormat="0" applyAlignment="0" applyProtection="0"/>
    <xf numFmtId="0" fontId="249" fillId="0" borderId="0" applyFill="0" applyBorder="0" applyProtection="0"/>
    <xf numFmtId="0" fontId="250" fillId="7" borderId="99" applyFill="0" applyBorder="0" applyProtection="0"/>
    <xf numFmtId="42" fontId="18" fillId="0" borderId="0" applyFont="0" applyFill="0" applyBorder="0" applyAlignment="0" applyProtection="0"/>
    <xf numFmtId="44" fontId="18" fillId="0" borderId="0" applyFon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58" fillId="0" borderId="0"/>
    <xf numFmtId="0" fontId="158" fillId="0" borderId="0"/>
    <xf numFmtId="0" fontId="158" fillId="0" borderId="0"/>
    <xf numFmtId="0" fontId="158" fillId="0" borderId="0"/>
    <xf numFmtId="0" fontId="130" fillId="0" borderId="0" applyNumberForma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30" fillId="0" borderId="0" applyNumberFormat="0" applyFill="0" applyBorder="0" applyAlignment="0" applyProtection="0"/>
    <xf numFmtId="0" fontId="158" fillId="0" borderId="0"/>
    <xf numFmtId="0" fontId="158" fillId="0" borderId="0"/>
    <xf numFmtId="0" fontId="158" fillId="0" borderId="0"/>
    <xf numFmtId="0" fontId="158" fillId="0" borderId="0"/>
    <xf numFmtId="0" fontId="130" fillId="0" borderId="0" applyNumberForma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9" fillId="0" borderId="0">
      <alignment horizontal="left"/>
    </xf>
    <xf numFmtId="49" fontId="251" fillId="0" borderId="0" applyFill="0" applyBorder="0" applyAlignment="0" applyProtection="0"/>
    <xf numFmtId="37" fontId="99" fillId="100" borderId="304">
      <alignment horizontal="centerContinuous"/>
    </xf>
    <xf numFmtId="177" fontId="93" fillId="33" borderId="158" applyFont="0" applyFill="0" applyBorder="0" applyAlignment="0" applyProtection="0"/>
    <xf numFmtId="0" fontId="252" fillId="0" borderId="0">
      <alignment horizontal="left"/>
    </xf>
    <xf numFmtId="281" fontId="253" fillId="0" borderId="0" applyFont="0" applyFill="0" applyBorder="0" applyAlignment="0" applyProtection="0"/>
    <xf numFmtId="282" fontId="253" fillId="0" borderId="0" applyFont="0" applyFill="0" applyBorder="0" applyAlignment="0" applyProtection="0">
      <alignment vertical="top"/>
    </xf>
    <xf numFmtId="283" fontId="253" fillId="0" borderId="0" applyFont="0" applyFill="0" applyBorder="0" applyAlignment="0" applyProtection="0"/>
    <xf numFmtId="9" fontId="254" fillId="0" borderId="0" applyFont="0" applyFill="0" applyBorder="0" applyAlignment="0" applyProtection="0"/>
    <xf numFmtId="0" fontId="255" fillId="0" borderId="0"/>
    <xf numFmtId="182" fontId="255" fillId="0" borderId="0" applyFont="0" applyFill="0" applyBorder="0" applyAlignment="0" applyProtection="0"/>
    <xf numFmtId="183" fontId="255" fillId="0" borderId="0" applyFont="0" applyFill="0" applyBorder="0" applyAlignment="0" applyProtection="0"/>
    <xf numFmtId="0" fontId="256" fillId="0" borderId="0"/>
    <xf numFmtId="0" fontId="257" fillId="0" borderId="0" applyNumberFormat="0" applyFont="0" applyFill="0" applyBorder="0">
      <alignment horizontal="left" vertical="top" wrapText="1"/>
    </xf>
    <xf numFmtId="43" fontId="18" fillId="0" borderId="0" applyFont="0" applyFill="0" applyBorder="0" applyAlignment="0" applyProtection="0"/>
    <xf numFmtId="38" fontId="254" fillId="0" borderId="0" applyFont="0" applyFill="0" applyBorder="0" applyAlignment="0" applyProtection="0"/>
    <xf numFmtId="0" fontId="18" fillId="0" borderId="0"/>
    <xf numFmtId="0" fontId="258" fillId="0" borderId="0" applyFill="0" applyBorder="0" applyProtection="0"/>
    <xf numFmtId="192" fontId="255" fillId="0" borderId="0" applyFont="0" applyFill="0" applyBorder="0" applyAlignment="0" applyProtection="0"/>
    <xf numFmtId="193" fontId="255" fillId="0" borderId="0" applyFont="0" applyFill="0" applyBorder="0" applyAlignment="0" applyProtection="0"/>
    <xf numFmtId="193" fontId="255" fillId="0" borderId="0" applyFont="0" applyFill="0" applyBorder="0" applyAlignment="0" applyProtection="0"/>
    <xf numFmtId="192" fontId="255" fillId="0" borderId="0" applyFont="0" applyFill="0" applyBorder="0" applyAlignment="0" applyProtection="0"/>
    <xf numFmtId="0" fontId="3" fillId="0" borderId="0"/>
    <xf numFmtId="0" fontId="3" fillId="42" borderId="260" applyNumberFormat="0" applyFont="0" applyAlignment="0" applyProtection="0"/>
    <xf numFmtId="43" fontId="3" fillId="0" borderId="0" applyFont="0" applyFill="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48"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8" fillId="0" borderId="0" applyNumberFormat="0" applyFill="0" applyBorder="0" applyAlignment="0" applyProtection="0"/>
    <xf numFmtId="0" fontId="2" fillId="42" borderId="260" applyNumberFormat="0" applyFont="0" applyAlignment="0" applyProtection="0"/>
    <xf numFmtId="0" fontId="18" fillId="0" borderId="0" applyNumberFormat="0" applyFill="0" applyBorder="0" applyAlignment="0" applyProtection="0"/>
    <xf numFmtId="0" fontId="2" fillId="44" borderId="0" applyNumberFormat="0" applyBorder="0" applyAlignment="0" applyProtection="0"/>
    <xf numFmtId="0" fontId="2" fillId="45" borderId="0" applyNumberFormat="0" applyBorder="0" applyAlignment="0" applyProtection="0"/>
    <xf numFmtId="0" fontId="18" fillId="25" borderId="0"/>
    <xf numFmtId="0" fontId="18" fillId="0" borderId="0" applyNumberForma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18" fillId="25" borderId="0"/>
    <xf numFmtId="0" fontId="18" fillId="0" borderId="0" applyNumberFormat="0" applyFill="0" applyBorder="0" applyAlignment="0" applyProtection="0"/>
    <xf numFmtId="0" fontId="2" fillId="52" borderId="0" applyNumberFormat="0" applyBorder="0" applyAlignment="0" applyProtection="0"/>
    <xf numFmtId="0" fontId="2" fillId="53" borderId="0" applyNumberFormat="0" applyBorder="0" applyAlignment="0" applyProtection="0"/>
    <xf numFmtId="0" fontId="18" fillId="25" borderId="0"/>
    <xf numFmtId="0" fontId="18" fillId="0" borderId="0" applyNumberFormat="0" applyFill="0" applyBorder="0" applyAlignment="0" applyProtection="0"/>
    <xf numFmtId="0" fontId="2" fillId="56" borderId="0" applyNumberFormat="0" applyBorder="0" applyAlignment="0" applyProtection="0"/>
    <xf numFmtId="0" fontId="2" fillId="57" borderId="0" applyNumberFormat="0" applyBorder="0" applyAlignment="0" applyProtection="0"/>
    <xf numFmtId="0" fontId="18" fillId="25" borderId="0"/>
    <xf numFmtId="0" fontId="18" fillId="0" borderId="0" applyNumberFormat="0" applyFill="0" applyBorder="0" applyAlignment="0" applyProtection="0"/>
    <xf numFmtId="0" fontId="2" fillId="60" borderId="0" applyNumberFormat="0" applyBorder="0" applyAlignment="0" applyProtection="0"/>
    <xf numFmtId="0" fontId="2" fillId="61"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 fillId="64" borderId="0" applyNumberFormat="0" applyBorder="0" applyAlignment="0" applyProtection="0"/>
    <xf numFmtId="0" fontId="2" fillId="65" borderId="0" applyNumberFormat="0" applyBorder="0" applyAlignment="0" applyProtection="0"/>
    <xf numFmtId="0" fontId="18" fillId="0" borderId="0" applyNumberFormat="0" applyFill="0" applyBorder="0" applyAlignment="0" applyProtection="0"/>
    <xf numFmtId="0" fontId="12" fillId="0" borderId="0"/>
    <xf numFmtId="43" fontId="12" fillId="0" borderId="0" applyFont="0" applyFill="0" applyBorder="0" applyAlignment="0" applyProtection="0"/>
    <xf numFmtId="0" fontId="2" fillId="0" borderId="0"/>
    <xf numFmtId="43" fontId="1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41" fillId="0"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4" fontId="18" fillId="29" borderId="0"/>
    <xf numFmtId="0" fontId="18" fillId="0" borderId="0" applyNumberFormat="0" applyFill="0" applyBorder="0" applyAlignment="0" applyProtection="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18" fillId="25" borderId="0"/>
    <xf numFmtId="0" fontId="41" fillId="0" borderId="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7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7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7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7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73" borderId="0" applyNumberFormat="0" applyBorder="0" applyAlignment="0" applyProtection="0"/>
    <xf numFmtId="0" fontId="2" fillId="44" borderId="0" applyNumberFormat="0" applyBorder="0" applyAlignment="0" applyProtection="0"/>
    <xf numFmtId="0" fontId="125" fillId="73"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125" fillId="6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7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7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7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7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74" borderId="0" applyNumberFormat="0" applyBorder="0" applyAlignment="0" applyProtection="0"/>
    <xf numFmtId="0" fontId="2" fillId="48" borderId="0" applyNumberFormat="0" applyBorder="0" applyAlignment="0" applyProtection="0"/>
    <xf numFmtId="0" fontId="125" fillId="74"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125" fillId="6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7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7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7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75"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75" borderId="0" applyNumberFormat="0" applyBorder="0" applyAlignment="0" applyProtection="0"/>
    <xf numFmtId="0" fontId="2" fillId="52" borderId="0" applyNumberFormat="0" applyBorder="0" applyAlignment="0" applyProtection="0"/>
    <xf numFmtId="0" fontId="125" fillId="75"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125" fillId="69"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7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2" borderId="0" applyNumberFormat="0" applyBorder="0" applyAlignment="0" applyProtection="0"/>
    <xf numFmtId="0" fontId="2" fillId="56" borderId="0" applyNumberFormat="0" applyBorder="0" applyAlignment="0" applyProtection="0"/>
    <xf numFmtId="0" fontId="125" fillId="72"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125" fillId="7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125" fillId="71"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5"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5"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5"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75"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5" borderId="0" applyNumberFormat="0" applyBorder="0" applyAlignment="0" applyProtection="0"/>
    <xf numFmtId="0" fontId="2" fillId="64" borderId="0" applyNumberFormat="0" applyBorder="0" applyAlignment="0" applyProtection="0"/>
    <xf numFmtId="0" fontId="125" fillId="75"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125" fillId="7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2"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7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1" borderId="0" applyNumberFormat="0" applyBorder="0" applyAlignment="0" applyProtection="0"/>
    <xf numFmtId="0" fontId="2" fillId="45" borderId="0" applyNumberFormat="0" applyBorder="0" applyAlignment="0" applyProtection="0"/>
    <xf numFmtId="0" fontId="125" fillId="71"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125" fillId="7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125" fillId="74"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8"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8"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8"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78"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8" borderId="0" applyNumberFormat="0" applyBorder="0" applyAlignment="0" applyProtection="0"/>
    <xf numFmtId="0" fontId="2" fillId="53" borderId="0" applyNumberFormat="0" applyBorder="0" applyAlignment="0" applyProtection="0"/>
    <xf numFmtId="0" fontId="125" fillId="78"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125" fillId="76"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68"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68"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2"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8"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68" borderId="0" applyNumberFormat="0" applyBorder="0" applyAlignment="0" applyProtection="0"/>
    <xf numFmtId="0" fontId="2" fillId="57" borderId="0" applyNumberFormat="0" applyBorder="0" applyAlignment="0" applyProtection="0"/>
    <xf numFmtId="0" fontId="125" fillId="68"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125" fillId="70"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1" borderId="0" applyNumberFormat="0" applyBorder="0" applyAlignment="0" applyProtection="0"/>
    <xf numFmtId="0" fontId="2" fillId="61" borderId="0" applyNumberFormat="0" applyBorder="0" applyAlignment="0" applyProtection="0"/>
    <xf numFmtId="0" fontId="125" fillId="7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125" fillId="7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8"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7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5" borderId="0" applyNumberFormat="0" applyBorder="0" applyAlignment="0" applyProtection="0"/>
    <xf numFmtId="0" fontId="2" fillId="65" borderId="0" applyNumberFormat="0" applyBorder="0" applyAlignment="0" applyProtection="0"/>
    <xf numFmtId="0" fontId="125" fillId="7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125" fillId="7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126" fillId="71" borderId="0" applyNumberFormat="0" applyBorder="0" applyAlignment="0" applyProtection="0"/>
    <xf numFmtId="0" fontId="126" fillId="79" borderId="0" applyNumberFormat="0" applyBorder="0" applyAlignment="0" applyProtection="0"/>
    <xf numFmtId="0" fontId="262" fillId="46" borderId="0" applyNumberFormat="0" applyBorder="0" applyAlignment="0" applyProtection="0"/>
    <xf numFmtId="0" fontId="126" fillId="83" borderId="0" applyNumberFormat="0" applyBorder="0" applyAlignment="0" applyProtection="0"/>
    <xf numFmtId="0" fontId="126" fillId="74" borderId="0" applyNumberFormat="0" applyBorder="0" applyAlignment="0" applyProtection="0"/>
    <xf numFmtId="0" fontId="262" fillId="50" borderId="0" applyNumberFormat="0" applyBorder="0" applyAlignment="0" applyProtection="0"/>
    <xf numFmtId="0" fontId="126" fillId="77" borderId="0" applyNumberFormat="0" applyBorder="0" applyAlignment="0" applyProtection="0"/>
    <xf numFmtId="0" fontId="126" fillId="76" borderId="0" applyNumberFormat="0" applyBorder="0" applyAlignment="0" applyProtection="0"/>
    <xf numFmtId="0" fontId="262" fillId="54" borderId="0" applyNumberFormat="0" applyBorder="0" applyAlignment="0" applyProtection="0"/>
    <xf numFmtId="0" fontId="126" fillId="68" borderId="0" applyNumberFormat="0" applyBorder="0" applyAlignment="0" applyProtection="0"/>
    <xf numFmtId="0" fontId="126" fillId="80" borderId="0" applyNumberFormat="0" applyBorder="0" applyAlignment="0" applyProtection="0"/>
    <xf numFmtId="0" fontId="262" fillId="58" borderId="0" applyNumberFormat="0" applyBorder="0" applyAlignment="0" applyProtection="0"/>
    <xf numFmtId="0" fontId="126" fillId="71" borderId="0" applyNumberFormat="0" applyBorder="0" applyAlignment="0" applyProtection="0"/>
    <xf numFmtId="0" fontId="126" fillId="81" borderId="0" applyNumberFormat="0" applyBorder="0" applyAlignment="0" applyProtection="0"/>
    <xf numFmtId="0" fontId="262" fillId="62" borderId="0" applyNumberFormat="0" applyBorder="0" applyAlignment="0" applyProtection="0"/>
    <xf numFmtId="0" fontId="126" fillId="74" borderId="0" applyNumberFormat="0" applyBorder="0" applyAlignment="0" applyProtection="0"/>
    <xf numFmtId="0" fontId="126" fillId="82" borderId="0" applyNumberFormat="0" applyBorder="0" applyAlignment="0" applyProtection="0"/>
    <xf numFmtId="0" fontId="262" fillId="66" borderId="0" applyNumberFormat="0" applyBorder="0" applyAlignment="0" applyProtection="0"/>
    <xf numFmtId="0" fontId="188" fillId="0" borderId="154" applyNumberFormat="0" applyAlignment="0">
      <alignment horizontal="left"/>
    </xf>
    <xf numFmtId="0" fontId="188" fillId="0" borderId="154" applyNumberFormat="0" applyAlignment="0">
      <alignment horizontal="left"/>
    </xf>
    <xf numFmtId="0" fontId="64" fillId="0" borderId="0"/>
    <xf numFmtId="0" fontId="126" fillId="87" borderId="0" applyNumberFormat="0" applyBorder="0" applyAlignment="0" applyProtection="0"/>
    <xf numFmtId="0" fontId="262" fillId="43" borderId="0" applyNumberFormat="0" applyBorder="0" applyAlignment="0" applyProtection="0"/>
    <xf numFmtId="0" fontId="126" fillId="83" borderId="0" applyNumberFormat="0" applyBorder="0" applyAlignment="0" applyProtection="0"/>
    <xf numFmtId="0" fontId="126" fillId="89" borderId="0" applyNumberFormat="0" applyBorder="0" applyAlignment="0" applyProtection="0"/>
    <xf numFmtId="0" fontId="262" fillId="47" borderId="0" applyNumberFormat="0" applyBorder="0" applyAlignment="0" applyProtection="0"/>
    <xf numFmtId="0" fontId="126" fillId="77" borderId="0" applyNumberFormat="0" applyBorder="0" applyAlignment="0" applyProtection="0"/>
    <xf numFmtId="0" fontId="126" fillId="92" borderId="0" applyNumberFormat="0" applyBorder="0" applyAlignment="0" applyProtection="0"/>
    <xf numFmtId="0" fontId="262" fillId="51" borderId="0" applyNumberFormat="0" applyBorder="0" applyAlignment="0" applyProtection="0"/>
    <xf numFmtId="0" fontId="126" fillId="93" borderId="0" applyNumberFormat="0" applyBorder="0" applyAlignment="0" applyProtection="0"/>
    <xf numFmtId="0" fontId="126" fillId="80" borderId="0" applyNumberFormat="0" applyBorder="0" applyAlignment="0" applyProtection="0"/>
    <xf numFmtId="0" fontId="262" fillId="55" borderId="0" applyNumberFormat="0" applyBorder="0" applyAlignment="0" applyProtection="0"/>
    <xf numFmtId="0" fontId="126" fillId="81" borderId="0" applyNumberFormat="0" applyBorder="0" applyAlignment="0" applyProtection="0"/>
    <xf numFmtId="0" fontId="262" fillId="59" borderId="0" applyNumberFormat="0" applyBorder="0" applyAlignment="0" applyProtection="0"/>
    <xf numFmtId="0" fontId="126" fillId="89" borderId="0" applyNumberFormat="0" applyBorder="0" applyAlignment="0" applyProtection="0"/>
    <xf numFmtId="0" fontId="126" fillId="83" borderId="0" applyNumberFormat="0" applyBorder="0" applyAlignment="0" applyProtection="0"/>
    <xf numFmtId="0" fontId="262" fillId="63" borderId="0" applyNumberFormat="0" applyBorder="0" applyAlignment="0" applyProtection="0"/>
    <xf numFmtId="0" fontId="131" fillId="70" borderId="0" applyNumberFormat="0" applyBorder="0" applyAlignment="0" applyProtection="0"/>
    <xf numFmtId="0" fontId="131" fillId="68" borderId="0" applyNumberFormat="0" applyBorder="0" applyAlignment="0" applyProtection="0"/>
    <xf numFmtId="0" fontId="131" fillId="68" borderId="0" applyNumberFormat="0" applyBorder="0" applyAlignment="0" applyProtection="0"/>
    <xf numFmtId="0" fontId="263" fillId="37" borderId="0" applyNumberFormat="0" applyBorder="0" applyAlignment="0" applyProtection="0"/>
    <xf numFmtId="0" fontId="264" fillId="0" borderId="0" applyNumberFormat="0" applyFill="0" applyBorder="0" applyAlignment="0" applyProtection="0">
      <alignment vertical="top"/>
      <protection locked="0"/>
    </xf>
    <xf numFmtId="15" fontId="18" fillId="0" borderId="131" applyNumberFormat="0" applyFont="0" applyFill="0" applyAlignment="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3" fillId="7" borderId="271" applyNumberFormat="0" applyAlignment="0" applyProtection="0"/>
    <xf numFmtId="0" fontId="143" fillId="7" borderId="271" applyNumberFormat="0" applyAlignment="0" applyProtection="0"/>
    <xf numFmtId="0" fontId="143" fillId="7"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265" fillId="40" borderId="256"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3" fillId="7" borderId="271" applyNumberFormat="0" applyAlignment="0" applyProtection="0"/>
    <xf numFmtId="0" fontId="143" fillId="7"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2" fillId="2" borderId="271" applyNumberFormat="0" applyAlignment="0" applyProtection="0"/>
    <xf numFmtId="0" fontId="145" fillId="102" borderId="272" applyNumberFormat="0" applyAlignment="0" applyProtection="0"/>
    <xf numFmtId="0" fontId="266" fillId="41" borderId="259" applyNumberFormat="0" applyAlignment="0" applyProtection="0"/>
    <xf numFmtId="41" fontId="18" fillId="0" borderId="0" applyFont="0" applyFill="0" applyBorder="0" applyAlignment="0" applyProtection="0"/>
    <xf numFmtId="41" fontId="18"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7"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41"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 fillId="0" borderId="0" applyFont="0" applyFill="0" applyBorder="0" applyAlignment="0" applyProtection="0"/>
    <xf numFmtId="43" fontId="15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5"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8"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5"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6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8" fillId="0" borderId="0" applyFont="0" applyFill="0" applyBorder="0" applyAlignment="0" applyProtection="0"/>
    <xf numFmtId="43" fontId="269"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25" fillId="0" borderId="0" applyFont="0" applyFill="0" applyBorder="0" applyAlignment="0" applyProtection="0"/>
    <xf numFmtId="44" fontId="18" fillId="0" borderId="0" applyFont="0" applyFill="0" applyBorder="0" applyAlignment="0" applyProtection="0"/>
    <xf numFmtId="44" fontId="125"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7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3" fillId="0" borderId="0"/>
    <xf numFmtId="43" fontId="82" fillId="0" borderId="0">
      <alignment horizontal="right" vertical="top" wrapText="1"/>
    </xf>
    <xf numFmtId="43" fontId="82" fillId="0" borderId="0">
      <alignment horizontal="right" vertical="top" wrapText="1"/>
    </xf>
    <xf numFmtId="43" fontId="82" fillId="0" borderId="0">
      <alignment horizontal="right" vertical="top" wrapText="1"/>
    </xf>
    <xf numFmtId="43" fontId="82" fillId="0" borderId="0">
      <alignment horizontal="right" vertical="top" wrapText="1"/>
    </xf>
    <xf numFmtId="43" fontId="82" fillId="0" borderId="0">
      <alignment horizontal="right" vertical="top" wrapText="1"/>
    </xf>
    <xf numFmtId="43" fontId="82" fillId="0" borderId="0">
      <alignment horizontal="right" vertical="top" wrapText="1"/>
    </xf>
    <xf numFmtId="0" fontId="166" fillId="72" borderId="271" applyNumberFormat="0" applyAlignment="0" applyProtection="0"/>
    <xf numFmtId="0" fontId="166" fillId="72" borderId="271" applyNumberFormat="0" applyAlignment="0" applyProtection="0"/>
    <xf numFmtId="217" fontId="18" fillId="0" borderId="0" applyFont="0" applyFill="0" applyBorder="0" applyAlignment="0" applyProtection="0"/>
    <xf numFmtId="284" fontId="18" fillId="0" borderId="0" applyFont="0" applyFill="0" applyBorder="0" applyAlignment="0" applyProtection="0"/>
    <xf numFmtId="217" fontId="18" fillId="0" borderId="0" applyFont="0" applyFill="0" applyBorder="0" applyAlignment="0" applyProtection="0"/>
    <xf numFmtId="0" fontId="167" fillId="0" borderId="0" applyNumberFormat="0" applyFill="0" applyBorder="0" applyAlignment="0" applyProtection="0"/>
    <xf numFmtId="0" fontId="271" fillId="0" borderId="0" applyNumberFormat="0" applyFill="0" applyBorder="0" applyAlignment="0" applyProtection="0"/>
    <xf numFmtId="38" fontId="36" fillId="25" borderId="277" applyNumberFormat="0" applyFont="0" applyAlignment="0"/>
    <xf numFmtId="37" fontId="20" fillId="7" borderId="277" applyNumberFormat="0" applyFont="0" applyAlignment="0"/>
    <xf numFmtId="37" fontId="20" fillId="7" borderId="277" applyNumberFormat="0" applyFont="0" applyAlignment="0"/>
    <xf numFmtId="37" fontId="20" fillId="7" borderId="277" applyNumberFormat="0" applyFont="0" applyAlignment="0"/>
    <xf numFmtId="37" fontId="20" fillId="7" borderId="277" applyNumberFormat="0" applyFont="0" applyAlignment="0"/>
    <xf numFmtId="0" fontId="272" fillId="0" borderId="0" applyNumberFormat="0" applyFill="0" applyBorder="0" applyAlignment="0" applyProtection="0"/>
    <xf numFmtId="0" fontId="272" fillId="0" borderId="0" applyNumberFormat="0" applyFill="0" applyBorder="0" applyAlignment="0" applyProtection="0"/>
    <xf numFmtId="0" fontId="260" fillId="0" borderId="0" applyNumberFormat="0" applyFill="0" applyBorder="0" applyAlignment="0" applyProtection="0"/>
    <xf numFmtId="0" fontId="272" fillId="0" borderId="0" applyNumberFormat="0" applyFill="0" applyBorder="0" applyAlignment="0" applyProtection="0"/>
    <xf numFmtId="0" fontId="18" fillId="0" borderId="0" applyFill="0" applyBorder="0" applyAlignment="0" applyProtection="0"/>
    <xf numFmtId="0" fontId="18" fillId="0" borderId="0" applyFill="0" applyBorder="0" applyAlignment="0" applyProtection="0"/>
    <xf numFmtId="0" fontId="29" fillId="0" borderId="0" applyFill="0" applyBorder="0" applyAlignment="0" applyProtection="0"/>
    <xf numFmtId="0" fontId="12" fillId="0" borderId="0" applyFill="0" applyBorder="0" applyAlignment="0" applyProtection="0"/>
    <xf numFmtId="0" fontId="13" fillId="0" borderId="0" applyFill="0" applyBorder="0" applyAlignment="0" applyProtection="0"/>
    <xf numFmtId="0" fontId="17" fillId="0" borderId="0" applyFill="0" applyBorder="0" applyAlignment="0" applyProtection="0"/>
    <xf numFmtId="0" fontId="11" fillId="0" borderId="0" applyFill="0" applyBorder="0" applyAlignment="0" applyProtection="0"/>
    <xf numFmtId="0" fontId="44" fillId="0" borderId="0" applyFill="0" applyBorder="0" applyAlignment="0" applyProtection="0"/>
    <xf numFmtId="0" fontId="273" fillId="0" borderId="0" applyFill="0" applyBorder="0" applyAlignment="0" applyProtection="0"/>
    <xf numFmtId="0" fontId="274" fillId="0" borderId="0" applyFill="0" applyBorder="0" applyAlignment="0" applyProtection="0"/>
    <xf numFmtId="0" fontId="37" fillId="0" borderId="0" applyFill="0" applyBorder="0" applyAlignment="0" applyProtection="0"/>
    <xf numFmtId="0" fontId="275" fillId="0" borderId="0" applyFill="0" applyBorder="0" applyAlignment="0" applyProtection="0"/>
    <xf numFmtId="0" fontId="26" fillId="0" borderId="0" applyFill="0" applyBorder="0" applyAlignment="0" applyProtection="0"/>
    <xf numFmtId="0" fontId="276" fillId="0" borderId="0" applyFill="0" applyBorder="0" applyAlignment="0" applyProtection="0"/>
    <xf numFmtId="0" fontId="120" fillId="0" borderId="0" applyFill="0" applyBorder="0" applyAlignment="0" applyProtection="0"/>
    <xf numFmtId="0" fontId="103" fillId="0" borderId="0" applyFill="0" applyBorder="0" applyAlignment="0" applyProtection="0"/>
    <xf numFmtId="0" fontId="36" fillId="0" borderId="308" applyFill="0" applyBorder="0" applyAlignment="0" applyProtection="0">
      <alignment horizontal="center"/>
      <protection locked="0"/>
    </xf>
    <xf numFmtId="0" fontId="277" fillId="36" borderId="0" applyNumberFormat="0" applyBorder="0" applyAlignment="0" applyProtection="0"/>
    <xf numFmtId="0" fontId="135" fillId="69" borderId="0" applyNumberFormat="0" applyBorder="0" applyAlignment="0" applyProtection="0"/>
    <xf numFmtId="0" fontId="277" fillId="36" borderId="0" applyNumberFormat="0" applyBorder="0" applyAlignment="0" applyProtection="0"/>
    <xf numFmtId="0" fontId="135" fillId="69" borderId="0" applyNumberFormat="0" applyBorder="0" applyAlignment="0" applyProtection="0"/>
    <xf numFmtId="0" fontId="135" fillId="69" borderId="0" applyNumberFormat="0" applyBorder="0" applyAlignment="0" applyProtection="0"/>
    <xf numFmtId="0" fontId="277" fillId="36" borderId="0" applyNumberFormat="0" applyBorder="0" applyAlignment="0" applyProtection="0"/>
    <xf numFmtId="38" fontId="41" fillId="25" borderId="0" applyNumberFormat="0" applyBorder="0" applyAlignment="0" applyProtection="0"/>
    <xf numFmtId="38" fontId="41" fillId="25" borderId="0" applyNumberFormat="0" applyBorder="0" applyAlignment="0" applyProtection="0"/>
    <xf numFmtId="0" fontId="13" fillId="0" borderId="154">
      <alignment horizontal="left" vertical="center"/>
    </xf>
    <xf numFmtId="0" fontId="244" fillId="0" borderId="298" applyNumberFormat="0" applyFill="0" applyAlignment="0" applyProtection="0"/>
    <xf numFmtId="0" fontId="44" fillId="0" borderId="0" applyNumberFormat="0" applyFill="0" applyBorder="0" applyAlignment="0" applyProtection="0"/>
    <xf numFmtId="0" fontId="183" fillId="0" borderId="28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78" fillId="0" borderId="253" applyNumberFormat="0" applyFill="0" applyAlignment="0" applyProtection="0"/>
    <xf numFmtId="0" fontId="44" fillId="0" borderId="0" applyNumberFormat="0" applyFill="0" applyBorder="0" applyAlignment="0" applyProtection="0"/>
    <xf numFmtId="0" fontId="184" fillId="0" borderId="282" applyNumberFormat="0" applyFill="0" applyAlignment="0" applyProtection="0"/>
    <xf numFmtId="0" fontId="13" fillId="0" borderId="0" applyNumberFormat="0" applyFill="0" applyBorder="0" applyAlignment="0" applyProtection="0"/>
    <xf numFmtId="0" fontId="245" fillId="0" borderId="299"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79" fillId="0" borderId="254" applyNumberFormat="0" applyFill="0" applyAlignment="0" applyProtection="0"/>
    <xf numFmtId="0" fontId="13" fillId="0" borderId="0" applyNumberFormat="0" applyFill="0" applyBorder="0" applyAlignment="0" applyProtection="0"/>
    <xf numFmtId="0" fontId="185" fillId="0" borderId="284" applyNumberFormat="0" applyFill="0" applyAlignment="0" applyProtection="0"/>
    <xf numFmtId="0" fontId="165" fillId="0" borderId="283" applyNumberFormat="0" applyFill="0" applyAlignment="0" applyProtection="0"/>
    <xf numFmtId="0" fontId="280" fillId="0" borderId="255" applyNumberFormat="0" applyFill="0" applyAlignment="0" applyProtection="0"/>
    <xf numFmtId="0" fontId="185" fillId="0" borderId="0" applyNumberFormat="0" applyFill="0" applyBorder="0" applyAlignment="0" applyProtection="0"/>
    <xf numFmtId="0" fontId="165" fillId="0" borderId="0" applyNumberFormat="0" applyFill="0" applyBorder="0" applyAlignment="0" applyProtection="0"/>
    <xf numFmtId="0" fontId="280" fillId="0" borderId="0" applyNumberFormat="0" applyFill="0" applyBorder="0" applyAlignment="0" applyProtection="0"/>
    <xf numFmtId="49" fontId="187" fillId="29" borderId="130">
      <alignment horizontal="centerContinuous" vertical="center"/>
    </xf>
    <xf numFmtId="0" fontId="18" fillId="0" borderId="0" applyNumberFormat="0" applyFill="0" applyBorder="0" applyProtection="0">
      <alignment wrapText="1"/>
    </xf>
    <xf numFmtId="0" fontId="18" fillId="0" borderId="0" applyNumberFormat="0" applyFill="0" applyBorder="0" applyProtection="0">
      <alignment wrapText="1"/>
    </xf>
    <xf numFmtId="0" fontId="18" fillId="0" borderId="0" applyNumberFormat="0" applyFill="0" applyBorder="0" applyProtection="0">
      <alignment horizontal="justify" vertical="top" wrapText="1"/>
    </xf>
    <xf numFmtId="0" fontId="18" fillId="0" borderId="0" applyNumberFormat="0" applyFill="0" applyBorder="0" applyProtection="0">
      <alignment horizontal="justify" vertical="top" wrapText="1"/>
    </xf>
    <xf numFmtId="0" fontId="193"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82" fillId="0" borderId="0" applyNumberFormat="0" applyFill="0" applyBorder="0" applyAlignment="0" applyProtection="0"/>
    <xf numFmtId="0" fontId="282" fillId="0" borderId="0" applyNumberFormat="0" applyFill="0" applyBorder="0" applyAlignment="0" applyProtection="0"/>
    <xf numFmtId="0" fontId="193"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0" fontId="282" fillId="0" borderId="0" applyNumberFormat="0" applyFill="0" applyBorder="0" applyAlignment="0" applyProtection="0"/>
    <xf numFmtId="0" fontId="193" fillId="0" borderId="0" applyNumberFormat="0" applyFill="0" applyBorder="0" applyAlignment="0" applyProtection="0">
      <alignment vertical="top"/>
      <protection locked="0"/>
    </xf>
    <xf numFmtId="0" fontId="282" fillId="0" borderId="0" applyNumberFormat="0" applyFill="0" applyBorder="0" applyAlignment="0" applyProtection="0"/>
    <xf numFmtId="0" fontId="282" fillId="0" borderId="0" applyNumberFormat="0" applyFill="0" applyBorder="0" applyAlignment="0" applyProtection="0"/>
    <xf numFmtId="0" fontId="284" fillId="0" borderId="0" applyNumberFormat="0" applyFill="0" applyBorder="0" applyAlignment="0" applyProtection="0">
      <alignment vertical="top"/>
      <protection locked="0"/>
    </xf>
    <xf numFmtId="0" fontId="259" fillId="0" borderId="0" applyNumberFormat="0" applyFill="0" applyBorder="0" applyAlignment="0" applyProtection="0"/>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0" fontId="18" fillId="25" borderId="130" applyAlignment="0">
      <alignment horizontal="center"/>
    </xf>
    <xf numFmtId="10" fontId="41" fillId="29" borderId="130" applyNumberFormat="0" applyBorder="0" applyAlignment="0" applyProtection="0"/>
    <xf numFmtId="10" fontId="41" fillId="29" borderId="130" applyNumberFormat="0" applyBorder="0" applyAlignment="0" applyProtection="0"/>
    <xf numFmtId="10" fontId="41" fillId="29" borderId="130" applyNumberFormat="0" applyBorder="0" applyAlignment="0" applyProtection="0"/>
    <xf numFmtId="10" fontId="41" fillId="29" borderId="130" applyNumberFormat="0" applyBorder="0" applyAlignment="0" applyProtection="0"/>
    <xf numFmtId="10" fontId="41" fillId="29" borderId="130" applyNumberFormat="0" applyBorder="0" applyAlignment="0" applyProtection="0"/>
    <xf numFmtId="0" fontId="166" fillId="78" borderId="271" applyNumberFormat="0" applyAlignment="0" applyProtection="0"/>
    <xf numFmtId="0" fontId="166" fillId="78" borderId="271" applyNumberFormat="0" applyAlignment="0" applyProtection="0"/>
    <xf numFmtId="0" fontId="166" fillId="72" borderId="271" applyNumberFormat="0" applyAlignment="0" applyProtection="0"/>
    <xf numFmtId="230" fontId="170" fillId="124" borderId="287" applyNumberFormat="0" applyAlignment="0" applyProtection="0">
      <alignment vertical="center"/>
    </xf>
    <xf numFmtId="0" fontId="166" fillId="78" borderId="271" applyNumberFormat="0" applyAlignment="0" applyProtection="0"/>
    <xf numFmtId="230" fontId="170" fillId="124" borderId="287" applyNumberFormat="0" applyAlignment="0" applyProtection="0">
      <alignment vertical="center"/>
    </xf>
    <xf numFmtId="230" fontId="170" fillId="124" borderId="287" applyNumberFormat="0" applyAlignment="0" applyProtection="0">
      <alignment vertical="center"/>
    </xf>
    <xf numFmtId="0" fontId="285" fillId="39" borderId="256" applyNumberFormat="0" applyAlignment="0" applyProtection="0"/>
    <xf numFmtId="0" fontId="111" fillId="39" borderId="256" applyNumberFormat="0" applyAlignment="0" applyProtection="0"/>
    <xf numFmtId="0" fontId="166" fillId="78" borderId="271" applyNumberFormat="0" applyAlignment="0" applyProtection="0"/>
    <xf numFmtId="0" fontId="166" fillId="78" borderId="271" applyNumberFormat="0" applyAlignment="0" applyProtection="0"/>
    <xf numFmtId="0" fontId="166" fillId="72" borderId="271" applyNumberFormat="0" applyAlignment="0" applyProtection="0"/>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230" fontId="170" fillId="124" borderId="287" applyNumberFormat="0" applyAlignment="0" applyProtection="0">
      <alignment vertical="center"/>
    </xf>
    <xf numFmtId="37" fontId="93" fillId="0" borderId="25" applyNumberFormat="0" applyBorder="0"/>
    <xf numFmtId="0" fontId="286" fillId="0" borderId="0" applyNumberFormat="0" applyFill="0" applyBorder="0" applyAlignment="0" applyProtection="0"/>
    <xf numFmtId="0" fontId="287" fillId="0" borderId="0" applyNumberFormat="0" applyAlignment="0"/>
    <xf numFmtId="0" fontId="130" fillId="0" borderId="290" applyNumberFormat="0" applyFill="0" applyAlignment="0" applyProtection="0"/>
    <xf numFmtId="0" fontId="146" fillId="0" borderId="273" applyNumberFormat="0" applyFill="0" applyAlignment="0" applyProtection="0"/>
    <xf numFmtId="0" fontId="288" fillId="0" borderId="258" applyNumberFormat="0" applyFill="0" applyAlignment="0" applyProtection="0"/>
    <xf numFmtId="179" fontId="196" fillId="127" borderId="130"/>
    <xf numFmtId="0" fontId="201" fillId="78" borderId="0" applyNumberFormat="0" applyBorder="0" applyAlignment="0" applyProtection="0"/>
    <xf numFmtId="0" fontId="200" fillId="78" borderId="0" applyNumberFormat="0" applyBorder="0" applyAlignment="0" applyProtection="0"/>
    <xf numFmtId="0" fontId="289" fillId="38" borderId="0" applyNumberFormat="0" applyBorder="0" applyAlignment="0" applyProtection="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18" fillId="0" borderId="0"/>
    <xf numFmtId="0" fontId="20" fillId="0" borderId="0">
      <alignment vertical="top"/>
    </xf>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8"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62" fillId="0" borderId="0"/>
    <xf numFmtId="0" fontId="2" fillId="0" borderId="0"/>
    <xf numFmtId="0" fontId="2"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alignment vertical="top"/>
    </xf>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0" fillId="0" borderId="0">
      <alignment vertical="top"/>
    </xf>
    <xf numFmtId="0" fontId="20" fillId="0" borderId="0">
      <alignment vertical="top"/>
    </xf>
    <xf numFmtId="0" fontId="2" fillId="0" borderId="0"/>
    <xf numFmtId="0" fontId="18" fillId="0" borderId="0"/>
    <xf numFmtId="0" fontId="20" fillId="0" borderId="0">
      <alignment vertical="top"/>
    </xf>
    <xf numFmtId="0" fontId="2" fillId="0" borderId="0"/>
    <xf numFmtId="0" fontId="18" fillId="0" borderId="0"/>
    <xf numFmtId="0" fontId="18" fillId="0" borderId="0"/>
    <xf numFmtId="0" fontId="12" fillId="0" borderId="0"/>
    <xf numFmtId="0" fontId="12" fillId="0" borderId="0"/>
    <xf numFmtId="0" fontId="12" fillId="0" borderId="0"/>
    <xf numFmtId="0" fontId="18" fillId="0" borderId="0"/>
    <xf numFmtId="0" fontId="2" fillId="0" borderId="0"/>
    <xf numFmtId="0" fontId="2" fillId="0" borderId="0"/>
    <xf numFmtId="0" fontId="2" fillId="0" borderId="0"/>
    <xf numFmtId="0" fontId="20" fillId="0" borderId="0">
      <alignment vertical="top"/>
    </xf>
    <xf numFmtId="0" fontId="2" fillId="0" borderId="0"/>
    <xf numFmtId="0" fontId="1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applyFont="0" applyAlignment="0"/>
    <xf numFmtId="0" fontId="2" fillId="0" borderId="0"/>
    <xf numFmtId="0" fontId="20" fillId="0" borderId="0">
      <alignment vertical="top"/>
    </xf>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37" fontId="64" fillId="0" borderId="0"/>
    <xf numFmtId="0" fontId="2" fillId="0" borderId="0"/>
    <xf numFmtId="0" fontId="20" fillId="0" borderId="0">
      <alignment vertical="top"/>
    </xf>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64" fillId="0" borderId="0"/>
    <xf numFmtId="0" fontId="2" fillId="0" borderId="0"/>
    <xf numFmtId="0" fontId="18" fillId="0" borderId="0"/>
    <xf numFmtId="0" fontId="2" fillId="0" borderId="0"/>
    <xf numFmtId="0" fontId="2" fillId="0" borderId="0"/>
    <xf numFmtId="0" fontId="2" fillId="0" borderId="0"/>
    <xf numFmtId="0" fontId="20" fillId="0" borderId="0">
      <alignment vertical="top"/>
    </xf>
    <xf numFmtId="0" fontId="2" fillId="0" borderId="0"/>
    <xf numFmtId="37" fontId="64" fillId="0" borderId="0"/>
    <xf numFmtId="0" fontId="2" fillId="0" borderId="0"/>
    <xf numFmtId="0" fontId="20" fillId="0" borderId="0">
      <alignment vertical="top"/>
    </xf>
    <xf numFmtId="0" fontId="2" fillId="0" borderId="0"/>
    <xf numFmtId="0" fontId="20" fillId="0" borderId="0">
      <alignment vertical="top"/>
    </xf>
    <xf numFmtId="0" fontId="20" fillId="0" borderId="0">
      <alignment vertical="top"/>
    </xf>
    <xf numFmtId="0" fontId="2" fillId="0" borderId="0"/>
    <xf numFmtId="3" fontId="63" fillId="0" borderId="0"/>
    <xf numFmtId="0" fontId="20" fillId="0" borderId="0">
      <alignment vertical="top"/>
    </xf>
    <xf numFmtId="0" fontId="2" fillId="0" borderId="0"/>
    <xf numFmtId="0" fontId="2" fillId="0" borderId="0"/>
    <xf numFmtId="37"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37" fontId="64" fillId="0" borderId="0"/>
    <xf numFmtId="0" fontId="2" fillId="0" borderId="0"/>
    <xf numFmtId="0" fontId="20" fillId="0" borderId="0">
      <alignment vertical="top"/>
    </xf>
    <xf numFmtId="0" fontId="2" fillId="0" borderId="0"/>
    <xf numFmtId="0" fontId="20" fillId="0" borderId="0">
      <alignment vertical="top"/>
    </xf>
    <xf numFmtId="0" fontId="20" fillId="0" borderId="0">
      <alignment vertical="top"/>
    </xf>
    <xf numFmtId="0" fontId="18" fillId="0" borderId="0"/>
    <xf numFmtId="0" fontId="18" fillId="0" borderId="0"/>
    <xf numFmtId="0" fontId="20" fillId="0" borderId="0">
      <alignment vertical="top"/>
    </xf>
    <xf numFmtId="0" fontId="18" fillId="0" borderId="0"/>
    <xf numFmtId="0" fontId="20" fillId="0" borderId="0">
      <alignment vertical="top"/>
    </xf>
    <xf numFmtId="0" fontId="20" fillId="0" borderId="0">
      <alignment vertical="top"/>
    </xf>
    <xf numFmtId="0" fontId="2" fillId="0" borderId="0"/>
    <xf numFmtId="0" fontId="20" fillId="0" borderId="0">
      <alignment vertical="top"/>
    </xf>
    <xf numFmtId="0" fontId="20" fillId="0" borderId="0">
      <alignment vertical="top"/>
    </xf>
    <xf numFmtId="0" fontId="20" fillId="0" borderId="0">
      <alignment vertical="top"/>
    </xf>
    <xf numFmtId="0" fontId="18" fillId="0" borderId="0"/>
    <xf numFmtId="0" fontId="2" fillId="0" borderId="0"/>
    <xf numFmtId="0" fontId="2" fillId="0" borderId="0"/>
    <xf numFmtId="0" fontId="20" fillId="0" borderId="0">
      <alignment vertical="top"/>
    </xf>
    <xf numFmtId="0" fontId="2" fillId="0" borderId="0"/>
    <xf numFmtId="0" fontId="18" fillId="0" borderId="0"/>
    <xf numFmtId="0" fontId="2" fillId="0" borderId="0"/>
    <xf numFmtId="0" fontId="2" fillId="0" borderId="0"/>
    <xf numFmtId="0" fontId="20" fillId="0" borderId="0">
      <alignment vertical="top"/>
    </xf>
    <xf numFmtId="0" fontId="2" fillId="0" borderId="0"/>
    <xf numFmtId="0" fontId="18" fillId="0" borderId="0"/>
    <xf numFmtId="0" fontId="2" fillId="0" borderId="0"/>
    <xf numFmtId="0" fontId="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0" fillId="0" borderId="0">
      <alignment vertical="top"/>
    </xf>
    <xf numFmtId="0" fontId="2" fillId="0" borderId="0"/>
    <xf numFmtId="0" fontId="20" fillId="0" borderId="0">
      <alignment vertical="top"/>
    </xf>
    <xf numFmtId="0" fontId="20" fillId="0" borderId="0">
      <alignment vertical="top"/>
    </xf>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0" fillId="0" borderId="0">
      <alignment vertical="top"/>
    </xf>
    <xf numFmtId="0" fontId="2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0" fillId="0" borderId="0">
      <alignment vertical="top"/>
    </xf>
    <xf numFmtId="0" fontId="20" fillId="0" borderId="0">
      <alignment vertical="top"/>
    </xf>
    <xf numFmtId="0" fontId="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 fillId="0" borderId="0"/>
    <xf numFmtId="0" fontId="20" fillId="0" borderId="0">
      <alignment vertical="top"/>
    </xf>
    <xf numFmtId="0" fontId="20" fillId="0" borderId="0">
      <alignment vertical="top"/>
    </xf>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0" fillId="0" borderId="0">
      <alignment vertical="top"/>
    </xf>
    <xf numFmtId="0" fontId="20" fillId="0" borderId="0">
      <alignment vertical="top"/>
    </xf>
    <xf numFmtId="0" fontId="2" fillId="0" borderId="0"/>
    <xf numFmtId="0" fontId="18"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0" fillId="0" borderId="0">
      <alignment vertical="top"/>
    </xf>
    <xf numFmtId="0" fontId="20" fillId="0" borderId="0">
      <alignment vertical="top"/>
    </xf>
    <xf numFmtId="0" fontId="2" fillId="0" borderId="0"/>
    <xf numFmtId="0" fontId="18" fillId="0" borderId="0"/>
    <xf numFmtId="0" fontId="20" fillId="0" borderId="0">
      <alignment vertical="top"/>
    </xf>
    <xf numFmtId="0" fontId="156" fillId="0" borderId="0"/>
    <xf numFmtId="0" fontId="20" fillId="0" borderId="0">
      <alignment vertical="top"/>
    </xf>
    <xf numFmtId="0" fontId="20" fillId="0" borderId="0">
      <alignment vertical="top"/>
    </xf>
    <xf numFmtId="0" fontId="20" fillId="0" borderId="0">
      <alignment vertical="top"/>
    </xf>
    <xf numFmtId="0" fontId="2" fillId="0" borderId="0"/>
    <xf numFmtId="0" fontId="18" fillId="0" borderId="0"/>
    <xf numFmtId="0" fontId="20" fillId="0" borderId="0">
      <alignment vertical="top"/>
    </xf>
    <xf numFmtId="0" fontId="156" fillId="0" borderId="0"/>
    <xf numFmtId="0" fontId="12" fillId="7" borderId="0"/>
    <xf numFmtId="0" fontId="2" fillId="0" borderId="0"/>
    <xf numFmtId="0" fontId="2" fillId="0" borderId="0"/>
    <xf numFmtId="0" fontId="2" fillId="0" borderId="0"/>
    <xf numFmtId="0" fontId="18" fillId="0" borderId="0"/>
    <xf numFmtId="0" fontId="1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156"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5" fillId="0" borderId="0"/>
    <xf numFmtId="0" fontId="205" fillId="0" borderId="0"/>
    <xf numFmtId="0" fontId="205" fillId="0" borderId="0"/>
    <xf numFmtId="0" fontId="2" fillId="0" borderId="0"/>
    <xf numFmtId="0" fontId="18" fillId="0" borderId="0"/>
    <xf numFmtId="0" fontId="20" fillId="0" borderId="0">
      <alignment vertical="top"/>
    </xf>
    <xf numFmtId="0" fontId="18"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04" fillId="0" borderId="0"/>
    <xf numFmtId="0" fontId="2" fillId="0" borderId="0"/>
    <xf numFmtId="0" fontId="204"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04"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41"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63" fillId="0" borderId="0"/>
    <xf numFmtId="0" fontId="2" fillId="0" borderId="0"/>
    <xf numFmtId="0" fontId="2" fillId="0" borderId="0"/>
    <xf numFmtId="0" fontId="204" fillId="0" borderId="0"/>
    <xf numFmtId="0" fontId="204" fillId="0" borderId="0"/>
    <xf numFmtId="0" fontId="204" fillId="0" borderId="0"/>
    <xf numFmtId="0" fontId="2" fillId="0" borderId="0"/>
    <xf numFmtId="41"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1" fillId="0" borderId="0"/>
    <xf numFmtId="0" fontId="2" fillId="0" borderId="0"/>
    <xf numFmtId="0" fontId="18" fillId="0" borderId="0"/>
    <xf numFmtId="0" fontId="2" fillId="0" borderId="0"/>
    <xf numFmtId="0" fontId="204" fillId="0" borderId="0"/>
    <xf numFmtId="0" fontId="2" fillId="0" borderId="0"/>
    <xf numFmtId="0" fontId="158" fillId="0" borderId="0"/>
    <xf numFmtId="0" fontId="2" fillId="0" borderId="0"/>
    <xf numFmtId="41" fontId="41" fillId="0" borderId="0"/>
    <xf numFmtId="41" fontId="41" fillId="0" borderId="0"/>
    <xf numFmtId="0" fontId="2" fillId="0" borderId="0"/>
    <xf numFmtId="0" fontId="18"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41"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18" fillId="0" borderId="0"/>
    <xf numFmtId="0" fontId="18" fillId="0" borderId="0"/>
    <xf numFmtId="0" fontId="2" fillId="0" borderId="0"/>
    <xf numFmtId="0" fontId="18" fillId="0" borderId="0"/>
    <xf numFmtId="0" fontId="2" fillId="0" borderId="0"/>
    <xf numFmtId="0" fontId="2" fillId="0" borderId="0"/>
    <xf numFmtId="0" fontId="18" fillId="0" borderId="0" applyNumberFormat="0" applyFont="0" applyFill="0" applyBorder="0" applyAlignment="0" applyProtection="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0" fillId="0" borderId="0">
      <alignment vertical="top"/>
    </xf>
    <xf numFmtId="0" fontId="2" fillId="0" borderId="0"/>
    <xf numFmtId="0" fontId="20" fillId="0" borderId="0">
      <alignment vertical="top"/>
    </xf>
    <xf numFmtId="0" fontId="20" fillId="0" borderId="0">
      <alignment vertical="top"/>
    </xf>
    <xf numFmtId="0" fontId="2" fillId="0" borderId="0"/>
    <xf numFmtId="0" fontId="20" fillId="0" borderId="0">
      <alignment vertical="top"/>
    </xf>
    <xf numFmtId="0" fontId="290" fillId="0" borderId="0"/>
    <xf numFmtId="0" fontId="2" fillId="0" borderId="0"/>
    <xf numFmtId="0" fontId="20" fillId="0" borderId="0">
      <alignment vertical="top"/>
    </xf>
    <xf numFmtId="0" fontId="18"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applyNumberFormat="0" applyFont="0" applyFill="0" applyBorder="0" applyAlignment="0" applyProtection="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18" fillId="0" borderId="0" applyNumberFormat="0" applyFont="0" applyFill="0" applyBorder="0" applyAlignment="0" applyProtection="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18"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18"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0" fillId="0" borderId="0">
      <alignment vertical="top"/>
    </xf>
    <xf numFmtId="0" fontId="2" fillId="0" borderId="0"/>
    <xf numFmtId="0" fontId="291" fillId="0" borderId="0"/>
    <xf numFmtId="0" fontId="20" fillId="0" borderId="0">
      <alignment vertical="top"/>
    </xf>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1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0" fillId="0" borderId="0">
      <alignment vertical="top"/>
    </xf>
    <xf numFmtId="0" fontId="20" fillId="0" borderId="0">
      <alignment vertical="top"/>
    </xf>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2" fillId="0" borderId="0"/>
    <xf numFmtId="0" fontId="18" fillId="0" borderId="0"/>
    <xf numFmtId="0" fontId="18" fillId="0" borderId="0"/>
    <xf numFmtId="0" fontId="20" fillId="0" borderId="0">
      <alignment vertical="top"/>
    </xf>
    <xf numFmtId="0" fontId="20" fillId="0" borderId="0">
      <alignment vertical="top"/>
    </xf>
    <xf numFmtId="0" fontId="2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8" fillId="0" borderId="0"/>
    <xf numFmtId="0" fontId="2" fillId="0" borderId="0"/>
    <xf numFmtId="0" fontId="18" fillId="0" borderId="0"/>
    <xf numFmtId="0" fontId="2" fillId="0" borderId="0"/>
    <xf numFmtId="0" fontId="18"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0" fillId="0" borderId="0">
      <alignment vertical="top"/>
    </xf>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18" fillId="0" borderId="0"/>
    <xf numFmtId="0" fontId="2" fillId="0" borderId="0"/>
    <xf numFmtId="0" fontId="18" fillId="0" borderId="0"/>
    <xf numFmtId="0" fontId="2" fillId="0" borderId="0"/>
    <xf numFmtId="0" fontId="18" fillId="0" borderId="0"/>
    <xf numFmtId="0" fontId="18" fillId="0" borderId="0"/>
    <xf numFmtId="0" fontId="18" fillId="0" borderId="0"/>
    <xf numFmtId="0" fontId="18" fillId="0" borderId="0"/>
    <xf numFmtId="0" fontId="20" fillId="0" borderId="0">
      <alignment vertical="top"/>
    </xf>
    <xf numFmtId="0" fontId="77" fillId="0" borderId="0"/>
    <xf numFmtId="0" fontId="20" fillId="0" borderId="0">
      <alignment vertical="top"/>
    </xf>
    <xf numFmtId="0" fontId="270"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41"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1"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0" fillId="0" borderId="0">
      <alignment vertical="top"/>
    </xf>
    <xf numFmtId="0" fontId="2" fillId="0" borderId="0"/>
    <xf numFmtId="0" fontId="18"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0" fillId="0" borderId="0">
      <alignment vertical="top"/>
    </xf>
    <xf numFmtId="0" fontId="2"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0" fillId="0" borderId="0">
      <alignment vertical="top"/>
    </xf>
    <xf numFmtId="0" fontId="2" fillId="0" borderId="0"/>
    <xf numFmtId="0" fontId="20" fillId="0" borderId="0">
      <alignment vertical="top"/>
    </xf>
    <xf numFmtId="0" fontId="2" fillId="0" borderId="0"/>
    <xf numFmtId="0" fontId="20" fillId="0" borderId="0">
      <alignment vertical="top"/>
    </xf>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70" fillId="0" borderId="0"/>
    <xf numFmtId="0" fontId="2" fillId="0" borderId="0"/>
    <xf numFmtId="0" fontId="2" fillId="0" borderId="0"/>
    <xf numFmtId="0" fontId="2" fillId="0" borderId="0"/>
    <xf numFmtId="0" fontId="2" fillId="0" borderId="0"/>
    <xf numFmtId="0" fontId="64" fillId="0" borderId="0"/>
    <xf numFmtId="0" fontId="2" fillId="0" borderId="0"/>
    <xf numFmtId="0" fontId="270" fillId="0" borderId="0"/>
    <xf numFmtId="0" fontId="2" fillId="0" borderId="0"/>
    <xf numFmtId="0" fontId="2" fillId="0" borderId="0"/>
    <xf numFmtId="0" fontId="2" fillId="0" borderId="0"/>
    <xf numFmtId="0" fontId="2" fillId="0" borderId="0"/>
    <xf numFmtId="0" fontId="269" fillId="0" borderId="0"/>
    <xf numFmtId="0" fontId="2" fillId="0" borderId="0"/>
    <xf numFmtId="0" fontId="2" fillId="0" borderId="0"/>
    <xf numFmtId="0" fontId="18" fillId="0" borderId="0" applyNumberFormat="0" applyFont="0" applyFill="0" applyBorder="0" applyAlignment="0" applyProtection="0"/>
    <xf numFmtId="0" fontId="2" fillId="0" borderId="0"/>
    <xf numFmtId="0" fontId="2" fillId="0" borderId="0"/>
    <xf numFmtId="37"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2" fillId="0" borderId="0"/>
    <xf numFmtId="0" fontId="2" fillId="0" borderId="0"/>
    <xf numFmtId="0" fontId="18" fillId="0" borderId="0" applyNumberFormat="0" applyFont="0" applyFill="0" applyBorder="0" applyAlignment="0" applyProtection="0"/>
    <xf numFmtId="0" fontId="18" fillId="0" borderId="0"/>
    <xf numFmtId="0" fontId="2" fillId="0" borderId="0"/>
    <xf numFmtId="0" fontId="292" fillId="0" borderId="0"/>
    <xf numFmtId="0" fontId="158"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0"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2" fillId="0" borderId="0"/>
    <xf numFmtId="0" fontId="20" fillId="0" borderId="0">
      <alignment vertical="top"/>
    </xf>
    <xf numFmtId="0" fontId="20" fillId="0" borderId="0">
      <alignment vertical="top"/>
    </xf>
    <xf numFmtId="0" fontId="2" fillId="0" borderId="0"/>
    <xf numFmtId="0" fontId="20" fillId="0" borderId="0">
      <alignment vertical="top"/>
    </xf>
    <xf numFmtId="0" fontId="2" fillId="0" borderId="0"/>
    <xf numFmtId="0" fontId="12" fillId="0" borderId="0"/>
    <xf numFmtId="0" fontId="20" fillId="0" borderId="0">
      <alignment vertical="top"/>
    </xf>
    <xf numFmtId="0" fontId="20" fillId="0" borderId="0">
      <alignment vertical="top"/>
    </xf>
    <xf numFmtId="0" fontId="2" fillId="0" borderId="0"/>
    <xf numFmtId="0" fontId="2" fillId="0" borderId="0"/>
    <xf numFmtId="0" fontId="20" fillId="0" borderId="0">
      <alignment vertical="top"/>
    </xf>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0" fillId="0" borderId="0">
      <alignment vertical="top"/>
    </xf>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48" fillId="0" borderId="0"/>
    <xf numFmtId="0" fontId="2" fillId="0" borderId="0"/>
    <xf numFmtId="0" fontId="2" fillId="0" borderId="0"/>
    <xf numFmtId="0" fontId="2" fillId="0" borderId="0"/>
    <xf numFmtId="0" fontId="20" fillId="0" borderId="0">
      <alignment vertical="top"/>
    </xf>
    <xf numFmtId="0" fontId="270" fillId="0" borderId="0"/>
    <xf numFmtId="0" fontId="20" fillId="0" borderId="0">
      <alignment vertical="top"/>
    </xf>
    <xf numFmtId="0" fontId="158"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70" fillId="0" borderId="0"/>
    <xf numFmtId="0" fontId="2" fillId="0" borderId="0"/>
    <xf numFmtId="0" fontId="2"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2" fontId="63"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0" fillId="0" borderId="0">
      <alignment vertical="top"/>
    </xf>
    <xf numFmtId="0" fontId="18"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 fillId="0" borderId="0"/>
    <xf numFmtId="0" fontId="158" fillId="0" borderId="0"/>
    <xf numFmtId="0" fontId="2" fillId="0" borderId="0"/>
    <xf numFmtId="0" fontId="158" fillId="0" borderId="0"/>
    <xf numFmtId="0" fontId="158" fillId="0" borderId="0"/>
    <xf numFmtId="0" fontId="2" fillId="0" borderId="0"/>
    <xf numFmtId="0" fontId="158" fillId="0" borderId="0"/>
    <xf numFmtId="0" fontId="2" fillId="0" borderId="0"/>
    <xf numFmtId="0" fontId="2" fillId="0" borderId="0"/>
    <xf numFmtId="0" fontId="2" fillId="0" borderId="0"/>
    <xf numFmtId="0" fontId="64"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58" fillId="0" borderId="0"/>
    <xf numFmtId="0" fontId="2" fillId="0" borderId="0"/>
    <xf numFmtId="0" fontId="158" fillId="0" borderId="0"/>
    <xf numFmtId="0" fontId="2" fillId="0" borderId="0"/>
    <xf numFmtId="0" fontId="2" fillId="0" borderId="0"/>
    <xf numFmtId="0" fontId="18" fillId="0" borderId="0"/>
    <xf numFmtId="0" fontId="2" fillId="0" borderId="0"/>
    <xf numFmtId="0" fontId="2" fillId="0" borderId="0"/>
    <xf numFmtId="0" fontId="2" fillId="0" borderId="0"/>
    <xf numFmtId="0" fontId="158" fillId="0" borderId="0"/>
    <xf numFmtId="0" fontId="2" fillId="0" borderId="0"/>
    <xf numFmtId="0" fontId="2" fillId="0" borderId="0"/>
    <xf numFmtId="0" fontId="2" fillId="0" borderId="0"/>
    <xf numFmtId="0" fontId="1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18"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0" fillId="0" borderId="0">
      <alignment vertical="top"/>
    </xf>
    <xf numFmtId="0" fontId="2" fillId="0" borderId="0"/>
    <xf numFmtId="0" fontId="20" fillId="0" borderId="0">
      <alignment vertical="top"/>
    </xf>
    <xf numFmtId="0" fontId="2" fillId="0" borderId="0"/>
    <xf numFmtId="0" fontId="12" fillId="0" borderId="0"/>
    <xf numFmtId="0" fontId="64"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58" fillId="0" borderId="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58" fillId="0" borderId="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58" fillId="0" borderId="0"/>
    <xf numFmtId="0" fontId="2" fillId="42" borderId="260" applyNumberFormat="0" applyFont="0" applyAlignment="0" applyProtection="0"/>
    <xf numFmtId="0" fontId="158" fillId="0" borderId="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77"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25"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77"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25"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25"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25"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25"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25"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25"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8" fillId="75" borderId="274" applyNumberFormat="0" applyFont="0" applyAlignment="0" applyProtection="0"/>
    <xf numFmtId="0" fontId="158" fillId="0" borderId="0"/>
    <xf numFmtId="0" fontId="18" fillId="75" borderId="274"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158" fillId="0" borderId="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58" fillId="0" borderId="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58" fillId="0" borderId="0"/>
    <xf numFmtId="0" fontId="2" fillId="42" borderId="260" applyNumberFormat="0" applyFont="0" applyAlignment="0" applyProtection="0"/>
    <xf numFmtId="0" fontId="158" fillId="0" borderId="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18" fillId="75" borderId="274"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0" fontId="2" fillId="42" borderId="260" applyNumberFormat="0" applyFont="0" applyAlignment="0" applyProtection="0"/>
    <xf numFmtId="3" fontId="293" fillId="29" borderId="0" applyNumberFormat="0" applyFont="0" applyFill="0" applyBorder="0" applyAlignment="0" applyProtection="0">
      <alignment horizontal="left"/>
    </xf>
    <xf numFmtId="3" fontId="293" fillId="29" borderId="0" applyNumberFormat="0" applyFont="0" applyFill="0" applyBorder="0" applyAlignment="0" applyProtection="0">
      <alignment horizontal="left"/>
    </xf>
    <xf numFmtId="0" fontId="290" fillId="0" borderId="308" applyFill="0" applyBorder="0" applyAlignment="0" applyProtection="0">
      <alignment horizontal="center"/>
      <protection locked="0"/>
    </xf>
    <xf numFmtId="0" fontId="210" fillId="0" borderId="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7" borderId="291" applyNumberFormat="0" applyAlignment="0" applyProtection="0"/>
    <xf numFmtId="0" fontId="211" fillId="7" borderId="291" applyNumberFormat="0" applyAlignment="0" applyProtection="0"/>
    <xf numFmtId="0" fontId="211" fillId="7" borderId="291" applyNumberFormat="0" applyAlignment="0" applyProtection="0"/>
    <xf numFmtId="0" fontId="211" fillId="2" borderId="291" applyNumberFormat="0" applyAlignment="0" applyProtection="0"/>
    <xf numFmtId="0" fontId="158" fillId="0" borderId="0"/>
    <xf numFmtId="0" fontId="294" fillId="40" borderId="257" applyNumberFormat="0" applyAlignment="0" applyProtection="0"/>
    <xf numFmtId="0" fontId="211" fillId="7" borderId="291" applyNumberFormat="0" applyAlignment="0" applyProtection="0"/>
    <xf numFmtId="0" fontId="211" fillId="7"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0" fontId="211" fillId="2" borderId="291" applyNumberFormat="0" applyAlignment="0" applyProtection="0"/>
    <xf numFmtId="37" fontId="221" fillId="105" borderId="292" applyNumberFormat="0" applyFont="0" applyBorder="0" applyAlignment="0"/>
    <xf numFmtId="9" fontId="27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5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5" fillId="0" borderId="0" applyFont="0" applyFill="0" applyBorder="0" applyAlignment="0" applyProtection="0"/>
    <xf numFmtId="9" fontId="15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5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88" fillId="0" borderId="241">
      <alignment horizontal="center"/>
    </xf>
    <xf numFmtId="0" fontId="88" fillId="0" borderId="241">
      <alignment horizontal="center"/>
    </xf>
    <xf numFmtId="0" fontId="88" fillId="0" borderId="241">
      <alignment horizontal="center"/>
    </xf>
    <xf numFmtId="0" fontId="71" fillId="142" borderId="0" applyNumberFormat="0" applyAlignment="0">
      <alignment horizontal="left"/>
    </xf>
    <xf numFmtId="0" fontId="211" fillId="2" borderId="291" applyNumberFormat="0" applyAlignment="0" applyProtection="0"/>
    <xf numFmtId="0" fontId="211" fillId="2" borderId="291" applyNumberFormat="0" applyAlignment="0" applyProtection="0"/>
    <xf numFmtId="4" fontId="42" fillId="78" borderId="294" applyNumberFormat="0" applyProtection="0">
      <alignment vertical="center"/>
    </xf>
    <xf numFmtId="4" fontId="233" fillId="78" borderId="294" applyNumberFormat="0" applyProtection="0">
      <alignment vertical="center"/>
    </xf>
    <xf numFmtId="4" fontId="42" fillId="78" borderId="294" applyNumberFormat="0" applyProtection="0">
      <alignment horizontal="left" vertical="center" indent="1"/>
    </xf>
    <xf numFmtId="0" fontId="42" fillId="78" borderId="294" applyNumberFormat="0" applyProtection="0">
      <alignment horizontal="left" vertical="top" indent="1"/>
    </xf>
    <xf numFmtId="4" fontId="20" fillId="68" borderId="294" applyNumberFormat="0" applyProtection="0">
      <alignment horizontal="right" vertical="center"/>
    </xf>
    <xf numFmtId="4" fontId="20" fillId="68" borderId="294" applyNumberFormat="0" applyProtection="0">
      <alignment horizontal="right" vertical="center"/>
    </xf>
    <xf numFmtId="4" fontId="20" fillId="68" borderId="294" applyNumberFormat="0" applyProtection="0">
      <alignment horizontal="right" vertical="center"/>
    </xf>
    <xf numFmtId="4" fontId="20" fillId="68" borderId="294" applyNumberFormat="0" applyProtection="0">
      <alignment horizontal="right" vertical="center"/>
    </xf>
    <xf numFmtId="4" fontId="20" fillId="74" borderId="294" applyNumberFormat="0" applyProtection="0">
      <alignment horizontal="right" vertical="center"/>
    </xf>
    <xf numFmtId="4" fontId="20" fillId="74" borderId="294" applyNumberFormat="0" applyProtection="0">
      <alignment horizontal="right" vertical="center"/>
    </xf>
    <xf numFmtId="4" fontId="20" fillId="74" borderId="294" applyNumberFormat="0" applyProtection="0">
      <alignment horizontal="right" vertical="center"/>
    </xf>
    <xf numFmtId="4" fontId="20" fillId="74" borderId="294" applyNumberFormat="0" applyProtection="0">
      <alignment horizontal="right" vertical="center"/>
    </xf>
    <xf numFmtId="4" fontId="20" fillId="89" borderId="294" applyNumberFormat="0" applyProtection="0">
      <alignment horizontal="right" vertical="center"/>
    </xf>
    <xf numFmtId="4" fontId="20" fillId="89" borderId="294" applyNumberFormat="0" applyProtection="0">
      <alignment horizontal="right" vertical="center"/>
    </xf>
    <xf numFmtId="4" fontId="20" fillId="89" borderId="294" applyNumberFormat="0" applyProtection="0">
      <alignment horizontal="right" vertical="center"/>
    </xf>
    <xf numFmtId="4" fontId="20" fillId="89" borderId="294" applyNumberFormat="0" applyProtection="0">
      <alignment horizontal="right" vertical="center"/>
    </xf>
    <xf numFmtId="4" fontId="20" fillId="77" borderId="294" applyNumberFormat="0" applyProtection="0">
      <alignment horizontal="right" vertical="center"/>
    </xf>
    <xf numFmtId="4" fontId="20" fillId="77" borderId="294" applyNumberFormat="0" applyProtection="0">
      <alignment horizontal="right" vertical="center"/>
    </xf>
    <xf numFmtId="4" fontId="20" fillId="77" borderId="294" applyNumberFormat="0" applyProtection="0">
      <alignment horizontal="right" vertical="center"/>
    </xf>
    <xf numFmtId="4" fontId="20" fillId="77" borderId="294" applyNumberFormat="0" applyProtection="0">
      <alignment horizontal="right" vertical="center"/>
    </xf>
    <xf numFmtId="4" fontId="20" fillId="82" borderId="294" applyNumberFormat="0" applyProtection="0">
      <alignment horizontal="right" vertical="center"/>
    </xf>
    <xf numFmtId="4" fontId="20" fillId="82" borderId="294" applyNumberFormat="0" applyProtection="0">
      <alignment horizontal="right" vertical="center"/>
    </xf>
    <xf numFmtId="4" fontId="20" fillId="82" borderId="294" applyNumberFormat="0" applyProtection="0">
      <alignment horizontal="right" vertical="center"/>
    </xf>
    <xf numFmtId="4" fontId="20" fillId="82" borderId="294" applyNumberFormat="0" applyProtection="0">
      <alignment horizontal="right" vertical="center"/>
    </xf>
    <xf numFmtId="4" fontId="20" fillId="83" borderId="294" applyNumberFormat="0" applyProtection="0">
      <alignment horizontal="right" vertical="center"/>
    </xf>
    <xf numFmtId="4" fontId="20" fillId="83" borderId="294" applyNumberFormat="0" applyProtection="0">
      <alignment horizontal="right" vertical="center"/>
    </xf>
    <xf numFmtId="4" fontId="20" fillId="83" borderId="294" applyNumberFormat="0" applyProtection="0">
      <alignment horizontal="right" vertical="center"/>
    </xf>
    <xf numFmtId="4" fontId="20" fillId="83" borderId="294" applyNumberFormat="0" applyProtection="0">
      <alignment horizontal="right" vertical="center"/>
    </xf>
    <xf numFmtId="4" fontId="20" fillId="92" borderId="294" applyNumberFormat="0" applyProtection="0">
      <alignment horizontal="right" vertical="center"/>
    </xf>
    <xf numFmtId="4" fontId="20" fillId="92" borderId="294" applyNumberFormat="0" applyProtection="0">
      <alignment horizontal="right" vertical="center"/>
    </xf>
    <xf numFmtId="4" fontId="20" fillId="92" borderId="294" applyNumberFormat="0" applyProtection="0">
      <alignment horizontal="right" vertical="center"/>
    </xf>
    <xf numFmtId="4" fontId="20" fillId="92" borderId="294" applyNumberFormat="0" applyProtection="0">
      <alignment horizontal="right" vertical="center"/>
    </xf>
    <xf numFmtId="4" fontId="20" fillId="137" borderId="294" applyNumberFormat="0" applyProtection="0">
      <alignment horizontal="right" vertical="center"/>
    </xf>
    <xf numFmtId="4" fontId="20" fillId="137" borderId="294" applyNumberFormat="0" applyProtection="0">
      <alignment horizontal="right" vertical="center"/>
    </xf>
    <xf numFmtId="4" fontId="20" fillId="137" borderId="294" applyNumberFormat="0" applyProtection="0">
      <alignment horizontal="right" vertical="center"/>
    </xf>
    <xf numFmtId="4" fontId="20" fillId="137" borderId="294" applyNumberFormat="0" applyProtection="0">
      <alignment horizontal="right" vertical="center"/>
    </xf>
    <xf numFmtId="4" fontId="20" fillId="76" borderId="294" applyNumberFormat="0" applyProtection="0">
      <alignment horizontal="right" vertical="center"/>
    </xf>
    <xf numFmtId="4" fontId="20" fillId="76" borderId="294" applyNumberFormat="0" applyProtection="0">
      <alignment horizontal="right" vertical="center"/>
    </xf>
    <xf numFmtId="4" fontId="20" fillId="76" borderId="294" applyNumberFormat="0" applyProtection="0">
      <alignment horizontal="right" vertical="center"/>
    </xf>
    <xf numFmtId="4" fontId="20" fillId="76" borderId="294" applyNumberFormat="0" applyProtection="0">
      <alignment horizontal="right" vertical="center"/>
    </xf>
    <xf numFmtId="4" fontId="20" fillId="136" borderId="294" applyNumberFormat="0" applyProtection="0">
      <alignment horizontal="right" vertical="center"/>
    </xf>
    <xf numFmtId="4" fontId="20" fillId="136" borderId="294" applyNumberFormat="0" applyProtection="0">
      <alignment horizontal="right" vertical="center"/>
    </xf>
    <xf numFmtId="4" fontId="20" fillId="136" borderId="294" applyNumberFormat="0" applyProtection="0">
      <alignment horizontal="right" vertical="center"/>
    </xf>
    <xf numFmtId="4" fontId="20" fillId="136" borderId="294" applyNumberFormat="0" applyProtection="0">
      <alignment horizontal="right" vertical="center"/>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center"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93" borderId="294" applyNumberFormat="0" applyProtection="0">
      <alignment horizontal="left" vertical="top"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center"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136" borderId="294" applyNumberFormat="0" applyProtection="0">
      <alignment horizontal="left" vertical="top"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center"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73" borderId="294" applyNumberFormat="0" applyProtection="0">
      <alignment horizontal="left" vertical="top"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center"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0" fontId="18" fillId="139" borderId="294" applyNumberFormat="0" applyProtection="0">
      <alignment horizontal="left" vertical="top" indent="1"/>
    </xf>
    <xf numFmtId="4" fontId="20" fillId="75" borderId="294" applyNumberFormat="0" applyProtection="0">
      <alignment vertical="center"/>
    </xf>
    <xf numFmtId="4" fontId="20" fillId="75" borderId="294" applyNumberFormat="0" applyProtection="0">
      <alignment vertical="center"/>
    </xf>
    <xf numFmtId="4" fontId="20" fillId="75" borderId="294" applyNumberFormat="0" applyProtection="0">
      <alignment vertical="center"/>
    </xf>
    <xf numFmtId="4" fontId="20" fillId="75" borderId="294" applyNumberFormat="0" applyProtection="0">
      <alignment vertical="center"/>
    </xf>
    <xf numFmtId="4" fontId="234" fillId="75" borderId="294" applyNumberFormat="0" applyProtection="0">
      <alignment vertical="center"/>
    </xf>
    <xf numFmtId="4" fontId="20" fillId="75" borderId="294" applyNumberFormat="0" applyProtection="0">
      <alignment horizontal="left" vertical="center" indent="1"/>
    </xf>
    <xf numFmtId="4" fontId="20" fillId="75" borderId="294" applyNumberFormat="0" applyProtection="0">
      <alignment horizontal="left" vertical="center" indent="1"/>
    </xf>
    <xf numFmtId="4" fontId="20" fillId="75" borderId="294" applyNumberFormat="0" applyProtection="0">
      <alignment horizontal="left" vertical="center" indent="1"/>
    </xf>
    <xf numFmtId="4" fontId="20" fillId="75" borderId="294" applyNumberFormat="0" applyProtection="0">
      <alignment horizontal="left" vertical="center" indent="1"/>
    </xf>
    <xf numFmtId="0" fontId="20" fillId="75" borderId="294" applyNumberFormat="0" applyProtection="0">
      <alignment horizontal="left" vertical="top" indent="1"/>
    </xf>
    <xf numFmtId="0" fontId="20" fillId="75" borderId="294" applyNumberFormat="0" applyProtection="0">
      <alignment horizontal="left" vertical="top" indent="1"/>
    </xf>
    <xf numFmtId="0" fontId="20" fillId="75" borderId="294" applyNumberFormat="0" applyProtection="0">
      <alignment horizontal="left" vertical="top" indent="1"/>
    </xf>
    <xf numFmtId="0" fontId="20" fillId="75" borderId="294" applyNumberFormat="0" applyProtection="0">
      <alignment horizontal="left" vertical="top" indent="1"/>
    </xf>
    <xf numFmtId="4" fontId="20" fillId="139" borderId="294" applyNumberFormat="0" applyProtection="0">
      <alignment horizontal="right" vertical="center"/>
    </xf>
    <xf numFmtId="4" fontId="20" fillId="139" borderId="294" applyNumberFormat="0" applyProtection="0">
      <alignment horizontal="right" vertical="center"/>
    </xf>
    <xf numFmtId="4" fontId="20" fillId="139" borderId="294" applyNumberFormat="0" applyProtection="0">
      <alignment horizontal="right" vertical="center"/>
    </xf>
    <xf numFmtId="4" fontId="20" fillId="139" borderId="294" applyNumberFormat="0" applyProtection="0">
      <alignment horizontal="right" vertical="center"/>
    </xf>
    <xf numFmtId="4" fontId="234" fillId="139" borderId="294" applyNumberFormat="0" applyProtection="0">
      <alignment horizontal="right" vertical="center"/>
    </xf>
    <xf numFmtId="4" fontId="20" fillId="136" borderId="294" applyNumberFormat="0" applyProtection="0">
      <alignment horizontal="left" vertical="center" indent="1"/>
    </xf>
    <xf numFmtId="4" fontId="20" fillId="136" borderId="294" applyNumberFormat="0" applyProtection="0">
      <alignment horizontal="left" vertical="center" indent="1"/>
    </xf>
    <xf numFmtId="4" fontId="20" fillId="136" borderId="294" applyNumberFormat="0" applyProtection="0">
      <alignment horizontal="left" vertical="center" indent="1"/>
    </xf>
    <xf numFmtId="4" fontId="20" fillId="136" borderId="294" applyNumberFormat="0" applyProtection="0">
      <alignment horizontal="left" vertical="center" indent="1"/>
    </xf>
    <xf numFmtId="0" fontId="20" fillId="136" borderId="294" applyNumberFormat="0" applyProtection="0">
      <alignment horizontal="left" vertical="top" indent="1"/>
    </xf>
    <xf numFmtId="0" fontId="20" fillId="136" borderId="294" applyNumberFormat="0" applyProtection="0">
      <alignment horizontal="left" vertical="top" indent="1"/>
    </xf>
    <xf numFmtId="0" fontId="20" fillId="136" borderId="294" applyNumberFormat="0" applyProtection="0">
      <alignment horizontal="left" vertical="top" indent="1"/>
    </xf>
    <xf numFmtId="0" fontId="20" fillId="136" borderId="294" applyNumberFormat="0" applyProtection="0">
      <alignment horizontal="left" vertical="top" indent="1"/>
    </xf>
    <xf numFmtId="4" fontId="194" fillId="139" borderId="294" applyNumberFormat="0" applyProtection="0">
      <alignment horizontal="right" vertical="center"/>
    </xf>
    <xf numFmtId="4" fontId="194" fillId="139" borderId="294" applyNumberFormat="0" applyProtection="0">
      <alignment horizontal="right" vertical="center"/>
    </xf>
    <xf numFmtId="4" fontId="194" fillId="139" borderId="294" applyNumberFormat="0" applyProtection="0">
      <alignment horizontal="right" vertical="center"/>
    </xf>
    <xf numFmtId="0" fontId="63" fillId="0" borderId="0"/>
    <xf numFmtId="0" fontId="89" fillId="1" borderId="154" applyNumberFormat="0" applyFont="0" applyAlignment="0">
      <alignment horizontal="center"/>
    </xf>
    <xf numFmtId="0" fontId="211" fillId="2" borderId="291" applyNumberFormat="0" applyAlignment="0" applyProtection="0"/>
    <xf numFmtId="0" fontId="123" fillId="0" borderId="0"/>
    <xf numFmtId="0" fontId="18" fillId="0" borderId="0" applyNumberFormat="0" applyFill="0" applyBorder="0" applyAlignment="0" applyProtection="0"/>
    <xf numFmtId="0" fontId="32" fillId="110" borderId="0" applyNumberFormat="0" applyBorder="0" applyAlignment="0" applyProtection="0"/>
    <xf numFmtId="0" fontId="11" fillId="0" borderId="0" applyNumberFormat="0" applyFill="0" applyBorder="0" applyAlignment="0" applyProtection="0"/>
    <xf numFmtId="0" fontId="296" fillId="110" borderId="0" applyNumberFormat="0" applyBorder="0" applyAlignment="0" applyProtection="0"/>
    <xf numFmtId="0" fontId="13" fillId="0" borderId="0" applyNumberFormat="0" applyFill="0" applyBorder="0" applyAlignment="0" applyProtection="0"/>
    <xf numFmtId="0" fontId="29" fillId="0" borderId="0" applyNumberFormat="0" applyFill="0" applyBorder="0" applyAlignment="0" applyProtection="0"/>
    <xf numFmtId="0" fontId="151" fillId="126" borderId="0" applyNumberFormat="0" applyBorder="0" applyAlignment="0" applyProtection="0"/>
    <xf numFmtId="0" fontId="151" fillId="126" borderId="0" applyNumberFormat="0" applyBorder="0" applyAlignment="0" applyProtection="0"/>
    <xf numFmtId="0" fontId="151" fillId="126" borderId="0" applyNumberFormat="0" applyBorder="0" applyProtection="0">
      <alignment horizontal="center"/>
    </xf>
    <xf numFmtId="0" fontId="297" fillId="126" borderId="0" applyNumberFormat="0" applyBorder="0" applyAlignment="0" applyProtection="0"/>
    <xf numFmtId="0" fontId="18" fillId="0" borderId="0" applyNumberFormat="0" applyFont="0" applyFill="0" applyBorder="0" applyProtection="0">
      <alignment horizontal="right"/>
    </xf>
    <xf numFmtId="0" fontId="18" fillId="0" borderId="0" applyNumberFormat="0" applyFont="0" applyFill="0" applyBorder="0" applyProtection="0">
      <alignment horizontal="right"/>
    </xf>
    <xf numFmtId="0" fontId="18" fillId="0" borderId="0" applyNumberFormat="0" applyFont="0" applyFill="0" applyBorder="0" applyProtection="0">
      <alignment horizontal="left"/>
    </xf>
    <xf numFmtId="0" fontId="18" fillId="0" borderId="0" applyNumberFormat="0" applyFont="0" applyFill="0" applyBorder="0" applyProtection="0">
      <alignment horizontal="left"/>
    </xf>
    <xf numFmtId="0" fontId="41" fillId="0" borderId="0" applyNumberFormat="0" applyFill="0" applyBorder="0" applyAlignment="0" applyProtection="0"/>
    <xf numFmtId="0" fontId="120" fillId="0" borderId="0" applyNumberFormat="0" applyFill="0" applyBorder="0" applyAlignment="0" applyProtection="0"/>
    <xf numFmtId="0" fontId="18" fillId="143" borderId="0" applyNumberFormat="0" applyFont="0" applyBorder="0" applyAlignment="0" applyProtection="0"/>
    <xf numFmtId="0" fontId="18" fillId="143" borderId="0" applyNumberFormat="0" applyFont="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241" applyNumberFormat="0" applyFont="0" applyFill="0" applyAlignment="0" applyProtection="0"/>
    <xf numFmtId="0" fontId="18" fillId="0" borderId="241" applyNumberFormat="0" applyFont="0" applyFill="0" applyAlignment="0" applyProtection="0"/>
    <xf numFmtId="40" fontId="241" fillId="0" borderId="31" applyFont="0"/>
    <xf numFmtId="40" fontId="241" fillId="0" borderId="31" applyFont="0"/>
    <xf numFmtId="40" fontId="241" fillId="0" borderId="31" applyFont="0"/>
    <xf numFmtId="179" fontId="18" fillId="0" borderId="165" applyBorder="0">
      <alignment wrapText="1"/>
    </xf>
    <xf numFmtId="0" fontId="158" fillId="0" borderId="0"/>
    <xf numFmtId="166" fontId="144" fillId="0" borderId="300"/>
    <xf numFmtId="0" fontId="163" fillId="0" borderId="302" applyNumberFormat="0" applyFill="0" applyAlignment="0" applyProtection="0"/>
    <xf numFmtId="0" fontId="18" fillId="0" borderId="301" applyNumberFormat="0" applyFill="0" applyAlignment="0" applyProtection="0"/>
    <xf numFmtId="0" fontId="18" fillId="0" borderId="301" applyNumberFormat="0" applyFill="0" applyAlignment="0" applyProtection="0"/>
    <xf numFmtId="0" fontId="163" fillId="0" borderId="309" applyNumberFormat="0" applyFill="0" applyAlignment="0" applyProtection="0"/>
    <xf numFmtId="0" fontId="18" fillId="0" borderId="301" applyNumberFormat="0" applyFill="0" applyAlignment="0" applyProtection="0"/>
    <xf numFmtId="0" fontId="298" fillId="0" borderId="261" applyNumberFormat="0" applyFill="0" applyAlignment="0" applyProtection="0"/>
    <xf numFmtId="0" fontId="18" fillId="0" borderId="301" applyNumberFormat="0" applyFill="0" applyAlignment="0" applyProtection="0"/>
    <xf numFmtId="3" fontId="103" fillId="0" borderId="0" applyBorder="0" applyAlignment="0">
      <protection locked="0"/>
    </xf>
    <xf numFmtId="3" fontId="29" fillId="0" borderId="0" applyBorder="0" applyAlignment="0">
      <protection locked="0"/>
    </xf>
    <xf numFmtId="0" fontId="130" fillId="0" borderId="0" applyNumberFormat="0" applyFill="0" applyBorder="0" applyAlignment="0" applyProtection="0"/>
    <xf numFmtId="0" fontId="261" fillId="0" borderId="0" applyNumberFormat="0" applyFill="0" applyBorder="0" applyAlignment="0" applyProtection="0"/>
    <xf numFmtId="3" fontId="103" fillId="0" borderId="0" applyBorder="0" applyAlignment="0"/>
    <xf numFmtId="3" fontId="29" fillId="0" borderId="0" applyBorder="0" applyAlignment="0"/>
    <xf numFmtId="0" fontId="103" fillId="0" borderId="0" applyNumberFormat="0" applyFill="0" applyBorder="0" applyAlignment="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19" fillId="46" borderId="0" applyNumberFormat="0" applyBorder="0" applyAlignment="0" applyProtection="0"/>
    <xf numFmtId="0" fontId="119" fillId="50" borderId="0" applyNumberFormat="0" applyBorder="0" applyAlignment="0" applyProtection="0"/>
    <xf numFmtId="0" fontId="119" fillId="54" borderId="0" applyNumberFormat="0" applyBorder="0" applyAlignment="0" applyProtection="0"/>
    <xf numFmtId="0" fontId="119" fillId="58" borderId="0" applyNumberFormat="0" applyBorder="0" applyAlignment="0" applyProtection="0"/>
    <xf numFmtId="0" fontId="119" fillId="62" borderId="0" applyNumberFormat="0" applyBorder="0" applyAlignment="0" applyProtection="0"/>
    <xf numFmtId="0" fontId="119" fillId="66" borderId="0" applyNumberFormat="0" applyBorder="0" applyAlignment="0" applyProtection="0"/>
    <xf numFmtId="0" fontId="119" fillId="43" borderId="0" applyNumberFormat="0" applyBorder="0" applyAlignment="0" applyProtection="0"/>
    <xf numFmtId="0" fontId="119" fillId="47" borderId="0" applyNumberFormat="0" applyBorder="0" applyAlignment="0" applyProtection="0"/>
    <xf numFmtId="43" fontId="18" fillId="0" borderId="0" applyFont="0" applyFill="0" applyBorder="0" applyAlignment="0" applyProtection="0"/>
    <xf numFmtId="0" fontId="119" fillId="51" borderId="0" applyNumberFormat="0" applyBorder="0" applyAlignment="0" applyProtection="0"/>
    <xf numFmtId="0" fontId="119" fillId="55" borderId="0" applyNumberFormat="0" applyBorder="0" applyAlignment="0" applyProtection="0"/>
    <xf numFmtId="0" fontId="119" fillId="59" borderId="0" applyNumberFormat="0" applyBorder="0" applyAlignment="0" applyProtection="0"/>
    <xf numFmtId="0" fontId="119" fillId="63" borderId="0" applyNumberFormat="0" applyBorder="0" applyAlignment="0" applyProtection="0"/>
    <xf numFmtId="0" fontId="109" fillId="37" borderId="0" applyNumberFormat="0" applyBorder="0" applyAlignment="0" applyProtection="0"/>
    <xf numFmtId="44" fontId="18" fillId="0" borderId="0" applyFont="0" applyFill="0" applyBorder="0" applyAlignment="0" applyProtection="0"/>
    <xf numFmtId="0" fontId="113" fillId="40" borderId="256" applyNumberFormat="0" applyAlignment="0" applyProtection="0"/>
    <xf numFmtId="0" fontId="115" fillId="41" borderId="259" applyNumberFormat="0" applyAlignment="0" applyProtection="0"/>
    <xf numFmtId="43" fontId="18" fillId="0" borderId="0" applyFont="0" applyFill="0" applyBorder="0" applyAlignment="0" applyProtection="0"/>
    <xf numFmtId="43" fontId="299" fillId="0" borderId="0" applyFont="0" applyFill="0" applyBorder="0" applyAlignment="0" applyProtection="0"/>
    <xf numFmtId="43" fontId="300" fillId="0" borderId="0" applyFont="0" applyFill="0" applyBorder="0" applyAlignment="0" applyProtection="0"/>
    <xf numFmtId="43" fontId="300" fillId="0" borderId="0" applyFont="0" applyFill="0" applyBorder="0" applyAlignment="0" applyProtection="0"/>
    <xf numFmtId="44" fontId="18" fillId="0" borderId="0" applyFont="0" applyFill="0" applyBorder="0" applyAlignment="0" applyProtection="0"/>
    <xf numFmtId="0" fontId="117" fillId="0" borderId="0" applyNumberFormat="0" applyFill="0" applyBorder="0" applyAlignment="0" applyProtection="0"/>
    <xf numFmtId="0" fontId="108" fillId="36" borderId="0" applyNumberFormat="0" applyBorder="0" applyAlignment="0" applyProtection="0"/>
    <xf numFmtId="0" fontId="105" fillId="0" borderId="253" applyNumberFormat="0" applyFill="0" applyAlignment="0" applyProtection="0"/>
    <xf numFmtId="0" fontId="106" fillId="0" borderId="254" applyNumberFormat="0" applyFill="0" applyAlignment="0" applyProtection="0"/>
    <xf numFmtId="0" fontId="107" fillId="0" borderId="255" applyNumberFormat="0" applyFill="0" applyAlignment="0" applyProtection="0"/>
    <xf numFmtId="0" fontId="107" fillId="0" borderId="0" applyNumberFormat="0" applyFill="0" applyBorder="0" applyAlignment="0" applyProtection="0"/>
    <xf numFmtId="0" fontId="259" fillId="0" borderId="0" applyNumberFormat="0" applyFill="0" applyBorder="0" applyAlignment="0" applyProtection="0"/>
    <xf numFmtId="0" fontId="111" fillId="39" borderId="256" applyNumberFormat="0" applyAlignment="0" applyProtection="0"/>
    <xf numFmtId="0" fontId="114" fillId="0" borderId="258" applyNumberFormat="0" applyFill="0" applyAlignment="0" applyProtection="0"/>
    <xf numFmtId="0" fontId="110" fillId="38" borderId="0" applyNumberFormat="0" applyBorder="0" applyAlignment="0" applyProtection="0"/>
    <xf numFmtId="0" fontId="300" fillId="0" borderId="0"/>
    <xf numFmtId="0" fontId="18" fillId="0" borderId="0"/>
    <xf numFmtId="0" fontId="158" fillId="0" borderId="0"/>
    <xf numFmtId="0" fontId="299" fillId="0" borderId="0"/>
    <xf numFmtId="0" fontId="1" fillId="0" borderId="0"/>
    <xf numFmtId="0" fontId="299" fillId="0" borderId="0"/>
    <xf numFmtId="0" fontId="1" fillId="42" borderId="260" applyNumberFormat="0" applyFont="0" applyAlignment="0" applyProtection="0"/>
    <xf numFmtId="0" fontId="112" fillId="40" borderId="257" applyNumberFormat="0" applyAlignment="0" applyProtection="0"/>
    <xf numFmtId="0" fontId="118" fillId="0" borderId="261" applyNumberFormat="0" applyFill="0" applyAlignment="0" applyProtection="0"/>
    <xf numFmtId="0" fontId="18" fillId="0" borderId="0"/>
    <xf numFmtId="0" fontId="116" fillId="0" borderId="0" applyNumberForma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58" fillId="0" borderId="0"/>
    <xf numFmtId="0" fontId="158" fillId="0" borderId="0"/>
  </cellStyleXfs>
  <cellXfs count="3668">
    <xf numFmtId="0" fontId="0" fillId="0" borderId="0" xfId="0"/>
    <xf numFmtId="0" fontId="5"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0" fontId="7" fillId="0" borderId="0" xfId="0" applyFont="1" applyAlignment="1" applyProtection="1">
      <alignment horizontal="centerContinuous"/>
      <protection locked="0"/>
    </xf>
    <xf numFmtId="0" fontId="6" fillId="0" borderId="0" xfId="0" applyFont="1" applyProtection="1">
      <protection locked="0"/>
    </xf>
    <xf numFmtId="0" fontId="10" fillId="0" borderId="0" xfId="0" applyFont="1" applyProtection="1">
      <protection locked="0"/>
    </xf>
    <xf numFmtId="0" fontId="11" fillId="0" borderId="0" xfId="0" applyFont="1" applyAlignment="1">
      <alignment horizontal="centerContinuous"/>
    </xf>
    <xf numFmtId="0" fontId="12" fillId="0" borderId="0" xfId="0" applyFont="1" applyAlignment="1">
      <alignment horizontal="centerContinuous" wrapText="1"/>
    </xf>
    <xf numFmtId="0" fontId="13" fillId="0" borderId="0" xfId="0" applyFont="1" applyAlignment="1">
      <alignment horizontal="centerContinuous" wrapText="1"/>
    </xf>
    <xf numFmtId="0" fontId="12" fillId="0" borderId="0" xfId="0" applyFont="1"/>
    <xf numFmtId="0" fontId="15" fillId="0" borderId="0" xfId="0" applyFont="1" applyAlignment="1">
      <alignment horizontal="left"/>
    </xf>
    <xf numFmtId="0" fontId="15" fillId="0" borderId="0" xfId="0" applyFont="1" applyAlignment="1">
      <alignment horizontal="centerContinuous"/>
    </xf>
    <xf numFmtId="0" fontId="12" fillId="0" borderId="0" xfId="0" applyFont="1" applyAlignment="1">
      <alignment horizontal="centerContinuous"/>
    </xf>
    <xf numFmtId="0" fontId="12" fillId="0" borderId="0" xfId="0" applyFont="1" applyAlignment="1">
      <alignment horizontal="left"/>
    </xf>
    <xf numFmtId="0" fontId="16" fillId="3" borderId="0" xfId="0" applyFont="1" applyFill="1" applyAlignment="1" applyProtection="1">
      <alignment horizontal="centerContinuous"/>
    </xf>
    <xf numFmtId="0" fontId="17" fillId="3" borderId="1" xfId="0" applyFont="1" applyFill="1" applyBorder="1" applyAlignment="1" applyProtection="1">
      <alignment horizontal="centerContinuous"/>
    </xf>
    <xf numFmtId="0" fontId="12" fillId="0" borderId="0" xfId="0" applyFont="1" applyAlignment="1" applyProtection="1">
      <alignment horizontal="centerContinuous" wrapText="1"/>
    </xf>
    <xf numFmtId="0" fontId="12" fillId="0" borderId="0" xfId="0" applyFont="1" applyProtection="1"/>
    <xf numFmtId="0" fontId="18" fillId="0" borderId="0" xfId="0" applyFont="1" applyAlignment="1" applyProtection="1">
      <alignment horizontal="centerContinuous"/>
    </xf>
    <xf numFmtId="0" fontId="18" fillId="0" borderId="0" xfId="0" applyFont="1" applyProtection="1"/>
    <xf numFmtId="0" fontId="18" fillId="0" borderId="2" xfId="0" applyFont="1" applyBorder="1" applyProtection="1"/>
    <xf numFmtId="0" fontId="18" fillId="0" borderId="3" xfId="0" applyFont="1" applyBorder="1" applyProtection="1"/>
    <xf numFmtId="0" fontId="18" fillId="0" borderId="4" xfId="0" applyFont="1" applyBorder="1" applyProtection="1"/>
    <xf numFmtId="0" fontId="18" fillId="0" borderId="5" xfId="0" applyFont="1" applyBorder="1" applyProtection="1"/>
    <xf numFmtId="0" fontId="19" fillId="0" borderId="4" xfId="0" applyFont="1" applyBorder="1" applyAlignment="1" applyProtection="1">
      <alignment horizontal="centerContinuous"/>
    </xf>
    <xf numFmtId="0" fontId="18" fillId="0" borderId="5" xfId="0" applyFont="1" applyBorder="1" applyAlignment="1" applyProtection="1">
      <alignment horizontal="centerContinuous"/>
    </xf>
    <xf numFmtId="0" fontId="18" fillId="0" borderId="6" xfId="0" applyFont="1" applyBorder="1" applyProtection="1"/>
    <xf numFmtId="0" fontId="18" fillId="0" borderId="1" xfId="0" applyFont="1" applyBorder="1" applyProtection="1"/>
    <xf numFmtId="0" fontId="18" fillId="0" borderId="7" xfId="0" applyFont="1" applyBorder="1" applyProtection="1"/>
    <xf numFmtId="0" fontId="12" fillId="0" borderId="8" xfId="0" applyFont="1" applyBorder="1" applyProtection="1"/>
    <xf numFmtId="0" fontId="8" fillId="0" borderId="0" xfId="0" applyFont="1" applyProtection="1"/>
    <xf numFmtId="0" fontId="8" fillId="0" borderId="9" xfId="0" applyFont="1" applyBorder="1" applyAlignment="1" applyProtection="1">
      <alignment horizontal="centerContinuous"/>
    </xf>
    <xf numFmtId="0" fontId="8" fillId="0" borderId="10" xfId="0" applyFont="1" applyBorder="1" applyAlignment="1" applyProtection="1">
      <alignment horizontal="centerContinuous"/>
    </xf>
    <xf numFmtId="0" fontId="8" fillId="0" borderId="11" xfId="0" applyFont="1" applyBorder="1" applyAlignment="1" applyProtection="1">
      <alignment horizontal="centerContinuous"/>
    </xf>
    <xf numFmtId="0" fontId="8" fillId="0" borderId="4" xfId="0" applyFont="1" applyBorder="1" applyProtection="1"/>
    <xf numFmtId="0" fontId="8" fillId="0" borderId="0" xfId="0" applyFont="1" applyAlignment="1" applyProtection="1">
      <alignment horizontal="centerContinuous"/>
    </xf>
    <xf numFmtId="0" fontId="8" fillId="0" borderId="5" xfId="0" applyFont="1" applyBorder="1" applyAlignment="1" applyProtection="1">
      <alignment horizontal="centerContinuous"/>
    </xf>
    <xf numFmtId="0" fontId="8" fillId="0" borderId="9" xfId="0" applyFont="1" applyBorder="1" applyProtection="1"/>
    <xf numFmtId="0" fontId="8" fillId="0" borderId="10" xfId="0" applyFont="1" applyBorder="1" applyProtection="1"/>
    <xf numFmtId="0" fontId="8" fillId="0" borderId="5" xfId="0" applyFont="1" applyBorder="1" applyProtection="1"/>
    <xf numFmtId="0" fontId="8" fillId="0" borderId="6" xfId="0" applyFont="1" applyBorder="1" applyProtection="1"/>
    <xf numFmtId="0" fontId="8" fillId="0" borderId="1" xfId="0" applyFont="1" applyBorder="1" applyProtection="1"/>
    <xf numFmtId="0" fontId="8" fillId="0" borderId="1" xfId="0" applyFont="1" applyBorder="1" applyAlignment="1" applyProtection="1">
      <alignment horizontal="centerContinuous"/>
    </xf>
    <xf numFmtId="0" fontId="8" fillId="0" borderId="8" xfId="0" applyFont="1" applyBorder="1" applyProtection="1"/>
    <xf numFmtId="0" fontId="8" fillId="0" borderId="12" xfId="0" applyFont="1" applyBorder="1" applyProtection="1"/>
    <xf numFmtId="0" fontId="8" fillId="0" borderId="13" xfId="0" applyFont="1" applyBorder="1" applyProtection="1"/>
    <xf numFmtId="0" fontId="8" fillId="0" borderId="2" xfId="0" applyFont="1" applyBorder="1" applyProtection="1"/>
    <xf numFmtId="0" fontId="8" fillId="0" borderId="14" xfId="0" applyFont="1" applyBorder="1" applyProtection="1"/>
    <xf numFmtId="0" fontId="8" fillId="0" borderId="15" xfId="0" applyFont="1" applyBorder="1" applyProtection="1"/>
    <xf numFmtId="0" fontId="8" fillId="0" borderId="16" xfId="0" applyFont="1" applyBorder="1" applyProtection="1"/>
    <xf numFmtId="0" fontId="8" fillId="0" borderId="17" xfId="0" applyFont="1" applyBorder="1" applyProtection="1"/>
    <xf numFmtId="0" fontId="8" fillId="0" borderId="18" xfId="0" applyFont="1" applyBorder="1" applyProtection="1"/>
    <xf numFmtId="0" fontId="8" fillId="0" borderId="19" xfId="0" applyFont="1" applyBorder="1" applyAlignment="1" applyProtection="1">
      <alignment horizontal="centerContinuous"/>
    </xf>
    <xf numFmtId="0" fontId="8" fillId="0" borderId="16" xfId="0" applyFont="1" applyBorder="1" applyAlignment="1" applyProtection="1">
      <alignment horizontal="centerContinuous"/>
    </xf>
    <xf numFmtId="0" fontId="8" fillId="0" borderId="20" xfId="0" applyFont="1" applyBorder="1" applyProtection="1"/>
    <xf numFmtId="0" fontId="8" fillId="0" borderId="21" xfId="0" applyFont="1" applyBorder="1" applyAlignment="1" applyProtection="1">
      <alignment horizontal="centerContinuous"/>
    </xf>
    <xf numFmtId="0" fontId="8" fillId="0" borderId="22" xfId="0" applyFont="1" applyBorder="1" applyAlignment="1" applyProtection="1">
      <alignment horizontal="centerContinuous"/>
    </xf>
    <xf numFmtId="0" fontId="8" fillId="0" borderId="19" xfId="0" applyFont="1" applyBorder="1" applyProtection="1"/>
    <xf numFmtId="0" fontId="8" fillId="0" borderId="23" xfId="0" applyFont="1" applyBorder="1" applyProtection="1"/>
    <xf numFmtId="0" fontId="8" fillId="0" borderId="24" xfId="0" applyFont="1" applyBorder="1" applyProtection="1"/>
    <xf numFmtId="0" fontId="8" fillId="0" borderId="3" xfId="0" applyFont="1" applyBorder="1" applyProtection="1"/>
    <xf numFmtId="0" fontId="8" fillId="0" borderId="15" xfId="0" applyFont="1" applyBorder="1" applyAlignment="1" applyProtection="1">
      <alignment horizontal="centerContinuous"/>
    </xf>
    <xf numFmtId="0" fontId="8" fillId="0" borderId="25" xfId="0" applyFont="1" applyBorder="1" applyAlignment="1" applyProtection="1">
      <alignment horizontal="centerContinuous"/>
    </xf>
    <xf numFmtId="0" fontId="8" fillId="0" borderId="17" xfId="0" applyFont="1" applyBorder="1" applyAlignment="1" applyProtection="1">
      <alignment horizontal="centerContinuous"/>
    </xf>
    <xf numFmtId="0" fontId="8" fillId="0" borderId="26" xfId="0" applyFont="1" applyBorder="1" applyAlignment="1" applyProtection="1">
      <alignment horizontal="centerContinuous"/>
    </xf>
    <xf numFmtId="0" fontId="8" fillId="0" borderId="25" xfId="0" applyFont="1" applyBorder="1" applyProtection="1"/>
    <xf numFmtId="0" fontId="12" fillId="0" borderId="2" xfId="0" applyFont="1" applyBorder="1" applyProtection="1"/>
    <xf numFmtId="0" fontId="12" fillId="0" borderId="3" xfId="0" applyFont="1" applyBorder="1" applyProtection="1"/>
    <xf numFmtId="0" fontId="13" fillId="0" borderId="4" xfId="0" applyFont="1" applyBorder="1" applyAlignment="1" applyProtection="1">
      <alignment horizontal="centerContinuous"/>
    </xf>
    <xf numFmtId="0" fontId="12" fillId="0" borderId="0" xfId="0" applyFont="1" applyAlignment="1" applyProtection="1">
      <alignment horizontal="centerContinuous"/>
    </xf>
    <xf numFmtId="0" fontId="12" fillId="0" borderId="5" xfId="0" applyFont="1" applyBorder="1" applyAlignment="1" applyProtection="1">
      <alignment horizontal="centerContinuous"/>
    </xf>
    <xf numFmtId="0" fontId="13" fillId="0" borderId="0" xfId="0" applyFont="1" applyAlignment="1" applyProtection="1">
      <alignment horizontal="centerContinuous"/>
    </xf>
    <xf numFmtId="0" fontId="12" fillId="0" borderId="4" xfId="0" applyFont="1" applyBorder="1" applyProtection="1"/>
    <xf numFmtId="0" fontId="12" fillId="0" borderId="5" xfId="0" applyFont="1" applyBorder="1" applyProtection="1"/>
    <xf numFmtId="0" fontId="12" fillId="0" borderId="9" xfId="0" applyFont="1" applyBorder="1" applyProtection="1"/>
    <xf numFmtId="0" fontId="12" fillId="0" borderId="10" xfId="0" applyFont="1" applyBorder="1" applyAlignment="1" applyProtection="1">
      <alignment horizontal="centerContinuous"/>
    </xf>
    <xf numFmtId="0" fontId="12" fillId="0" borderId="11" xfId="0" applyFont="1" applyBorder="1" applyProtection="1"/>
    <xf numFmtId="0" fontId="12" fillId="0" borderId="10" xfId="0" applyFont="1" applyBorder="1" applyProtection="1"/>
    <xf numFmtId="0" fontId="12" fillId="0" borderId="15" xfId="0" applyFont="1" applyBorder="1" applyProtection="1"/>
    <xf numFmtId="0" fontId="12" fillId="0" borderId="19" xfId="0" applyFont="1" applyBorder="1" applyAlignment="1" applyProtection="1">
      <alignment horizontal="centerContinuous"/>
    </xf>
    <xf numFmtId="0" fontId="12" fillId="0" borderId="18" xfId="0" applyFont="1" applyBorder="1" applyProtection="1"/>
    <xf numFmtId="0" fontId="12" fillId="0" borderId="25" xfId="0" applyFont="1" applyBorder="1" applyProtection="1"/>
    <xf numFmtId="0" fontId="12" fillId="0" borderId="27" xfId="0" applyFont="1" applyBorder="1" applyProtection="1"/>
    <xf numFmtId="0" fontId="12" fillId="0" borderId="16" xfId="0" applyFont="1" applyBorder="1" applyProtection="1"/>
    <xf numFmtId="0" fontId="12" fillId="0" borderId="28" xfId="0" applyFont="1" applyBorder="1" applyProtection="1"/>
    <xf numFmtId="0" fontId="12" fillId="0" borderId="29" xfId="0" applyFont="1" applyBorder="1" applyProtection="1"/>
    <xf numFmtId="0" fontId="12" fillId="0" borderId="17" xfId="0" applyFont="1" applyBorder="1" applyProtection="1"/>
    <xf numFmtId="0" fontId="12" fillId="0" borderId="30" xfId="0" applyFont="1" applyBorder="1" applyProtection="1"/>
    <xf numFmtId="0" fontId="9" fillId="0" borderId="28" xfId="0" applyFont="1" applyBorder="1" applyProtection="1">
      <protection locked="0"/>
    </xf>
    <xf numFmtId="0" fontId="12" fillId="0" borderId="31" xfId="0" applyFont="1" applyBorder="1" applyProtection="1"/>
    <xf numFmtId="0" fontId="12" fillId="0" borderId="32" xfId="0" applyFont="1" applyBorder="1" applyProtection="1"/>
    <xf numFmtId="5" fontId="9" fillId="0" borderId="28" xfId="0" applyNumberFormat="1" applyFont="1" applyBorder="1" applyProtection="1">
      <protection locked="0"/>
    </xf>
    <xf numFmtId="5" fontId="9" fillId="0" borderId="29" xfId="0" applyNumberFormat="1" applyFont="1" applyBorder="1" applyProtection="1">
      <protection locked="0"/>
    </xf>
    <xf numFmtId="5" fontId="12" fillId="0" borderId="33" xfId="0" applyNumberFormat="1" applyFont="1" applyBorder="1" applyProtection="1"/>
    <xf numFmtId="5" fontId="9" fillId="0" borderId="27" xfId="0" applyNumberFormat="1" applyFont="1" applyBorder="1" applyProtection="1">
      <protection locked="0"/>
    </xf>
    <xf numFmtId="5" fontId="12" fillId="4" borderId="31" xfId="0" applyNumberFormat="1" applyFont="1" applyFill="1" applyBorder="1" applyProtection="1"/>
    <xf numFmtId="0" fontId="12" fillId="0" borderId="34" xfId="0" applyFont="1" applyBorder="1" applyProtection="1"/>
    <xf numFmtId="0" fontId="9" fillId="0" borderId="15" xfId="0" applyFont="1" applyBorder="1" applyProtection="1">
      <protection locked="0"/>
    </xf>
    <xf numFmtId="0" fontId="12" fillId="0" borderId="19" xfId="0" applyFont="1" applyBorder="1" applyProtection="1"/>
    <xf numFmtId="37" fontId="9" fillId="0" borderId="15" xfId="0" applyNumberFormat="1" applyFont="1" applyBorder="1" applyProtection="1">
      <protection locked="0"/>
    </xf>
    <xf numFmtId="37" fontId="9" fillId="0" borderId="5" xfId="0" applyNumberFormat="1" applyFont="1" applyBorder="1" applyProtection="1">
      <protection locked="0"/>
    </xf>
    <xf numFmtId="37" fontId="12" fillId="0" borderId="18" xfId="0" applyNumberFormat="1" applyFont="1" applyBorder="1" applyProtection="1"/>
    <xf numFmtId="37" fontId="9" fillId="0" borderId="25" xfId="0" applyNumberFormat="1" applyFont="1" applyBorder="1" applyProtection="1">
      <protection locked="0"/>
    </xf>
    <xf numFmtId="37" fontId="12" fillId="4" borderId="0" xfId="0" applyNumberFormat="1" applyFont="1" applyFill="1" applyProtection="1"/>
    <xf numFmtId="0" fontId="9" fillId="0" borderId="17" xfId="0" applyFont="1" applyBorder="1" applyProtection="1">
      <protection locked="0"/>
    </xf>
    <xf numFmtId="0" fontId="12" fillId="0" borderId="21" xfId="0" applyFont="1" applyBorder="1" applyProtection="1"/>
    <xf numFmtId="37" fontId="9" fillId="0" borderId="17" xfId="0" applyNumberFormat="1" applyFont="1" applyBorder="1" applyProtection="1">
      <protection locked="0"/>
    </xf>
    <xf numFmtId="37" fontId="9" fillId="0" borderId="11" xfId="0" applyNumberFormat="1" applyFont="1" applyBorder="1" applyProtection="1">
      <protection locked="0"/>
    </xf>
    <xf numFmtId="37" fontId="12" fillId="0" borderId="20" xfId="0" applyNumberFormat="1" applyFont="1" applyBorder="1" applyProtection="1"/>
    <xf numFmtId="37" fontId="9" fillId="0" borderId="26" xfId="0" applyNumberFormat="1" applyFont="1" applyBorder="1" applyProtection="1">
      <protection locked="0"/>
    </xf>
    <xf numFmtId="37" fontId="12" fillId="4" borderId="10" xfId="0" applyNumberFormat="1" applyFont="1" applyFill="1" applyBorder="1" applyProtection="1"/>
    <xf numFmtId="0" fontId="12" fillId="0" borderId="22" xfId="0" applyFont="1" applyBorder="1" applyProtection="1"/>
    <xf numFmtId="0" fontId="12" fillId="0" borderId="6" xfId="0" applyFont="1" applyBorder="1" applyProtection="1"/>
    <xf numFmtId="0" fontId="12" fillId="0" borderId="1" xfId="0" applyFont="1" applyBorder="1" applyProtection="1"/>
    <xf numFmtId="0" fontId="12" fillId="0" borderId="7" xfId="0" applyFont="1" applyBorder="1" applyProtection="1"/>
    <xf numFmtId="0" fontId="13" fillId="0" borderId="0" xfId="0" applyFont="1" applyProtection="1"/>
    <xf numFmtId="0" fontId="8" fillId="0" borderId="26" xfId="0" applyFont="1" applyBorder="1" applyProtection="1"/>
    <xf numFmtId="0" fontId="8" fillId="0" borderId="21" xfId="0" applyFont="1" applyBorder="1" applyProtection="1"/>
    <xf numFmtId="0" fontId="12" fillId="0" borderId="26" xfId="0" applyFont="1" applyBorder="1" applyProtection="1"/>
    <xf numFmtId="0" fontId="8" fillId="0" borderId="4" xfId="0" applyFont="1" applyBorder="1" applyAlignment="1" applyProtection="1">
      <alignment horizontal="centerContinuous"/>
    </xf>
    <xf numFmtId="0" fontId="20" fillId="0" borderId="0" xfId="0" applyFont="1" applyAlignment="1" applyProtection="1">
      <alignment horizontal="left"/>
    </xf>
    <xf numFmtId="0" fontId="20" fillId="0" borderId="0" xfId="0" applyFont="1" applyAlignment="1" applyProtection="1">
      <alignment horizontal="centerContinuous"/>
    </xf>
    <xf numFmtId="0" fontId="20" fillId="0" borderId="5" xfId="0" applyFont="1" applyBorder="1" applyAlignment="1" applyProtection="1">
      <alignment horizontal="centerContinuous"/>
    </xf>
    <xf numFmtId="0" fontId="20" fillId="0" borderId="0" xfId="0" applyFont="1" applyProtection="1"/>
    <xf numFmtId="0" fontId="20" fillId="0" borderId="10" xfId="0" applyFont="1" applyBorder="1" applyAlignment="1" applyProtection="1">
      <alignment horizontal="left"/>
    </xf>
    <xf numFmtId="0" fontId="20" fillId="0" borderId="10" xfId="0" applyFont="1" applyBorder="1" applyProtection="1"/>
    <xf numFmtId="0" fontId="20" fillId="0" borderId="10" xfId="0" applyFont="1" applyBorder="1" applyAlignment="1" applyProtection="1">
      <alignment horizontal="centerContinuous"/>
    </xf>
    <xf numFmtId="0" fontId="20" fillId="0" borderId="11" xfId="0" applyFont="1" applyBorder="1" applyAlignment="1" applyProtection="1">
      <alignment horizontal="centerContinuous"/>
    </xf>
    <xf numFmtId="0" fontId="20" fillId="0" borderId="25" xfId="0" applyFont="1" applyBorder="1" applyProtection="1"/>
    <xf numFmtId="0" fontId="20" fillId="0" borderId="25" xfId="0" applyFont="1" applyBorder="1" applyAlignment="1" applyProtection="1">
      <alignment horizontal="centerContinuous"/>
    </xf>
    <xf numFmtId="0" fontId="20" fillId="0" borderId="5" xfId="0" applyFont="1" applyBorder="1" applyProtection="1"/>
    <xf numFmtId="0" fontId="20" fillId="0" borderId="26" xfId="0" applyFont="1" applyBorder="1" applyProtection="1"/>
    <xf numFmtId="0" fontId="20" fillId="0" borderId="11" xfId="0" applyFont="1" applyBorder="1" applyProtection="1"/>
    <xf numFmtId="0" fontId="8" fillId="0" borderId="11" xfId="0" applyFont="1" applyBorder="1" applyProtection="1"/>
    <xf numFmtId="0" fontId="8" fillId="0" borderId="22" xfId="0" applyFont="1" applyBorder="1" applyProtection="1"/>
    <xf numFmtId="0" fontId="12" fillId="0" borderId="20" xfId="0" applyFont="1" applyBorder="1" applyProtection="1"/>
    <xf numFmtId="0" fontId="8" fillId="0" borderId="0" xfId="0" applyFont="1" applyAlignment="1" applyProtection="1">
      <alignment horizontal="left"/>
    </xf>
    <xf numFmtId="0" fontId="8" fillId="0" borderId="1" xfId="0" applyFont="1" applyBorder="1" applyAlignment="1" applyProtection="1">
      <alignment horizontal="left"/>
    </xf>
    <xf numFmtId="0" fontId="8" fillId="0" borderId="35" xfId="0" applyFont="1" applyBorder="1" applyProtection="1"/>
    <xf numFmtId="0" fontId="8" fillId="0" borderId="36" xfId="0" applyFont="1" applyBorder="1" applyProtection="1"/>
    <xf numFmtId="0" fontId="8" fillId="0" borderId="37" xfId="0" applyFont="1" applyBorder="1" applyProtection="1"/>
    <xf numFmtId="0" fontId="21" fillId="0" borderId="0" xfId="0" applyFont="1" applyAlignment="1" applyProtection="1">
      <alignment horizontal="centerContinuous"/>
    </xf>
    <xf numFmtId="0" fontId="21" fillId="0" borderId="4" xfId="0" applyFont="1" applyBorder="1" applyAlignment="1" applyProtection="1">
      <alignment horizontal="centerContinuous"/>
    </xf>
    <xf numFmtId="0" fontId="21" fillId="0" borderId="5" xfId="0" applyFont="1" applyBorder="1" applyAlignment="1" applyProtection="1">
      <alignment horizontal="centerContinuous"/>
    </xf>
    <xf numFmtId="37" fontId="8" fillId="0" borderId="0" xfId="0" applyNumberFormat="1" applyFont="1" applyProtection="1"/>
    <xf numFmtId="37" fontId="8" fillId="0" borderId="5" xfId="0" applyNumberFormat="1" applyFont="1" applyBorder="1" applyProtection="1"/>
    <xf numFmtId="37" fontId="8" fillId="0" borderId="1" xfId="0" applyNumberFormat="1" applyFont="1" applyBorder="1" applyProtection="1"/>
    <xf numFmtId="37" fontId="8" fillId="0" borderId="7" xfId="0" applyNumberFormat="1" applyFont="1" applyBorder="1" applyProtection="1"/>
    <xf numFmtId="37" fontId="8" fillId="0" borderId="0" xfId="0" applyNumberFormat="1" applyFont="1" applyAlignment="1" applyProtection="1">
      <alignment horizontal="centerContinuous"/>
    </xf>
    <xf numFmtId="0" fontId="12" fillId="0" borderId="9" xfId="0" applyFont="1" applyBorder="1" applyAlignment="1" applyProtection="1">
      <alignment horizontal="centerContinuous"/>
    </xf>
    <xf numFmtId="0" fontId="21" fillId="0" borderId="0" xfId="0" applyFont="1" applyProtection="1"/>
    <xf numFmtId="0" fontId="8" fillId="0" borderId="18" xfId="0" applyFont="1" applyBorder="1" applyAlignment="1" applyProtection="1">
      <alignment horizontal="center"/>
    </xf>
    <xf numFmtId="0" fontId="8" fillId="0" borderId="20" xfId="0" applyFont="1" applyBorder="1" applyAlignment="1" applyProtection="1">
      <alignment horizontal="center"/>
    </xf>
    <xf numFmtId="37" fontId="8" fillId="0" borderId="17" xfId="0" applyNumberFormat="1" applyFont="1" applyBorder="1" applyProtection="1"/>
    <xf numFmtId="37" fontId="8" fillId="0" borderId="22" xfId="0" applyNumberFormat="1" applyFont="1" applyBorder="1" applyProtection="1"/>
    <xf numFmtId="0" fontId="8" fillId="0" borderId="38" xfId="0" applyFont="1" applyBorder="1" applyAlignment="1" applyProtection="1">
      <alignment horizontal="centerContinuous" wrapText="1"/>
    </xf>
    <xf numFmtId="0" fontId="8" fillId="0" borderId="21" xfId="0" applyFont="1" applyBorder="1" applyAlignment="1" applyProtection="1">
      <alignment horizontal="center"/>
    </xf>
    <xf numFmtId="37" fontId="8" fillId="0" borderId="16" xfId="0" applyNumberFormat="1" applyFont="1" applyBorder="1" applyProtection="1"/>
    <xf numFmtId="0" fontId="8" fillId="0" borderId="38" xfId="0" applyFont="1" applyBorder="1" applyProtection="1"/>
    <xf numFmtId="37" fontId="8" fillId="0" borderId="5" xfId="0" applyNumberFormat="1" applyFont="1" applyBorder="1" applyAlignment="1" applyProtection="1">
      <alignment horizontal="centerContinuous"/>
    </xf>
    <xf numFmtId="37" fontId="8" fillId="0" borderId="1" xfId="0" applyNumberFormat="1" applyFont="1" applyBorder="1" applyAlignment="1" applyProtection="1">
      <alignment horizontal="centerContinuous"/>
    </xf>
    <xf numFmtId="37" fontId="8" fillId="0" borderId="7" xfId="0" applyNumberFormat="1" applyFont="1" applyBorder="1" applyAlignment="1" applyProtection="1">
      <alignment horizontal="centerContinuous"/>
    </xf>
    <xf numFmtId="0" fontId="8" fillId="0" borderId="29" xfId="0" applyFont="1" applyBorder="1" applyProtection="1"/>
    <xf numFmtId="0" fontId="8" fillId="0" borderId="0" xfId="0" applyFont="1" applyAlignment="1" applyProtection="1">
      <alignment horizontal="center"/>
    </xf>
    <xf numFmtId="0" fontId="8" fillId="0" borderId="7" xfId="0" applyFont="1" applyBorder="1" applyProtection="1"/>
    <xf numFmtId="0" fontId="8" fillId="0" borderId="3" xfId="0" applyFont="1" applyBorder="1" applyAlignment="1" applyProtection="1">
      <alignment horizontal="center"/>
    </xf>
    <xf numFmtId="0" fontId="8" fillId="6" borderId="21" xfId="0" applyFont="1" applyFill="1" applyBorder="1" applyProtection="1"/>
    <xf numFmtId="37" fontId="8" fillId="6" borderId="22" xfId="0" applyNumberFormat="1" applyFont="1" applyFill="1" applyBorder="1" applyProtection="1"/>
    <xf numFmtId="5" fontId="8" fillId="7" borderId="22" xfId="0" applyNumberFormat="1" applyFont="1" applyFill="1" applyBorder="1" applyProtection="1"/>
    <xf numFmtId="0" fontId="8" fillId="8" borderId="21" xfId="0" applyFont="1" applyFill="1" applyBorder="1" applyProtection="1"/>
    <xf numFmtId="37" fontId="8" fillId="8" borderId="22" xfId="0" applyNumberFormat="1" applyFont="1" applyFill="1" applyBorder="1" applyProtection="1"/>
    <xf numFmtId="37" fontId="8" fillId="0" borderId="37" xfId="0" applyNumberFormat="1" applyFont="1" applyBorder="1" applyProtection="1"/>
    <xf numFmtId="0" fontId="8" fillId="0" borderId="0" xfId="0" applyFont="1" applyAlignment="1" applyProtection="1">
      <alignment horizontal="right"/>
    </xf>
    <xf numFmtId="0" fontId="8" fillId="0" borderId="10" xfId="0" applyFont="1" applyBorder="1" applyAlignment="1" applyProtection="1">
      <alignment horizontal="right"/>
    </xf>
    <xf numFmtId="0" fontId="8" fillId="0" borderId="19" xfId="0" applyFont="1" applyBorder="1" applyAlignment="1" applyProtection="1">
      <alignment horizontal="center"/>
    </xf>
    <xf numFmtId="0" fontId="8" fillId="0" borderId="16" xfId="0" applyFont="1" applyBorder="1" applyAlignment="1" applyProtection="1">
      <alignment horizontal="center"/>
    </xf>
    <xf numFmtId="0" fontId="8" fillId="0" borderId="22" xfId="0" applyFont="1" applyBorder="1" applyAlignment="1" applyProtection="1">
      <alignment horizontal="center"/>
    </xf>
    <xf numFmtId="0" fontId="8" fillId="9" borderId="19" xfId="0" applyFont="1" applyFill="1" applyBorder="1" applyProtection="1"/>
    <xf numFmtId="39" fontId="8" fillId="9" borderId="5" xfId="0" applyNumberFormat="1" applyFont="1" applyFill="1" applyBorder="1" applyAlignment="1" applyProtection="1">
      <alignment horizontal="centerContinuous"/>
    </xf>
    <xf numFmtId="0" fontId="8" fillId="9" borderId="4" xfId="0" applyFont="1" applyFill="1" applyBorder="1" applyProtection="1"/>
    <xf numFmtId="39" fontId="8" fillId="9" borderId="0" xfId="0" applyNumberFormat="1" applyFont="1" applyFill="1" applyAlignment="1" applyProtection="1">
      <alignment horizontal="centerContinuous"/>
    </xf>
    <xf numFmtId="39" fontId="8" fillId="9" borderId="25" xfId="0" applyNumberFormat="1" applyFont="1" applyFill="1" applyBorder="1" applyAlignment="1" applyProtection="1">
      <alignment horizontal="centerContinuous"/>
    </xf>
    <xf numFmtId="0" fontId="8" fillId="9" borderId="21" xfId="0" applyFont="1" applyFill="1" applyBorder="1" applyAlignment="1" applyProtection="1">
      <alignment horizontal="centerContinuous"/>
    </xf>
    <xf numFmtId="0" fontId="8" fillId="9" borderId="11" xfId="0" applyFont="1" applyFill="1" applyBorder="1" applyAlignment="1" applyProtection="1">
      <alignment horizontal="centerContinuous"/>
    </xf>
    <xf numFmtId="0" fontId="8" fillId="9" borderId="9" xfId="0" applyFont="1" applyFill="1" applyBorder="1" applyAlignment="1" applyProtection="1">
      <alignment horizontal="centerContinuous"/>
    </xf>
    <xf numFmtId="0" fontId="8" fillId="9" borderId="10" xfId="0" applyFont="1" applyFill="1" applyBorder="1" applyAlignment="1" applyProtection="1">
      <alignment horizontal="centerContinuous"/>
    </xf>
    <xf numFmtId="0" fontId="8" fillId="9" borderId="26" xfId="0" applyFont="1" applyFill="1" applyBorder="1" applyAlignment="1" applyProtection="1">
      <alignment horizontal="centerContinuous"/>
    </xf>
    <xf numFmtId="5" fontId="8" fillId="0" borderId="22" xfId="0" applyNumberFormat="1" applyFont="1" applyBorder="1" applyAlignment="1" applyProtection="1">
      <alignment horizontal="centerContinuous"/>
      <protection locked="0"/>
    </xf>
    <xf numFmtId="37" fontId="8" fillId="0" borderId="17" xfId="0" applyNumberFormat="1" applyFont="1" applyBorder="1" applyAlignment="1" applyProtection="1">
      <alignment horizontal="centerContinuous"/>
    </xf>
    <xf numFmtId="37" fontId="8" fillId="9" borderId="19" xfId="0" applyNumberFormat="1" applyFont="1" applyFill="1" applyBorder="1" applyProtection="1"/>
    <xf numFmtId="37" fontId="8" fillId="9" borderId="5" xfId="0" applyNumberFormat="1" applyFont="1" applyFill="1" applyBorder="1" applyAlignment="1" applyProtection="1">
      <alignment horizontal="centerContinuous"/>
    </xf>
    <xf numFmtId="37" fontId="8" fillId="9" borderId="4" xfId="0" applyNumberFormat="1" applyFont="1" applyFill="1" applyBorder="1" applyProtection="1"/>
    <xf numFmtId="37" fontId="8" fillId="9" borderId="0" xfId="0" applyNumberFormat="1" applyFont="1" applyFill="1" applyAlignment="1" applyProtection="1">
      <alignment horizontal="centerContinuous"/>
    </xf>
    <xf numFmtId="37" fontId="8" fillId="9" borderId="25" xfId="0" applyNumberFormat="1" applyFont="1" applyFill="1" applyBorder="1" applyAlignment="1" applyProtection="1">
      <alignment horizontal="centerContinuous"/>
    </xf>
    <xf numFmtId="37" fontId="8" fillId="9" borderId="21" xfId="0" applyNumberFormat="1" applyFont="1" applyFill="1" applyBorder="1" applyAlignment="1" applyProtection="1">
      <alignment horizontal="centerContinuous"/>
    </xf>
    <xf numFmtId="37" fontId="8" fillId="9" borderId="11" xfId="0" applyNumberFormat="1" applyFont="1" applyFill="1" applyBorder="1" applyAlignment="1" applyProtection="1">
      <alignment horizontal="centerContinuous"/>
    </xf>
    <xf numFmtId="37" fontId="8" fillId="9" borderId="9" xfId="0" applyNumberFormat="1" applyFont="1" applyFill="1" applyBorder="1" applyAlignment="1" applyProtection="1">
      <alignment horizontal="centerContinuous"/>
    </xf>
    <xf numFmtId="37" fontId="8" fillId="9" borderId="10" xfId="0" applyNumberFormat="1" applyFont="1" applyFill="1" applyBorder="1" applyAlignment="1" applyProtection="1">
      <alignment horizontal="centerContinuous"/>
    </xf>
    <xf numFmtId="37" fontId="8" fillId="9" borderId="26" xfId="0" applyNumberFormat="1" applyFont="1" applyFill="1" applyBorder="1" applyAlignment="1" applyProtection="1">
      <alignment horizontal="centerContinuous"/>
    </xf>
    <xf numFmtId="0" fontId="8" fillId="0" borderId="10" xfId="0" applyFont="1" applyBorder="1" applyAlignment="1" applyProtection="1">
      <alignment horizontal="center"/>
    </xf>
    <xf numFmtId="0" fontId="8" fillId="0" borderId="40" xfId="0" applyFont="1" applyBorder="1" applyProtection="1"/>
    <xf numFmtId="0" fontId="8" fillId="0" borderId="15" xfId="0" applyFont="1" applyBorder="1" applyProtection="1">
      <protection locked="0"/>
    </xf>
    <xf numFmtId="0" fontId="8" fillId="0" borderId="5" xfId="0" applyFont="1" applyBorder="1" applyProtection="1">
      <protection locked="0"/>
    </xf>
    <xf numFmtId="0" fontId="8" fillId="0" borderId="16" xfId="0" applyFont="1" applyBorder="1" applyAlignment="1" applyProtection="1">
      <alignment horizontal="right"/>
    </xf>
    <xf numFmtId="0" fontId="8" fillId="0" borderId="10" xfId="0" applyFont="1" applyBorder="1" applyProtection="1">
      <protection locked="0"/>
    </xf>
    <xf numFmtId="0" fontId="8" fillId="0" borderId="17" xfId="0" applyFont="1" applyBorder="1" applyProtection="1">
      <protection locked="0"/>
    </xf>
    <xf numFmtId="0" fontId="20" fillId="0" borderId="4" xfId="0" applyFont="1" applyBorder="1" applyProtection="1"/>
    <xf numFmtId="0" fontId="20" fillId="0" borderId="9" xfId="0" applyFont="1" applyBorder="1" applyProtection="1"/>
    <xf numFmtId="39" fontId="20" fillId="0" borderId="10" xfId="0" applyNumberFormat="1" applyFont="1" applyBorder="1" applyAlignment="1" applyProtection="1">
      <alignment horizontal="centerContinuous"/>
    </xf>
    <xf numFmtId="39" fontId="8" fillId="0" borderId="10" xfId="0" applyNumberFormat="1" applyFont="1" applyBorder="1" applyAlignment="1" applyProtection="1">
      <alignment horizontal="centerContinuous"/>
    </xf>
    <xf numFmtId="0" fontId="23" fillId="0" borderId="25" xfId="0" applyFont="1" applyBorder="1" applyProtection="1"/>
    <xf numFmtId="0" fontId="8" fillId="0" borderId="34" xfId="0" applyFont="1" applyBorder="1" applyProtection="1"/>
    <xf numFmtId="37" fontId="8" fillId="0" borderId="15" xfId="0" applyNumberFormat="1" applyFont="1" applyBorder="1" applyAlignment="1" applyProtection="1">
      <alignment horizontal="centerContinuous"/>
    </xf>
    <xf numFmtId="5" fontId="8" fillId="0" borderId="17" xfId="0" applyNumberFormat="1" applyFont="1" applyBorder="1" applyAlignment="1" applyProtection="1">
      <alignment horizontal="centerContinuous"/>
      <protection locked="0"/>
    </xf>
    <xf numFmtId="5" fontId="8" fillId="0" borderId="11" xfId="0" applyNumberFormat="1" applyFont="1" applyBorder="1" applyProtection="1">
      <protection locked="0"/>
    </xf>
    <xf numFmtId="5" fontId="8" fillId="9" borderId="4" xfId="0" applyNumberFormat="1" applyFont="1" applyFill="1" applyBorder="1" applyProtection="1"/>
    <xf numFmtId="37" fontId="8" fillId="0" borderId="17" xfId="0" applyNumberFormat="1" applyFont="1" applyBorder="1" applyProtection="1">
      <protection locked="0"/>
    </xf>
    <xf numFmtId="0" fontId="8" fillId="9" borderId="4" xfId="0" applyFont="1" applyFill="1" applyBorder="1" applyAlignment="1" applyProtection="1">
      <alignment horizontal="centerContinuous"/>
    </xf>
    <xf numFmtId="0" fontId="8" fillId="9" borderId="16" xfId="0" applyFont="1" applyFill="1" applyBorder="1" applyProtection="1"/>
    <xf numFmtId="37" fontId="8" fillId="9" borderId="25" xfId="0" applyNumberFormat="1" applyFont="1" applyFill="1" applyBorder="1" applyProtection="1"/>
    <xf numFmtId="37" fontId="8" fillId="9" borderId="21" xfId="0" applyNumberFormat="1" applyFont="1" applyFill="1" applyBorder="1" applyProtection="1"/>
    <xf numFmtId="0" fontId="8" fillId="9" borderId="11" xfId="0" applyFont="1" applyFill="1" applyBorder="1" applyProtection="1"/>
    <xf numFmtId="37" fontId="8" fillId="9" borderId="10" xfId="0" applyNumberFormat="1" applyFont="1" applyFill="1" applyBorder="1" applyProtection="1"/>
    <xf numFmtId="0" fontId="8" fillId="9" borderId="9" xfId="0" applyFont="1" applyFill="1" applyBorder="1" applyProtection="1"/>
    <xf numFmtId="37" fontId="8" fillId="9" borderId="26" xfId="0" applyNumberFormat="1" applyFont="1" applyFill="1" applyBorder="1" applyProtection="1"/>
    <xf numFmtId="37" fontId="8" fillId="0" borderId="11" xfId="0" applyNumberFormat="1" applyFont="1" applyBorder="1" applyProtection="1">
      <protection locked="0"/>
    </xf>
    <xf numFmtId="5" fontId="8" fillId="0" borderId="15" xfId="0" applyNumberFormat="1" applyFont="1" applyBorder="1" applyProtection="1"/>
    <xf numFmtId="5" fontId="8" fillId="9" borderId="4" xfId="0" applyNumberFormat="1" applyFont="1" applyFill="1" applyBorder="1" applyAlignment="1" applyProtection="1">
      <alignment horizontal="centerContinuous"/>
    </xf>
    <xf numFmtId="5" fontId="8" fillId="9" borderId="25" xfId="0" applyNumberFormat="1" applyFont="1" applyFill="1" applyBorder="1" applyProtection="1"/>
    <xf numFmtId="0" fontId="12" fillId="0" borderId="12" xfId="0" applyFont="1" applyBorder="1" applyProtection="1"/>
    <xf numFmtId="0" fontId="12" fillId="0" borderId="13" xfId="0" applyFont="1" applyBorder="1" applyProtection="1"/>
    <xf numFmtId="0" fontId="12" fillId="0" borderId="24" xfId="0" applyFont="1" applyBorder="1" applyProtection="1"/>
    <xf numFmtId="0" fontId="12" fillId="0" borderId="41" xfId="0" applyFont="1" applyBorder="1" applyAlignment="1" applyProtection="1">
      <alignment horizontal="centerContinuous"/>
    </xf>
    <xf numFmtId="0" fontId="12" fillId="0" borderId="42" xfId="0" applyFont="1" applyBorder="1" applyAlignment="1" applyProtection="1">
      <alignment horizontal="centerContinuous"/>
    </xf>
    <xf numFmtId="0" fontId="12" fillId="0" borderId="39" xfId="0" applyFont="1" applyBorder="1" applyAlignment="1" applyProtection="1">
      <alignment horizontal="centerContinuous"/>
    </xf>
    <xf numFmtId="0" fontId="24" fillId="0" borderId="4" xfId="0" applyFont="1" applyBorder="1" applyProtection="1"/>
    <xf numFmtId="0" fontId="24" fillId="0" borderId="0" xfId="0" applyFont="1" applyProtection="1"/>
    <xf numFmtId="0" fontId="24" fillId="0" borderId="5" xfId="0" applyFont="1" applyBorder="1" applyProtection="1"/>
    <xf numFmtId="0" fontId="12" fillId="0" borderId="30" xfId="0" applyFont="1" applyBorder="1" applyAlignment="1" applyProtection="1">
      <alignment horizontal="center"/>
    </xf>
    <xf numFmtId="0" fontId="12" fillId="0" borderId="16" xfId="0" applyFont="1" applyBorder="1" applyAlignment="1" applyProtection="1">
      <alignment horizontal="center"/>
    </xf>
    <xf numFmtId="0" fontId="12" fillId="0" borderId="4" xfId="0" applyFont="1" applyBorder="1" applyAlignment="1" applyProtection="1">
      <alignment horizontal="center"/>
    </xf>
    <xf numFmtId="0" fontId="12" fillId="0" borderId="9" xfId="0" applyFont="1" applyBorder="1" applyAlignment="1" applyProtection="1">
      <alignment horizontal="center"/>
    </xf>
    <xf numFmtId="0" fontId="12" fillId="0" borderId="22" xfId="0" applyFont="1" applyBorder="1" applyAlignment="1" applyProtection="1">
      <alignment horizontal="center"/>
    </xf>
    <xf numFmtId="0" fontId="12" fillId="0" borderId="43" xfId="0" applyFont="1" applyBorder="1" applyAlignment="1" applyProtection="1">
      <alignment horizontal="center"/>
    </xf>
    <xf numFmtId="0" fontId="12" fillId="0" borderId="44" xfId="0" applyFont="1" applyBorder="1" applyProtection="1"/>
    <xf numFmtId="0" fontId="12" fillId="9" borderId="44" xfId="0" applyFont="1" applyFill="1" applyBorder="1" applyProtection="1"/>
    <xf numFmtId="0" fontId="12" fillId="9" borderId="39" xfId="0" applyFont="1" applyFill="1" applyBorder="1" applyProtection="1"/>
    <xf numFmtId="0" fontId="12" fillId="9" borderId="42" xfId="0" applyFont="1" applyFill="1" applyBorder="1" applyProtection="1"/>
    <xf numFmtId="5" fontId="12" fillId="0" borderId="46" xfId="0" applyNumberFormat="1" applyFont="1" applyBorder="1" applyProtection="1"/>
    <xf numFmtId="5" fontId="12" fillId="0" borderId="39" xfId="0" applyNumberFormat="1" applyFont="1" applyBorder="1" applyProtection="1"/>
    <xf numFmtId="5" fontId="12" fillId="0" borderId="43" xfId="0" applyNumberFormat="1" applyFont="1" applyBorder="1" applyProtection="1"/>
    <xf numFmtId="5" fontId="12" fillId="0" borderId="45" xfId="0" applyNumberFormat="1" applyFont="1" applyBorder="1" applyProtection="1"/>
    <xf numFmtId="37" fontId="12" fillId="0" borderId="43" xfId="0" applyNumberFormat="1" applyFont="1" applyBorder="1" applyProtection="1"/>
    <xf numFmtId="37" fontId="12" fillId="0" borderId="45" xfId="0" applyNumberFormat="1" applyFont="1" applyBorder="1" applyProtection="1"/>
    <xf numFmtId="37" fontId="12" fillId="0" borderId="46" xfId="0" applyNumberFormat="1" applyFont="1" applyBorder="1" applyProtection="1"/>
    <xf numFmtId="37" fontId="12" fillId="9" borderId="39" xfId="0" applyNumberFormat="1" applyFont="1" applyFill="1" applyBorder="1" applyProtection="1"/>
    <xf numFmtId="0" fontId="12" fillId="0" borderId="48" xfId="0" applyFont="1" applyBorder="1" applyProtection="1"/>
    <xf numFmtId="0" fontId="12" fillId="0" borderId="49" xfId="0" applyFont="1" applyBorder="1" applyProtection="1"/>
    <xf numFmtId="5" fontId="12" fillId="0" borderId="50" xfId="0" applyNumberFormat="1" applyFont="1" applyBorder="1" applyProtection="1"/>
    <xf numFmtId="0" fontId="12" fillId="0" borderId="37" xfId="0" applyFont="1" applyBorder="1" applyAlignment="1" applyProtection="1">
      <alignment horizontal="center"/>
    </xf>
    <xf numFmtId="37" fontId="12" fillId="0" borderId="31" xfId="0" applyNumberFormat="1" applyFont="1" applyBorder="1" applyProtection="1"/>
    <xf numFmtId="0" fontId="12" fillId="0" borderId="14" xfId="0" applyFont="1" applyBorder="1" applyProtection="1"/>
    <xf numFmtId="0" fontId="12" fillId="0" borderId="41" xfId="0" applyFont="1" applyBorder="1" applyProtection="1"/>
    <xf numFmtId="0" fontId="12" fillId="0" borderId="42" xfId="0" applyFont="1" applyBorder="1" applyProtection="1"/>
    <xf numFmtId="0" fontId="12" fillId="0" borderId="39" xfId="0" applyFont="1" applyBorder="1" applyProtection="1"/>
    <xf numFmtId="5" fontId="12" fillId="0" borderId="51" xfId="0" applyNumberFormat="1" applyFont="1" applyBorder="1" applyProtection="1"/>
    <xf numFmtId="5" fontId="12" fillId="0" borderId="44" xfId="0" applyNumberFormat="1" applyFont="1" applyBorder="1" applyProtection="1"/>
    <xf numFmtId="37" fontId="12" fillId="0" borderId="51" xfId="0" applyNumberFormat="1" applyFont="1" applyBorder="1" applyProtection="1"/>
    <xf numFmtId="37" fontId="12" fillId="0" borderId="44" xfId="0" applyNumberFormat="1" applyFont="1" applyBorder="1" applyProtection="1"/>
    <xf numFmtId="37" fontId="12" fillId="0" borderId="42" xfId="0" applyNumberFormat="1" applyFont="1" applyBorder="1" applyProtection="1"/>
    <xf numFmtId="0" fontId="12" fillId="0" borderId="46" xfId="0" applyFont="1" applyBorder="1" applyProtection="1"/>
    <xf numFmtId="37" fontId="12" fillId="9" borderId="51" xfId="0" applyNumberFormat="1" applyFont="1" applyFill="1" applyBorder="1" applyProtection="1"/>
    <xf numFmtId="5" fontId="12" fillId="0" borderId="52" xfId="0" applyNumberFormat="1" applyFont="1" applyBorder="1" applyProtection="1"/>
    <xf numFmtId="5" fontId="12" fillId="0" borderId="53" xfId="0" applyNumberFormat="1" applyFont="1" applyBorder="1" applyProtection="1"/>
    <xf numFmtId="5" fontId="12" fillId="0" borderId="48" xfId="0" applyNumberFormat="1" applyFont="1" applyBorder="1" applyProtection="1"/>
    <xf numFmtId="0" fontId="12" fillId="0" borderId="53" xfId="0" applyFont="1" applyBorder="1" applyProtection="1"/>
    <xf numFmtId="0" fontId="12" fillId="0" borderId="52" xfId="0" applyFont="1" applyBorder="1" applyAlignment="1" applyProtection="1">
      <alignment horizontal="center"/>
    </xf>
    <xf numFmtId="0" fontId="12" fillId="0" borderId="0" xfId="0" applyFont="1" applyAlignment="1" applyProtection="1">
      <alignment horizontal="right"/>
    </xf>
    <xf numFmtId="0" fontId="12" fillId="0" borderId="18" xfId="0" applyFont="1" applyBorder="1" applyAlignment="1" applyProtection="1">
      <alignment horizontal="center"/>
    </xf>
    <xf numFmtId="0" fontId="12" fillId="0" borderId="20" xfId="0" applyFont="1" applyBorder="1" applyAlignment="1" applyProtection="1">
      <alignment horizontal="center"/>
    </xf>
    <xf numFmtId="0" fontId="12" fillId="9" borderId="21" xfId="0" applyFont="1" applyFill="1" applyBorder="1" applyProtection="1"/>
    <xf numFmtId="0" fontId="12" fillId="9" borderId="10" xfId="0" applyFont="1" applyFill="1" applyBorder="1" applyProtection="1"/>
    <xf numFmtId="0" fontId="12" fillId="9" borderId="11" xfId="0" applyFont="1" applyFill="1" applyBorder="1" applyProtection="1"/>
    <xf numFmtId="5" fontId="12" fillId="0" borderId="16" xfId="0" applyNumberFormat="1" applyFont="1" applyBorder="1" applyProtection="1"/>
    <xf numFmtId="37" fontId="12" fillId="0" borderId="16" xfId="0" applyNumberFormat="1" applyFont="1" applyBorder="1" applyProtection="1"/>
    <xf numFmtId="37" fontId="12" fillId="0" borderId="22" xfId="0" applyNumberFormat="1" applyFont="1" applyBorder="1" applyProtection="1"/>
    <xf numFmtId="0" fontId="12" fillId="0" borderId="23" xfId="0" applyFont="1" applyBorder="1" applyAlignment="1" applyProtection="1">
      <alignment horizontal="center"/>
    </xf>
    <xf numFmtId="0" fontId="12" fillId="0" borderId="1" xfId="0" applyFont="1" applyBorder="1" applyAlignment="1" applyProtection="1">
      <alignment horizontal="center"/>
    </xf>
    <xf numFmtId="0" fontId="12" fillId="9" borderId="38" xfId="0" applyFont="1" applyFill="1" applyBorder="1" applyProtection="1"/>
    <xf numFmtId="0" fontId="12" fillId="9" borderId="1" xfId="0" applyFont="1" applyFill="1" applyBorder="1" applyProtection="1"/>
    <xf numFmtId="5" fontId="12" fillId="0" borderId="37" xfId="0" applyNumberFormat="1" applyFont="1" applyBorder="1" applyProtection="1"/>
    <xf numFmtId="0" fontId="12" fillId="0" borderId="19" xfId="0" applyFont="1" applyBorder="1" applyAlignment="1" applyProtection="1">
      <alignment horizontal="center"/>
    </xf>
    <xf numFmtId="0" fontId="12" fillId="0" borderId="0" xfId="0" applyFont="1" applyAlignment="1" applyProtection="1">
      <alignment horizontal="center"/>
    </xf>
    <xf numFmtId="0" fontId="12" fillId="0" borderId="25" xfId="0" applyFont="1" applyBorder="1" applyAlignment="1" applyProtection="1">
      <alignment horizontal="center"/>
    </xf>
    <xf numFmtId="0" fontId="15" fillId="0" borderId="0" xfId="0" applyFont="1" applyProtection="1"/>
    <xf numFmtId="0" fontId="8" fillId="4" borderId="1" xfId="0" applyFont="1" applyFill="1" applyBorder="1" applyProtection="1"/>
    <xf numFmtId="37" fontId="12" fillId="0" borderId="37" xfId="0" applyNumberFormat="1" applyFont="1" applyBorder="1" applyProtection="1"/>
    <xf numFmtId="0" fontId="8" fillId="4" borderId="16" xfId="0" applyFont="1" applyFill="1" applyBorder="1" applyProtection="1"/>
    <xf numFmtId="0" fontId="15" fillId="0" borderId="19" xfId="0" applyFont="1" applyBorder="1" applyProtection="1"/>
    <xf numFmtId="0" fontId="12" fillId="0" borderId="54" xfId="0" applyFont="1" applyBorder="1" applyProtection="1"/>
    <xf numFmtId="0" fontId="24" fillId="0" borderId="10" xfId="0" applyFont="1" applyBorder="1" applyProtection="1"/>
    <xf numFmtId="0" fontId="8" fillId="4" borderId="4" xfId="0" applyFont="1" applyFill="1" applyBorder="1" applyProtection="1"/>
    <xf numFmtId="37" fontId="12" fillId="0" borderId="32" xfId="0" applyNumberFormat="1" applyFont="1" applyBorder="1" applyProtection="1"/>
    <xf numFmtId="37" fontId="12" fillId="0" borderId="21" xfId="0" applyNumberFormat="1" applyFont="1" applyBorder="1" applyProtection="1"/>
    <xf numFmtId="5" fontId="12" fillId="0" borderId="34" xfId="0" applyNumberFormat="1" applyFont="1" applyBorder="1" applyProtection="1"/>
    <xf numFmtId="37" fontId="12" fillId="0" borderId="0" xfId="0" applyNumberFormat="1" applyFont="1" applyProtection="1"/>
    <xf numFmtId="37" fontId="12" fillId="0" borderId="19" xfId="0" applyNumberFormat="1" applyFont="1" applyBorder="1" applyProtection="1"/>
    <xf numFmtId="5" fontId="12" fillId="0" borderId="38" xfId="0" applyNumberFormat="1" applyFont="1" applyBorder="1" applyProtection="1"/>
    <xf numFmtId="0" fontId="12" fillId="0" borderId="4" xfId="0" applyFont="1" applyBorder="1" applyAlignment="1" applyProtection="1">
      <alignment horizontal="centerContinuous"/>
    </xf>
    <xf numFmtId="0" fontId="13" fillId="0" borderId="5" xfId="0" applyFont="1" applyBorder="1" applyAlignment="1" applyProtection="1">
      <alignment horizontal="centerContinuous"/>
    </xf>
    <xf numFmtId="37" fontId="12" fillId="0" borderId="5" xfId="0" applyNumberFormat="1" applyFont="1" applyBorder="1" applyProtection="1"/>
    <xf numFmtId="5" fontId="12" fillId="0" borderId="19" xfId="0" applyNumberFormat="1" applyFont="1" applyBorder="1" applyProtection="1"/>
    <xf numFmtId="0" fontId="12" fillId="0" borderId="21" xfId="0" applyFont="1" applyBorder="1" applyAlignment="1" applyProtection="1">
      <alignment horizontal="centerContinuous"/>
    </xf>
    <xf numFmtId="0" fontId="12" fillId="0" borderId="26" xfId="0" applyFont="1" applyBorder="1" applyAlignment="1" applyProtection="1">
      <alignment horizontal="centerContinuous"/>
    </xf>
    <xf numFmtId="5" fontId="12" fillId="0" borderId="15" xfId="0" applyNumberFormat="1" applyFont="1" applyBorder="1" applyProtection="1"/>
    <xf numFmtId="5" fontId="12" fillId="0" borderId="5" xfId="0" applyNumberFormat="1" applyFont="1" applyBorder="1" applyProtection="1"/>
    <xf numFmtId="37" fontId="12" fillId="0" borderId="15" xfId="0" applyNumberFormat="1" applyFont="1" applyBorder="1" applyProtection="1"/>
    <xf numFmtId="37" fontId="12" fillId="0" borderId="17" xfId="0" applyNumberFormat="1" applyFont="1" applyBorder="1" applyProtection="1"/>
    <xf numFmtId="37" fontId="12" fillId="0" borderId="11" xfId="0" applyNumberFormat="1" applyFont="1" applyBorder="1" applyProtection="1"/>
    <xf numFmtId="5" fontId="12" fillId="0" borderId="21" xfId="0" applyNumberFormat="1" applyFont="1" applyBorder="1" applyProtection="1"/>
    <xf numFmtId="5" fontId="12" fillId="0" borderId="26" xfId="0" applyNumberFormat="1" applyFont="1" applyBorder="1" applyProtection="1"/>
    <xf numFmtId="5" fontId="12" fillId="0" borderId="11" xfId="0" applyNumberFormat="1" applyFont="1" applyBorder="1" applyProtection="1"/>
    <xf numFmtId="0" fontId="12" fillId="0" borderId="38" xfId="0" applyFont="1" applyBorder="1" applyProtection="1"/>
    <xf numFmtId="5" fontId="12" fillId="0" borderId="35" xfId="0" applyNumberFormat="1" applyFont="1" applyBorder="1" applyProtection="1"/>
    <xf numFmtId="5" fontId="12" fillId="0" borderId="7" xfId="0" applyNumberFormat="1" applyFont="1" applyBorder="1" applyProtection="1"/>
    <xf numFmtId="0" fontId="12" fillId="0" borderId="21" xfId="0" applyFont="1" applyBorder="1" applyAlignment="1" applyProtection="1">
      <alignment horizontal="center"/>
    </xf>
    <xf numFmtId="0" fontId="12" fillId="0" borderId="54" xfId="0" applyFont="1" applyBorder="1" applyAlignment="1" applyProtection="1">
      <alignment horizontal="center"/>
    </xf>
    <xf numFmtId="0" fontId="12" fillId="0" borderId="44" xfId="0" applyFont="1" applyBorder="1" applyAlignment="1" applyProtection="1">
      <alignment horizontal="centerContinuous"/>
    </xf>
    <xf numFmtId="0" fontId="12" fillId="0" borderId="34" xfId="0" applyFont="1" applyBorder="1" applyAlignment="1" applyProtection="1">
      <alignment horizontal="center"/>
    </xf>
    <xf numFmtId="0" fontId="12" fillId="0" borderId="6" xfId="0" applyFont="1" applyBorder="1" applyAlignment="1" applyProtection="1">
      <alignment horizontal="center"/>
    </xf>
    <xf numFmtId="0" fontId="12" fillId="9" borderId="53" xfId="0" applyFont="1" applyFill="1" applyBorder="1" applyProtection="1"/>
    <xf numFmtId="37" fontId="12" fillId="0" borderId="0" xfId="0" applyNumberFormat="1" applyFont="1" applyAlignment="1" applyProtection="1">
      <alignment horizontal="center"/>
    </xf>
    <xf numFmtId="0" fontId="12" fillId="0" borderId="33" xfId="0" applyFont="1" applyBorder="1" applyAlignment="1" applyProtection="1">
      <alignment horizontal="center"/>
    </xf>
    <xf numFmtId="0" fontId="12" fillId="0" borderId="30" xfId="0" applyFont="1" applyBorder="1" applyAlignment="1" applyProtection="1">
      <alignment horizontal="centerContinuous"/>
    </xf>
    <xf numFmtId="0" fontId="12" fillId="0" borderId="31" xfId="0" applyFont="1" applyBorder="1" applyAlignment="1" applyProtection="1">
      <alignment horizontal="centerContinuous"/>
    </xf>
    <xf numFmtId="0" fontId="12" fillId="0" borderId="29" xfId="0" applyFont="1" applyBorder="1" applyAlignment="1" applyProtection="1">
      <alignment horizontal="centerContinuous"/>
    </xf>
    <xf numFmtId="37" fontId="12" fillId="0" borderId="35" xfId="0" applyNumberFormat="1" applyFont="1" applyBorder="1" applyProtection="1"/>
    <xf numFmtId="37" fontId="12" fillId="0" borderId="7" xfId="0" applyNumberFormat="1" applyFont="1" applyBorder="1" applyProtection="1"/>
    <xf numFmtId="37" fontId="12" fillId="10" borderId="19" xfId="0" applyNumberFormat="1" applyFont="1" applyFill="1" applyBorder="1" applyProtection="1"/>
    <xf numFmtId="37" fontId="12" fillId="10" borderId="15" xfId="0" applyNumberFormat="1" applyFont="1" applyFill="1" applyBorder="1" applyProtection="1"/>
    <xf numFmtId="37" fontId="12" fillId="10" borderId="4" xfId="0" applyNumberFormat="1" applyFont="1" applyFill="1" applyBorder="1" applyProtection="1"/>
    <xf numFmtId="37" fontId="12" fillId="10" borderId="0" xfId="0" applyNumberFormat="1" applyFont="1" applyFill="1" applyProtection="1"/>
    <xf numFmtId="37" fontId="12" fillId="0" borderId="16" xfId="0" applyNumberFormat="1" applyFont="1" applyBorder="1" applyAlignment="1" applyProtection="1">
      <alignment horizontal="center"/>
    </xf>
    <xf numFmtId="7" fontId="12" fillId="0" borderId="15" xfId="0" applyNumberFormat="1" applyFont="1" applyBorder="1" applyProtection="1"/>
    <xf numFmtId="7" fontId="12" fillId="0" borderId="5" xfId="0" applyNumberFormat="1" applyFont="1" applyBorder="1" applyProtection="1"/>
    <xf numFmtId="37" fontId="12" fillId="0" borderId="4" xfId="0" applyNumberFormat="1" applyFont="1" applyBorder="1" applyProtection="1"/>
    <xf numFmtId="39" fontId="12" fillId="0" borderId="15" xfId="0" applyNumberFormat="1" applyFont="1" applyBorder="1" applyProtection="1"/>
    <xf numFmtId="39" fontId="12" fillId="0" borderId="5" xfId="0" applyNumberFormat="1" applyFont="1" applyBorder="1" applyProtection="1"/>
    <xf numFmtId="37" fontId="12" fillId="0" borderId="25" xfId="0" applyNumberFormat="1" applyFont="1" applyBorder="1" applyProtection="1"/>
    <xf numFmtId="37" fontId="12" fillId="0" borderId="41" xfId="0" applyNumberFormat="1" applyFont="1" applyBorder="1" applyProtection="1"/>
    <xf numFmtId="0" fontId="12" fillId="9" borderId="19" xfId="0" applyFont="1" applyFill="1" applyBorder="1" applyProtection="1"/>
    <xf numFmtId="37" fontId="12" fillId="9" borderId="19" xfId="0" applyNumberFormat="1" applyFont="1" applyFill="1" applyBorder="1" applyProtection="1"/>
    <xf numFmtId="37" fontId="12" fillId="9" borderId="15" xfId="0" applyNumberFormat="1" applyFont="1" applyFill="1" applyBorder="1" applyProtection="1"/>
    <xf numFmtId="39" fontId="12" fillId="9" borderId="5" xfId="0" applyNumberFormat="1" applyFont="1" applyFill="1" applyBorder="1" applyProtection="1"/>
    <xf numFmtId="37" fontId="12" fillId="9" borderId="4" xfId="0" applyNumberFormat="1" applyFont="1" applyFill="1" applyBorder="1" applyProtection="1"/>
    <xf numFmtId="37" fontId="12" fillId="9" borderId="0" xfId="0" applyNumberFormat="1" applyFont="1" applyFill="1" applyProtection="1"/>
    <xf numFmtId="39" fontId="12" fillId="10" borderId="5" xfId="0" applyNumberFormat="1" applyFont="1" applyFill="1" applyBorder="1" applyProtection="1"/>
    <xf numFmtId="39" fontId="12" fillId="9" borderId="35" xfId="0" applyNumberFormat="1" applyFont="1" applyFill="1" applyBorder="1" applyProtection="1"/>
    <xf numFmtId="39" fontId="12" fillId="9" borderId="7" xfId="0" applyNumberFormat="1" applyFont="1" applyFill="1" applyBorder="1" applyProtection="1"/>
    <xf numFmtId="0" fontId="12" fillId="9" borderId="6" xfId="0" applyFont="1" applyFill="1" applyBorder="1" applyProtection="1"/>
    <xf numFmtId="0" fontId="12" fillId="0" borderId="33" xfId="0" applyFont="1" applyBorder="1" applyProtection="1"/>
    <xf numFmtId="5" fontId="12" fillId="0" borderId="0" xfId="0" applyNumberFormat="1" applyFont="1" applyAlignment="1" applyProtection="1">
      <alignment horizontal="centerContinuous"/>
    </xf>
    <xf numFmtId="0" fontId="12" fillId="0" borderId="27" xfId="0" applyFont="1" applyBorder="1" applyAlignment="1" applyProtection="1">
      <alignment horizontal="centerContinuous"/>
    </xf>
    <xf numFmtId="0" fontId="15" fillId="0" borderId="31" xfId="0" applyFont="1" applyBorder="1" applyProtection="1"/>
    <xf numFmtId="5" fontId="12" fillId="0" borderId="25" xfId="0" applyNumberFormat="1" applyFont="1" applyBorder="1" applyProtection="1"/>
    <xf numFmtId="0" fontId="12" fillId="9" borderId="54" xfId="0" applyFont="1" applyFill="1" applyBorder="1" applyProtection="1"/>
    <xf numFmtId="5" fontId="12" fillId="9" borderId="53" xfId="0" applyNumberFormat="1" applyFont="1" applyFill="1" applyBorder="1" applyProtection="1"/>
    <xf numFmtId="0" fontId="12" fillId="0" borderId="37" xfId="0" applyFont="1" applyBorder="1" applyProtection="1"/>
    <xf numFmtId="0" fontId="12" fillId="0" borderId="8" xfId="0" applyFont="1" applyBorder="1" applyAlignment="1" applyProtection="1">
      <alignment horizontal="centerContinuous"/>
    </xf>
    <xf numFmtId="0" fontId="12" fillId="0" borderId="2" xfId="0" applyFont="1" applyBorder="1" applyAlignment="1" applyProtection="1">
      <alignment horizontal="centerContinuous"/>
    </xf>
    <xf numFmtId="0" fontId="12" fillId="0" borderId="3" xfId="0" applyFont="1" applyBorder="1" applyAlignment="1" applyProtection="1">
      <alignment horizontal="centerContinuous"/>
    </xf>
    <xf numFmtId="0" fontId="25" fillId="0" borderId="5" xfId="0" applyFont="1" applyBorder="1" applyProtection="1"/>
    <xf numFmtId="0" fontId="12" fillId="0" borderId="55" xfId="0" applyFont="1" applyBorder="1" applyAlignment="1" applyProtection="1">
      <alignment horizontal="center"/>
    </xf>
    <xf numFmtId="0" fontId="12" fillId="0" borderId="56" xfId="0" applyFont="1" applyBorder="1" applyAlignment="1" applyProtection="1">
      <alignment horizontal="center"/>
    </xf>
    <xf numFmtId="0" fontId="12" fillId="10" borderId="27" xfId="0" applyFont="1" applyFill="1" applyBorder="1" applyProtection="1"/>
    <xf numFmtId="0" fontId="12" fillId="10" borderId="29" xfId="0" applyFont="1" applyFill="1" applyBorder="1" applyProtection="1"/>
    <xf numFmtId="0" fontId="12" fillId="10" borderId="33" xfId="0" applyFont="1" applyFill="1" applyBorder="1" applyProtection="1"/>
    <xf numFmtId="0" fontId="12" fillId="10" borderId="31" xfId="0" applyFont="1" applyFill="1" applyBorder="1" applyProtection="1"/>
    <xf numFmtId="0" fontId="12" fillId="10" borderId="28" xfId="0" applyFont="1" applyFill="1" applyBorder="1" applyProtection="1"/>
    <xf numFmtId="0" fontId="12" fillId="10" borderId="25" xfId="0" applyFont="1" applyFill="1" applyBorder="1" applyProtection="1"/>
    <xf numFmtId="0" fontId="12" fillId="10" borderId="5" xfId="0" applyFont="1" applyFill="1" applyBorder="1" applyProtection="1"/>
    <xf numFmtId="0" fontId="12" fillId="10" borderId="18" xfId="0" applyFont="1" applyFill="1" applyBorder="1" applyProtection="1"/>
    <xf numFmtId="0" fontId="12" fillId="10" borderId="15" xfId="0" applyFont="1" applyFill="1" applyBorder="1" applyProtection="1"/>
    <xf numFmtId="0" fontId="12" fillId="0" borderId="16" xfId="0" applyFont="1" applyBorder="1" applyAlignment="1" applyProtection="1">
      <alignment horizontal="centerContinuous"/>
    </xf>
    <xf numFmtId="5" fontId="12" fillId="0" borderId="22" xfId="0" applyNumberFormat="1" applyFont="1" applyBorder="1" applyProtection="1"/>
    <xf numFmtId="5" fontId="12" fillId="9" borderId="16" xfId="0" applyNumberFormat="1" applyFont="1" applyFill="1" applyBorder="1" applyProtection="1"/>
    <xf numFmtId="0" fontId="12" fillId="11" borderId="16" xfId="0" applyFont="1" applyFill="1" applyBorder="1" applyProtection="1"/>
    <xf numFmtId="0" fontId="12" fillId="11" borderId="22" xfId="0" applyFont="1" applyFill="1" applyBorder="1" applyProtection="1"/>
    <xf numFmtId="37" fontId="12" fillId="4" borderId="22" xfId="0" applyNumberFormat="1" applyFont="1" applyFill="1" applyBorder="1" applyProtection="1"/>
    <xf numFmtId="0" fontId="12" fillId="0" borderId="10" xfId="0" applyFont="1" applyBorder="1" applyAlignment="1" applyProtection="1">
      <alignment horizontal="left"/>
    </xf>
    <xf numFmtId="37" fontId="12" fillId="9" borderId="22" xfId="0" applyNumberFormat="1" applyFont="1" applyFill="1" applyBorder="1" applyProtection="1"/>
    <xf numFmtId="0" fontId="12" fillId="0" borderId="0" xfId="0" applyFont="1" applyAlignment="1" applyProtection="1">
      <alignment horizontal="left"/>
    </xf>
    <xf numFmtId="0" fontId="12" fillId="0" borderId="1" xfId="0" applyFont="1" applyBorder="1" applyAlignment="1" applyProtection="1">
      <alignment horizontal="left"/>
    </xf>
    <xf numFmtId="0" fontId="12" fillId="0" borderId="8" xfId="0" applyFont="1" applyBorder="1" applyAlignment="1" applyProtection="1">
      <alignment horizontal="center"/>
    </xf>
    <xf numFmtId="0" fontId="12" fillId="0" borderId="22" xfId="0" applyFont="1" applyBorder="1" applyAlignment="1" applyProtection="1">
      <alignment horizontal="centerContinuous"/>
    </xf>
    <xf numFmtId="0" fontId="25" fillId="0" borderId="4" xfId="0" applyFont="1" applyBorder="1" applyProtection="1"/>
    <xf numFmtId="5" fontId="12" fillId="0" borderId="4" xfId="0" applyNumberFormat="1" applyFont="1" applyBorder="1" applyProtection="1"/>
    <xf numFmtId="5" fontId="15" fillId="0" borderId="16" xfId="0" applyNumberFormat="1" applyFont="1" applyBorder="1" applyProtection="1"/>
    <xf numFmtId="0" fontId="11" fillId="0" borderId="0" xfId="0" applyFont="1" applyAlignment="1" applyProtection="1">
      <alignment horizontal="left"/>
    </xf>
    <xf numFmtId="0" fontId="11" fillId="0" borderId="0" xfId="0" applyFont="1" applyAlignment="1" applyProtection="1">
      <alignment horizontal="centerContinuous"/>
    </xf>
    <xf numFmtId="0" fontId="12" fillId="0" borderId="5" xfId="0" applyFont="1" applyBorder="1" applyAlignment="1" applyProtection="1">
      <alignment horizontal="center"/>
    </xf>
    <xf numFmtId="5" fontId="12" fillId="0" borderId="0" xfId="0" applyNumberFormat="1" applyFont="1" applyProtection="1"/>
    <xf numFmtId="37" fontId="16" fillId="0" borderId="4" xfId="0" applyNumberFormat="1" applyFont="1" applyBorder="1" applyAlignment="1" applyProtection="1">
      <alignment horizontal="centerContinuous"/>
    </xf>
    <xf numFmtId="37" fontId="12" fillId="0" borderId="0" xfId="0" applyNumberFormat="1" applyFont="1" applyAlignment="1" applyProtection="1">
      <alignment horizontal="centerContinuous"/>
    </xf>
    <xf numFmtId="5" fontId="12" fillId="0" borderId="6" xfId="0" applyNumberFormat="1" applyFont="1" applyBorder="1" applyProtection="1"/>
    <xf numFmtId="5" fontId="12" fillId="0" borderId="1" xfId="0" applyNumberFormat="1" applyFont="1" applyBorder="1" applyProtection="1"/>
    <xf numFmtId="0" fontId="12" fillId="0" borderId="7" xfId="0" applyFont="1" applyBorder="1" applyAlignment="1" applyProtection="1">
      <alignment horizontal="center"/>
    </xf>
    <xf numFmtId="0" fontId="12" fillId="0" borderId="14" xfId="0" applyFont="1" applyBorder="1" applyAlignment="1" applyProtection="1">
      <alignment horizontal="center"/>
    </xf>
    <xf numFmtId="0" fontId="18" fillId="0" borderId="41" xfId="0" applyFont="1" applyBorder="1" applyAlignment="1" applyProtection="1">
      <alignment horizontal="centerContinuous"/>
    </xf>
    <xf numFmtId="0" fontId="12" fillId="0" borderId="25" xfId="0" applyFont="1" applyBorder="1" applyAlignment="1" applyProtection="1">
      <alignment horizontal="centerContinuous"/>
    </xf>
    <xf numFmtId="0" fontId="12" fillId="0" borderId="15" xfId="0" applyFont="1" applyBorder="1" applyAlignment="1" applyProtection="1">
      <alignment horizontal="centerContinuous"/>
    </xf>
    <xf numFmtId="0" fontId="12" fillId="0" borderId="26" xfId="0" applyFont="1" applyBorder="1" applyAlignment="1" applyProtection="1">
      <alignment horizontal="center"/>
    </xf>
    <xf numFmtId="37" fontId="12" fillId="11" borderId="10" xfId="0" applyNumberFormat="1" applyFont="1" applyFill="1" applyBorder="1" applyProtection="1"/>
    <xf numFmtId="0" fontId="12" fillId="11" borderId="10" xfId="0" applyFont="1" applyFill="1" applyBorder="1" applyProtection="1"/>
    <xf numFmtId="37" fontId="12" fillId="11" borderId="11" xfId="0" applyNumberFormat="1" applyFont="1" applyFill="1" applyBorder="1" applyProtection="1"/>
    <xf numFmtId="37" fontId="12" fillId="11" borderId="9" xfId="0" applyNumberFormat="1" applyFont="1" applyFill="1" applyBorder="1" applyProtection="1"/>
    <xf numFmtId="0" fontId="12" fillId="11" borderId="21" xfId="0" applyFont="1" applyFill="1" applyBorder="1" applyProtection="1"/>
    <xf numFmtId="0" fontId="12" fillId="4" borderId="19" xfId="0" applyFont="1" applyFill="1" applyBorder="1" applyProtection="1"/>
    <xf numFmtId="0" fontId="12" fillId="4" borderId="0" xfId="0" applyFont="1" applyFill="1" applyProtection="1"/>
    <xf numFmtId="37" fontId="8" fillId="4" borderId="5" xfId="0" applyNumberFormat="1" applyFont="1" applyFill="1" applyBorder="1" applyProtection="1"/>
    <xf numFmtId="0" fontId="12" fillId="0" borderId="25" xfId="0" applyFont="1" applyBorder="1" applyAlignment="1" applyProtection="1">
      <alignment horizontal="left"/>
    </xf>
    <xf numFmtId="5" fontId="12" fillId="0" borderId="41" xfId="0" applyNumberFormat="1" applyFont="1" applyBorder="1" applyProtection="1"/>
    <xf numFmtId="0" fontId="12" fillId="0" borderId="44" xfId="0" applyFont="1" applyBorder="1"/>
    <xf numFmtId="37" fontId="12" fillId="11" borderId="0" xfId="0" applyNumberFormat="1" applyFont="1" applyFill="1" applyProtection="1"/>
    <xf numFmtId="0" fontId="12" fillId="11" borderId="0" xfId="0" applyFont="1" applyFill="1" applyProtection="1"/>
    <xf numFmtId="37" fontId="12" fillId="11" borderId="5" xfId="0" applyNumberFormat="1" applyFont="1" applyFill="1" applyBorder="1" applyProtection="1"/>
    <xf numFmtId="37" fontId="12" fillId="11" borderId="4" xfId="0" applyNumberFormat="1" applyFont="1" applyFill="1" applyBorder="1" applyProtection="1"/>
    <xf numFmtId="0" fontId="12" fillId="11" borderId="19" xfId="0" applyFont="1" applyFill="1" applyBorder="1" applyProtection="1"/>
    <xf numFmtId="0" fontId="12" fillId="0" borderId="19" xfId="0" applyFont="1" applyBorder="1"/>
    <xf numFmtId="5" fontId="8" fillId="4" borderId="5" xfId="0" applyNumberFormat="1" applyFont="1" applyFill="1" applyBorder="1" applyProtection="1"/>
    <xf numFmtId="5" fontId="12" fillId="0" borderId="36" xfId="0" applyNumberFormat="1" applyFont="1" applyBorder="1" applyProtection="1"/>
    <xf numFmtId="0" fontId="12" fillId="0" borderId="35" xfId="0" applyFont="1" applyBorder="1" applyProtection="1"/>
    <xf numFmtId="5" fontId="12" fillId="0" borderId="54" xfId="0" applyNumberFormat="1" applyFont="1" applyBorder="1" applyProtection="1"/>
    <xf numFmtId="37" fontId="12" fillId="11" borderId="21" xfId="0" applyNumberFormat="1" applyFont="1" applyFill="1" applyBorder="1" applyProtection="1"/>
    <xf numFmtId="37" fontId="12" fillId="11" borderId="26" xfId="0" applyNumberFormat="1" applyFont="1" applyFill="1" applyBorder="1" applyProtection="1"/>
    <xf numFmtId="37" fontId="12" fillId="11" borderId="44" xfId="0" applyNumberFormat="1" applyFont="1" applyFill="1" applyBorder="1" applyProtection="1"/>
    <xf numFmtId="37" fontId="12" fillId="11" borderId="42" xfId="0" applyNumberFormat="1" applyFont="1" applyFill="1" applyBorder="1" applyProtection="1"/>
    <xf numFmtId="37" fontId="12" fillId="11" borderId="39" xfId="0" applyNumberFormat="1" applyFont="1" applyFill="1" applyBorder="1" applyProtection="1"/>
    <xf numFmtId="37" fontId="12" fillId="11" borderId="41" xfId="0" applyNumberFormat="1" applyFont="1" applyFill="1" applyBorder="1" applyProtection="1"/>
    <xf numFmtId="0" fontId="12" fillId="11" borderId="42" xfId="0" applyFont="1" applyFill="1" applyBorder="1"/>
    <xf numFmtId="37" fontId="12" fillId="11" borderId="32" xfId="0" applyNumberFormat="1" applyFont="1" applyFill="1" applyBorder="1" applyProtection="1"/>
    <xf numFmtId="37" fontId="12" fillId="11" borderId="31" xfId="0" applyNumberFormat="1" applyFont="1" applyFill="1" applyBorder="1" applyProtection="1"/>
    <xf numFmtId="37" fontId="12" fillId="11" borderId="29" xfId="0" applyNumberFormat="1" applyFont="1" applyFill="1" applyBorder="1" applyProtection="1"/>
    <xf numFmtId="37" fontId="12" fillId="11" borderId="30" xfId="0" applyNumberFormat="1" applyFont="1" applyFill="1" applyBorder="1" applyProtection="1"/>
    <xf numFmtId="0" fontId="12" fillId="11" borderId="31" xfId="0" applyFont="1" applyFill="1" applyBorder="1"/>
    <xf numFmtId="37" fontId="12" fillId="11" borderId="27" xfId="0" applyNumberFormat="1" applyFont="1" applyFill="1" applyBorder="1" applyProtection="1"/>
    <xf numFmtId="0" fontId="12" fillId="11" borderId="10" xfId="0" applyFont="1" applyFill="1" applyBorder="1"/>
    <xf numFmtId="0" fontId="12" fillId="0" borderId="11" xfId="0" applyFont="1" applyBorder="1" applyAlignment="1" applyProtection="1">
      <alignment horizontal="centerContinuous"/>
    </xf>
    <xf numFmtId="37" fontId="12" fillId="4" borderId="4" xfId="0" applyNumberFormat="1" applyFont="1" applyFill="1" applyBorder="1" applyAlignment="1" applyProtection="1">
      <alignment horizontal="center"/>
    </xf>
    <xf numFmtId="37" fontId="12" fillId="4" borderId="0" xfId="0" applyNumberFormat="1" applyFont="1" applyFill="1" applyAlignment="1" applyProtection="1">
      <alignment horizontal="centerContinuous"/>
    </xf>
    <xf numFmtId="37" fontId="12" fillId="4" borderId="5" xfId="0" applyNumberFormat="1" applyFont="1" applyFill="1" applyBorder="1" applyAlignment="1" applyProtection="1">
      <alignment horizontal="centerContinuous"/>
    </xf>
    <xf numFmtId="37" fontId="12" fillId="4" borderId="4" xfId="0" applyNumberFormat="1" applyFont="1" applyFill="1" applyBorder="1" applyAlignment="1" applyProtection="1">
      <alignment horizontal="centerContinuous"/>
    </xf>
    <xf numFmtId="37" fontId="12" fillId="4" borderId="5" xfId="0" applyNumberFormat="1" applyFont="1" applyFill="1" applyBorder="1" applyAlignment="1" applyProtection="1">
      <alignment horizontal="center"/>
    </xf>
    <xf numFmtId="37" fontId="12" fillId="4" borderId="5" xfId="0" applyNumberFormat="1" applyFont="1" applyFill="1" applyBorder="1" applyProtection="1"/>
    <xf numFmtId="37" fontId="12" fillId="4" borderId="4" xfId="0" applyNumberFormat="1" applyFont="1" applyFill="1" applyBorder="1" applyProtection="1"/>
    <xf numFmtId="37" fontId="12" fillId="4" borderId="0" xfId="0" applyNumberFormat="1" applyFont="1" applyFill="1" applyAlignment="1" applyProtection="1">
      <alignment horizontal="center"/>
    </xf>
    <xf numFmtId="37" fontId="12" fillId="4" borderId="6" xfId="0" applyNumberFormat="1" applyFont="1" applyFill="1" applyBorder="1" applyProtection="1"/>
    <xf numFmtId="37" fontId="12" fillId="4" borderId="1" xfId="0" applyNumberFormat="1" applyFont="1" applyFill="1" applyBorder="1" applyProtection="1"/>
    <xf numFmtId="37" fontId="12" fillId="4" borderId="7" xfId="0" applyNumberFormat="1" applyFont="1" applyFill="1" applyBorder="1" applyProtection="1"/>
    <xf numFmtId="5" fontId="12" fillId="0" borderId="20" xfId="0" applyNumberFormat="1" applyFont="1" applyBorder="1" applyProtection="1"/>
    <xf numFmtId="0" fontId="12" fillId="0" borderId="10" xfId="0" applyFont="1" applyBorder="1"/>
    <xf numFmtId="0" fontId="12" fillId="0" borderId="17" xfId="0" applyFont="1" applyBorder="1"/>
    <xf numFmtId="5" fontId="12" fillId="0" borderId="10" xfId="0" applyNumberFormat="1" applyFont="1" applyBorder="1" applyProtection="1"/>
    <xf numFmtId="5" fontId="12" fillId="0" borderId="17" xfId="0" applyNumberFormat="1" applyFont="1" applyBorder="1" applyProtection="1"/>
    <xf numFmtId="37" fontId="12" fillId="0" borderId="26" xfId="0" applyNumberFormat="1" applyFont="1" applyBorder="1" applyProtection="1"/>
    <xf numFmtId="37" fontId="12" fillId="0" borderId="10" xfId="0" applyNumberFormat="1" applyFont="1" applyBorder="1" applyProtection="1"/>
    <xf numFmtId="5" fontId="12" fillId="11" borderId="32" xfId="0" applyNumberFormat="1" applyFont="1" applyFill="1" applyBorder="1" applyProtection="1"/>
    <xf numFmtId="5" fontId="12" fillId="11" borderId="31" xfId="0" applyNumberFormat="1" applyFont="1" applyFill="1" applyBorder="1" applyProtection="1"/>
    <xf numFmtId="5" fontId="12" fillId="11" borderId="29" xfId="0" applyNumberFormat="1" applyFont="1" applyFill="1" applyBorder="1" applyProtection="1"/>
    <xf numFmtId="5" fontId="12" fillId="11" borderId="30" xfId="0" applyNumberFormat="1" applyFont="1" applyFill="1" applyBorder="1" applyProtection="1"/>
    <xf numFmtId="5" fontId="12" fillId="11" borderId="27" xfId="0" applyNumberFormat="1" applyFont="1" applyFill="1" applyBorder="1" applyProtection="1"/>
    <xf numFmtId="37" fontId="12" fillId="0" borderId="5" xfId="0" applyNumberFormat="1" applyFont="1" applyBorder="1" applyAlignment="1" applyProtection="1">
      <alignment horizontal="centerContinuous"/>
    </xf>
    <xf numFmtId="37" fontId="12" fillId="0" borderId="4" xfId="0" applyNumberFormat="1" applyFont="1" applyBorder="1" applyAlignment="1" applyProtection="1">
      <alignment horizontal="centerContinuous"/>
    </xf>
    <xf numFmtId="37" fontId="12" fillId="0" borderId="6" xfId="0" applyNumberFormat="1" applyFont="1" applyBorder="1" applyProtection="1"/>
    <xf numFmtId="37" fontId="12" fillId="0" borderId="1" xfId="0" applyNumberFormat="1" applyFont="1" applyBorder="1" applyProtection="1"/>
    <xf numFmtId="5" fontId="12" fillId="0" borderId="9" xfId="0" applyNumberFormat="1" applyFont="1" applyBorder="1" applyProtection="1"/>
    <xf numFmtId="37" fontId="12" fillId="0" borderId="9" xfId="0" applyNumberFormat="1" applyFont="1" applyBorder="1" applyProtection="1"/>
    <xf numFmtId="5" fontId="12" fillId="11" borderId="45" xfId="0" applyNumberFormat="1" applyFont="1" applyFill="1" applyBorder="1" applyProtection="1"/>
    <xf numFmtId="0" fontId="12" fillId="0" borderId="21" xfId="0" applyFont="1" applyBorder="1"/>
    <xf numFmtId="0" fontId="26" fillId="0" borderId="0" xfId="0" applyFont="1" applyProtection="1"/>
    <xf numFmtId="0" fontId="12" fillId="0" borderId="48" xfId="0" applyFont="1" applyBorder="1"/>
    <xf numFmtId="37" fontId="12" fillId="0" borderId="48" xfId="0" applyNumberFormat="1" applyFont="1" applyBorder="1" applyProtection="1"/>
    <xf numFmtId="37" fontId="12" fillId="0" borderId="52" xfId="0" applyNumberFormat="1" applyFont="1" applyBorder="1" applyProtection="1"/>
    <xf numFmtId="37" fontId="12" fillId="0" borderId="54" xfId="0" applyNumberFormat="1" applyFont="1" applyBorder="1" applyProtection="1"/>
    <xf numFmtId="37" fontId="12" fillId="0" borderId="50" xfId="0" applyNumberFormat="1" applyFont="1" applyBorder="1" applyProtection="1"/>
    <xf numFmtId="0" fontId="8" fillId="0" borderId="14" xfId="0" applyFont="1" applyBorder="1" applyAlignment="1" applyProtection="1">
      <alignment horizontal="center"/>
    </xf>
    <xf numFmtId="0" fontId="8" fillId="0" borderId="24" xfId="0" applyFont="1" applyBorder="1" applyAlignment="1" applyProtection="1">
      <alignment horizontal="left"/>
    </xf>
    <xf numFmtId="0" fontId="8" fillId="0" borderId="41" xfId="0" applyFont="1" applyBorder="1" applyAlignment="1" applyProtection="1">
      <alignment horizontal="centerContinuous"/>
    </xf>
    <xf numFmtId="0" fontId="8" fillId="0" borderId="42" xfId="0" applyFont="1" applyBorder="1" applyAlignment="1" applyProtection="1">
      <alignment horizontal="centerContinuous"/>
    </xf>
    <xf numFmtId="0" fontId="8" fillId="0" borderId="39" xfId="0" applyFont="1" applyBorder="1" applyAlignment="1" applyProtection="1">
      <alignment horizontal="centerContinuous"/>
    </xf>
    <xf numFmtId="0" fontId="8" fillId="0" borderId="30" xfId="0" applyFont="1" applyBorder="1" applyProtection="1"/>
    <xf numFmtId="0" fontId="8" fillId="0" borderId="31" xfId="0" applyFont="1" applyBorder="1" applyProtection="1"/>
    <xf numFmtId="0" fontId="27" fillId="0" borderId="0" xfId="0" applyFont="1" applyProtection="1"/>
    <xf numFmtId="0" fontId="27" fillId="0" borderId="4" xfId="0" applyFont="1" applyBorder="1" applyProtection="1"/>
    <xf numFmtId="0" fontId="8" fillId="0" borderId="44" xfId="0" applyFont="1" applyBorder="1" applyAlignment="1" applyProtection="1">
      <alignment horizontal="centerContinuous"/>
    </xf>
    <xf numFmtId="0" fontId="8" fillId="0" borderId="41" xfId="0" applyFont="1" applyBorder="1" applyProtection="1"/>
    <xf numFmtId="0" fontId="8" fillId="0" borderId="44" xfId="0" applyFont="1" applyBorder="1" applyProtection="1"/>
    <xf numFmtId="0" fontId="8" fillId="0" borderId="45" xfId="0" applyFont="1" applyBorder="1" applyProtection="1"/>
    <xf numFmtId="5" fontId="8" fillId="12" borderId="44" xfId="0" applyNumberFormat="1" applyFont="1" applyFill="1" applyBorder="1" applyProtection="1"/>
    <xf numFmtId="5" fontId="8" fillId="12" borderId="51" xfId="0" applyNumberFormat="1" applyFont="1" applyFill="1" applyBorder="1" applyProtection="1"/>
    <xf numFmtId="37" fontId="8" fillId="12" borderId="41" xfId="0" applyNumberFormat="1" applyFont="1" applyFill="1" applyBorder="1" applyProtection="1"/>
    <xf numFmtId="37" fontId="8" fillId="12" borderId="44" xfId="0" applyNumberFormat="1" applyFont="1" applyFill="1" applyBorder="1" applyProtection="1"/>
    <xf numFmtId="5" fontId="8" fillId="0" borderId="44" xfId="0" applyNumberFormat="1" applyFont="1" applyBorder="1" applyProtection="1"/>
    <xf numFmtId="37" fontId="8" fillId="0" borderId="41" xfId="0" applyNumberFormat="1" applyFont="1" applyBorder="1" applyProtection="1"/>
    <xf numFmtId="37" fontId="8" fillId="0" borderId="44" xfId="0" applyNumberFormat="1" applyFont="1" applyBorder="1" applyProtection="1"/>
    <xf numFmtId="37" fontId="8" fillId="12" borderId="51" xfId="0" applyNumberFormat="1" applyFont="1" applyFill="1" applyBorder="1" applyProtection="1"/>
    <xf numFmtId="37" fontId="8" fillId="0" borderId="51" xfId="0" applyNumberFormat="1" applyFont="1" applyBorder="1" applyProtection="1"/>
    <xf numFmtId="0" fontId="8" fillId="4" borderId="0" xfId="0" applyFont="1" applyFill="1" applyProtection="1"/>
    <xf numFmtId="0" fontId="8" fillId="4" borderId="5" xfId="0" applyFont="1" applyFill="1" applyBorder="1" applyProtection="1"/>
    <xf numFmtId="0" fontId="11" fillId="0" borderId="0" xfId="0" applyFont="1" applyProtection="1"/>
    <xf numFmtId="0" fontId="17" fillId="0" borderId="0" xfId="0" applyFont="1" applyProtection="1"/>
    <xf numFmtId="0" fontId="17" fillId="0" borderId="0" xfId="0" applyFont="1" applyAlignment="1" applyProtection="1">
      <alignment horizontal="right"/>
    </xf>
    <xf numFmtId="0" fontId="17" fillId="0" borderId="0" xfId="0" applyFont="1" applyAlignment="1" applyProtection="1">
      <alignment horizontal="centerContinuous"/>
    </xf>
    <xf numFmtId="0" fontId="18" fillId="0" borderId="10" xfId="0" applyFont="1" applyBorder="1" applyProtection="1"/>
    <xf numFmtId="0" fontId="12" fillId="0" borderId="32" xfId="0" applyFont="1" applyBorder="1" applyAlignment="1" applyProtection="1">
      <alignment horizontal="centerContinuous"/>
    </xf>
    <xf numFmtId="0" fontId="12" fillId="10" borderId="26" xfId="0" applyFont="1" applyFill="1" applyBorder="1" applyProtection="1"/>
    <xf numFmtId="0" fontId="12" fillId="10" borderId="10" xfId="0" applyFont="1" applyFill="1" applyBorder="1" applyProtection="1"/>
    <xf numFmtId="0" fontId="12" fillId="10" borderId="21" xfId="0" applyFont="1" applyFill="1" applyBorder="1" applyProtection="1"/>
    <xf numFmtId="0" fontId="12" fillId="10" borderId="22" xfId="0" applyFont="1" applyFill="1" applyBorder="1" applyProtection="1"/>
    <xf numFmtId="0" fontId="12" fillId="0" borderId="38" xfId="0" applyFont="1" applyBorder="1" applyAlignment="1" applyProtection="1">
      <alignment horizontal="centerContinuous"/>
    </xf>
    <xf numFmtId="0" fontId="12" fillId="0" borderId="36" xfId="0" applyFont="1" applyBorder="1" applyAlignment="1" applyProtection="1">
      <alignment horizontal="centerContinuous"/>
    </xf>
    <xf numFmtId="0" fontId="12" fillId="10" borderId="36" xfId="0" applyFont="1" applyFill="1" applyBorder="1" applyProtection="1"/>
    <xf numFmtId="0" fontId="12" fillId="10" borderId="1" xfId="0" applyFont="1" applyFill="1" applyBorder="1" applyProtection="1"/>
    <xf numFmtId="0" fontId="12" fillId="10" borderId="38" xfId="0" applyFont="1" applyFill="1" applyBorder="1" applyProtection="1"/>
    <xf numFmtId="0" fontId="12" fillId="10" borderId="37" xfId="0" applyFont="1" applyFill="1" applyBorder="1" applyProtection="1"/>
    <xf numFmtId="37" fontId="12" fillId="0" borderId="23" xfId="0" applyNumberFormat="1" applyFont="1" applyBorder="1" applyProtection="1"/>
    <xf numFmtId="0" fontId="9" fillId="0" borderId="0" xfId="0" applyFont="1" applyProtection="1">
      <protection locked="0"/>
    </xf>
    <xf numFmtId="0" fontId="9" fillId="0" borderId="16" xfId="0" applyFont="1" applyBorder="1" applyProtection="1">
      <protection locked="0"/>
    </xf>
    <xf numFmtId="0" fontId="12" fillId="0" borderId="11" xfId="0" applyFont="1" applyBorder="1" applyAlignment="1" applyProtection="1">
      <alignment horizontal="center"/>
    </xf>
    <xf numFmtId="37" fontId="12" fillId="0" borderId="36" xfId="0" applyNumberFormat="1" applyFont="1" applyBorder="1" applyProtection="1"/>
    <xf numFmtId="0" fontId="18" fillId="0" borderId="4" xfId="0" applyFont="1" applyBorder="1" applyAlignment="1" applyProtection="1">
      <alignment horizontal="center"/>
    </xf>
    <xf numFmtId="0" fontId="12" fillId="0" borderId="1" xfId="0" applyFont="1" applyBorder="1" applyAlignment="1" applyProtection="1">
      <alignment horizontal="centerContinuous"/>
    </xf>
    <xf numFmtId="0" fontId="12" fillId="0" borderId="7" xfId="0" applyFont="1" applyBorder="1" applyAlignment="1" applyProtection="1">
      <alignment horizontal="centerContinuous"/>
    </xf>
    <xf numFmtId="0" fontId="12" fillId="0" borderId="27" xfId="0" applyFont="1" applyBorder="1" applyAlignment="1" applyProtection="1">
      <alignment horizontal="center"/>
    </xf>
    <xf numFmtId="37" fontId="8" fillId="4" borderId="16" xfId="0" applyNumberFormat="1" applyFont="1" applyFill="1" applyBorder="1" applyProtection="1"/>
    <xf numFmtId="37" fontId="8" fillId="4" borderId="51" xfId="0" applyNumberFormat="1" applyFont="1" applyFill="1" applyBorder="1" applyProtection="1"/>
    <xf numFmtId="0" fontId="12" fillId="0" borderId="53" xfId="0" applyFont="1" applyBorder="1" applyAlignment="1" applyProtection="1">
      <alignment horizontal="center"/>
    </xf>
    <xf numFmtId="0" fontId="15" fillId="0" borderId="15" xfId="0" applyFont="1" applyBorder="1" applyProtection="1"/>
    <xf numFmtId="169" fontId="12" fillId="0" borderId="25" xfId="0" applyNumberFormat="1" applyFont="1" applyBorder="1" applyProtection="1"/>
    <xf numFmtId="169" fontId="12" fillId="0" borderId="36" xfId="0" applyNumberFormat="1" applyFont="1" applyBorder="1" applyProtection="1"/>
    <xf numFmtId="0" fontId="13" fillId="0" borderId="41" xfId="0" applyFont="1" applyBorder="1" applyAlignment="1" applyProtection="1">
      <alignment horizontal="centerContinuous"/>
    </xf>
    <xf numFmtId="0" fontId="13" fillId="0" borderId="42" xfId="0" applyFont="1" applyBorder="1" applyAlignment="1" applyProtection="1">
      <alignment horizontal="centerContinuous"/>
    </xf>
    <xf numFmtId="0" fontId="8" fillId="4" borderId="2" xfId="0" applyFont="1" applyFill="1" applyBorder="1" applyProtection="1"/>
    <xf numFmtId="0" fontId="21" fillId="4" borderId="41" xfId="0" applyFont="1" applyFill="1" applyBorder="1" applyAlignment="1" applyProtection="1">
      <alignment horizontal="centerContinuous"/>
    </xf>
    <xf numFmtId="0" fontId="8" fillId="4" borderId="51" xfId="0" applyFont="1" applyFill="1" applyBorder="1" applyAlignment="1" applyProtection="1">
      <alignment horizontal="centerContinuous"/>
    </xf>
    <xf numFmtId="0" fontId="21" fillId="4" borderId="4" xfId="0" applyFont="1" applyFill="1" applyBorder="1" applyAlignment="1" applyProtection="1">
      <alignment horizontal="centerContinuous"/>
    </xf>
    <xf numFmtId="0" fontId="8" fillId="4" borderId="5" xfId="0" applyFont="1" applyFill="1" applyBorder="1" applyAlignment="1" applyProtection="1">
      <alignment horizontal="centerContinuous"/>
    </xf>
    <xf numFmtId="0" fontId="8" fillId="4" borderId="30" xfId="0" applyFont="1" applyFill="1" applyBorder="1" applyAlignment="1" applyProtection="1">
      <alignment horizontal="center"/>
    </xf>
    <xf numFmtId="0" fontId="8" fillId="4" borderId="34" xfId="0" applyFont="1" applyFill="1" applyBorder="1" applyAlignment="1" applyProtection="1">
      <alignment horizontal="center"/>
    </xf>
    <xf numFmtId="0" fontId="8" fillId="4" borderId="41" xfId="0" applyFont="1" applyFill="1" applyBorder="1" applyAlignment="1" applyProtection="1">
      <alignment horizontal="centerContinuous"/>
    </xf>
    <xf numFmtId="0" fontId="8" fillId="4" borderId="4" xfId="0" applyFont="1" applyFill="1" applyBorder="1" applyAlignment="1" applyProtection="1">
      <alignment horizontal="center"/>
    </xf>
    <xf numFmtId="0" fontId="25" fillId="0" borderId="15" xfId="0" applyFont="1" applyBorder="1" applyAlignment="1" applyProtection="1">
      <alignment horizontal="center"/>
    </xf>
    <xf numFmtId="0" fontId="8" fillId="4" borderId="16" xfId="0" applyFont="1" applyFill="1" applyBorder="1" applyAlignment="1" applyProtection="1">
      <alignment horizontal="center"/>
    </xf>
    <xf numFmtId="0" fontId="25" fillId="0" borderId="26" xfId="0" applyFont="1" applyBorder="1" applyAlignment="1" applyProtection="1">
      <alignment horizontal="centerContinuous"/>
    </xf>
    <xf numFmtId="0" fontId="8" fillId="4" borderId="28" xfId="0" applyFont="1" applyFill="1" applyBorder="1" applyAlignment="1" applyProtection="1">
      <alignment horizontal="center"/>
    </xf>
    <xf numFmtId="0" fontId="8" fillId="4" borderId="15" xfId="0" applyFont="1" applyFill="1" applyBorder="1" applyAlignment="1" applyProtection="1">
      <alignment horizontal="center"/>
    </xf>
    <xf numFmtId="0" fontId="8" fillId="4" borderId="33" xfId="0" applyFont="1" applyFill="1" applyBorder="1" applyAlignment="1" applyProtection="1">
      <alignment horizontal="center"/>
    </xf>
    <xf numFmtId="0" fontId="8" fillId="4" borderId="18" xfId="0" applyFont="1" applyFill="1" applyBorder="1" applyAlignment="1" applyProtection="1">
      <alignment horizontal="center"/>
    </xf>
    <xf numFmtId="0" fontId="8" fillId="4" borderId="4" xfId="0" applyFont="1" applyFill="1" applyBorder="1" applyAlignment="1" applyProtection="1">
      <alignment horizontal="right"/>
    </xf>
    <xf numFmtId="0" fontId="8" fillId="4" borderId="19" xfId="0" applyFont="1" applyFill="1" applyBorder="1" applyProtection="1"/>
    <xf numFmtId="37" fontId="8" fillId="4" borderId="19" xfId="0" applyNumberFormat="1" applyFont="1" applyFill="1" applyBorder="1" applyProtection="1"/>
    <xf numFmtId="0" fontId="8" fillId="4" borderId="21" xfId="0" applyFont="1" applyFill="1" applyBorder="1" applyProtection="1"/>
    <xf numFmtId="37" fontId="8" fillId="4" borderId="21" xfId="0" applyNumberFormat="1" applyFont="1" applyFill="1" applyBorder="1" applyProtection="1"/>
    <xf numFmtId="37" fontId="8" fillId="4" borderId="22" xfId="0" applyNumberFormat="1" applyFont="1" applyFill="1" applyBorder="1" applyProtection="1"/>
    <xf numFmtId="0" fontId="8" fillId="4" borderId="54" xfId="0" applyFont="1" applyFill="1" applyBorder="1" applyAlignment="1" applyProtection="1">
      <alignment horizontal="center"/>
    </xf>
    <xf numFmtId="0" fontId="8" fillId="4" borderId="48" xfId="0" applyFont="1" applyFill="1" applyBorder="1" applyAlignment="1" applyProtection="1">
      <alignment horizontal="center"/>
    </xf>
    <xf numFmtId="5" fontId="8" fillId="4" borderId="48" xfId="0" applyNumberFormat="1" applyFont="1" applyFill="1" applyBorder="1" applyProtection="1"/>
    <xf numFmtId="5" fontId="8" fillId="4" borderId="52" xfId="0" applyNumberFormat="1" applyFont="1" applyFill="1" applyBorder="1" applyProtection="1"/>
    <xf numFmtId="0" fontId="8" fillId="11" borderId="54" xfId="0" applyFont="1" applyFill="1" applyBorder="1" applyProtection="1"/>
    <xf numFmtId="0" fontId="8" fillId="11" borderId="48" xfId="0" applyFont="1" applyFill="1" applyBorder="1" applyProtection="1"/>
    <xf numFmtId="0" fontId="13" fillId="0" borderId="6" xfId="0" applyFont="1" applyBorder="1" applyAlignment="1" applyProtection="1">
      <alignment horizontal="centerContinuous"/>
    </xf>
    <xf numFmtId="0" fontId="13" fillId="0" borderId="1" xfId="0" applyFont="1" applyBorder="1" applyAlignment="1" applyProtection="1">
      <alignment horizontal="centerContinuous"/>
    </xf>
    <xf numFmtId="0" fontId="25" fillId="0" borderId="0" xfId="0" applyFont="1" applyAlignment="1" applyProtection="1">
      <alignment horizontal="center"/>
    </xf>
    <xf numFmtId="0" fontId="12" fillId="0" borderId="24" xfId="0" applyFont="1" applyBorder="1" applyAlignment="1" applyProtection="1">
      <alignment horizontal="left"/>
    </xf>
    <xf numFmtId="0" fontId="12" fillId="0" borderId="2" xfId="0" applyFont="1" applyBorder="1" applyAlignment="1" applyProtection="1">
      <alignment horizontal="left"/>
    </xf>
    <xf numFmtId="0" fontId="12" fillId="0" borderId="2" xfId="0" applyFont="1" applyBorder="1" applyAlignment="1" applyProtection="1">
      <alignment horizontal="center"/>
    </xf>
    <xf numFmtId="0" fontId="12" fillId="0" borderId="24" xfId="0" applyFont="1" applyBorder="1" applyAlignment="1" applyProtection="1">
      <alignment horizontal="center"/>
    </xf>
    <xf numFmtId="0" fontId="9" fillId="0" borderId="4" xfId="0" applyFont="1" applyBorder="1" applyProtection="1">
      <protection locked="0"/>
    </xf>
    <xf numFmtId="0" fontId="29" fillId="0" borderId="4" xfId="0" applyFont="1" applyBorder="1" applyAlignment="1" applyProtection="1">
      <alignment horizontal="centerContinuous"/>
    </xf>
    <xf numFmtId="0" fontId="18" fillId="0" borderId="30" xfId="0" applyFont="1" applyBorder="1" applyAlignment="1" applyProtection="1">
      <alignment horizontal="center"/>
    </xf>
    <xf numFmtId="0" fontId="18" fillId="0" borderId="32" xfId="0" applyFont="1" applyBorder="1" applyAlignment="1" applyProtection="1">
      <alignment horizontal="centerContinuous"/>
    </xf>
    <xf numFmtId="0" fontId="18" fillId="0" borderId="31" xfId="0" applyFont="1" applyBorder="1" applyAlignment="1" applyProtection="1">
      <alignment horizontal="centerContinuous"/>
    </xf>
    <xf numFmtId="0" fontId="18" fillId="0" borderId="32" xfId="0" applyFont="1" applyBorder="1" applyAlignment="1" applyProtection="1">
      <alignment horizontal="center"/>
    </xf>
    <xf numFmtId="0" fontId="18" fillId="0" borderId="31" xfId="0" applyFont="1" applyBorder="1" applyAlignment="1" applyProtection="1">
      <alignment horizontal="center"/>
    </xf>
    <xf numFmtId="0" fontId="18" fillId="0" borderId="34" xfId="0" applyFont="1" applyBorder="1" applyAlignment="1" applyProtection="1">
      <alignment horizontal="center"/>
    </xf>
    <xf numFmtId="0" fontId="18" fillId="0" borderId="9" xfId="0" applyFont="1" applyBorder="1" applyAlignment="1" applyProtection="1">
      <alignment horizontal="center"/>
    </xf>
    <xf numFmtId="0" fontId="18" fillId="0" borderId="21" xfId="0" applyFont="1" applyBorder="1" applyAlignment="1" applyProtection="1">
      <alignment horizontal="centerContinuous"/>
    </xf>
    <xf numFmtId="0" fontId="18" fillId="0" borderId="10" xfId="0" applyFont="1" applyBorder="1" applyAlignment="1" applyProtection="1">
      <alignment horizontal="centerContinuous"/>
    </xf>
    <xf numFmtId="0" fontId="18" fillId="0" borderId="21" xfId="0" applyFont="1" applyBorder="1" applyAlignment="1" applyProtection="1">
      <alignment horizontal="center"/>
    </xf>
    <xf numFmtId="0" fontId="18" fillId="0" borderId="10" xfId="0" applyFont="1" applyBorder="1" applyAlignment="1" applyProtection="1">
      <alignment horizontal="center"/>
    </xf>
    <xf numFmtId="0" fontId="18" fillId="0" borderId="22" xfId="0" applyFont="1" applyBorder="1" applyAlignment="1" applyProtection="1">
      <alignment horizontal="center"/>
    </xf>
    <xf numFmtId="0" fontId="18" fillId="9" borderId="19" xfId="0" applyFont="1" applyFill="1" applyBorder="1" applyProtection="1"/>
    <xf numFmtId="37" fontId="18" fillId="9" borderId="22" xfId="0" applyNumberFormat="1" applyFont="1" applyFill="1" applyBorder="1" applyProtection="1"/>
    <xf numFmtId="0" fontId="18" fillId="0" borderId="21" xfId="0" applyFont="1" applyBorder="1" applyProtection="1"/>
    <xf numFmtId="0" fontId="18" fillId="9" borderId="21" xfId="0" applyFont="1" applyFill="1" applyBorder="1" applyProtection="1"/>
    <xf numFmtId="0" fontId="18" fillId="0" borderId="19" xfId="0" applyFont="1" applyBorder="1" applyAlignment="1" applyProtection="1">
      <alignment horizontal="center"/>
    </xf>
    <xf numFmtId="0" fontId="18" fillId="0" borderId="19" xfId="0" applyFont="1" applyBorder="1" applyProtection="1"/>
    <xf numFmtId="37" fontId="10" fillId="0" borderId="16" xfId="0" applyNumberFormat="1" applyFont="1" applyBorder="1" applyProtection="1">
      <protection locked="0"/>
    </xf>
    <xf numFmtId="37" fontId="10" fillId="0" borderId="21" xfId="0" applyNumberFormat="1" applyFont="1" applyBorder="1" applyProtection="1">
      <protection locked="0"/>
    </xf>
    <xf numFmtId="37" fontId="18" fillId="0" borderId="22" xfId="0" applyNumberFormat="1" applyFont="1" applyBorder="1" applyProtection="1"/>
    <xf numFmtId="37" fontId="18" fillId="0" borderId="19" xfId="0" applyNumberFormat="1" applyFont="1" applyBorder="1" applyAlignment="1" applyProtection="1">
      <alignment horizontal="center"/>
    </xf>
    <xf numFmtId="0" fontId="18" fillId="0" borderId="0" xfId="0" applyFont="1" applyAlignment="1" applyProtection="1">
      <alignment horizontal="center"/>
    </xf>
    <xf numFmtId="37" fontId="18" fillId="0" borderId="21" xfId="0" applyNumberFormat="1" applyFont="1" applyBorder="1" applyProtection="1"/>
    <xf numFmtId="37" fontId="18" fillId="9" borderId="21" xfId="0" applyNumberFormat="1" applyFont="1" applyFill="1" applyBorder="1" applyProtection="1"/>
    <xf numFmtId="0" fontId="18" fillId="0" borderId="19" xfId="0" applyFont="1" applyBorder="1" applyAlignment="1" applyProtection="1">
      <alignment horizontal="centerContinuous"/>
    </xf>
    <xf numFmtId="37" fontId="18" fillId="0" borderId="16" xfId="0" applyNumberFormat="1" applyFont="1" applyBorder="1" applyProtection="1"/>
    <xf numFmtId="0" fontId="18" fillId="9" borderId="0" xfId="0" applyFont="1" applyFill="1" applyProtection="1"/>
    <xf numFmtId="0" fontId="18" fillId="9" borderId="5" xfId="0" applyFont="1" applyFill="1" applyBorder="1" applyProtection="1"/>
    <xf numFmtId="37" fontId="18" fillId="0" borderId="19" xfId="0" applyNumberFormat="1" applyFont="1" applyBorder="1" applyProtection="1"/>
    <xf numFmtId="0" fontId="29" fillId="0" borderId="41" xfId="0" applyFont="1" applyBorder="1" applyAlignment="1" applyProtection="1">
      <alignment horizontal="centerContinuous"/>
    </xf>
    <xf numFmtId="0" fontId="18" fillId="0" borderId="42" xfId="0" applyFont="1" applyBorder="1" applyAlignment="1" applyProtection="1">
      <alignment horizontal="centerContinuous"/>
    </xf>
    <xf numFmtId="0" fontId="18" fillId="0" borderId="39" xfId="0" applyFont="1" applyBorder="1" applyAlignment="1" applyProtection="1">
      <alignment horizontal="centerContinuous"/>
    </xf>
    <xf numFmtId="0" fontId="18" fillId="0" borderId="41" xfId="0" applyFont="1" applyBorder="1" applyProtection="1"/>
    <xf numFmtId="0" fontId="18" fillId="0" borderId="42" xfId="0" applyFont="1" applyBorder="1" applyProtection="1"/>
    <xf numFmtId="0" fontId="18" fillId="0" borderId="39" xfId="0" applyFont="1" applyBorder="1" applyProtection="1"/>
    <xf numFmtId="0" fontId="18" fillId="0" borderId="11" xfId="0" applyFont="1" applyBorder="1" applyAlignment="1" applyProtection="1">
      <alignment horizontal="centerContinuous"/>
    </xf>
    <xf numFmtId="0" fontId="18" fillId="0" borderId="16" xfId="0" applyFont="1" applyBorder="1" applyAlignment="1" applyProtection="1">
      <alignment horizontal="center"/>
    </xf>
    <xf numFmtId="0" fontId="18" fillId="0" borderId="9" xfId="0" applyFont="1" applyBorder="1" applyProtection="1"/>
    <xf numFmtId="37" fontId="18" fillId="0" borderId="10" xfId="0" applyNumberFormat="1" applyFont="1" applyBorder="1" applyProtection="1"/>
    <xf numFmtId="0" fontId="18" fillId="0" borderId="38" xfId="0" applyFont="1" applyBorder="1" applyAlignment="1" applyProtection="1">
      <alignment horizontal="center"/>
    </xf>
    <xf numFmtId="37" fontId="18" fillId="0" borderId="38" xfId="0" applyNumberFormat="1" applyFont="1" applyBorder="1" applyProtection="1"/>
    <xf numFmtId="37" fontId="18" fillId="0" borderId="1" xfId="0" applyNumberFormat="1" applyFont="1" applyBorder="1" applyProtection="1"/>
    <xf numFmtId="37" fontId="18" fillId="9" borderId="38" xfId="0" applyNumberFormat="1" applyFont="1" applyFill="1" applyBorder="1" applyProtection="1"/>
    <xf numFmtId="0" fontId="18" fillId="9" borderId="1" xfId="0" applyFont="1" applyFill="1" applyBorder="1" applyProtection="1"/>
    <xf numFmtId="0" fontId="18" fillId="9" borderId="7" xfId="0" applyFont="1" applyFill="1" applyBorder="1" applyProtection="1"/>
    <xf numFmtId="0" fontId="24" fillId="0" borderId="1" xfId="0" applyFont="1" applyBorder="1" applyProtection="1"/>
    <xf numFmtId="0" fontId="24" fillId="0" borderId="6" xfId="0" applyFont="1" applyBorder="1" applyProtection="1"/>
    <xf numFmtId="0" fontId="24" fillId="0" borderId="7" xfId="0" applyFont="1" applyBorder="1" applyProtection="1"/>
    <xf numFmtId="0" fontId="25" fillId="0" borderId="0" xfId="0" applyFont="1" applyAlignment="1" applyProtection="1">
      <alignment horizontal="centerContinuous"/>
    </xf>
    <xf numFmtId="0" fontId="25" fillId="0" borderId="5" xfId="0" applyFont="1" applyBorder="1" applyAlignment="1" applyProtection="1">
      <alignment horizontal="centerContinuous"/>
    </xf>
    <xf numFmtId="0" fontId="25" fillId="0" borderId="1" xfId="0" applyFont="1" applyBorder="1" applyAlignment="1" applyProtection="1">
      <alignment horizontal="centerContinuous"/>
    </xf>
    <xf numFmtId="0" fontId="25" fillId="0" borderId="7" xfId="0" applyFont="1" applyBorder="1" applyAlignment="1" applyProtection="1">
      <alignment horizontal="centerContinuous"/>
    </xf>
    <xf numFmtId="0" fontId="25" fillId="0" borderId="1" xfId="0" applyFont="1" applyBorder="1" applyAlignment="1" applyProtection="1">
      <alignment horizontal="center"/>
    </xf>
    <xf numFmtId="0" fontId="13" fillId="0" borderId="61" xfId="0" applyFont="1" applyBorder="1" applyAlignment="1" applyProtection="1">
      <alignment horizontal="centerContinuous"/>
    </xf>
    <xf numFmtId="0" fontId="13" fillId="0" borderId="0" xfId="0" applyFont="1" applyAlignment="1" applyProtection="1">
      <alignment horizontal="center"/>
    </xf>
    <xf numFmtId="0" fontId="18" fillId="0" borderId="0" xfId="0" applyFont="1" applyAlignment="1" applyProtection="1">
      <alignment horizontal="right"/>
    </xf>
    <xf numFmtId="0" fontId="8" fillId="0" borderId="23" xfId="0" applyFont="1" applyBorder="1" applyAlignment="1" applyProtection="1">
      <alignment horizontal="center"/>
    </xf>
    <xf numFmtId="0" fontId="12" fillId="0" borderId="28" xfId="0" applyFont="1" applyBorder="1" applyAlignment="1" applyProtection="1">
      <alignment horizontal="center"/>
    </xf>
    <xf numFmtId="0" fontId="12" fillId="0" borderId="15" xfId="0" applyFont="1" applyBorder="1" applyAlignment="1" applyProtection="1">
      <alignment horizontal="center"/>
    </xf>
    <xf numFmtId="0" fontId="8" fillId="0" borderId="15" xfId="0" applyFont="1" applyBorder="1" applyAlignment="1" applyProtection="1">
      <alignment horizontal="center"/>
    </xf>
    <xf numFmtId="0" fontId="8" fillId="0" borderId="25" xfId="0" applyFont="1" applyBorder="1" applyAlignment="1" applyProtection="1">
      <alignment horizontal="center"/>
    </xf>
    <xf numFmtId="37" fontId="8" fillId="0" borderId="19" xfId="0" applyNumberFormat="1" applyFont="1" applyBorder="1" applyAlignment="1" applyProtection="1">
      <alignment horizontal="center"/>
    </xf>
    <xf numFmtId="37" fontId="8" fillId="0" borderId="21" xfId="0" applyNumberFormat="1" applyFont="1" applyBorder="1" applyAlignment="1" applyProtection="1">
      <alignment horizontal="center"/>
    </xf>
    <xf numFmtId="37" fontId="8" fillId="0" borderId="22" xfId="0" applyNumberFormat="1" applyFont="1" applyBorder="1" applyAlignment="1" applyProtection="1">
      <alignment horizontal="center"/>
    </xf>
    <xf numFmtId="0" fontId="8" fillId="0" borderId="26" xfId="0" applyFont="1" applyBorder="1" applyAlignment="1" applyProtection="1">
      <alignment horizontal="center"/>
    </xf>
    <xf numFmtId="0" fontId="8" fillId="0" borderId="13" xfId="0" applyFont="1" applyBorder="1" applyAlignment="1" applyProtection="1">
      <alignment horizontal="center"/>
    </xf>
    <xf numFmtId="37" fontId="8" fillId="0" borderId="16" xfId="0" applyNumberFormat="1" applyFont="1" applyBorder="1" applyAlignment="1" applyProtection="1">
      <alignment horizontal="center"/>
    </xf>
    <xf numFmtId="0" fontId="8" fillId="0" borderId="11" xfId="0" applyFont="1" applyBorder="1" applyAlignment="1" applyProtection="1">
      <alignment horizontal="center"/>
    </xf>
    <xf numFmtId="0" fontId="8" fillId="0" borderId="4" xfId="0" applyFont="1" applyBorder="1" applyAlignment="1" applyProtection="1">
      <alignment horizontal="center"/>
    </xf>
    <xf numFmtId="0" fontId="8" fillId="0" borderId="5" xfId="0" applyFont="1" applyBorder="1" applyAlignment="1" applyProtection="1">
      <alignment horizontal="center"/>
    </xf>
    <xf numFmtId="0" fontId="12" fillId="0" borderId="17" xfId="0" applyFont="1" applyBorder="1" applyAlignment="1" applyProtection="1">
      <alignment horizontal="center"/>
    </xf>
    <xf numFmtId="0" fontId="12" fillId="0" borderId="10" xfId="0" applyFont="1" applyBorder="1" applyAlignment="1" applyProtection="1">
      <alignment horizontal="center"/>
    </xf>
    <xf numFmtId="0" fontId="12" fillId="0" borderId="31" xfId="0" applyFont="1" applyBorder="1" applyAlignment="1" applyProtection="1">
      <alignment horizontal="center"/>
    </xf>
    <xf numFmtId="0" fontId="8" fillId="4" borderId="22" xfId="0" applyFont="1" applyFill="1" applyBorder="1" applyAlignment="1" applyProtection="1">
      <alignment horizontal="center"/>
    </xf>
    <xf numFmtId="0" fontId="12" fillId="0" borderId="32" xfId="0" applyFont="1" applyBorder="1" applyAlignment="1" applyProtection="1">
      <alignment horizontal="center"/>
    </xf>
    <xf numFmtId="0" fontId="12" fillId="0" borderId="62" xfId="0" applyFont="1" applyBorder="1" applyAlignment="1" applyProtection="1">
      <alignment horizontal="center"/>
    </xf>
    <xf numFmtId="0" fontId="12" fillId="0" borderId="45" xfId="0" applyFont="1" applyBorder="1" applyAlignment="1" applyProtection="1">
      <alignment horizontal="right"/>
    </xf>
    <xf numFmtId="0" fontId="12" fillId="0" borderId="49" xfId="0" applyFont="1" applyBorder="1" applyAlignment="1" applyProtection="1">
      <alignment horizontal="right"/>
    </xf>
    <xf numFmtId="0" fontId="8" fillId="0" borderId="9" xfId="0" applyFont="1" applyBorder="1" applyAlignment="1" applyProtection="1">
      <alignment horizontal="center"/>
    </xf>
    <xf numFmtId="0" fontId="8" fillId="0" borderId="44" xfId="0" applyFont="1" applyBorder="1" applyAlignment="1" applyProtection="1">
      <alignment horizontal="center"/>
    </xf>
    <xf numFmtId="0" fontId="10" fillId="0" borderId="0" xfId="0" applyFont="1" applyAlignment="1" applyProtection="1">
      <alignment horizontal="centerContinuous"/>
      <protection locked="0"/>
    </xf>
    <xf numFmtId="0" fontId="30" fillId="0" borderId="0" xfId="0" applyFont="1" applyAlignment="1" applyProtection="1">
      <alignment horizontal="centerContinuous"/>
      <protection locked="0"/>
    </xf>
    <xf numFmtId="0" fontId="31" fillId="0" borderId="0" xfId="0" applyFont="1" applyAlignment="1" applyProtection="1">
      <alignment horizontal="centerContinuous"/>
      <protection locked="0"/>
    </xf>
    <xf numFmtId="0" fontId="9" fillId="0" borderId="0" xfId="0" applyFont="1" applyAlignment="1" applyProtection="1">
      <alignment horizontal="centerContinuous" wrapText="1"/>
      <protection locked="0"/>
    </xf>
    <xf numFmtId="0" fontId="32" fillId="13" borderId="0" xfId="0" applyFont="1" applyFill="1" applyAlignment="1" applyProtection="1">
      <alignment horizontal="center"/>
      <protection locked="0"/>
    </xf>
    <xf numFmtId="0" fontId="17" fillId="0" borderId="0" xfId="0" applyFont="1"/>
    <xf numFmtId="0" fontId="30" fillId="0" borderId="0" xfId="0" applyFont="1" applyProtection="1">
      <protection locked="0"/>
    </xf>
    <xf numFmtId="0" fontId="16" fillId="0" borderId="0" xfId="0" applyFont="1"/>
    <xf numFmtId="0" fontId="12" fillId="14" borderId="0" xfId="0" applyFont="1" applyFill="1"/>
    <xf numFmtId="0" fontId="34" fillId="0" borderId="0" xfId="0" applyFont="1" applyAlignment="1" applyProtection="1">
      <alignment horizontal="centerContinuous"/>
    </xf>
    <xf numFmtId="5" fontId="13" fillId="0" borderId="0" xfId="0" applyNumberFormat="1" applyFont="1" applyProtection="1"/>
    <xf numFmtId="5" fontId="11" fillId="0" borderId="0" xfId="0" applyNumberFormat="1" applyFont="1" applyProtection="1"/>
    <xf numFmtId="5" fontId="11" fillId="0" borderId="1" xfId="0" applyNumberFormat="1" applyFont="1" applyBorder="1" applyProtection="1"/>
    <xf numFmtId="7" fontId="12" fillId="0" borderId="0" xfId="0" applyNumberFormat="1" applyFont="1" applyProtection="1"/>
    <xf numFmtId="39" fontId="12" fillId="0" borderId="0" xfId="0" applyNumberFormat="1" applyFont="1" applyProtection="1"/>
    <xf numFmtId="172" fontId="12" fillId="0" borderId="0" xfId="0" applyNumberFormat="1" applyFont="1" applyProtection="1"/>
    <xf numFmtId="173" fontId="12" fillId="0" borderId="0" xfId="0" applyNumberFormat="1" applyFont="1" applyProtection="1"/>
    <xf numFmtId="0" fontId="14" fillId="0" borderId="0" xfId="0" applyFont="1" applyProtection="1"/>
    <xf numFmtId="168" fontId="12" fillId="0" borderId="0" xfId="0" applyNumberFormat="1" applyFont="1" applyProtection="1"/>
    <xf numFmtId="174" fontId="12" fillId="0" borderId="0" xfId="0" applyNumberFormat="1" applyFont="1" applyProtection="1"/>
    <xf numFmtId="10" fontId="12" fillId="0" borderId="0" xfId="0" applyNumberFormat="1" applyFont="1" applyProtection="1"/>
    <xf numFmtId="164" fontId="12" fillId="0" borderId="10" xfId="0" applyNumberFormat="1" applyFont="1" applyBorder="1" applyAlignment="1" applyProtection="1">
      <alignment horizontal="center"/>
    </xf>
    <xf numFmtId="0" fontId="12" fillId="0" borderId="4" xfId="0" applyFont="1" applyBorder="1" applyAlignment="1" applyProtection="1">
      <alignment horizontal="left"/>
    </xf>
    <xf numFmtId="164" fontId="12" fillId="0" borderId="0" xfId="0" applyNumberFormat="1" applyFont="1" applyAlignment="1" applyProtection="1">
      <alignment horizontal="center"/>
    </xf>
    <xf numFmtId="164" fontId="12" fillId="0" borderId="21" xfId="0" applyNumberFormat="1" applyFont="1" applyBorder="1" applyAlignment="1" applyProtection="1">
      <alignment horizontal="center"/>
    </xf>
    <xf numFmtId="0" fontId="10" fillId="0" borderId="5" xfId="0" applyFont="1" applyBorder="1" applyProtection="1">
      <protection locked="0"/>
    </xf>
    <xf numFmtId="0" fontId="10" fillId="0" borderId="1" xfId="0" applyFont="1" applyBorder="1" applyProtection="1">
      <protection locked="0"/>
    </xf>
    <xf numFmtId="0" fontId="10" fillId="0" borderId="7" xfId="0" applyFont="1" applyBorder="1" applyProtection="1">
      <protection locked="0"/>
    </xf>
    <xf numFmtId="0" fontId="10" fillId="0" borderId="55" xfId="0" applyFont="1" applyBorder="1" applyProtection="1">
      <protection locked="0"/>
    </xf>
    <xf numFmtId="0" fontId="12" fillId="0" borderId="19" xfId="0" applyFont="1" applyBorder="1" applyAlignment="1" applyProtection="1">
      <alignment horizontal="left"/>
    </xf>
    <xf numFmtId="164" fontId="12" fillId="0" borderId="17" xfId="0" applyNumberFormat="1" applyFont="1" applyBorder="1" applyAlignment="1" applyProtection="1">
      <alignment horizontal="center"/>
    </xf>
    <xf numFmtId="164" fontId="12" fillId="0" borderId="26" xfId="0" applyNumberFormat="1" applyFont="1" applyBorder="1" applyAlignment="1" applyProtection="1">
      <alignment horizontal="center"/>
    </xf>
    <xf numFmtId="37" fontId="12" fillId="0" borderId="27" xfId="0" applyNumberFormat="1" applyFont="1" applyBorder="1" applyProtection="1"/>
    <xf numFmtId="0" fontId="35" fillId="0" borderId="0" xfId="0" applyFont="1" applyProtection="1">
      <protection locked="0"/>
    </xf>
    <xf numFmtId="0" fontId="12" fillId="0" borderId="5" xfId="0" applyFont="1" applyBorder="1" applyAlignment="1" applyProtection="1">
      <alignment horizontal="left"/>
    </xf>
    <xf numFmtId="0" fontId="10" fillId="0" borderId="63" xfId="0" applyFont="1" applyBorder="1" applyProtection="1">
      <protection locked="0"/>
    </xf>
    <xf numFmtId="0" fontId="10" fillId="0" borderId="56" xfId="0" applyFont="1" applyBorder="1" applyProtection="1">
      <protection locked="0"/>
    </xf>
    <xf numFmtId="0" fontId="10" fillId="0" borderId="64" xfId="0" applyFont="1" applyBorder="1" applyProtection="1">
      <protection locked="0"/>
    </xf>
    <xf numFmtId="0" fontId="12" fillId="3" borderId="8" xfId="0" applyFont="1" applyFill="1" applyBorder="1" applyProtection="1"/>
    <xf numFmtId="0" fontId="12" fillId="3" borderId="2" xfId="0" applyFont="1" applyFill="1" applyBorder="1" applyProtection="1"/>
    <xf numFmtId="0" fontId="36" fillId="3" borderId="2" xfId="0" applyFont="1" applyFill="1" applyBorder="1" applyAlignment="1" applyProtection="1">
      <alignment horizontal="left"/>
    </xf>
    <xf numFmtId="0" fontId="37" fillId="3" borderId="2" xfId="0" applyFont="1" applyFill="1" applyBorder="1" applyProtection="1"/>
    <xf numFmtId="0" fontId="12" fillId="3" borderId="3" xfId="0" applyFont="1" applyFill="1" applyBorder="1" applyProtection="1"/>
    <xf numFmtId="0" fontId="12" fillId="3" borderId="4" xfId="0" applyFont="1" applyFill="1" applyBorder="1" applyProtection="1"/>
    <xf numFmtId="0" fontId="12" fillId="3" borderId="0" xfId="0" applyFont="1" applyFill="1" applyProtection="1"/>
    <xf numFmtId="0" fontId="12" fillId="3" borderId="5" xfId="0" applyFont="1" applyFill="1" applyBorder="1" applyProtection="1"/>
    <xf numFmtId="0" fontId="38" fillId="3" borderId="4" xfId="0" applyFont="1" applyFill="1" applyBorder="1" applyAlignment="1" applyProtection="1">
      <alignment horizontal="centerContinuous" vertical="center"/>
    </xf>
    <xf numFmtId="0" fontId="12" fillId="3" borderId="0" xfId="0" applyFont="1" applyFill="1" applyAlignment="1" applyProtection="1">
      <alignment horizontal="centerContinuous"/>
    </xf>
    <xf numFmtId="0" fontId="12" fillId="3" borderId="5" xfId="0" applyFont="1" applyFill="1" applyBorder="1" applyAlignment="1" applyProtection="1">
      <alignment horizontal="centerContinuous"/>
    </xf>
    <xf numFmtId="0" fontId="39" fillId="3" borderId="4" xfId="0" applyFont="1" applyFill="1" applyBorder="1" applyAlignment="1" applyProtection="1">
      <alignment horizontal="centerContinuous" vertical="center"/>
    </xf>
    <xf numFmtId="0" fontId="40" fillId="3" borderId="4" xfId="0" applyFont="1" applyFill="1" applyBorder="1" applyAlignment="1" applyProtection="1">
      <alignment horizontal="centerContinuous" vertical="center"/>
    </xf>
    <xf numFmtId="0" fontId="38" fillId="3" borderId="0" xfId="0" applyFont="1" applyFill="1" applyAlignment="1" applyProtection="1">
      <alignment horizontal="centerContinuous"/>
    </xf>
    <xf numFmtId="0" fontId="38" fillId="3" borderId="5" xfId="0" applyFont="1" applyFill="1" applyBorder="1" applyAlignment="1" applyProtection="1">
      <alignment horizontal="centerContinuous"/>
    </xf>
    <xf numFmtId="0" fontId="11" fillId="3" borderId="4" xfId="0" applyFont="1" applyFill="1" applyBorder="1" applyAlignment="1" applyProtection="1">
      <alignment horizontal="centerContinuous"/>
    </xf>
    <xf numFmtId="0" fontId="18" fillId="3" borderId="4" xfId="0" applyFont="1" applyFill="1" applyBorder="1" applyProtection="1"/>
    <xf numFmtId="0" fontId="29" fillId="3" borderId="2" xfId="0" applyFont="1" applyFill="1" applyBorder="1" applyAlignment="1" applyProtection="1">
      <alignment horizontal="centerContinuous"/>
    </xf>
    <xf numFmtId="0" fontId="21" fillId="3" borderId="2" xfId="0" applyFont="1" applyFill="1" applyBorder="1" applyAlignment="1" applyProtection="1">
      <alignment horizontal="centerContinuous"/>
    </xf>
    <xf numFmtId="0" fontId="29" fillId="3" borderId="4" xfId="0" applyFont="1" applyFill="1" applyBorder="1" applyAlignment="1" applyProtection="1">
      <alignment horizontal="centerContinuous"/>
    </xf>
    <xf numFmtId="0" fontId="41" fillId="3" borderId="0" xfId="0" applyFont="1" applyFill="1" applyAlignment="1" applyProtection="1">
      <alignment horizontal="centerContinuous"/>
    </xf>
    <xf numFmtId="0" fontId="41" fillId="3" borderId="5" xfId="0" applyFont="1" applyFill="1" applyBorder="1" applyAlignment="1" applyProtection="1">
      <alignment horizontal="centerContinuous"/>
    </xf>
    <xf numFmtId="0" fontId="12" fillId="3" borderId="1" xfId="0" applyFont="1" applyFill="1" applyBorder="1" applyAlignment="1" applyProtection="1">
      <alignment horizontal="centerContinuous"/>
    </xf>
    <xf numFmtId="0" fontId="20" fillId="3" borderId="4" xfId="0" applyFont="1" applyFill="1" applyBorder="1" applyProtection="1"/>
    <xf numFmtId="0" fontId="42" fillId="3" borderId="0" xfId="0" applyFont="1" applyFill="1" applyAlignment="1" applyProtection="1">
      <alignment horizontal="centerContinuous"/>
    </xf>
    <xf numFmtId="0" fontId="12" fillId="3" borderId="0" xfId="0" applyFont="1" applyFill="1" applyAlignment="1" applyProtection="1">
      <alignment horizontal="right"/>
    </xf>
    <xf numFmtId="0" fontId="11" fillId="3" borderId="0" xfId="0" applyFont="1" applyFill="1" applyAlignment="1" applyProtection="1">
      <alignment horizontal="centerContinuous"/>
    </xf>
    <xf numFmtId="0" fontId="43" fillId="3" borderId="4" xfId="0" applyFont="1" applyFill="1" applyBorder="1" applyProtection="1"/>
    <xf numFmtId="0" fontId="43" fillId="3" borderId="0" xfId="0" applyFont="1" applyFill="1" applyAlignment="1" applyProtection="1">
      <alignment horizontal="centerContinuous"/>
    </xf>
    <xf numFmtId="0" fontId="44" fillId="3" borderId="0" xfId="0" applyFont="1" applyFill="1" applyAlignment="1" applyProtection="1">
      <alignment horizontal="centerContinuous"/>
    </xf>
    <xf numFmtId="0" fontId="15" fillId="3" borderId="0" xfId="0" applyFont="1" applyFill="1" applyAlignment="1" applyProtection="1">
      <alignment horizontal="centerContinuous"/>
    </xf>
    <xf numFmtId="0" fontId="12" fillId="3" borderId="65" xfId="0" applyFont="1" applyFill="1" applyBorder="1" applyAlignment="1" applyProtection="1">
      <alignment horizontal="centerContinuous"/>
    </xf>
    <xf numFmtId="0" fontId="12" fillId="3" borderId="65" xfId="0" applyFont="1" applyFill="1" applyBorder="1" applyProtection="1"/>
    <xf numFmtId="0" fontId="12" fillId="3" borderId="6" xfId="0" applyFont="1" applyFill="1" applyBorder="1" applyProtection="1"/>
    <xf numFmtId="0" fontId="12" fillId="3" borderId="1" xfId="0" applyFont="1" applyFill="1" applyBorder="1" applyProtection="1"/>
    <xf numFmtId="0" fontId="12" fillId="3" borderId="7" xfId="0" applyFont="1" applyFill="1" applyBorder="1" applyProtection="1"/>
    <xf numFmtId="0" fontId="18" fillId="4" borderId="0" xfId="0" applyFont="1" applyFill="1" applyAlignment="1" applyProtection="1">
      <alignment horizontal="right"/>
    </xf>
    <xf numFmtId="0" fontId="10" fillId="0" borderId="0" xfId="0" applyFont="1" applyAlignment="1" applyProtection="1">
      <alignment horizontal="left"/>
      <protection locked="0"/>
    </xf>
    <xf numFmtId="0" fontId="9" fillId="0" borderId="0" xfId="0" applyFont="1" applyAlignment="1" applyProtection="1">
      <alignment horizontal="left" wrapText="1"/>
      <protection locked="0"/>
    </xf>
    <xf numFmtId="0" fontId="33" fillId="0" borderId="0" xfId="0" applyFont="1" applyFill="1" applyAlignment="1">
      <alignment horizontal="centerContinuous"/>
    </xf>
    <xf numFmtId="0" fontId="45" fillId="13" borderId="0" xfId="0" applyFont="1" applyFill="1" applyAlignment="1" applyProtection="1">
      <alignment horizontal="left"/>
      <protection locked="0"/>
    </xf>
    <xf numFmtId="0" fontId="45" fillId="15" borderId="0" xfId="0" applyFont="1" applyFill="1" applyAlignment="1" applyProtection="1">
      <alignment horizontal="left"/>
      <protection locked="0"/>
    </xf>
    <xf numFmtId="0" fontId="46" fillId="0" borderId="0" xfId="0" applyFont="1" applyAlignment="1" applyProtection="1">
      <alignment horizontal="centerContinuous"/>
      <protection locked="0"/>
    </xf>
    <xf numFmtId="0" fontId="45" fillId="0" borderId="0" xfId="0" applyFont="1" applyFill="1" applyAlignment="1" applyProtection="1">
      <alignment horizontal="left"/>
      <protection locked="0"/>
    </xf>
    <xf numFmtId="0" fontId="27" fillId="0" borderId="0" xfId="0" applyFont="1" applyProtection="1">
      <protection locked="0"/>
    </xf>
    <xf numFmtId="0" fontId="6" fillId="16" borderId="46" xfId="0" applyFont="1" applyFill="1" applyBorder="1" applyProtection="1">
      <protection locked="0"/>
    </xf>
    <xf numFmtId="0" fontId="27" fillId="17" borderId="46" xfId="0" applyFont="1" applyFill="1" applyBorder="1" applyProtection="1">
      <protection locked="0"/>
    </xf>
    <xf numFmtId="0" fontId="6" fillId="17" borderId="46" xfId="0" applyFont="1" applyFill="1" applyBorder="1" applyProtection="1">
      <protection locked="0"/>
    </xf>
    <xf numFmtId="0" fontId="6" fillId="0" borderId="46" xfId="0" applyFont="1" applyBorder="1" applyProtection="1">
      <protection locked="0"/>
    </xf>
    <xf numFmtId="0" fontId="8" fillId="17" borderId="46" xfId="0" applyFont="1" applyFill="1" applyBorder="1" applyProtection="1">
      <protection locked="0"/>
    </xf>
    <xf numFmtId="0" fontId="27" fillId="16" borderId="46" xfId="0" applyFont="1" applyFill="1" applyBorder="1" applyProtection="1">
      <protection locked="0"/>
    </xf>
    <xf numFmtId="0" fontId="8" fillId="16" borderId="46" xfId="0" applyFont="1" applyFill="1" applyBorder="1" applyProtection="1">
      <protection locked="0"/>
    </xf>
    <xf numFmtId="0" fontId="9" fillId="16" borderId="46" xfId="0" applyFont="1" applyFill="1" applyBorder="1" applyProtection="1">
      <protection locked="0"/>
    </xf>
    <xf numFmtId="0" fontId="30" fillId="16" borderId="46" xfId="0" applyFont="1" applyFill="1" applyBorder="1" applyProtection="1">
      <protection locked="0"/>
    </xf>
    <xf numFmtId="0" fontId="10" fillId="16" borderId="46" xfId="0" applyFont="1" applyFill="1" applyBorder="1" applyProtection="1">
      <protection locked="0"/>
    </xf>
    <xf numFmtId="0" fontId="20" fillId="16" borderId="46" xfId="0" applyFont="1" applyFill="1" applyBorder="1" applyProtection="1">
      <protection locked="0"/>
    </xf>
    <xf numFmtId="0" fontId="20" fillId="17" borderId="46" xfId="0" applyFont="1" applyFill="1" applyBorder="1" applyProtection="1">
      <protection locked="0"/>
    </xf>
    <xf numFmtId="0" fontId="10" fillId="17" borderId="46" xfId="0" applyFont="1" applyFill="1" applyBorder="1" applyProtection="1">
      <protection locked="0"/>
    </xf>
    <xf numFmtId="0" fontId="10" fillId="4" borderId="46" xfId="0" applyFont="1" applyFill="1" applyBorder="1" applyProtection="1">
      <protection locked="0"/>
    </xf>
    <xf numFmtId="0" fontId="6" fillId="0" borderId="0" xfId="0" applyFont="1"/>
    <xf numFmtId="0" fontId="6" fillId="0" borderId="0" xfId="0" applyFont="1" applyAlignment="1" applyProtection="1">
      <alignment horizontal="left"/>
      <protection locked="0"/>
    </xf>
    <xf numFmtId="0" fontId="6" fillId="0" borderId="0" xfId="0" applyFont="1" applyAlignment="1" applyProtection="1">
      <alignment horizontal="left" wrapText="1"/>
      <protection locked="0"/>
    </xf>
    <xf numFmtId="0" fontId="12"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center"/>
    </xf>
    <xf numFmtId="0" fontId="13" fillId="0" borderId="0" xfId="0" applyFont="1" applyAlignment="1">
      <alignment horizontal="left"/>
    </xf>
    <xf numFmtId="0" fontId="14" fillId="0" borderId="0" xfId="0" applyFont="1" applyAlignment="1">
      <alignment horizontal="left"/>
    </xf>
    <xf numFmtId="0" fontId="12" fillId="0" borderId="0" xfId="0" applyFont="1" applyAlignment="1">
      <alignment wrapText="1"/>
    </xf>
    <xf numFmtId="0" fontId="17" fillId="0" borderId="8" xfId="0" applyFont="1" applyBorder="1" applyProtection="1"/>
    <xf numFmtId="0" fontId="17" fillId="0" borderId="2" xfId="0" applyFont="1" applyBorder="1" applyProtection="1"/>
    <xf numFmtId="0" fontId="17" fillId="0" borderId="3" xfId="0" applyFont="1" applyBorder="1" applyProtection="1"/>
    <xf numFmtId="0" fontId="17" fillId="0" borderId="4" xfId="0" applyFont="1" applyBorder="1" applyProtection="1"/>
    <xf numFmtId="0" fontId="17" fillId="0" borderId="5" xfId="0" applyFont="1" applyBorder="1" applyProtection="1"/>
    <xf numFmtId="0" fontId="17" fillId="0" borderId="66" xfId="0" applyFont="1" applyBorder="1" applyProtection="1"/>
    <xf numFmtId="0" fontId="17" fillId="0" borderId="55" xfId="0" applyFont="1" applyBorder="1" applyAlignment="1" applyProtection="1">
      <alignment horizontal="center"/>
    </xf>
    <xf numFmtId="0" fontId="47" fillId="0" borderId="0" xfId="0" applyFont="1" applyAlignment="1" applyProtection="1">
      <alignment horizontal="centerContinuous"/>
    </xf>
    <xf numFmtId="0" fontId="17" fillId="0" borderId="5" xfId="0" applyFont="1" applyBorder="1" applyAlignment="1" applyProtection="1">
      <alignment horizontal="center"/>
    </xf>
    <xf numFmtId="0" fontId="47" fillId="0" borderId="55" xfId="0" applyFont="1" applyBorder="1" applyAlignment="1" applyProtection="1">
      <alignment horizontal="center"/>
    </xf>
    <xf numFmtId="0" fontId="47" fillId="0" borderId="5" xfId="0" applyFont="1" applyBorder="1" applyAlignment="1" applyProtection="1">
      <alignment horizontal="center"/>
    </xf>
    <xf numFmtId="0" fontId="17" fillId="0" borderId="56" xfId="0" applyFont="1" applyBorder="1" applyProtection="1"/>
    <xf numFmtId="0" fontId="17" fillId="0" borderId="1" xfId="0" applyFont="1" applyBorder="1" applyProtection="1"/>
    <xf numFmtId="0" fontId="17" fillId="0" borderId="7" xfId="0" applyFont="1" applyBorder="1" applyProtection="1"/>
    <xf numFmtId="0" fontId="18" fillId="0" borderId="0" xfId="0" applyFont="1" applyAlignment="1" applyProtection="1">
      <alignment horizontal="left"/>
    </xf>
    <xf numFmtId="0" fontId="18" fillId="0" borderId="4" xfId="0" quotePrefix="1" applyFont="1" applyBorder="1" applyProtection="1"/>
    <xf numFmtId="0" fontId="18" fillId="0" borderId="8" xfId="0" applyFont="1" applyBorder="1" applyAlignment="1" applyProtection="1">
      <alignment horizontal="left"/>
    </xf>
    <xf numFmtId="0" fontId="0" fillId="0" borderId="5" xfId="0" applyBorder="1"/>
    <xf numFmtId="0" fontId="8" fillId="0" borderId="10" xfId="0" applyFont="1" applyBorder="1" applyAlignment="1" applyProtection="1">
      <alignment horizontal="left"/>
    </xf>
    <xf numFmtId="0" fontId="8" fillId="0" borderId="21" xfId="0" applyFont="1" applyBorder="1" applyAlignment="1" applyProtection="1">
      <alignment horizontal="left"/>
    </xf>
    <xf numFmtId="5" fontId="8" fillId="0" borderId="21" xfId="0" applyNumberFormat="1" applyFont="1" applyBorder="1" applyAlignment="1" applyProtection="1">
      <alignment horizontal="right"/>
    </xf>
    <xf numFmtId="37" fontId="8" fillId="0" borderId="21" xfId="0" applyNumberFormat="1" applyFont="1" applyBorder="1" applyAlignment="1" applyProtection="1">
      <alignment horizontal="right"/>
    </xf>
    <xf numFmtId="37" fontId="8" fillId="0" borderId="17" xfId="0" applyNumberFormat="1" applyFont="1" applyBorder="1" applyAlignment="1" applyProtection="1">
      <alignment horizontal="right"/>
    </xf>
    <xf numFmtId="5" fontId="8" fillId="0" borderId="17" xfId="0" applyNumberFormat="1" applyFont="1" applyBorder="1" applyAlignment="1" applyProtection="1">
      <alignment horizontal="right"/>
    </xf>
    <xf numFmtId="5" fontId="8" fillId="0" borderId="22" xfId="0" applyNumberFormat="1" applyFont="1" applyBorder="1" applyAlignment="1" applyProtection="1">
      <alignment horizontal="right"/>
      <protection locked="0"/>
    </xf>
    <xf numFmtId="5" fontId="8" fillId="0" borderId="20" xfId="0" applyNumberFormat="1" applyFont="1" applyBorder="1" applyAlignment="1" applyProtection="1">
      <alignment horizontal="right"/>
      <protection locked="0"/>
    </xf>
    <xf numFmtId="5" fontId="8" fillId="0" borderId="26" xfId="0" applyNumberFormat="1" applyFont="1" applyBorder="1" applyAlignment="1" applyProtection="1">
      <alignment horizontal="right"/>
      <protection locked="0"/>
    </xf>
    <xf numFmtId="37" fontId="8" fillId="0" borderId="22" xfId="0" applyNumberFormat="1" applyFont="1" applyBorder="1" applyAlignment="1" applyProtection="1">
      <alignment horizontal="right"/>
      <protection locked="0"/>
    </xf>
    <xf numFmtId="37" fontId="8" fillId="0" borderId="20" xfId="0" applyNumberFormat="1" applyFont="1" applyBorder="1" applyAlignment="1" applyProtection="1">
      <alignment horizontal="right"/>
      <protection locked="0"/>
    </xf>
    <xf numFmtId="37" fontId="8" fillId="0" borderId="26" xfId="0" applyNumberFormat="1" applyFont="1" applyBorder="1" applyAlignment="1" applyProtection="1">
      <alignment horizontal="right"/>
      <protection locked="0"/>
    </xf>
    <xf numFmtId="37" fontId="8" fillId="0" borderId="22" xfId="0" applyNumberFormat="1" applyFont="1" applyBorder="1" applyAlignment="1" applyProtection="1">
      <alignment horizontal="right"/>
    </xf>
    <xf numFmtId="37" fontId="8" fillId="0" borderId="20" xfId="0" applyNumberFormat="1" applyFont="1" applyBorder="1" applyAlignment="1" applyProtection="1">
      <alignment horizontal="right"/>
    </xf>
    <xf numFmtId="37" fontId="8" fillId="0" borderId="26" xfId="0" applyNumberFormat="1" applyFont="1" applyBorder="1" applyAlignment="1" applyProtection="1">
      <alignment horizontal="right"/>
    </xf>
    <xf numFmtId="5" fontId="8" fillId="0" borderId="22" xfId="0" applyNumberFormat="1" applyFont="1" applyBorder="1" applyAlignment="1" applyProtection="1">
      <alignment horizontal="right"/>
    </xf>
    <xf numFmtId="5" fontId="8" fillId="0" borderId="20" xfId="0" applyNumberFormat="1" applyFont="1" applyBorder="1" applyAlignment="1" applyProtection="1">
      <alignment horizontal="right"/>
    </xf>
    <xf numFmtId="5" fontId="8" fillId="0" borderId="26" xfId="0" applyNumberFormat="1" applyFont="1" applyBorder="1" applyAlignment="1" applyProtection="1">
      <alignment horizontal="right"/>
    </xf>
    <xf numFmtId="0" fontId="8" fillId="0" borderId="0" xfId="0" applyFont="1" applyBorder="1" applyAlignment="1" applyProtection="1">
      <alignment horizontal="centerContinuous"/>
    </xf>
    <xf numFmtId="37" fontId="8" fillId="0" borderId="10" xfId="0" applyNumberFormat="1" applyFont="1" applyBorder="1" applyAlignment="1" applyProtection="1">
      <alignment horizontal="right"/>
    </xf>
    <xf numFmtId="37" fontId="0" fillId="0" borderId="67" xfId="0" applyNumberFormat="1" applyBorder="1" applyAlignment="1">
      <alignment horizontal="right"/>
    </xf>
    <xf numFmtId="37" fontId="8" fillId="0" borderId="68" xfId="0" applyNumberFormat="1" applyFont="1" applyBorder="1" applyAlignment="1" applyProtection="1">
      <alignment horizontal="right"/>
    </xf>
    <xf numFmtId="0" fontId="20" fillId="0" borderId="0" xfId="0" applyFont="1" applyAlignment="1" applyProtection="1"/>
    <xf numFmtId="0" fontId="0" fillId="0" borderId="0" xfId="0" applyAlignment="1">
      <alignment horizontal="center"/>
    </xf>
    <xf numFmtId="0" fontId="12" fillId="0" borderId="0" xfId="0" applyFont="1" applyBorder="1" applyProtection="1"/>
    <xf numFmtId="0" fontId="0" fillId="0" borderId="0" xfId="0" applyBorder="1"/>
    <xf numFmtId="0" fontId="12" fillId="0" borderId="0" xfId="0" applyFont="1" applyBorder="1"/>
    <xf numFmtId="0" fontId="0" fillId="0" borderId="4" xfId="0" applyBorder="1"/>
    <xf numFmtId="0" fontId="13" fillId="0" borderId="0" xfId="0" applyFont="1" applyBorder="1" applyAlignment="1" applyProtection="1">
      <alignment horizontal="centerContinuous"/>
    </xf>
    <xf numFmtId="0" fontId="12" fillId="0" borderId="0" xfId="0" applyFont="1" applyBorder="1" applyAlignment="1" applyProtection="1">
      <alignment horizontal="left"/>
    </xf>
    <xf numFmtId="0" fontId="12" fillId="0" borderId="0" xfId="0" applyFont="1" applyBorder="1" applyAlignment="1" applyProtection="1">
      <alignment horizontal="center"/>
    </xf>
    <xf numFmtId="0" fontId="12" fillId="0" borderId="8" xfId="0" applyFont="1" applyBorder="1"/>
    <xf numFmtId="0" fontId="12" fillId="0" borderId="12" xfId="0" applyFont="1" applyBorder="1"/>
    <xf numFmtId="0" fontId="12" fillId="0" borderId="24" xfId="0" applyFont="1" applyBorder="1"/>
    <xf numFmtId="0" fontId="12" fillId="0" borderId="2" xfId="0" applyFont="1" applyBorder="1"/>
    <xf numFmtId="0" fontId="12" fillId="0" borderId="14" xfId="0" applyFont="1" applyBorder="1"/>
    <xf numFmtId="0" fontId="12" fillId="0" borderId="4" xfId="0" applyFont="1" applyBorder="1"/>
    <xf numFmtId="0" fontId="12" fillId="0" borderId="25" xfId="0" applyFont="1" applyBorder="1"/>
    <xf numFmtId="0" fontId="8" fillId="0" borderId="0" xfId="0" applyFont="1"/>
    <xf numFmtId="0" fontId="12" fillId="0" borderId="16" xfId="0" applyFont="1" applyBorder="1"/>
    <xf numFmtId="0" fontId="12" fillId="0" borderId="9" xfId="0" applyFont="1" applyBorder="1"/>
    <xf numFmtId="0" fontId="12" fillId="0" borderId="26" xfId="0" applyFont="1" applyBorder="1"/>
    <xf numFmtId="0" fontId="12" fillId="0" borderId="9" xfId="0" applyFont="1" applyBorder="1" applyAlignment="1">
      <alignment horizontal="centerContinuous"/>
    </xf>
    <xf numFmtId="0" fontId="12" fillId="0" borderId="10" xfId="0" applyFont="1" applyBorder="1" applyAlignment="1">
      <alignment horizontal="centerContinuous"/>
    </xf>
    <xf numFmtId="0" fontId="12" fillId="0" borderId="11" xfId="0" applyFont="1" applyBorder="1" applyAlignment="1">
      <alignment horizontal="centerContinuous"/>
    </xf>
    <xf numFmtId="0" fontId="0" fillId="0" borderId="0" xfId="0" applyAlignment="1">
      <alignment wrapText="1"/>
    </xf>
    <xf numFmtId="0" fontId="0" fillId="0" borderId="5" xfId="0" applyBorder="1" applyAlignment="1">
      <alignment wrapText="1"/>
    </xf>
    <xf numFmtId="0" fontId="0" fillId="0" borderId="0" xfId="0" applyAlignment="1">
      <alignment horizontal="left" vertical="top" wrapText="1"/>
    </xf>
    <xf numFmtId="0" fontId="12" fillId="0" borderId="5" xfId="0" applyFont="1" applyBorder="1" applyAlignment="1">
      <alignment horizontal="centerContinuous"/>
    </xf>
    <xf numFmtId="0" fontId="0" fillId="0" borderId="0" xfId="0" applyAlignment="1"/>
    <xf numFmtId="0" fontId="0" fillId="0" borderId="5" xfId="0" applyBorder="1" applyAlignment="1"/>
    <xf numFmtId="0" fontId="12" fillId="0" borderId="0" xfId="0" applyFont="1" applyAlignment="1">
      <alignment horizontal="left" vertical="top" wrapText="1"/>
    </xf>
    <xf numFmtId="0" fontId="12" fillId="0" borderId="6" xfId="0" applyFont="1" applyBorder="1"/>
    <xf numFmtId="0" fontId="12" fillId="0" borderId="1" xfId="0" applyFont="1" applyBorder="1"/>
    <xf numFmtId="0" fontId="12" fillId="0" borderId="1" xfId="0" applyFont="1" applyBorder="1" applyAlignment="1">
      <alignment horizontal="centerContinuous"/>
    </xf>
    <xf numFmtId="0" fontId="12" fillId="0" borderId="7" xfId="0" applyFont="1" applyBorder="1" applyAlignment="1">
      <alignment horizontal="centerContinuous"/>
    </xf>
    <xf numFmtId="0" fontId="8" fillId="0" borderId="9" xfId="0" applyFont="1" applyBorder="1" applyAlignment="1">
      <alignment horizontal="centerContinuous"/>
    </xf>
    <xf numFmtId="0" fontId="8" fillId="0" borderId="10" xfId="0" applyFont="1" applyBorder="1" applyAlignment="1">
      <alignment horizontal="centerContinuous"/>
    </xf>
    <xf numFmtId="0" fontId="8" fillId="0" borderId="11" xfId="0" applyFont="1" applyBorder="1" applyAlignment="1">
      <alignment horizontal="centerContinuous"/>
    </xf>
    <xf numFmtId="0" fontId="8" fillId="0" borderId="4" xfId="0" applyFont="1" applyBorder="1"/>
    <xf numFmtId="0" fontId="8" fillId="0" borderId="0" xfId="0" applyFont="1" applyAlignment="1">
      <alignment horizontal="centerContinuous"/>
    </xf>
    <xf numFmtId="0" fontId="8" fillId="0" borderId="5" xfId="0" applyFont="1" applyBorder="1" applyAlignment="1">
      <alignment horizontal="centerContinuous"/>
    </xf>
    <xf numFmtId="0" fontId="8" fillId="0" borderId="0" xfId="0" applyFont="1" applyAlignment="1">
      <alignment horizontal="left" vertical="top" wrapText="1"/>
    </xf>
    <xf numFmtId="0" fontId="8" fillId="0" borderId="9" xfId="0" applyFont="1" applyBorder="1"/>
    <xf numFmtId="0" fontId="8" fillId="0" borderId="10" xfId="0" applyFont="1" applyBorder="1"/>
    <xf numFmtId="0" fontId="8" fillId="0" borderId="5" xfId="0" applyFont="1" applyBorder="1"/>
    <xf numFmtId="0" fontId="8" fillId="0" borderId="6" xfId="0" applyFont="1" applyBorder="1"/>
    <xf numFmtId="0" fontId="8" fillId="0" borderId="1" xfId="0" applyFont="1" applyBorder="1"/>
    <xf numFmtId="0" fontId="8" fillId="0" borderId="1" xfId="0" applyFont="1" applyBorder="1" applyAlignment="1">
      <alignment horizontal="centerContinuous"/>
    </xf>
    <xf numFmtId="0" fontId="8" fillId="0" borderId="7" xfId="0" applyFont="1" applyBorder="1" applyAlignment="1">
      <alignment horizontal="centerContinuous"/>
    </xf>
    <xf numFmtId="0" fontId="8" fillId="0" borderId="0" xfId="0" applyFont="1" applyAlignment="1">
      <alignment horizontal="left"/>
    </xf>
    <xf numFmtId="0" fontId="8" fillId="0" borderId="14" xfId="0" applyFont="1" applyBorder="1" applyAlignment="1" applyProtection="1">
      <alignment horizontal="centerContinuous"/>
    </xf>
    <xf numFmtId="0" fontId="18" fillId="0" borderId="22" xfId="0" applyFont="1" applyBorder="1" applyAlignment="1" applyProtection="1">
      <alignment horizontal="centerContinuous"/>
    </xf>
    <xf numFmtId="0" fontId="8" fillId="0" borderId="0" xfId="0" applyFont="1" applyAlignment="1" applyProtection="1">
      <alignment vertical="top" wrapText="1"/>
    </xf>
    <xf numFmtId="0" fontId="0" fillId="0" borderId="0" xfId="0" applyAlignment="1">
      <alignment vertical="top" wrapText="1"/>
    </xf>
    <xf numFmtId="0" fontId="8" fillId="0" borderId="31" xfId="0" applyFont="1" applyBorder="1" applyAlignment="1" applyProtection="1">
      <alignment horizontal="left" wrapText="1"/>
    </xf>
    <xf numFmtId="0" fontId="0" fillId="0" borderId="29" xfId="0" applyBorder="1" applyAlignment="1">
      <alignment horizontal="left" vertical="top" wrapText="1"/>
    </xf>
    <xf numFmtId="0" fontId="0" fillId="0" borderId="5" xfId="0" applyBorder="1" applyAlignment="1">
      <alignment horizontal="left" vertical="top" wrapText="1"/>
    </xf>
    <xf numFmtId="0" fontId="8" fillId="0" borderId="0" xfId="0" applyFont="1" applyAlignment="1" applyProtection="1">
      <alignment horizontal="left" wrapText="1"/>
    </xf>
    <xf numFmtId="0" fontId="0" fillId="0" borderId="0" xfId="0" applyAlignment="1">
      <alignment horizontal="left"/>
    </xf>
    <xf numFmtId="0" fontId="8" fillId="0" borderId="32" xfId="0" applyFont="1" applyBorder="1" applyAlignment="1" applyProtection="1">
      <alignment horizontal="centerContinuous"/>
    </xf>
    <xf numFmtId="0" fontId="8" fillId="0" borderId="19" xfId="0" applyFont="1" applyBorder="1" applyAlignment="1" applyProtection="1">
      <alignment horizontal="left"/>
    </xf>
    <xf numFmtId="0" fontId="8" fillId="0" borderId="19" xfId="0" applyFont="1" applyBorder="1" applyAlignment="1" applyProtection="1">
      <alignment horizontal="right"/>
    </xf>
    <xf numFmtId="0" fontId="8" fillId="0" borderId="32" xfId="0" applyFont="1" applyBorder="1" applyAlignment="1" applyProtection="1">
      <alignment horizontal="centerContinuous" wrapText="1"/>
    </xf>
    <xf numFmtId="0" fontId="8" fillId="0" borderId="5" xfId="0" applyFont="1" applyBorder="1" applyAlignment="1" applyProtection="1">
      <alignment horizontal="centerContinuous" wrapText="1"/>
    </xf>
    <xf numFmtId="0" fontId="8" fillId="0" borderId="19" xfId="0" applyFont="1" applyBorder="1" applyAlignment="1" applyProtection="1">
      <alignment horizontal="centerContinuous" wrapText="1"/>
    </xf>
    <xf numFmtId="0" fontId="8" fillId="0" borderId="38" xfId="0" applyFont="1" applyBorder="1" applyAlignment="1" applyProtection="1">
      <alignment horizontal="left"/>
    </xf>
    <xf numFmtId="0" fontId="8" fillId="0" borderId="38" xfId="0" applyFont="1" applyBorder="1" applyAlignment="1" applyProtection="1">
      <alignment horizontal="right"/>
    </xf>
    <xf numFmtId="0" fontId="8" fillId="0" borderId="7" xfId="0" applyFont="1" applyBorder="1" applyAlignment="1" applyProtection="1">
      <alignment horizontal="centerContinuous" wrapText="1"/>
    </xf>
    <xf numFmtId="0" fontId="8" fillId="0" borderId="0" xfId="0" applyFont="1" applyAlignment="1" applyProtection="1">
      <alignment horizontal="centerContinuous" wrapText="1"/>
    </xf>
    <xf numFmtId="0" fontId="8" fillId="0" borderId="2" xfId="0" applyFont="1" applyBorder="1" applyAlignment="1" applyProtection="1">
      <alignment horizontal="center"/>
    </xf>
    <xf numFmtId="0" fontId="8" fillId="0" borderId="12" xfId="0" applyFont="1" applyBorder="1" applyAlignment="1" applyProtection="1">
      <alignment horizontal="left"/>
    </xf>
    <xf numFmtId="0" fontId="8" fillId="0" borderId="3" xfId="0" applyFont="1" applyBorder="1" applyAlignment="1" applyProtection="1">
      <alignment horizontal="centerContinuous" wrapText="1"/>
    </xf>
    <xf numFmtId="0" fontId="8" fillId="0" borderId="25" xfId="0" applyFont="1" applyBorder="1" applyAlignment="1" applyProtection="1">
      <alignment horizontal="left"/>
    </xf>
    <xf numFmtId="0" fontId="8" fillId="0" borderId="26" xfId="0" applyFont="1" applyBorder="1" applyAlignment="1" applyProtection="1">
      <alignment horizontal="left"/>
    </xf>
    <xf numFmtId="0" fontId="18" fillId="0" borderId="22" xfId="0" applyFont="1" applyBorder="1" applyAlignment="1" applyProtection="1">
      <alignment horizontal="centerContinuous" wrapText="1"/>
    </xf>
    <xf numFmtId="0" fontId="8" fillId="0" borderId="10" xfId="0" applyFont="1" applyBorder="1" applyAlignment="1" applyProtection="1">
      <alignment horizontal="centerContinuous" wrapText="1"/>
    </xf>
    <xf numFmtId="0" fontId="8" fillId="0" borderId="11" xfId="0" applyFont="1" applyBorder="1" applyAlignment="1" applyProtection="1">
      <alignment horizontal="centerContinuous" wrapText="1"/>
    </xf>
    <xf numFmtId="0" fontId="8" fillId="0" borderId="15" xfId="0" applyFont="1" applyBorder="1" applyAlignment="1" applyProtection="1">
      <alignment horizontal="left"/>
    </xf>
    <xf numFmtId="0" fontId="8" fillId="0" borderId="17" xfId="0" applyFont="1" applyBorder="1" applyAlignment="1" applyProtection="1">
      <alignment horizontal="center"/>
    </xf>
    <xf numFmtId="0" fontId="8" fillId="0" borderId="25" xfId="0" applyFont="1" applyBorder="1" applyAlignment="1" applyProtection="1">
      <alignment horizontal="right"/>
    </xf>
    <xf numFmtId="0" fontId="8" fillId="0" borderId="0" xfId="0" applyFont="1" applyBorder="1" applyAlignment="1" applyProtection="1">
      <alignment horizontal="centerContinuous" wrapText="1"/>
    </xf>
    <xf numFmtId="0" fontId="12" fillId="0" borderId="15" xfId="0" applyFont="1" applyBorder="1" applyAlignment="1" applyProtection="1">
      <alignment horizontal="left"/>
    </xf>
    <xf numFmtId="0" fontId="12" fillId="0" borderId="25" xfId="0" applyFont="1" applyBorder="1" applyAlignment="1" applyProtection="1">
      <alignment horizontal="right"/>
    </xf>
    <xf numFmtId="0" fontId="12" fillId="0" borderId="0" xfId="0" applyFont="1" applyBorder="1" applyAlignment="1" applyProtection="1">
      <alignment horizontal="centerContinuous" wrapText="1"/>
    </xf>
    <xf numFmtId="0" fontId="12" fillId="0" borderId="5" xfId="0" applyFont="1" applyBorder="1" applyAlignment="1" applyProtection="1">
      <alignment horizontal="centerContinuous" wrapText="1"/>
    </xf>
    <xf numFmtId="0" fontId="12" fillId="0" borderId="38" xfId="0" applyFont="1" applyBorder="1" applyAlignment="1" applyProtection="1">
      <alignment horizontal="left"/>
    </xf>
    <xf numFmtId="0" fontId="12" fillId="0" borderId="35" xfId="0" applyFont="1" applyBorder="1" applyAlignment="1" applyProtection="1">
      <alignment horizontal="left"/>
    </xf>
    <xf numFmtId="0" fontId="12" fillId="0" borderId="36" xfId="0" applyFont="1" applyBorder="1" applyAlignment="1" applyProtection="1">
      <alignment horizontal="right"/>
    </xf>
    <xf numFmtId="0" fontId="12" fillId="0" borderId="1" xfId="0" applyFont="1" applyBorder="1" applyAlignment="1" applyProtection="1">
      <alignment horizontal="centerContinuous" wrapText="1"/>
    </xf>
    <xf numFmtId="0" fontId="12" fillId="0" borderId="7" xfId="0" applyFont="1" applyBorder="1" applyAlignment="1" applyProtection="1">
      <alignment horizontal="centerContinuous" wrapText="1"/>
    </xf>
    <xf numFmtId="0" fontId="48" fillId="0" borderId="4" xfId="0" applyFont="1" applyBorder="1" applyProtection="1"/>
    <xf numFmtId="0" fontId="0" fillId="0" borderId="19" xfId="0" applyBorder="1" applyProtection="1"/>
    <xf numFmtId="164" fontId="0" fillId="0" borderId="17" xfId="0" applyNumberFormat="1" applyBorder="1" applyAlignment="1" applyProtection="1">
      <alignment horizontal="center"/>
    </xf>
    <xf numFmtId="0" fontId="0" fillId="0" borderId="21" xfId="0" applyBorder="1" applyProtection="1"/>
    <xf numFmtId="0" fontId="0" fillId="0" borderId="0" xfId="0" applyProtection="1"/>
    <xf numFmtId="0" fontId="0" fillId="0" borderId="0" xfId="0" applyAlignment="1" applyProtection="1">
      <alignment horizontal="centerContinuous"/>
    </xf>
    <xf numFmtId="0" fontId="0" fillId="0" borderId="8" xfId="0" applyBorder="1" applyProtection="1"/>
    <xf numFmtId="0" fontId="0" fillId="0" borderId="2" xfId="0" applyBorder="1" applyProtection="1"/>
    <xf numFmtId="0" fontId="0" fillId="0" borderId="12" xfId="0" applyBorder="1" applyProtection="1"/>
    <xf numFmtId="0" fontId="0" fillId="0" borderId="24" xfId="0" applyBorder="1" applyAlignment="1" applyProtection="1">
      <alignment horizontal="left"/>
    </xf>
    <xf numFmtId="0" fontId="0" fillId="0" borderId="12" xfId="0" applyBorder="1" applyAlignment="1" applyProtection="1">
      <alignment horizontal="centerContinuous"/>
    </xf>
    <xf numFmtId="0" fontId="0" fillId="0" borderId="12" xfId="0" applyBorder="1" applyAlignment="1" applyProtection="1">
      <alignment horizontal="left"/>
    </xf>
    <xf numFmtId="0" fontId="0" fillId="0" borderId="3" xfId="0" applyBorder="1" applyAlignment="1" applyProtection="1">
      <alignment horizontal="left"/>
    </xf>
    <xf numFmtId="0" fontId="0" fillId="0" borderId="25" xfId="0" applyBorder="1" applyProtection="1"/>
    <xf numFmtId="0" fontId="0" fillId="0" borderId="19" xfId="0" applyBorder="1" applyAlignment="1" applyProtection="1">
      <alignment horizontal="left"/>
    </xf>
    <xf numFmtId="0" fontId="0" fillId="0" borderId="25" xfId="0" applyBorder="1" applyAlignment="1" applyProtection="1">
      <alignment horizontal="centerContinuous"/>
    </xf>
    <xf numFmtId="0" fontId="0" fillId="0" borderId="25" xfId="0" applyBorder="1" applyAlignment="1" applyProtection="1">
      <alignment horizontal="left"/>
    </xf>
    <xf numFmtId="0" fontId="0" fillId="0" borderId="5" xfId="0" applyBorder="1" applyAlignment="1" applyProtection="1">
      <alignment horizontal="center"/>
    </xf>
    <xf numFmtId="0" fontId="0" fillId="0" borderId="9" xfId="0" applyBorder="1" applyProtection="1"/>
    <xf numFmtId="0" fontId="0" fillId="0" borderId="10" xfId="0" applyBorder="1" applyProtection="1"/>
    <xf numFmtId="0" fontId="0" fillId="0" borderId="26" xfId="0" applyBorder="1" applyProtection="1"/>
    <xf numFmtId="0" fontId="0" fillId="0" borderId="21" xfId="0" applyBorder="1" applyAlignment="1" applyProtection="1">
      <alignment horizontal="left"/>
    </xf>
    <xf numFmtId="0" fontId="0" fillId="0" borderId="26" xfId="0" applyBorder="1" applyAlignment="1" applyProtection="1">
      <alignment horizontal="centerContinuous"/>
    </xf>
    <xf numFmtId="164" fontId="0" fillId="0" borderId="26" xfId="0" applyNumberFormat="1" applyBorder="1" applyAlignment="1" applyProtection="1">
      <alignment horizontal="center"/>
    </xf>
    <xf numFmtId="0" fontId="0" fillId="0" borderId="22" xfId="0" applyBorder="1" applyProtection="1"/>
    <xf numFmtId="0" fontId="0" fillId="0" borderId="42" xfId="0" applyBorder="1" applyAlignment="1" applyProtection="1">
      <alignment horizontal="centerContinuous"/>
    </xf>
    <xf numFmtId="0" fontId="0" fillId="0" borderId="39" xfId="0" applyBorder="1" applyAlignment="1" applyProtection="1">
      <alignment horizontal="centerContinuous"/>
    </xf>
    <xf numFmtId="0" fontId="0" fillId="0" borderId="33" xfId="0" applyBorder="1" applyAlignment="1" applyProtection="1">
      <alignment horizontal="center"/>
    </xf>
    <xf numFmtId="0" fontId="0" fillId="0" borderId="32" xfId="0" applyBorder="1" applyProtection="1"/>
    <xf numFmtId="0" fontId="0" fillId="0" borderId="28" xfId="0" applyBorder="1" applyProtection="1"/>
    <xf numFmtId="0" fontId="0" fillId="0" borderId="31" xfId="0" applyBorder="1" applyProtection="1"/>
    <xf numFmtId="0" fontId="0" fillId="0" borderId="32" xfId="0" applyBorder="1" applyAlignment="1" applyProtection="1">
      <alignment horizontal="centerContinuous"/>
    </xf>
    <xf numFmtId="0" fontId="0" fillId="0" borderId="34" xfId="0" applyBorder="1" applyAlignment="1" applyProtection="1">
      <alignment horizontal="centerContinuous"/>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15" xfId="0" applyBorder="1" applyAlignment="1" applyProtection="1">
      <alignment horizontal="center"/>
    </xf>
    <xf numFmtId="0" fontId="0" fillId="0" borderId="19" xfId="0" applyBorder="1" applyAlignment="1" applyProtection="1">
      <alignment horizontal="centerContinuous"/>
    </xf>
    <xf numFmtId="0" fontId="0" fillId="0" borderId="16" xfId="0" applyBorder="1" applyAlignment="1" applyProtection="1">
      <alignment horizontal="centerContinuous"/>
    </xf>
    <xf numFmtId="0" fontId="0" fillId="0" borderId="20" xfId="0" applyBorder="1" applyAlignment="1" applyProtection="1">
      <alignment horizontal="center"/>
    </xf>
    <xf numFmtId="0" fontId="0" fillId="0" borderId="21" xfId="0" applyBorder="1" applyAlignment="1" applyProtection="1">
      <alignment horizontal="centerContinuous"/>
    </xf>
    <xf numFmtId="0" fontId="0" fillId="0" borderId="17" xfId="0" applyBorder="1" applyAlignment="1" applyProtection="1">
      <alignment horizontal="center"/>
    </xf>
    <xf numFmtId="0" fontId="0" fillId="0" borderId="22" xfId="0" applyBorder="1" applyAlignment="1" applyProtection="1">
      <alignment horizontal="centerContinuous"/>
    </xf>
    <xf numFmtId="37" fontId="0" fillId="0" borderId="28" xfId="0" applyNumberFormat="1" applyBorder="1" applyProtection="1"/>
    <xf numFmtId="5" fontId="0" fillId="0" borderId="28" xfId="0" applyNumberFormat="1" applyBorder="1" applyProtection="1"/>
    <xf numFmtId="37" fontId="0" fillId="0" borderId="25" xfId="0" applyNumberFormat="1" applyBorder="1" applyProtection="1"/>
    <xf numFmtId="167" fontId="0" fillId="0" borderId="5" xfId="0" applyNumberFormat="1" applyBorder="1" applyProtection="1"/>
    <xf numFmtId="37" fontId="0" fillId="0" borderId="15" xfId="0" applyNumberFormat="1" applyBorder="1" applyProtection="1"/>
    <xf numFmtId="168" fontId="0" fillId="0" borderId="5" xfId="0" applyNumberFormat="1" applyBorder="1" applyProtection="1"/>
    <xf numFmtId="0" fontId="49" fillId="0" borderId="0" xfId="0" applyFont="1" applyProtection="1"/>
    <xf numFmtId="0" fontId="0" fillId="0" borderId="0" xfId="0" applyAlignment="1" applyProtection="1">
      <alignment horizontal="center"/>
    </xf>
    <xf numFmtId="37" fontId="0" fillId="0" borderId="17" xfId="0" applyNumberFormat="1" applyBorder="1" applyProtection="1"/>
    <xf numFmtId="0" fontId="0" fillId="0" borderId="44" xfId="0" applyBorder="1" applyProtection="1"/>
    <xf numFmtId="37" fontId="0" fillId="0" borderId="46" xfId="0" applyNumberFormat="1" applyBorder="1" applyProtection="1"/>
    <xf numFmtId="37" fontId="0" fillId="0" borderId="45" xfId="0" applyNumberFormat="1" applyBorder="1" applyProtection="1"/>
    <xf numFmtId="168" fontId="0" fillId="0" borderId="39" xfId="0" applyNumberFormat="1" applyBorder="1" applyProtection="1"/>
    <xf numFmtId="0" fontId="0" fillId="0" borderId="47" xfId="0" applyBorder="1" applyAlignment="1" applyProtection="1">
      <alignment horizontal="center"/>
    </xf>
    <xf numFmtId="0" fontId="0" fillId="0" borderId="1" xfId="0" applyBorder="1" applyProtection="1"/>
    <xf numFmtId="37" fontId="0" fillId="0" borderId="35" xfId="0" applyNumberFormat="1" applyBorder="1" applyProtection="1"/>
    <xf numFmtId="5" fontId="0" fillId="0" borderId="35" xfId="0" applyNumberFormat="1" applyBorder="1" applyProtection="1"/>
    <xf numFmtId="37" fontId="0" fillId="0" borderId="49" xfId="0" applyNumberFormat="1" applyBorder="1" applyProtection="1"/>
    <xf numFmtId="168" fontId="0" fillId="0" borderId="69" xfId="0" applyNumberFormat="1" applyBorder="1" applyProtection="1"/>
    <xf numFmtId="0" fontId="0" fillId="0" borderId="0" xfId="0" applyAlignment="1" applyProtection="1">
      <alignment horizontal="right"/>
    </xf>
    <xf numFmtId="164" fontId="0" fillId="0" borderId="10" xfId="0" applyNumberFormat="1" applyBorder="1" applyAlignment="1" applyProtection="1">
      <alignment horizontal="center"/>
    </xf>
    <xf numFmtId="0" fontId="0" fillId="0" borderId="3" xfId="0" applyBorder="1" applyProtection="1"/>
    <xf numFmtId="0" fontId="0" fillId="0" borderId="4" xfId="0" applyBorder="1" applyAlignment="1" applyProtection="1">
      <alignment horizontal="centerContinuous"/>
    </xf>
    <xf numFmtId="0" fontId="0" fillId="0" borderId="5" xfId="0" applyBorder="1" applyAlignment="1" applyProtection="1">
      <alignment horizontal="centerContinuous"/>
    </xf>
    <xf numFmtId="0" fontId="0" fillId="0" borderId="4" xfId="0" applyBorder="1" applyProtection="1"/>
    <xf numFmtId="0" fontId="0" fillId="0" borderId="5" xfId="0" applyBorder="1" applyProtection="1"/>
    <xf numFmtId="0" fontId="0" fillId="0" borderId="23" xfId="0" applyBorder="1" applyAlignment="1" applyProtection="1">
      <alignment horizontal="center"/>
    </xf>
    <xf numFmtId="0" fontId="0" fillId="0" borderId="48" xfId="0" applyBorder="1" applyProtection="1"/>
    <xf numFmtId="37" fontId="0" fillId="0" borderId="50" xfId="0" applyNumberFormat="1" applyBorder="1" applyProtection="1"/>
    <xf numFmtId="5" fontId="0" fillId="0" borderId="49" xfId="0" applyNumberFormat="1" applyBorder="1" applyProtection="1"/>
    <xf numFmtId="37" fontId="0" fillId="0" borderId="43" xfId="0" applyNumberFormat="1" applyBorder="1" applyProtection="1"/>
    <xf numFmtId="0" fontId="48" fillId="0" borderId="0" xfId="0" applyFont="1" applyProtection="1"/>
    <xf numFmtId="0" fontId="12" fillId="0" borderId="0" xfId="0" applyFont="1" applyBorder="1" applyAlignment="1" applyProtection="1">
      <alignment horizontal="centerContinuous"/>
    </xf>
    <xf numFmtId="37" fontId="12" fillId="0" borderId="0" xfId="0" applyNumberFormat="1" applyFont="1" applyBorder="1" applyProtection="1"/>
    <xf numFmtId="5" fontId="12" fillId="0" borderId="0" xfId="0" applyNumberFormat="1" applyFont="1" applyBorder="1" applyProtection="1"/>
    <xf numFmtId="0" fontId="0" fillId="0" borderId="11" xfId="0" applyBorder="1" applyAlignment="1" applyProtection="1">
      <alignment horizontal="centerContinuous"/>
    </xf>
    <xf numFmtId="37" fontId="0" fillId="0" borderId="0" xfId="0" applyNumberFormat="1" applyProtection="1"/>
    <xf numFmtId="0" fontId="0" fillId="0" borderId="11" xfId="0" applyBorder="1" applyProtection="1"/>
    <xf numFmtId="0" fontId="0" fillId="0" borderId="16" xfId="0" applyBorder="1" applyProtection="1"/>
    <xf numFmtId="164" fontId="0" fillId="0" borderId="21" xfId="0" applyNumberFormat="1" applyBorder="1" applyAlignment="1" applyProtection="1">
      <alignment horizontal="center"/>
    </xf>
    <xf numFmtId="0" fontId="0" fillId="0" borderId="10" xfId="0" applyBorder="1" applyAlignment="1" applyProtection="1">
      <alignment horizontal="centerContinuous"/>
    </xf>
    <xf numFmtId="0" fontId="0" fillId="0" borderId="6" xfId="0" applyBorder="1" applyProtection="1"/>
    <xf numFmtId="0" fontId="0" fillId="0" borderId="7" xfId="0" applyBorder="1" applyProtection="1"/>
    <xf numFmtId="0" fontId="0" fillId="0" borderId="24" xfId="0" applyBorder="1" applyProtection="1"/>
    <xf numFmtId="0" fontId="0" fillId="0" borderId="14" xfId="0" applyBorder="1" applyProtection="1"/>
    <xf numFmtId="0" fontId="0" fillId="0" borderId="31" xfId="0" applyBorder="1" applyAlignment="1" applyProtection="1">
      <alignment horizontal="centerContinuous"/>
    </xf>
    <xf numFmtId="0" fontId="0" fillId="0" borderId="24" xfId="0" applyBorder="1" applyAlignment="1" applyProtection="1">
      <alignment horizontal="center"/>
    </xf>
    <xf numFmtId="0" fontId="0" fillId="0" borderId="14" xfId="0" applyBorder="1" applyAlignment="1" applyProtection="1">
      <alignment horizontal="center"/>
    </xf>
    <xf numFmtId="0" fontId="0" fillId="0" borderId="34" xfId="0" applyBorder="1" applyAlignment="1" applyProtection="1">
      <alignment horizontal="center"/>
    </xf>
    <xf numFmtId="0" fontId="0" fillId="0" borderId="22" xfId="0" applyBorder="1" applyAlignment="1" applyProtection="1">
      <alignment horizontal="center"/>
    </xf>
    <xf numFmtId="37" fontId="0" fillId="0" borderId="16" xfId="0" applyNumberFormat="1" applyBorder="1" applyProtection="1"/>
    <xf numFmtId="5" fontId="0" fillId="0" borderId="58" xfId="0" applyNumberFormat="1" applyBorder="1" applyProtection="1"/>
    <xf numFmtId="5" fontId="0" fillId="0" borderId="16" xfId="0" applyNumberFormat="1" applyBorder="1" applyProtection="1"/>
    <xf numFmtId="0" fontId="0" fillId="0" borderId="1" xfId="0" applyBorder="1" applyAlignment="1" applyProtection="1">
      <alignment horizontal="center"/>
    </xf>
    <xf numFmtId="5" fontId="0" fillId="0" borderId="52" xfId="0" applyNumberFormat="1" applyBorder="1" applyProtection="1"/>
    <xf numFmtId="37" fontId="0" fillId="0" borderId="37" xfId="0" applyNumberFormat="1" applyBorder="1" applyProtection="1"/>
    <xf numFmtId="0" fontId="0" fillId="0" borderId="3" xfId="0" applyBorder="1" applyAlignment="1" applyProtection="1">
      <alignment horizontal="centerContinuous"/>
    </xf>
    <xf numFmtId="0" fontId="0" fillId="0" borderId="39" xfId="0" applyBorder="1" applyProtection="1"/>
    <xf numFmtId="0" fontId="0" fillId="0" borderId="28" xfId="0" applyBorder="1" applyAlignment="1" applyProtection="1">
      <alignment horizontal="center"/>
    </xf>
    <xf numFmtId="0" fontId="0" fillId="0" borderId="45" xfId="0" applyBorder="1" applyAlignment="1" applyProtection="1">
      <alignment horizontal="centerContinuous"/>
    </xf>
    <xf numFmtId="0" fontId="0" fillId="0" borderId="44" xfId="0" applyBorder="1" applyAlignment="1" applyProtection="1">
      <alignment horizontal="centerContinuous"/>
    </xf>
    <xf numFmtId="0" fontId="0" fillId="0" borderId="39" xfId="0" applyBorder="1" applyAlignment="1" applyProtection="1">
      <alignment horizontal="center"/>
    </xf>
    <xf numFmtId="0" fontId="0" fillId="0" borderId="15" xfId="0" applyBorder="1" applyProtection="1"/>
    <xf numFmtId="0" fontId="0" fillId="0" borderId="11" xfId="0" applyBorder="1" applyAlignment="1" applyProtection="1">
      <alignment horizontal="center"/>
    </xf>
    <xf numFmtId="37" fontId="0" fillId="0" borderId="19" xfId="0" applyNumberFormat="1" applyBorder="1" applyProtection="1"/>
    <xf numFmtId="37" fontId="0" fillId="0" borderId="34" xfId="0" applyNumberFormat="1" applyBorder="1" applyProtection="1"/>
    <xf numFmtId="0" fontId="0" fillId="0" borderId="19" xfId="0" applyBorder="1" applyAlignment="1" applyProtection="1">
      <alignment horizontal="right"/>
    </xf>
    <xf numFmtId="0" fontId="0" fillId="0" borderId="16" xfId="0" applyBorder="1" applyAlignment="1" applyProtection="1">
      <alignment horizontal="center"/>
    </xf>
    <xf numFmtId="0" fontId="0" fillId="0" borderId="52" xfId="0" applyBorder="1" applyAlignment="1" applyProtection="1">
      <alignment horizontal="center"/>
    </xf>
    <xf numFmtId="0" fontId="0" fillId="0" borderId="8" xfId="0" applyBorder="1" applyAlignment="1" applyProtection="1">
      <alignment horizontal="left"/>
    </xf>
    <xf numFmtId="0" fontId="0" fillId="0" borderId="8" xfId="0" applyBorder="1" applyAlignment="1" applyProtection="1">
      <alignment horizontal="center"/>
    </xf>
    <xf numFmtId="0" fontId="0" fillId="0" borderId="66" xfId="0" applyBorder="1" applyAlignment="1" applyProtection="1">
      <alignment horizontal="center"/>
    </xf>
    <xf numFmtId="0" fontId="0" fillId="0" borderId="2" xfId="0" applyBorder="1" applyAlignment="1" applyProtection="1">
      <alignment horizontal="left"/>
    </xf>
    <xf numFmtId="0" fontId="0" fillId="0" borderId="8" xfId="0" applyBorder="1" applyAlignment="1" applyProtection="1">
      <alignment horizontal="centerContinuous"/>
    </xf>
    <xf numFmtId="0" fontId="0" fillId="0" borderId="4" xfId="0" applyBorder="1" applyAlignment="1" applyProtection="1">
      <alignment horizontal="center"/>
    </xf>
    <xf numFmtId="0" fontId="0" fillId="0" borderId="55" xfId="0" applyBorder="1" applyProtection="1"/>
    <xf numFmtId="164" fontId="0" fillId="0" borderId="56" xfId="0" applyNumberFormat="1" applyBorder="1" applyAlignment="1" applyProtection="1">
      <alignment horizontal="center"/>
    </xf>
    <xf numFmtId="0" fontId="0" fillId="0" borderId="1" xfId="0" applyBorder="1" applyAlignment="1" applyProtection="1">
      <alignment horizontal="centerContinuous"/>
    </xf>
    <xf numFmtId="0" fontId="0" fillId="0" borderId="60" xfId="0" applyBorder="1" applyAlignment="1" applyProtection="1">
      <alignment horizontal="centerContinuous"/>
    </xf>
    <xf numFmtId="0" fontId="0" fillId="0" borderId="59" xfId="0" applyBorder="1" applyAlignment="1" applyProtection="1">
      <alignment horizontal="centerContinuous"/>
    </xf>
    <xf numFmtId="0" fontId="0" fillId="0" borderId="60" xfId="0" applyBorder="1" applyProtection="1"/>
    <xf numFmtId="0" fontId="0" fillId="0" borderId="3" xfId="0" applyBorder="1" applyAlignment="1" applyProtection="1">
      <alignment horizontal="center"/>
    </xf>
    <xf numFmtId="0" fontId="0" fillId="0" borderId="2" xfId="0" applyBorder="1" applyAlignment="1" applyProtection="1">
      <alignment horizontal="centerContinuous"/>
    </xf>
    <xf numFmtId="0" fontId="0" fillId="0" borderId="66" xfId="0" applyBorder="1" applyAlignment="1" applyProtection="1">
      <alignment horizontal="centerContinuous"/>
    </xf>
    <xf numFmtId="0" fontId="0" fillId="0" borderId="55" xfId="0" applyBorder="1" applyAlignment="1" applyProtection="1">
      <alignment horizontal="center"/>
    </xf>
    <xf numFmtId="0" fontId="0" fillId="0" borderId="55" xfId="0" applyBorder="1" applyAlignment="1" applyProtection="1">
      <alignment horizontal="centerContinuous"/>
    </xf>
    <xf numFmtId="0" fontId="0" fillId="0" borderId="56" xfId="0" applyBorder="1" applyAlignment="1" applyProtection="1">
      <alignment horizontal="center"/>
    </xf>
    <xf numFmtId="0" fontId="0" fillId="0" borderId="7" xfId="0" applyBorder="1" applyAlignment="1" applyProtection="1">
      <alignment horizontal="center"/>
    </xf>
    <xf numFmtId="0" fontId="0" fillId="0" borderId="7" xfId="0" applyBorder="1" applyAlignment="1" applyProtection="1">
      <alignment horizontal="centerContinuous"/>
    </xf>
    <xf numFmtId="0" fontId="0" fillId="0" borderId="6" xfId="0" applyBorder="1" applyAlignment="1" applyProtection="1">
      <alignment horizontal="centerContinuous"/>
    </xf>
    <xf numFmtId="0" fontId="0" fillId="0" borderId="55" xfId="0" applyBorder="1" applyAlignment="1" applyProtection="1">
      <alignment horizontal="right"/>
    </xf>
    <xf numFmtId="0" fontId="0" fillId="0" borderId="4" xfId="0" applyBorder="1" applyAlignment="1" applyProtection="1">
      <alignment horizontal="right"/>
    </xf>
    <xf numFmtId="37" fontId="0" fillId="0" borderId="5" xfId="0" applyNumberFormat="1" applyBorder="1" applyAlignment="1" applyProtection="1">
      <alignment horizontal="right"/>
    </xf>
    <xf numFmtId="37" fontId="0" fillId="0" borderId="5" xfId="0" applyNumberFormat="1" applyBorder="1" applyProtection="1"/>
    <xf numFmtId="0" fontId="0" fillId="0" borderId="56" xfId="0" applyBorder="1" applyProtection="1"/>
    <xf numFmtId="164" fontId="0" fillId="0" borderId="0" xfId="0" applyNumberFormat="1" applyAlignment="1" applyProtection="1">
      <alignment horizontal="center"/>
    </xf>
    <xf numFmtId="164" fontId="0" fillId="0" borderId="1" xfId="0" applyNumberFormat="1" applyBorder="1" applyAlignment="1" applyProtection="1">
      <alignment horizontal="center"/>
    </xf>
    <xf numFmtId="0" fontId="0" fillId="0" borderId="2" xfId="0" applyBorder="1" applyAlignment="1" applyProtection="1">
      <alignment horizontal="center"/>
    </xf>
    <xf numFmtId="0" fontId="0" fillId="0" borderId="10" xfId="0" applyBorder="1" applyAlignment="1" applyProtection="1">
      <alignment horizontal="center"/>
    </xf>
    <xf numFmtId="37" fontId="0" fillId="0" borderId="10" xfId="0" applyNumberFormat="1" applyBorder="1" applyProtection="1"/>
    <xf numFmtId="164" fontId="0" fillId="0" borderId="6" xfId="0" applyNumberFormat="1" applyBorder="1" applyAlignment="1" applyProtection="1">
      <alignment horizontal="center"/>
    </xf>
    <xf numFmtId="0" fontId="0" fillId="0" borderId="2" xfId="0" applyBorder="1" applyAlignment="1" applyProtection="1">
      <alignment horizontal="right"/>
    </xf>
    <xf numFmtId="0" fontId="0" fillId="0" borderId="8" xfId="0" applyBorder="1" applyAlignment="1" applyProtection="1">
      <alignment horizontal="right"/>
    </xf>
    <xf numFmtId="0" fontId="0" fillId="0" borderId="66" xfId="0" applyBorder="1" applyProtection="1"/>
    <xf numFmtId="0" fontId="0" fillId="0" borderId="6" xfId="0" applyBorder="1" applyAlignment="1" applyProtection="1">
      <alignment horizontal="center"/>
    </xf>
    <xf numFmtId="0" fontId="0" fillId="0" borderId="70" xfId="0" applyBorder="1" applyProtection="1"/>
    <xf numFmtId="165" fontId="0" fillId="0" borderId="10" xfId="0" applyNumberFormat="1" applyBorder="1" applyProtection="1"/>
    <xf numFmtId="165" fontId="0" fillId="0" borderId="11" xfId="0" applyNumberFormat="1" applyBorder="1" applyAlignment="1" applyProtection="1">
      <alignment horizontal="center"/>
    </xf>
    <xf numFmtId="165" fontId="0" fillId="0" borderId="10" xfId="0" applyNumberFormat="1" applyBorder="1" applyAlignment="1" applyProtection="1">
      <alignment horizontal="center"/>
    </xf>
    <xf numFmtId="165" fontId="0" fillId="0" borderId="11" xfId="0" applyNumberFormat="1" applyBorder="1" applyProtection="1"/>
    <xf numFmtId="165" fontId="0" fillId="0" borderId="9" xfId="0" applyNumberFormat="1" applyBorder="1" applyProtection="1"/>
    <xf numFmtId="0" fontId="0" fillId="0" borderId="70" xfId="0" applyBorder="1" applyAlignment="1" applyProtection="1">
      <alignment horizontal="right"/>
    </xf>
    <xf numFmtId="165" fontId="0" fillId="0" borderId="9" xfId="0" applyNumberFormat="1" applyBorder="1" applyAlignment="1" applyProtection="1">
      <alignment horizontal="right"/>
    </xf>
    <xf numFmtId="165" fontId="0" fillId="0" borderId="0" xfId="0" applyNumberFormat="1" applyProtection="1"/>
    <xf numFmtId="165" fontId="0" fillId="0" borderId="5" xfId="0" applyNumberFormat="1" applyBorder="1" applyProtection="1"/>
    <xf numFmtId="165" fontId="0" fillId="0" borderId="4" xfId="0" applyNumberFormat="1" applyBorder="1" applyAlignment="1" applyProtection="1">
      <alignment horizontal="right"/>
    </xf>
    <xf numFmtId="0" fontId="0" fillId="0" borderId="9" xfId="0" applyBorder="1" applyAlignment="1" applyProtection="1">
      <alignment horizontal="right"/>
    </xf>
    <xf numFmtId="37" fontId="0" fillId="0" borderId="11" xfId="0" applyNumberFormat="1" applyBorder="1" applyProtection="1"/>
    <xf numFmtId="37" fontId="0" fillId="0" borderId="9" xfId="0" applyNumberFormat="1" applyBorder="1" applyAlignment="1" applyProtection="1">
      <alignment horizontal="right"/>
    </xf>
    <xf numFmtId="5" fontId="0" fillId="0" borderId="10" xfId="0" applyNumberFormat="1" applyBorder="1" applyProtection="1"/>
    <xf numFmtId="5" fontId="0" fillId="0" borderId="11" xfId="0" applyNumberFormat="1" applyBorder="1" applyProtection="1"/>
    <xf numFmtId="5" fontId="0" fillId="0" borderId="9" xfId="0" applyNumberFormat="1" applyBorder="1" applyAlignment="1" applyProtection="1">
      <alignment horizontal="right"/>
    </xf>
    <xf numFmtId="37" fontId="0" fillId="0" borderId="9" xfId="0" applyNumberFormat="1" applyBorder="1" applyProtection="1"/>
    <xf numFmtId="5" fontId="0" fillId="0" borderId="9" xfId="0" applyNumberFormat="1" applyBorder="1" applyProtection="1"/>
    <xf numFmtId="168" fontId="0" fillId="0" borderId="10" xfId="0" applyNumberFormat="1" applyBorder="1" applyProtection="1"/>
    <xf numFmtId="168" fontId="0" fillId="0" borderId="11" xfId="0" applyNumberFormat="1" applyBorder="1" applyProtection="1"/>
    <xf numFmtId="168" fontId="0" fillId="0" borderId="9" xfId="0" applyNumberFormat="1" applyBorder="1" applyProtection="1"/>
    <xf numFmtId="170" fontId="0" fillId="0" borderId="0" xfId="0" applyNumberFormat="1" applyProtection="1"/>
    <xf numFmtId="170" fontId="0" fillId="0" borderId="5" xfId="0" applyNumberFormat="1" applyBorder="1" applyProtection="1"/>
    <xf numFmtId="170" fontId="0" fillId="0" borderId="4" xfId="0" applyNumberFormat="1" applyBorder="1" applyProtection="1"/>
    <xf numFmtId="0" fontId="0" fillId="0" borderId="61" xfId="0" applyBorder="1" applyProtection="1"/>
    <xf numFmtId="0" fontId="0" fillId="0" borderId="59" xfId="0" applyBorder="1" applyProtection="1"/>
    <xf numFmtId="37" fontId="0" fillId="0" borderId="70" xfId="0" applyNumberFormat="1" applyBorder="1" applyProtection="1"/>
    <xf numFmtId="37" fontId="0" fillId="0" borderId="55" xfId="0" applyNumberFormat="1" applyBorder="1" applyProtection="1"/>
    <xf numFmtId="171" fontId="0" fillId="0" borderId="5" xfId="0" applyNumberFormat="1" applyBorder="1" applyProtection="1"/>
    <xf numFmtId="171" fontId="0" fillId="0" borderId="55" xfId="0" applyNumberFormat="1" applyBorder="1" applyProtection="1"/>
    <xf numFmtId="171" fontId="0" fillId="0" borderId="0" xfId="0" applyNumberFormat="1" applyProtection="1"/>
    <xf numFmtId="171" fontId="0" fillId="0" borderId="11" xfId="0" applyNumberFormat="1" applyBorder="1" applyProtection="1"/>
    <xf numFmtId="171" fontId="0" fillId="0" borderId="70" xfId="0" applyNumberFormat="1" applyBorder="1" applyProtection="1"/>
    <xf numFmtId="171" fontId="0" fillId="0" borderId="10" xfId="0" applyNumberFormat="1" applyBorder="1" applyProtection="1"/>
    <xf numFmtId="37" fontId="0" fillId="0" borderId="7" xfId="0" applyNumberFormat="1" applyBorder="1" applyProtection="1"/>
    <xf numFmtId="37" fontId="0" fillId="0" borderId="56" xfId="0" applyNumberFormat="1" applyBorder="1" applyProtection="1"/>
    <xf numFmtId="37" fontId="0" fillId="0" borderId="1" xfId="0" applyNumberFormat="1" applyBorder="1" applyProtection="1"/>
    <xf numFmtId="164" fontId="0" fillId="0" borderId="7" xfId="0" applyNumberFormat="1" applyBorder="1" applyAlignment="1" applyProtection="1">
      <alignment horizontal="center"/>
    </xf>
    <xf numFmtId="0" fontId="0" fillId="0" borderId="11" xfId="0" applyBorder="1" applyAlignment="1" applyProtection="1">
      <alignment horizontal="right"/>
    </xf>
    <xf numFmtId="0" fontId="0" fillId="0" borderId="5" xfId="0" applyBorder="1" applyAlignment="1" applyProtection="1">
      <alignment horizontal="right"/>
    </xf>
    <xf numFmtId="37" fontId="0" fillId="0" borderId="11" xfId="0" applyNumberFormat="1" applyBorder="1" applyAlignment="1" applyProtection="1">
      <alignment horizontal="right"/>
    </xf>
    <xf numFmtId="5" fontId="0" fillId="0" borderId="0" xfId="0" applyNumberFormat="1" applyProtection="1"/>
    <xf numFmtId="167" fontId="0" fillId="0" borderId="10" xfId="0" applyNumberFormat="1" applyBorder="1" applyProtection="1"/>
    <xf numFmtId="167" fontId="0" fillId="0" borderId="11" xfId="0" applyNumberFormat="1" applyBorder="1" applyProtection="1"/>
    <xf numFmtId="167" fontId="0" fillId="0" borderId="0" xfId="0" applyNumberFormat="1" applyProtection="1"/>
    <xf numFmtId="167" fontId="0" fillId="0" borderId="9" xfId="0" applyNumberFormat="1" applyBorder="1" applyProtection="1"/>
    <xf numFmtId="0" fontId="0" fillId="0" borderId="0" xfId="0" applyBorder="1" applyProtection="1"/>
    <xf numFmtId="0" fontId="0" fillId="0" borderId="0" xfId="0" applyAlignment="1" applyProtection="1">
      <alignment horizontal="left"/>
    </xf>
    <xf numFmtId="164" fontId="0" fillId="0" borderId="70" xfId="0" applyNumberFormat="1" applyBorder="1" applyAlignment="1" applyProtection="1">
      <alignment horizontal="center"/>
    </xf>
    <xf numFmtId="0" fontId="0" fillId="0" borderId="37" xfId="0" applyBorder="1" applyProtection="1"/>
    <xf numFmtId="0" fontId="0" fillId="0" borderId="0" xfId="0" applyBorder="1" applyAlignment="1" applyProtection="1">
      <alignment horizontal="center"/>
    </xf>
    <xf numFmtId="164" fontId="0" fillId="0" borderId="11" xfId="0" applyNumberFormat="1" applyBorder="1" applyAlignment="1" applyProtection="1">
      <alignment horizontal="center"/>
    </xf>
    <xf numFmtId="37" fontId="0" fillId="0" borderId="0" xfId="0" applyNumberFormat="1" applyAlignment="1" applyProtection="1">
      <alignment horizontal="centerContinuous"/>
    </xf>
    <xf numFmtId="5" fontId="0" fillId="0" borderId="5" xfId="0" applyNumberFormat="1" applyBorder="1" applyProtection="1"/>
    <xf numFmtId="5" fontId="0" fillId="0" borderId="5" xfId="0" applyNumberFormat="1" applyBorder="1" applyAlignment="1" applyProtection="1">
      <alignment horizontal="right"/>
    </xf>
    <xf numFmtId="5" fontId="0" fillId="0" borderId="0" xfId="0" applyNumberFormat="1" applyAlignment="1" applyProtection="1">
      <alignment horizontal="right"/>
    </xf>
    <xf numFmtId="37" fontId="0" fillId="0" borderId="0" xfId="0" applyNumberFormat="1" applyAlignment="1" applyProtection="1">
      <alignment horizontal="center"/>
    </xf>
    <xf numFmtId="37" fontId="0" fillId="0" borderId="0" xfId="0" applyNumberFormat="1" applyAlignment="1" applyProtection="1">
      <alignment horizontal="right"/>
    </xf>
    <xf numFmtId="0" fontId="0" fillId="0" borderId="72" xfId="0" applyBorder="1" applyProtection="1"/>
    <xf numFmtId="5" fontId="0" fillId="0" borderId="60" xfId="0" applyNumberFormat="1" applyBorder="1" applyProtection="1"/>
    <xf numFmtId="37" fontId="0" fillId="0" borderId="0" xfId="0" applyNumberFormat="1" applyBorder="1" applyProtection="1"/>
    <xf numFmtId="5" fontId="0" fillId="0" borderId="0" xfId="0" applyNumberFormat="1" applyBorder="1" applyProtection="1"/>
    <xf numFmtId="37" fontId="0" fillId="0" borderId="7" xfId="0" applyNumberFormat="1" applyBorder="1" applyAlignment="1" applyProtection="1">
      <alignment horizontal="right"/>
    </xf>
    <xf numFmtId="37" fontId="0" fillId="0" borderId="1" xfId="0" applyNumberFormat="1" applyBorder="1" applyAlignment="1" applyProtection="1">
      <alignment horizontal="right"/>
    </xf>
    <xf numFmtId="5" fontId="0" fillId="0" borderId="7" xfId="0" applyNumberFormat="1" applyBorder="1" applyProtection="1"/>
    <xf numFmtId="0" fontId="0" fillId="0" borderId="0" xfId="0" applyAlignment="1">
      <alignment horizontal="left" wrapText="1"/>
    </xf>
    <xf numFmtId="0" fontId="24" fillId="0" borderId="0" xfId="0" applyFont="1"/>
    <xf numFmtId="0" fontId="0" fillId="0" borderId="0" xfId="0" applyAlignment="1">
      <alignment horizontal="left" vertical="justify" wrapText="1"/>
    </xf>
    <xf numFmtId="0" fontId="0" fillId="0" borderId="10" xfId="0" applyBorder="1" applyAlignment="1">
      <alignment wrapText="1"/>
    </xf>
    <xf numFmtId="0" fontId="0" fillId="0" borderId="5" xfId="0" applyBorder="1" applyAlignment="1">
      <alignment horizontal="left" wrapText="1"/>
    </xf>
    <xf numFmtId="0" fontId="20" fillId="0" borderId="0" xfId="0" applyFont="1" applyAlignment="1" applyProtection="1">
      <alignment horizontal="left" vertical="justify" wrapText="1"/>
    </xf>
    <xf numFmtId="164" fontId="12" fillId="0" borderId="1" xfId="0" applyNumberFormat="1" applyFont="1" applyBorder="1" applyAlignment="1" applyProtection="1">
      <alignment horizontal="center"/>
    </xf>
    <xf numFmtId="0" fontId="12" fillId="0" borderId="0" xfId="0" applyFont="1" applyAlignment="1">
      <alignment horizontal="right"/>
    </xf>
    <xf numFmtId="0" fontId="12" fillId="0" borderId="3" xfId="0" applyFont="1" applyBorder="1"/>
    <xf numFmtId="0" fontId="13" fillId="0" borderId="4" xfId="0" applyFont="1" applyBorder="1" applyAlignment="1">
      <alignment horizontal="centerContinuous"/>
    </xf>
    <xf numFmtId="0" fontId="13" fillId="0" borderId="0" xfId="0" applyFont="1" applyAlignment="1">
      <alignment horizontal="centerContinuous"/>
    </xf>
    <xf numFmtId="0" fontId="12" fillId="0" borderId="5" xfId="0" applyFont="1" applyBorder="1"/>
    <xf numFmtId="0" fontId="12" fillId="0" borderId="4" xfId="0" applyFont="1" applyBorder="1" applyAlignment="1">
      <alignment horizontal="center"/>
    </xf>
    <xf numFmtId="0" fontId="12" fillId="0" borderId="11" xfId="0" applyFont="1" applyBorder="1"/>
    <xf numFmtId="0" fontId="12" fillId="0" borderId="15" xfId="0" applyFont="1" applyBorder="1"/>
    <xf numFmtId="0" fontId="12" fillId="0" borderId="19" xfId="0" applyFont="1" applyBorder="1" applyAlignment="1">
      <alignment horizontal="centerContinuous"/>
    </xf>
    <xf numFmtId="0" fontId="12" fillId="0" borderId="18" xfId="0" applyFont="1" applyBorder="1"/>
    <xf numFmtId="0" fontId="12" fillId="0" borderId="27" xfId="0" applyFont="1" applyBorder="1"/>
    <xf numFmtId="0" fontId="12" fillId="0" borderId="28" xfId="0" applyFont="1" applyBorder="1" applyAlignment="1">
      <alignment horizontal="center"/>
    </xf>
    <xf numFmtId="0" fontId="12" fillId="0" borderId="29" xfId="0" applyFont="1" applyBorder="1" applyAlignment="1">
      <alignment horizontal="center"/>
    </xf>
    <xf numFmtId="0" fontId="12" fillId="0" borderId="18" xfId="0" applyFont="1" applyBorder="1" applyAlignment="1">
      <alignment horizontal="center"/>
    </xf>
    <xf numFmtId="0" fontId="12" fillId="0" borderId="25" xfId="0" applyFont="1" applyBorder="1" applyAlignment="1">
      <alignment horizontal="center"/>
    </xf>
    <xf numFmtId="0" fontId="12" fillId="0" borderId="0" xfId="0" applyFont="1" applyAlignment="1">
      <alignment horizontal="center"/>
    </xf>
    <xf numFmtId="0" fontId="12" fillId="0" borderId="16" xfId="0" applyFont="1" applyBorder="1" applyAlignment="1">
      <alignment horizontal="center"/>
    </xf>
    <xf numFmtId="0" fontId="12" fillId="0" borderId="15" xfId="0" applyFont="1" applyBorder="1" applyAlignment="1">
      <alignment horizontal="center"/>
    </xf>
    <xf numFmtId="0" fontId="12" fillId="0" borderId="5" xfId="0" applyFont="1" applyBorder="1" applyAlignment="1">
      <alignment horizontal="center"/>
    </xf>
    <xf numFmtId="0" fontId="12" fillId="0" borderId="30" xfId="0" applyFont="1" applyBorder="1" applyAlignment="1">
      <alignment horizontal="center"/>
    </xf>
    <xf numFmtId="0" fontId="12" fillId="0" borderId="31" xfId="0" applyFont="1" applyBorder="1"/>
    <xf numFmtId="0" fontId="12" fillId="0" borderId="32" xfId="0" applyFont="1" applyBorder="1"/>
    <xf numFmtId="0" fontId="12" fillId="0" borderId="34" xfId="0" applyFont="1" applyBorder="1" applyAlignment="1">
      <alignment horizontal="center"/>
    </xf>
    <xf numFmtId="0" fontId="12" fillId="0" borderId="9" xfId="0" applyFont="1" applyBorder="1" applyAlignment="1">
      <alignment horizontal="center"/>
    </xf>
    <xf numFmtId="0" fontId="12" fillId="0" borderId="22" xfId="0" applyFont="1" applyBorder="1" applyAlignment="1">
      <alignment horizontal="center"/>
    </xf>
    <xf numFmtId="0" fontId="12" fillId="0" borderId="7" xfId="0" applyFont="1" applyBorder="1"/>
    <xf numFmtId="0" fontId="13" fillId="0" borderId="0" xfId="0" applyFont="1"/>
    <xf numFmtId="0" fontId="13" fillId="0" borderId="0" xfId="0" applyFont="1" applyAlignment="1">
      <alignment horizontal="right"/>
    </xf>
    <xf numFmtId="0" fontId="18"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8" fillId="0" borderId="0" xfId="0" applyFont="1" applyBorder="1" applyAlignment="1">
      <alignment horizontal="left" vertical="top" wrapText="1"/>
    </xf>
    <xf numFmtId="0" fontId="0" fillId="0" borderId="0" xfId="0" applyAlignment="1">
      <alignment horizontal="left" vertical="justify"/>
    </xf>
    <xf numFmtId="0" fontId="20" fillId="0" borderId="0" xfId="0" applyFont="1" applyAlignment="1" applyProtection="1">
      <alignment horizontal="left" vertical="top"/>
    </xf>
    <xf numFmtId="0" fontId="0" fillId="0" borderId="4" xfId="0" applyBorder="1" applyAlignment="1">
      <alignment wrapText="1"/>
    </xf>
    <xf numFmtId="0" fontId="0" fillId="0" borderId="9" xfId="0" applyBorder="1" applyAlignment="1">
      <alignment wrapText="1"/>
    </xf>
    <xf numFmtId="0" fontId="0" fillId="0" borderId="11" xfId="0" applyBorder="1" applyAlignment="1">
      <alignment wrapText="1"/>
    </xf>
    <xf numFmtId="0" fontId="21" fillId="0" borderId="10" xfId="0" applyFont="1" applyBorder="1" applyAlignment="1" applyProtection="1">
      <alignment horizontal="centerContinuous"/>
    </xf>
    <xf numFmtId="0" fontId="8" fillId="0" borderId="0" xfId="0" applyFont="1" applyBorder="1" applyProtection="1"/>
    <xf numFmtId="0" fontId="8" fillId="0" borderId="0" xfId="0" applyFont="1" applyBorder="1" applyAlignment="1" applyProtection="1">
      <alignment horizontal="left"/>
    </xf>
    <xf numFmtId="37" fontId="8" fillId="0" borderId="0" xfId="0" applyNumberFormat="1" applyFont="1" applyBorder="1" applyProtection="1"/>
    <xf numFmtId="0" fontId="8" fillId="0" borderId="10" xfId="0" applyFont="1" applyBorder="1" applyAlignment="1" applyProtection="1"/>
    <xf numFmtId="0" fontId="12" fillId="0" borderId="55" xfId="0" applyFont="1" applyBorder="1"/>
    <xf numFmtId="0" fontId="12" fillId="0" borderId="13" xfId="0" applyFont="1" applyBorder="1"/>
    <xf numFmtId="0" fontId="12" fillId="0" borderId="41" xfId="0" applyFont="1" applyBorder="1" applyAlignment="1">
      <alignment horizontal="centerContinuous"/>
    </xf>
    <xf numFmtId="0" fontId="12" fillId="0" borderId="42" xfId="0" applyFont="1" applyBorder="1" applyAlignment="1">
      <alignment horizontal="centerContinuous"/>
    </xf>
    <xf numFmtId="0" fontId="12" fillId="0" borderId="39" xfId="0" applyFont="1" applyBorder="1" applyAlignment="1">
      <alignment horizontal="centerContinuous"/>
    </xf>
    <xf numFmtId="0" fontId="12" fillId="0" borderId="30" xfId="0" applyFont="1" applyBorder="1"/>
    <xf numFmtId="0" fontId="12" fillId="0" borderId="33" xfId="0" applyFont="1" applyBorder="1"/>
    <xf numFmtId="0" fontId="12" fillId="0" borderId="28" xfId="0" applyFont="1" applyBorder="1"/>
    <xf numFmtId="0" fontId="12" fillId="0" borderId="31" xfId="0" applyFont="1" applyBorder="1" applyAlignment="1">
      <alignment horizontal="center"/>
    </xf>
    <xf numFmtId="0" fontId="12" fillId="0" borderId="55" xfId="0" applyFont="1" applyBorder="1" applyAlignment="1">
      <alignment horizontal="center"/>
    </xf>
    <xf numFmtId="0" fontId="12" fillId="0" borderId="32" xfId="0" applyFont="1" applyBorder="1" applyAlignment="1">
      <alignment horizontal="center"/>
    </xf>
    <xf numFmtId="0" fontId="12" fillId="0" borderId="34" xfId="0" applyFont="1" applyBorder="1"/>
    <xf numFmtId="0" fontId="12" fillId="0" borderId="0" xfId="0" applyFont="1" applyBorder="1" applyAlignment="1">
      <alignment horizontal="center"/>
    </xf>
    <xf numFmtId="0" fontId="12" fillId="0" borderId="19" xfId="0" applyFont="1" applyBorder="1" applyAlignment="1">
      <alignment horizontal="center"/>
    </xf>
    <xf numFmtId="0" fontId="12" fillId="0" borderId="25" xfId="0" applyFont="1" applyBorder="1" applyAlignment="1">
      <alignment horizontal="centerContinuous"/>
    </xf>
    <xf numFmtId="0" fontId="12" fillId="0" borderId="20" xfId="0" applyFont="1" applyBorder="1"/>
    <xf numFmtId="0" fontId="12" fillId="0" borderId="21" xfId="0" applyFont="1" applyBorder="1" applyAlignment="1">
      <alignment horizontal="centerContinuous"/>
    </xf>
    <xf numFmtId="0" fontId="12" fillId="0" borderId="26" xfId="0" applyFont="1" applyBorder="1" applyAlignment="1">
      <alignment horizontal="centerContinuous"/>
    </xf>
    <xf numFmtId="0" fontId="12" fillId="0" borderId="10" xfId="0" applyFont="1" applyBorder="1" applyAlignment="1">
      <alignment horizontal="center"/>
    </xf>
    <xf numFmtId="0" fontId="12" fillId="0" borderId="17" xfId="0" applyFont="1" applyBorder="1" applyAlignment="1">
      <alignment horizontal="center"/>
    </xf>
    <xf numFmtId="0" fontId="12" fillId="0" borderId="21" xfId="0" applyFont="1" applyBorder="1" applyAlignment="1">
      <alignment horizontal="center"/>
    </xf>
    <xf numFmtId="0" fontId="12" fillId="0" borderId="22" xfId="0" applyFont="1" applyBorder="1"/>
    <xf numFmtId="0" fontId="12" fillId="0" borderId="38" xfId="0" applyFont="1" applyBorder="1"/>
    <xf numFmtId="0" fontId="12" fillId="0" borderId="1" xfId="0" applyFont="1" applyBorder="1" applyAlignment="1">
      <alignment horizontal="center"/>
    </xf>
    <xf numFmtId="0" fontId="12" fillId="0" borderId="37" xfId="0" applyFont="1" applyBorder="1"/>
    <xf numFmtId="0" fontId="12" fillId="0" borderId="0" xfId="0" applyFont="1" applyBorder="1" applyAlignment="1">
      <alignment horizontal="centerContinuous"/>
    </xf>
    <xf numFmtId="0" fontId="12" fillId="0" borderId="4" xfId="0" applyFont="1" applyBorder="1" applyAlignment="1">
      <alignment horizontal="centerContinuous"/>
    </xf>
    <xf numFmtId="0" fontId="12" fillId="0" borderId="27" xfId="0" applyFont="1" applyBorder="1" applyAlignment="1">
      <alignment horizontal="center"/>
    </xf>
    <xf numFmtId="0" fontId="12" fillId="0" borderId="26" xfId="0" applyFont="1" applyBorder="1" applyAlignment="1">
      <alignment horizontal="center"/>
    </xf>
    <xf numFmtId="0" fontId="12" fillId="0" borderId="23" xfId="0" applyFont="1" applyBorder="1"/>
    <xf numFmtId="0" fontId="12" fillId="0" borderId="35" xfId="0" applyFont="1" applyBorder="1"/>
    <xf numFmtId="37" fontId="12" fillId="0" borderId="38" xfId="0" applyNumberFormat="1" applyFont="1" applyBorder="1" applyProtection="1"/>
    <xf numFmtId="0" fontId="12" fillId="0" borderId="41" xfId="0" applyFont="1" applyBorder="1"/>
    <xf numFmtId="0" fontId="12" fillId="0" borderId="29" xfId="0" applyFont="1" applyBorder="1"/>
    <xf numFmtId="0" fontId="12" fillId="0" borderId="44" xfId="0" applyFont="1" applyBorder="1" applyAlignment="1">
      <alignment horizontal="centerContinuous"/>
    </xf>
    <xf numFmtId="0" fontId="12" fillId="0" borderId="33" xfId="0" applyFont="1" applyBorder="1" applyAlignment="1">
      <alignment horizontal="center"/>
    </xf>
    <xf numFmtId="0" fontId="12" fillId="0" borderId="20" xfId="0" applyFont="1" applyBorder="1" applyAlignment="1">
      <alignment horizontal="center"/>
    </xf>
    <xf numFmtId="0" fontId="12" fillId="0" borderId="11" xfId="0" applyFont="1" applyBorder="1" applyAlignment="1">
      <alignment horizontal="center"/>
    </xf>
    <xf numFmtId="0" fontId="12" fillId="0" borderId="8" xfId="0" applyFont="1" applyBorder="1" applyAlignment="1">
      <alignment horizontal="centerContinuous"/>
    </xf>
    <xf numFmtId="0" fontId="12" fillId="0" borderId="2" xfId="0" applyFont="1" applyBorder="1" applyAlignment="1">
      <alignment horizontal="centerContinuous"/>
    </xf>
    <xf numFmtId="0" fontId="12" fillId="0" borderId="3" xfId="0" applyFont="1" applyBorder="1" applyAlignment="1">
      <alignment horizontal="centerContinuous"/>
    </xf>
    <xf numFmtId="0" fontId="12" fillId="19" borderId="32" xfId="0" applyFont="1" applyFill="1" applyBorder="1"/>
    <xf numFmtId="0" fontId="12" fillId="19" borderId="31" xfId="0" applyFont="1" applyFill="1" applyBorder="1"/>
    <xf numFmtId="0" fontId="12" fillId="19" borderId="29" xfId="0" applyFont="1" applyFill="1" applyBorder="1"/>
    <xf numFmtId="0" fontId="12" fillId="19" borderId="30" xfId="0" applyFont="1" applyFill="1" applyBorder="1"/>
    <xf numFmtId="0" fontId="12" fillId="19" borderId="27" xfId="0" applyFont="1" applyFill="1" applyBorder="1"/>
    <xf numFmtId="37" fontId="12" fillId="19" borderId="21" xfId="0" applyNumberFormat="1" applyFont="1" applyFill="1" applyBorder="1" applyProtection="1"/>
    <xf numFmtId="37" fontId="12" fillId="19" borderId="10" xfId="0" applyNumberFormat="1" applyFont="1" applyFill="1" applyBorder="1" applyProtection="1"/>
    <xf numFmtId="37" fontId="12" fillId="19" borderId="11" xfId="0" applyNumberFormat="1" applyFont="1" applyFill="1" applyBorder="1" applyProtection="1"/>
    <xf numFmtId="37" fontId="12" fillId="19" borderId="9" xfId="0" applyNumberFormat="1" applyFont="1" applyFill="1" applyBorder="1" applyProtection="1"/>
    <xf numFmtId="0" fontId="12" fillId="19" borderId="10" xfId="0" applyFont="1" applyFill="1" applyBorder="1"/>
    <xf numFmtId="37" fontId="12" fillId="19" borderId="26" xfId="0" applyNumberFormat="1" applyFont="1" applyFill="1" applyBorder="1" applyProtection="1"/>
    <xf numFmtId="37" fontId="12" fillId="19" borderId="44" xfId="0" applyNumberFormat="1" applyFont="1" applyFill="1" applyBorder="1" applyProtection="1"/>
    <xf numFmtId="37" fontId="12" fillId="19" borderId="42" xfId="0" applyNumberFormat="1" applyFont="1" applyFill="1" applyBorder="1" applyProtection="1"/>
    <xf numFmtId="37" fontId="12" fillId="19" borderId="39" xfId="0" applyNumberFormat="1" applyFont="1" applyFill="1" applyBorder="1" applyProtection="1"/>
    <xf numFmtId="37" fontId="12" fillId="19" borderId="41" xfId="0" applyNumberFormat="1" applyFont="1" applyFill="1" applyBorder="1" applyProtection="1"/>
    <xf numFmtId="0" fontId="12" fillId="19" borderId="42" xfId="0" applyFont="1" applyFill="1" applyBorder="1" applyProtection="1"/>
    <xf numFmtId="37" fontId="12" fillId="19" borderId="45" xfId="0" applyNumberFormat="1" applyFont="1" applyFill="1" applyBorder="1" applyProtection="1"/>
    <xf numFmtId="37" fontId="12" fillId="19" borderId="32" xfId="0" applyNumberFormat="1" applyFont="1" applyFill="1" applyBorder="1" applyProtection="1"/>
    <xf numFmtId="37" fontId="12" fillId="19" borderId="31" xfId="0" applyNumberFormat="1" applyFont="1" applyFill="1" applyBorder="1" applyProtection="1"/>
    <xf numFmtId="37" fontId="12" fillId="19" borderId="29" xfId="0" applyNumberFormat="1" applyFont="1" applyFill="1" applyBorder="1" applyProtection="1"/>
    <xf numFmtId="37" fontId="12" fillId="19" borderId="30" xfId="0" applyNumberFormat="1" applyFont="1" applyFill="1" applyBorder="1" applyProtection="1"/>
    <xf numFmtId="0" fontId="12" fillId="19" borderId="31" xfId="0" applyFont="1" applyFill="1" applyBorder="1" applyProtection="1"/>
    <xf numFmtId="37" fontId="12" fillId="19" borderId="27" xfId="0" applyNumberFormat="1" applyFont="1" applyFill="1" applyBorder="1" applyProtection="1"/>
    <xf numFmtId="0" fontId="12" fillId="19" borderId="10" xfId="0" applyFont="1" applyFill="1" applyBorder="1" applyProtection="1"/>
    <xf numFmtId="0" fontId="12" fillId="0" borderId="0" xfId="0" applyFont="1" applyAlignment="1"/>
    <xf numFmtId="0" fontId="24" fillId="0" borderId="4" xfId="0" applyFont="1" applyBorder="1"/>
    <xf numFmtId="0" fontId="24" fillId="0" borderId="5" xfId="0" applyFont="1" applyBorder="1"/>
    <xf numFmtId="0" fontId="12" fillId="0" borderId="15" xfId="0" applyFont="1" applyBorder="1" applyAlignment="1">
      <alignment horizontal="centerContinuous"/>
    </xf>
    <xf numFmtId="0" fontId="12" fillId="11" borderId="45" xfId="0" applyFont="1" applyFill="1" applyBorder="1"/>
    <xf numFmtId="0" fontId="12" fillId="11" borderId="27" xfId="0" applyFont="1" applyFill="1" applyBorder="1"/>
    <xf numFmtId="0" fontId="12" fillId="11" borderId="21" xfId="0" applyFont="1" applyFill="1" applyBorder="1"/>
    <xf numFmtId="0" fontId="12" fillId="11" borderId="11" xfId="0" applyFont="1" applyFill="1" applyBorder="1"/>
    <xf numFmtId="0" fontId="12" fillId="11" borderId="26" xfId="0" applyFont="1" applyFill="1" applyBorder="1"/>
    <xf numFmtId="0" fontId="26" fillId="0" borderId="4" xfId="0" applyFont="1" applyBorder="1"/>
    <xf numFmtId="0" fontId="26" fillId="0" borderId="0" xfId="0" applyFont="1"/>
    <xf numFmtId="0" fontId="26" fillId="0" borderId="5" xfId="0" applyFont="1" applyBorder="1"/>
    <xf numFmtId="0" fontId="26" fillId="0" borderId="6" xfId="0" applyFont="1" applyBorder="1"/>
    <xf numFmtId="0" fontId="26" fillId="0" borderId="1" xfId="0" applyFont="1" applyBorder="1"/>
    <xf numFmtId="0" fontId="26" fillId="0" borderId="7" xfId="0" applyFont="1" applyBorder="1"/>
    <xf numFmtId="0" fontId="26" fillId="0" borderId="0" xfId="0" applyFont="1" applyAlignment="1">
      <alignment horizontal="centerContinuous"/>
    </xf>
    <xf numFmtId="0" fontId="12" fillId="0" borderId="6" xfId="0" applyFont="1" applyBorder="1" applyAlignment="1">
      <alignment horizontal="center"/>
    </xf>
    <xf numFmtId="0" fontId="12" fillId="0" borderId="37" xfId="0" applyFont="1" applyBorder="1" applyAlignment="1">
      <alignment horizontal="center"/>
    </xf>
    <xf numFmtId="0" fontId="12" fillId="0" borderId="8" xfId="0" applyFont="1" applyBorder="1" applyAlignment="1">
      <alignment horizontal="left"/>
    </xf>
    <xf numFmtId="0" fontId="12" fillId="0" borderId="66" xfId="0" applyFont="1" applyBorder="1" applyAlignment="1">
      <alignment horizontal="center"/>
    </xf>
    <xf numFmtId="0" fontId="12" fillId="0" borderId="3" xfId="0" applyFont="1" applyBorder="1" applyAlignment="1">
      <alignment horizontal="center"/>
    </xf>
    <xf numFmtId="164" fontId="12" fillId="0" borderId="23" xfId="0" applyNumberFormat="1" applyFont="1" applyBorder="1" applyAlignment="1" applyProtection="1">
      <alignment horizontal="center"/>
    </xf>
    <xf numFmtId="0" fontId="13" fillId="0" borderId="6" xfId="0" applyFont="1" applyBorder="1" applyAlignment="1">
      <alignment horizontal="centerContinuous"/>
    </xf>
    <xf numFmtId="0" fontId="13" fillId="0" borderId="1" xfId="0" applyFont="1" applyBorder="1" applyAlignment="1">
      <alignment horizontal="centerContinuous"/>
    </xf>
    <xf numFmtId="0" fontId="12" fillId="0" borderId="60" xfId="0" applyFont="1" applyBorder="1" applyAlignment="1">
      <alignment horizontal="centerContinuous"/>
    </xf>
    <xf numFmtId="0" fontId="12" fillId="0" borderId="56" xfId="0" applyFont="1" applyBorder="1" applyAlignment="1">
      <alignment horizontal="center"/>
    </xf>
    <xf numFmtId="0" fontId="12" fillId="0" borderId="7" xfId="0" applyFont="1" applyBorder="1" applyAlignment="1">
      <alignment horizontal="center"/>
    </xf>
    <xf numFmtId="0" fontId="12" fillId="0" borderId="6" xfId="0" applyFont="1" applyBorder="1" applyAlignment="1">
      <alignment horizontal="centerContinuous"/>
    </xf>
    <xf numFmtId="0" fontId="25" fillId="0" borderId="5" xfId="0" applyFont="1" applyBorder="1" applyAlignment="1">
      <alignment horizontal="center"/>
    </xf>
    <xf numFmtId="0" fontId="25" fillId="0" borderId="0" xfId="0" applyFont="1" applyAlignment="1">
      <alignment horizontal="center"/>
    </xf>
    <xf numFmtId="0" fontId="12" fillId="0" borderId="55" xfId="0" applyFont="1" applyBorder="1" applyAlignment="1">
      <alignment horizontal="right"/>
    </xf>
    <xf numFmtId="0" fontId="12" fillId="0" borderId="56" xfId="0" applyFont="1" applyBorder="1"/>
    <xf numFmtId="0" fontId="13" fillId="0" borderId="61" xfId="0" applyFont="1" applyBorder="1" applyAlignment="1">
      <alignment horizontal="centerContinuous"/>
    </xf>
    <xf numFmtId="0" fontId="13" fillId="0" borderId="59" xfId="0" applyFont="1" applyBorder="1" applyAlignment="1">
      <alignment horizontal="centerContinuous"/>
    </xf>
    <xf numFmtId="0" fontId="12" fillId="0" borderId="59" xfId="0" applyFont="1" applyBorder="1" applyAlignment="1">
      <alignment horizontal="centerContinuous"/>
    </xf>
    <xf numFmtId="0" fontId="21" fillId="0" borderId="0" xfId="0" applyFont="1" applyAlignment="1" applyProtection="1"/>
    <xf numFmtId="0" fontId="20" fillId="0" borderId="10" xfId="0" applyFont="1" applyBorder="1" applyAlignment="1" applyProtection="1"/>
    <xf numFmtId="0" fontId="6" fillId="0" borderId="0" xfId="0" applyFont="1" applyAlignment="1" applyProtection="1">
      <protection locked="0"/>
    </xf>
    <xf numFmtId="49" fontId="13" fillId="0" borderId="0" xfId="0" applyNumberFormat="1" applyFont="1" applyAlignment="1" applyProtection="1">
      <alignment horizontal="center"/>
    </xf>
    <xf numFmtId="49" fontId="6" fillId="0" borderId="46" xfId="0" applyNumberFormat="1" applyFont="1" applyBorder="1" applyProtection="1">
      <protection locked="0"/>
    </xf>
    <xf numFmtId="49" fontId="12" fillId="0" borderId="22" xfId="0" applyNumberFormat="1" applyFont="1" applyBorder="1" applyAlignment="1">
      <alignment horizontal="center"/>
    </xf>
    <xf numFmtId="49" fontId="12" fillId="0" borderId="22" xfId="0" applyNumberFormat="1" applyFont="1" applyBorder="1"/>
    <xf numFmtId="49" fontId="12" fillId="0" borderId="22" xfId="0" applyNumberFormat="1" applyFont="1" applyBorder="1" applyAlignment="1" applyProtection="1">
      <alignment horizontal="centerContinuous"/>
    </xf>
    <xf numFmtId="49" fontId="12" fillId="0" borderId="0" xfId="0" applyNumberFormat="1" applyFont="1" applyAlignment="1">
      <alignment horizontal="right"/>
    </xf>
    <xf numFmtId="49" fontId="12" fillId="0" borderId="0" xfId="0" applyNumberFormat="1" applyFont="1" applyAlignment="1">
      <alignment horizontal="left"/>
    </xf>
    <xf numFmtId="49" fontId="12" fillId="0" borderId="22" xfId="0" applyNumberFormat="1" applyFont="1" applyBorder="1" applyAlignment="1" applyProtection="1">
      <alignment horizontal="center"/>
    </xf>
    <xf numFmtId="49" fontId="12" fillId="0" borderId="1" xfId="0" applyNumberFormat="1" applyFont="1" applyBorder="1"/>
    <xf numFmtId="49" fontId="12" fillId="0" borderId="21" xfId="0" applyNumberFormat="1" applyFont="1" applyBorder="1"/>
    <xf numFmtId="49" fontId="12" fillId="0" borderId="21" xfId="0" applyNumberFormat="1" applyFont="1" applyBorder="1" applyAlignment="1">
      <alignment horizontal="center"/>
    </xf>
    <xf numFmtId="164" fontId="12" fillId="0" borderId="21" xfId="0" applyNumberFormat="1" applyFont="1" applyBorder="1" applyAlignment="1" applyProtection="1">
      <alignment horizontal="centerContinuous"/>
    </xf>
    <xf numFmtId="164" fontId="12" fillId="0" borderId="26" xfId="0" applyNumberFormat="1" applyFont="1" applyBorder="1" applyAlignment="1" applyProtection="1">
      <alignment horizontal="centerContinuous"/>
    </xf>
    <xf numFmtId="164" fontId="12" fillId="0" borderId="10" xfId="0" applyNumberFormat="1" applyFont="1" applyBorder="1" applyAlignment="1" applyProtection="1">
      <alignment horizontal="left"/>
    </xf>
    <xf numFmtId="164" fontId="0" fillId="0" borderId="10" xfId="0" applyNumberFormat="1" applyBorder="1" applyAlignment="1" applyProtection="1">
      <alignment horizontal="left"/>
    </xf>
    <xf numFmtId="164" fontId="0" fillId="0" borderId="6" xfId="0" applyNumberFormat="1" applyBorder="1" applyAlignment="1" applyProtection="1">
      <alignment horizontal="centerContinuous"/>
    </xf>
    <xf numFmtId="49" fontId="8" fillId="0" borderId="11" xfId="0" applyNumberFormat="1" applyFont="1" applyBorder="1" applyProtection="1"/>
    <xf numFmtId="0" fontId="0" fillId="0" borderId="37" xfId="0" applyBorder="1" applyAlignment="1" applyProtection="1">
      <alignment horizontal="center"/>
    </xf>
    <xf numFmtId="49" fontId="12" fillId="0" borderId="37" xfId="0" applyNumberFormat="1" applyFont="1" applyBorder="1" applyAlignment="1">
      <alignment horizontal="center"/>
    </xf>
    <xf numFmtId="5" fontId="8" fillId="0" borderId="20" xfId="0" applyNumberFormat="1" applyFont="1" applyBorder="1" applyAlignment="1" applyProtection="1">
      <protection locked="0"/>
    </xf>
    <xf numFmtId="5" fontId="8" fillId="0" borderId="26" xfId="0" applyNumberFormat="1" applyFont="1" applyBorder="1" applyAlignment="1" applyProtection="1">
      <protection locked="0"/>
    </xf>
    <xf numFmtId="37" fontId="8" fillId="9" borderId="16" xfId="0" applyNumberFormat="1" applyFont="1" applyFill="1" applyBorder="1" applyAlignment="1" applyProtection="1"/>
    <xf numFmtId="37" fontId="8" fillId="0" borderId="20" xfId="0" applyNumberFormat="1" applyFont="1" applyBorder="1" applyAlignment="1" applyProtection="1">
      <protection locked="0"/>
    </xf>
    <xf numFmtId="37" fontId="8" fillId="9" borderId="0" xfId="0" applyNumberFormat="1" applyFont="1" applyFill="1" applyAlignment="1" applyProtection="1"/>
    <xf numFmtId="37" fontId="8" fillId="9" borderId="25" xfId="0" applyNumberFormat="1" applyFont="1" applyFill="1" applyBorder="1" applyAlignment="1" applyProtection="1"/>
    <xf numFmtId="37" fontId="8" fillId="9" borderId="22" xfId="0" applyNumberFormat="1" applyFont="1" applyFill="1" applyBorder="1" applyAlignment="1" applyProtection="1"/>
    <xf numFmtId="37" fontId="8" fillId="9" borderId="10" xfId="0" applyNumberFormat="1" applyFont="1" applyFill="1" applyBorder="1" applyAlignment="1" applyProtection="1"/>
    <xf numFmtId="37" fontId="8" fillId="9" borderId="26" xfId="0" applyNumberFormat="1" applyFont="1" applyFill="1" applyBorder="1" applyAlignment="1" applyProtection="1"/>
    <xf numFmtId="37" fontId="8" fillId="0" borderId="22" xfId="0" applyNumberFormat="1" applyFont="1" applyBorder="1" applyAlignment="1" applyProtection="1">
      <protection locked="0"/>
    </xf>
    <xf numFmtId="0" fontId="0" fillId="0" borderId="46" xfId="0" applyBorder="1" applyAlignment="1"/>
    <xf numFmtId="37" fontId="8" fillId="0" borderId="26" xfId="0" applyNumberFormat="1" applyFont="1" applyBorder="1" applyAlignment="1" applyProtection="1">
      <protection locked="0"/>
    </xf>
    <xf numFmtId="0" fontId="0" fillId="0" borderId="45" xfId="0" applyBorder="1"/>
    <xf numFmtId="0" fontId="8" fillId="0" borderId="73" xfId="0" applyFont="1" applyBorder="1" applyAlignment="1" applyProtection="1">
      <alignment horizontal="centerContinuous"/>
    </xf>
    <xf numFmtId="0" fontId="8" fillId="0" borderId="19" xfId="0" applyFont="1" applyBorder="1" applyAlignment="1" applyProtection="1"/>
    <xf numFmtId="0" fontId="8" fillId="0" borderId="21" xfId="0" applyFont="1" applyBorder="1" applyAlignment="1" applyProtection="1"/>
    <xf numFmtId="0" fontId="8" fillId="0" borderId="0" xfId="0" applyFont="1" applyAlignment="1" applyProtection="1"/>
    <xf numFmtId="5" fontId="8" fillId="0" borderId="17" xfId="0" applyNumberFormat="1" applyFont="1" applyBorder="1" applyAlignment="1" applyProtection="1">
      <protection locked="0"/>
    </xf>
    <xf numFmtId="5" fontId="8" fillId="0" borderId="11" xfId="0" applyNumberFormat="1" applyFont="1" applyBorder="1" applyAlignment="1" applyProtection="1">
      <protection locked="0"/>
    </xf>
    <xf numFmtId="37" fontId="8" fillId="0" borderId="22" xfId="0" applyNumberFormat="1" applyFont="1" applyBorder="1" applyProtection="1">
      <protection locked="0"/>
    </xf>
    <xf numFmtId="37" fontId="8" fillId="9" borderId="22" xfId="0" applyNumberFormat="1" applyFont="1" applyFill="1" applyBorder="1" applyProtection="1"/>
    <xf numFmtId="37" fontId="8" fillId="9" borderId="5" xfId="0" applyNumberFormat="1" applyFont="1" applyFill="1" applyBorder="1" applyProtection="1"/>
    <xf numFmtId="37" fontId="8" fillId="9" borderId="11" xfId="0" applyNumberFormat="1" applyFont="1" applyFill="1" applyBorder="1" applyProtection="1"/>
    <xf numFmtId="37" fontId="8" fillId="0" borderId="15" xfId="0" applyNumberFormat="1" applyFont="1" applyBorder="1" applyAlignment="1" applyProtection="1"/>
    <xf numFmtId="37" fontId="8" fillId="0" borderId="17" xfId="0" applyNumberFormat="1" applyFont="1" applyBorder="1" applyAlignment="1" applyProtection="1">
      <protection locked="0"/>
    </xf>
    <xf numFmtId="0" fontId="8" fillId="0" borderId="9" xfId="0" applyFont="1" applyBorder="1" applyAlignment="1" applyProtection="1">
      <protection locked="0"/>
    </xf>
    <xf numFmtId="37" fontId="8" fillId="0" borderId="9" xfId="0" applyNumberFormat="1" applyFont="1" applyBorder="1" applyAlignment="1" applyProtection="1">
      <protection locked="0"/>
    </xf>
    <xf numFmtId="37" fontId="8" fillId="0" borderId="15" xfId="0" applyNumberFormat="1" applyFont="1" applyBorder="1" applyAlignment="1" applyProtection="1">
      <alignment horizontal="right"/>
    </xf>
    <xf numFmtId="37" fontId="8" fillId="0" borderId="17" xfId="0" applyNumberFormat="1" applyFont="1" applyBorder="1" applyAlignment="1" applyProtection="1"/>
    <xf numFmtId="5" fontId="8" fillId="0" borderId="15" xfId="0" applyNumberFormat="1" applyFont="1" applyBorder="1" applyAlignment="1" applyProtection="1"/>
    <xf numFmtId="37" fontId="0" fillId="0" borderId="55" xfId="0" applyNumberFormat="1" applyBorder="1" applyAlignment="1" applyProtection="1">
      <alignment horizontal="right"/>
    </xf>
    <xf numFmtId="37" fontId="0" fillId="0" borderId="7" xfId="0" applyNumberFormat="1" applyBorder="1" applyAlignment="1" applyProtection="1">
      <alignment horizontal="center"/>
    </xf>
    <xf numFmtId="37" fontId="0" fillId="0" borderId="5" xfId="0" applyNumberFormat="1" applyBorder="1" applyAlignment="1" applyProtection="1"/>
    <xf numFmtId="37" fontId="0" fillId="0" borderId="7" xfId="0" applyNumberFormat="1" applyBorder="1" applyAlignment="1" applyProtection="1"/>
    <xf numFmtId="37" fontId="0" fillId="0" borderId="0" xfId="0" applyNumberFormat="1" applyAlignment="1" applyProtection="1"/>
    <xf numFmtId="37" fontId="0" fillId="0" borderId="1" xfId="0" applyNumberFormat="1" applyBorder="1" applyAlignment="1" applyProtection="1"/>
    <xf numFmtId="37" fontId="0" fillId="0" borderId="60" xfId="0" applyNumberFormat="1" applyBorder="1" applyProtection="1"/>
    <xf numFmtId="37" fontId="0" fillId="0" borderId="60" xfId="0" applyNumberFormat="1" applyBorder="1" applyAlignment="1" applyProtection="1"/>
    <xf numFmtId="49" fontId="12" fillId="0" borderId="0" xfId="0" applyNumberFormat="1" applyFont="1"/>
    <xf numFmtId="49" fontId="12" fillId="0" borderId="22" xfId="0" applyNumberFormat="1" applyFont="1" applyBorder="1" applyAlignment="1" applyProtection="1">
      <alignment horizontal="centerContinuous" wrapText="1"/>
    </xf>
    <xf numFmtId="49" fontId="24" fillId="0" borderId="22" xfId="0" applyNumberFormat="1" applyFont="1" applyBorder="1" applyProtection="1"/>
    <xf numFmtId="49" fontId="12" fillId="0" borderId="22" xfId="0" applyNumberFormat="1" applyFont="1" applyBorder="1" applyProtection="1"/>
    <xf numFmtId="0" fontId="48" fillId="0" borderId="1" xfId="0" applyFont="1" applyBorder="1" applyProtection="1"/>
    <xf numFmtId="0" fontId="12" fillId="0" borderId="74" xfId="0" applyFont="1" applyBorder="1" applyProtection="1"/>
    <xf numFmtId="0" fontId="12" fillId="0" borderId="75" xfId="0" applyFont="1" applyBorder="1" applyProtection="1"/>
    <xf numFmtId="0" fontId="12" fillId="0" borderId="76" xfId="0" applyFont="1" applyBorder="1" applyProtection="1"/>
    <xf numFmtId="0" fontId="12" fillId="0" borderId="77" xfId="0" applyFont="1" applyBorder="1" applyProtection="1"/>
    <xf numFmtId="0" fontId="12" fillId="0" borderId="78" xfId="0" applyFont="1" applyBorder="1" applyProtection="1"/>
    <xf numFmtId="0" fontId="12" fillId="0" borderId="79" xfId="0" applyFont="1" applyBorder="1" applyProtection="1"/>
    <xf numFmtId="0" fontId="12" fillId="0" borderId="80" xfId="0" applyFont="1" applyBorder="1" applyProtection="1"/>
    <xf numFmtId="0" fontId="12" fillId="0" borderId="81" xfId="0" applyFont="1" applyBorder="1" applyProtection="1"/>
    <xf numFmtId="0" fontId="12" fillId="0" borderId="82" xfId="0" applyFont="1" applyBorder="1" applyProtection="1"/>
    <xf numFmtId="0" fontId="12" fillId="0" borderId="83" xfId="0" applyFont="1" applyBorder="1" applyProtection="1"/>
    <xf numFmtId="0" fontId="12" fillId="0" borderId="84" xfId="0" applyFont="1" applyBorder="1" applyAlignment="1" applyProtection="1">
      <alignment horizontal="centerContinuous" wrapText="1"/>
    </xf>
    <xf numFmtId="0" fontId="12" fillId="0" borderId="85" xfId="0" applyFont="1" applyBorder="1" applyAlignment="1" applyProtection="1">
      <alignment horizontal="centerContinuous"/>
    </xf>
    <xf numFmtId="0" fontId="24" fillId="0" borderId="87" xfId="0" applyFont="1" applyBorder="1" applyProtection="1"/>
    <xf numFmtId="0" fontId="24" fillId="0" borderId="88" xfId="0" applyFont="1" applyBorder="1" applyProtection="1"/>
    <xf numFmtId="0" fontId="24" fillId="0" borderId="90" xfId="0" applyFont="1" applyBorder="1" applyProtection="1"/>
    <xf numFmtId="0" fontId="24" fillId="0" borderId="80" xfId="0" applyFont="1" applyBorder="1" applyProtection="1"/>
    <xf numFmtId="0" fontId="24" fillId="0" borderId="0" xfId="0" applyFont="1" applyBorder="1" applyProtection="1"/>
    <xf numFmtId="0" fontId="24" fillId="0" borderId="81" xfId="0" applyFont="1" applyBorder="1" applyProtection="1"/>
    <xf numFmtId="0" fontId="12" fillId="0" borderId="93" xfId="0" applyFont="1" applyBorder="1" applyAlignment="1" applyProtection="1">
      <alignment horizontal="center"/>
    </xf>
    <xf numFmtId="0" fontId="12" fillId="0" borderId="94" xfId="0" applyFont="1" applyBorder="1" applyAlignment="1" applyProtection="1">
      <alignment horizontal="center"/>
    </xf>
    <xf numFmtId="0" fontId="12" fillId="0" borderId="80" xfId="0" applyFont="1" applyBorder="1" applyAlignment="1" applyProtection="1">
      <alignment horizontal="center"/>
    </xf>
    <xf numFmtId="0" fontId="12" fillId="0" borderId="96" xfId="0" applyFont="1" applyBorder="1" applyAlignment="1" applyProtection="1">
      <alignment horizontal="center"/>
    </xf>
    <xf numFmtId="0" fontId="12" fillId="0" borderId="98" xfId="0" applyFont="1" applyBorder="1" applyAlignment="1" applyProtection="1">
      <alignment horizontal="center"/>
    </xf>
    <xf numFmtId="0" fontId="12" fillId="0" borderId="81" xfId="0" applyFont="1" applyBorder="1" applyAlignment="1" applyProtection="1">
      <alignment horizontal="center"/>
    </xf>
    <xf numFmtId="0" fontId="61" fillId="0" borderId="100" xfId="0" applyFont="1" applyBorder="1" applyAlignment="1">
      <alignment horizontal="center"/>
    </xf>
    <xf numFmtId="0" fontId="12" fillId="0" borderId="102" xfId="0" applyFont="1" applyBorder="1" applyAlignment="1" applyProtection="1">
      <alignment horizontal="right"/>
    </xf>
    <xf numFmtId="0" fontId="12" fillId="0" borderId="103" xfId="0" applyFont="1" applyBorder="1" applyProtection="1"/>
    <xf numFmtId="0" fontId="12" fillId="0" borderId="104" xfId="0" applyFont="1" applyBorder="1" applyProtection="1"/>
    <xf numFmtId="0" fontId="12" fillId="0" borderId="85" xfId="0" applyFont="1" applyFill="1" applyBorder="1" applyProtection="1"/>
    <xf numFmtId="5" fontId="12" fillId="0" borderId="104" xfId="0" applyNumberFormat="1" applyFont="1" applyBorder="1" applyProtection="1"/>
    <xf numFmtId="5" fontId="12" fillId="0" borderId="85" xfId="0" applyNumberFormat="1" applyFont="1" applyBorder="1" applyProtection="1"/>
    <xf numFmtId="37" fontId="12" fillId="0" borderId="104" xfId="0" applyNumberFormat="1" applyFont="1" applyBorder="1" applyProtection="1"/>
    <xf numFmtId="37" fontId="12" fillId="0" borderId="85" xfId="0" applyNumberFormat="1" applyFont="1" applyBorder="1" applyProtection="1"/>
    <xf numFmtId="0" fontId="12" fillId="0" borderId="99" xfId="0" applyFont="1" applyBorder="1" applyAlignment="1" applyProtection="1">
      <alignment horizontal="center"/>
    </xf>
    <xf numFmtId="0" fontId="12" fillId="0" borderId="104" xfId="0" applyFont="1" applyFill="1" applyBorder="1" applyProtection="1"/>
    <xf numFmtId="37" fontId="12" fillId="0" borderId="107" xfId="0" applyNumberFormat="1" applyFont="1" applyFill="1" applyBorder="1" applyProtection="1"/>
    <xf numFmtId="37" fontId="12" fillId="0" borderId="108" xfId="0" applyNumberFormat="1" applyFont="1" applyFill="1" applyBorder="1" applyProtection="1"/>
    <xf numFmtId="37" fontId="12" fillId="0" borderId="10" xfId="0" applyNumberFormat="1" applyFont="1" applyFill="1" applyBorder="1" applyProtection="1"/>
    <xf numFmtId="37" fontId="12" fillId="0" borderId="101" xfId="0" applyNumberFormat="1" applyFont="1" applyFill="1" applyBorder="1" applyProtection="1"/>
    <xf numFmtId="37" fontId="12" fillId="0" borderId="83" xfId="0" applyNumberFormat="1" applyFont="1" applyFill="1" applyBorder="1" applyProtection="1"/>
    <xf numFmtId="37" fontId="12" fillId="0" borderId="42" xfId="0" applyNumberFormat="1" applyFont="1" applyFill="1" applyBorder="1" applyProtection="1"/>
    <xf numFmtId="37" fontId="12" fillId="0" borderId="104" xfId="0" applyNumberFormat="1" applyFont="1" applyFill="1" applyBorder="1" applyProtection="1"/>
    <xf numFmtId="37" fontId="12" fillId="0" borderId="85" xfId="0" applyNumberFormat="1" applyFont="1" applyFill="1" applyBorder="1" applyProtection="1"/>
    <xf numFmtId="0" fontId="12" fillId="0" borderId="109" xfId="0" applyFont="1" applyBorder="1" applyAlignment="1" applyProtection="1">
      <alignment horizontal="right"/>
    </xf>
    <xf numFmtId="0" fontId="12" fillId="0" borderId="94" xfId="0" applyFont="1" applyBorder="1" applyProtection="1"/>
    <xf numFmtId="0" fontId="12" fillId="0" borderId="110" xfId="0" applyFont="1" applyBorder="1" applyProtection="1"/>
    <xf numFmtId="37" fontId="12" fillId="0" borderId="110" xfId="0" applyNumberFormat="1" applyFont="1" applyBorder="1" applyProtection="1"/>
    <xf numFmtId="0" fontId="12" fillId="0" borderId="113" xfId="0" applyFont="1" applyBorder="1" applyAlignment="1" applyProtection="1">
      <alignment horizontal="right"/>
    </xf>
    <xf numFmtId="0" fontId="12" fillId="0" borderId="114" xfId="0" applyFont="1" applyBorder="1" applyProtection="1"/>
    <xf numFmtId="0" fontId="12" fillId="0" borderId="116" xfId="0" applyFont="1" applyBorder="1" applyProtection="1"/>
    <xf numFmtId="37" fontId="12" fillId="0" borderId="116" xfId="0" applyNumberFormat="1" applyFont="1" applyBorder="1" applyProtection="1"/>
    <xf numFmtId="0" fontId="0" fillId="0" borderId="0" xfId="0" applyFill="1"/>
    <xf numFmtId="0" fontId="0" fillId="0" borderId="117" xfId="0" applyBorder="1"/>
    <xf numFmtId="0" fontId="12" fillId="0" borderId="117" xfId="0" applyFont="1" applyBorder="1"/>
    <xf numFmtId="0" fontId="12" fillId="0" borderId="84" xfId="0" applyFont="1" applyBorder="1" applyAlignment="1" applyProtection="1">
      <alignment horizontal="centerContinuous"/>
    </xf>
    <xf numFmtId="0" fontId="12" fillId="0" borderId="88" xfId="0" applyFont="1" applyBorder="1" applyProtection="1"/>
    <xf numFmtId="0" fontId="12" fillId="0" borderId="90" xfId="0" applyFont="1" applyBorder="1" applyProtection="1"/>
    <xf numFmtId="0" fontId="12" fillId="0" borderId="120" xfId="0" applyFont="1" applyBorder="1" applyAlignment="1" applyProtection="1">
      <alignment horizontal="center"/>
    </xf>
    <xf numFmtId="0" fontId="61" fillId="0" borderId="95" xfId="0" applyFont="1" applyBorder="1" applyAlignment="1">
      <alignment horizontal="center"/>
    </xf>
    <xf numFmtId="0" fontId="12" fillId="0" borderId="121" xfId="0" applyFont="1" applyBorder="1" applyProtection="1"/>
    <xf numFmtId="0" fontId="12" fillId="0" borderId="122" xfId="0" applyFont="1" applyBorder="1" applyAlignment="1" applyProtection="1">
      <alignment horizontal="center"/>
    </xf>
    <xf numFmtId="0" fontId="61" fillId="0" borderId="99" xfId="0" applyFont="1" applyBorder="1" applyAlignment="1">
      <alignment horizontal="center"/>
    </xf>
    <xf numFmtId="0" fontId="12" fillId="0" borderId="123" xfId="0" applyFont="1" applyBorder="1" applyAlignment="1" applyProtection="1">
      <alignment horizontal="center"/>
    </xf>
    <xf numFmtId="0" fontId="12" fillId="0" borderId="122" xfId="0" applyFont="1" applyBorder="1" applyProtection="1"/>
    <xf numFmtId="0" fontId="12" fillId="0" borderId="101" xfId="0" applyFont="1" applyBorder="1" applyAlignment="1" applyProtection="1">
      <alignment horizontal="center"/>
    </xf>
    <xf numFmtId="0" fontId="12" fillId="0" borderId="124" xfId="0" applyFont="1" applyBorder="1" applyAlignment="1" applyProtection="1">
      <alignment horizontal="center"/>
    </xf>
    <xf numFmtId="0" fontId="12" fillId="0" borderId="125" xfId="0" applyFont="1" applyBorder="1" applyAlignment="1" applyProtection="1">
      <alignment horizontal="center"/>
    </xf>
    <xf numFmtId="0" fontId="61" fillId="0" borderId="126" xfId="0" applyFont="1" applyBorder="1" applyAlignment="1">
      <alignment horizontal="center"/>
    </xf>
    <xf numFmtId="0" fontId="12" fillId="0" borderId="127" xfId="0" applyFont="1" applyBorder="1" applyProtection="1"/>
    <xf numFmtId="0" fontId="12" fillId="0" borderId="102" xfId="0" applyFont="1" applyBorder="1" applyAlignment="1" applyProtection="1">
      <alignment horizontal="center"/>
    </xf>
    <xf numFmtId="0" fontId="12" fillId="0" borderId="129" xfId="0" applyFont="1" applyFill="1" applyBorder="1" applyProtection="1"/>
    <xf numFmtId="0" fontId="12" fillId="0" borderId="130" xfId="0" applyFont="1" applyFill="1" applyBorder="1" applyProtection="1"/>
    <xf numFmtId="0" fontId="12" fillId="0" borderId="131" xfId="0" applyFont="1" applyFill="1" applyBorder="1" applyProtection="1"/>
    <xf numFmtId="0" fontId="12" fillId="0" borderId="132" xfId="0" applyFont="1" applyFill="1" applyBorder="1" applyProtection="1"/>
    <xf numFmtId="176" fontId="12" fillId="0" borderId="133" xfId="0" applyNumberFormat="1" applyFont="1" applyBorder="1" applyProtection="1"/>
    <xf numFmtId="0" fontId="12" fillId="0" borderId="134" xfId="0" applyFont="1" applyBorder="1" applyAlignment="1" applyProtection="1">
      <alignment horizontal="center"/>
    </xf>
    <xf numFmtId="5" fontId="12" fillId="0" borderId="100" xfId="0" applyNumberFormat="1" applyFont="1" applyBorder="1" applyProtection="1"/>
    <xf numFmtId="5" fontId="12" fillId="0" borderId="133" xfId="0" applyNumberFormat="1" applyFont="1" applyBorder="1" applyProtection="1"/>
    <xf numFmtId="0" fontId="12" fillId="0" borderId="133" xfId="0" applyFont="1" applyBorder="1" applyProtection="1"/>
    <xf numFmtId="0" fontId="12" fillId="0" borderId="85" xfId="0" applyFont="1" applyBorder="1" applyAlignment="1" applyProtection="1">
      <alignment horizontal="center"/>
    </xf>
    <xf numFmtId="37" fontId="12" fillId="0" borderId="102" xfId="0" applyNumberFormat="1" applyFont="1" applyBorder="1" applyProtection="1"/>
    <xf numFmtId="37" fontId="12" fillId="0" borderId="133" xfId="0" applyNumberFormat="1" applyFont="1" applyBorder="1" applyProtection="1"/>
    <xf numFmtId="37" fontId="12" fillId="0" borderId="86" xfId="0" applyNumberFormat="1" applyFont="1" applyBorder="1" applyProtection="1"/>
    <xf numFmtId="37" fontId="12" fillId="0" borderId="135" xfId="0" applyNumberFormat="1" applyFont="1" applyFill="1" applyBorder="1" applyProtection="1"/>
    <xf numFmtId="37" fontId="12" fillId="0" borderId="130" xfId="0" applyNumberFormat="1" applyFont="1" applyFill="1" applyBorder="1" applyProtection="1"/>
    <xf numFmtId="37" fontId="12" fillId="0" borderId="131" xfId="0" applyNumberFormat="1" applyFont="1" applyFill="1" applyBorder="1" applyProtection="1"/>
    <xf numFmtId="37" fontId="12" fillId="0" borderId="82" xfId="0" applyNumberFormat="1" applyFont="1" applyFill="1" applyBorder="1" applyProtection="1"/>
    <xf numFmtId="37" fontId="12" fillId="0" borderId="126" xfId="0" applyNumberFormat="1" applyFont="1" applyFill="1" applyBorder="1" applyProtection="1"/>
    <xf numFmtId="37" fontId="12" fillId="0" borderId="89" xfId="0" applyNumberFormat="1" applyFont="1" applyFill="1" applyBorder="1" applyProtection="1"/>
    <xf numFmtId="37" fontId="12" fillId="0" borderId="136" xfId="0" applyNumberFormat="1" applyFont="1" applyBorder="1" applyProtection="1"/>
    <xf numFmtId="5" fontId="12" fillId="0" borderId="102" xfId="0" applyNumberFormat="1" applyFont="1" applyBorder="1" applyProtection="1"/>
    <xf numFmtId="37" fontId="12" fillId="0" borderId="84" xfId="0" applyNumberFormat="1" applyFont="1" applyFill="1" applyBorder="1" applyProtection="1"/>
    <xf numFmtId="37" fontId="12" fillId="0" borderId="133" xfId="0" applyNumberFormat="1" applyFont="1" applyFill="1" applyBorder="1" applyProtection="1"/>
    <xf numFmtId="37" fontId="12" fillId="0" borderId="102" xfId="0" applyNumberFormat="1" applyFont="1" applyFill="1" applyBorder="1" applyProtection="1"/>
    <xf numFmtId="37" fontId="12" fillId="0" borderId="26" xfId="0" applyNumberFormat="1" applyFont="1" applyFill="1" applyBorder="1" applyProtection="1"/>
    <xf numFmtId="37" fontId="12" fillId="0" borderId="137" xfId="0" applyNumberFormat="1" applyFont="1" applyFill="1" applyBorder="1" applyProtection="1"/>
    <xf numFmtId="0" fontId="12" fillId="0" borderId="113" xfId="0" applyFont="1" applyBorder="1" applyAlignment="1" applyProtection="1">
      <alignment horizontal="center"/>
    </xf>
    <xf numFmtId="0" fontId="12" fillId="0" borderId="115" xfId="0" applyFont="1" applyBorder="1" applyAlignment="1" applyProtection="1">
      <alignment horizontal="center"/>
    </xf>
    <xf numFmtId="0" fontId="12" fillId="0" borderId="0" xfId="0" applyFont="1" applyBorder="1" applyAlignment="1" applyProtection="1">
      <alignment horizontal="right"/>
    </xf>
    <xf numFmtId="0" fontId="12" fillId="0" borderId="0" xfId="0" applyFont="1" applyFill="1"/>
    <xf numFmtId="0" fontId="61" fillId="0" borderId="95" xfId="0" applyFont="1" applyBorder="1"/>
    <xf numFmtId="0" fontId="61" fillId="0" borderId="92" xfId="0" applyFont="1" applyBorder="1"/>
    <xf numFmtId="0" fontId="61" fillId="0" borderId="0" xfId="0" applyFont="1"/>
    <xf numFmtId="0" fontId="61" fillId="0" borderId="0" xfId="0" applyFont="1" applyAlignment="1">
      <alignment horizontal="center"/>
    </xf>
    <xf numFmtId="0" fontId="13" fillId="0" borderId="103" xfId="0" applyFont="1" applyBorder="1" applyProtection="1"/>
    <xf numFmtId="0" fontId="12" fillId="22" borderId="104" xfId="0" applyFont="1" applyFill="1" applyBorder="1" applyProtection="1"/>
    <xf numFmtId="37" fontId="12" fillId="22" borderId="104" xfId="0" applyNumberFormat="1" applyFont="1" applyFill="1" applyBorder="1" applyProtection="1"/>
    <xf numFmtId="0" fontId="13" fillId="0" borderId="103" xfId="0" applyFont="1" applyFill="1" applyBorder="1" applyProtection="1"/>
    <xf numFmtId="0" fontId="12" fillId="0" borderId="103" xfId="0" applyFont="1" applyFill="1" applyBorder="1" applyProtection="1"/>
    <xf numFmtId="5" fontId="12" fillId="0" borderId="104" xfId="0" applyNumberFormat="1" applyFont="1" applyFill="1" applyBorder="1" applyProtection="1"/>
    <xf numFmtId="5" fontId="12" fillId="0" borderId="85" xfId="0" applyNumberFormat="1" applyFont="1" applyFill="1" applyBorder="1" applyProtection="1"/>
    <xf numFmtId="0" fontId="12" fillId="0" borderId="140" xfId="0" applyFont="1" applyBorder="1" applyProtection="1"/>
    <xf numFmtId="0" fontId="61" fillId="0" borderId="92" xfId="0" applyFont="1" applyBorder="1" applyAlignment="1">
      <alignment horizontal="center"/>
    </xf>
    <xf numFmtId="0" fontId="12" fillId="0" borderId="31" xfId="0" applyFont="1" applyBorder="1" applyAlignment="1" applyProtection="1"/>
    <xf numFmtId="0" fontId="12" fillId="0" borderId="10" xfId="0" applyFont="1" applyBorder="1" applyAlignment="1" applyProtection="1"/>
    <xf numFmtId="0" fontId="12" fillId="0" borderId="78" xfId="0" applyFont="1" applyBorder="1" applyAlignment="1" applyProtection="1">
      <alignment horizontal="left"/>
    </xf>
    <xf numFmtId="0" fontId="12" fillId="0" borderId="42" xfId="0" applyFont="1" applyBorder="1" applyAlignment="1" applyProtection="1">
      <alignment horizontal="centerContinuous" wrapText="1"/>
    </xf>
    <xf numFmtId="0" fontId="12" fillId="0" borderId="120" xfId="0" applyFont="1" applyBorder="1" applyAlignment="1" applyProtection="1">
      <alignment horizontal="left"/>
    </xf>
    <xf numFmtId="0" fontId="12" fillId="0" borderId="81" xfId="0" applyFont="1" applyBorder="1" applyAlignment="1" applyProtection="1">
      <alignment horizontal="centerContinuous"/>
    </xf>
    <xf numFmtId="0" fontId="12" fillId="0" borderId="80" xfId="0" applyFont="1" applyBorder="1" applyAlignment="1" applyProtection="1">
      <alignment horizontal="left"/>
    </xf>
    <xf numFmtId="0" fontId="12" fillId="0" borderId="80" xfId="0" applyFont="1" applyBorder="1" applyAlignment="1" applyProtection="1">
      <alignment horizontal="centerContinuous"/>
    </xf>
    <xf numFmtId="0" fontId="24" fillId="0" borderId="123" xfId="0" applyFont="1" applyBorder="1" applyProtection="1"/>
    <xf numFmtId="0" fontId="24" fillId="0" borderId="95" xfId="0" applyFont="1" applyBorder="1" applyProtection="1"/>
    <xf numFmtId="0" fontId="24" fillId="0" borderId="141" xfId="0" applyFont="1" applyBorder="1" applyProtection="1"/>
    <xf numFmtId="0" fontId="24" fillId="0" borderId="101" xfId="0" applyFont="1" applyBorder="1" applyProtection="1"/>
    <xf numFmtId="0" fontId="12" fillId="0" borderId="86" xfId="0" applyFont="1" applyBorder="1" applyAlignment="1" applyProtection="1">
      <alignment horizontal="center"/>
    </xf>
    <xf numFmtId="0" fontId="12" fillId="0" borderId="142" xfId="0" applyFont="1" applyBorder="1" applyAlignment="1" applyProtection="1">
      <alignment horizontal="center"/>
    </xf>
    <xf numFmtId="0" fontId="12" fillId="0" borderId="42" xfId="0" applyFont="1" applyBorder="1" applyAlignment="1" applyProtection="1"/>
    <xf numFmtId="0" fontId="12" fillId="0" borderId="46" xfId="0" applyFont="1" applyBorder="1" applyAlignment="1" applyProtection="1">
      <alignment horizontal="right"/>
    </xf>
    <xf numFmtId="0" fontId="12" fillId="0" borderId="42" xfId="0" applyFont="1" applyBorder="1" applyAlignment="1" applyProtection="1">
      <alignment horizontal="right"/>
    </xf>
    <xf numFmtId="0" fontId="12" fillId="0" borderId="42" xfId="0" applyFont="1" applyFill="1" applyBorder="1" applyAlignment="1" applyProtection="1">
      <alignment horizontal="right"/>
    </xf>
    <xf numFmtId="0" fontId="12" fillId="0" borderId="120" xfId="0" applyFont="1" applyBorder="1" applyAlignment="1" applyProtection="1">
      <alignment horizontal="right"/>
    </xf>
    <xf numFmtId="0" fontId="12" fillId="0" borderId="31" xfId="0" applyFont="1" applyBorder="1" applyAlignment="1" applyProtection="1">
      <alignment horizontal="right"/>
    </xf>
    <xf numFmtId="0" fontId="12" fillId="0" borderId="31" xfId="0" applyFont="1" applyFill="1" applyBorder="1" applyAlignment="1" applyProtection="1">
      <alignment horizontal="right"/>
    </xf>
    <xf numFmtId="0" fontId="12" fillId="0" borderId="31" xfId="0" applyFont="1" applyFill="1" applyBorder="1" applyProtection="1"/>
    <xf numFmtId="0" fontId="12" fillId="0" borderId="80" xfId="0" applyFont="1" applyBorder="1" applyAlignment="1" applyProtection="1">
      <alignment horizontal="right"/>
    </xf>
    <xf numFmtId="0" fontId="12" fillId="0" borderId="0" xfId="0" applyFont="1" applyBorder="1" applyAlignment="1" applyProtection="1"/>
    <xf numFmtId="0" fontId="12" fillId="0" borderId="0" xfId="0" applyFont="1" applyFill="1" applyBorder="1" applyAlignment="1" applyProtection="1">
      <alignment horizontal="right"/>
    </xf>
    <xf numFmtId="0" fontId="12" fillId="0" borderId="0" xfId="0" applyFont="1" applyFill="1" applyBorder="1" applyProtection="1"/>
    <xf numFmtId="0" fontId="12" fillId="0" borderId="143" xfId="0" applyFont="1" applyBorder="1" applyAlignment="1" applyProtection="1">
      <alignment horizontal="right"/>
    </xf>
    <xf numFmtId="0" fontId="12" fillId="0" borderId="117" xfId="0" applyFont="1" applyBorder="1" applyAlignment="1" applyProtection="1">
      <alignment horizontal="right"/>
    </xf>
    <xf numFmtId="0" fontId="12" fillId="0" borderId="117" xfId="0" applyFont="1" applyBorder="1" applyProtection="1"/>
    <xf numFmtId="0" fontId="24" fillId="0" borderId="144" xfId="0" applyFont="1" applyBorder="1" applyProtection="1"/>
    <xf numFmtId="0" fontId="24" fillId="0" borderId="91" xfId="0" applyFont="1" applyBorder="1" applyProtection="1"/>
    <xf numFmtId="0" fontId="24" fillId="0" borderId="92" xfId="0" applyFont="1" applyBorder="1" applyProtection="1"/>
    <xf numFmtId="0" fontId="12" fillId="23" borderId="42" xfId="0" applyFont="1" applyFill="1" applyBorder="1" applyAlignment="1" applyProtection="1">
      <alignment horizontal="right"/>
    </xf>
    <xf numFmtId="0" fontId="12" fillId="23" borderId="103" xfId="0" applyFont="1" applyFill="1" applyBorder="1" applyProtection="1"/>
    <xf numFmtId="0" fontId="12" fillId="0" borderId="28" xfId="0" applyFont="1" applyBorder="1" applyAlignment="1" applyProtection="1">
      <alignment horizontal="right"/>
    </xf>
    <xf numFmtId="37" fontId="12" fillId="0" borderId="111" xfId="0" applyNumberFormat="1" applyFont="1" applyFill="1" applyBorder="1" applyProtection="1"/>
    <xf numFmtId="0" fontId="12" fillId="0" borderId="100" xfId="0" applyFont="1" applyBorder="1" applyAlignment="1" applyProtection="1">
      <alignment horizontal="right"/>
    </xf>
    <xf numFmtId="0" fontId="12" fillId="0" borderId="17" xfId="0" applyFont="1" applyBorder="1" applyAlignment="1" applyProtection="1">
      <alignment horizontal="right"/>
    </xf>
    <xf numFmtId="0" fontId="12" fillId="23" borderId="10" xfId="0" applyFont="1" applyFill="1" applyBorder="1" applyAlignment="1" applyProtection="1">
      <alignment horizontal="right"/>
    </xf>
    <xf numFmtId="0" fontId="12" fillId="23" borderId="119" xfId="0" applyFont="1" applyFill="1" applyBorder="1" applyProtection="1"/>
    <xf numFmtId="0" fontId="12" fillId="23" borderId="31" xfId="0" applyFont="1" applyFill="1" applyBorder="1" applyAlignment="1" applyProtection="1">
      <alignment horizontal="right"/>
    </xf>
    <xf numFmtId="0" fontId="12" fillId="23" borderId="94" xfId="0" applyFont="1" applyFill="1" applyBorder="1" applyProtection="1"/>
    <xf numFmtId="37" fontId="12" fillId="0" borderId="110" xfId="0" applyNumberFormat="1" applyFont="1" applyFill="1" applyBorder="1" applyProtection="1"/>
    <xf numFmtId="0" fontId="12" fillId="0" borderId="98" xfId="0" applyFont="1" applyBorder="1" applyAlignment="1" applyProtection="1">
      <alignment horizontal="right"/>
    </xf>
    <xf numFmtId="0" fontId="12" fillId="0" borderId="15" xfId="0" applyFont="1" applyBorder="1" applyAlignment="1" applyProtection="1">
      <alignment horizontal="right"/>
    </xf>
    <xf numFmtId="0" fontId="12" fillId="0" borderId="96" xfId="0" applyFont="1" applyFill="1" applyBorder="1" applyProtection="1"/>
    <xf numFmtId="0" fontId="12" fillId="0" borderId="99" xfId="0" applyFont="1" applyBorder="1" applyProtection="1"/>
    <xf numFmtId="37" fontId="12" fillId="0" borderId="99" xfId="0" applyNumberFormat="1" applyFont="1" applyFill="1" applyBorder="1" applyProtection="1"/>
    <xf numFmtId="37" fontId="12" fillId="0" borderId="81" xfId="0" applyNumberFormat="1" applyFont="1" applyFill="1" applyBorder="1" applyProtection="1"/>
    <xf numFmtId="0" fontId="12" fillId="0" borderId="145" xfId="0" applyFont="1" applyBorder="1" applyAlignment="1" applyProtection="1">
      <alignment horizontal="right"/>
    </xf>
    <xf numFmtId="0" fontId="12" fillId="0" borderId="146" xfId="0" applyFont="1" applyBorder="1" applyAlignment="1" applyProtection="1">
      <alignment horizontal="right"/>
    </xf>
    <xf numFmtId="0" fontId="12" fillId="0" borderId="147" xfId="0" applyFont="1" applyBorder="1" applyProtection="1"/>
    <xf numFmtId="0" fontId="12" fillId="0" borderId="148" xfId="0" applyFont="1" applyBorder="1" applyProtection="1"/>
    <xf numFmtId="37" fontId="12" fillId="0" borderId="149" xfId="0" applyNumberFormat="1" applyFont="1" applyBorder="1" applyProtection="1"/>
    <xf numFmtId="0" fontId="12" fillId="0" borderId="150" xfId="0" applyFont="1" applyBorder="1" applyProtection="1"/>
    <xf numFmtId="0" fontId="12" fillId="0" borderId="151" xfId="0" applyFont="1" applyBorder="1" applyProtection="1"/>
    <xf numFmtId="0" fontId="12" fillId="0" borderId="111" xfId="0" applyFont="1" applyBorder="1" applyProtection="1"/>
    <xf numFmtId="0" fontId="61" fillId="0" borderId="121" xfId="0" applyFont="1" applyBorder="1" applyAlignment="1">
      <alignment horizontal="center"/>
    </xf>
    <xf numFmtId="0" fontId="12" fillId="22" borderId="128" xfId="0" applyFont="1" applyFill="1" applyBorder="1" applyProtection="1"/>
    <xf numFmtId="5" fontId="12" fillId="0" borderId="128" xfId="0" applyNumberFormat="1" applyFont="1" applyBorder="1" applyProtection="1"/>
    <xf numFmtId="37" fontId="12" fillId="0" borderId="128" xfId="0" applyNumberFormat="1" applyFont="1" applyBorder="1" applyProtection="1"/>
    <xf numFmtId="37" fontId="12" fillId="0" borderId="152" xfId="0" applyNumberFormat="1" applyFont="1" applyFill="1" applyBorder="1" applyProtection="1"/>
    <xf numFmtId="37" fontId="12" fillId="0" borderId="124" xfId="0" applyNumberFormat="1" applyFont="1" applyFill="1" applyBorder="1" applyProtection="1"/>
    <xf numFmtId="37" fontId="12" fillId="0" borderId="128" xfId="0" applyNumberFormat="1" applyFont="1" applyFill="1" applyBorder="1" applyProtection="1"/>
    <xf numFmtId="37" fontId="12" fillId="22" borderId="128" xfId="0" applyNumberFormat="1" applyFont="1" applyFill="1" applyBorder="1" applyProtection="1"/>
    <xf numFmtId="37" fontId="12" fillId="0" borderId="153" xfId="0" applyNumberFormat="1" applyFont="1" applyBorder="1" applyProtection="1"/>
    <xf numFmtId="37" fontId="12" fillId="0" borderId="140" xfId="0" applyNumberFormat="1" applyFont="1" applyBorder="1" applyProtection="1"/>
    <xf numFmtId="0" fontId="54" fillId="0" borderId="0" xfId="0" applyFont="1"/>
    <xf numFmtId="0" fontId="12" fillId="0" borderId="0" xfId="0" applyFont="1" applyFill="1" applyProtection="1"/>
    <xf numFmtId="0" fontId="12" fillId="0" borderId="4" xfId="0" applyFont="1" applyFill="1" applyBorder="1" applyProtection="1"/>
    <xf numFmtId="0" fontId="12" fillId="0" borderId="66" xfId="0" applyFont="1" applyBorder="1" applyAlignment="1" applyProtection="1">
      <alignment horizontal="center"/>
    </xf>
    <xf numFmtId="0" fontId="0" fillId="0" borderId="203" xfId="0" applyBorder="1" applyProtection="1"/>
    <xf numFmtId="0" fontId="0" fillId="0" borderId="204" xfId="0" applyBorder="1" applyProtection="1"/>
    <xf numFmtId="0" fontId="0" fillId="0" borderId="201" xfId="0" applyBorder="1" applyProtection="1"/>
    <xf numFmtId="0" fontId="0" fillId="0" borderId="205" xfId="0" applyBorder="1" applyProtection="1"/>
    <xf numFmtId="0" fontId="24" fillId="0" borderId="10" xfId="0" applyFont="1" applyFill="1" applyBorder="1" applyProtection="1"/>
    <xf numFmtId="164" fontId="12" fillId="0" borderId="136" xfId="0" applyNumberFormat="1" applyFont="1" applyBorder="1" applyAlignment="1" applyProtection="1">
      <alignment horizontal="center"/>
    </xf>
    <xf numFmtId="0" fontId="12" fillId="0" borderId="80" xfId="0" applyNumberFormat="1" applyFont="1" applyBorder="1" applyProtection="1"/>
    <xf numFmtId="0" fontId="12" fillId="0" borderId="135" xfId="0" applyFont="1" applyBorder="1" applyAlignment="1" applyProtection="1">
      <alignment horizontal="center"/>
    </xf>
    <xf numFmtId="0" fontId="12" fillId="0" borderId="106" xfId="0" applyFont="1" applyBorder="1" applyAlignment="1" applyProtection="1">
      <alignment horizontal="center"/>
    </xf>
    <xf numFmtId="0" fontId="61" fillId="0" borderId="154" xfId="0" applyFont="1" applyBorder="1" applyAlignment="1">
      <alignment horizontal="center"/>
    </xf>
    <xf numFmtId="0" fontId="12" fillId="0" borderId="155" xfId="0" applyFont="1" applyBorder="1" applyAlignment="1" applyProtection="1">
      <alignment horizontal="center"/>
    </xf>
    <xf numFmtId="0" fontId="12" fillId="0" borderId="95" xfId="0" applyFont="1" applyBorder="1" applyAlignment="1" applyProtection="1">
      <alignment horizontal="center"/>
    </xf>
    <xf numFmtId="0" fontId="12" fillId="0" borderId="156" xfId="0" applyFont="1" applyBorder="1" applyAlignment="1" applyProtection="1">
      <alignment horizontal="center"/>
    </xf>
    <xf numFmtId="0" fontId="61" fillId="0" borderId="89" xfId="0" applyFont="1" applyBorder="1" applyAlignment="1">
      <alignment horizontal="center"/>
    </xf>
    <xf numFmtId="0" fontId="12" fillId="0" borderId="157" xfId="0" applyFont="1" applyFill="1" applyBorder="1" applyProtection="1"/>
    <xf numFmtId="0" fontId="12" fillId="0" borderId="136" xfId="0" applyFont="1" applyFill="1" applyBorder="1" applyProtection="1"/>
    <xf numFmtId="5" fontId="12" fillId="0" borderId="105" xfId="0" applyNumberFormat="1" applyFont="1" applyBorder="1" applyProtection="1"/>
    <xf numFmtId="37" fontId="12" fillId="0" borderId="154" xfId="0" applyNumberFormat="1" applyFont="1" applyFill="1" applyBorder="1" applyProtection="1"/>
    <xf numFmtId="37" fontId="12" fillId="0" borderId="88" xfId="0" applyNumberFormat="1" applyFont="1" applyFill="1" applyBorder="1" applyProtection="1"/>
    <xf numFmtId="37" fontId="12" fillId="0" borderId="101" xfId="0" applyNumberFormat="1" applyFont="1" applyBorder="1" applyProtection="1"/>
    <xf numFmtId="37" fontId="12" fillId="0" borderId="158" xfId="0" applyNumberFormat="1" applyFont="1" applyFill="1" applyBorder="1" applyProtection="1"/>
    <xf numFmtId="37" fontId="12" fillId="0" borderId="107" xfId="0" applyNumberFormat="1" applyFont="1" applyBorder="1" applyProtection="1"/>
    <xf numFmtId="0" fontId="12" fillId="0" borderId="159" xfId="0" applyFont="1" applyBorder="1" applyProtection="1"/>
    <xf numFmtId="164" fontId="12" fillId="0" borderId="160" xfId="0" applyNumberFormat="1" applyFont="1" applyBorder="1" applyAlignment="1" applyProtection="1">
      <alignment horizontal="center"/>
    </xf>
    <xf numFmtId="0" fontId="12" fillId="0" borderId="161" xfId="0" applyFont="1" applyBorder="1" applyAlignment="1" applyProtection="1">
      <alignment horizontal="center"/>
    </xf>
    <xf numFmtId="0" fontId="12" fillId="0" borderId="110" xfId="0" applyFont="1" applyBorder="1" applyAlignment="1" applyProtection="1">
      <alignment horizontal="center"/>
    </xf>
    <xf numFmtId="0" fontId="61" fillId="0" borderId="157" xfId="0" applyFont="1" applyBorder="1" applyAlignment="1"/>
    <xf numFmtId="0" fontId="12" fillId="0" borderId="162" xfId="0" applyFont="1" applyBorder="1" applyAlignment="1" applyProtection="1">
      <alignment horizontal="center"/>
    </xf>
    <xf numFmtId="0" fontId="61" fillId="0" borderId="142" xfId="0" applyFont="1" applyBorder="1" applyAlignment="1">
      <alignment horizontal="center"/>
    </xf>
    <xf numFmtId="0" fontId="62" fillId="0" borderId="80" xfId="0" applyFont="1" applyBorder="1" applyAlignment="1">
      <alignment horizontal="center"/>
    </xf>
    <xf numFmtId="0" fontId="12" fillId="0" borderId="164" xfId="0" applyFont="1" applyBorder="1" applyAlignment="1" applyProtection="1">
      <alignment horizontal="center"/>
    </xf>
    <xf numFmtId="0" fontId="0" fillId="0" borderId="212" xfId="0" applyBorder="1" applyProtection="1"/>
    <xf numFmtId="0" fontId="12" fillId="0" borderId="8" xfId="1" applyFont="1" applyBorder="1" applyProtection="1"/>
    <xf numFmtId="0" fontId="12" fillId="0" borderId="12" xfId="1" applyFont="1" applyBorder="1" applyProtection="1"/>
    <xf numFmtId="0" fontId="12" fillId="0" borderId="3" xfId="1" applyFont="1" applyBorder="1" applyAlignment="1" applyProtection="1">
      <alignment horizontal="center"/>
    </xf>
    <xf numFmtId="0" fontId="12" fillId="0" borderId="0" xfId="1" applyFont="1"/>
    <xf numFmtId="0" fontId="12" fillId="0" borderId="4" xfId="1" applyFont="1" applyBorder="1" applyProtection="1"/>
    <xf numFmtId="0" fontId="12" fillId="0" borderId="25" xfId="1" applyFont="1" applyBorder="1" applyProtection="1"/>
    <xf numFmtId="0" fontId="12" fillId="0" borderId="5" xfId="1" applyFont="1" applyBorder="1" applyProtection="1"/>
    <xf numFmtId="0" fontId="12" fillId="0" borderId="9" xfId="1" applyFont="1" applyBorder="1" applyProtection="1"/>
    <xf numFmtId="0" fontId="12" fillId="0" borderId="26" xfId="1" applyFont="1" applyBorder="1" applyProtection="1"/>
    <xf numFmtId="0" fontId="12" fillId="0" borderId="11" xfId="1" applyFont="1" applyBorder="1" applyAlignment="1" applyProtection="1">
      <alignment horizontal="center"/>
    </xf>
    <xf numFmtId="0" fontId="13" fillId="0" borderId="10" xfId="1" applyFont="1" applyBorder="1" applyAlignment="1" applyProtection="1">
      <alignment horizontal="centerContinuous"/>
    </xf>
    <xf numFmtId="0" fontId="13" fillId="0" borderId="11" xfId="1" applyFont="1" applyBorder="1" applyAlignment="1" applyProtection="1">
      <alignment horizontal="centerContinuous"/>
    </xf>
    <xf numFmtId="0" fontId="12" fillId="0" borderId="4" xfId="1" applyFont="1" applyBorder="1" applyAlignment="1" applyProtection="1">
      <alignment horizontal="left"/>
    </xf>
    <xf numFmtId="0" fontId="12" fillId="0" borderId="0" xfId="1" applyFont="1" applyAlignment="1" applyProtection="1">
      <alignment horizontal="left"/>
    </xf>
    <xf numFmtId="0" fontId="12" fillId="0" borderId="5" xfId="1" applyFont="1" applyBorder="1" applyAlignment="1" applyProtection="1">
      <alignment horizontal="left"/>
    </xf>
    <xf numFmtId="0" fontId="12" fillId="0" borderId="30" xfId="1" applyFont="1" applyBorder="1" applyProtection="1"/>
    <xf numFmtId="0" fontId="12" fillId="0" borderId="27" xfId="1" applyFont="1" applyBorder="1" applyAlignment="1" applyProtection="1">
      <alignment horizontal="center"/>
    </xf>
    <xf numFmtId="0" fontId="12" fillId="0" borderId="31" xfId="1" applyFont="1" applyBorder="1" applyAlignment="1" applyProtection="1">
      <alignment horizontal="center"/>
    </xf>
    <xf numFmtId="0" fontId="12" fillId="0" borderId="28" xfId="1" applyFont="1" applyBorder="1" applyAlignment="1" applyProtection="1">
      <alignment horizontal="center"/>
    </xf>
    <xf numFmtId="0" fontId="12" fillId="0" borderId="29" xfId="1" applyFont="1" applyBorder="1" applyAlignment="1" applyProtection="1">
      <alignment horizontal="center"/>
    </xf>
    <xf numFmtId="0" fontId="12" fillId="0" borderId="0" xfId="1" applyFont="1" applyAlignment="1" applyProtection="1">
      <alignment horizontal="center"/>
    </xf>
    <xf numFmtId="0" fontId="12" fillId="0" borderId="15" xfId="1" applyFont="1" applyBorder="1" applyAlignment="1" applyProtection="1">
      <alignment horizontal="center"/>
    </xf>
    <xf numFmtId="0" fontId="12" fillId="0" borderId="26" xfId="1" applyFont="1" applyBorder="1" applyAlignment="1" applyProtection="1">
      <alignment horizontal="center"/>
    </xf>
    <xf numFmtId="0" fontId="12" fillId="0" borderId="10" xfId="1" applyFont="1" applyBorder="1" applyAlignment="1" applyProtection="1">
      <alignment horizontal="center"/>
    </xf>
    <xf numFmtId="0" fontId="12" fillId="0" borderId="17" xfId="1" applyFont="1" applyBorder="1" applyAlignment="1" applyProtection="1">
      <alignment horizontal="center"/>
    </xf>
    <xf numFmtId="0" fontId="13" fillId="0" borderId="25" xfId="1" applyFont="1" applyBorder="1" applyAlignment="1" applyProtection="1">
      <alignment horizontal="center"/>
    </xf>
    <xf numFmtId="0" fontId="12" fillId="0" borderId="0" xfId="1" applyFont="1" applyProtection="1"/>
    <xf numFmtId="165" fontId="12" fillId="0" borderId="15" xfId="1" applyNumberFormat="1" applyFont="1" applyBorder="1" applyAlignment="1" applyProtection="1">
      <alignment horizontal="center"/>
    </xf>
    <xf numFmtId="165" fontId="12" fillId="0" borderId="0" xfId="1" applyNumberFormat="1" applyFont="1" applyProtection="1"/>
    <xf numFmtId="165" fontId="12" fillId="0" borderId="0" xfId="1" applyNumberFormat="1" applyFont="1" applyAlignment="1" applyProtection="1">
      <alignment horizontal="center"/>
    </xf>
    <xf numFmtId="0" fontId="12" fillId="0" borderId="5" xfId="1" applyFont="1" applyBorder="1" applyAlignment="1" applyProtection="1">
      <alignment horizontal="center"/>
    </xf>
    <xf numFmtId="0" fontId="14" fillId="0" borderId="5" xfId="1" applyFont="1" applyBorder="1" applyProtection="1"/>
    <xf numFmtId="0" fontId="12" fillId="0" borderId="4" xfId="1" applyFont="1" applyBorder="1" applyAlignment="1" applyProtection="1">
      <alignment horizontal="center"/>
    </xf>
    <xf numFmtId="0" fontId="12" fillId="0" borderId="25" xfId="1" applyFont="1" applyBorder="1" applyAlignment="1" applyProtection="1">
      <alignment horizontal="left"/>
    </xf>
    <xf numFmtId="0" fontId="12" fillId="0" borderId="15" xfId="1" applyFont="1" applyBorder="1" applyProtection="1"/>
    <xf numFmtId="0" fontId="53" fillId="0" borderId="5" xfId="1" applyFont="1" applyBorder="1" applyProtection="1"/>
    <xf numFmtId="0" fontId="12" fillId="0" borderId="36" xfId="1" applyFont="1" applyBorder="1" applyProtection="1"/>
    <xf numFmtId="0" fontId="12" fillId="0" borderId="1" xfId="1" applyFont="1" applyBorder="1" applyProtection="1"/>
    <xf numFmtId="0" fontId="12" fillId="0" borderId="35" xfId="1" applyFont="1" applyBorder="1" applyProtection="1"/>
    <xf numFmtId="0" fontId="14" fillId="0" borderId="7" xfId="1" applyFont="1" applyBorder="1" applyProtection="1"/>
    <xf numFmtId="0" fontId="14" fillId="0" borderId="0" xfId="1" applyFont="1" applyProtection="1"/>
    <xf numFmtId="0" fontId="12" fillId="0" borderId="0" xfId="1" applyFont="1" applyAlignment="1" applyProtection="1">
      <alignment horizontal="centerContinuous"/>
    </xf>
    <xf numFmtId="0" fontId="12" fillId="0" borderId="31" xfId="1" applyFont="1" applyBorder="1" applyProtection="1"/>
    <xf numFmtId="0" fontId="12" fillId="0" borderId="29" xfId="1" applyFont="1" applyBorder="1" applyProtection="1"/>
    <xf numFmtId="0" fontId="13" fillId="0" borderId="4" xfId="1" applyFont="1" applyBorder="1" applyAlignment="1" applyProtection="1">
      <alignment horizontal="centerContinuous"/>
    </xf>
    <xf numFmtId="0" fontId="13" fillId="0" borderId="0" xfId="1" applyFont="1" applyAlignment="1" applyProtection="1">
      <alignment horizontal="centerContinuous"/>
    </xf>
    <xf numFmtId="0" fontId="13" fillId="0" borderId="5" xfId="1" applyFont="1" applyBorder="1" applyAlignment="1" applyProtection="1">
      <alignment horizontal="centerContinuous"/>
    </xf>
    <xf numFmtId="0" fontId="13" fillId="0" borderId="25" xfId="1" applyFont="1" applyBorder="1" applyProtection="1"/>
    <xf numFmtId="0" fontId="12" fillId="0" borderId="0" xfId="1"/>
    <xf numFmtId="0" fontId="22" fillId="0" borderId="8" xfId="1" applyFont="1" applyBorder="1"/>
    <xf numFmtId="0" fontId="8" fillId="0" borderId="12" xfId="1" applyFont="1" applyBorder="1"/>
    <xf numFmtId="0" fontId="8" fillId="0" borderId="24" xfId="1" applyFont="1" applyBorder="1"/>
    <xf numFmtId="0" fontId="8" fillId="0" borderId="2" xfId="1" applyFont="1" applyBorder="1"/>
    <xf numFmtId="0" fontId="8" fillId="0" borderId="13" xfId="1" applyFont="1" applyBorder="1"/>
    <xf numFmtId="0" fontId="12" fillId="0" borderId="3" xfId="1" applyFont="1" applyBorder="1"/>
    <xf numFmtId="0" fontId="8" fillId="0" borderId="4" xfId="1" applyFont="1" applyBorder="1"/>
    <xf numFmtId="0" fontId="12" fillId="0" borderId="25" xfId="1" applyFont="1" applyBorder="1"/>
    <xf numFmtId="0" fontId="8" fillId="0" borderId="19" xfId="1" applyFont="1" applyBorder="1" applyAlignment="1">
      <alignment horizontal="center"/>
    </xf>
    <xf numFmtId="0" fontId="8" fillId="0" borderId="0" xfId="1" applyFont="1"/>
    <xf numFmtId="0" fontId="8" fillId="0" borderId="15" xfId="1" applyFont="1" applyBorder="1"/>
    <xf numFmtId="0" fontId="8" fillId="0" borderId="5" xfId="1" applyFont="1" applyBorder="1"/>
    <xf numFmtId="0" fontId="8" fillId="0" borderId="9" xfId="1" applyFont="1" applyBorder="1"/>
    <xf numFmtId="0" fontId="8" fillId="0" borderId="10" xfId="1" applyFont="1" applyBorder="1"/>
    <xf numFmtId="0" fontId="8" fillId="0" borderId="21" xfId="1" applyFont="1" applyBorder="1" applyAlignment="1">
      <alignment horizontal="center"/>
    </xf>
    <xf numFmtId="0" fontId="12" fillId="0" borderId="10" xfId="1" applyFont="1" applyBorder="1"/>
    <xf numFmtId="164" fontId="12" fillId="0" borderId="17" xfId="1" applyNumberFormat="1" applyFont="1" applyBorder="1" applyAlignment="1" applyProtection="1">
      <alignment horizontal="center"/>
    </xf>
    <xf numFmtId="49" fontId="12" fillId="0" borderId="22" xfId="1" applyNumberFormat="1" applyFont="1" applyBorder="1"/>
    <xf numFmtId="0" fontId="21" fillId="0" borderId="9" xfId="1" applyFont="1" applyBorder="1" applyAlignment="1">
      <alignment horizontal="centerContinuous"/>
    </xf>
    <xf numFmtId="0" fontId="8" fillId="0" borderId="10" xfId="1" applyFont="1" applyBorder="1" applyAlignment="1">
      <alignment horizontal="centerContinuous"/>
    </xf>
    <xf numFmtId="0" fontId="8" fillId="0" borderId="11" xfId="1" applyFont="1" applyBorder="1" applyAlignment="1">
      <alignment horizontal="centerContinuous"/>
    </xf>
    <xf numFmtId="0" fontId="8" fillId="0" borderId="18" xfId="1" applyFont="1" applyBorder="1" applyAlignment="1">
      <alignment horizontal="center"/>
    </xf>
    <xf numFmtId="0" fontId="8" fillId="0" borderId="0" xfId="1" applyFont="1" applyAlignment="1">
      <alignment horizontal="centerContinuous"/>
    </xf>
    <xf numFmtId="0" fontId="8" fillId="0" borderId="19" xfId="1" applyFont="1" applyBorder="1" applyAlignment="1">
      <alignment horizontal="centerContinuous"/>
    </xf>
    <xf numFmtId="0" fontId="8" fillId="0" borderId="16" xfId="1" applyFont="1" applyBorder="1" applyAlignment="1">
      <alignment horizontal="centerContinuous"/>
    </xf>
    <xf numFmtId="0" fontId="8" fillId="0" borderId="20" xfId="1" applyFont="1" applyBorder="1" applyAlignment="1">
      <alignment horizontal="center"/>
    </xf>
    <xf numFmtId="0" fontId="8" fillId="0" borderId="21" xfId="1" applyFont="1" applyBorder="1" applyAlignment="1">
      <alignment horizontal="centerContinuous"/>
    </xf>
    <xf numFmtId="0" fontId="8" fillId="0" borderId="22" xfId="1" applyFont="1" applyBorder="1" applyAlignment="1">
      <alignment horizontal="centerContinuous"/>
    </xf>
    <xf numFmtId="0" fontId="8" fillId="0" borderId="20" xfId="1" applyFont="1" applyBorder="1"/>
    <xf numFmtId="0" fontId="21" fillId="0" borderId="10" xfId="1" applyFont="1" applyBorder="1" applyAlignment="1">
      <alignment horizontal="center"/>
    </xf>
    <xf numFmtId="0" fontId="8" fillId="20" borderId="21" xfId="1" applyFont="1" applyFill="1" applyBorder="1" applyAlignment="1">
      <alignment horizontal="centerContinuous"/>
    </xf>
    <xf numFmtId="39" fontId="8" fillId="20" borderId="22" xfId="1" applyNumberFormat="1" applyFont="1" applyFill="1" applyBorder="1" applyAlignment="1" applyProtection="1">
      <alignment horizontal="centerContinuous"/>
    </xf>
    <xf numFmtId="0" fontId="8" fillId="0" borderId="10" xfId="1" applyFont="1" applyBorder="1" applyAlignment="1">
      <alignment horizontal="left"/>
    </xf>
    <xf numFmtId="0" fontId="8" fillId="0" borderId="21" xfId="1" applyFont="1" applyBorder="1" applyAlignment="1">
      <alignment horizontal="center" wrapText="1"/>
    </xf>
    <xf numFmtId="5" fontId="8" fillId="0" borderId="17" xfId="1" applyNumberFormat="1" applyFont="1" applyBorder="1" applyProtection="1"/>
    <xf numFmtId="5" fontId="8" fillId="0" borderId="22" xfId="1" applyNumberFormat="1" applyFont="1" applyBorder="1" applyProtection="1"/>
    <xf numFmtId="37" fontId="8" fillId="0" borderId="17" xfId="1" applyNumberFormat="1" applyFont="1" applyBorder="1" applyProtection="1"/>
    <xf numFmtId="37" fontId="8" fillId="0" borderId="22" xfId="1" applyNumberFormat="1" applyFont="1" applyBorder="1" applyProtection="1"/>
    <xf numFmtId="37" fontId="8" fillId="0" borderId="21" xfId="1" applyNumberFormat="1" applyFont="1" applyBorder="1" applyProtection="1"/>
    <xf numFmtId="0" fontId="8" fillId="0" borderId="20" xfId="1" applyFont="1" applyFill="1" applyBorder="1"/>
    <xf numFmtId="0" fontId="8" fillId="0" borderId="10" xfId="1" applyFont="1" applyFill="1" applyBorder="1" applyAlignment="1">
      <alignment horizontal="left"/>
    </xf>
    <xf numFmtId="0" fontId="8" fillId="0" borderId="10" xfId="1" applyFont="1" applyFill="1" applyBorder="1" applyAlignment="1">
      <alignment horizontal="centerContinuous"/>
    </xf>
    <xf numFmtId="0" fontId="21" fillId="0" borderId="10" xfId="1" applyFont="1" applyFill="1" applyBorder="1" applyAlignment="1">
      <alignment horizontal="center"/>
    </xf>
    <xf numFmtId="0" fontId="8" fillId="0" borderId="1" xfId="1" applyFont="1" applyFill="1" applyBorder="1" applyAlignment="1">
      <alignment horizontal="left"/>
    </xf>
    <xf numFmtId="0" fontId="8" fillId="0" borderId="1" xfId="1" applyFont="1" applyFill="1" applyBorder="1" applyAlignment="1">
      <alignment horizontal="centerContinuous"/>
    </xf>
    <xf numFmtId="0" fontId="8" fillId="0" borderId="38" xfId="1" applyFont="1" applyBorder="1" applyAlignment="1">
      <alignment horizontal="centerContinuous" wrapText="1"/>
    </xf>
    <xf numFmtId="5" fontId="8" fillId="0" borderId="38" xfId="1" applyNumberFormat="1" applyFont="1" applyBorder="1" applyAlignment="1" applyProtection="1">
      <alignment horizontal="right"/>
    </xf>
    <xf numFmtId="0" fontId="8" fillId="0" borderId="0" xfId="1" applyFont="1" applyBorder="1"/>
    <xf numFmtId="0" fontId="8" fillId="0" borderId="0" xfId="1" applyFont="1" applyBorder="1" applyAlignment="1">
      <alignment horizontal="left"/>
    </xf>
    <xf numFmtId="0" fontId="8" fillId="0" borderId="0" xfId="1" applyFont="1" applyBorder="1" applyAlignment="1">
      <alignment horizontal="centerContinuous"/>
    </xf>
    <xf numFmtId="0" fontId="8" fillId="0" borderId="0" xfId="1" applyFont="1" applyBorder="1" applyAlignment="1">
      <alignment horizontal="centerContinuous" wrapText="1"/>
    </xf>
    <xf numFmtId="5" fontId="8" fillId="0" borderId="0" xfId="1" applyNumberFormat="1" applyFont="1" applyBorder="1" applyAlignment="1" applyProtection="1">
      <alignment horizontal="right"/>
    </xf>
    <xf numFmtId="0" fontId="8" fillId="0" borderId="0" xfId="1" applyFont="1" applyAlignment="1">
      <alignment horizontal="left"/>
    </xf>
    <xf numFmtId="37" fontId="8" fillId="0" borderId="0" xfId="1" applyNumberFormat="1" applyFont="1" applyAlignment="1" applyProtection="1">
      <alignment horizontal="centerContinuous"/>
    </xf>
    <xf numFmtId="0" fontId="12" fillId="0" borderId="0" xfId="1" applyFont="1" applyAlignment="1">
      <alignment horizontal="centerContinuous"/>
    </xf>
    <xf numFmtId="37" fontId="8" fillId="0" borderId="0" xfId="1" applyNumberFormat="1" applyFont="1" applyProtection="1"/>
    <xf numFmtId="0" fontId="8" fillId="0" borderId="8" xfId="1" applyFont="1" applyBorder="1"/>
    <xf numFmtId="0" fontId="8" fillId="0" borderId="3" xfId="1" applyFont="1" applyBorder="1"/>
    <xf numFmtId="0" fontId="8" fillId="0" borderId="25" xfId="1" applyFont="1" applyBorder="1"/>
    <xf numFmtId="0" fontId="8" fillId="0" borderId="26" xfId="1" applyFont="1" applyBorder="1"/>
    <xf numFmtId="164" fontId="12" fillId="0" borderId="26" xfId="1" applyNumberFormat="1" applyFont="1" applyBorder="1" applyAlignment="1" applyProtection="1">
      <alignment horizontal="center"/>
    </xf>
    <xf numFmtId="49" fontId="12" fillId="0" borderId="22" xfId="1" applyNumberFormat="1" applyFont="1" applyBorder="1" applyAlignment="1" applyProtection="1">
      <alignment horizontal="center"/>
    </xf>
    <xf numFmtId="0" fontId="21" fillId="0" borderId="10" xfId="1" applyFont="1" applyBorder="1" applyAlignment="1">
      <alignment horizontal="centerContinuous"/>
    </xf>
    <xf numFmtId="0" fontId="8" fillId="0" borderId="18" xfId="1" applyFont="1" applyBorder="1"/>
    <xf numFmtId="0" fontId="8" fillId="0" borderId="21" xfId="1" applyFont="1" applyFill="1" applyBorder="1"/>
    <xf numFmtId="0" fontId="8" fillId="0" borderId="21" xfId="1" applyFont="1" applyFill="1" applyBorder="1" applyAlignment="1">
      <alignment horizontal="centerContinuous"/>
    </xf>
    <xf numFmtId="39" fontId="8" fillId="0" borderId="22" xfId="1" applyNumberFormat="1" applyFont="1" applyFill="1" applyBorder="1" applyAlignment="1" applyProtection="1">
      <alignment horizontal="centerContinuous"/>
    </xf>
    <xf numFmtId="0" fontId="8" fillId="0" borderId="21" xfId="1" applyFont="1" applyFill="1" applyBorder="1" applyAlignment="1">
      <alignment horizontal="center"/>
    </xf>
    <xf numFmtId="5" fontId="8" fillId="0" borderId="21" xfId="1" applyNumberFormat="1" applyFont="1" applyFill="1" applyBorder="1" applyProtection="1"/>
    <xf numFmtId="5" fontId="8" fillId="0" borderId="22" xfId="1" applyNumberFormat="1" applyFont="1" applyFill="1" applyBorder="1" applyProtection="1"/>
    <xf numFmtId="37" fontId="8" fillId="0" borderId="21" xfId="1" applyNumberFormat="1" applyFont="1" applyFill="1" applyBorder="1" applyProtection="1"/>
    <xf numFmtId="37" fontId="8" fillId="0" borderId="22" xfId="1" applyNumberFormat="1" applyFont="1" applyFill="1" applyBorder="1" applyProtection="1"/>
    <xf numFmtId="0" fontId="8" fillId="0" borderId="0" xfId="1" applyFont="1" applyFill="1" applyAlignment="1">
      <alignment horizontal="left"/>
    </xf>
    <xf numFmtId="0" fontId="8" fillId="0" borderId="0" xfId="1" applyFont="1" applyFill="1" applyAlignment="1">
      <alignment horizontal="centerContinuous"/>
    </xf>
    <xf numFmtId="0" fontId="8" fillId="0" borderId="19" xfId="1" applyFont="1" applyFill="1" applyBorder="1"/>
    <xf numFmtId="37" fontId="8" fillId="0" borderId="19" xfId="1" applyNumberFormat="1" applyFont="1" applyFill="1" applyBorder="1" applyProtection="1"/>
    <xf numFmtId="37" fontId="8" fillId="0" borderId="16" xfId="1" applyNumberFormat="1" applyFont="1" applyFill="1" applyBorder="1" applyProtection="1"/>
    <xf numFmtId="37" fontId="8" fillId="0" borderId="5" xfId="1" applyNumberFormat="1" applyFont="1" applyBorder="1" applyProtection="1"/>
    <xf numFmtId="0" fontId="8" fillId="0" borderId="6" xfId="1" applyFont="1" applyBorder="1"/>
    <xf numFmtId="0" fontId="8" fillId="0" borderId="1" xfId="1" applyFont="1" applyBorder="1"/>
    <xf numFmtId="0" fontId="8" fillId="0" borderId="1" xfId="1" applyFont="1" applyBorder="1" applyAlignment="1">
      <alignment horizontal="centerContinuous"/>
    </xf>
    <xf numFmtId="37" fontId="8" fillId="0" borderId="1" xfId="1" applyNumberFormat="1" applyFont="1" applyBorder="1" applyProtection="1"/>
    <xf numFmtId="37" fontId="8" fillId="0" borderId="7" xfId="1" applyNumberFormat="1" applyFont="1" applyBorder="1" applyProtection="1"/>
    <xf numFmtId="0" fontId="8" fillId="0" borderId="21" xfId="1" applyFont="1" applyBorder="1"/>
    <xf numFmtId="5" fontId="8" fillId="0" borderId="21" xfId="1" applyNumberFormat="1" applyFont="1" applyBorder="1" applyProtection="1"/>
    <xf numFmtId="39" fontId="8" fillId="20" borderId="207" xfId="1" applyNumberFormat="1" applyFont="1" applyFill="1" applyBorder="1" applyAlignment="1" applyProtection="1">
      <alignment horizontal="centerContinuous"/>
    </xf>
    <xf numFmtId="5" fontId="8" fillId="0" borderId="37" xfId="1" applyNumberFormat="1" applyFont="1" applyBorder="1" applyProtection="1"/>
    <xf numFmtId="0" fontId="12" fillId="0" borderId="0" xfId="1" applyFill="1"/>
    <xf numFmtId="0" fontId="8" fillId="0" borderId="0" xfId="1" applyFont="1" applyFill="1"/>
    <xf numFmtId="0" fontId="8" fillId="0" borderId="8" xfId="1" applyFont="1" applyFill="1" applyBorder="1"/>
    <xf numFmtId="0" fontId="8" fillId="0" borderId="4" xfId="1" applyFont="1" applyFill="1" applyBorder="1"/>
    <xf numFmtId="0" fontId="8" fillId="0" borderId="9" xfId="1" applyFont="1" applyFill="1" applyBorder="1"/>
    <xf numFmtId="0" fontId="21" fillId="0" borderId="9" xfId="1" applyFont="1" applyFill="1" applyBorder="1" applyAlignment="1">
      <alignment horizontal="centerContinuous"/>
    </xf>
    <xf numFmtId="0" fontId="8" fillId="0" borderId="18" xfId="1" applyFont="1" applyFill="1" applyBorder="1"/>
    <xf numFmtId="0" fontId="8" fillId="0" borderId="0" xfId="1" applyFont="1" applyFill="1" applyAlignment="1"/>
    <xf numFmtId="37" fontId="8" fillId="0" borderId="19" xfId="1" applyNumberFormat="1" applyFont="1" applyBorder="1" applyAlignment="1" applyProtection="1">
      <alignment horizontal="centerContinuous"/>
    </xf>
    <xf numFmtId="37" fontId="8" fillId="0" borderId="16" xfId="1" applyNumberFormat="1" applyFont="1" applyBorder="1" applyAlignment="1" applyProtection="1">
      <alignment horizontal="centerContinuous"/>
    </xf>
    <xf numFmtId="0" fontId="8" fillId="0" borderId="10" xfId="1" applyFont="1" applyFill="1" applyBorder="1" applyAlignment="1"/>
    <xf numFmtId="37" fontId="8" fillId="0" borderId="5" xfId="1" applyNumberFormat="1" applyFont="1" applyBorder="1" applyAlignment="1" applyProtection="1">
      <alignment horizontal="centerContinuous"/>
    </xf>
    <xf numFmtId="0" fontId="21" fillId="0" borderId="0" xfId="1" applyFont="1" applyAlignment="1">
      <alignment horizontal="left"/>
    </xf>
    <xf numFmtId="37" fontId="8" fillId="0" borderId="1" xfId="1" applyNumberFormat="1" applyFont="1" applyBorder="1" applyAlignment="1" applyProtection="1">
      <alignment horizontal="centerContinuous"/>
    </xf>
    <xf numFmtId="37" fontId="8" fillId="0" borderId="7" xfId="1" applyNumberFormat="1" applyFont="1" applyBorder="1" applyAlignment="1" applyProtection="1">
      <alignment horizontal="centerContinuous"/>
    </xf>
    <xf numFmtId="0" fontId="8" fillId="0" borderId="8" xfId="1" applyFont="1" applyBorder="1" applyProtection="1"/>
    <xf numFmtId="0" fontId="8" fillId="0" borderId="12" xfId="1" applyFont="1" applyBorder="1" applyProtection="1"/>
    <xf numFmtId="0" fontId="8" fillId="0" borderId="24" xfId="1" applyFont="1" applyBorder="1" applyProtection="1"/>
    <xf numFmtId="0" fontId="8" fillId="0" borderId="2" xfId="1" applyFont="1" applyBorder="1" applyProtection="1"/>
    <xf numFmtId="0" fontId="8" fillId="0" borderId="3" xfId="1" applyFont="1" applyBorder="1" applyProtection="1"/>
    <xf numFmtId="0" fontId="12" fillId="0" borderId="2" xfId="1" applyFont="1" applyBorder="1" applyProtection="1"/>
    <xf numFmtId="0" fontId="8" fillId="0" borderId="14" xfId="1" applyFont="1" applyBorder="1" applyProtection="1"/>
    <xf numFmtId="0" fontId="8" fillId="0" borderId="3" xfId="1" applyFont="1" applyBorder="1" applyAlignment="1" applyProtection="1">
      <alignment horizontal="center"/>
    </xf>
    <xf numFmtId="0" fontId="8" fillId="0" borderId="4" xfId="1" applyFont="1" applyBorder="1" applyProtection="1"/>
    <xf numFmtId="0" fontId="8" fillId="0" borderId="19" xfId="1" applyFont="1" applyBorder="1" applyAlignment="1" applyProtection="1">
      <alignment horizontal="center"/>
    </xf>
    <xf numFmtId="0" fontId="8" fillId="0" borderId="0" xfId="1" applyFont="1" applyProtection="1"/>
    <xf numFmtId="0" fontId="8" fillId="0" borderId="25" xfId="1" applyFont="1" applyBorder="1" applyProtection="1"/>
    <xf numFmtId="0" fontId="8" fillId="0" borderId="5" xfId="1" applyFont="1" applyBorder="1" applyProtection="1"/>
    <xf numFmtId="0" fontId="8" fillId="0" borderId="19" xfId="1" applyFont="1" applyBorder="1" applyProtection="1"/>
    <xf numFmtId="0" fontId="8" fillId="0" borderId="16" xfId="1" applyFont="1" applyBorder="1" applyProtection="1"/>
    <xf numFmtId="0" fontId="8" fillId="0" borderId="9" xfId="1" applyFont="1" applyBorder="1" applyProtection="1"/>
    <xf numFmtId="0" fontId="8" fillId="0" borderId="10" xfId="1" applyFont="1" applyBorder="1" applyProtection="1"/>
    <xf numFmtId="0" fontId="8" fillId="0" borderId="21" xfId="1" applyFont="1" applyBorder="1" applyAlignment="1" applyProtection="1">
      <alignment horizontal="center"/>
    </xf>
    <xf numFmtId="0" fontId="8" fillId="0" borderId="26" xfId="1" applyFont="1" applyBorder="1" applyProtection="1"/>
    <xf numFmtId="0" fontId="12" fillId="0" borderId="10" xfId="1" applyFont="1" applyBorder="1" applyProtection="1"/>
    <xf numFmtId="0" fontId="8" fillId="0" borderId="21" xfId="1" applyFont="1" applyBorder="1" applyProtection="1"/>
    <xf numFmtId="49" fontId="12" fillId="0" borderId="21" xfId="1" applyNumberFormat="1" applyFont="1" applyBorder="1" applyAlignment="1" applyProtection="1">
      <alignment horizontal="center"/>
    </xf>
    <xf numFmtId="0" fontId="8" fillId="0" borderId="11" xfId="1" applyFont="1" applyBorder="1" applyProtection="1"/>
    <xf numFmtId="0" fontId="8" fillId="0" borderId="9" xfId="1" applyFont="1" applyBorder="1" applyAlignment="1" applyProtection="1">
      <alignment horizontal="centerContinuous"/>
    </xf>
    <xf numFmtId="0" fontId="8" fillId="0" borderId="10" xfId="1" applyFont="1" applyBorder="1" applyAlignment="1" applyProtection="1">
      <alignment horizontal="centerContinuous"/>
    </xf>
    <xf numFmtId="0" fontId="8" fillId="0" borderId="11" xfId="1" applyFont="1" applyBorder="1" applyAlignment="1" applyProtection="1">
      <alignment horizontal="centerContinuous"/>
    </xf>
    <xf numFmtId="0" fontId="8" fillId="0" borderId="0" xfId="1" applyFont="1" applyAlignment="1" applyProtection="1">
      <alignment horizontal="centerContinuous"/>
    </xf>
    <xf numFmtId="0" fontId="8" fillId="0" borderId="4" xfId="1" applyFont="1" applyBorder="1" applyAlignment="1" applyProtection="1">
      <alignment horizontal="centerContinuous"/>
    </xf>
    <xf numFmtId="0" fontId="8" fillId="0" borderId="18" xfId="1" applyFont="1" applyBorder="1" applyProtection="1"/>
    <xf numFmtId="0" fontId="8" fillId="0" borderId="0" xfId="1" applyFont="1" applyAlignment="1" applyProtection="1">
      <alignment horizontal="center"/>
    </xf>
    <xf numFmtId="0" fontId="8" fillId="0" borderId="16" xfId="1" applyFont="1" applyBorder="1" applyAlignment="1" applyProtection="1">
      <alignment horizontal="center"/>
    </xf>
    <xf numFmtId="0" fontId="8" fillId="0" borderId="20" xfId="1" applyFont="1" applyBorder="1" applyProtection="1"/>
    <xf numFmtId="0" fontId="8" fillId="0" borderId="21" xfId="1" applyFont="1" applyBorder="1" applyAlignment="1" applyProtection="1">
      <alignment horizontal="centerContinuous"/>
    </xf>
    <xf numFmtId="0" fontId="8" fillId="0" borderId="22" xfId="1" applyFont="1" applyBorder="1" applyAlignment="1" applyProtection="1">
      <alignment horizontal="centerContinuous"/>
    </xf>
    <xf numFmtId="39" fontId="8" fillId="0" borderId="0" xfId="1" applyNumberFormat="1" applyFont="1" applyAlignment="1" applyProtection="1">
      <alignment horizontal="centerContinuous"/>
    </xf>
    <xf numFmtId="49" fontId="8" fillId="0" borderId="20" xfId="1" applyNumberFormat="1" applyFont="1" applyBorder="1" applyAlignment="1" applyProtection="1">
      <alignment horizontal="center"/>
    </xf>
    <xf numFmtId="0" fontId="8" fillId="0" borderId="10" xfId="1" applyFont="1" applyBorder="1" applyAlignment="1" applyProtection="1">
      <alignment horizontal="left"/>
    </xf>
    <xf numFmtId="5" fontId="8" fillId="0" borderId="21" xfId="1" applyNumberFormat="1" applyFont="1" applyBorder="1" applyAlignment="1" applyProtection="1"/>
    <xf numFmtId="5" fontId="8" fillId="0" borderId="22" xfId="1" applyNumberFormat="1" applyFont="1" applyBorder="1" applyAlignment="1" applyProtection="1"/>
    <xf numFmtId="0" fontId="21" fillId="0" borderId="10" xfId="1" applyFont="1" applyBorder="1" applyAlignment="1" applyProtection="1">
      <alignment horizontal="center"/>
    </xf>
    <xf numFmtId="0" fontId="8" fillId="5" borderId="21" xfId="1" applyFont="1" applyFill="1" applyBorder="1" applyProtection="1"/>
    <xf numFmtId="0" fontId="8" fillId="5" borderId="22" xfId="1" applyFont="1" applyFill="1" applyBorder="1" applyProtection="1"/>
    <xf numFmtId="37" fontId="8" fillId="5" borderId="21" xfId="1" applyNumberFormat="1" applyFont="1" applyFill="1" applyBorder="1" applyProtection="1"/>
    <xf numFmtId="37" fontId="8" fillId="5" borderId="22" xfId="1" applyNumberFormat="1" applyFont="1" applyFill="1" applyBorder="1" applyProtection="1"/>
    <xf numFmtId="0" fontId="12" fillId="0" borderId="0" xfId="1" applyAlignment="1">
      <alignment wrapText="1"/>
    </xf>
    <xf numFmtId="37" fontId="8" fillId="0" borderId="21" xfId="1" applyNumberFormat="1" applyFont="1" applyBorder="1" applyAlignment="1" applyProtection="1">
      <alignment horizontal="centerContinuous"/>
    </xf>
    <xf numFmtId="37" fontId="8" fillId="0" borderId="11" xfId="1" applyNumberFormat="1" applyFont="1" applyBorder="1" applyAlignment="1" applyProtection="1">
      <alignment horizontal="centerContinuous"/>
    </xf>
    <xf numFmtId="37" fontId="8" fillId="0" borderId="26" xfId="1" applyNumberFormat="1" applyFont="1" applyBorder="1" applyAlignment="1" applyProtection="1">
      <alignment horizontal="centerContinuous"/>
    </xf>
    <xf numFmtId="0" fontId="8" fillId="0" borderId="29" xfId="1" applyFont="1" applyBorder="1" applyProtection="1"/>
    <xf numFmtId="0" fontId="8" fillId="0" borderId="33" xfId="1" applyFont="1" applyBorder="1" applyProtection="1"/>
    <xf numFmtId="37" fontId="8" fillId="0" borderId="39" xfId="1" applyNumberFormat="1" applyFont="1" applyBorder="1" applyAlignment="1" applyProtection="1">
      <alignment horizontal="centerContinuous"/>
    </xf>
    <xf numFmtId="0" fontId="8" fillId="0" borderId="18" xfId="1" applyFont="1" applyBorder="1" applyAlignment="1" applyProtection="1">
      <alignment horizontal="center"/>
    </xf>
    <xf numFmtId="37" fontId="8" fillId="0" borderId="19" xfId="1" applyNumberFormat="1" applyFont="1" applyBorder="1" applyAlignment="1" applyProtection="1">
      <alignment horizontal="center"/>
    </xf>
    <xf numFmtId="0" fontId="8" fillId="0" borderId="15" xfId="1" applyFont="1" applyBorder="1" applyAlignment="1" applyProtection="1">
      <alignment horizontal="center"/>
    </xf>
    <xf numFmtId="0" fontId="8" fillId="0" borderId="25" xfId="1" applyFont="1" applyBorder="1" applyAlignment="1" applyProtection="1">
      <alignment horizontal="center"/>
    </xf>
    <xf numFmtId="37" fontId="8" fillId="0" borderId="19" xfId="1" applyNumberFormat="1" applyFont="1" applyBorder="1" applyProtection="1"/>
    <xf numFmtId="37" fontId="8" fillId="0" borderId="16" xfId="1" applyNumberFormat="1" applyFont="1" applyBorder="1" applyProtection="1"/>
    <xf numFmtId="37" fontId="8" fillId="0" borderId="15" xfId="1" applyNumberFormat="1" applyFont="1" applyBorder="1" applyProtection="1"/>
    <xf numFmtId="0" fontId="8" fillId="0" borderId="10" xfId="1" applyFont="1" applyBorder="1" applyAlignment="1" applyProtection="1">
      <alignment horizontal="center"/>
    </xf>
    <xf numFmtId="37" fontId="8" fillId="0" borderId="21" xfId="1" applyNumberFormat="1" applyFont="1" applyBorder="1" applyAlignment="1" applyProtection="1">
      <alignment horizontal="center"/>
    </xf>
    <xf numFmtId="37" fontId="8" fillId="0" borderId="22" xfId="1" applyNumberFormat="1" applyFont="1" applyBorder="1" applyAlignment="1" applyProtection="1">
      <alignment horizontal="center"/>
    </xf>
    <xf numFmtId="0" fontId="8" fillId="0" borderId="20" xfId="1" applyFont="1" applyBorder="1" applyAlignment="1" applyProtection="1">
      <alignment horizontal="center"/>
    </xf>
    <xf numFmtId="0" fontId="8" fillId="0" borderId="26" xfId="1" applyFont="1" applyBorder="1" applyAlignment="1" applyProtection="1">
      <alignment horizontal="center"/>
    </xf>
    <xf numFmtId="37" fontId="8" fillId="0" borderId="17" xfId="1" applyNumberFormat="1" applyFont="1" applyBorder="1" applyAlignment="1" applyProtection="1">
      <alignment horizontal="center"/>
    </xf>
    <xf numFmtId="0" fontId="8" fillId="5" borderId="20" xfId="1" applyFont="1" applyFill="1" applyBorder="1" applyAlignment="1" applyProtection="1">
      <alignment horizontal="centerContinuous"/>
    </xf>
    <xf numFmtId="0" fontId="8" fillId="5" borderId="26" xfId="1" applyFont="1" applyFill="1" applyBorder="1" applyAlignment="1" applyProtection="1">
      <alignment horizontal="centerContinuous"/>
    </xf>
    <xf numFmtId="0" fontId="8" fillId="5" borderId="10" xfId="1" applyFont="1" applyFill="1" applyBorder="1" applyAlignment="1" applyProtection="1">
      <alignment horizontal="centerContinuous"/>
    </xf>
    <xf numFmtId="37" fontId="8" fillId="5" borderId="17" xfId="1" applyNumberFormat="1" applyFont="1" applyFill="1" applyBorder="1" applyProtection="1"/>
    <xf numFmtId="0" fontId="8" fillId="0" borderId="22" xfId="1" applyFont="1" applyBorder="1" applyProtection="1"/>
    <xf numFmtId="5" fontId="8" fillId="0" borderId="20" xfId="1" applyNumberFormat="1" applyFont="1" applyBorder="1" applyAlignment="1" applyProtection="1"/>
    <xf numFmtId="5" fontId="8" fillId="0" borderId="26" xfId="1" applyNumberFormat="1" applyFont="1" applyBorder="1" applyAlignment="1" applyProtection="1"/>
    <xf numFmtId="5" fontId="8" fillId="0" borderId="10" xfId="1" applyNumberFormat="1" applyFont="1" applyBorder="1" applyAlignment="1" applyProtection="1"/>
    <xf numFmtId="37" fontId="8" fillId="0" borderId="20" xfId="1" applyNumberFormat="1" applyFont="1" applyBorder="1" applyAlignment="1" applyProtection="1"/>
    <xf numFmtId="37" fontId="8" fillId="0" borderId="26" xfId="1" applyNumberFormat="1" applyFont="1" applyBorder="1" applyAlignment="1" applyProtection="1"/>
    <xf numFmtId="37" fontId="8" fillId="0" borderId="10" xfId="1" applyNumberFormat="1" applyFont="1" applyBorder="1" applyAlignment="1" applyProtection="1"/>
    <xf numFmtId="0" fontId="8" fillId="0" borderId="0" xfId="1" applyFont="1" applyAlignment="1" applyProtection="1">
      <alignment horizontal="left"/>
    </xf>
    <xf numFmtId="37" fontId="8" fillId="0" borderId="18" xfId="1" applyNumberFormat="1" applyFont="1" applyBorder="1" applyAlignment="1" applyProtection="1"/>
    <xf numFmtId="37" fontId="8" fillId="0" borderId="25" xfId="1" applyNumberFormat="1" applyFont="1" applyBorder="1" applyAlignment="1" applyProtection="1"/>
    <xf numFmtId="37" fontId="8" fillId="0" borderId="0" xfId="1" applyNumberFormat="1" applyFont="1" applyAlignment="1" applyProtection="1"/>
    <xf numFmtId="37" fontId="8" fillId="0" borderId="9" xfId="1" applyNumberFormat="1" applyFont="1" applyBorder="1" applyProtection="1"/>
    <xf numFmtId="0" fontId="8" fillId="0" borderId="18" xfId="1" applyFont="1" applyBorder="1" applyAlignment="1" applyProtection="1">
      <alignment horizontal="centerContinuous"/>
    </xf>
    <xf numFmtId="0" fontId="8" fillId="0" borderId="25" xfId="1" applyFont="1" applyBorder="1" applyAlignment="1" applyProtection="1">
      <alignment horizontal="centerContinuous"/>
    </xf>
    <xf numFmtId="5" fontId="8" fillId="0" borderId="9" xfId="1" applyNumberFormat="1" applyFont="1" applyBorder="1" applyProtection="1"/>
    <xf numFmtId="5" fontId="8" fillId="0" borderId="20" xfId="1" applyNumberFormat="1" applyFont="1" applyBorder="1" applyProtection="1"/>
    <xf numFmtId="175" fontId="8" fillId="0" borderId="0" xfId="1" applyNumberFormat="1" applyFont="1" applyProtection="1"/>
    <xf numFmtId="0" fontId="8" fillId="0" borderId="6" xfId="1" applyFont="1" applyBorder="1" applyProtection="1"/>
    <xf numFmtId="0" fontId="8" fillId="0" borderId="1" xfId="1" applyFont="1" applyBorder="1" applyProtection="1"/>
    <xf numFmtId="0" fontId="8" fillId="0" borderId="1" xfId="1" applyFont="1" applyBorder="1" applyAlignment="1" applyProtection="1">
      <alignment horizontal="centerContinuous"/>
    </xf>
    <xf numFmtId="0" fontId="8" fillId="0" borderId="7" xfId="1" applyFont="1" applyBorder="1" applyProtection="1"/>
    <xf numFmtId="0" fontId="12" fillId="0" borderId="6" xfId="1" applyFont="1" applyBorder="1" applyProtection="1"/>
    <xf numFmtId="0" fontId="8" fillId="0" borderId="13" xfId="1" applyFont="1" applyBorder="1" applyProtection="1"/>
    <xf numFmtId="0" fontId="12" fillId="0" borderId="5" xfId="1" applyBorder="1" applyAlignment="1">
      <alignment wrapText="1"/>
    </xf>
    <xf numFmtId="0" fontId="12" fillId="0" borderId="0" xfId="1" applyAlignment="1"/>
    <xf numFmtId="0" fontId="8" fillId="0" borderId="16" xfId="1" applyFont="1" applyBorder="1" applyAlignment="1" applyProtection="1">
      <alignment horizontal="centerContinuous"/>
    </xf>
    <xf numFmtId="0" fontId="8" fillId="0" borderId="22" xfId="1" applyFont="1" applyBorder="1" applyAlignment="1" applyProtection="1">
      <alignment horizontal="center"/>
    </xf>
    <xf numFmtId="37" fontId="8" fillId="0" borderId="10" xfId="1" applyNumberFormat="1" applyFont="1" applyBorder="1" applyProtection="1"/>
    <xf numFmtId="37" fontId="8" fillId="2" borderId="22" xfId="1" applyNumberFormat="1" applyFont="1" applyFill="1" applyBorder="1" applyProtection="1"/>
    <xf numFmtId="0" fontId="8" fillId="0" borderId="10" xfId="1" applyFont="1" applyFill="1" applyBorder="1" applyAlignment="1" applyProtection="1">
      <alignment horizontal="left"/>
    </xf>
    <xf numFmtId="0" fontId="8" fillId="0" borderId="10" xfId="1" applyFont="1" applyFill="1" applyBorder="1" applyAlignment="1" applyProtection="1">
      <alignment horizontal="centerContinuous"/>
    </xf>
    <xf numFmtId="0" fontId="8" fillId="0" borderId="10" xfId="1" applyFont="1" applyFill="1" applyBorder="1" applyProtection="1"/>
    <xf numFmtId="0" fontId="8" fillId="0" borderId="23" xfId="1" applyFont="1" applyBorder="1" applyProtection="1"/>
    <xf numFmtId="0" fontId="8" fillId="0" borderId="1" xfId="1" applyFont="1" applyBorder="1" applyAlignment="1" applyProtection="1">
      <alignment horizontal="left"/>
    </xf>
    <xf numFmtId="0" fontId="8" fillId="0" borderId="4" xfId="1" quotePrefix="1" applyFont="1" applyBorder="1" applyAlignment="1" applyProtection="1">
      <alignment horizontal="right"/>
    </xf>
    <xf numFmtId="0" fontId="8" fillId="0" borderId="4" xfId="1" applyFont="1" applyBorder="1" applyAlignment="1" applyProtection="1">
      <alignment horizontal="right"/>
    </xf>
    <xf numFmtId="0" fontId="8" fillId="0" borderId="0" xfId="1" applyFont="1" applyAlignment="1" applyProtection="1">
      <alignment vertical="top" wrapText="1"/>
    </xf>
    <xf numFmtId="0" fontId="8" fillId="0" borderId="5" xfId="1" applyFont="1" applyBorder="1" applyAlignment="1" applyProtection="1">
      <alignment vertical="top" wrapText="1"/>
    </xf>
    <xf numFmtId="0" fontId="12" fillId="0" borderId="5" xfId="1" applyBorder="1" applyAlignment="1"/>
    <xf numFmtId="0" fontId="12" fillId="0" borderId="10" xfId="1" applyBorder="1" applyAlignment="1"/>
    <xf numFmtId="0" fontId="12" fillId="0" borderId="11" xfId="1" applyBorder="1" applyAlignment="1"/>
    <xf numFmtId="0" fontId="8" fillId="0" borderId="5" xfId="1" applyFont="1" applyBorder="1" applyAlignment="1" applyProtection="1">
      <alignment horizontal="centerContinuous"/>
    </xf>
    <xf numFmtId="39" fontId="8" fillId="0" borderId="5" xfId="1" applyNumberFormat="1" applyFont="1" applyBorder="1" applyAlignment="1" applyProtection="1">
      <alignment horizontal="centerContinuous"/>
    </xf>
    <xf numFmtId="37" fontId="8" fillId="0" borderId="0" xfId="1" applyNumberFormat="1" applyFont="1" applyAlignment="1" applyProtection="1">
      <alignment horizontal="right"/>
    </xf>
    <xf numFmtId="5" fontId="12" fillId="0" borderId="0" xfId="1" applyNumberFormat="1" applyFont="1" applyProtection="1"/>
    <xf numFmtId="0" fontId="12" fillId="0" borderId="117" xfId="1" applyBorder="1"/>
    <xf numFmtId="0" fontId="12" fillId="0" borderId="117" xfId="1" applyFont="1" applyBorder="1"/>
    <xf numFmtId="0" fontId="12" fillId="0" borderId="74" xfId="1" applyFont="1" applyBorder="1" applyProtection="1"/>
    <xf numFmtId="0" fontId="12" fillId="0" borderId="75" xfId="1" applyFont="1" applyBorder="1" applyProtection="1"/>
    <xf numFmtId="0" fontId="12" fillId="0" borderId="76" xfId="1" applyFont="1" applyBorder="1" applyProtection="1"/>
    <xf numFmtId="0" fontId="12" fillId="0" borderId="77" xfId="1" applyFont="1" applyBorder="1" applyProtection="1"/>
    <xf numFmtId="0" fontId="12" fillId="0" borderId="118" xfId="1" applyFont="1" applyBorder="1" applyProtection="1"/>
    <xf numFmtId="0" fontId="12" fillId="0" borderId="79" xfId="1" applyFont="1" applyBorder="1" applyProtection="1"/>
    <xf numFmtId="0" fontId="12" fillId="0" borderId="78" xfId="1" applyFont="1" applyBorder="1" applyProtection="1"/>
    <xf numFmtId="0" fontId="12" fillId="0" borderId="80" xfId="1" applyFont="1" applyBorder="1" applyProtection="1"/>
    <xf numFmtId="0" fontId="12" fillId="0" borderId="0" xfId="1" applyFont="1" applyBorder="1" applyProtection="1"/>
    <xf numFmtId="0" fontId="12" fillId="0" borderId="96" xfId="1" applyFont="1" applyBorder="1" applyProtection="1"/>
    <xf numFmtId="0" fontId="12" fillId="0" borderId="81" xfId="1" applyFont="1" applyBorder="1" applyProtection="1"/>
    <xf numFmtId="0" fontId="12" fillId="0" borderId="19" xfId="1" applyFont="1" applyBorder="1" applyProtection="1"/>
    <xf numFmtId="0" fontId="12" fillId="0" borderId="82" xfId="1" applyFont="1" applyBorder="1" applyProtection="1"/>
    <xf numFmtId="0" fontId="12" fillId="0" borderId="119" xfId="1" applyFont="1" applyBorder="1" applyProtection="1"/>
    <xf numFmtId="0" fontId="12" fillId="0" borderId="83" xfId="1" applyFont="1" applyBorder="1" applyProtection="1"/>
    <xf numFmtId="0" fontId="12" fillId="0" borderId="84" xfId="1" applyFont="1" applyBorder="1" applyAlignment="1" applyProtection="1">
      <alignment horizontal="centerContinuous"/>
    </xf>
    <xf numFmtId="0" fontId="12" fillId="0" borderId="42" xfId="1" applyFont="1" applyBorder="1" applyAlignment="1" applyProtection="1">
      <alignment horizontal="centerContinuous"/>
    </xf>
    <xf numFmtId="0" fontId="12" fillId="0" borderId="39" xfId="1" applyFont="1" applyBorder="1" applyAlignment="1" applyProtection="1">
      <alignment horizontal="centerContinuous"/>
    </xf>
    <xf numFmtId="0" fontId="12" fillId="0" borderId="85" xfId="1" applyFont="1" applyBorder="1" applyAlignment="1" applyProtection="1">
      <alignment horizontal="centerContinuous"/>
    </xf>
    <xf numFmtId="0" fontId="24" fillId="0" borderId="80" xfId="1" applyFont="1" applyBorder="1" applyProtection="1"/>
    <xf numFmtId="0" fontId="24" fillId="0" borderId="0" xfId="1" applyFont="1" applyBorder="1" applyProtection="1"/>
    <xf numFmtId="0" fontId="24" fillId="0" borderId="81" xfId="1" applyFont="1" applyBorder="1" applyProtection="1"/>
    <xf numFmtId="0" fontId="12" fillId="0" borderId="88" xfId="1" applyFont="1" applyBorder="1" applyProtection="1"/>
    <xf numFmtId="0" fontId="12" fillId="0" borderId="90" xfId="1" applyFont="1" applyBorder="1" applyProtection="1"/>
    <xf numFmtId="0" fontId="12" fillId="0" borderId="120" xfId="1" applyFont="1" applyBorder="1" applyAlignment="1" applyProtection="1">
      <alignment horizontal="center"/>
    </xf>
    <xf numFmtId="0" fontId="12" fillId="0" borderId="94" xfId="1" applyFont="1" applyBorder="1" applyAlignment="1" applyProtection="1">
      <alignment horizontal="center"/>
    </xf>
    <xf numFmtId="0" fontId="12" fillId="0" borderId="95" xfId="1" applyBorder="1"/>
    <xf numFmtId="0" fontId="12" fillId="0" borderId="121" xfId="1" applyBorder="1"/>
    <xf numFmtId="0" fontId="12" fillId="0" borderId="98" xfId="1" applyFont="1" applyBorder="1" applyAlignment="1" applyProtection="1">
      <alignment horizontal="center"/>
    </xf>
    <xf numFmtId="0" fontId="12" fillId="0" borderId="0" xfId="1" applyFont="1" applyBorder="1" applyAlignment="1" applyProtection="1">
      <alignment horizontal="center"/>
    </xf>
    <xf numFmtId="0" fontId="12" fillId="0" borderId="19" xfId="1" applyFont="1" applyBorder="1" applyAlignment="1" applyProtection="1">
      <alignment horizontal="center"/>
    </xf>
    <xf numFmtId="0" fontId="61" fillId="0" borderId="95" xfId="1" applyFont="1" applyBorder="1" applyAlignment="1">
      <alignment horizontal="center"/>
    </xf>
    <xf numFmtId="0" fontId="12" fillId="0" borderId="121" xfId="1" applyFont="1" applyBorder="1" applyProtection="1"/>
    <xf numFmtId="0" fontId="12" fillId="0" borderId="80" xfId="1" applyFont="1" applyBorder="1" applyAlignment="1" applyProtection="1">
      <alignment horizontal="center"/>
    </xf>
    <xf numFmtId="0" fontId="12" fillId="0" borderId="96" xfId="1" applyFont="1" applyBorder="1" applyAlignment="1" applyProtection="1">
      <alignment horizontal="center"/>
    </xf>
    <xf numFmtId="0" fontId="12" fillId="0" borderId="99" xfId="1" applyFont="1" applyBorder="1" applyAlignment="1" applyProtection="1">
      <alignment horizontal="center"/>
    </xf>
    <xf numFmtId="0" fontId="12" fillId="0" borderId="122" xfId="1" applyFont="1" applyBorder="1" applyAlignment="1" applyProtection="1">
      <alignment horizontal="center"/>
    </xf>
    <xf numFmtId="0" fontId="61" fillId="0" borderId="99" xfId="1" applyFont="1" applyBorder="1" applyAlignment="1">
      <alignment horizontal="center"/>
    </xf>
    <xf numFmtId="0" fontId="12" fillId="0" borderId="123" xfId="1" applyFont="1" applyBorder="1" applyAlignment="1" applyProtection="1">
      <alignment horizontal="center"/>
    </xf>
    <xf numFmtId="0" fontId="12" fillId="0" borderId="122" xfId="1" applyFont="1" applyBorder="1" applyProtection="1"/>
    <xf numFmtId="0" fontId="12" fillId="0" borderId="80" xfId="1" applyBorder="1"/>
    <xf numFmtId="0" fontId="12" fillId="0" borderId="119" xfId="1" applyFont="1" applyBorder="1" applyAlignment="1" applyProtection="1">
      <alignment horizontal="center"/>
    </xf>
    <xf numFmtId="0" fontId="12" fillId="0" borderId="101" xfId="1" applyFont="1" applyBorder="1" applyAlignment="1" applyProtection="1">
      <alignment horizontal="center"/>
    </xf>
    <xf numFmtId="0" fontId="12" fillId="0" borderId="124" xfId="1" applyFont="1" applyBorder="1" applyAlignment="1" applyProtection="1">
      <alignment horizontal="center"/>
    </xf>
    <xf numFmtId="0" fontId="12" fillId="0" borderId="125" xfId="1" applyFont="1" applyBorder="1" applyAlignment="1" applyProtection="1">
      <alignment horizontal="center"/>
    </xf>
    <xf numFmtId="0" fontId="61" fillId="0" borderId="126" xfId="1" applyFont="1" applyBorder="1" applyAlignment="1">
      <alignment horizontal="center"/>
    </xf>
    <xf numFmtId="0" fontId="12" fillId="0" borderId="127" xfId="1" applyFont="1" applyBorder="1" applyProtection="1"/>
    <xf numFmtId="0" fontId="12" fillId="0" borderId="102" xfId="1" applyFont="1" applyBorder="1" applyAlignment="1" applyProtection="1">
      <alignment horizontal="center"/>
    </xf>
    <xf numFmtId="0" fontId="12" fillId="0" borderId="103" xfId="1" applyFont="1" applyBorder="1" applyProtection="1"/>
    <xf numFmtId="0" fontId="12" fillId="0" borderId="104" xfId="1" applyFont="1" applyBorder="1" applyProtection="1"/>
    <xf numFmtId="0" fontId="12" fillId="0" borderId="104" xfId="1" applyFont="1" applyFill="1" applyBorder="1" applyProtection="1"/>
    <xf numFmtId="0" fontId="12" fillId="0" borderId="134" xfId="1" applyFont="1" applyBorder="1" applyAlignment="1" applyProtection="1">
      <alignment horizontal="center"/>
    </xf>
    <xf numFmtId="5" fontId="12" fillId="0" borderId="104" xfId="1" applyNumberFormat="1" applyFont="1" applyBorder="1" applyProtection="1"/>
    <xf numFmtId="5" fontId="12" fillId="0" borderId="85" xfId="1" applyNumberFormat="1" applyFont="1" applyBorder="1" applyProtection="1"/>
    <xf numFmtId="5" fontId="12" fillId="0" borderId="26" xfId="1" applyNumberFormat="1" applyFont="1" applyBorder="1" applyProtection="1"/>
    <xf numFmtId="0" fontId="12" fillId="0" borderId="133" xfId="1" applyFont="1" applyBorder="1" applyProtection="1"/>
    <xf numFmtId="0" fontId="12" fillId="0" borderId="85" xfId="1" applyFont="1" applyBorder="1" applyAlignment="1" applyProtection="1">
      <alignment horizontal="center"/>
    </xf>
    <xf numFmtId="37" fontId="12" fillId="0" borderId="104" xfId="1" applyNumberFormat="1" applyFont="1" applyBorder="1" applyProtection="1"/>
    <xf numFmtId="37" fontId="12" fillId="0" borderId="85" xfId="1" applyNumberFormat="1" applyFont="1" applyBorder="1" applyProtection="1"/>
    <xf numFmtId="37" fontId="12" fillId="0" borderId="102" xfId="1" applyNumberFormat="1" applyFont="1" applyBorder="1" applyProtection="1"/>
    <xf numFmtId="37" fontId="12" fillId="0" borderId="45" xfId="1" applyNumberFormat="1" applyFont="1" applyBorder="1" applyProtection="1"/>
    <xf numFmtId="37" fontId="12" fillId="0" borderId="133" xfId="1" applyNumberFormat="1" applyFont="1" applyBorder="1" applyProtection="1"/>
    <xf numFmtId="37" fontId="12" fillId="0" borderId="27" xfId="1" applyNumberFormat="1" applyFont="1" applyBorder="1" applyProtection="1"/>
    <xf numFmtId="37" fontId="12" fillId="0" borderId="107" xfId="1" applyNumberFormat="1" applyFont="1" applyFill="1" applyBorder="1" applyProtection="1"/>
    <xf numFmtId="37" fontId="12" fillId="0" borderId="108" xfId="1" applyNumberFormat="1" applyFont="1" applyFill="1" applyBorder="1" applyProtection="1"/>
    <xf numFmtId="37" fontId="12" fillId="0" borderId="130" xfId="1" applyNumberFormat="1" applyFont="1" applyFill="1" applyBorder="1" applyProtection="1"/>
    <xf numFmtId="37" fontId="12" fillId="0" borderId="131" xfId="1" applyNumberFormat="1" applyFont="1" applyFill="1" applyBorder="1" applyProtection="1"/>
    <xf numFmtId="37" fontId="12" fillId="0" borderId="101" xfId="1" applyNumberFormat="1" applyFont="1" applyFill="1" applyBorder="1" applyProtection="1"/>
    <xf numFmtId="37" fontId="12" fillId="0" borderId="83" xfId="1" applyNumberFormat="1" applyFont="1" applyFill="1" applyBorder="1" applyProtection="1"/>
    <xf numFmtId="37" fontId="12" fillId="0" borderId="26" xfId="1" applyNumberFormat="1" applyFont="1" applyBorder="1" applyProtection="1"/>
    <xf numFmtId="37" fontId="12" fillId="0" borderId="104" xfId="1" applyNumberFormat="1" applyFont="1" applyFill="1" applyBorder="1" applyProtection="1"/>
    <xf numFmtId="37" fontId="12" fillId="0" borderId="85" xfId="1" applyNumberFormat="1" applyFont="1" applyFill="1" applyBorder="1" applyProtection="1"/>
    <xf numFmtId="37" fontId="12" fillId="0" borderId="84" xfId="1" applyNumberFormat="1" applyFont="1" applyFill="1" applyBorder="1" applyProtection="1"/>
    <xf numFmtId="37" fontId="12" fillId="0" borderId="133" xfId="1" applyNumberFormat="1" applyFont="1" applyFill="1" applyBorder="1" applyProtection="1"/>
    <xf numFmtId="37" fontId="12" fillId="0" borderId="102" xfId="1" applyNumberFormat="1" applyFont="1" applyFill="1" applyBorder="1" applyProtection="1"/>
    <xf numFmtId="37" fontId="12" fillId="0" borderId="26" xfId="1" applyNumberFormat="1" applyFont="1" applyFill="1" applyBorder="1" applyProtection="1"/>
    <xf numFmtId="37" fontId="12" fillId="0" borderId="137" xfId="1" applyNumberFormat="1" applyFont="1" applyFill="1" applyBorder="1" applyProtection="1"/>
    <xf numFmtId="0" fontId="12" fillId="0" borderId="113" xfId="1" applyFont="1" applyBorder="1" applyAlignment="1" applyProtection="1">
      <alignment horizontal="center"/>
    </xf>
    <xf numFmtId="0" fontId="12" fillId="0" borderId="114" xfId="1" applyFont="1" applyBorder="1" applyProtection="1"/>
    <xf numFmtId="0" fontId="12" fillId="0" borderId="116" xfId="1" applyFont="1" applyBorder="1" applyProtection="1"/>
    <xf numFmtId="37" fontId="12" fillId="0" borderId="116" xfId="1" applyNumberFormat="1" applyFont="1" applyBorder="1" applyProtection="1"/>
    <xf numFmtId="37" fontId="12" fillId="0" borderId="115" xfId="1" applyNumberFormat="1" applyFont="1" applyBorder="1" applyProtection="1"/>
    <xf numFmtId="37" fontId="12" fillId="0" borderId="113" xfId="1" applyNumberFormat="1" applyFont="1" applyBorder="1" applyProtection="1"/>
    <xf numFmtId="37" fontId="12" fillId="0" borderId="138" xfId="1" applyNumberFormat="1" applyFont="1" applyBorder="1" applyProtection="1"/>
    <xf numFmtId="37" fontId="12" fillId="0" borderId="139" xfId="1" applyNumberFormat="1" applyFont="1" applyBorder="1" applyProtection="1"/>
    <xf numFmtId="0" fontId="12" fillId="0" borderId="115" xfId="1" applyFont="1" applyBorder="1" applyAlignment="1" applyProtection="1">
      <alignment horizontal="center"/>
    </xf>
    <xf numFmtId="37" fontId="12" fillId="0" borderId="0" xfId="1" applyNumberFormat="1" applyFont="1" applyBorder="1" applyProtection="1"/>
    <xf numFmtId="0" fontId="12" fillId="0" borderId="0" xfId="1" applyBorder="1"/>
    <xf numFmtId="0" fontId="12" fillId="0" borderId="0" xfId="1" applyFont="1" applyBorder="1" applyAlignment="1" applyProtection="1">
      <alignment horizontal="right"/>
    </xf>
    <xf numFmtId="0" fontId="12" fillId="0" borderId="0" xfId="1" applyFont="1" applyBorder="1" applyAlignment="1" applyProtection="1">
      <alignment horizontal="centerContinuous"/>
    </xf>
    <xf numFmtId="0" fontId="12" fillId="0" borderId="0" xfId="1" applyFont="1" applyBorder="1"/>
    <xf numFmtId="0" fontId="12" fillId="0" borderId="13" xfId="1" applyFont="1" applyBorder="1" applyProtection="1"/>
    <xf numFmtId="0" fontId="12" fillId="0" borderId="3" xfId="1" applyFont="1" applyBorder="1" applyProtection="1"/>
    <xf numFmtId="0" fontId="12" fillId="0" borderId="24" xfId="1" applyFont="1" applyBorder="1" applyProtection="1"/>
    <xf numFmtId="0" fontId="12" fillId="0" borderId="22" xfId="1" applyFont="1" applyBorder="1" applyProtection="1"/>
    <xf numFmtId="0" fontId="12" fillId="0" borderId="21" xfId="1" applyFont="1" applyBorder="1" applyProtection="1"/>
    <xf numFmtId="0" fontId="12" fillId="0" borderId="11" xfId="1" applyFont="1" applyBorder="1" applyProtection="1"/>
    <xf numFmtId="0" fontId="12" fillId="0" borderId="41" xfId="1" applyFont="1" applyBorder="1" applyAlignment="1" applyProtection="1">
      <alignment horizontal="centerContinuous"/>
    </xf>
    <xf numFmtId="0" fontId="24" fillId="0" borderId="4" xfId="1" applyFont="1" applyBorder="1" applyProtection="1"/>
    <xf numFmtId="0" fontId="24" fillId="0" borderId="0" xfId="1" applyFont="1" applyProtection="1"/>
    <xf numFmtId="0" fontId="24" fillId="0" borderId="5" xfId="1" applyFont="1" applyBorder="1" applyProtection="1"/>
    <xf numFmtId="0" fontId="12" fillId="0" borderId="30" xfId="1" applyFont="1" applyBorder="1" applyAlignment="1" applyProtection="1">
      <alignment horizontal="center"/>
    </xf>
    <xf numFmtId="0" fontId="12" fillId="0" borderId="32" xfId="1" applyFont="1" applyBorder="1" applyProtection="1"/>
    <xf numFmtId="0" fontId="12" fillId="0" borderId="27" xfId="1" applyFont="1" applyBorder="1" applyProtection="1"/>
    <xf numFmtId="0" fontId="12" fillId="0" borderId="16" xfId="1" applyFont="1" applyBorder="1" applyAlignment="1" applyProtection="1">
      <alignment horizontal="center"/>
    </xf>
    <xf numFmtId="0" fontId="12" fillId="0" borderId="9" xfId="1" applyFont="1" applyBorder="1" applyAlignment="1" applyProtection="1">
      <alignment horizontal="center"/>
    </xf>
    <xf numFmtId="0" fontId="12" fillId="0" borderId="21" xfId="1" applyFont="1" applyBorder="1" applyAlignment="1" applyProtection="1">
      <alignment horizontal="center"/>
    </xf>
    <xf numFmtId="0" fontId="12" fillId="0" borderId="22" xfId="1" applyFont="1" applyBorder="1" applyAlignment="1" applyProtection="1">
      <alignment horizontal="center"/>
    </xf>
    <xf numFmtId="0" fontId="12" fillId="0" borderId="43" xfId="1" applyFont="1" applyBorder="1" applyAlignment="1" applyProtection="1">
      <alignment horizontal="center"/>
    </xf>
    <xf numFmtId="0" fontId="12" fillId="0" borderId="44" xfId="1" applyFont="1" applyBorder="1" applyProtection="1"/>
    <xf numFmtId="0" fontId="12" fillId="0" borderId="45" xfId="1" applyFont="1" applyBorder="1" applyProtection="1"/>
    <xf numFmtId="0" fontId="12" fillId="9" borderId="44" xfId="1" applyFont="1" applyFill="1" applyBorder="1" applyProtection="1"/>
    <xf numFmtId="0" fontId="12" fillId="9" borderId="39" xfId="1" applyFont="1" applyFill="1" applyBorder="1" applyProtection="1"/>
    <xf numFmtId="0" fontId="12" fillId="9" borderId="41" xfId="1" applyFont="1" applyFill="1" applyBorder="1" applyProtection="1"/>
    <xf numFmtId="0" fontId="12" fillId="9" borderId="42" xfId="1" applyFont="1" applyFill="1" applyBorder="1" applyProtection="1"/>
    <xf numFmtId="0" fontId="12" fillId="9" borderId="45" xfId="1" applyFont="1" applyFill="1" applyBorder="1" applyProtection="1"/>
    <xf numFmtId="0" fontId="12" fillId="0" borderId="171" xfId="1" applyFont="1" applyBorder="1" applyProtection="1"/>
    <xf numFmtId="0" fontId="12" fillId="0" borderId="174" xfId="1" applyFont="1" applyBorder="1" applyAlignment="1" applyProtection="1">
      <alignment horizontal="center"/>
    </xf>
    <xf numFmtId="5" fontId="12" fillId="0" borderId="46" xfId="1" applyNumberFormat="1" applyFont="1" applyBorder="1" applyProtection="1"/>
    <xf numFmtId="5" fontId="12" fillId="0" borderId="39" xfId="1" applyNumberFormat="1" applyFont="1" applyBorder="1" applyProtection="1"/>
    <xf numFmtId="5" fontId="12" fillId="0" borderId="43" xfId="1" applyNumberFormat="1" applyFont="1" applyBorder="1" applyProtection="1"/>
    <xf numFmtId="5" fontId="12" fillId="0" borderId="45" xfId="1" applyNumberFormat="1" applyFont="1" applyBorder="1" applyProtection="1"/>
    <xf numFmtId="0" fontId="12" fillId="0" borderId="172" xfId="1" applyFont="1" applyBorder="1" applyAlignment="1" applyProtection="1">
      <alignment horizontal="center"/>
    </xf>
    <xf numFmtId="37" fontId="12" fillId="0" borderId="39" xfId="1" applyNumberFormat="1" applyFont="1" applyBorder="1" applyProtection="1"/>
    <xf numFmtId="37" fontId="12" fillId="0" borderId="43" xfId="1" applyNumberFormat="1" applyFont="1" applyBorder="1" applyProtection="1"/>
    <xf numFmtId="37" fontId="12" fillId="0" borderId="46" xfId="1" applyNumberFormat="1" applyFont="1" applyBorder="1" applyProtection="1"/>
    <xf numFmtId="0" fontId="12" fillId="0" borderId="172" xfId="1" applyFont="1" applyBorder="1" applyProtection="1"/>
    <xf numFmtId="37" fontId="12" fillId="9" borderId="32" xfId="1" applyNumberFormat="1" applyFont="1" applyFill="1" applyBorder="1" applyProtection="1"/>
    <xf numFmtId="37" fontId="12" fillId="9" borderId="29" xfId="1" applyNumberFormat="1" applyFont="1" applyFill="1" applyBorder="1" applyProtection="1"/>
    <xf numFmtId="37" fontId="12" fillId="9" borderId="30" xfId="1" applyNumberFormat="1" applyFont="1" applyFill="1" applyBorder="1" applyProtection="1"/>
    <xf numFmtId="37" fontId="12" fillId="9" borderId="31" xfId="1" applyNumberFormat="1" applyFont="1" applyFill="1" applyBorder="1" applyProtection="1"/>
    <xf numFmtId="37" fontId="12" fillId="9" borderId="27" xfId="1" applyNumberFormat="1" applyFont="1" applyFill="1" applyBorder="1" applyProtection="1"/>
    <xf numFmtId="37" fontId="12" fillId="9" borderId="21" xfId="1" applyNumberFormat="1" applyFont="1" applyFill="1" applyBorder="1" applyProtection="1"/>
    <xf numFmtId="37" fontId="12" fillId="9" borderId="11" xfId="1" applyNumberFormat="1" applyFont="1" applyFill="1" applyBorder="1" applyProtection="1"/>
    <xf numFmtId="37" fontId="12" fillId="9" borderId="9" xfId="1" applyNumberFormat="1" applyFont="1" applyFill="1" applyBorder="1" applyProtection="1"/>
    <xf numFmtId="37" fontId="12" fillId="9" borderId="10" xfId="1" applyNumberFormat="1" applyFont="1" applyFill="1" applyBorder="1" applyProtection="1"/>
    <xf numFmtId="37" fontId="12" fillId="9" borderId="26" xfId="1" applyNumberFormat="1" applyFont="1" applyFill="1" applyBorder="1" applyProtection="1"/>
    <xf numFmtId="0" fontId="12" fillId="0" borderId="0" xfId="1" applyFont="1" applyFill="1"/>
    <xf numFmtId="0" fontId="54" fillId="0" borderId="0" xfId="1" applyFont="1" applyFill="1"/>
    <xf numFmtId="37" fontId="12" fillId="9" borderId="44" xfId="1" applyNumberFormat="1" applyFont="1" applyFill="1" applyBorder="1" applyProtection="1"/>
    <xf numFmtId="37" fontId="12" fillId="9" borderId="39" xfId="1" applyNumberFormat="1" applyFont="1" applyFill="1" applyBorder="1" applyProtection="1"/>
    <xf numFmtId="37" fontId="12" fillId="9" borderId="41" xfId="1" applyNumberFormat="1" applyFont="1" applyFill="1" applyBorder="1" applyProtection="1"/>
    <xf numFmtId="37" fontId="12" fillId="9" borderId="42" xfId="1" applyNumberFormat="1" applyFont="1" applyFill="1" applyBorder="1" applyProtection="1"/>
    <xf numFmtId="37" fontId="12" fillId="9" borderId="45" xfId="1" applyNumberFormat="1" applyFont="1" applyFill="1" applyBorder="1" applyProtection="1"/>
    <xf numFmtId="0" fontId="12" fillId="0" borderId="47" xfId="1" applyFont="1" applyBorder="1" applyAlignment="1" applyProtection="1">
      <alignment horizontal="center"/>
    </xf>
    <xf numFmtId="0" fontId="12" fillId="0" borderId="48" xfId="1" applyFont="1" applyBorder="1" applyProtection="1"/>
    <xf numFmtId="0" fontId="12" fillId="0" borderId="49" xfId="1" applyFont="1" applyBorder="1" applyProtection="1"/>
    <xf numFmtId="37" fontId="12" fillId="0" borderId="50" xfId="1" applyNumberFormat="1" applyFont="1" applyBorder="1" applyProtection="1"/>
    <xf numFmtId="37" fontId="12" fillId="0" borderId="69" xfId="1" applyNumberFormat="1" applyFont="1" applyBorder="1" applyProtection="1"/>
    <xf numFmtId="37" fontId="12" fillId="0" borderId="47" xfId="1" applyNumberFormat="1" applyFont="1" applyBorder="1" applyProtection="1"/>
    <xf numFmtId="37" fontId="12" fillId="0" borderId="49" xfId="1" applyNumberFormat="1" applyFont="1" applyBorder="1" applyProtection="1"/>
    <xf numFmtId="0" fontId="12" fillId="0" borderId="173" xfId="1" applyFont="1" applyBorder="1" applyAlignment="1" applyProtection="1">
      <alignment horizontal="center"/>
    </xf>
    <xf numFmtId="0" fontId="12" fillId="0" borderId="175" xfId="1" applyFont="1" applyBorder="1" applyAlignment="1" applyProtection="1">
      <alignment horizontal="center"/>
    </xf>
    <xf numFmtId="37" fontId="12" fillId="0" borderId="31" xfId="1" applyNumberFormat="1" applyFont="1" applyBorder="1" applyProtection="1"/>
    <xf numFmtId="0" fontId="12" fillId="0" borderId="14" xfId="1" applyFont="1" applyBorder="1" applyProtection="1"/>
    <xf numFmtId="0" fontId="12" fillId="0" borderId="16" xfId="1" applyFont="1" applyBorder="1" applyProtection="1"/>
    <xf numFmtId="0" fontId="12" fillId="0" borderId="17" xfId="1" applyFont="1" applyBorder="1" applyProtection="1"/>
    <xf numFmtId="0" fontId="12" fillId="0" borderId="41" xfId="1" applyFont="1" applyBorder="1" applyProtection="1"/>
    <xf numFmtId="0" fontId="12" fillId="0" borderId="42" xfId="1" applyFont="1" applyBorder="1" applyProtection="1"/>
    <xf numFmtId="0" fontId="12" fillId="0" borderId="39" xfId="1" applyFont="1" applyBorder="1" applyProtection="1"/>
    <xf numFmtId="0" fontId="12" fillId="0" borderId="34" xfId="1" applyFont="1" applyBorder="1" applyProtection="1"/>
    <xf numFmtId="5" fontId="12" fillId="0" borderId="51" xfId="1" applyNumberFormat="1" applyFont="1" applyBorder="1" applyProtection="1"/>
    <xf numFmtId="5" fontId="12" fillId="0" borderId="44" xfId="1" applyNumberFormat="1" applyFont="1" applyBorder="1" applyProtection="1"/>
    <xf numFmtId="0" fontId="12" fillId="0" borderId="42" xfId="1" applyFont="1" applyBorder="1" applyAlignment="1" applyProtection="1">
      <alignment horizontal="center"/>
    </xf>
    <xf numFmtId="0" fontId="12" fillId="0" borderId="51" xfId="1" applyFont="1" applyBorder="1" applyAlignment="1" applyProtection="1">
      <alignment horizontal="center"/>
    </xf>
    <xf numFmtId="37" fontId="12" fillId="0" borderId="51" xfId="1" applyNumberFormat="1" applyFont="1" applyBorder="1" applyProtection="1"/>
    <xf numFmtId="37" fontId="12" fillId="0" borderId="44" xfId="1" applyNumberFormat="1" applyFont="1" applyBorder="1" applyProtection="1"/>
    <xf numFmtId="37" fontId="12" fillId="0" borderId="42" xfId="1" applyNumberFormat="1" applyFont="1" applyBorder="1" applyProtection="1"/>
    <xf numFmtId="0" fontId="12" fillId="0" borderId="46" xfId="1" applyFont="1" applyBorder="1" applyProtection="1"/>
    <xf numFmtId="0" fontId="12" fillId="0" borderId="0" xfId="1" applyFont="1" applyFill="1" applyBorder="1"/>
    <xf numFmtId="37" fontId="12" fillId="9" borderId="43" xfId="1" applyNumberFormat="1" applyFont="1" applyFill="1" applyBorder="1" applyProtection="1"/>
    <xf numFmtId="37" fontId="12" fillId="9" borderId="51" xfId="1" applyNumberFormat="1" applyFont="1" applyFill="1" applyBorder="1" applyProtection="1"/>
    <xf numFmtId="5" fontId="12" fillId="0" borderId="50" xfId="1" applyNumberFormat="1" applyFont="1" applyBorder="1" applyProtection="1"/>
    <xf numFmtId="5" fontId="12" fillId="0" borderId="52" xfId="1" applyNumberFormat="1" applyFont="1" applyBorder="1" applyProtection="1"/>
    <xf numFmtId="5" fontId="12" fillId="0" borderId="47" xfId="1" applyNumberFormat="1" applyFont="1" applyBorder="1" applyProtection="1"/>
    <xf numFmtId="5" fontId="12" fillId="0" borderId="53" xfId="1" applyNumberFormat="1" applyFont="1" applyBorder="1" applyProtection="1"/>
    <xf numFmtId="5" fontId="12" fillId="0" borderId="48" xfId="1" applyNumberFormat="1" applyFont="1" applyBorder="1" applyProtection="1"/>
    <xf numFmtId="0" fontId="12" fillId="0" borderId="53" xfId="1" applyFont="1" applyBorder="1" applyProtection="1"/>
    <xf numFmtId="0" fontId="12" fillId="0" borderId="52" xfId="1" applyFont="1" applyBorder="1" applyAlignment="1" applyProtection="1">
      <alignment horizontal="center"/>
    </xf>
    <xf numFmtId="0" fontId="12" fillId="0" borderId="0" xfId="1" applyFont="1" applyAlignment="1" applyProtection="1">
      <alignment horizontal="right"/>
    </xf>
    <xf numFmtId="0" fontId="12" fillId="0" borderId="25" xfId="1" applyFont="1" applyBorder="1" applyAlignment="1" applyProtection="1">
      <alignment horizontal="center"/>
    </xf>
    <xf numFmtId="0" fontId="15" fillId="0" borderId="0" xfId="1" applyFont="1" applyProtection="1"/>
    <xf numFmtId="5" fontId="12" fillId="0" borderId="16" xfId="1" applyNumberFormat="1" applyFont="1" applyBorder="1" applyProtection="1"/>
    <xf numFmtId="37" fontId="12" fillId="0" borderId="16" xfId="1" applyNumberFormat="1" applyFont="1" applyBorder="1" applyProtection="1"/>
    <xf numFmtId="0" fontId="8" fillId="4" borderId="38" xfId="1" applyFont="1" applyFill="1" applyBorder="1" applyProtection="1"/>
    <xf numFmtId="0" fontId="8" fillId="4" borderId="1" xfId="1" applyFont="1" applyFill="1" applyBorder="1" applyProtection="1"/>
    <xf numFmtId="5" fontId="12" fillId="0" borderId="37" xfId="1" applyNumberFormat="1" applyFont="1" applyBorder="1" applyProtection="1"/>
    <xf numFmtId="0" fontId="13" fillId="0" borderId="0" xfId="1" applyFont="1" applyProtection="1"/>
    <xf numFmtId="164" fontId="12" fillId="0" borderId="10" xfId="1" applyNumberFormat="1" applyFont="1" applyBorder="1" applyAlignment="1" applyProtection="1">
      <alignment horizontal="center"/>
    </xf>
    <xf numFmtId="0" fontId="13" fillId="0" borderId="4" xfId="1" applyFont="1" applyBorder="1" applyProtection="1"/>
    <xf numFmtId="0" fontId="12" fillId="0" borderId="5" xfId="1" applyFont="1" applyBorder="1" applyAlignment="1" applyProtection="1">
      <alignment horizontal="centerContinuous"/>
    </xf>
    <xf numFmtId="37" fontId="12" fillId="0" borderId="34" xfId="1" applyNumberFormat="1" applyFont="1" applyBorder="1" applyProtection="1"/>
    <xf numFmtId="37" fontId="12" fillId="0" borderId="37" xfId="1" applyNumberFormat="1" applyFont="1" applyBorder="1" applyProtection="1"/>
    <xf numFmtId="0" fontId="9" fillId="0" borderId="25" xfId="1" applyFont="1" applyBorder="1" applyProtection="1">
      <protection locked="0"/>
    </xf>
    <xf numFmtId="0" fontId="9" fillId="0" borderId="0" xfId="1" applyFont="1" applyProtection="1">
      <protection locked="0"/>
    </xf>
    <xf numFmtId="0" fontId="9" fillId="0" borderId="19" xfId="1" applyFont="1" applyBorder="1" applyProtection="1">
      <protection locked="0"/>
    </xf>
    <xf numFmtId="0" fontId="9" fillId="0" borderId="26" xfId="1" applyFont="1" applyBorder="1" applyProtection="1">
      <protection locked="0"/>
    </xf>
    <xf numFmtId="0" fontId="9" fillId="0" borderId="10" xfId="1" applyFont="1" applyBorder="1" applyProtection="1">
      <protection locked="0"/>
    </xf>
    <xf numFmtId="164" fontId="12" fillId="0" borderId="21" xfId="1" applyNumberFormat="1" applyFont="1" applyBorder="1" applyAlignment="1" applyProtection="1">
      <alignment horizontal="center"/>
    </xf>
    <xf numFmtId="0" fontId="12" fillId="0" borderId="10" xfId="1" applyFont="1" applyBorder="1" applyAlignment="1" applyProtection="1">
      <alignment horizontal="centerContinuous"/>
    </xf>
    <xf numFmtId="5" fontId="9" fillId="0" borderId="44" xfId="1" applyNumberFormat="1" applyFont="1" applyBorder="1" applyProtection="1">
      <protection locked="0"/>
    </xf>
    <xf numFmtId="5" fontId="9" fillId="0" borderId="51" xfId="1" applyNumberFormat="1" applyFont="1" applyBorder="1" applyProtection="1">
      <protection locked="0"/>
    </xf>
    <xf numFmtId="0" fontId="12" fillId="9" borderId="34" xfId="1" applyFont="1" applyFill="1" applyBorder="1" applyProtection="1"/>
    <xf numFmtId="0" fontId="12" fillId="9" borderId="21" xfId="1" applyFont="1" applyFill="1" applyBorder="1" applyProtection="1"/>
    <xf numFmtId="0" fontId="12" fillId="9" borderId="10" xfId="1" applyFont="1" applyFill="1" applyBorder="1" applyProtection="1"/>
    <xf numFmtId="0" fontId="12" fillId="9" borderId="16" xfId="1" applyFont="1" applyFill="1" applyBorder="1" applyProtection="1"/>
    <xf numFmtId="37" fontId="9" fillId="0" borderId="44" xfId="1" applyNumberFormat="1" applyFont="1" applyBorder="1" applyProtection="1">
      <protection locked="0"/>
    </xf>
    <xf numFmtId="0" fontId="12" fillId="9" borderId="22" xfId="1" applyFont="1" applyFill="1" applyBorder="1" applyProtection="1"/>
    <xf numFmtId="0" fontId="9" fillId="0" borderId="51" xfId="1" applyFont="1" applyBorder="1" applyProtection="1">
      <protection locked="0"/>
    </xf>
    <xf numFmtId="0" fontId="12" fillId="9" borderId="51" xfId="1" applyFont="1" applyFill="1" applyBorder="1" applyProtection="1"/>
    <xf numFmtId="37" fontId="12" fillId="0" borderId="32" xfId="1" applyNumberFormat="1" applyFont="1" applyBorder="1" applyProtection="1"/>
    <xf numFmtId="37" fontId="12" fillId="0" borderId="21" xfId="1" applyNumberFormat="1" applyFont="1" applyBorder="1" applyProtection="1"/>
    <xf numFmtId="5" fontId="12" fillId="0" borderId="32" xfId="1" applyNumberFormat="1" applyFont="1" applyBorder="1" applyProtection="1"/>
    <xf numFmtId="5" fontId="12" fillId="0" borderId="34" xfId="1" applyNumberFormat="1" applyFont="1" applyBorder="1" applyProtection="1"/>
    <xf numFmtId="37" fontId="12" fillId="0" borderId="0" xfId="1" applyNumberFormat="1" applyFont="1" applyProtection="1"/>
    <xf numFmtId="37" fontId="12" fillId="0" borderId="19" xfId="1" applyNumberFormat="1" applyFont="1" applyBorder="1" applyProtection="1"/>
    <xf numFmtId="5" fontId="12" fillId="0" borderId="38" xfId="1" applyNumberFormat="1" applyFont="1" applyBorder="1" applyProtection="1"/>
    <xf numFmtId="0" fontId="12" fillId="0" borderId="4" xfId="1" applyFont="1" applyBorder="1" applyAlignment="1" applyProtection="1">
      <alignment horizontal="centerContinuous"/>
    </xf>
    <xf numFmtId="37" fontId="12" fillId="0" borderId="5" xfId="1" applyNumberFormat="1" applyFont="1" applyBorder="1" applyProtection="1"/>
    <xf numFmtId="0" fontId="12" fillId="0" borderId="7" xfId="1" applyFont="1" applyBorder="1" applyProtection="1"/>
    <xf numFmtId="0" fontId="12" fillId="0" borderId="8" xfId="1" applyFont="1" applyBorder="1"/>
    <xf numFmtId="0" fontId="12" fillId="0" borderId="2" xfId="1" applyFont="1" applyBorder="1"/>
    <xf numFmtId="0" fontId="12" fillId="0" borderId="13" xfId="1" applyFont="1" applyBorder="1"/>
    <xf numFmtId="0" fontId="12" fillId="0" borderId="12" xfId="1" applyFont="1" applyBorder="1"/>
    <xf numFmtId="0" fontId="24" fillId="0" borderId="15" xfId="1" applyFont="1" applyBorder="1"/>
    <xf numFmtId="0" fontId="12" fillId="0" borderId="5" xfId="1" applyFont="1" applyBorder="1"/>
    <xf numFmtId="0" fontId="12" fillId="0" borderId="9" xfId="1" applyFont="1" applyBorder="1"/>
    <xf numFmtId="0" fontId="24" fillId="0" borderId="17" xfId="1" applyFont="1" applyBorder="1"/>
    <xf numFmtId="0" fontId="12" fillId="0" borderId="26" xfId="1" applyFont="1" applyBorder="1"/>
    <xf numFmtId="49" fontId="12" fillId="0" borderId="22" xfId="1" applyNumberFormat="1" applyFont="1" applyBorder="1" applyAlignment="1">
      <alignment horizontal="center"/>
    </xf>
    <xf numFmtId="0" fontId="12" fillId="0" borderId="41" xfId="1" applyFont="1" applyBorder="1" applyAlignment="1">
      <alignment horizontal="centerContinuous"/>
    </xf>
    <xf numFmtId="0" fontId="12" fillId="0" borderId="10" xfId="1" applyFont="1" applyBorder="1" applyAlignment="1">
      <alignment horizontal="centerContinuous"/>
    </xf>
    <xf numFmtId="0" fontId="12" fillId="0" borderId="42" xfId="1" applyFont="1" applyBorder="1" applyAlignment="1">
      <alignment horizontal="centerContinuous"/>
    </xf>
    <xf numFmtId="0" fontId="12" fillId="0" borderId="39" xfId="1" applyFont="1" applyBorder="1" applyAlignment="1">
      <alignment horizontal="centerContinuous"/>
    </xf>
    <xf numFmtId="0" fontId="12" fillId="0" borderId="4" xfId="1" applyFont="1" applyBorder="1" applyAlignment="1"/>
    <xf numFmtId="0" fontId="12" fillId="0" borderId="4" xfId="1" applyFont="1" applyBorder="1"/>
    <xf numFmtId="0" fontId="12" fillId="0" borderId="33" xfId="1" applyFont="1" applyBorder="1"/>
    <xf numFmtId="0" fontId="12" fillId="0" borderId="32" xfId="1" applyFont="1" applyBorder="1"/>
    <xf numFmtId="0" fontId="12" fillId="0" borderId="28" xfId="1" applyFont="1" applyBorder="1" applyAlignment="1">
      <alignment horizontal="center"/>
    </xf>
    <xf numFmtId="0" fontId="12" fillId="0" borderId="31" xfId="1" applyFont="1" applyBorder="1"/>
    <xf numFmtId="0" fontId="12" fillId="0" borderId="34" xfId="1" applyFont="1" applyBorder="1" applyAlignment="1">
      <alignment horizontal="center"/>
    </xf>
    <xf numFmtId="0" fontId="12" fillId="0" borderId="18" xfId="1" applyFont="1" applyBorder="1" applyAlignment="1">
      <alignment horizontal="center"/>
    </xf>
    <xf numFmtId="0" fontId="12" fillId="0" borderId="19" xfId="1" applyFont="1" applyBorder="1" applyAlignment="1">
      <alignment horizontal="center"/>
    </xf>
    <xf numFmtId="0" fontId="12" fillId="0" borderId="15" xfId="1" applyFont="1" applyBorder="1" applyAlignment="1">
      <alignment horizontal="center"/>
    </xf>
    <xf numFmtId="0" fontId="12" fillId="0" borderId="0" xfId="1" applyFont="1" applyAlignment="1">
      <alignment horizontal="center"/>
    </xf>
    <xf numFmtId="0" fontId="12" fillId="0" borderId="16" xfId="1" applyFont="1" applyBorder="1" applyAlignment="1">
      <alignment horizontal="center"/>
    </xf>
    <xf numFmtId="0" fontId="12" fillId="0" borderId="19" xfId="1" applyFont="1" applyBorder="1"/>
    <xf numFmtId="0" fontId="12" fillId="0" borderId="20" xfId="1" applyFont="1" applyBorder="1"/>
    <xf numFmtId="0" fontId="12" fillId="0" borderId="17" xfId="1" applyFont="1" applyBorder="1" applyAlignment="1">
      <alignment horizontal="center"/>
    </xf>
    <xf numFmtId="0" fontId="12" fillId="0" borderId="22" xfId="1" applyFont="1" applyBorder="1" applyAlignment="1">
      <alignment horizontal="center"/>
    </xf>
    <xf numFmtId="0" fontId="12" fillId="0" borderId="43" xfId="1" applyFont="1" applyBorder="1"/>
    <xf numFmtId="0" fontId="12" fillId="0" borderId="46" xfId="1" applyFont="1" applyBorder="1"/>
    <xf numFmtId="0" fontId="9" fillId="0" borderId="46" xfId="1" applyFont="1" applyBorder="1" applyProtection="1">
      <protection locked="0"/>
    </xf>
    <xf numFmtId="37" fontId="9" fillId="0" borderId="46" xfId="1" applyNumberFormat="1" applyFont="1" applyBorder="1" applyProtection="1">
      <protection locked="0"/>
    </xf>
    <xf numFmtId="0" fontId="12" fillId="0" borderId="17" xfId="1" applyFont="1" applyBorder="1"/>
    <xf numFmtId="37" fontId="9" fillId="0" borderId="17" xfId="1" applyNumberFormat="1" applyFont="1" applyBorder="1" applyProtection="1">
      <protection locked="0"/>
    </xf>
    <xf numFmtId="0" fontId="9" fillId="0" borderId="17" xfId="1" applyFont="1" applyBorder="1" applyProtection="1">
      <protection locked="0"/>
    </xf>
    <xf numFmtId="0" fontId="9" fillId="0" borderId="22" xfId="1" applyFont="1" applyBorder="1" applyProtection="1">
      <protection locked="0"/>
    </xf>
    <xf numFmtId="0" fontId="12" fillId="0" borderId="28" xfId="1" applyFont="1" applyBorder="1"/>
    <xf numFmtId="37" fontId="9" fillId="0" borderId="28" xfId="1" applyNumberFormat="1" applyFont="1" applyBorder="1" applyProtection="1">
      <protection locked="0"/>
    </xf>
    <xf numFmtId="0" fontId="9" fillId="0" borderId="28" xfId="1" applyFont="1" applyBorder="1" applyProtection="1">
      <protection locked="0"/>
    </xf>
    <xf numFmtId="0" fontId="9" fillId="0" borderId="34" xfId="1" applyFont="1" applyBorder="1" applyProtection="1">
      <protection locked="0"/>
    </xf>
    <xf numFmtId="37" fontId="12" fillId="0" borderId="17" xfId="1" applyNumberFormat="1" applyFont="1" applyBorder="1" applyProtection="1"/>
    <xf numFmtId="0" fontId="12" fillId="0" borderId="6" xfId="1" applyFont="1" applyBorder="1"/>
    <xf numFmtId="0" fontId="12" fillId="0" borderId="1" xfId="1" applyFont="1" applyBorder="1"/>
    <xf numFmtId="0" fontId="12" fillId="0" borderId="7" xfId="1" applyFont="1" applyBorder="1"/>
    <xf numFmtId="0" fontId="12" fillId="0" borderId="24" xfId="1" applyFont="1" applyBorder="1"/>
    <xf numFmtId="0" fontId="12" fillId="0" borderId="15" xfId="1" applyFont="1" applyBorder="1"/>
    <xf numFmtId="0" fontId="12" fillId="0" borderId="21" xfId="1" applyFont="1" applyBorder="1"/>
    <xf numFmtId="49" fontId="12" fillId="0" borderId="21" xfId="1" applyNumberFormat="1" applyFont="1" applyBorder="1"/>
    <xf numFmtId="0" fontId="12" fillId="0" borderId="11" xfId="1" applyFont="1" applyBorder="1"/>
    <xf numFmtId="0" fontId="12" fillId="0" borderId="41" xfId="1" applyFont="1" applyBorder="1"/>
    <xf numFmtId="0" fontId="12" fillId="0" borderId="30" xfId="1" applyFont="1" applyBorder="1"/>
    <xf numFmtId="0" fontId="12" fillId="0" borderId="29" xfId="1" applyFont="1" applyBorder="1"/>
    <xf numFmtId="0" fontId="12" fillId="0" borderId="44" xfId="1" applyFont="1" applyBorder="1" applyAlignment="1">
      <alignment horizontal="centerContinuous"/>
    </xf>
    <xf numFmtId="0" fontId="12" fillId="0" borderId="45" xfId="1" applyFont="1" applyBorder="1" applyAlignment="1">
      <alignment horizontal="centerContinuous"/>
    </xf>
    <xf numFmtId="0" fontId="12" fillId="0" borderId="34" xfId="1" applyFont="1" applyBorder="1"/>
    <xf numFmtId="0" fontId="12" fillId="0" borderId="18" xfId="1" applyFont="1" applyBorder="1"/>
    <xf numFmtId="0" fontId="12" fillId="0" borderId="27" xfId="1" applyFont="1" applyBorder="1" applyAlignment="1">
      <alignment horizontal="center"/>
    </xf>
    <xf numFmtId="0" fontId="12" fillId="0" borderId="33" xfId="1" applyFont="1" applyBorder="1" applyAlignment="1">
      <alignment horizontal="center"/>
    </xf>
    <xf numFmtId="0" fontId="12" fillId="0" borderId="16" xfId="1" applyFont="1" applyBorder="1"/>
    <xf numFmtId="0" fontId="12" fillId="0" borderId="26" xfId="1" applyFont="1" applyBorder="1" applyAlignment="1">
      <alignment horizontal="center"/>
    </xf>
    <xf numFmtId="0" fontId="12" fillId="0" borderId="20" xfId="1" applyFont="1" applyBorder="1" applyAlignment="1">
      <alignment horizontal="center"/>
    </xf>
    <xf numFmtId="0" fontId="12" fillId="0" borderId="22" xfId="1" applyFont="1" applyBorder="1"/>
    <xf numFmtId="0" fontId="12" fillId="0" borderId="43" xfId="1" applyFont="1" applyBorder="1" applyAlignment="1">
      <alignment horizontal="center"/>
    </xf>
    <xf numFmtId="0" fontId="12" fillId="0" borderId="51" xfId="1" applyFont="1" applyBorder="1" applyAlignment="1">
      <alignment horizontal="center"/>
    </xf>
    <xf numFmtId="37" fontId="12" fillId="0" borderId="15" xfId="1" applyNumberFormat="1" applyFont="1" applyBorder="1"/>
    <xf numFmtId="37" fontId="12" fillId="0" borderId="25" xfId="1" applyNumberFormat="1" applyFont="1" applyBorder="1"/>
    <xf numFmtId="37" fontId="12" fillId="0" borderId="16" xfId="1" applyNumberFormat="1" applyFont="1" applyBorder="1"/>
    <xf numFmtId="37" fontId="12" fillId="0" borderId="18" xfId="1" applyNumberFormat="1" applyFont="1" applyBorder="1"/>
    <xf numFmtId="37" fontId="12" fillId="0" borderId="45" xfId="1" applyNumberFormat="1" applyFont="1" applyBorder="1"/>
    <xf numFmtId="37" fontId="12" fillId="0" borderId="51" xfId="1" applyNumberFormat="1" applyFont="1" applyBorder="1"/>
    <xf numFmtId="37" fontId="12" fillId="0" borderId="43" xfId="1" applyNumberFormat="1" applyFont="1" applyBorder="1"/>
    <xf numFmtId="37" fontId="12" fillId="0" borderId="46" xfId="1" applyNumberFormat="1" applyFont="1" applyBorder="1"/>
    <xf numFmtId="37" fontId="12" fillId="0" borderId="28" xfId="1" applyNumberFormat="1" applyFont="1" applyBorder="1"/>
    <xf numFmtId="37" fontId="12" fillId="0" borderId="27" xfId="1" applyNumberFormat="1" applyFont="1" applyBorder="1"/>
    <xf numFmtId="37" fontId="12" fillId="0" borderId="34" xfId="1" applyNumberFormat="1" applyFont="1" applyBorder="1"/>
    <xf numFmtId="37" fontId="12" fillId="0" borderId="33" xfId="1" applyNumberFormat="1" applyFont="1" applyBorder="1"/>
    <xf numFmtId="37" fontId="12" fillId="0" borderId="17" xfId="1" applyNumberFormat="1" applyFont="1" applyBorder="1"/>
    <xf numFmtId="37" fontId="12" fillId="0" borderId="26" xfId="1" applyNumberFormat="1" applyFont="1" applyBorder="1"/>
    <xf numFmtId="37" fontId="12" fillId="0" borderId="22" xfId="1" applyNumberFormat="1" applyFont="1" applyBorder="1"/>
    <xf numFmtId="37" fontId="12" fillId="0" borderId="20" xfId="1" applyNumberFormat="1" applyFont="1" applyBorder="1"/>
    <xf numFmtId="37" fontId="12" fillId="0" borderId="15" xfId="1" applyNumberFormat="1" applyFont="1" applyBorder="1" applyProtection="1"/>
    <xf numFmtId="37" fontId="12" fillId="0" borderId="25" xfId="1" applyNumberFormat="1" applyFont="1" applyBorder="1" applyProtection="1"/>
    <xf numFmtId="37" fontId="12" fillId="0" borderId="18" xfId="1" applyNumberFormat="1" applyFont="1" applyBorder="1" applyProtection="1"/>
    <xf numFmtId="37" fontId="12" fillId="21" borderId="32" xfId="1" applyNumberFormat="1" applyFont="1" applyFill="1" applyBorder="1"/>
    <xf numFmtId="37" fontId="12" fillId="21" borderId="31" xfId="1" applyNumberFormat="1" applyFont="1" applyFill="1" applyBorder="1"/>
    <xf numFmtId="37" fontId="12" fillId="21" borderId="29" xfId="1" applyNumberFormat="1" applyFont="1" applyFill="1" applyBorder="1"/>
    <xf numFmtId="37" fontId="12" fillId="21" borderId="30" xfId="1" applyNumberFormat="1" applyFont="1" applyFill="1" applyBorder="1"/>
    <xf numFmtId="37" fontId="12" fillId="21" borderId="27" xfId="1" applyNumberFormat="1" applyFont="1" applyFill="1" applyBorder="1"/>
    <xf numFmtId="0" fontId="12" fillId="0" borderId="47" xfId="1" applyFont="1" applyBorder="1" applyAlignment="1">
      <alignment horizontal="center"/>
    </xf>
    <xf numFmtId="0" fontId="12" fillId="0" borderId="50" xfId="1" applyFont="1" applyBorder="1"/>
    <xf numFmtId="37" fontId="12" fillId="0" borderId="52" xfId="1" applyNumberFormat="1" applyFont="1" applyBorder="1" applyProtection="1"/>
    <xf numFmtId="0" fontId="12" fillId="0" borderId="52" xfId="1" applyFont="1" applyBorder="1" applyAlignment="1">
      <alignment horizontal="center"/>
    </xf>
    <xf numFmtId="0" fontId="12" fillId="0" borderId="14" xfId="1" applyFont="1" applyBorder="1"/>
    <xf numFmtId="0" fontId="12" fillId="0" borderId="21" xfId="1" applyFont="1" applyBorder="1" applyAlignment="1">
      <alignment horizontal="centerContinuous"/>
    </xf>
    <xf numFmtId="0" fontId="12" fillId="0" borderId="26" xfId="1" applyFont="1" applyBorder="1" applyAlignment="1">
      <alignment horizontal="centerContinuous"/>
    </xf>
    <xf numFmtId="0" fontId="12" fillId="0" borderId="5" xfId="1" applyFont="1" applyBorder="1" applyAlignment="1">
      <alignment horizontal="center"/>
    </xf>
    <xf numFmtId="0" fontId="12" fillId="0" borderId="4" xfId="1" applyFont="1" applyBorder="1" applyAlignment="1">
      <alignment horizontal="center"/>
    </xf>
    <xf numFmtId="0" fontId="12" fillId="0" borderId="9" xfId="1" applyFont="1" applyBorder="1" applyAlignment="1">
      <alignment horizontal="center"/>
    </xf>
    <xf numFmtId="0" fontId="24" fillId="0" borderId="21" xfId="1" applyFont="1" applyBorder="1" applyAlignment="1">
      <alignment horizontal="center"/>
    </xf>
    <xf numFmtId="0" fontId="12" fillId="0" borderId="21" xfId="1" applyFont="1" applyBorder="1" applyAlignment="1">
      <alignment horizontal="center"/>
    </xf>
    <xf numFmtId="0" fontId="12" fillId="0" borderId="11" xfId="1" applyFont="1" applyBorder="1" applyAlignment="1">
      <alignment horizontal="center"/>
    </xf>
    <xf numFmtId="5" fontId="12" fillId="0" borderId="19" xfId="1" applyNumberFormat="1" applyFont="1" applyBorder="1" applyProtection="1"/>
    <xf numFmtId="5" fontId="12" fillId="0" borderId="15" xfId="1" applyNumberFormat="1" applyFont="1" applyBorder="1" applyProtection="1"/>
    <xf numFmtId="5" fontId="12" fillId="0" borderId="5" xfId="1" applyNumberFormat="1" applyFont="1" applyBorder="1" applyProtection="1"/>
    <xf numFmtId="37" fontId="12" fillId="0" borderId="11" xfId="1" applyNumberFormat="1" applyFont="1" applyBorder="1" applyProtection="1"/>
    <xf numFmtId="5" fontId="12" fillId="0" borderId="21" xfId="1" applyNumberFormat="1" applyFont="1" applyBorder="1" applyProtection="1"/>
    <xf numFmtId="0" fontId="12" fillId="5" borderId="17" xfId="1" applyFont="1" applyFill="1" applyBorder="1"/>
    <xf numFmtId="5" fontId="12" fillId="0" borderId="11" xfId="1" applyNumberFormat="1" applyFont="1" applyBorder="1" applyProtection="1"/>
    <xf numFmtId="0" fontId="24" fillId="0" borderId="19" xfId="1" applyFont="1" applyBorder="1" applyAlignment="1">
      <alignment horizontal="center"/>
    </xf>
    <xf numFmtId="0" fontId="12" fillId="0" borderId="38" xfId="1" applyFont="1" applyBorder="1" applyAlignment="1">
      <alignment horizontal="center"/>
    </xf>
    <xf numFmtId="0" fontId="12" fillId="5" borderId="38" xfId="1" applyFont="1" applyFill="1" applyBorder="1"/>
    <xf numFmtId="5" fontId="12" fillId="0" borderId="35" xfId="1" applyNumberFormat="1" applyFont="1" applyBorder="1" applyProtection="1"/>
    <xf numFmtId="5" fontId="12" fillId="0" borderId="7" xfId="1" applyNumberFormat="1" applyFont="1" applyBorder="1" applyProtection="1"/>
    <xf numFmtId="0" fontId="12" fillId="0" borderId="0" xfId="1" applyFont="1" applyAlignment="1">
      <alignment horizontal="right"/>
    </xf>
    <xf numFmtId="0" fontId="12" fillId="0" borderId="84" xfId="1" applyFont="1" applyBorder="1" applyAlignment="1" applyProtection="1">
      <alignment horizontal="centerContinuous" wrapText="1"/>
    </xf>
    <xf numFmtId="0" fontId="12" fillId="0" borderId="93" xfId="1" applyFont="1" applyBorder="1" applyAlignment="1" applyProtection="1">
      <alignment horizontal="center"/>
    </xf>
    <xf numFmtId="0" fontId="61" fillId="0" borderId="95" xfId="1" applyFont="1" applyBorder="1"/>
    <xf numFmtId="0" fontId="61" fillId="0" borderId="92" xfId="1" applyFont="1" applyBorder="1"/>
    <xf numFmtId="0" fontId="61" fillId="0" borderId="0" xfId="1" applyFont="1"/>
    <xf numFmtId="0" fontId="12" fillId="0" borderId="81" xfId="1" applyFont="1" applyBorder="1" applyAlignment="1" applyProtection="1">
      <alignment horizontal="center"/>
    </xf>
    <xf numFmtId="0" fontId="61" fillId="0" borderId="0" xfId="1" applyFont="1" applyAlignment="1">
      <alignment horizontal="center"/>
    </xf>
    <xf numFmtId="0" fontId="61" fillId="0" borderId="100" xfId="1" applyFont="1" applyBorder="1" applyAlignment="1">
      <alignment horizontal="center"/>
    </xf>
    <xf numFmtId="0" fontId="12" fillId="0" borderId="102" xfId="1" applyFont="1" applyBorder="1" applyAlignment="1" applyProtection="1">
      <alignment horizontal="right"/>
    </xf>
    <xf numFmtId="0" fontId="13" fillId="0" borderId="103" xfId="1" applyFont="1" applyBorder="1" applyProtection="1"/>
    <xf numFmtId="0" fontId="12" fillId="22" borderId="104" xfId="1" applyFont="1" applyFill="1" applyBorder="1" applyProtection="1"/>
    <xf numFmtId="0" fontId="12" fillId="22" borderId="85" xfId="1" applyFont="1" applyFill="1" applyBorder="1" applyProtection="1"/>
    <xf numFmtId="37" fontId="12" fillId="22" borderId="104" xfId="1" applyNumberFormat="1" applyFont="1" applyFill="1" applyBorder="1" applyProtection="1"/>
    <xf numFmtId="37" fontId="12" fillId="22" borderId="85" xfId="1" applyNumberFormat="1" applyFont="1" applyFill="1" applyBorder="1" applyProtection="1"/>
    <xf numFmtId="0" fontId="12" fillId="0" borderId="113" xfId="1" applyFont="1" applyBorder="1" applyAlignment="1" applyProtection="1">
      <alignment horizontal="right"/>
    </xf>
    <xf numFmtId="0" fontId="12" fillId="0" borderId="21" xfId="1" applyFont="1" applyBorder="1" applyAlignment="1" applyProtection="1">
      <alignment horizontal="centerContinuous"/>
    </xf>
    <xf numFmtId="0" fontId="12" fillId="0" borderId="54" xfId="1" applyFont="1" applyBorder="1" applyAlignment="1" applyProtection="1">
      <alignment horizontal="center"/>
    </xf>
    <xf numFmtId="5" fontId="12" fillId="9" borderId="48" xfId="1" applyNumberFormat="1" applyFont="1" applyFill="1" applyBorder="1" applyProtection="1"/>
    <xf numFmtId="164" fontId="12" fillId="0" borderId="2" xfId="1" applyNumberFormat="1" applyFont="1" applyBorder="1" applyAlignment="1" applyProtection="1">
      <alignment horizontal="center"/>
    </xf>
    <xf numFmtId="0" fontId="12" fillId="0" borderId="44" xfId="1" applyFont="1" applyBorder="1" applyAlignment="1" applyProtection="1">
      <alignment horizontal="centerContinuous"/>
    </xf>
    <xf numFmtId="0" fontId="12" fillId="0" borderId="34" xfId="1" applyFont="1" applyBorder="1" applyAlignment="1" applyProtection="1">
      <alignment horizontal="center"/>
    </xf>
    <xf numFmtId="37" fontId="9" fillId="0" borderId="19" xfId="1" applyNumberFormat="1" applyFont="1" applyBorder="1" applyProtection="1">
      <protection locked="0"/>
    </xf>
    <xf numFmtId="0" fontId="9" fillId="0" borderId="15" xfId="1" applyFont="1" applyBorder="1" applyProtection="1">
      <protection locked="0"/>
    </xf>
    <xf numFmtId="0" fontId="12" fillId="9" borderId="46" xfId="1" applyFont="1" applyFill="1" applyBorder="1" applyProtection="1"/>
    <xf numFmtId="37" fontId="9" fillId="0" borderId="32" xfId="1" applyNumberFormat="1" applyFont="1" applyBorder="1" applyProtection="1">
      <protection locked="0"/>
    </xf>
    <xf numFmtId="0" fontId="12" fillId="0" borderId="28" xfId="1" applyFont="1" applyBorder="1" applyProtection="1"/>
    <xf numFmtId="0" fontId="12" fillId="0" borderId="6" xfId="1" applyFont="1" applyBorder="1" applyAlignment="1" applyProtection="1">
      <alignment horizontal="center"/>
    </xf>
    <xf numFmtId="0" fontId="12" fillId="0" borderId="50" xfId="1" applyFont="1" applyBorder="1" applyProtection="1"/>
    <xf numFmtId="0" fontId="12" fillId="9" borderId="53" xfId="1" applyFont="1" applyFill="1" applyBorder="1" applyProtection="1"/>
    <xf numFmtId="37" fontId="12" fillId="0" borderId="0" xfId="1" applyNumberFormat="1" applyFont="1" applyAlignment="1" applyProtection="1">
      <alignment horizontal="center"/>
    </xf>
    <xf numFmtId="37" fontId="12" fillId="0" borderId="15" xfId="1" applyNumberFormat="1" applyFont="1" applyBorder="1" applyAlignment="1" applyProtection="1">
      <alignment horizontal="center"/>
    </xf>
    <xf numFmtId="0" fontId="12" fillId="0" borderId="23" xfId="1" applyFont="1" applyBorder="1" applyAlignment="1" applyProtection="1">
      <alignment horizontal="center"/>
    </xf>
    <xf numFmtId="0" fontId="12" fillId="0" borderId="33" xfId="1" applyFont="1" applyBorder="1" applyAlignment="1" applyProtection="1">
      <alignment horizontal="center"/>
    </xf>
    <xf numFmtId="0" fontId="12" fillId="0" borderId="18" xfId="1" applyFont="1" applyBorder="1" applyAlignment="1" applyProtection="1">
      <alignment horizontal="center"/>
    </xf>
    <xf numFmtId="37" fontId="12" fillId="0" borderId="22" xfId="1" applyNumberFormat="1" applyFont="1" applyBorder="1" applyProtection="1"/>
    <xf numFmtId="0" fontId="12" fillId="0" borderId="20" xfId="1" applyFont="1" applyBorder="1" applyAlignment="1" applyProtection="1">
      <alignment horizontal="center"/>
    </xf>
    <xf numFmtId="0" fontId="12" fillId="0" borderId="16" xfId="1" applyFont="1" applyBorder="1" applyAlignment="1">
      <alignment horizontal="centerContinuous"/>
    </xf>
    <xf numFmtId="0" fontId="12" fillId="0" borderId="19" xfId="1" applyFont="1" applyBorder="1" applyAlignment="1">
      <alignment horizontal="centerContinuous"/>
    </xf>
    <xf numFmtId="5" fontId="12" fillId="4" borderId="19" xfId="1" applyNumberFormat="1" applyFont="1" applyFill="1" applyBorder="1" applyProtection="1"/>
    <xf numFmtId="0" fontId="12" fillId="4" borderId="19" xfId="1" applyFont="1" applyFill="1" applyBorder="1" applyProtection="1"/>
    <xf numFmtId="5" fontId="12" fillId="4" borderId="16" xfId="1" applyNumberFormat="1" applyFont="1" applyFill="1" applyBorder="1" applyProtection="1"/>
    <xf numFmtId="37" fontId="12" fillId="4" borderId="19" xfId="1" applyNumberFormat="1" applyFont="1" applyFill="1" applyBorder="1" applyProtection="1"/>
    <xf numFmtId="37" fontId="12" fillId="4" borderId="16" xfId="1" applyNumberFormat="1" applyFont="1" applyFill="1" applyBorder="1" applyProtection="1"/>
    <xf numFmtId="0" fontId="12" fillId="19" borderId="44" xfId="1" applyFont="1" applyFill="1" applyBorder="1"/>
    <xf numFmtId="0" fontId="12" fillId="0" borderId="54" xfId="1" applyFont="1" applyBorder="1" applyAlignment="1">
      <alignment horizontal="center"/>
    </xf>
    <xf numFmtId="0" fontId="12" fillId="0" borderId="48" xfId="1" applyFont="1" applyBorder="1"/>
    <xf numFmtId="0" fontId="12" fillId="19" borderId="48" xfId="1" applyFont="1" applyFill="1" applyBorder="1"/>
    <xf numFmtId="0" fontId="13" fillId="0" borderId="0" xfId="1" applyFont="1" applyAlignment="1">
      <alignment horizontal="centerContinuous"/>
    </xf>
    <xf numFmtId="164" fontId="12" fillId="0" borderId="1" xfId="1" applyNumberFormat="1" applyFont="1" applyBorder="1" applyAlignment="1" applyProtection="1">
      <alignment horizontal="center"/>
    </xf>
    <xf numFmtId="0" fontId="12" fillId="0" borderId="8" xfId="1" applyFont="1" applyBorder="1" applyAlignment="1">
      <alignment horizontal="centerContinuous"/>
    </xf>
    <xf numFmtId="0" fontId="12" fillId="0" borderId="2" xfId="1" applyFont="1" applyBorder="1" applyAlignment="1">
      <alignment horizontal="centerContinuous"/>
    </xf>
    <xf numFmtId="0" fontId="12" fillId="0" borderId="3" xfId="1" applyFont="1" applyBorder="1" applyAlignment="1">
      <alignment horizontal="centerContinuous"/>
    </xf>
    <xf numFmtId="0" fontId="12" fillId="0" borderId="4" xfId="1" applyFont="1" applyBorder="1" applyAlignment="1">
      <alignment horizontal="centerContinuous"/>
    </xf>
    <xf numFmtId="0" fontId="12" fillId="0" borderId="5" xfId="1" applyFont="1" applyBorder="1" applyAlignment="1">
      <alignment horizontal="centerContinuous"/>
    </xf>
    <xf numFmtId="0" fontId="12" fillId="0" borderId="30" xfId="1" applyFont="1" applyBorder="1" applyAlignment="1">
      <alignment horizontal="center"/>
    </xf>
    <xf numFmtId="0" fontId="12" fillId="0" borderId="32" xfId="1" applyFont="1" applyBorder="1" applyAlignment="1">
      <alignment horizontal="center"/>
    </xf>
    <xf numFmtId="0" fontId="12" fillId="0" borderId="34" xfId="1" applyFont="1" applyBorder="1" applyAlignment="1">
      <alignment horizontal="centerContinuous"/>
    </xf>
    <xf numFmtId="0" fontId="12" fillId="4" borderId="19" xfId="1" applyFont="1" applyFill="1" applyBorder="1"/>
    <xf numFmtId="0" fontId="12" fillId="0" borderId="30" xfId="1" applyFont="1" applyBorder="1" applyAlignment="1">
      <alignment horizontal="centerContinuous"/>
    </xf>
    <xf numFmtId="0" fontId="12" fillId="0" borderId="31" xfId="1" applyFont="1" applyBorder="1" applyAlignment="1">
      <alignment horizontal="centerContinuous"/>
    </xf>
    <xf numFmtId="0" fontId="12" fillId="0" borderId="29" xfId="1" applyFont="1" applyBorder="1" applyAlignment="1">
      <alignment horizontal="centerContinuous"/>
    </xf>
    <xf numFmtId="166" fontId="12" fillId="0" borderId="19" xfId="1" applyNumberFormat="1" applyFont="1" applyBorder="1" applyProtection="1"/>
    <xf numFmtId="0" fontId="12" fillId="0" borderId="48" xfId="1" applyFont="1" applyBorder="1" applyAlignment="1">
      <alignment horizontal="left"/>
    </xf>
    <xf numFmtId="0" fontId="12" fillId="11" borderId="48" xfId="1" applyFont="1" applyFill="1" applyBorder="1"/>
    <xf numFmtId="0" fontId="12" fillId="0" borderId="0" xfId="1" applyFont="1" applyAlignment="1"/>
    <xf numFmtId="49" fontId="12" fillId="0" borderId="1" xfId="1" applyNumberFormat="1" applyFont="1" applyBorder="1"/>
    <xf numFmtId="37" fontId="8" fillId="22" borderId="41" xfId="0" applyNumberFormat="1" applyFont="1" applyFill="1" applyBorder="1" applyProtection="1"/>
    <xf numFmtId="37" fontId="8" fillId="22" borderId="44" xfId="0" applyNumberFormat="1" applyFont="1" applyFill="1" applyBorder="1" applyProtection="1"/>
    <xf numFmtId="0" fontId="24" fillId="0" borderId="0" xfId="0" applyFont="1" applyFill="1" applyAlignment="1" applyProtection="1">
      <alignment wrapText="1"/>
    </xf>
    <xf numFmtId="0" fontId="58" fillId="0" borderId="0" xfId="0" applyFont="1" applyFill="1" applyAlignment="1" applyProtection="1">
      <alignment wrapText="1"/>
    </xf>
    <xf numFmtId="0" fontId="9" fillId="0" borderId="5" xfId="1" applyFont="1" applyBorder="1" applyProtection="1">
      <protection locked="0"/>
    </xf>
    <xf numFmtId="0" fontId="9" fillId="0" borderId="16" xfId="1" applyFont="1" applyBorder="1" applyProtection="1">
      <protection locked="0"/>
    </xf>
    <xf numFmtId="0" fontId="48" fillId="0" borderId="4" xfId="1" applyFont="1" applyBorder="1" applyProtection="1"/>
    <xf numFmtId="0" fontId="9" fillId="0" borderId="9" xfId="1" applyFont="1" applyBorder="1" applyProtection="1">
      <protection locked="0"/>
    </xf>
    <xf numFmtId="0" fontId="9" fillId="0" borderId="21" xfId="1" applyFont="1" applyBorder="1" applyProtection="1">
      <protection locked="0"/>
    </xf>
    <xf numFmtId="164" fontId="12" fillId="0" borderId="17" xfId="1" applyNumberFormat="1" applyBorder="1" applyAlignment="1" applyProtection="1">
      <alignment horizontal="left"/>
    </xf>
    <xf numFmtId="0" fontId="12" fillId="0" borderId="22" xfId="1" applyBorder="1" applyProtection="1"/>
    <xf numFmtId="164" fontId="12" fillId="0" borderId="17" xfId="1" applyNumberFormat="1" applyBorder="1" applyAlignment="1" applyProtection="1">
      <alignment horizontal="center"/>
    </xf>
    <xf numFmtId="0" fontId="12" fillId="0" borderId="9" xfId="1" applyFont="1" applyBorder="1" applyAlignment="1" applyProtection="1">
      <alignment horizontal="centerContinuous"/>
    </xf>
    <xf numFmtId="0" fontId="12" fillId="0" borderId="11" xfId="1" applyFont="1" applyBorder="1" applyAlignment="1" applyProtection="1">
      <alignment horizontal="centerContinuous"/>
    </xf>
    <xf numFmtId="0" fontId="12" fillId="0" borderId="18" xfId="1" applyFont="1" applyBorder="1" applyProtection="1"/>
    <xf numFmtId="0" fontId="12" fillId="0" borderId="25" xfId="1" applyFont="1" applyBorder="1" applyAlignment="1" applyProtection="1">
      <alignment horizontal="centerContinuous"/>
    </xf>
    <xf numFmtId="0" fontId="12" fillId="0" borderId="26" xfId="1" applyFont="1" applyBorder="1" applyAlignment="1" applyProtection="1">
      <alignment horizontal="centerContinuous"/>
    </xf>
    <xf numFmtId="0" fontId="12" fillId="11" borderId="32" xfId="1" applyFont="1" applyFill="1" applyBorder="1" applyProtection="1"/>
    <xf numFmtId="0" fontId="12" fillId="11" borderId="29" xfId="1" applyFont="1" applyFill="1" applyBorder="1" applyProtection="1"/>
    <xf numFmtId="0" fontId="12" fillId="11" borderId="44" xfId="1" applyFont="1" applyFill="1" applyBorder="1" applyProtection="1"/>
    <xf numFmtId="0" fontId="12" fillId="11" borderId="39" xfId="1" applyFont="1" applyFill="1" applyBorder="1" applyProtection="1"/>
    <xf numFmtId="0" fontId="12" fillId="11" borderId="21" xfId="1" applyFont="1" applyFill="1" applyBorder="1" applyProtection="1"/>
    <xf numFmtId="0" fontId="12" fillId="11" borderId="11" xfId="1" applyFont="1" applyFill="1" applyBorder="1" applyProtection="1"/>
    <xf numFmtId="5" fontId="9" fillId="0" borderId="21" xfId="1" applyNumberFormat="1" applyFont="1" applyBorder="1" applyProtection="1">
      <protection locked="0"/>
    </xf>
    <xf numFmtId="5" fontId="9" fillId="0" borderId="22" xfId="1" applyNumberFormat="1" applyFont="1" applyBorder="1" applyProtection="1">
      <protection locked="0"/>
    </xf>
    <xf numFmtId="0" fontId="12" fillId="11" borderId="19" xfId="1" applyFont="1" applyFill="1" applyBorder="1" applyProtection="1"/>
    <xf numFmtId="0" fontId="12" fillId="11" borderId="5" xfId="1" applyFont="1" applyFill="1" applyBorder="1" applyProtection="1"/>
    <xf numFmtId="37" fontId="9" fillId="0" borderId="11" xfId="1" applyNumberFormat="1" applyFont="1" applyBorder="1" applyProtection="1">
      <protection locked="0"/>
    </xf>
    <xf numFmtId="0" fontId="12" fillId="0" borderId="21" xfId="1" applyBorder="1" applyProtection="1"/>
    <xf numFmtId="37" fontId="9" fillId="0" borderId="21" xfId="1" applyNumberFormat="1" applyFont="1" applyBorder="1" applyProtection="1">
      <protection locked="0"/>
    </xf>
    <xf numFmtId="37" fontId="9" fillId="0" borderId="22" xfId="1" applyNumberFormat="1" applyFont="1" applyBorder="1" applyProtection="1">
      <protection locked="0"/>
    </xf>
    <xf numFmtId="37" fontId="12" fillId="11" borderId="32" xfId="1" applyNumberFormat="1" applyFont="1" applyFill="1" applyBorder="1" applyProtection="1"/>
    <xf numFmtId="37" fontId="12" fillId="11" borderId="29" xfId="1" applyNumberFormat="1" applyFont="1" applyFill="1" applyBorder="1" applyProtection="1"/>
    <xf numFmtId="37" fontId="12" fillId="11" borderId="21" xfId="1" applyNumberFormat="1" applyFont="1" applyFill="1" applyBorder="1" applyProtection="1"/>
    <xf numFmtId="37" fontId="12" fillId="11" borderId="11" xfId="1" applyNumberFormat="1" applyFont="1" applyFill="1" applyBorder="1" applyProtection="1"/>
    <xf numFmtId="37" fontId="12" fillId="11" borderId="44" xfId="1" applyNumberFormat="1" applyFont="1" applyFill="1" applyBorder="1" applyProtection="1"/>
    <xf numFmtId="37" fontId="12" fillId="11" borderId="39" xfId="1" applyNumberFormat="1" applyFont="1" applyFill="1" applyBorder="1" applyProtection="1"/>
    <xf numFmtId="5" fontId="12" fillId="0" borderId="22" xfId="1" applyNumberFormat="1" applyFont="1" applyBorder="1" applyProtection="1"/>
    <xf numFmtId="0" fontId="12" fillId="0" borderId="10" xfId="1" applyFont="1" applyBorder="1" applyAlignment="1" applyProtection="1">
      <alignment horizontal="left"/>
    </xf>
    <xf numFmtId="0" fontId="12" fillId="0" borderId="180" xfId="1" applyFont="1" applyBorder="1" applyAlignment="1" applyProtection="1">
      <alignment horizontal="centerContinuous"/>
    </xf>
    <xf numFmtId="37" fontId="12" fillId="0" borderId="0" xfId="1" applyNumberFormat="1" applyFont="1" applyFill="1" applyBorder="1" applyProtection="1"/>
    <xf numFmtId="37" fontId="12" fillId="11" borderId="19" xfId="1" applyNumberFormat="1" applyFont="1" applyFill="1" applyBorder="1" applyProtection="1"/>
    <xf numFmtId="37" fontId="12" fillId="11" borderId="5" xfId="1" applyNumberFormat="1" applyFont="1" applyFill="1" applyBorder="1" applyProtection="1"/>
    <xf numFmtId="0" fontId="53" fillId="0" borderId="0" xfId="1" applyFont="1" applyFill="1" applyProtection="1"/>
    <xf numFmtId="0" fontId="12" fillId="0" borderId="0" xfId="1" applyProtection="1"/>
    <xf numFmtId="0" fontId="12" fillId="0" borderId="0" xfId="1" applyAlignment="1" applyProtection="1">
      <alignment horizontal="centerContinuous"/>
    </xf>
    <xf numFmtId="0" fontId="12" fillId="0" borderId="176" xfId="1" applyFont="1" applyBorder="1" applyAlignment="1" applyProtection="1">
      <alignment horizontal="center"/>
    </xf>
    <xf numFmtId="37" fontId="12" fillId="0" borderId="177" xfId="1" applyNumberFormat="1" applyFont="1" applyBorder="1" applyProtection="1"/>
    <xf numFmtId="37" fontId="12" fillId="0" borderId="178" xfId="1" applyNumberFormat="1" applyFont="1" applyBorder="1" applyProtection="1"/>
    <xf numFmtId="0" fontId="12" fillId="0" borderId="179" xfId="1" applyFont="1" applyBorder="1" applyProtection="1"/>
    <xf numFmtId="0" fontId="12" fillId="0" borderId="12" xfId="1" applyBorder="1" applyProtection="1"/>
    <xf numFmtId="0" fontId="12" fillId="0" borderId="25" xfId="1" applyBorder="1" applyProtection="1"/>
    <xf numFmtId="0" fontId="12" fillId="0" borderId="26" xfId="1" applyBorder="1" applyProtection="1"/>
    <xf numFmtId="164" fontId="12" fillId="0" borderId="10" xfId="1" applyNumberFormat="1" applyBorder="1" applyAlignment="1" applyProtection="1">
      <alignment horizontal="left"/>
    </xf>
    <xf numFmtId="0" fontId="12" fillId="0" borderId="10" xfId="1" applyBorder="1" applyProtection="1"/>
    <xf numFmtId="0" fontId="12" fillId="0" borderId="30" xfId="1" applyFont="1" applyBorder="1" applyAlignment="1" applyProtection="1">
      <alignment horizontal="centerContinuous"/>
    </xf>
    <xf numFmtId="0" fontId="12" fillId="0" borderId="31" xfId="1" applyFont="1" applyBorder="1" applyAlignment="1" applyProtection="1">
      <alignment horizontal="centerContinuous"/>
    </xf>
    <xf numFmtId="0" fontId="12" fillId="0" borderId="31" xfId="1" applyBorder="1" applyAlignment="1" applyProtection="1">
      <alignment horizontal="centerContinuous"/>
    </xf>
    <xf numFmtId="0" fontId="12" fillId="0" borderId="0" xfId="1" applyBorder="1" applyAlignment="1" applyProtection="1">
      <alignment horizontal="centerContinuous"/>
    </xf>
    <xf numFmtId="0" fontId="12" fillId="0" borderId="10" xfId="1" applyBorder="1" applyAlignment="1" applyProtection="1">
      <alignment horizontal="centerContinuous"/>
    </xf>
    <xf numFmtId="0" fontId="12" fillId="0" borderId="4" xfId="1" applyBorder="1" applyProtection="1"/>
    <xf numFmtId="0" fontId="50" fillId="0" borderId="0" xfId="1" applyFont="1" applyProtection="1"/>
    <xf numFmtId="0" fontId="50" fillId="0" borderId="0" xfId="1" applyFont="1" applyAlignment="1" applyProtection="1">
      <alignment horizontal="left"/>
    </xf>
    <xf numFmtId="0" fontId="12" fillId="0" borderId="198" xfId="1" applyFont="1" applyBorder="1" applyProtection="1"/>
    <xf numFmtId="0" fontId="12" fillId="0" borderId="199" xfId="1" applyFont="1" applyBorder="1" applyProtection="1"/>
    <xf numFmtId="0" fontId="12" fillId="0" borderId="45" xfId="1" applyFont="1" applyBorder="1" applyAlignment="1" applyProtection="1">
      <alignment horizontal="centerContinuous"/>
    </xf>
    <xf numFmtId="0" fontId="12" fillId="0" borderId="196" xfId="1" applyFont="1" applyBorder="1" applyAlignment="1" applyProtection="1">
      <alignment horizontal="center"/>
    </xf>
    <xf numFmtId="0" fontId="12" fillId="0" borderId="195" xfId="1" applyFont="1" applyBorder="1" applyAlignment="1" applyProtection="1">
      <alignment horizontal="center"/>
    </xf>
    <xf numFmtId="0" fontId="12" fillId="0" borderId="184" xfId="1" applyFont="1" applyBorder="1" applyAlignment="1" applyProtection="1">
      <alignment horizontal="center"/>
    </xf>
    <xf numFmtId="0" fontId="12" fillId="0" borderId="184" xfId="1" applyFont="1" applyBorder="1" applyProtection="1"/>
    <xf numFmtId="5" fontId="12" fillId="0" borderId="10" xfId="1" applyNumberFormat="1" applyFont="1" applyBorder="1" applyProtection="1"/>
    <xf numFmtId="37" fontId="12" fillId="0" borderId="10" xfId="1" applyNumberFormat="1" applyFont="1" applyBorder="1" applyProtection="1"/>
    <xf numFmtId="0" fontId="12" fillId="0" borderId="36" xfId="1" applyFont="1" applyBorder="1" applyAlignment="1" applyProtection="1">
      <alignment horizontal="center"/>
    </xf>
    <xf numFmtId="0" fontId="12" fillId="2" borderId="36" xfId="1" applyFont="1" applyFill="1" applyBorder="1" applyProtection="1"/>
    <xf numFmtId="0" fontId="12" fillId="2" borderId="197" xfId="1" applyFont="1" applyFill="1" applyBorder="1" applyProtection="1"/>
    <xf numFmtId="37" fontId="12" fillId="0" borderId="36" xfId="1" applyNumberFormat="1" applyFont="1" applyBorder="1" applyProtection="1"/>
    <xf numFmtId="5" fontId="12" fillId="0" borderId="36" xfId="1" applyNumberFormat="1" applyFont="1" applyBorder="1" applyProtection="1"/>
    <xf numFmtId="0" fontId="12" fillId="0" borderId="37" xfId="1" applyFont="1" applyBorder="1" applyAlignment="1" applyProtection="1">
      <alignment horizontal="center"/>
    </xf>
    <xf numFmtId="0" fontId="11" fillId="0" borderId="0" xfId="1" applyFont="1" applyAlignment="1" applyProtection="1">
      <alignment horizontal="centerContinuous"/>
    </xf>
    <xf numFmtId="0" fontId="48" fillId="0" borderId="0" xfId="1" applyFont="1" applyProtection="1"/>
    <xf numFmtId="164" fontId="12" fillId="0" borderId="10" xfId="1" applyNumberFormat="1" applyBorder="1" applyAlignment="1" applyProtection="1">
      <alignment horizontal="center"/>
    </xf>
    <xf numFmtId="0" fontId="12" fillId="0" borderId="0" xfId="1" applyBorder="1" applyProtection="1"/>
    <xf numFmtId="0" fontId="12" fillId="0" borderId="8" xfId="1" applyBorder="1" applyProtection="1"/>
    <xf numFmtId="0" fontId="12" fillId="0" borderId="2" xfId="1" applyBorder="1" applyProtection="1"/>
    <xf numFmtId="0" fontId="12" fillId="0" borderId="3" xfId="1" applyBorder="1" applyProtection="1"/>
    <xf numFmtId="0" fontId="12" fillId="0" borderId="9" xfId="1" applyBorder="1" applyProtection="1"/>
    <xf numFmtId="0" fontId="12" fillId="0" borderId="11" xfId="1" applyBorder="1" applyProtection="1"/>
    <xf numFmtId="0" fontId="12" fillId="10" borderId="36" xfId="1" applyFont="1" applyFill="1" applyBorder="1" applyProtection="1"/>
    <xf numFmtId="0" fontId="12" fillId="10" borderId="197" xfId="1" applyFont="1" applyFill="1" applyBorder="1" applyProtection="1"/>
    <xf numFmtId="0" fontId="12" fillId="10" borderId="1" xfId="1" applyFont="1" applyFill="1" applyBorder="1" applyProtection="1"/>
    <xf numFmtId="0" fontId="12" fillId="18" borderId="0" xfId="1" applyFont="1" applyFill="1" applyBorder="1" applyProtection="1"/>
    <xf numFmtId="5" fontId="12" fillId="0" borderId="0" xfId="1" applyNumberFormat="1" applyFont="1" applyBorder="1" applyProtection="1"/>
    <xf numFmtId="37" fontId="12" fillId="0" borderId="0" xfId="1" applyNumberFormat="1" applyProtection="1"/>
    <xf numFmtId="0" fontId="12" fillId="0" borderId="24" xfId="1" applyFont="1" applyBorder="1" applyAlignment="1" applyProtection="1">
      <alignment horizontal="center"/>
    </xf>
    <xf numFmtId="0" fontId="12" fillId="0" borderId="213" xfId="1" applyFont="1" applyBorder="1" applyProtection="1"/>
    <xf numFmtId="0" fontId="12" fillId="0" borderId="212" xfId="1" applyFont="1" applyBorder="1" applyProtection="1"/>
    <xf numFmtId="0" fontId="12" fillId="0" borderId="214" xfId="1" applyBorder="1" applyProtection="1"/>
    <xf numFmtId="0" fontId="12" fillId="0" borderId="193" xfId="1" applyBorder="1" applyProtection="1"/>
    <xf numFmtId="0" fontId="12" fillId="0" borderId="19" xfId="1" applyBorder="1" applyProtection="1"/>
    <xf numFmtId="164" fontId="12" fillId="0" borderId="21" xfId="1" applyNumberFormat="1" applyBorder="1" applyAlignment="1" applyProtection="1">
      <alignment horizontal="center"/>
    </xf>
    <xf numFmtId="0" fontId="12" fillId="0" borderId="207" xfId="1" applyBorder="1" applyProtection="1"/>
    <xf numFmtId="0" fontId="12" fillId="0" borderId="215" xfId="1" applyFont="1" applyBorder="1" applyProtection="1"/>
    <xf numFmtId="0" fontId="18" fillId="0" borderId="4" xfId="1" applyFont="1" applyBorder="1" applyAlignment="1" applyProtection="1">
      <alignment horizontal="center"/>
    </xf>
    <xf numFmtId="0" fontId="18" fillId="0" borderId="0" xfId="1" applyFont="1" applyProtection="1"/>
    <xf numFmtId="0" fontId="18" fillId="0" borderId="193" xfId="1" applyFont="1" applyBorder="1" applyProtection="1"/>
    <xf numFmtId="0" fontId="18" fillId="0" borderId="5" xfId="1" applyFont="1" applyBorder="1" applyProtection="1"/>
    <xf numFmtId="0" fontId="18" fillId="0" borderId="4" xfId="1" applyFont="1" applyBorder="1" applyProtection="1"/>
    <xf numFmtId="0" fontId="12" fillId="0" borderId="193" xfId="1" applyFont="1" applyBorder="1"/>
    <xf numFmtId="0" fontId="18" fillId="0" borderId="11" xfId="1" applyFont="1" applyBorder="1" applyProtection="1"/>
    <xf numFmtId="0" fontId="24" fillId="0" borderId="33" xfId="1" applyFont="1" applyBorder="1" applyProtection="1"/>
    <xf numFmtId="0" fontId="24" fillId="0" borderId="27" xfId="1" applyFont="1" applyBorder="1" applyAlignment="1" applyProtection="1">
      <alignment horizontal="center"/>
    </xf>
    <xf numFmtId="0" fontId="24" fillId="0" borderId="27" xfId="1" applyFont="1" applyBorder="1" applyAlignment="1" applyProtection="1">
      <alignment horizontal="centerContinuous"/>
    </xf>
    <xf numFmtId="0" fontId="24" fillId="0" borderId="216" xfId="1" applyFont="1" applyBorder="1" applyProtection="1"/>
    <xf numFmtId="0" fontId="24" fillId="0" borderId="31" xfId="1" applyFont="1" applyBorder="1" applyAlignment="1" applyProtection="1">
      <alignment horizontal="centerContinuous"/>
    </xf>
    <xf numFmtId="0" fontId="24" fillId="0" borderId="25" xfId="1" applyFont="1" applyBorder="1" applyAlignment="1" applyProtection="1">
      <alignment horizontal="centerContinuous"/>
    </xf>
    <xf numFmtId="0" fontId="24" fillId="0" borderId="18" xfId="1" applyFont="1" applyBorder="1" applyProtection="1"/>
    <xf numFmtId="0" fontId="24" fillId="0" borderId="25" xfId="1" applyFont="1" applyBorder="1" applyAlignment="1" applyProtection="1">
      <alignment horizontal="center"/>
    </xf>
    <xf numFmtId="0" fontId="24" fillId="0" borderId="193" xfId="1" applyFont="1" applyBorder="1" applyAlignment="1" applyProtection="1">
      <alignment horizontal="center"/>
    </xf>
    <xf numFmtId="0" fontId="24" fillId="0" borderId="5" xfId="1" applyFont="1" applyBorder="1" applyAlignment="1" applyProtection="1">
      <alignment horizontal="center"/>
    </xf>
    <xf numFmtId="0" fontId="24" fillId="0" borderId="18" xfId="1" applyFont="1" applyBorder="1" applyAlignment="1" applyProtection="1">
      <alignment horizontal="center"/>
    </xf>
    <xf numFmtId="0" fontId="24" fillId="0" borderId="20" xfId="1" applyFont="1" applyBorder="1" applyAlignment="1" applyProtection="1">
      <alignment horizontal="center"/>
    </xf>
    <xf numFmtId="0" fontId="24" fillId="0" borderId="26" xfId="1" applyFont="1" applyBorder="1" applyAlignment="1" applyProtection="1">
      <alignment horizontal="center"/>
    </xf>
    <xf numFmtId="0" fontId="24" fillId="0" borderId="215" xfId="1" applyFont="1" applyBorder="1" applyAlignment="1" applyProtection="1">
      <alignment horizontal="center"/>
    </xf>
    <xf numFmtId="0" fontId="24" fillId="0" borderId="11" xfId="1" applyFont="1" applyBorder="1" applyAlignment="1" applyProtection="1">
      <alignment horizontal="center"/>
    </xf>
    <xf numFmtId="0" fontId="12" fillId="0" borderId="215" xfId="1" applyFont="1" applyBorder="1" applyAlignment="1" applyProtection="1">
      <alignment horizontal="center"/>
    </xf>
    <xf numFmtId="0" fontId="12" fillId="10" borderId="26" xfId="1" applyFont="1" applyFill="1" applyBorder="1" applyProtection="1"/>
    <xf numFmtId="0" fontId="12" fillId="10" borderId="215" xfId="1" applyFont="1" applyFill="1" applyBorder="1" applyProtection="1"/>
    <xf numFmtId="0" fontId="12" fillId="0" borderId="216" xfId="1" applyFont="1" applyBorder="1" applyAlignment="1" applyProtection="1">
      <alignment horizontal="centerContinuous"/>
    </xf>
    <xf numFmtId="0" fontId="12" fillId="0" borderId="29" xfId="1" applyFont="1" applyBorder="1" applyAlignment="1" applyProtection="1">
      <alignment horizontal="centerContinuous"/>
    </xf>
    <xf numFmtId="0" fontId="12" fillId="0" borderId="193" xfId="1" applyFont="1" applyBorder="1" applyAlignment="1" applyProtection="1">
      <alignment horizontal="centerContinuous"/>
    </xf>
    <xf numFmtId="0" fontId="12" fillId="0" borderId="6" xfId="1" applyFont="1" applyBorder="1" applyAlignment="1" applyProtection="1">
      <alignment horizontal="centerContinuous"/>
    </xf>
    <xf numFmtId="0" fontId="12" fillId="0" borderId="1" xfId="1" applyFont="1" applyBorder="1" applyAlignment="1" applyProtection="1">
      <alignment horizontal="centerContinuous"/>
    </xf>
    <xf numFmtId="0" fontId="12" fillId="0" borderId="217" xfId="1" applyFont="1" applyBorder="1" applyAlignment="1" applyProtection="1">
      <alignment horizontal="centerContinuous"/>
    </xf>
    <xf numFmtId="0" fontId="12" fillId="0" borderId="7" xfId="1" applyFont="1" applyBorder="1" applyAlignment="1" applyProtection="1">
      <alignment horizontal="centerContinuous"/>
    </xf>
    <xf numFmtId="37" fontId="12" fillId="0" borderId="0" xfId="1" applyNumberFormat="1" applyFont="1" applyAlignment="1" applyProtection="1">
      <alignment horizontal="centerContinuous"/>
    </xf>
    <xf numFmtId="0" fontId="17" fillId="0" borderId="0" xfId="1" applyFont="1" applyAlignment="1" applyProtection="1">
      <alignment horizontal="centerContinuous"/>
    </xf>
    <xf numFmtId="0" fontId="17" fillId="0" borderId="0" xfId="1" applyFont="1" applyProtection="1"/>
    <xf numFmtId="0" fontId="11" fillId="0" borderId="0" xfId="1" applyFont="1" applyProtection="1"/>
    <xf numFmtId="37" fontId="12" fillId="0" borderId="2" xfId="1" applyNumberFormat="1" applyFont="1" applyBorder="1" applyProtection="1"/>
    <xf numFmtId="37" fontId="12" fillId="0" borderId="8" xfId="1" applyNumberFormat="1" applyFont="1" applyBorder="1" applyProtection="1"/>
    <xf numFmtId="0" fontId="12" fillId="0" borderId="5" xfId="1" applyBorder="1" applyAlignment="1" applyProtection="1">
      <alignment horizontal="centerContinuous"/>
    </xf>
    <xf numFmtId="0" fontId="12" fillId="0" borderId="33" xfId="1" applyFont="1" applyBorder="1" applyProtection="1"/>
    <xf numFmtId="0" fontId="12" fillId="0" borderId="27" xfId="1" applyFont="1" applyBorder="1" applyAlignment="1" applyProtection="1">
      <alignment horizontal="centerContinuous"/>
    </xf>
    <xf numFmtId="0" fontId="12" fillId="10" borderId="7" xfId="1" applyFont="1" applyFill="1" applyBorder="1" applyProtection="1"/>
    <xf numFmtId="0" fontId="12" fillId="10" borderId="6" xfId="1" applyFont="1" applyFill="1" applyBorder="1" applyProtection="1"/>
    <xf numFmtId="0" fontId="61" fillId="0" borderId="92" xfId="1" applyFont="1" applyBorder="1" applyAlignment="1">
      <alignment horizontal="center"/>
    </xf>
    <xf numFmtId="0" fontId="12" fillId="0" borderId="85" xfId="1" applyFont="1" applyFill="1" applyBorder="1" applyProtection="1"/>
    <xf numFmtId="0" fontId="12" fillId="23" borderId="116" xfId="1" applyFont="1" applyFill="1" applyBorder="1" applyProtection="1"/>
    <xf numFmtId="0" fontId="24" fillId="0" borderId="4" xfId="1" applyFont="1" applyBorder="1" applyAlignment="1" applyProtection="1">
      <alignment horizontal="center"/>
    </xf>
    <xf numFmtId="0" fontId="24" fillId="0" borderId="0" xfId="1" applyFont="1" applyAlignment="1" applyProtection="1">
      <alignment horizontal="left"/>
    </xf>
    <xf numFmtId="49" fontId="24" fillId="0" borderId="4" xfId="1" applyNumberFormat="1" applyFont="1" applyBorder="1" applyAlignment="1" applyProtection="1">
      <alignment horizontal="center"/>
    </xf>
    <xf numFmtId="0" fontId="24" fillId="0" borderId="27" xfId="1" applyFont="1" applyBorder="1" applyProtection="1"/>
    <xf numFmtId="0" fontId="24" fillId="0" borderId="31" xfId="1" applyFont="1" applyBorder="1" applyProtection="1"/>
    <xf numFmtId="0" fontId="24" fillId="0" borderId="29" xfId="1" applyFont="1" applyBorder="1" applyProtection="1"/>
    <xf numFmtId="0" fontId="24" fillId="0" borderId="25" xfId="1" applyFont="1" applyBorder="1" applyProtection="1"/>
    <xf numFmtId="0" fontId="24" fillId="0" borderId="0" xfId="1" applyFont="1" applyAlignment="1" applyProtection="1">
      <alignment horizontal="centerContinuous"/>
    </xf>
    <xf numFmtId="0" fontId="24" fillId="0" borderId="5" xfId="1" applyFont="1" applyBorder="1" applyAlignment="1" applyProtection="1">
      <alignment horizontal="centerContinuous"/>
    </xf>
    <xf numFmtId="0" fontId="24" fillId="0" borderId="10" xfId="1" applyFont="1" applyBorder="1" applyProtection="1"/>
    <xf numFmtId="0" fontId="24" fillId="0" borderId="26" xfId="1" applyFont="1" applyBorder="1" applyProtection="1"/>
    <xf numFmtId="0" fontId="24" fillId="0" borderId="11" xfId="1" applyFont="1" applyBorder="1" applyProtection="1"/>
    <xf numFmtId="0" fontId="24" fillId="0" borderId="0" xfId="1" applyFont="1" applyAlignment="1" applyProtection="1">
      <alignment horizontal="center"/>
    </xf>
    <xf numFmtId="0" fontId="24" fillId="0" borderId="16" xfId="1" applyFont="1" applyBorder="1" applyAlignment="1" applyProtection="1">
      <alignment horizontal="center"/>
    </xf>
    <xf numFmtId="0" fontId="24" fillId="0" borderId="16" xfId="1" applyFont="1" applyBorder="1" applyAlignment="1" applyProtection="1">
      <alignment horizontal="centerContinuous"/>
    </xf>
    <xf numFmtId="0" fontId="24" fillId="0" borderId="10" xfId="1" applyFont="1" applyBorder="1" applyAlignment="1" applyProtection="1">
      <alignment horizontal="center"/>
    </xf>
    <xf numFmtId="0" fontId="24" fillId="0" borderId="172" xfId="1" applyFont="1" applyBorder="1" applyAlignment="1" applyProtection="1">
      <alignment horizontal="center"/>
    </xf>
    <xf numFmtId="0" fontId="15" fillId="0" borderId="26" xfId="1" applyFont="1" applyBorder="1" applyProtection="1"/>
    <xf numFmtId="0" fontId="12" fillId="0" borderId="30" xfId="1" applyBorder="1" applyProtection="1"/>
    <xf numFmtId="0" fontId="12" fillId="0" borderId="31" xfId="1" applyBorder="1" applyProtection="1"/>
    <xf numFmtId="0" fontId="12" fillId="0" borderId="29" xfId="1" applyBorder="1" applyProtection="1"/>
    <xf numFmtId="0" fontId="12" fillId="0" borderId="5" xfId="1" applyBorder="1" applyProtection="1"/>
    <xf numFmtId="0" fontId="12" fillId="0" borderId="6" xfId="1" applyBorder="1" applyProtection="1"/>
    <xf numFmtId="0" fontId="12" fillId="0" borderId="1" xfId="1" applyBorder="1" applyProtection="1"/>
    <xf numFmtId="0" fontId="12" fillId="0" borderId="7" xfId="1" applyBorder="1" applyProtection="1"/>
    <xf numFmtId="0" fontId="12" fillId="0" borderId="16" xfId="1" applyFont="1" applyBorder="1" applyAlignment="1" applyProtection="1">
      <alignment horizontal="centerContinuous"/>
    </xf>
    <xf numFmtId="0" fontId="12" fillId="0" borderId="41" xfId="1" applyFont="1" applyBorder="1" applyAlignment="1" applyProtection="1">
      <alignment horizontal="center"/>
    </xf>
    <xf numFmtId="5" fontId="12" fillId="0" borderId="57" xfId="1" applyNumberFormat="1" applyFont="1" applyBorder="1" applyProtection="1"/>
    <xf numFmtId="5" fontId="12" fillId="0" borderId="58" xfId="1" applyNumberFormat="1" applyFont="1" applyBorder="1" applyProtection="1"/>
    <xf numFmtId="0" fontId="12" fillId="0" borderId="8" xfId="1" applyBorder="1" applyAlignment="1" applyProtection="1">
      <alignment horizontal="left"/>
    </xf>
    <xf numFmtId="0" fontId="12" fillId="0" borderId="8" xfId="1" applyBorder="1" applyAlignment="1" applyProtection="1">
      <alignment horizontal="center"/>
    </xf>
    <xf numFmtId="0" fontId="12" fillId="0" borderId="66" xfId="1" applyBorder="1" applyAlignment="1" applyProtection="1">
      <alignment horizontal="center"/>
    </xf>
    <xf numFmtId="0" fontId="12" fillId="0" borderId="2" xfId="1" applyBorder="1" applyAlignment="1" applyProtection="1">
      <alignment horizontal="left"/>
    </xf>
    <xf numFmtId="0" fontId="12" fillId="0" borderId="8" xfId="1" applyBorder="1" applyAlignment="1" applyProtection="1">
      <alignment horizontal="centerContinuous"/>
    </xf>
    <xf numFmtId="0" fontId="12" fillId="0" borderId="3" xfId="1" applyBorder="1" applyAlignment="1" applyProtection="1">
      <alignment horizontal="centerContinuous"/>
    </xf>
    <xf numFmtId="0" fontId="12" fillId="0" borderId="4" xfId="1" applyBorder="1" applyAlignment="1" applyProtection="1">
      <alignment horizontal="center"/>
    </xf>
    <xf numFmtId="0" fontId="12" fillId="0" borderId="55" xfId="1" applyBorder="1" applyProtection="1"/>
    <xf numFmtId="164" fontId="12" fillId="0" borderId="56" xfId="1" applyNumberFormat="1" applyBorder="1" applyAlignment="1" applyProtection="1">
      <alignment horizontal="center"/>
    </xf>
    <xf numFmtId="0" fontId="12" fillId="0" borderId="22" xfId="1" applyBorder="1" applyAlignment="1" applyProtection="1">
      <alignment horizontal="center"/>
    </xf>
    <xf numFmtId="0" fontId="12" fillId="0" borderId="21" xfId="1" applyBorder="1" applyAlignment="1" applyProtection="1">
      <alignment horizontal="centerContinuous"/>
    </xf>
    <xf numFmtId="0" fontId="13" fillId="0" borderId="6" xfId="1" applyFont="1" applyBorder="1" applyAlignment="1" applyProtection="1">
      <alignment horizontal="centerContinuous"/>
    </xf>
    <xf numFmtId="0" fontId="13" fillId="0" borderId="1" xfId="1" applyFont="1" applyBorder="1" applyAlignment="1" applyProtection="1">
      <alignment horizontal="centerContinuous"/>
    </xf>
    <xf numFmtId="0" fontId="12" fillId="0" borderId="1" xfId="1" applyBorder="1" applyAlignment="1" applyProtection="1">
      <alignment horizontal="centerContinuous"/>
    </xf>
    <xf numFmtId="0" fontId="12" fillId="0" borderId="60" xfId="1" applyBorder="1" applyAlignment="1" applyProtection="1">
      <alignment horizontal="centerContinuous"/>
    </xf>
    <xf numFmtId="0" fontId="12" fillId="0" borderId="59" xfId="1" applyBorder="1" applyAlignment="1" applyProtection="1">
      <alignment horizontal="centerContinuous"/>
    </xf>
    <xf numFmtId="0" fontId="12" fillId="0" borderId="60" xfId="1" applyBorder="1" applyProtection="1"/>
    <xf numFmtId="0" fontId="12" fillId="0" borderId="3" xfId="1" applyBorder="1" applyAlignment="1" applyProtection="1">
      <alignment horizontal="center"/>
    </xf>
    <xf numFmtId="0" fontId="12" fillId="0" borderId="2" xfId="1" applyBorder="1" applyAlignment="1" applyProtection="1">
      <alignment horizontal="centerContinuous"/>
    </xf>
    <xf numFmtId="0" fontId="12" fillId="0" borderId="66" xfId="1" applyBorder="1" applyAlignment="1" applyProtection="1">
      <alignment horizontal="centerContinuous"/>
    </xf>
    <xf numFmtId="0" fontId="18" fillId="0" borderId="59" xfId="1" applyFont="1" applyBorder="1" applyAlignment="1" applyProtection="1">
      <alignment horizontal="centerContinuous"/>
    </xf>
    <xf numFmtId="0" fontId="12" fillId="0" borderId="55" xfId="1" applyBorder="1" applyAlignment="1" applyProtection="1">
      <alignment horizontal="center"/>
    </xf>
    <xf numFmtId="0" fontId="12" fillId="0" borderId="5" xfId="1" applyBorder="1" applyAlignment="1" applyProtection="1">
      <alignment horizontal="center"/>
    </xf>
    <xf numFmtId="0" fontId="12" fillId="0" borderId="4" xfId="1" applyBorder="1" applyAlignment="1" applyProtection="1">
      <alignment horizontal="centerContinuous"/>
    </xf>
    <xf numFmtId="0" fontId="12" fillId="0" borderId="55" xfId="1" applyBorder="1" applyAlignment="1" applyProtection="1">
      <alignment horizontal="centerContinuous"/>
    </xf>
    <xf numFmtId="0" fontId="12" fillId="0" borderId="56" xfId="1" applyBorder="1" applyAlignment="1" applyProtection="1">
      <alignment horizontal="center"/>
    </xf>
    <xf numFmtId="0" fontId="12" fillId="0" borderId="7" xfId="1" applyBorder="1" applyAlignment="1" applyProtection="1">
      <alignment horizontal="center"/>
    </xf>
    <xf numFmtId="0" fontId="12" fillId="0" borderId="7" xfId="1" applyBorder="1" applyAlignment="1" applyProtection="1">
      <alignment horizontal="centerContinuous"/>
    </xf>
    <xf numFmtId="0" fontId="12" fillId="0" borderId="6" xfId="1" applyBorder="1" applyAlignment="1" applyProtection="1">
      <alignment horizontal="centerContinuous"/>
    </xf>
    <xf numFmtId="0" fontId="12" fillId="0" borderId="55" xfId="1" applyBorder="1" applyAlignment="1" applyProtection="1">
      <alignment horizontal="right"/>
    </xf>
    <xf numFmtId="0" fontId="12" fillId="0" borderId="4" xfId="1" applyBorder="1" applyAlignment="1" applyProtection="1">
      <alignment horizontal="right"/>
    </xf>
    <xf numFmtId="37" fontId="12" fillId="0" borderId="5" xfId="1" applyNumberFormat="1" applyBorder="1" applyAlignment="1" applyProtection="1">
      <alignment horizontal="right"/>
    </xf>
    <xf numFmtId="37" fontId="12" fillId="0" borderId="5" xfId="1" applyNumberFormat="1" applyBorder="1" applyProtection="1"/>
    <xf numFmtId="0" fontId="12" fillId="0" borderId="56" xfId="1" applyBorder="1" applyProtection="1"/>
    <xf numFmtId="0" fontId="12" fillId="0" borderId="54" xfId="1" applyBorder="1" applyProtection="1"/>
    <xf numFmtId="5" fontId="12" fillId="0" borderId="69" xfId="1" applyNumberFormat="1" applyBorder="1" applyProtection="1"/>
    <xf numFmtId="164" fontId="12" fillId="0" borderId="0" xfId="1" applyNumberFormat="1" applyAlignment="1" applyProtection="1">
      <alignment horizontal="center"/>
    </xf>
    <xf numFmtId="0" fontId="13" fillId="0" borderId="2" xfId="1" applyFont="1" applyBorder="1" applyAlignment="1" applyProtection="1">
      <alignment horizontal="centerContinuous"/>
    </xf>
    <xf numFmtId="164" fontId="12" fillId="0" borderId="1" xfId="1" applyNumberFormat="1" applyBorder="1" applyAlignment="1" applyProtection="1">
      <alignment horizontal="center"/>
    </xf>
    <xf numFmtId="0" fontId="18" fillId="0" borderId="60" xfId="1" applyFont="1" applyBorder="1" applyAlignment="1" applyProtection="1">
      <alignment horizontal="centerContinuous"/>
    </xf>
    <xf numFmtId="0" fontId="51" fillId="0" borderId="0" xfId="1" applyFont="1" applyProtection="1">
      <protection locked="0"/>
    </xf>
    <xf numFmtId="0" fontId="51" fillId="0" borderId="55" xfId="1" applyFont="1" applyBorder="1" applyProtection="1">
      <protection locked="0"/>
    </xf>
    <xf numFmtId="0" fontId="51" fillId="0" borderId="6" xfId="1" applyFont="1" applyBorder="1" applyProtection="1">
      <protection locked="0"/>
    </xf>
    <xf numFmtId="0" fontId="51" fillId="0" borderId="1" xfId="1" applyFont="1" applyBorder="1" applyProtection="1">
      <protection locked="0"/>
    </xf>
    <xf numFmtId="0" fontId="21" fillId="0" borderId="6" xfId="1" applyFont="1" applyBorder="1" applyAlignment="1" applyProtection="1">
      <alignment horizontal="centerContinuous"/>
    </xf>
    <xf numFmtId="0" fontId="21" fillId="0" borderId="1" xfId="1" applyFont="1" applyBorder="1" applyAlignment="1" applyProtection="1">
      <alignment horizontal="centerContinuous"/>
    </xf>
    <xf numFmtId="0" fontId="21" fillId="0" borderId="4" xfId="1" applyFont="1" applyBorder="1" applyAlignment="1" applyProtection="1">
      <alignment horizontal="centerContinuous"/>
    </xf>
    <xf numFmtId="0" fontId="21" fillId="0" borderId="0" xfId="1" applyFont="1" applyAlignment="1" applyProtection="1">
      <alignment horizontal="centerContinuous"/>
    </xf>
    <xf numFmtId="0" fontId="12" fillId="0" borderId="2" xfId="1" applyBorder="1" applyAlignment="1" applyProtection="1">
      <alignment horizontal="center"/>
    </xf>
    <xf numFmtId="0" fontId="28" fillId="0" borderId="0" xfId="1" applyFont="1" applyAlignment="1" applyProtection="1">
      <alignment horizontal="center"/>
    </xf>
    <xf numFmtId="0" fontId="12" fillId="0" borderId="70" xfId="1" applyBorder="1" applyAlignment="1" applyProtection="1">
      <alignment horizontal="center"/>
    </xf>
    <xf numFmtId="0" fontId="12" fillId="0" borderId="10" xfId="1" applyBorder="1" applyAlignment="1" applyProtection="1">
      <alignment horizontal="center"/>
    </xf>
    <xf numFmtId="0" fontId="12" fillId="9" borderId="4" xfId="1" applyFill="1" applyBorder="1" applyProtection="1"/>
    <xf numFmtId="0" fontId="12" fillId="9" borderId="2" xfId="1" applyFill="1" applyBorder="1" applyProtection="1"/>
    <xf numFmtId="0" fontId="12" fillId="9" borderId="3" xfId="1" applyFill="1" applyBorder="1" applyProtection="1"/>
    <xf numFmtId="0" fontId="12" fillId="9" borderId="6" xfId="1" applyFill="1" applyBorder="1" applyProtection="1"/>
    <xf numFmtId="0" fontId="12" fillId="9" borderId="0" xfId="1" applyFill="1" applyProtection="1"/>
    <xf numFmtId="0" fontId="12" fillId="9" borderId="5" xfId="1" applyFill="1" applyBorder="1" applyProtection="1"/>
    <xf numFmtId="37" fontId="51" fillId="0" borderId="11" xfId="1" applyNumberFormat="1" applyFont="1" applyBorder="1" applyProtection="1">
      <protection locked="0"/>
    </xf>
    <xf numFmtId="37" fontId="12" fillId="0" borderId="11" xfId="1" applyNumberFormat="1" applyBorder="1" applyProtection="1"/>
    <xf numFmtId="0" fontId="12" fillId="9" borderId="59" xfId="1" applyFill="1" applyBorder="1" applyProtection="1"/>
    <xf numFmtId="0" fontId="12" fillId="9" borderId="7" xfId="1" applyFill="1" applyBorder="1" applyProtection="1"/>
    <xf numFmtId="37" fontId="12" fillId="9" borderId="2" xfId="1" applyNumberFormat="1" applyFill="1" applyBorder="1" applyProtection="1"/>
    <xf numFmtId="37" fontId="12" fillId="9" borderId="3" xfId="1" applyNumberFormat="1" applyFill="1" applyBorder="1" applyProtection="1"/>
    <xf numFmtId="0" fontId="12" fillId="9" borderId="1" xfId="1" applyFill="1" applyBorder="1" applyProtection="1"/>
    <xf numFmtId="37" fontId="12" fillId="0" borderId="7" xfId="1" applyNumberFormat="1" applyBorder="1" applyProtection="1"/>
    <xf numFmtId="0" fontId="25" fillId="0" borderId="0" xfId="1" applyFont="1" applyAlignment="1" applyProtection="1">
      <alignment horizontal="center"/>
    </xf>
    <xf numFmtId="0" fontId="12" fillId="9" borderId="8" xfId="1" applyFill="1" applyBorder="1" applyProtection="1"/>
    <xf numFmtId="0" fontId="12" fillId="9" borderId="60" xfId="1" applyFill="1" applyBorder="1" applyProtection="1"/>
    <xf numFmtId="0" fontId="51" fillId="0" borderId="5" xfId="1" applyFont="1" applyBorder="1" applyProtection="1">
      <protection locked="0"/>
    </xf>
    <xf numFmtId="37" fontId="51" fillId="0" borderId="5" xfId="1" applyNumberFormat="1" applyFont="1" applyBorder="1" applyProtection="1">
      <protection locked="0"/>
    </xf>
    <xf numFmtId="0" fontId="51" fillId="0" borderId="7" xfId="1" applyFont="1" applyBorder="1" applyProtection="1">
      <protection locked="0"/>
    </xf>
    <xf numFmtId="37" fontId="51" fillId="0" borderId="7" xfId="1" applyNumberFormat="1" applyFont="1" applyBorder="1" applyProtection="1">
      <protection locked="0"/>
    </xf>
    <xf numFmtId="0" fontId="0" fillId="0" borderId="0" xfId="0"/>
    <xf numFmtId="0" fontId="8" fillId="0" borderId="19" xfId="0" applyFont="1" applyBorder="1" applyAlignment="1" applyProtection="1">
      <alignment horizontal="center"/>
    </xf>
    <xf numFmtId="0" fontId="24" fillId="0" borderId="0" xfId="0" applyFont="1" applyFill="1" applyAlignment="1" applyProtection="1"/>
    <xf numFmtId="0" fontId="12" fillId="0" borderId="0" xfId="1" applyFont="1" applyAlignment="1" applyProtection="1">
      <alignment horizontal="center"/>
    </xf>
    <xf numFmtId="0" fontId="0" fillId="0" borderId="0" xfId="0"/>
    <xf numFmtId="168" fontId="0" fillId="0" borderId="0" xfId="0" applyNumberFormat="1" applyBorder="1" applyProtection="1"/>
    <xf numFmtId="0" fontId="24" fillId="0" borderId="10" xfId="0" applyFont="1" applyBorder="1" applyAlignment="1" applyProtection="1">
      <alignment horizontal="left"/>
    </xf>
    <xf numFmtId="0" fontId="12" fillId="0" borderId="0" xfId="0" applyFont="1" applyAlignment="1" applyProtection="1">
      <alignment horizontal="center"/>
    </xf>
    <xf numFmtId="0" fontId="12" fillId="0" borderId="4" xfId="0" applyFont="1" applyBorder="1" applyAlignment="1" applyProtection="1">
      <alignment horizontal="center"/>
    </xf>
    <xf numFmtId="0" fontId="12" fillId="0" borderId="218" xfId="1" applyFont="1" applyBorder="1" applyAlignment="1" applyProtection="1">
      <alignment horizontal="centerContinuous"/>
    </xf>
    <xf numFmtId="0" fontId="12" fillId="0" borderId="30" xfId="0" applyFont="1" applyFill="1" applyBorder="1" applyProtection="1"/>
    <xf numFmtId="0" fontId="12" fillId="0" borderId="5" xfId="1" applyBorder="1" applyAlignment="1"/>
    <xf numFmtId="0" fontId="12" fillId="0" borderId="0" xfId="1" applyAlignment="1"/>
    <xf numFmtId="0" fontId="12" fillId="0" borderId="0" xfId="0" applyFont="1" applyAlignment="1">
      <alignment horizontal="left"/>
    </xf>
    <xf numFmtId="0" fontId="12" fillId="0" borderId="4" xfId="1" applyFont="1" applyBorder="1" applyAlignment="1" applyProtection="1">
      <alignment horizontal="left"/>
    </xf>
    <xf numFmtId="0" fontId="12" fillId="0" borderId="5" xfId="1" applyBorder="1" applyAlignment="1"/>
    <xf numFmtId="0" fontId="12" fillId="0" borderId="0" xfId="1" applyAlignment="1"/>
    <xf numFmtId="0" fontId="12" fillId="0" borderId="0" xfId="1" applyFont="1" applyAlignment="1" applyProtection="1">
      <alignment horizontal="center"/>
    </xf>
    <xf numFmtId="0" fontId="12" fillId="0" borderId="0" xfId="1" applyFont="1" applyAlignment="1">
      <alignment vertical="top"/>
    </xf>
    <xf numFmtId="0" fontId="12" fillId="0" borderId="0" xfId="1" applyAlignment="1">
      <alignment vertical="top"/>
    </xf>
    <xf numFmtId="0" fontId="12" fillId="0" borderId="5" xfId="1" applyBorder="1" applyAlignment="1">
      <alignment vertical="top"/>
    </xf>
    <xf numFmtId="0" fontId="12" fillId="0" borderId="0" xfId="1" applyBorder="1" applyAlignment="1">
      <alignment vertical="top"/>
    </xf>
    <xf numFmtId="0" fontId="12" fillId="0" borderId="0" xfId="1" applyFont="1" applyBorder="1" applyAlignment="1">
      <alignment vertical="top"/>
    </xf>
    <xf numFmtId="0" fontId="12" fillId="0" borderId="5" xfId="1" applyFont="1" applyBorder="1" applyAlignment="1">
      <alignment vertical="top"/>
    </xf>
    <xf numFmtId="0" fontId="12" fillId="0" borderId="8" xfId="1" applyFont="1" applyFill="1" applyBorder="1" applyProtection="1"/>
    <xf numFmtId="0" fontId="12" fillId="0" borderId="2" xfId="1" applyFont="1" applyFill="1" applyBorder="1" applyProtection="1"/>
    <xf numFmtId="0" fontId="12" fillId="0" borderId="24" xfId="1" applyFont="1" applyFill="1" applyBorder="1" applyProtection="1"/>
    <xf numFmtId="0" fontId="12" fillId="0" borderId="13" xfId="1" applyFont="1" applyFill="1" applyBorder="1" applyProtection="1"/>
    <xf numFmtId="0" fontId="12" fillId="0" borderId="14" xfId="1" applyFont="1" applyFill="1" applyBorder="1" applyProtection="1"/>
    <xf numFmtId="0" fontId="12" fillId="0" borderId="4" xfId="1" applyFont="1" applyFill="1" applyBorder="1" applyProtection="1"/>
    <xf numFmtId="0" fontId="12" fillId="0" borderId="0" xfId="1" applyFont="1" applyFill="1" applyProtection="1"/>
    <xf numFmtId="0" fontId="12" fillId="0" borderId="19" xfId="1" applyFont="1" applyFill="1" applyBorder="1" applyProtection="1"/>
    <xf numFmtId="0" fontId="12" fillId="0" borderId="15" xfId="1" applyFont="1" applyFill="1" applyBorder="1" applyProtection="1"/>
    <xf numFmtId="0" fontId="12" fillId="0" borderId="16" xfId="1" applyFont="1" applyFill="1" applyBorder="1" applyProtection="1"/>
    <xf numFmtId="0" fontId="12" fillId="0" borderId="9" xfId="1" applyFont="1" applyFill="1" applyBorder="1" applyProtection="1"/>
    <xf numFmtId="0" fontId="12" fillId="0" borderId="10" xfId="1" applyFont="1" applyFill="1" applyBorder="1" applyProtection="1"/>
    <xf numFmtId="0" fontId="12" fillId="0" borderId="21" xfId="1" applyFont="1" applyFill="1" applyBorder="1" applyProtection="1"/>
    <xf numFmtId="164" fontId="12" fillId="0" borderId="17" xfId="1" applyNumberFormat="1" applyFont="1" applyFill="1" applyBorder="1" applyAlignment="1" applyProtection="1">
      <alignment horizontal="center"/>
    </xf>
    <xf numFmtId="0" fontId="12" fillId="0" borderId="22" xfId="1" applyFont="1" applyFill="1" applyBorder="1" applyProtection="1"/>
    <xf numFmtId="0" fontId="12" fillId="24" borderId="26" xfId="0" applyFont="1" applyFill="1" applyBorder="1" applyProtection="1"/>
    <xf numFmtId="0" fontId="12" fillId="24" borderId="10" xfId="0" applyFont="1" applyFill="1" applyBorder="1" applyProtection="1"/>
    <xf numFmtId="0" fontId="12" fillId="24" borderId="21" xfId="0" applyFont="1" applyFill="1" applyBorder="1" applyProtection="1"/>
    <xf numFmtId="0" fontId="12" fillId="24" borderId="22" xfId="0" applyFont="1" applyFill="1" applyBorder="1" applyProtection="1"/>
    <xf numFmtId="0" fontId="12" fillId="0" borderId="39" xfId="1" applyFont="1" applyBorder="1" applyAlignment="1" applyProtection="1">
      <alignment horizontal="center"/>
    </xf>
    <xf numFmtId="0" fontId="12" fillId="24" borderId="37" xfId="1" applyFont="1" applyFill="1" applyBorder="1" applyAlignment="1" applyProtection="1">
      <alignment horizontal="center"/>
    </xf>
    <xf numFmtId="0" fontId="12" fillId="0" borderId="221" xfId="1" applyFont="1" applyBorder="1" applyAlignment="1" applyProtection="1">
      <alignment horizontal="center"/>
    </xf>
    <xf numFmtId="0" fontId="12" fillId="0" borderId="219" xfId="1" applyFont="1" applyBorder="1" applyAlignment="1" applyProtection="1">
      <alignment horizontal="centerContinuous"/>
    </xf>
    <xf numFmtId="0" fontId="0" fillId="0" borderId="0" xfId="0" applyFill="1" applyProtection="1"/>
    <xf numFmtId="0" fontId="12" fillId="0" borderId="127" xfId="0" applyFont="1" applyBorder="1" applyAlignment="1" applyProtection="1">
      <alignment horizontal="center"/>
    </xf>
    <xf numFmtId="0" fontId="12" fillId="0" borderId="223" xfId="0" applyFont="1" applyBorder="1" applyProtection="1"/>
    <xf numFmtId="0" fontId="12" fillId="0" borderId="115" xfId="0" applyFont="1" applyBorder="1" applyAlignment="1" applyProtection="1"/>
    <xf numFmtId="0" fontId="12" fillId="0" borderId="5" xfId="1" applyBorder="1" applyAlignment="1"/>
    <xf numFmtId="0" fontId="12" fillId="0" borderId="41" xfId="1" applyFont="1" applyFill="1" applyBorder="1" applyAlignment="1" applyProtection="1">
      <alignment horizontal="centerContinuous"/>
    </xf>
    <xf numFmtId="0" fontId="12" fillId="0" borderId="42" xfId="1" applyFont="1" applyFill="1" applyBorder="1" applyAlignment="1" applyProtection="1">
      <alignment horizontal="centerContinuous"/>
    </xf>
    <xf numFmtId="0" fontId="12" fillId="0" borderId="39" xfId="1" applyFont="1" applyFill="1" applyBorder="1" applyAlignment="1" applyProtection="1">
      <alignment horizontal="centerContinuous"/>
    </xf>
    <xf numFmtId="0" fontId="12" fillId="0" borderId="5" xfId="1" applyFont="1" applyFill="1" applyBorder="1" applyProtection="1"/>
    <xf numFmtId="0" fontId="12" fillId="0" borderId="11" xfId="1" applyFont="1" applyFill="1" applyBorder="1" applyProtection="1"/>
    <xf numFmtId="0" fontId="9" fillId="0" borderId="10" xfId="1" applyFont="1" applyFill="1" applyBorder="1" applyProtection="1">
      <protection locked="0"/>
    </xf>
    <xf numFmtId="0" fontId="9" fillId="0" borderId="11" xfId="1" applyFont="1" applyFill="1" applyBorder="1" applyProtection="1">
      <protection locked="0"/>
    </xf>
    <xf numFmtId="37" fontId="9" fillId="0" borderId="10" xfId="1" applyNumberFormat="1" applyFont="1" applyFill="1" applyBorder="1" applyProtection="1">
      <protection locked="0"/>
    </xf>
    <xf numFmtId="0" fontId="12" fillId="0" borderId="6" xfId="1" applyFont="1" applyFill="1" applyBorder="1" applyProtection="1"/>
    <xf numFmtId="0" fontId="12" fillId="0" borderId="1" xfId="1" applyFont="1" applyFill="1" applyBorder="1" applyProtection="1"/>
    <xf numFmtId="0" fontId="12" fillId="0" borderId="7" xfId="1" applyFont="1" applyFill="1" applyBorder="1" applyProtection="1"/>
    <xf numFmtId="0" fontId="55" fillId="0" borderId="0" xfId="1" applyFont="1" applyFill="1" applyAlignment="1" applyProtection="1"/>
    <xf numFmtId="0" fontId="55" fillId="0" borderId="5" xfId="1" applyFont="1" applyFill="1" applyBorder="1" applyAlignment="1" applyProtection="1"/>
    <xf numFmtId="39" fontId="12" fillId="0" borderId="5" xfId="1" applyNumberFormat="1" applyFont="1" applyBorder="1" applyAlignment="1" applyProtection="1">
      <alignment horizontal="centerContinuous"/>
    </xf>
    <xf numFmtId="0" fontId="8" fillId="0" borderId="0" xfId="1" applyFont="1" applyFill="1" applyAlignment="1" applyProtection="1">
      <alignment horizontal="centerContinuous"/>
    </xf>
    <xf numFmtId="0" fontId="8" fillId="0" borderId="0" xfId="1" applyFont="1" applyBorder="1" applyAlignment="1" applyProtection="1">
      <alignment vertical="top"/>
    </xf>
    <xf numFmtId="0" fontId="8" fillId="0" borderId="5" xfId="1" applyFont="1" applyBorder="1" applyAlignment="1" applyProtection="1">
      <alignment vertical="top"/>
    </xf>
    <xf numFmtId="0" fontId="12" fillId="0" borderId="0" xfId="1" applyFont="1" applyAlignment="1" applyProtection="1"/>
    <xf numFmtId="0" fontId="12" fillId="0" borderId="5" xfId="1" applyFont="1" applyBorder="1" applyAlignment="1" applyProtection="1"/>
    <xf numFmtId="49" fontId="12" fillId="0" borderId="15" xfId="1" applyNumberFormat="1" applyFont="1" applyFill="1" applyBorder="1" applyAlignment="1" applyProtection="1">
      <alignment horizontal="center"/>
    </xf>
    <xf numFmtId="0" fontId="0" fillId="0" borderId="0" xfId="0"/>
    <xf numFmtId="0" fontId="60" fillId="0" borderId="21" xfId="1" applyFont="1" applyBorder="1" applyAlignment="1">
      <alignment horizontal="center" wrapText="1"/>
    </xf>
    <xf numFmtId="0" fontId="8" fillId="0" borderId="4" xfId="1" applyFont="1" applyBorder="1" applyAlignment="1" applyProtection="1"/>
    <xf numFmtId="0" fontId="12" fillId="0" borderId="4" xfId="1" applyBorder="1" applyAlignment="1"/>
    <xf numFmtId="0" fontId="12" fillId="0" borderId="9" xfId="1" applyBorder="1" applyAlignment="1"/>
    <xf numFmtId="0" fontId="8" fillId="0" borderId="0" xfId="1" applyFont="1" applyBorder="1" applyAlignment="1" applyProtection="1"/>
    <xf numFmtId="0" fontId="12" fillId="0" borderId="161" xfId="1" applyFont="1" applyBorder="1" applyAlignment="1" applyProtection="1">
      <alignment horizontal="center"/>
    </xf>
    <xf numFmtId="0" fontId="24" fillId="0" borderId="4" xfId="1" applyFont="1" applyFill="1" applyBorder="1" applyProtection="1"/>
    <xf numFmtId="0" fontId="18" fillId="0" borderId="19" xfId="0" applyFont="1" applyBorder="1" applyAlignment="1" applyProtection="1">
      <alignment horizontal="left"/>
    </xf>
    <xf numFmtId="37" fontId="0" fillId="0" borderId="41" xfId="0" applyNumberFormat="1" applyBorder="1" applyProtection="1"/>
    <xf numFmtId="37" fontId="12" fillId="0" borderId="0" xfId="0" applyNumberFormat="1" applyFont="1"/>
    <xf numFmtId="5" fontId="12" fillId="0" borderId="0" xfId="0" applyNumberFormat="1" applyFont="1"/>
    <xf numFmtId="0" fontId="12" fillId="0" borderId="0" xfId="0" applyFont="1" applyAlignment="1" applyProtection="1">
      <alignment horizontal="left"/>
    </xf>
    <xf numFmtId="0" fontId="12" fillId="0" borderId="0" xfId="1" applyFont="1" applyAlignment="1" applyProtection="1">
      <alignment horizontal="center"/>
    </xf>
    <xf numFmtId="0" fontId="13" fillId="0" borderId="0" xfId="0" applyFont="1" applyAlignment="1" applyProtection="1">
      <alignment horizontal="center"/>
    </xf>
    <xf numFmtId="0" fontId="8" fillId="0" borderId="0" xfId="1" applyFont="1" applyFill="1" applyBorder="1" applyAlignment="1">
      <alignment horizontal="left"/>
    </xf>
    <xf numFmtId="37" fontId="12" fillId="0" borderId="0" xfId="0" applyNumberFormat="1" applyFont="1" applyFill="1" applyProtection="1"/>
    <xf numFmtId="0" fontId="13" fillId="0" borderId="0" xfId="0" applyFont="1" applyFill="1" applyProtection="1"/>
    <xf numFmtId="0" fontId="8" fillId="0" borderId="0" xfId="1" applyFont="1" applyFill="1" applyBorder="1" applyAlignment="1" applyProtection="1">
      <alignment horizontal="left"/>
    </xf>
    <xf numFmtId="37" fontId="12" fillId="0" borderId="0" xfId="0" applyNumberFormat="1" applyFont="1" applyFill="1"/>
    <xf numFmtId="165" fontId="12" fillId="0" borderId="15" xfId="1" applyNumberFormat="1" applyFont="1" applyFill="1" applyBorder="1" applyAlignment="1" applyProtection="1">
      <alignment horizontal="center"/>
    </xf>
    <xf numFmtId="165" fontId="12" fillId="0" borderId="4" xfId="1" applyNumberFormat="1" applyFont="1" applyFill="1" applyBorder="1" applyAlignment="1" applyProtection="1">
      <alignment horizontal="center"/>
    </xf>
    <xf numFmtId="0" fontId="12" fillId="0" borderId="25" xfId="1" applyFont="1" applyFill="1" applyBorder="1" applyProtection="1"/>
    <xf numFmtId="0" fontId="12" fillId="0" borderId="0" xfId="1" applyFont="1" applyFill="1" applyAlignment="1" applyProtection="1">
      <alignment horizontal="center"/>
    </xf>
    <xf numFmtId="0" fontId="12" fillId="0" borderId="4" xfId="1" applyFont="1" applyFill="1" applyBorder="1" applyAlignment="1" applyProtection="1">
      <alignment horizontal="left"/>
    </xf>
    <xf numFmtId="0" fontId="12" fillId="0" borderId="30" xfId="1" applyFont="1" applyFill="1" applyBorder="1" applyProtection="1"/>
    <xf numFmtId="0" fontId="12" fillId="0" borderId="4" xfId="1" applyFont="1" applyFill="1" applyBorder="1" applyAlignment="1" applyProtection="1">
      <alignment horizontal="center"/>
    </xf>
    <xf numFmtId="165" fontId="12" fillId="0" borderId="6" xfId="1" applyNumberFormat="1" applyFont="1" applyFill="1" applyBorder="1" applyAlignment="1" applyProtection="1">
      <alignment horizontal="center"/>
    </xf>
    <xf numFmtId="0" fontId="12" fillId="0" borderId="0" xfId="1" applyFont="1" applyFill="1" applyAlignment="1" applyProtection="1">
      <alignment horizontal="centerContinuous"/>
    </xf>
    <xf numFmtId="165" fontId="53" fillId="0" borderId="4" xfId="1" applyNumberFormat="1" applyFont="1" applyFill="1" applyBorder="1" applyAlignment="1" applyProtection="1">
      <alignment horizontal="center"/>
    </xf>
    <xf numFmtId="165" fontId="12" fillId="0" borderId="0" xfId="1" applyNumberFormat="1" applyFont="1" applyFill="1" applyAlignment="1" applyProtection="1">
      <alignment horizontal="center"/>
    </xf>
    <xf numFmtId="0" fontId="15" fillId="0" borderId="5" xfId="1" applyFont="1" applyFill="1" applyBorder="1" applyProtection="1"/>
    <xf numFmtId="0" fontId="12" fillId="0" borderId="5" xfId="1" applyFont="1" applyFill="1" applyBorder="1" applyAlignment="1" applyProtection="1">
      <alignment horizontal="center"/>
    </xf>
    <xf numFmtId="0" fontId="12" fillId="0" borderId="9" xfId="1" applyFont="1" applyFill="1" applyBorder="1" applyAlignment="1" applyProtection="1">
      <alignment horizontal="centerContinuous"/>
    </xf>
    <xf numFmtId="0" fontId="12" fillId="0" borderId="4" xfId="1" applyFont="1" applyFill="1" applyBorder="1" applyAlignment="1" applyProtection="1">
      <alignment horizontal="centerContinuous"/>
    </xf>
    <xf numFmtId="17" fontId="12" fillId="0" borderId="0" xfId="1" applyNumberFormat="1" applyFont="1" applyAlignment="1" applyProtection="1">
      <alignment horizontal="center"/>
    </xf>
    <xf numFmtId="0" fontId="8" fillId="0" borderId="21" xfId="1" applyFont="1" applyFill="1" applyBorder="1" applyAlignment="1">
      <alignment horizontal="center" wrapText="1"/>
    </xf>
    <xf numFmtId="0" fontId="8" fillId="0" borderId="38" xfId="1" applyFont="1" applyFill="1" applyBorder="1"/>
    <xf numFmtId="5" fontId="8" fillId="0" borderId="38" xfId="1" applyNumberFormat="1" applyFont="1" applyFill="1" applyBorder="1" applyProtection="1"/>
    <xf numFmtId="5" fontId="8" fillId="0" borderId="37" xfId="1" applyNumberFormat="1" applyFont="1" applyFill="1" applyBorder="1" applyProtection="1"/>
    <xf numFmtId="0" fontId="8" fillId="0" borderId="224" xfId="1" applyFont="1" applyFill="1" applyBorder="1"/>
    <xf numFmtId="37" fontId="8" fillId="0" borderId="206" xfId="1" applyNumberFormat="1" applyFont="1" applyFill="1" applyBorder="1" applyProtection="1"/>
    <xf numFmtId="0" fontId="8" fillId="0" borderId="20" xfId="1" applyFont="1" applyFill="1" applyBorder="1" applyProtection="1"/>
    <xf numFmtId="0" fontId="8" fillId="0" borderId="21" xfId="1" applyFont="1" applyFill="1" applyBorder="1" applyAlignment="1" applyProtection="1">
      <alignment horizontal="center"/>
    </xf>
    <xf numFmtId="37" fontId="8" fillId="0" borderId="20" xfId="1" applyNumberFormat="1" applyFont="1" applyFill="1" applyBorder="1" applyAlignment="1" applyProtection="1"/>
    <xf numFmtId="37" fontId="8" fillId="0" borderId="26" xfId="1" applyNumberFormat="1" applyFont="1" applyFill="1" applyBorder="1" applyAlignment="1" applyProtection="1"/>
    <xf numFmtId="37" fontId="8" fillId="0" borderId="10" xfId="1" applyNumberFormat="1" applyFont="1" applyFill="1" applyBorder="1" applyAlignment="1" applyProtection="1"/>
    <xf numFmtId="37" fontId="8" fillId="0" borderId="17" xfId="1" applyNumberFormat="1" applyFont="1" applyFill="1" applyBorder="1" applyProtection="1"/>
    <xf numFmtId="0" fontId="8" fillId="0" borderId="22" xfId="1" applyFont="1" applyFill="1" applyBorder="1" applyProtection="1"/>
    <xf numFmtId="49" fontId="8" fillId="0" borderId="20" xfId="1" applyNumberFormat="1" applyFont="1" applyFill="1" applyBorder="1" applyAlignment="1" applyProtection="1">
      <alignment horizontal="center"/>
    </xf>
    <xf numFmtId="0" fontId="8" fillId="0" borderId="21" xfId="1" applyFont="1" applyFill="1" applyBorder="1" applyProtection="1"/>
    <xf numFmtId="37" fontId="8" fillId="0" borderId="9" xfId="1" applyNumberFormat="1" applyFont="1" applyFill="1" applyBorder="1" applyAlignment="1" applyProtection="1"/>
    <xf numFmtId="0" fontId="52" fillId="0" borderId="10" xfId="1" applyFont="1" applyFill="1" applyBorder="1" applyAlignment="1" applyProtection="1">
      <alignment horizontal="left"/>
    </xf>
    <xf numFmtId="0" fontId="28" fillId="0" borderId="0" xfId="1" applyFont="1" applyFill="1" applyAlignment="1" applyProtection="1">
      <alignment horizontal="left"/>
    </xf>
    <xf numFmtId="0" fontId="28" fillId="0" borderId="0" xfId="1" applyFont="1" applyFill="1" applyAlignment="1" applyProtection="1">
      <alignment horizontal="centerContinuous"/>
    </xf>
    <xf numFmtId="0" fontId="28" fillId="0" borderId="10" xfId="1" applyFont="1" applyFill="1" applyBorder="1" applyAlignment="1" applyProtection="1">
      <alignment horizontal="left"/>
    </xf>
    <xf numFmtId="0" fontId="28" fillId="0" borderId="10" xfId="1" applyFont="1" applyFill="1" applyBorder="1" applyAlignment="1" applyProtection="1">
      <alignment horizontal="centerContinuous"/>
    </xf>
    <xf numFmtId="0" fontId="8" fillId="0" borderId="0" xfId="1" applyFont="1" applyFill="1" applyProtection="1"/>
    <xf numFmtId="37" fontId="8" fillId="0" borderId="10" xfId="1" applyNumberFormat="1" applyFont="1" applyFill="1" applyBorder="1" applyProtection="1"/>
    <xf numFmtId="0" fontId="24" fillId="0" borderId="0" xfId="1" applyFont="1" applyFill="1" applyProtection="1"/>
    <xf numFmtId="0" fontId="24" fillId="0" borderId="5" xfId="1" applyFont="1" applyFill="1" applyBorder="1" applyProtection="1"/>
    <xf numFmtId="0" fontId="12" fillId="0" borderId="43" xfId="1" applyFont="1" applyFill="1" applyBorder="1" applyAlignment="1" applyProtection="1">
      <alignment horizontal="center"/>
    </xf>
    <xf numFmtId="0" fontId="12" fillId="0" borderId="44" xfId="1" applyFont="1" applyFill="1" applyBorder="1" applyProtection="1"/>
    <xf numFmtId="0" fontId="12" fillId="0" borderId="45" xfId="1" applyFont="1" applyFill="1" applyBorder="1" applyProtection="1"/>
    <xf numFmtId="37" fontId="12" fillId="0" borderId="46" xfId="1" applyNumberFormat="1" applyFont="1" applyFill="1" applyBorder="1" applyProtection="1"/>
    <xf numFmtId="37" fontId="12" fillId="0" borderId="39" xfId="1" applyNumberFormat="1" applyFont="1" applyFill="1" applyBorder="1" applyProtection="1"/>
    <xf numFmtId="37" fontId="12" fillId="0" borderId="43" xfId="1" applyNumberFormat="1" applyFont="1" applyFill="1" applyBorder="1" applyProtection="1"/>
    <xf numFmtId="37" fontId="12" fillId="0" borderId="45" xfId="1" applyNumberFormat="1" applyFont="1" applyFill="1" applyBorder="1" applyProtection="1"/>
    <xf numFmtId="177" fontId="12" fillId="0" borderId="172" xfId="1" applyNumberFormat="1" applyFont="1" applyFill="1" applyBorder="1" applyAlignment="1" applyProtection="1">
      <alignment horizontal="center"/>
    </xf>
    <xf numFmtId="0" fontId="12" fillId="0" borderId="174" xfId="1" applyFont="1" applyFill="1" applyBorder="1" applyAlignment="1" applyProtection="1">
      <alignment horizontal="center"/>
    </xf>
    <xf numFmtId="0" fontId="12" fillId="0" borderId="172" xfId="1" applyFont="1" applyFill="1" applyBorder="1" applyProtection="1"/>
    <xf numFmtId="37" fontId="12" fillId="0" borderId="44" xfId="1" applyNumberFormat="1" applyFont="1" applyFill="1" applyBorder="1" applyProtection="1"/>
    <xf numFmtId="37" fontId="12" fillId="0" borderId="42" xfId="1" applyNumberFormat="1" applyFont="1" applyFill="1" applyBorder="1" applyProtection="1"/>
    <xf numFmtId="37" fontId="12" fillId="0" borderId="208" xfId="1" applyNumberFormat="1" applyFont="1" applyFill="1" applyBorder="1" applyProtection="1"/>
    <xf numFmtId="37" fontId="12" fillId="0" borderId="180" xfId="1" applyNumberFormat="1" applyFont="1" applyFill="1" applyBorder="1" applyProtection="1"/>
    <xf numFmtId="0" fontId="12" fillId="0" borderId="48" xfId="1" applyFont="1" applyFill="1" applyBorder="1" applyProtection="1"/>
    <xf numFmtId="0" fontId="12" fillId="0" borderId="31" xfId="1" applyFont="1" applyFill="1" applyBorder="1" applyProtection="1"/>
    <xf numFmtId="0" fontId="12" fillId="0" borderId="36" xfId="1" applyFont="1" applyFill="1" applyBorder="1" applyProtection="1"/>
    <xf numFmtId="177" fontId="12" fillId="0" borderId="26" xfId="1" applyNumberFormat="1" applyFont="1" applyFill="1" applyBorder="1" applyAlignment="1" applyProtection="1">
      <alignment horizontal="center"/>
    </xf>
    <xf numFmtId="0" fontId="12" fillId="0" borderId="26" xfId="1" applyFont="1" applyFill="1" applyBorder="1" applyProtection="1"/>
    <xf numFmtId="37" fontId="12" fillId="0" borderId="51" xfId="1" applyNumberFormat="1" applyFont="1" applyFill="1" applyBorder="1" applyProtection="1"/>
    <xf numFmtId="0" fontId="12" fillId="0" borderId="42" xfId="1" applyFont="1" applyFill="1" applyBorder="1" applyProtection="1"/>
    <xf numFmtId="0" fontId="12" fillId="0" borderId="51" xfId="1" applyFont="1" applyFill="1" applyBorder="1" applyAlignment="1" applyProtection="1">
      <alignment horizontal="center"/>
    </xf>
    <xf numFmtId="49" fontId="12" fillId="0" borderId="26" xfId="1" applyNumberFormat="1" applyFont="1" applyFill="1" applyBorder="1" applyAlignment="1" applyProtection="1">
      <alignment horizontal="center"/>
    </xf>
    <xf numFmtId="37" fontId="12" fillId="0" borderId="171" xfId="1" applyNumberFormat="1" applyFont="1" applyFill="1" applyBorder="1" applyProtection="1"/>
    <xf numFmtId="37" fontId="12" fillId="0" borderId="209" xfId="1" applyNumberFormat="1" applyFont="1" applyFill="1" applyBorder="1" applyProtection="1"/>
    <xf numFmtId="0" fontId="12" fillId="0" borderId="42" xfId="1" applyFont="1" applyFill="1" applyBorder="1" applyAlignment="1" applyProtection="1">
      <alignment horizontal="center"/>
    </xf>
    <xf numFmtId="49" fontId="12" fillId="0" borderId="42" xfId="1" applyNumberFormat="1" applyFont="1" applyFill="1" applyBorder="1" applyAlignment="1" applyProtection="1">
      <alignment horizontal="center"/>
    </xf>
    <xf numFmtId="177" fontId="12" fillId="0" borderId="171" xfId="1" applyNumberFormat="1" applyFont="1" applyFill="1" applyBorder="1" applyAlignment="1" applyProtection="1">
      <alignment horizontal="center"/>
    </xf>
    <xf numFmtId="37" fontId="12" fillId="0" borderId="206" xfId="1" applyNumberFormat="1" applyFont="1" applyFill="1" applyBorder="1" applyProtection="1"/>
    <xf numFmtId="0" fontId="13" fillId="0" borderId="0" xfId="1" applyFont="1" applyFill="1" applyProtection="1"/>
    <xf numFmtId="0" fontId="13" fillId="0" borderId="0" xfId="1" applyFont="1" applyFill="1" applyAlignment="1" applyProtection="1">
      <alignment horizontal="right"/>
    </xf>
    <xf numFmtId="0" fontId="12" fillId="0" borderId="42" xfId="1" applyFont="1" applyFill="1" applyBorder="1" applyAlignment="1" applyProtection="1">
      <alignment vertical="top"/>
    </xf>
    <xf numFmtId="0" fontId="12" fillId="0" borderId="42" xfId="1" applyFont="1" applyFill="1" applyBorder="1" applyAlignment="1" applyProtection="1">
      <alignment wrapText="1"/>
    </xf>
    <xf numFmtId="37" fontId="9" fillId="0" borderId="32" xfId="1" applyNumberFormat="1" applyFont="1" applyFill="1" applyBorder="1" applyProtection="1">
      <protection locked="0"/>
    </xf>
    <xf numFmtId="37" fontId="12" fillId="9" borderId="19" xfId="1" applyNumberFormat="1" applyFont="1" applyFill="1" applyBorder="1" applyProtection="1"/>
    <xf numFmtId="37" fontId="9" fillId="0" borderId="200" xfId="1" applyNumberFormat="1" applyFont="1" applyFill="1" applyBorder="1" applyProtection="1">
      <protection locked="0"/>
    </xf>
    <xf numFmtId="37" fontId="9" fillId="0" borderId="225" xfId="1" applyNumberFormat="1" applyFont="1" applyFill="1" applyBorder="1" applyProtection="1">
      <protection locked="0"/>
    </xf>
    <xf numFmtId="0" fontId="12" fillId="9" borderId="226" xfId="1" applyFont="1" applyFill="1" applyBorder="1" applyProtection="1"/>
    <xf numFmtId="37" fontId="12" fillId="9" borderId="181" xfId="1" applyNumberFormat="1" applyFont="1" applyFill="1" applyBorder="1" applyProtection="1"/>
    <xf numFmtId="0" fontId="12" fillId="0" borderId="32" xfId="1" applyFont="1" applyFill="1" applyBorder="1" applyProtection="1"/>
    <xf numFmtId="37" fontId="12" fillId="0" borderId="32" xfId="1" applyNumberFormat="1" applyFont="1" applyFill="1" applyBorder="1" applyProtection="1"/>
    <xf numFmtId="0" fontId="9" fillId="0" borderId="34" xfId="1" applyFont="1" applyFill="1" applyBorder="1" applyProtection="1">
      <protection locked="0"/>
    </xf>
    <xf numFmtId="0" fontId="12" fillId="0" borderId="53" xfId="1" applyFont="1" applyFill="1" applyBorder="1" applyProtection="1"/>
    <xf numFmtId="0" fontId="12" fillId="0" borderId="20" xfId="1" applyFont="1" applyFill="1" applyBorder="1" applyAlignment="1">
      <alignment vertical="top"/>
    </xf>
    <xf numFmtId="0" fontId="12" fillId="0" borderId="17" xfId="1" applyFont="1" applyFill="1" applyBorder="1" applyAlignment="1">
      <alignment wrapText="1"/>
    </xf>
    <xf numFmtId="37" fontId="9" fillId="0" borderId="17" xfId="1" applyNumberFormat="1" applyFont="1" applyFill="1" applyBorder="1" applyProtection="1">
      <protection locked="0"/>
    </xf>
    <xf numFmtId="0" fontId="12" fillId="0" borderId="46" xfId="1" applyFont="1" applyFill="1" applyBorder="1"/>
    <xf numFmtId="0" fontId="12" fillId="0" borderId="28" xfId="1" applyFont="1" applyFill="1" applyBorder="1" applyAlignment="1">
      <alignment horizontal="center"/>
    </xf>
    <xf numFmtId="0" fontId="12" fillId="0" borderId="15" xfId="1" applyFont="1" applyFill="1" applyBorder="1" applyAlignment="1">
      <alignment horizontal="center"/>
    </xf>
    <xf numFmtId="0" fontId="12" fillId="0" borderId="17" xfId="1" applyFont="1" applyFill="1" applyBorder="1" applyAlignment="1">
      <alignment horizontal="center"/>
    </xf>
    <xf numFmtId="0" fontId="12" fillId="0" borderId="0" xfId="1" applyFont="1" applyFill="1" applyAlignment="1">
      <alignment horizontal="centerContinuous"/>
    </xf>
    <xf numFmtId="0" fontId="12" fillId="0" borderId="0" xfId="1" applyFont="1" applyFill="1" applyBorder="1" applyProtection="1"/>
    <xf numFmtId="0" fontId="12" fillId="0" borderId="0" xfId="1" applyFont="1" applyFill="1" applyAlignment="1" applyProtection="1">
      <alignment horizontal="left"/>
    </xf>
    <xf numFmtId="0" fontId="12" fillId="0" borderId="4" xfId="1" applyFont="1" applyFill="1" applyBorder="1"/>
    <xf numFmtId="0" fontId="12" fillId="0" borderId="9" xfId="1" applyFont="1" applyFill="1" applyBorder="1"/>
    <xf numFmtId="0" fontId="12" fillId="0" borderId="0" xfId="1" applyFont="1" applyFill="1" applyAlignment="1">
      <alignment horizontal="left"/>
    </xf>
    <xf numFmtId="0" fontId="12" fillId="0" borderId="5" xfId="1" applyFont="1" applyFill="1" applyBorder="1"/>
    <xf numFmtId="0" fontId="12" fillId="0" borderId="32" xfId="1" applyFont="1" applyFill="1" applyBorder="1" applyAlignment="1">
      <alignment horizontal="center"/>
    </xf>
    <xf numFmtId="0" fontId="12" fillId="0" borderId="19" xfId="1" applyFont="1" applyFill="1" applyBorder="1" applyAlignment="1">
      <alignment horizontal="center"/>
    </xf>
    <xf numFmtId="0" fontId="12" fillId="0" borderId="21" xfId="1" applyFont="1" applyFill="1" applyBorder="1" applyAlignment="1">
      <alignment horizontal="centerContinuous"/>
    </xf>
    <xf numFmtId="0" fontId="12" fillId="0" borderId="25" xfId="1" applyFont="1" applyFill="1" applyBorder="1"/>
    <xf numFmtId="0" fontId="12" fillId="0" borderId="0" xfId="1" applyFont="1" applyFill="1" applyAlignment="1"/>
    <xf numFmtId="0" fontId="15" fillId="0" borderId="0" xfId="1" applyFont="1" applyBorder="1"/>
    <xf numFmtId="0" fontId="12" fillId="0" borderId="0" xfId="1" applyFont="1" applyBorder="1" applyAlignment="1">
      <alignment horizontal="left"/>
    </xf>
    <xf numFmtId="0" fontId="27" fillId="0" borderId="4" xfId="0" applyFont="1" applyFill="1" applyBorder="1" applyProtection="1"/>
    <xf numFmtId="0" fontId="27" fillId="0" borderId="0" xfId="0" applyFont="1" applyFill="1" applyProtection="1"/>
    <xf numFmtId="0" fontId="8" fillId="0" borderId="45" xfId="0" applyFont="1" applyFill="1" applyBorder="1" applyProtection="1"/>
    <xf numFmtId="0" fontId="8" fillId="0" borderId="44" xfId="0" applyFont="1" applyFill="1" applyBorder="1" applyProtection="1"/>
    <xf numFmtId="5" fontId="8" fillId="0" borderId="44" xfId="0" applyNumberFormat="1" applyFont="1" applyFill="1" applyBorder="1" applyProtection="1"/>
    <xf numFmtId="5" fontId="8" fillId="0" borderId="51" xfId="0" applyNumberFormat="1" applyFont="1" applyFill="1" applyBorder="1" applyProtection="1"/>
    <xf numFmtId="37" fontId="8" fillId="0" borderId="41" xfId="0" applyNumberFormat="1" applyFont="1" applyFill="1" applyBorder="1" applyProtection="1"/>
    <xf numFmtId="37" fontId="8" fillId="0" borderId="44" xfId="0" applyNumberFormat="1" applyFont="1" applyFill="1" applyBorder="1" applyProtection="1"/>
    <xf numFmtId="37" fontId="8" fillId="0" borderId="51" xfId="0" applyNumberFormat="1" applyFont="1" applyFill="1" applyBorder="1" applyProtection="1"/>
    <xf numFmtId="0" fontId="17" fillId="0" borderId="0" xfId="0" applyFont="1" applyFill="1" applyProtection="1"/>
    <xf numFmtId="0" fontId="8" fillId="0" borderId="227" xfId="0" applyFont="1" applyBorder="1" applyProtection="1"/>
    <xf numFmtId="37" fontId="8" fillId="22" borderId="42" xfId="0" applyNumberFormat="1" applyFont="1" applyFill="1" applyBorder="1" applyProtection="1"/>
    <xf numFmtId="37" fontId="8" fillId="0" borderId="206" xfId="0" applyNumberFormat="1" applyFont="1" applyBorder="1" applyProtection="1"/>
    <xf numFmtId="5" fontId="8" fillId="0" borderId="206" xfId="0" applyNumberFormat="1" applyFont="1" applyBorder="1" applyProtection="1"/>
    <xf numFmtId="0" fontId="12" fillId="0" borderId="41" xfId="0" applyFont="1" applyFill="1" applyBorder="1" applyAlignment="1" applyProtection="1">
      <alignment horizontal="centerContinuous"/>
    </xf>
    <xf numFmtId="0" fontId="12" fillId="0" borderId="42" xfId="0" applyFont="1" applyFill="1" applyBorder="1" applyAlignment="1" applyProtection="1">
      <alignment horizontal="centerContinuous"/>
    </xf>
    <xf numFmtId="0" fontId="12" fillId="0" borderId="39" xfId="0" applyFont="1" applyFill="1" applyBorder="1" applyAlignment="1" applyProtection="1">
      <alignment horizontal="centerContinuous"/>
    </xf>
    <xf numFmtId="0" fontId="24" fillId="0" borderId="31" xfId="0" applyFont="1" applyFill="1" applyBorder="1" applyAlignment="1" applyProtection="1"/>
    <xf numFmtId="0" fontId="24" fillId="0" borderId="31" xfId="0" applyFont="1" applyFill="1" applyBorder="1" applyAlignment="1" applyProtection="1">
      <alignment wrapText="1"/>
    </xf>
    <xf numFmtId="0" fontId="24" fillId="0" borderId="0" xfId="0" applyFont="1" applyFill="1" applyBorder="1" applyAlignment="1" applyProtection="1">
      <alignment horizontal="left"/>
    </xf>
    <xf numFmtId="0" fontId="24" fillId="0" borderId="0" xfId="0" applyFont="1" applyFill="1" applyBorder="1" applyAlignment="1" applyProtection="1">
      <alignment horizontal="left" wrapText="1"/>
    </xf>
    <xf numFmtId="0" fontId="12" fillId="0" borderId="5" xfId="0" applyFont="1" applyFill="1" applyBorder="1" applyProtection="1"/>
    <xf numFmtId="0" fontId="24" fillId="0" borderId="0" xfId="0" applyFont="1" applyFill="1" applyBorder="1" applyProtection="1"/>
    <xf numFmtId="0" fontId="18" fillId="0" borderId="5" xfId="0" applyFont="1" applyFill="1" applyBorder="1" applyProtection="1"/>
    <xf numFmtId="0" fontId="24" fillId="0" borderId="0" xfId="0" applyFont="1" applyFill="1" applyProtection="1"/>
    <xf numFmtId="0" fontId="24" fillId="0" borderId="0" xfId="0" applyFont="1" applyFill="1" applyAlignment="1"/>
    <xf numFmtId="0" fontId="12" fillId="0" borderId="4" xfId="0" applyFont="1" applyFill="1" applyBorder="1" applyAlignment="1" applyProtection="1">
      <alignment horizontal="centerContinuous"/>
    </xf>
    <xf numFmtId="0" fontId="12" fillId="0" borderId="0" xfId="0" applyFont="1" applyFill="1" applyBorder="1" applyAlignment="1" applyProtection="1">
      <alignment horizontal="centerContinuous"/>
    </xf>
    <xf numFmtId="0" fontId="12" fillId="0" borderId="5" xfId="0" applyFont="1" applyFill="1" applyBorder="1" applyAlignment="1" applyProtection="1">
      <alignment horizontal="centerContinuous"/>
    </xf>
    <xf numFmtId="0" fontId="12" fillId="0" borderId="0" xfId="1" applyFont="1" applyFill="1" applyAlignment="1" applyProtection="1"/>
    <xf numFmtId="0" fontId="12" fillId="0" borderId="10" xfId="1" applyFont="1" applyFill="1" applyBorder="1" applyAlignment="1" applyProtection="1">
      <alignment horizontal="left"/>
    </xf>
    <xf numFmtId="0" fontId="12" fillId="0" borderId="20" xfId="1" applyFont="1" applyFill="1" applyBorder="1" applyAlignment="1" applyProtection="1">
      <alignment horizontal="center"/>
    </xf>
    <xf numFmtId="49" fontId="12" fillId="0" borderId="10" xfId="1" applyNumberFormat="1" applyFont="1" applyFill="1" applyBorder="1" applyProtection="1"/>
    <xf numFmtId="37" fontId="9" fillId="0" borderId="11" xfId="1" applyNumberFormat="1" applyFont="1" applyFill="1" applyBorder="1" applyProtection="1">
      <protection locked="0"/>
    </xf>
    <xf numFmtId="0" fontId="12" fillId="0" borderId="10" xfId="1" applyFont="1" applyFill="1" applyBorder="1" applyAlignment="1" applyProtection="1">
      <alignment horizontal="centerContinuous"/>
    </xf>
    <xf numFmtId="0" fontId="54" fillId="0" borderId="10" xfId="1" applyFont="1" applyFill="1" applyBorder="1" applyProtection="1"/>
    <xf numFmtId="37" fontId="59" fillId="0" borderId="17" xfId="1" applyNumberFormat="1" applyFont="1" applyFill="1" applyBorder="1" applyProtection="1">
      <protection locked="0"/>
    </xf>
    <xf numFmtId="37" fontId="59" fillId="0" borderId="11" xfId="1" applyNumberFormat="1" applyFont="1" applyFill="1" applyBorder="1" applyProtection="1">
      <protection locked="0"/>
    </xf>
    <xf numFmtId="0" fontId="12" fillId="0" borderId="210" xfId="1" applyFont="1" applyFill="1" applyBorder="1" applyProtection="1"/>
    <xf numFmtId="0" fontId="12" fillId="0" borderId="211" xfId="1" applyFont="1" applyFill="1" applyBorder="1" applyProtection="1"/>
    <xf numFmtId="0" fontId="12" fillId="0" borderId="180" xfId="1" applyFont="1" applyFill="1" applyBorder="1" applyAlignment="1" applyProtection="1">
      <alignment horizontal="centerContinuous"/>
    </xf>
    <xf numFmtId="0" fontId="12" fillId="0" borderId="184" xfId="1" applyFont="1" applyFill="1" applyBorder="1" applyAlignment="1" applyProtection="1">
      <alignment horizontal="centerContinuous"/>
    </xf>
    <xf numFmtId="37" fontId="12" fillId="0" borderId="11" xfId="1" applyNumberFormat="1" applyFont="1" applyFill="1" applyBorder="1" applyProtection="1"/>
    <xf numFmtId="0" fontId="12" fillId="0" borderId="16" xfId="1" applyFont="1" applyFill="1" applyBorder="1" applyAlignment="1" applyProtection="1">
      <alignment horizontal="center"/>
    </xf>
    <xf numFmtId="0" fontId="12" fillId="0" borderId="22" xfId="1" applyFont="1" applyFill="1" applyBorder="1" applyAlignment="1" applyProtection="1">
      <alignment horizontal="center"/>
    </xf>
    <xf numFmtId="0" fontId="48" fillId="0" borderId="0" xfId="1" applyFont="1" applyFill="1" applyProtection="1"/>
    <xf numFmtId="0" fontId="12" fillId="0" borderId="0" xfId="1" applyFill="1" applyProtection="1"/>
    <xf numFmtId="0" fontId="12" fillId="0" borderId="198" xfId="1" applyFont="1" applyFill="1" applyBorder="1" applyProtection="1"/>
    <xf numFmtId="0" fontId="12" fillId="0" borderId="25" xfId="1" applyFont="1" applyFill="1" applyBorder="1" applyAlignment="1" applyProtection="1">
      <alignment horizontal="centerContinuous"/>
    </xf>
    <xf numFmtId="0" fontId="12" fillId="0" borderId="9" xfId="1" applyFont="1" applyFill="1" applyBorder="1" applyAlignment="1" applyProtection="1">
      <alignment horizontal="center"/>
    </xf>
    <xf numFmtId="37" fontId="12" fillId="0" borderId="9" xfId="1" applyNumberFormat="1" applyFont="1" applyFill="1" applyBorder="1" applyProtection="1"/>
    <xf numFmtId="37" fontId="12" fillId="0" borderId="6" xfId="1" applyNumberFormat="1" applyFont="1" applyFill="1" applyBorder="1" applyProtection="1"/>
    <xf numFmtId="37" fontId="12" fillId="0" borderId="36" xfId="1" applyNumberFormat="1" applyFont="1" applyFill="1" applyBorder="1" applyProtection="1"/>
    <xf numFmtId="0" fontId="18" fillId="0" borderId="4" xfId="1" applyFont="1" applyFill="1" applyBorder="1" applyAlignment="1" applyProtection="1">
      <alignment horizontal="center"/>
    </xf>
    <xf numFmtId="0" fontId="18" fillId="0" borderId="5" xfId="1" applyFont="1" applyFill="1" applyBorder="1" applyProtection="1"/>
    <xf numFmtId="0" fontId="12" fillId="0" borderId="193" xfId="1" applyFont="1" applyFill="1" applyBorder="1"/>
    <xf numFmtId="0" fontId="18" fillId="0" borderId="4" xfId="1" applyFont="1" applyFill="1" applyBorder="1" applyProtection="1"/>
    <xf numFmtId="0" fontId="18" fillId="0" borderId="0" xfId="1" applyFont="1" applyFill="1" applyBorder="1" applyProtection="1"/>
    <xf numFmtId="0" fontId="18" fillId="0" borderId="193" xfId="1" applyFont="1" applyFill="1" applyBorder="1" applyProtection="1"/>
    <xf numFmtId="0" fontId="18" fillId="0" borderId="0" xfId="1" applyFont="1" applyFill="1" applyProtection="1"/>
    <xf numFmtId="0" fontId="18" fillId="0" borderId="10" xfId="1" applyFont="1" applyFill="1" applyBorder="1" applyProtection="1"/>
    <xf numFmtId="0" fontId="18" fillId="0" borderId="0" xfId="1" applyFont="1" applyFill="1"/>
    <xf numFmtId="0" fontId="24" fillId="0" borderId="0" xfId="1" applyFont="1" applyFill="1" applyAlignment="1" applyProtection="1">
      <alignment horizontal="left"/>
    </xf>
    <xf numFmtId="0" fontId="24" fillId="0" borderId="4" xfId="1" applyFont="1" applyFill="1" applyBorder="1" applyAlignment="1" applyProtection="1">
      <alignment horizontal="center"/>
    </xf>
    <xf numFmtId="0" fontId="24" fillId="0" borderId="194" xfId="1" applyFont="1" applyFill="1" applyBorder="1" applyProtection="1"/>
    <xf numFmtId="0" fontId="24" fillId="0" borderId="195" xfId="1" applyFont="1" applyFill="1" applyBorder="1" applyProtection="1"/>
    <xf numFmtId="0" fontId="24" fillId="0" borderId="195" xfId="1" applyFont="1" applyFill="1" applyBorder="1" applyAlignment="1" applyProtection="1">
      <alignment horizontal="center"/>
    </xf>
    <xf numFmtId="0" fontId="24" fillId="0" borderId="25" xfId="1" applyFont="1" applyFill="1" applyBorder="1" applyAlignment="1" applyProtection="1">
      <alignment horizontal="center"/>
    </xf>
    <xf numFmtId="0" fontId="24" fillId="0" borderId="26" xfId="1" applyFont="1" applyFill="1" applyBorder="1" applyAlignment="1" applyProtection="1">
      <alignment horizontal="center"/>
    </xf>
    <xf numFmtId="0" fontId="15" fillId="0" borderId="26" xfId="1" applyFont="1" applyFill="1" applyBorder="1" applyProtection="1"/>
    <xf numFmtId="0" fontId="12" fillId="0" borderId="26" xfId="1" applyFont="1" applyFill="1" applyBorder="1" applyAlignment="1" applyProtection="1">
      <alignment horizontal="center"/>
    </xf>
    <xf numFmtId="0" fontId="12" fillId="0" borderId="36" xfId="1" applyFont="1" applyFill="1" applyBorder="1" applyAlignment="1" applyProtection="1">
      <alignment horizontal="center"/>
    </xf>
    <xf numFmtId="5" fontId="12" fillId="0" borderId="22" xfId="1" applyNumberFormat="1" applyFont="1" applyBorder="1" applyAlignment="1" applyProtection="1"/>
    <xf numFmtId="37" fontId="12" fillId="0" borderId="22" xfId="1" applyNumberFormat="1" applyFont="1" applyBorder="1" applyAlignment="1" applyProtection="1"/>
    <xf numFmtId="37" fontId="12" fillId="0" borderId="7" xfId="1" applyNumberFormat="1" applyFont="1" applyBorder="1" applyAlignment="1" applyProtection="1"/>
    <xf numFmtId="0" fontId="12" fillId="0" borderId="19" xfId="1" applyFont="1" applyFill="1" applyBorder="1" applyAlignment="1" applyProtection="1">
      <alignment horizontal="center"/>
    </xf>
    <xf numFmtId="0" fontId="12" fillId="0" borderId="21" xfId="1" applyFont="1" applyFill="1" applyBorder="1" applyAlignment="1" applyProtection="1">
      <alignment horizontal="center"/>
    </xf>
    <xf numFmtId="0" fontId="12" fillId="0" borderId="41" xfId="1" applyFont="1" applyFill="1" applyBorder="1" applyAlignment="1" applyProtection="1">
      <alignment horizontal="center"/>
    </xf>
    <xf numFmtId="0" fontId="50" fillId="0" borderId="0" xfId="1" applyFont="1" applyFill="1" applyProtection="1"/>
    <xf numFmtId="0" fontId="12" fillId="0" borderId="5" xfId="1" applyFill="1" applyBorder="1" applyProtection="1"/>
    <xf numFmtId="0" fontId="12" fillId="0" borderId="4" xfId="1" applyFill="1" applyBorder="1" applyProtection="1"/>
    <xf numFmtId="0" fontId="12" fillId="0" borderId="70" xfId="1" applyFont="1" applyFill="1" applyBorder="1" applyAlignment="1" applyProtection="1">
      <alignment horizontal="center"/>
    </xf>
    <xf numFmtId="0" fontId="18" fillId="0" borderId="9" xfId="0" applyFont="1" applyFill="1" applyBorder="1" applyAlignment="1" applyProtection="1">
      <alignment horizontal="center"/>
    </xf>
    <xf numFmtId="0" fontId="18" fillId="0" borderId="21" xfId="0" applyFont="1" applyFill="1" applyBorder="1" applyProtection="1"/>
    <xf numFmtId="0" fontId="18" fillId="0" borderId="10" xfId="0" applyFont="1" applyFill="1" applyBorder="1" applyProtection="1"/>
    <xf numFmtId="0" fontId="18" fillId="0" borderId="200" xfId="0" applyFont="1" applyFill="1" applyBorder="1" applyAlignment="1" applyProtection="1">
      <alignment horizontal="center"/>
    </xf>
    <xf numFmtId="0" fontId="18" fillId="0" borderId="200" xfId="0" applyFont="1" applyFill="1" applyBorder="1" applyProtection="1"/>
    <xf numFmtId="0" fontId="18" fillId="0" borderId="201" xfId="0" applyFont="1" applyFill="1" applyBorder="1" applyProtection="1"/>
    <xf numFmtId="0" fontId="18" fillId="0" borderId="4" xfId="0" applyFont="1" applyFill="1" applyBorder="1" applyProtection="1"/>
    <xf numFmtId="0" fontId="18" fillId="0" borderId="0" xfId="0" applyFont="1" applyFill="1" applyProtection="1"/>
    <xf numFmtId="0" fontId="12" fillId="0" borderId="70" xfId="0" applyFont="1" applyFill="1" applyBorder="1" applyProtection="1"/>
    <xf numFmtId="0" fontId="12" fillId="0" borderId="11" xfId="0" applyFont="1" applyFill="1" applyBorder="1" applyProtection="1"/>
    <xf numFmtId="37" fontId="12" fillId="0" borderId="11" xfId="0" applyNumberFormat="1" applyFont="1" applyFill="1" applyBorder="1" applyProtection="1"/>
    <xf numFmtId="37" fontId="12" fillId="0" borderId="9" xfId="0" applyNumberFormat="1" applyFont="1" applyFill="1" applyBorder="1" applyProtection="1"/>
    <xf numFmtId="0" fontId="12" fillId="0" borderId="10" xfId="0" applyFont="1" applyFill="1" applyBorder="1" applyProtection="1"/>
    <xf numFmtId="0" fontId="12" fillId="0" borderId="9" xfId="0" applyFont="1" applyFill="1" applyBorder="1" applyProtection="1"/>
    <xf numFmtId="0" fontId="12" fillId="0" borderId="6" xfId="0" applyFont="1" applyFill="1" applyBorder="1" applyProtection="1"/>
    <xf numFmtId="0" fontId="12" fillId="0" borderId="7" xfId="0" applyFont="1" applyFill="1" applyBorder="1" applyProtection="1"/>
    <xf numFmtId="0" fontId="12" fillId="0" borderId="1" xfId="0" applyFont="1" applyFill="1" applyBorder="1" applyProtection="1"/>
    <xf numFmtId="0" fontId="12" fillId="0" borderId="228" xfId="0" applyFont="1" applyFill="1" applyBorder="1" applyProtection="1"/>
    <xf numFmtId="0" fontId="24" fillId="0" borderId="229" xfId="0" applyFont="1" applyFill="1" applyBorder="1" applyProtection="1"/>
    <xf numFmtId="0" fontId="12" fillId="0" borderId="230" xfId="0" applyFont="1" applyFill="1" applyBorder="1" applyProtection="1"/>
    <xf numFmtId="0" fontId="12" fillId="0" borderId="231" xfId="0" applyFont="1" applyFill="1" applyBorder="1" applyProtection="1"/>
    <xf numFmtId="0" fontId="12" fillId="0" borderId="232" xfId="0" applyFont="1" applyFill="1" applyBorder="1" applyProtection="1"/>
    <xf numFmtId="0" fontId="12" fillId="0" borderId="55" xfId="0" applyFont="1" applyFill="1" applyBorder="1" applyAlignment="1" applyProtection="1">
      <alignment horizontal="center"/>
    </xf>
    <xf numFmtId="0" fontId="12" fillId="0" borderId="5" xfId="0" applyFont="1" applyFill="1" applyBorder="1" applyAlignment="1" applyProtection="1">
      <alignment horizontal="center"/>
    </xf>
    <xf numFmtId="0" fontId="12" fillId="0" borderId="7" xfId="0" applyFont="1" applyFill="1" applyBorder="1" applyAlignment="1" applyProtection="1">
      <alignment horizontal="center"/>
    </xf>
    <xf numFmtId="37" fontId="12" fillId="0" borderId="5" xfId="0" applyNumberFormat="1" applyFont="1" applyFill="1" applyBorder="1" applyAlignment="1" applyProtection="1">
      <alignment horizontal="right"/>
    </xf>
    <xf numFmtId="37" fontId="12" fillId="0" borderId="7" xfId="0" applyNumberFormat="1" applyFont="1" applyFill="1" applyBorder="1" applyAlignment="1" applyProtection="1">
      <alignment horizontal="right"/>
    </xf>
    <xf numFmtId="5" fontId="12" fillId="0" borderId="7" xfId="0" applyNumberFormat="1" applyFont="1" applyFill="1" applyBorder="1" applyProtection="1"/>
    <xf numFmtId="37" fontId="8" fillId="0" borderId="42" xfId="0" applyNumberFormat="1" applyFont="1" applyFill="1" applyBorder="1" applyProtection="1"/>
    <xf numFmtId="0" fontId="23" fillId="0" borderId="0" xfId="0" applyFont="1" applyFill="1" applyBorder="1" applyProtection="1"/>
    <xf numFmtId="0" fontId="12" fillId="0" borderId="0" xfId="0" applyFont="1" applyFill="1" applyAlignment="1" applyProtection="1">
      <alignment horizontal="left"/>
    </xf>
    <xf numFmtId="0" fontId="15" fillId="0" borderId="88" xfId="0" applyFont="1" applyFill="1" applyBorder="1" applyAlignment="1" applyProtection="1">
      <alignment horizontal="left"/>
    </xf>
    <xf numFmtId="0" fontId="12" fillId="0" borderId="0" xfId="1" applyFont="1" applyFill="1" applyAlignment="1" applyProtection="1">
      <alignment horizontal="left"/>
    </xf>
    <xf numFmtId="49" fontId="12" fillId="0" borderId="25" xfId="1" applyNumberFormat="1" applyFont="1" applyFill="1" applyBorder="1" applyAlignment="1" applyProtection="1">
      <alignment horizontal="center"/>
    </xf>
    <xf numFmtId="0" fontId="12" fillId="0" borderId="4" xfId="0" applyFont="1" applyBorder="1" applyAlignment="1" applyProtection="1">
      <alignment horizontal="center"/>
    </xf>
    <xf numFmtId="0" fontId="12" fillId="0" borderId="4" xfId="1" applyFont="1" applyBorder="1" applyAlignment="1" applyProtection="1">
      <alignment horizontal="center"/>
    </xf>
    <xf numFmtId="0" fontId="12" fillId="0" borderId="5" xfId="1" applyFont="1" applyBorder="1" applyAlignment="1" applyProtection="1">
      <alignment horizontal="center"/>
    </xf>
    <xf numFmtId="0" fontId="12" fillId="0" borderId="102" xfId="0" applyFont="1" applyFill="1" applyBorder="1" applyAlignment="1" applyProtection="1">
      <alignment horizontal="right"/>
    </xf>
    <xf numFmtId="0" fontId="13" fillId="0" borderId="0" xfId="0" applyFont="1" applyAlignment="1" applyProtection="1">
      <alignment horizontal="center"/>
    </xf>
    <xf numFmtId="165" fontId="12" fillId="0" borderId="15" xfId="1" quotePrefix="1" applyNumberFormat="1" applyFont="1" applyBorder="1" applyAlignment="1" applyProtection="1">
      <alignment horizontal="center"/>
    </xf>
    <xf numFmtId="0" fontId="24" fillId="0" borderId="80" xfId="1" applyFont="1" applyFill="1" applyBorder="1" applyProtection="1"/>
    <xf numFmtId="0" fontId="24" fillId="0" borderId="0" xfId="1" applyFont="1" applyFill="1" applyBorder="1" applyProtection="1"/>
    <xf numFmtId="0" fontId="24" fillId="0" borderId="81" xfId="1" applyFont="1" applyFill="1" applyBorder="1" applyProtection="1"/>
    <xf numFmtId="0" fontId="12" fillId="0" borderId="15" xfId="1" applyFont="1" applyBorder="1" applyProtection="1">
      <protection locked="0"/>
    </xf>
    <xf numFmtId="37" fontId="12" fillId="0" borderId="19" xfId="1" applyNumberFormat="1" applyFont="1" applyBorder="1" applyProtection="1">
      <protection locked="0"/>
    </xf>
    <xf numFmtId="0" fontId="8" fillId="0" borderId="44" xfId="0" applyFont="1" applyFill="1" applyBorder="1" applyAlignment="1" applyProtection="1">
      <alignment horizontal="left"/>
    </xf>
    <xf numFmtId="0" fontId="8" fillId="0" borderId="44" xfId="0" applyFont="1" applyBorder="1" applyAlignment="1" applyProtection="1">
      <alignment horizontal="left"/>
    </xf>
    <xf numFmtId="0" fontId="12" fillId="0" borderId="19" xfId="1" applyFont="1" applyBorder="1" applyProtection="1">
      <protection locked="0"/>
    </xf>
    <xf numFmtId="0" fontId="12" fillId="0" borderId="21" xfId="1" applyFont="1" applyBorder="1" applyProtection="1">
      <protection locked="0"/>
    </xf>
    <xf numFmtId="0" fontId="12" fillId="0" borderId="8" xfId="1" applyFont="1" applyBorder="1" applyAlignment="1" applyProtection="1">
      <alignment horizontal="left"/>
    </xf>
    <xf numFmtId="0" fontId="64" fillId="0" borderId="4" xfId="1" applyFont="1" applyBorder="1" applyProtection="1">
      <protection locked="0"/>
    </xf>
    <xf numFmtId="0" fontId="64" fillId="0" borderId="6" xfId="1" applyFont="1" applyBorder="1" applyProtection="1">
      <protection locked="0"/>
    </xf>
    <xf numFmtId="0" fontId="12" fillId="0" borderId="8" xfId="0" applyFont="1" applyBorder="1" applyAlignment="1" applyProtection="1">
      <alignment horizontal="left"/>
    </xf>
    <xf numFmtId="0" fontId="12" fillId="0" borderId="3" xfId="0" applyFont="1" applyBorder="1" applyAlignment="1" applyProtection="1">
      <alignment horizontal="center"/>
    </xf>
    <xf numFmtId="0" fontId="64" fillId="0" borderId="0" xfId="0" applyFont="1" applyProtection="1">
      <protection locked="0"/>
    </xf>
    <xf numFmtId="0" fontId="64" fillId="0" borderId="4" xfId="0" applyFont="1" applyBorder="1" applyProtection="1">
      <protection locked="0"/>
    </xf>
    <xf numFmtId="0" fontId="64" fillId="0" borderId="5" xfId="0" applyFont="1" applyBorder="1" applyProtection="1">
      <protection locked="0"/>
    </xf>
    <xf numFmtId="0" fontId="64" fillId="0" borderId="6" xfId="0" applyFont="1" applyBorder="1" applyProtection="1">
      <protection locked="0"/>
    </xf>
    <xf numFmtId="0" fontId="64" fillId="0" borderId="1" xfId="0" applyFont="1" applyBorder="1" applyProtection="1">
      <protection locked="0"/>
    </xf>
    <xf numFmtId="164" fontId="12" fillId="0" borderId="56" xfId="0" applyNumberFormat="1" applyFont="1" applyBorder="1" applyAlignment="1" applyProtection="1">
      <alignment horizontal="center"/>
    </xf>
    <xf numFmtId="0" fontId="12" fillId="0" borderId="60" xfId="0" applyFont="1" applyBorder="1" applyAlignment="1" applyProtection="1">
      <alignment horizontal="centerContinuous"/>
    </xf>
    <xf numFmtId="0" fontId="64" fillId="0" borderId="8" xfId="0" applyFont="1" applyBorder="1" applyAlignment="1" applyProtection="1">
      <alignment horizontal="center"/>
      <protection locked="0"/>
    </xf>
    <xf numFmtId="0" fontId="25" fillId="0" borderId="2" xfId="0" applyFont="1" applyBorder="1" applyAlignment="1" applyProtection="1">
      <alignment horizontal="center"/>
      <protection locked="0"/>
    </xf>
    <xf numFmtId="0" fontId="64" fillId="0" borderId="2" xfId="0" applyFont="1" applyBorder="1" applyAlignment="1" applyProtection="1">
      <alignment horizontal="center"/>
      <protection locked="0"/>
    </xf>
    <xf numFmtId="0" fontId="64" fillId="0" borderId="3" xfId="0" applyFont="1" applyBorder="1" applyAlignment="1" applyProtection="1">
      <alignment horizontal="center"/>
      <protection locked="0"/>
    </xf>
    <xf numFmtId="0" fontId="64" fillId="0" borderId="9" xfId="0" applyFont="1" applyBorder="1" applyAlignment="1" applyProtection="1">
      <alignment horizontal="center"/>
      <protection locked="0"/>
    </xf>
    <xf numFmtId="0" fontId="64" fillId="0" borderId="10" xfId="0" applyFont="1" applyBorder="1" applyAlignment="1" applyProtection="1">
      <alignment horizontal="center"/>
      <protection locked="0"/>
    </xf>
    <xf numFmtId="164" fontId="64" fillId="0" borderId="10" xfId="0" applyNumberFormat="1" applyFont="1" applyBorder="1" applyAlignment="1" applyProtection="1">
      <alignment horizontal="center"/>
      <protection locked="0"/>
    </xf>
    <xf numFmtId="0" fontId="64" fillId="0" borderId="4" xfId="0" applyFont="1" applyBorder="1" applyAlignment="1" applyProtection="1">
      <alignment horizontal="right"/>
      <protection locked="0"/>
    </xf>
    <xf numFmtId="5" fontId="64" fillId="0" borderId="0" xfId="0" applyNumberFormat="1" applyFont="1" applyProtection="1">
      <protection locked="0"/>
    </xf>
    <xf numFmtId="37" fontId="64" fillId="0" borderId="0" xfId="0" applyNumberFormat="1" applyFont="1" applyProtection="1">
      <protection locked="0"/>
    </xf>
    <xf numFmtId="37" fontId="64" fillId="0" borderId="10" xfId="0" applyNumberFormat="1" applyFont="1" applyBorder="1" applyProtection="1">
      <protection locked="0"/>
    </xf>
    <xf numFmtId="5" fontId="64" fillId="0" borderId="71" xfId="0" applyNumberFormat="1" applyFont="1" applyBorder="1" applyProtection="1">
      <protection locked="0"/>
    </xf>
    <xf numFmtId="0" fontId="14" fillId="0" borderId="0" xfId="0" applyFont="1" applyAlignment="1" applyProtection="1">
      <alignment horizontal="centerContinuous"/>
      <protection locked="0"/>
    </xf>
    <xf numFmtId="0" fontId="64" fillId="0" borderId="0" xfId="0" applyFont="1" applyAlignment="1" applyProtection="1">
      <alignment horizontal="centerContinuous"/>
      <protection locked="0"/>
    </xf>
    <xf numFmtId="0" fontId="64" fillId="0" borderId="7" xfId="0" applyFont="1" applyBorder="1" applyProtection="1">
      <protection locked="0"/>
    </xf>
    <xf numFmtId="0" fontId="12" fillId="0" borderId="19" xfId="0" applyFont="1" applyBorder="1" applyProtection="1">
      <protection locked="0"/>
    </xf>
    <xf numFmtId="178" fontId="9" fillId="0" borderId="0" xfId="0" applyNumberFormat="1" applyFont="1" applyAlignment="1" applyProtection="1">
      <alignment horizontal="left"/>
      <protection locked="0"/>
    </xf>
    <xf numFmtId="37" fontId="12" fillId="22" borderId="44" xfId="0" applyNumberFormat="1" applyFont="1" applyFill="1" applyBorder="1" applyProtection="1"/>
    <xf numFmtId="3" fontId="12" fillId="22" borderId="51" xfId="0" applyNumberFormat="1" applyFont="1" applyFill="1" applyBorder="1" applyProtection="1"/>
    <xf numFmtId="0" fontId="8" fillId="0" borderId="41" xfId="0" applyFont="1" applyFill="1" applyBorder="1" applyProtection="1"/>
    <xf numFmtId="0" fontId="8" fillId="0" borderId="227" xfId="0" applyFont="1" applyFill="1" applyBorder="1" applyProtection="1"/>
    <xf numFmtId="0" fontId="12" fillId="0" borderId="0" xfId="0" applyNumberFormat="1" applyFont="1" applyProtection="1"/>
    <xf numFmtId="0" fontId="0" fillId="0" borderId="0" xfId="0"/>
    <xf numFmtId="0" fontId="12" fillId="0" borderId="4" xfId="0" applyFont="1" applyBorder="1" applyAlignment="1" applyProtection="1">
      <alignment horizontal="center"/>
    </xf>
    <xf numFmtId="0" fontId="12" fillId="0" borderId="19" xfId="0" applyFont="1" applyBorder="1" applyAlignment="1" applyProtection="1">
      <alignment horizontal="center"/>
    </xf>
    <xf numFmtId="0" fontId="12" fillId="0" borderId="0" xfId="3" applyFont="1" applyFill="1" applyProtection="1"/>
    <xf numFmtId="0" fontId="18" fillId="0" borderId="0" xfId="4" applyFill="1"/>
    <xf numFmtId="37" fontId="12" fillId="0" borderId="0" xfId="3" applyNumberFormat="1" applyFont="1" applyFill="1" applyAlignment="1" applyProtection="1"/>
    <xf numFmtId="0" fontId="12" fillId="0" borderId="0" xfId="3" applyFont="1" applyFill="1" applyAlignment="1" applyProtection="1">
      <alignment horizontal="center"/>
    </xf>
    <xf numFmtId="0" fontId="12" fillId="0" borderId="0" xfId="4" applyFont="1" applyFill="1"/>
    <xf numFmtId="42" fontId="12" fillId="0" borderId="0" xfId="3" applyNumberFormat="1" applyFont="1" applyFill="1" applyAlignment="1" applyProtection="1"/>
    <xf numFmtId="42" fontId="12" fillId="0" borderId="71" xfId="3" applyNumberFormat="1" applyFont="1" applyFill="1" applyBorder="1" applyAlignment="1" applyProtection="1"/>
    <xf numFmtId="0" fontId="12" fillId="0" borderId="0" xfId="3" applyFont="1" applyFill="1"/>
    <xf numFmtId="179" fontId="12" fillId="0" borderId="0" xfId="2" applyNumberFormat="1" applyFont="1" applyFill="1"/>
    <xf numFmtId="37" fontId="9" fillId="0" borderId="0" xfId="3" applyNumberFormat="1" applyFont="1" applyFill="1" applyAlignment="1" applyProtection="1"/>
    <xf numFmtId="0" fontId="68" fillId="0" borderId="0" xfId="3" applyFont="1" applyFill="1" applyProtection="1"/>
    <xf numFmtId="43" fontId="68" fillId="0" borderId="0" xfId="2" applyFont="1" applyFill="1"/>
    <xf numFmtId="0" fontId="12" fillId="0" borderId="0" xfId="5" applyFont="1" applyFill="1" applyProtection="1"/>
    <xf numFmtId="0" fontId="12" fillId="0" borderId="0" xfId="5" applyFont="1" applyFill="1" applyBorder="1" applyProtection="1"/>
    <xf numFmtId="0" fontId="12" fillId="0" borderId="5" xfId="5" applyFont="1" applyFill="1" applyBorder="1" applyProtection="1"/>
    <xf numFmtId="0" fontId="12" fillId="0" borderId="0" xfId="5"/>
    <xf numFmtId="0" fontId="12" fillId="0" borderId="0" xfId="5" applyFill="1"/>
    <xf numFmtId="0" fontId="12" fillId="0" borderId="0" xfId="5" applyFont="1" applyProtection="1"/>
    <xf numFmtId="0" fontId="12" fillId="0" borderId="5" xfId="5" applyFont="1" applyBorder="1" applyProtection="1"/>
    <xf numFmtId="2" fontId="12" fillId="0" borderId="25" xfId="0" applyNumberFormat="1" applyFont="1" applyBorder="1" applyProtection="1"/>
    <xf numFmtId="0" fontId="12" fillId="0" borderId="25" xfId="0" applyNumberFormat="1" applyFont="1" applyBorder="1" applyProtection="1"/>
    <xf numFmtId="37" fontId="15" fillId="0" borderId="32" xfId="6" applyFont="1" applyBorder="1" applyAlignment="1" applyProtection="1">
      <alignment horizontal="left"/>
    </xf>
    <xf numFmtId="37" fontId="12" fillId="0" borderId="25" xfId="5" applyNumberFormat="1" applyFont="1" applyBorder="1" applyProtection="1"/>
    <xf numFmtId="0" fontId="12" fillId="0" borderId="25" xfId="5" applyFont="1" applyBorder="1" applyProtection="1"/>
    <xf numFmtId="169" fontId="12" fillId="0" borderId="25" xfId="5" applyNumberFormat="1" applyFont="1" applyBorder="1" applyProtection="1"/>
    <xf numFmtId="0" fontId="12" fillId="0" borderId="25" xfId="5" applyFont="1" applyBorder="1" applyAlignment="1" applyProtection="1">
      <alignment horizontal="center"/>
    </xf>
    <xf numFmtId="180" fontId="12" fillId="0" borderId="15" xfId="5" applyNumberFormat="1" applyFont="1" applyBorder="1" applyAlignment="1" applyProtection="1">
      <alignment horizontal="center"/>
    </xf>
    <xf numFmtId="1" fontId="12" fillId="0" borderId="15" xfId="5" applyNumberFormat="1" applyFont="1" applyBorder="1" applyAlignment="1" applyProtection="1">
      <alignment horizontal="center"/>
    </xf>
    <xf numFmtId="37" fontId="12" fillId="0" borderId="15" xfId="5" applyNumberFormat="1" applyFont="1" applyBorder="1" applyProtection="1"/>
    <xf numFmtId="0" fontId="50" fillId="0" borderId="88" xfId="1" applyFont="1" applyFill="1" applyBorder="1" applyProtection="1"/>
    <xf numFmtId="1" fontId="12" fillId="0" borderId="234" xfId="5" applyNumberFormat="1" applyFont="1" applyBorder="1" applyAlignment="1" applyProtection="1">
      <alignment horizontal="center"/>
    </xf>
    <xf numFmtId="37" fontId="12" fillId="0" borderId="233" xfId="5" applyNumberFormat="1" applyFont="1" applyBorder="1" applyProtection="1"/>
    <xf numFmtId="0" fontId="12" fillId="0" borderId="233" xfId="5" applyFont="1" applyBorder="1" applyProtection="1"/>
    <xf numFmtId="169" fontId="12" fillId="0" borderId="233" xfId="5" applyNumberFormat="1" applyFont="1" applyBorder="1" applyProtection="1"/>
    <xf numFmtId="0" fontId="12" fillId="0" borderId="233" xfId="5" applyFont="1" applyBorder="1" applyAlignment="1" applyProtection="1">
      <alignment horizontal="center"/>
    </xf>
    <xf numFmtId="180" fontId="12" fillId="0" borderId="15" xfId="5" applyNumberFormat="1" applyFont="1" applyBorder="1" applyProtection="1"/>
    <xf numFmtId="37" fontId="15" fillId="0" borderId="25" xfId="5" applyNumberFormat="1" applyFont="1" applyBorder="1" applyProtection="1"/>
    <xf numFmtId="169" fontId="12" fillId="0" borderId="0" xfId="5" applyNumberFormat="1" applyFont="1" applyBorder="1" applyProtection="1"/>
    <xf numFmtId="0" fontId="12" fillId="0" borderId="15" xfId="5" applyFont="1" applyBorder="1" applyAlignment="1" applyProtection="1">
      <alignment horizontal="center"/>
    </xf>
    <xf numFmtId="0" fontId="12" fillId="0" borderId="162" xfId="5" applyFont="1" applyBorder="1" applyAlignment="1" applyProtection="1">
      <alignment horizontal="center"/>
    </xf>
    <xf numFmtId="180" fontId="15" fillId="0" borderId="15" xfId="5" applyNumberFormat="1" applyFont="1" applyFill="1" applyBorder="1" applyProtection="1"/>
    <xf numFmtId="37" fontId="12" fillId="0" borderId="25" xfId="5" applyNumberFormat="1" applyFont="1" applyFill="1" applyBorder="1" applyProtection="1"/>
    <xf numFmtId="0" fontId="12" fillId="0" borderId="25" xfId="5" applyFont="1" applyFill="1" applyBorder="1" applyProtection="1"/>
    <xf numFmtId="169" fontId="12" fillId="0" borderId="25" xfId="5" applyNumberFormat="1" applyFont="1" applyFill="1" applyBorder="1" applyProtection="1"/>
    <xf numFmtId="0" fontId="12" fillId="0" borderId="25" xfId="5" applyFont="1" applyFill="1" applyBorder="1" applyAlignment="1" applyProtection="1">
      <alignment horizontal="center"/>
    </xf>
    <xf numFmtId="180" fontId="12" fillId="0" borderId="15" xfId="5" applyNumberFormat="1" applyFont="1" applyFill="1" applyBorder="1" applyProtection="1"/>
    <xf numFmtId="37" fontId="12" fillId="0" borderId="0" xfId="6" applyFont="1" applyFill="1" applyBorder="1" applyAlignment="1" applyProtection="1">
      <alignment horizontal="left"/>
    </xf>
    <xf numFmtId="37" fontId="12" fillId="0" borderId="0" xfId="7" applyFont="1" applyFill="1" applyBorder="1" applyAlignment="1" applyProtection="1">
      <alignment horizontal="left"/>
    </xf>
    <xf numFmtId="180" fontId="12" fillId="0" borderId="35" xfId="5" applyNumberFormat="1" applyFont="1" applyBorder="1" applyAlignment="1" applyProtection="1">
      <alignment horizontal="center"/>
    </xf>
    <xf numFmtId="5" fontId="12" fillId="0" borderId="36" xfId="5" applyNumberFormat="1" applyFont="1" applyBorder="1" applyProtection="1"/>
    <xf numFmtId="37" fontId="12" fillId="0" borderId="36" xfId="5" applyNumberFormat="1" applyFont="1" applyBorder="1" applyProtection="1"/>
    <xf numFmtId="169" fontId="12" fillId="0" borderId="36" xfId="5" applyNumberFormat="1" applyFont="1" applyBorder="1" applyProtection="1"/>
    <xf numFmtId="37" fontId="12" fillId="0" borderId="7" xfId="5" applyNumberFormat="1" applyFont="1" applyBorder="1" applyProtection="1"/>
    <xf numFmtId="1" fontId="17" fillId="0" borderId="15" xfId="5" applyNumberFormat="1" applyFont="1" applyFill="1" applyBorder="1" applyAlignment="1" applyProtection="1">
      <alignment horizontal="left"/>
    </xf>
    <xf numFmtId="0" fontId="17" fillId="0" borderId="25" xfId="5" applyFont="1" applyFill="1" applyBorder="1" applyProtection="1"/>
    <xf numFmtId="0" fontId="17" fillId="0" borderId="25" xfId="5" applyNumberFormat="1" applyFont="1" applyFill="1" applyBorder="1" applyProtection="1"/>
    <xf numFmtId="39" fontId="17" fillId="0" borderId="25" xfId="5" applyNumberFormat="1" applyFont="1" applyFill="1" applyBorder="1" applyProtection="1"/>
    <xf numFmtId="0" fontId="17" fillId="0" borderId="25" xfId="5" applyFont="1" applyFill="1" applyBorder="1" applyAlignment="1" applyProtection="1">
      <alignment horizontal="center"/>
    </xf>
    <xf numFmtId="0" fontId="17" fillId="0" borderId="15" xfId="5" applyNumberFormat="1" applyFont="1" applyFill="1" applyBorder="1" applyAlignment="1" applyProtection="1">
      <alignment horizontal="left"/>
    </xf>
    <xf numFmtId="49" fontId="17" fillId="0" borderId="25" xfId="5" applyNumberFormat="1" applyFont="1" applyFill="1" applyBorder="1" applyAlignment="1">
      <alignment horizontal="right"/>
    </xf>
    <xf numFmtId="37" fontId="17" fillId="0" borderId="25" xfId="5" applyNumberFormat="1" applyFont="1" applyFill="1" applyBorder="1" applyAlignment="1" applyProtection="1">
      <alignment horizontal="center"/>
    </xf>
    <xf numFmtId="180" fontId="17" fillId="0" borderId="19" xfId="5" applyNumberFormat="1" applyFont="1" applyFill="1" applyBorder="1" applyProtection="1"/>
    <xf numFmtId="37" fontId="17" fillId="0" borderId="46" xfId="5" applyNumberFormat="1" applyFont="1" applyFill="1" applyBorder="1" applyProtection="1"/>
    <xf numFmtId="169" fontId="17" fillId="0" borderId="25" xfId="5" applyNumberFormat="1" applyFont="1" applyFill="1" applyBorder="1" applyProtection="1"/>
    <xf numFmtId="0" fontId="17" fillId="0" borderId="5" xfId="5" applyFont="1" applyFill="1" applyBorder="1" applyProtection="1"/>
    <xf numFmtId="180" fontId="17" fillId="0" borderId="15" xfId="5" applyNumberFormat="1" applyFont="1" applyFill="1" applyBorder="1" applyProtection="1"/>
    <xf numFmtId="37" fontId="17" fillId="0" borderId="25" xfId="5" applyNumberFormat="1" applyFont="1" applyFill="1" applyBorder="1" applyProtection="1"/>
    <xf numFmtId="1" fontId="17" fillId="0" borderId="15" xfId="5" applyNumberFormat="1" applyFont="1" applyFill="1" applyBorder="1" applyAlignment="1">
      <alignment horizontal="left"/>
    </xf>
    <xf numFmtId="0" fontId="17" fillId="0" borderId="25" xfId="5" applyFont="1" applyFill="1" applyBorder="1" applyAlignment="1">
      <alignment horizontal="right"/>
    </xf>
    <xf numFmtId="2" fontId="17" fillId="0" borderId="25" xfId="5" applyNumberFormat="1" applyFont="1" applyFill="1" applyBorder="1" applyAlignment="1">
      <alignment horizontal="right"/>
    </xf>
    <xf numFmtId="0" fontId="17" fillId="0" borderId="25" xfId="5" applyFont="1" applyFill="1" applyBorder="1" applyAlignment="1">
      <alignment horizontal="center"/>
    </xf>
    <xf numFmtId="37" fontId="17" fillId="0" borderId="5" xfId="5" applyNumberFormat="1" applyFont="1" applyFill="1" applyBorder="1" applyAlignment="1" applyProtection="1">
      <alignment horizontal="center"/>
    </xf>
    <xf numFmtId="0" fontId="17" fillId="0" borderId="15" xfId="5" applyFont="1" applyFill="1" applyBorder="1" applyAlignment="1">
      <alignment horizontal="left"/>
    </xf>
    <xf numFmtId="49" fontId="17" fillId="0" borderId="25" xfId="5" quotePrefix="1" applyNumberFormat="1" applyFont="1" applyFill="1" applyBorder="1" applyAlignment="1">
      <alignment horizontal="right"/>
    </xf>
    <xf numFmtId="166" fontId="17" fillId="0" borderId="15" xfId="5" applyNumberFormat="1" applyFont="1" applyFill="1" applyBorder="1" applyAlignment="1" applyProtection="1">
      <alignment horizontal="center"/>
    </xf>
    <xf numFmtId="179" fontId="17" fillId="0" borderId="28" xfId="2" applyNumberFormat="1" applyFont="1" applyFill="1" applyBorder="1" applyAlignment="1">
      <alignment horizontal="center"/>
    </xf>
    <xf numFmtId="0" fontId="17" fillId="0" borderId="15" xfId="5" applyFont="1" applyFill="1" applyBorder="1" applyProtection="1"/>
    <xf numFmtId="1" fontId="17" fillId="0" borderId="19" xfId="5" applyNumberFormat="1" applyFont="1" applyFill="1" applyBorder="1" applyAlignment="1" applyProtection="1">
      <alignment horizontal="left"/>
    </xf>
    <xf numFmtId="180" fontId="17" fillId="0" borderId="19" xfId="5" applyNumberFormat="1" applyFont="1" applyBorder="1" applyProtection="1"/>
    <xf numFmtId="180" fontId="17" fillId="0" borderId="15" xfId="5" applyNumberFormat="1" applyFont="1" applyBorder="1" applyProtection="1"/>
    <xf numFmtId="37" fontId="17" fillId="0" borderId="236" xfId="5" applyNumberFormat="1" applyFont="1" applyFill="1" applyBorder="1" applyProtection="1"/>
    <xf numFmtId="1" fontId="12" fillId="0" borderId="237" xfId="5" applyNumberFormat="1" applyFont="1" applyBorder="1" applyAlignment="1" applyProtection="1">
      <alignment horizontal="center"/>
    </xf>
    <xf numFmtId="37" fontId="12" fillId="0" borderId="238" xfId="5" applyNumberFormat="1" applyFont="1" applyBorder="1" applyProtection="1"/>
    <xf numFmtId="0" fontId="12" fillId="0" borderId="238" xfId="5" applyFont="1" applyBorder="1" applyProtection="1"/>
    <xf numFmtId="169" fontId="12" fillId="0" borderId="238" xfId="5" applyNumberFormat="1" applyFont="1" applyBorder="1" applyProtection="1"/>
    <xf numFmtId="0" fontId="12" fillId="0" borderId="238" xfId="5" applyFont="1" applyBorder="1" applyAlignment="1" applyProtection="1">
      <alignment horizontal="center"/>
    </xf>
    <xf numFmtId="0" fontId="0" fillId="0" borderId="0" xfId="0"/>
    <xf numFmtId="0" fontId="12" fillId="0" borderId="4" xfId="1" applyFont="1" applyBorder="1" applyProtection="1"/>
    <xf numFmtId="0" fontId="12" fillId="0" borderId="0" xfId="1" applyFont="1" applyProtection="1"/>
    <xf numFmtId="0" fontId="12" fillId="0" borderId="10" xfId="1" applyFont="1" applyBorder="1" applyProtection="1"/>
    <xf numFmtId="0" fontId="12" fillId="0" borderId="10" xfId="1" applyFont="1" applyBorder="1" applyAlignment="1" applyProtection="1">
      <alignment horizontal="centerContinuous"/>
    </xf>
    <xf numFmtId="0" fontId="12" fillId="0" borderId="11" xfId="1" applyFont="1" applyBorder="1" applyAlignment="1" applyProtection="1">
      <alignment horizontal="centerContinuous"/>
    </xf>
    <xf numFmtId="0" fontId="12" fillId="0" borderId="5" xfId="1" applyFont="1" applyBorder="1" applyProtection="1"/>
    <xf numFmtId="0" fontId="8" fillId="0" borderId="4" xfId="1" applyFont="1" applyFill="1" applyBorder="1" applyProtection="1"/>
    <xf numFmtId="0" fontId="12" fillId="0" borderId="0" xfId="1" applyFont="1" applyFill="1" applyProtection="1"/>
    <xf numFmtId="0" fontId="12" fillId="0" borderId="5" xfId="1" applyFont="1" applyFill="1" applyBorder="1" applyProtection="1"/>
    <xf numFmtId="0" fontId="15" fillId="0" borderId="0" xfId="1" applyFont="1" applyFill="1" applyProtection="1"/>
    <xf numFmtId="0" fontId="8" fillId="4" borderId="4" xfId="1" applyFont="1" applyFill="1" applyBorder="1" applyProtection="1"/>
    <xf numFmtId="0" fontId="12" fillId="0" borderId="11" xfId="1" applyFont="1" applyBorder="1" applyProtection="1"/>
    <xf numFmtId="0" fontId="12" fillId="0" borderId="41" xfId="1" applyFont="1" applyBorder="1" applyAlignment="1" applyProtection="1">
      <alignment horizontal="centerContinuous"/>
    </xf>
    <xf numFmtId="0" fontId="12" fillId="0" borderId="30" xfId="1" applyFont="1" applyBorder="1" applyProtection="1"/>
    <xf numFmtId="0" fontId="12" fillId="0" borderId="31" xfId="1" applyFont="1" applyBorder="1" applyProtection="1"/>
    <xf numFmtId="0" fontId="12" fillId="0" borderId="29" xfId="1" applyFont="1" applyBorder="1" applyProtection="1"/>
    <xf numFmtId="0" fontId="12" fillId="0" borderId="46" xfId="1" applyFont="1" applyBorder="1" applyProtection="1"/>
    <xf numFmtId="0" fontId="12" fillId="0" borderId="46" xfId="1" applyFont="1" applyBorder="1" applyAlignment="1" applyProtection="1">
      <alignment horizontal="center"/>
    </xf>
    <xf numFmtId="0" fontId="12" fillId="0" borderId="51" xfId="1" applyFont="1" applyBorder="1" applyAlignment="1" applyProtection="1">
      <alignment horizontal="center"/>
    </xf>
    <xf numFmtId="0" fontId="12" fillId="9" borderId="46" xfId="1" applyFont="1" applyFill="1" applyBorder="1" applyProtection="1"/>
    <xf numFmtId="0" fontId="12" fillId="9" borderId="51" xfId="1" applyFont="1" applyFill="1" applyBorder="1" applyProtection="1"/>
    <xf numFmtId="37" fontId="12" fillId="9" borderId="46" xfId="1" applyNumberFormat="1" applyFont="1" applyFill="1" applyBorder="1" applyProtection="1"/>
    <xf numFmtId="10" fontId="12" fillId="0" borderId="46" xfId="1" applyNumberFormat="1" applyFont="1" applyBorder="1" applyProtection="1"/>
    <xf numFmtId="37" fontId="12" fillId="0" borderId="46" xfId="1" applyNumberFormat="1" applyFont="1" applyBorder="1" applyProtection="1"/>
    <xf numFmtId="0" fontId="12" fillId="0" borderId="28" xfId="1" applyFont="1" applyBorder="1" applyProtection="1"/>
    <xf numFmtId="0" fontId="12" fillId="9" borderId="28" xfId="1" applyFont="1" applyFill="1" applyBorder="1" applyProtection="1"/>
    <xf numFmtId="0" fontId="12" fillId="9" borderId="34" xfId="1" applyFont="1" applyFill="1" applyBorder="1" applyProtection="1"/>
    <xf numFmtId="0" fontId="12" fillId="0" borderId="17" xfId="1" applyFont="1" applyBorder="1" applyProtection="1"/>
    <xf numFmtId="5" fontId="12" fillId="0" borderId="17" xfId="1" applyNumberFormat="1" applyFont="1" applyBorder="1" applyProtection="1"/>
    <xf numFmtId="0" fontId="12" fillId="9" borderId="17" xfId="1" applyFont="1" applyFill="1" applyBorder="1" applyProtection="1"/>
    <xf numFmtId="0" fontId="12" fillId="9" borderId="22" xfId="1" applyFont="1" applyFill="1" applyBorder="1" applyProtection="1"/>
    <xf numFmtId="10" fontId="12" fillId="0" borderId="0" xfId="1" applyNumberFormat="1" applyFont="1" applyProtection="1"/>
    <xf numFmtId="0" fontId="12" fillId="0" borderId="6" xfId="1" applyFont="1" applyBorder="1" applyProtection="1"/>
    <xf numFmtId="0" fontId="12" fillId="0" borderId="1" xfId="1" applyFont="1" applyBorder="1" applyProtection="1"/>
    <xf numFmtId="10" fontId="12" fillId="0" borderId="1" xfId="1" applyNumberFormat="1" applyFont="1" applyBorder="1" applyProtection="1"/>
    <xf numFmtId="0" fontId="12" fillId="0" borderId="0" xfId="1" applyProtection="1"/>
    <xf numFmtId="37" fontId="94" fillId="34" borderId="28" xfId="1" applyNumberFormat="1" applyFont="1" applyFill="1" applyBorder="1" applyProtection="1"/>
    <xf numFmtId="10" fontId="94" fillId="34" borderId="46" xfId="1" applyNumberFormat="1" applyFont="1" applyFill="1" applyBorder="1" applyProtection="1"/>
    <xf numFmtId="0" fontId="12" fillId="35" borderId="31" xfId="1" applyFont="1" applyFill="1" applyBorder="1" applyProtection="1"/>
    <xf numFmtId="0" fontId="12" fillId="35" borderId="29" xfId="1" applyFont="1" applyFill="1" applyBorder="1" applyProtection="1"/>
    <xf numFmtId="10" fontId="12" fillId="35" borderId="0" xfId="1" applyNumberFormat="1" applyFont="1" applyFill="1" applyProtection="1"/>
    <xf numFmtId="0" fontId="12" fillId="35" borderId="5" xfId="1" applyFont="1" applyFill="1" applyBorder="1" applyProtection="1"/>
    <xf numFmtId="0" fontId="12" fillId="35" borderId="0" xfId="1" applyFont="1" applyFill="1" applyProtection="1"/>
    <xf numFmtId="169" fontId="94" fillId="34" borderId="0" xfId="1" applyNumberFormat="1" applyFont="1" applyFill="1" applyProtection="1"/>
    <xf numFmtId="37" fontId="12" fillId="0" borderId="19" xfId="0" applyNumberFormat="1" applyFont="1" applyFill="1" applyBorder="1" applyProtection="1"/>
    <xf numFmtId="37" fontId="12" fillId="0" borderId="5" xfId="0" applyNumberFormat="1" applyFont="1" applyFill="1" applyBorder="1" applyProtection="1"/>
    <xf numFmtId="37" fontId="12" fillId="0" borderId="4" xfId="0" applyNumberFormat="1" applyFont="1" applyFill="1" applyBorder="1" applyProtection="1"/>
    <xf numFmtId="5" fontId="12" fillId="0" borderId="19" xfId="0" applyNumberFormat="1" applyFont="1" applyFill="1" applyBorder="1" applyProtection="1"/>
    <xf numFmtId="39" fontId="12" fillId="0" borderId="15" xfId="0" applyNumberFormat="1" applyFont="1" applyFill="1" applyBorder="1" applyProtection="1"/>
    <xf numFmtId="0" fontId="12" fillId="0" borderId="19" xfId="0" applyFont="1" applyBorder="1" applyAlignment="1" applyProtection="1">
      <alignment vertical="center" wrapText="1"/>
    </xf>
    <xf numFmtId="14" fontId="12" fillId="0" borderId="18" xfId="0" applyNumberFormat="1" applyFont="1" applyBorder="1" applyProtection="1"/>
    <xf numFmtId="14" fontId="12" fillId="0" borderId="25" xfId="0" applyNumberFormat="1" applyFont="1" applyBorder="1" applyProtection="1"/>
    <xf numFmtId="179" fontId="12" fillId="0" borderId="12" xfId="2" applyNumberFormat="1" applyFont="1" applyBorder="1" applyProtection="1"/>
    <xf numFmtId="179" fontId="12" fillId="0" borderId="3" xfId="2" applyNumberFormat="1" applyFont="1" applyBorder="1" applyProtection="1"/>
    <xf numFmtId="179" fontId="12" fillId="0" borderId="25" xfId="2" applyNumberFormat="1" applyFont="1" applyBorder="1" applyProtection="1"/>
    <xf numFmtId="179" fontId="9" fillId="0" borderId="5" xfId="2" applyNumberFormat="1" applyFont="1" applyBorder="1" applyProtection="1">
      <protection locked="0"/>
    </xf>
    <xf numFmtId="179" fontId="12" fillId="0" borderId="26" xfId="2" applyNumberFormat="1" applyFont="1" applyBorder="1" applyAlignment="1" applyProtection="1">
      <alignment horizontal="center"/>
    </xf>
    <xf numFmtId="179" fontId="12" fillId="0" borderId="22" xfId="2" applyNumberFormat="1" applyFont="1" applyBorder="1" applyProtection="1"/>
    <xf numFmtId="179" fontId="12" fillId="0" borderId="10" xfId="2" applyNumberFormat="1" applyFont="1" applyBorder="1" applyAlignment="1" applyProtection="1">
      <alignment horizontal="centerContinuous"/>
    </xf>
    <xf numFmtId="179" fontId="12" fillId="0" borderId="11" xfId="2" applyNumberFormat="1" applyFont="1" applyBorder="1" applyAlignment="1" applyProtection="1">
      <alignment horizontal="centerContinuous"/>
    </xf>
    <xf numFmtId="179" fontId="12" fillId="0" borderId="25" xfId="2" applyNumberFormat="1" applyFont="1" applyBorder="1" applyAlignment="1" applyProtection="1">
      <alignment horizontal="center"/>
    </xf>
    <xf numFmtId="179" fontId="12" fillId="0" borderId="5" xfId="2" applyNumberFormat="1" applyFont="1" applyBorder="1" applyAlignment="1" applyProtection="1">
      <alignment horizontal="center"/>
    </xf>
    <xf numFmtId="179" fontId="12" fillId="0" borderId="11" xfId="2" applyNumberFormat="1" applyFont="1" applyBorder="1" applyAlignment="1" applyProtection="1">
      <alignment horizontal="center"/>
    </xf>
    <xf numFmtId="179" fontId="12" fillId="11" borderId="44" xfId="2" applyNumberFormat="1" applyFont="1" applyFill="1" applyBorder="1" applyProtection="1"/>
    <xf numFmtId="179" fontId="12" fillId="11" borderId="39" xfId="2" applyNumberFormat="1" applyFont="1" applyFill="1" applyBorder="1" applyProtection="1"/>
    <xf numFmtId="179" fontId="12" fillId="0" borderId="185" xfId="2" applyNumberFormat="1" applyFont="1" applyFill="1" applyBorder="1" applyAlignment="1" applyProtection="1">
      <alignment horizontal="center"/>
    </xf>
    <xf numFmtId="179" fontId="12" fillId="0" borderId="183" xfId="2" applyNumberFormat="1" applyFont="1" applyFill="1" applyBorder="1" applyAlignment="1" applyProtection="1">
      <alignment horizontal="center"/>
    </xf>
    <xf numFmtId="179" fontId="12" fillId="0" borderId="186" xfId="2" applyNumberFormat="1" applyFont="1" applyFill="1" applyBorder="1" applyAlignment="1" applyProtection="1">
      <alignment horizontal="center"/>
    </xf>
    <xf numFmtId="179" fontId="12" fillId="0" borderId="187" xfId="2" applyNumberFormat="1" applyFont="1" applyFill="1" applyBorder="1" applyAlignment="1" applyProtection="1">
      <alignment horizontal="center"/>
    </xf>
    <xf numFmtId="179" fontId="12" fillId="0" borderId="186" xfId="2" applyNumberFormat="1" applyFont="1" applyFill="1" applyBorder="1" applyAlignment="1" applyProtection="1">
      <alignment horizontal="right"/>
    </xf>
    <xf numFmtId="179" fontId="12" fillId="0" borderId="11" xfId="2" applyNumberFormat="1" applyFont="1" applyFill="1" applyBorder="1" applyProtection="1"/>
    <xf numFmtId="179" fontId="12" fillId="0" borderId="188" xfId="2" applyNumberFormat="1" applyFont="1" applyFill="1" applyBorder="1" applyAlignment="1" applyProtection="1">
      <alignment horizontal="center"/>
    </xf>
    <xf numFmtId="179" fontId="12" fillId="0" borderId="189" xfId="2" applyNumberFormat="1" applyFont="1" applyFill="1" applyBorder="1" applyAlignment="1" applyProtection="1">
      <alignment horizontal="center"/>
    </xf>
    <xf numFmtId="179" fontId="12" fillId="0" borderId="190" xfId="2" applyNumberFormat="1" applyFont="1" applyFill="1" applyBorder="1" applyAlignment="1" applyProtection="1">
      <alignment horizontal="center"/>
    </xf>
    <xf numFmtId="179" fontId="12" fillId="0" borderId="191" xfId="2" applyNumberFormat="1" applyFont="1" applyFill="1" applyBorder="1" applyAlignment="1" applyProtection="1">
      <alignment horizontal="center"/>
    </xf>
    <xf numFmtId="179" fontId="12" fillId="0" borderId="192" xfId="2" applyNumberFormat="1" applyFont="1" applyFill="1" applyBorder="1" applyAlignment="1" applyProtection="1">
      <alignment horizontal="center"/>
    </xf>
    <xf numFmtId="179" fontId="12" fillId="0" borderId="184" xfId="2" applyNumberFormat="1" applyFont="1" applyFill="1" applyBorder="1" applyAlignment="1" applyProtection="1">
      <alignment horizontal="right"/>
    </xf>
    <xf numFmtId="179" fontId="12" fillId="0" borderId="0" xfId="2" applyNumberFormat="1" applyFont="1" applyFill="1" applyBorder="1" applyProtection="1"/>
    <xf numFmtId="179" fontId="12" fillId="0" borderId="183" xfId="2" applyNumberFormat="1" applyFont="1" applyFill="1" applyBorder="1" applyProtection="1"/>
    <xf numFmtId="179" fontId="9" fillId="0" borderId="181" xfId="2" applyNumberFormat="1" applyFont="1" applyBorder="1" applyProtection="1">
      <protection locked="0"/>
    </xf>
    <xf numFmtId="179" fontId="9" fillId="0" borderId="182" xfId="2" applyNumberFormat="1" applyFont="1" applyBorder="1" applyProtection="1">
      <protection locked="0"/>
    </xf>
    <xf numFmtId="179" fontId="9" fillId="0" borderId="26" xfId="2" applyNumberFormat="1" applyFont="1" applyBorder="1" applyProtection="1">
      <protection locked="0"/>
    </xf>
    <xf numFmtId="179" fontId="9" fillId="0" borderId="11" xfId="2" applyNumberFormat="1" applyFont="1" applyBorder="1" applyProtection="1">
      <protection locked="0"/>
    </xf>
    <xf numFmtId="179" fontId="9" fillId="0" borderId="26" xfId="2" applyNumberFormat="1" applyFont="1" applyFill="1" applyBorder="1" applyProtection="1">
      <protection locked="0"/>
    </xf>
    <xf numFmtId="179" fontId="9" fillId="0" borderId="11" xfId="2" applyNumberFormat="1" applyFont="1" applyFill="1" applyBorder="1" applyProtection="1">
      <protection locked="0"/>
    </xf>
    <xf numFmtId="179" fontId="12" fillId="0" borderId="26" xfId="2" applyNumberFormat="1" applyFont="1" applyBorder="1" applyProtection="1"/>
    <xf numFmtId="179" fontId="12" fillId="0" borderId="11" xfId="2" applyNumberFormat="1" applyFont="1" applyBorder="1" applyProtection="1"/>
    <xf numFmtId="179" fontId="12" fillId="11" borderId="32" xfId="2" applyNumberFormat="1" applyFont="1" applyFill="1" applyBorder="1" applyProtection="1"/>
    <xf numFmtId="179" fontId="12" fillId="11" borderId="29" xfId="2" applyNumberFormat="1" applyFont="1" applyFill="1" applyBorder="1" applyProtection="1"/>
    <xf numFmtId="179" fontId="12" fillId="11" borderId="21" xfId="2" applyNumberFormat="1" applyFont="1" applyFill="1" applyBorder="1" applyProtection="1"/>
    <xf numFmtId="179" fontId="12" fillId="11" borderId="11" xfId="2" applyNumberFormat="1" applyFont="1" applyFill="1" applyBorder="1" applyProtection="1"/>
    <xf numFmtId="179" fontId="9" fillId="0" borderId="36" xfId="2" applyNumberFormat="1" applyFont="1" applyBorder="1" applyProtection="1">
      <protection locked="0"/>
    </xf>
    <xf numFmtId="179" fontId="9" fillId="0" borderId="7" xfId="2" applyNumberFormat="1" applyFont="1" applyBorder="1" applyProtection="1">
      <protection locked="0"/>
    </xf>
    <xf numFmtId="179" fontId="12" fillId="0" borderId="0" xfId="2" applyNumberFormat="1" applyFont="1" applyProtection="1"/>
    <xf numFmtId="179" fontId="12" fillId="0" borderId="0" xfId="2" applyNumberFormat="1" applyFont="1" applyAlignment="1" applyProtection="1">
      <alignment horizontal="centerContinuous"/>
    </xf>
    <xf numFmtId="179" fontId="12" fillId="0" borderId="0" xfId="2" applyNumberFormat="1" applyFont="1"/>
    <xf numFmtId="179" fontId="0" fillId="0" borderId="0" xfId="2" applyNumberFormat="1" applyFont="1"/>
    <xf numFmtId="179" fontId="0" fillId="0" borderId="19" xfId="2" applyNumberFormat="1" applyFont="1" applyBorder="1" applyProtection="1"/>
    <xf numFmtId="0" fontId="8" fillId="4" borderId="30" xfId="0" applyFont="1" applyFill="1" applyBorder="1" applyAlignment="1" applyProtection="1">
      <alignment horizontal="left"/>
    </xf>
    <xf numFmtId="0" fontId="8" fillId="4" borderId="4" xfId="0" applyFont="1" applyFill="1" applyBorder="1" applyAlignment="1" applyProtection="1">
      <alignment horizontal="left"/>
    </xf>
    <xf numFmtId="49" fontId="12" fillId="0" borderId="15" xfId="2" applyNumberFormat="1" applyFont="1" applyBorder="1" applyAlignment="1" applyProtection="1">
      <alignment horizontal="right"/>
    </xf>
    <xf numFmtId="49" fontId="12" fillId="0" borderId="5" xfId="2" applyNumberFormat="1" applyFont="1" applyBorder="1" applyAlignment="1" applyProtection="1">
      <alignment horizontal="right"/>
    </xf>
    <xf numFmtId="14" fontId="12" fillId="0" borderId="15" xfId="55" applyNumberFormat="1" applyFont="1" applyBorder="1" applyAlignment="1">
      <alignment horizontal="right"/>
    </xf>
    <xf numFmtId="14" fontId="12" fillId="0" borderId="15" xfId="55" quotePrefix="1" applyNumberFormat="1" applyFont="1" applyBorder="1" applyAlignment="1">
      <alignment horizontal="right"/>
    </xf>
    <xf numFmtId="14" fontId="12" fillId="0" borderId="15" xfId="0" applyNumberFormat="1" applyFont="1" applyBorder="1"/>
    <xf numFmtId="4" fontId="8" fillId="0" borderId="4" xfId="0" applyNumberFormat="1" applyFont="1" applyBorder="1" applyProtection="1"/>
    <xf numFmtId="4" fontId="8" fillId="0" borderId="0" xfId="0" applyNumberFormat="1" applyFont="1" applyProtection="1"/>
    <xf numFmtId="4" fontId="8" fillId="0" borderId="5" xfId="0" applyNumberFormat="1" applyFont="1" applyBorder="1" applyProtection="1"/>
    <xf numFmtId="3" fontId="12" fillId="0" borderId="48" xfId="1" applyNumberFormat="1" applyFont="1" applyFill="1" applyBorder="1" applyAlignment="1">
      <alignment horizontal="left"/>
    </xf>
    <xf numFmtId="3" fontId="12" fillId="0" borderId="48" xfId="1" applyNumberFormat="1" applyFont="1" applyBorder="1" applyAlignment="1">
      <alignment horizontal="left"/>
    </xf>
    <xf numFmtId="7" fontId="12" fillId="0" borderId="0" xfId="1" applyNumberFormat="1" applyFont="1"/>
    <xf numFmtId="0" fontId="0" fillId="0" borderId="0" xfId="0"/>
    <xf numFmtId="0" fontId="12" fillId="0" borderId="0" xfId="0" applyFont="1" applyAlignment="1" applyProtection="1">
      <alignment horizontal="left"/>
    </xf>
    <xf numFmtId="40" fontId="12" fillId="0" borderId="104" xfId="0" applyNumberFormat="1" applyFont="1" applyFill="1" applyBorder="1" applyProtection="1"/>
    <xf numFmtId="40" fontId="12" fillId="0" borderId="85" xfId="0" applyNumberFormat="1" applyFont="1" applyFill="1" applyBorder="1" applyProtection="1"/>
    <xf numFmtId="40" fontId="12" fillId="0" borderId="104" xfId="0" applyNumberFormat="1" applyFont="1" applyBorder="1" applyProtection="1"/>
    <xf numFmtId="40" fontId="12" fillId="0" borderId="85" xfId="0" applyNumberFormat="1" applyFont="1" applyBorder="1" applyProtection="1"/>
    <xf numFmtId="38" fontId="12" fillId="0" borderId="104" xfId="0" applyNumberFormat="1" applyFont="1" applyBorder="1" applyProtection="1"/>
    <xf numFmtId="38" fontId="12" fillId="0" borderId="85" xfId="0" applyNumberFormat="1" applyFont="1" applyBorder="1" applyProtection="1"/>
    <xf numFmtId="38" fontId="12" fillId="0" borderId="104" xfId="0" applyNumberFormat="1" applyFont="1" applyFill="1" applyBorder="1" applyProtection="1"/>
    <xf numFmtId="38" fontId="12" fillId="0" borderId="85" xfId="0" applyNumberFormat="1" applyFont="1" applyFill="1" applyBorder="1" applyProtection="1"/>
    <xf numFmtId="38" fontId="12" fillId="0" borderId="107" xfId="0" applyNumberFormat="1" applyFont="1" applyFill="1" applyBorder="1" applyProtection="1"/>
    <xf numFmtId="38" fontId="12" fillId="0" borderId="108" xfId="0" applyNumberFormat="1" applyFont="1" applyFill="1" applyBorder="1" applyProtection="1"/>
    <xf numFmtId="38" fontId="12" fillId="0" borderId="101" xfId="0" applyNumberFormat="1" applyFont="1" applyFill="1" applyBorder="1" applyProtection="1"/>
    <xf numFmtId="38" fontId="12" fillId="0" borderId="83" xfId="0" applyNumberFormat="1" applyFont="1" applyFill="1" applyBorder="1" applyProtection="1"/>
    <xf numFmtId="3" fontId="12" fillId="0" borderId="116" xfId="0" applyNumberFormat="1" applyFont="1" applyBorder="1" applyProtection="1"/>
    <xf numFmtId="3" fontId="12" fillId="0" borderId="115" xfId="0" applyNumberFormat="1" applyFont="1" applyBorder="1" applyProtection="1"/>
    <xf numFmtId="3" fontId="12" fillId="0" borderId="104" xfId="0" applyNumberFormat="1" applyFont="1" applyBorder="1" applyProtection="1"/>
    <xf numFmtId="0" fontId="12" fillId="0" borderId="242" xfId="0" applyFont="1" applyBorder="1"/>
    <xf numFmtId="2" fontId="12" fillId="0" borderId="243" xfId="0" applyNumberFormat="1" applyFont="1" applyBorder="1" applyAlignment="1">
      <alignment horizontal="center"/>
    </xf>
    <xf numFmtId="2" fontId="12" fillId="0" borderId="243" xfId="0" applyNumberFormat="1" applyFont="1" applyBorder="1" applyAlignment="1">
      <alignment horizontal="left"/>
    </xf>
    <xf numFmtId="0" fontId="12" fillId="0" borderId="243" xfId="0" applyFont="1" applyBorder="1" applyAlignment="1">
      <alignment horizontal="center"/>
    </xf>
    <xf numFmtId="0" fontId="12" fillId="0" borderId="243" xfId="0" applyFont="1" applyBorder="1"/>
    <xf numFmtId="0" fontId="12" fillId="0" borderId="243" xfId="0" applyFont="1" applyBorder="1" applyAlignment="1">
      <alignment vertical="top"/>
    </xf>
    <xf numFmtId="2" fontId="12" fillId="0" borderId="243" xfId="0" applyNumberFormat="1" applyFont="1" applyBorder="1" applyAlignment="1">
      <alignment horizontal="center" vertical="top"/>
    </xf>
    <xf numFmtId="2" fontId="12" fillId="0" borderId="243" xfId="0" applyNumberFormat="1" applyFont="1" applyBorder="1" applyAlignment="1">
      <alignment horizontal="left" vertical="top"/>
    </xf>
    <xf numFmtId="0" fontId="12" fillId="0" borderId="243" xfId="0" applyFont="1" applyBorder="1" applyAlignment="1">
      <alignment horizontal="center" vertical="top"/>
    </xf>
    <xf numFmtId="0" fontId="12" fillId="0" borderId="243" xfId="0" applyFont="1" applyBorder="1" applyAlignment="1">
      <alignment horizontal="left"/>
    </xf>
    <xf numFmtId="0" fontId="12" fillId="0" borderId="243" xfId="0" applyFont="1" applyBorder="1" applyAlignment="1">
      <alignment horizontal="left" vertical="top"/>
    </xf>
    <xf numFmtId="0" fontId="67" fillId="0" borderId="243" xfId="0" applyFont="1" applyBorder="1" applyAlignment="1">
      <alignment horizontal="left"/>
    </xf>
    <xf numFmtId="2" fontId="67" fillId="0" borderId="243" xfId="0" applyNumberFormat="1" applyFont="1" applyBorder="1" applyAlignment="1">
      <alignment horizontal="center"/>
    </xf>
    <xf numFmtId="2" fontId="67" fillId="0" borderId="243" xfId="0" applyNumberFormat="1" applyFont="1" applyBorder="1" applyAlignment="1">
      <alignment horizontal="right"/>
    </xf>
    <xf numFmtId="0" fontId="67" fillId="0" borderId="243" xfId="0" applyFont="1" applyBorder="1" applyAlignment="1">
      <alignment horizontal="right"/>
    </xf>
    <xf numFmtId="0" fontId="67" fillId="0" borderId="243" xfId="0" applyFont="1" applyBorder="1" applyAlignment="1">
      <alignment horizontal="center"/>
    </xf>
    <xf numFmtId="0" fontId="67" fillId="0" borderId="244" xfId="0" applyFont="1" applyBorder="1" applyAlignment="1">
      <alignment horizontal="center"/>
    </xf>
    <xf numFmtId="0" fontId="67" fillId="0" borderId="243" xfId="0" applyFont="1" applyBorder="1"/>
    <xf numFmtId="0" fontId="67" fillId="0" borderId="242" xfId="0" applyFont="1" applyBorder="1"/>
    <xf numFmtId="2" fontId="67" fillId="0" borderId="242" xfId="0" applyNumberFormat="1" applyFont="1" applyBorder="1" applyAlignment="1">
      <alignment horizontal="center"/>
    </xf>
    <xf numFmtId="0" fontId="67" fillId="0" borderId="242" xfId="0" applyFont="1" applyBorder="1" applyAlignment="1">
      <alignment horizontal="left"/>
    </xf>
    <xf numFmtId="2" fontId="67" fillId="0" borderId="243" xfId="0" applyNumberFormat="1" applyFont="1" applyBorder="1"/>
    <xf numFmtId="0" fontId="12" fillId="0" borderId="243" xfId="0" applyFont="1" applyBorder="1" applyAlignment="1"/>
    <xf numFmtId="2" fontId="12" fillId="0" borderId="243" xfId="0" applyNumberFormat="1" applyFont="1" applyBorder="1" applyAlignment="1"/>
    <xf numFmtId="0" fontId="12" fillId="0" borderId="243" xfId="0" applyFont="1" applyBorder="1" applyAlignment="1">
      <alignment horizontal="right"/>
    </xf>
    <xf numFmtId="2" fontId="12" fillId="0" borderId="243" xfId="0" applyNumberFormat="1" applyFont="1" applyBorder="1" applyAlignment="1">
      <alignment horizontal="right"/>
    </xf>
    <xf numFmtId="0" fontId="12" fillId="0" borderId="245" xfId="0" applyFont="1" applyBorder="1"/>
    <xf numFmtId="2" fontId="12" fillId="0" borderId="245" xfId="0" applyNumberFormat="1" applyFont="1" applyBorder="1" applyAlignment="1">
      <alignment horizontal="center"/>
    </xf>
    <xf numFmtId="2" fontId="12" fillId="0" borderId="245" xfId="0" applyNumberFormat="1" applyFont="1" applyBorder="1" applyAlignment="1">
      <alignment horizontal="left"/>
    </xf>
    <xf numFmtId="0" fontId="67" fillId="0" borderId="242" xfId="0" applyFont="1" applyBorder="1" applyAlignment="1">
      <alignment horizontal="center"/>
    </xf>
    <xf numFmtId="0" fontId="95" fillId="0" borderId="243" xfId="0" applyFont="1" applyBorder="1" applyAlignment="1">
      <alignment horizontal="center"/>
    </xf>
    <xf numFmtId="0" fontId="12" fillId="0" borderId="245" xfId="0" applyFont="1" applyBorder="1" applyAlignment="1">
      <alignment horizontal="center"/>
    </xf>
    <xf numFmtId="0" fontId="12" fillId="0" borderId="244" xfId="0" applyFont="1" applyBorder="1"/>
    <xf numFmtId="2" fontId="12" fillId="0" borderId="243" xfId="0" applyNumberFormat="1" applyFont="1" applyBorder="1"/>
    <xf numFmtId="0" fontId="12" fillId="0" borderId="245" xfId="0" applyFont="1" applyBorder="1" applyAlignment="1">
      <alignment horizontal="left"/>
    </xf>
    <xf numFmtId="0" fontId="18" fillId="0" borderId="243" xfId="0" applyFont="1" applyBorder="1"/>
    <xf numFmtId="0" fontId="12" fillId="0" borderId="244" xfId="0" applyFont="1" applyBorder="1" applyAlignment="1">
      <alignment horizontal="right"/>
    </xf>
    <xf numFmtId="0" fontId="12" fillId="0" borderId="244" xfId="0" applyFont="1" applyFill="1" applyBorder="1"/>
    <xf numFmtId="0" fontId="12" fillId="0" borderId="243" xfId="0" applyFont="1" applyFill="1" applyBorder="1"/>
    <xf numFmtId="2" fontId="12" fillId="0" borderId="244" xfId="0" applyNumberFormat="1" applyFont="1" applyBorder="1"/>
    <xf numFmtId="0" fontId="67" fillId="0" borderId="244" xfId="0" applyFont="1" applyBorder="1"/>
    <xf numFmtId="0" fontId="67" fillId="0" borderId="246" xfId="0" applyFont="1" applyBorder="1"/>
    <xf numFmtId="2" fontId="12" fillId="0" borderId="243" xfId="0" applyNumberFormat="1" applyFont="1" applyFill="1" applyBorder="1" applyAlignment="1">
      <alignment horizontal="center"/>
    </xf>
    <xf numFmtId="2" fontId="68" fillId="0" borderId="243" xfId="0" applyNumberFormat="1" applyFont="1" applyBorder="1"/>
    <xf numFmtId="0" fontId="12" fillId="0" borderId="241" xfId="0" applyFont="1" applyBorder="1"/>
    <xf numFmtId="0" fontId="0" fillId="0" borderId="0" xfId="0"/>
    <xf numFmtId="0" fontId="0" fillId="0" borderId="0" xfId="0" applyAlignment="1">
      <alignment horizontal="center"/>
    </xf>
    <xf numFmtId="0" fontId="12" fillId="0" borderId="246" xfId="0" applyFont="1" applyBorder="1"/>
    <xf numFmtId="0" fontId="12" fillId="0" borderId="243" xfId="0" applyFont="1" applyFill="1" applyBorder="1" applyAlignment="1">
      <alignment wrapText="1"/>
    </xf>
    <xf numFmtId="0" fontId="67" fillId="0" borderId="243" xfId="0" applyFont="1" applyFill="1" applyBorder="1"/>
    <xf numFmtId="2" fontId="67" fillId="0" borderId="243" xfId="0" applyNumberFormat="1" applyFont="1" applyFill="1" applyBorder="1" applyAlignment="1">
      <alignment horizontal="center"/>
    </xf>
    <xf numFmtId="0" fontId="67" fillId="0" borderId="243" xfId="0" applyFont="1" applyFill="1" applyBorder="1" applyAlignment="1">
      <alignment horizontal="left"/>
    </xf>
    <xf numFmtId="0" fontId="67" fillId="0" borderId="243" xfId="0" applyFont="1" applyFill="1" applyBorder="1" applyAlignment="1">
      <alignment horizontal="center"/>
    </xf>
    <xf numFmtId="0" fontId="12" fillId="0" borderId="243" xfId="0" applyFont="1" applyFill="1" applyBorder="1" applyAlignment="1">
      <alignment horizontal="left"/>
    </xf>
    <xf numFmtId="0" fontId="12" fillId="0" borderId="243" xfId="0" applyFont="1" applyFill="1" applyBorder="1" applyAlignment="1">
      <alignment horizontal="center"/>
    </xf>
    <xf numFmtId="0" fontId="68" fillId="0" borderId="243" xfId="0" applyFont="1" applyFill="1" applyBorder="1"/>
    <xf numFmtId="2" fontId="12" fillId="0" borderId="243" xfId="0" applyNumberFormat="1" applyFont="1" applyFill="1" applyBorder="1" applyAlignment="1">
      <alignment horizontal="left"/>
    </xf>
    <xf numFmtId="0" fontId="12" fillId="0" borderId="0" xfId="0" applyFont="1" applyFill="1" applyBorder="1" applyAlignment="1">
      <alignment horizontal="center"/>
    </xf>
    <xf numFmtId="0" fontId="12" fillId="0" borderId="247" xfId="0" applyFont="1" applyBorder="1" applyAlignment="1">
      <alignment vertical="top"/>
    </xf>
    <xf numFmtId="2" fontId="12" fillId="0" borderId="244" xfId="0" applyNumberFormat="1" applyFont="1" applyFill="1" applyBorder="1" applyAlignment="1">
      <alignment horizontal="center"/>
    </xf>
    <xf numFmtId="0" fontId="12" fillId="0" borderId="247" xfId="0" applyFont="1" applyFill="1" applyBorder="1"/>
    <xf numFmtId="2" fontId="12" fillId="0" borderId="243" xfId="0" applyNumberFormat="1" applyFont="1" applyFill="1" applyBorder="1"/>
    <xf numFmtId="0" fontId="12" fillId="0" borderId="247" xfId="0" applyFont="1" applyBorder="1"/>
    <xf numFmtId="2" fontId="12" fillId="0" borderId="244" xfId="0" applyNumberFormat="1" applyFont="1" applyBorder="1" applyAlignment="1">
      <alignment horizontal="center"/>
    </xf>
    <xf numFmtId="0" fontId="0" fillId="0" borderId="0" xfId="0"/>
    <xf numFmtId="49" fontId="18" fillId="0" borderId="242" xfId="0" applyNumberFormat="1" applyFont="1" applyFill="1" applyBorder="1" applyAlignment="1">
      <alignment horizontal="center" vertical="center" wrapText="1"/>
    </xf>
    <xf numFmtId="0" fontId="18" fillId="0" borderId="248" xfId="0" applyFont="1" applyBorder="1" applyAlignment="1">
      <alignment horizontal="centerContinuous" vertical="center"/>
    </xf>
    <xf numFmtId="0" fontId="18" fillId="0" borderId="249" xfId="0" applyFont="1" applyBorder="1" applyAlignment="1">
      <alignment horizontal="centerContinuous" vertical="center"/>
    </xf>
    <xf numFmtId="0" fontId="18" fillId="0" borderId="243" xfId="0" applyFont="1" applyBorder="1" applyAlignment="1">
      <alignment horizontal="center" vertical="center"/>
    </xf>
    <xf numFmtId="0" fontId="18" fillId="0" borderId="242" xfId="0" applyFont="1" applyBorder="1" applyAlignment="1">
      <alignment horizontal="center"/>
    </xf>
    <xf numFmtId="0" fontId="18" fillId="0" borderId="244" xfId="0" applyFont="1" applyBorder="1" applyAlignment="1">
      <alignment horizontal="center" vertical="center"/>
    </xf>
    <xf numFmtId="0" fontId="18" fillId="0" borderId="245" xfId="0" applyFont="1" applyBorder="1" applyAlignment="1">
      <alignment horizontal="center" vertical="center"/>
    </xf>
    <xf numFmtId="0" fontId="18" fillId="0" borderId="245" xfId="0" applyFont="1" applyBorder="1" applyAlignment="1">
      <alignment horizontal="center"/>
    </xf>
    <xf numFmtId="0" fontId="12" fillId="0" borderId="242" xfId="0" applyFont="1" applyBorder="1" applyAlignment="1">
      <alignment horizontal="center"/>
    </xf>
    <xf numFmtId="0" fontId="0" fillId="0" borderId="243" xfId="0" applyBorder="1" applyAlignment="1">
      <alignment horizontal="center"/>
    </xf>
    <xf numFmtId="0" fontId="12" fillId="0" borderId="247" xfId="0" applyFont="1" applyBorder="1" applyAlignment="1"/>
    <xf numFmtId="0" fontId="12" fillId="0" borderId="247" xfId="0" applyFont="1" applyBorder="1" applyAlignment="1">
      <alignment horizontal="right"/>
    </xf>
    <xf numFmtId="0" fontId="12" fillId="0" borderId="245" xfId="0" applyFont="1" applyBorder="1" applyAlignment="1">
      <alignment vertical="top"/>
    </xf>
    <xf numFmtId="0" fontId="77" fillId="0" borderId="245" xfId="0" applyFont="1" applyBorder="1" applyAlignment="1">
      <alignment horizontal="center"/>
    </xf>
    <xf numFmtId="0" fontId="48" fillId="0" borderId="245" xfId="0" applyFont="1" applyBorder="1"/>
    <xf numFmtId="0" fontId="12" fillId="0" borderId="240" xfId="0" applyFont="1" applyBorder="1"/>
    <xf numFmtId="0" fontId="77" fillId="0" borderId="0" xfId="0" applyFont="1"/>
    <xf numFmtId="0" fontId="77" fillId="0" borderId="0" xfId="0" applyFont="1" applyAlignment="1">
      <alignment horizontal="center"/>
    </xf>
    <xf numFmtId="0" fontId="67" fillId="0" borderId="243" xfId="0" quotePrefix="1" applyFont="1" applyBorder="1" applyAlignment="1">
      <alignment horizontal="center"/>
    </xf>
    <xf numFmtId="0" fontId="24" fillId="0" borderId="243" xfId="0" applyFont="1" applyBorder="1" applyAlignment="1">
      <alignment horizontal="center" wrapText="1"/>
    </xf>
    <xf numFmtId="0" fontId="12" fillId="0" borderId="247" xfId="0" applyFont="1" applyFill="1" applyBorder="1" applyAlignment="1"/>
    <xf numFmtId="0" fontId="24" fillId="0" borderId="243" xfId="0" applyFont="1" applyBorder="1" applyAlignment="1">
      <alignment horizontal="center"/>
    </xf>
    <xf numFmtId="0" fontId="97" fillId="0" borderId="0" xfId="0" applyFont="1"/>
    <xf numFmtId="49" fontId="98" fillId="0" borderId="0" xfId="0" applyNumberFormat="1" applyFont="1"/>
    <xf numFmtId="0" fontId="18" fillId="0" borderId="0" xfId="0" applyFont="1"/>
    <xf numFmtId="0" fontId="12" fillId="0" borderId="247" xfId="0" applyFont="1" applyBorder="1" applyAlignment="1">
      <alignment horizontal="center"/>
    </xf>
    <xf numFmtId="0" fontId="18" fillId="0" borderId="243" xfId="0" applyFont="1" applyBorder="1" applyAlignment="1">
      <alignment horizontal="center" wrapText="1"/>
    </xf>
    <xf numFmtId="0" fontId="12" fillId="0" borderId="240" xfId="0" applyFont="1" applyBorder="1" applyAlignment="1">
      <alignment horizontal="center"/>
    </xf>
    <xf numFmtId="0" fontId="12" fillId="0" borderId="249" xfId="0" applyFont="1" applyBorder="1"/>
    <xf numFmtId="0" fontId="68" fillId="0" borderId="243" xfId="0" applyFont="1" applyBorder="1" applyAlignment="1">
      <alignment horizontal="center"/>
    </xf>
    <xf numFmtId="49" fontId="12" fillId="0" borderId="243" xfId="0" applyNumberFormat="1" applyFont="1" applyBorder="1" applyAlignment="1">
      <alignment horizontal="center"/>
    </xf>
    <xf numFmtId="0" fontId="12" fillId="0" borderId="250" xfId="0" applyFont="1" applyBorder="1"/>
    <xf numFmtId="0" fontId="99" fillId="0" borderId="0" xfId="0" applyFont="1" applyAlignment="1">
      <alignment horizontal="left"/>
    </xf>
    <xf numFmtId="0" fontId="41" fillId="0" borderId="243" xfId="0" applyFont="1" applyBorder="1" applyAlignment="1">
      <alignment horizontal="center" vertical="center" wrapText="1"/>
    </xf>
    <xf numFmtId="0" fontId="12" fillId="0" borderId="244" xfId="0" applyFont="1" applyBorder="1" applyAlignment="1">
      <alignment horizontal="center"/>
    </xf>
    <xf numFmtId="0" fontId="67" fillId="0" borderId="244" xfId="0" applyFont="1" applyFill="1" applyBorder="1" applyAlignment="1">
      <alignment horizontal="center"/>
    </xf>
    <xf numFmtId="0" fontId="12" fillId="0" borderId="246" xfId="0" applyFont="1" applyBorder="1" applyAlignment="1">
      <alignment horizontal="center"/>
    </xf>
    <xf numFmtId="0" fontId="41" fillId="0" borderId="243" xfId="0" applyFont="1" applyBorder="1" applyAlignment="1">
      <alignment horizontal="center" wrapText="1"/>
    </xf>
    <xf numFmtId="0" fontId="12" fillId="0" borderId="248" xfId="0" applyFont="1" applyBorder="1" applyAlignment="1">
      <alignment horizontal="center"/>
    </xf>
    <xf numFmtId="0" fontId="41" fillId="0" borderId="245" xfId="0" applyFont="1" applyFill="1" applyBorder="1" applyAlignment="1">
      <alignment horizontal="justify"/>
    </xf>
    <xf numFmtId="0" fontId="12" fillId="0" borderId="245" xfId="0" applyFont="1" applyFill="1" applyBorder="1" applyAlignment="1">
      <alignment vertical="top"/>
    </xf>
    <xf numFmtId="0" fontId="12" fillId="0" borderId="245" xfId="0" applyFont="1" applyFill="1" applyBorder="1"/>
    <xf numFmtId="0" fontId="12" fillId="0" borderId="245" xfId="0" applyFont="1" applyFill="1" applyBorder="1" applyAlignment="1">
      <alignment horizontal="center"/>
    </xf>
    <xf numFmtId="0" fontId="12" fillId="0" borderId="246" xfId="0" applyFont="1" applyFill="1" applyBorder="1"/>
    <xf numFmtId="0" fontId="12" fillId="0" borderId="243" xfId="0" applyFont="1" applyFill="1" applyBorder="1" applyAlignment="1">
      <alignment vertical="top"/>
    </xf>
    <xf numFmtId="0" fontId="12" fillId="0" borderId="0" xfId="0" applyFont="1" applyBorder="1" applyAlignment="1"/>
    <xf numFmtId="179" fontId="0" fillId="0" borderId="5" xfId="34" applyNumberFormat="1" applyFont="1" applyBorder="1" applyAlignment="1" applyProtection="1">
      <alignment horizontal="right" wrapText="1"/>
    </xf>
    <xf numFmtId="179" fontId="0" fillId="0" borderId="5" xfId="34" applyNumberFormat="1" applyFont="1" applyBorder="1" applyAlignment="1" applyProtection="1">
      <alignment horizontal="right"/>
    </xf>
    <xf numFmtId="0" fontId="0" fillId="0" borderId="55" xfId="0" applyBorder="1" applyAlignment="1" applyProtection="1">
      <alignment horizontal="left"/>
    </xf>
    <xf numFmtId="5" fontId="100" fillId="0" borderId="71" xfId="0" applyNumberFormat="1" applyFont="1" applyBorder="1" applyProtection="1">
      <protection locked="0"/>
    </xf>
    <xf numFmtId="43" fontId="0" fillId="0" borderId="0" xfId="27" applyFont="1"/>
    <xf numFmtId="0" fontId="29" fillId="0" borderId="0" xfId="0" applyFont="1" applyAlignment="1">
      <alignment horizontal="right"/>
    </xf>
    <xf numFmtId="43" fontId="29" fillId="0" borderId="251" xfId="27" applyFont="1" applyBorder="1"/>
    <xf numFmtId="43" fontId="29" fillId="0" borderId="0" xfId="27" applyFont="1"/>
    <xf numFmtId="0" fontId="101" fillId="0" borderId="0" xfId="0" applyFont="1" applyAlignment="1">
      <alignment horizontal="right"/>
    </xf>
    <xf numFmtId="43" fontId="29" fillId="0" borderId="0" xfId="27" applyFont="1" applyBorder="1"/>
    <xf numFmtId="0" fontId="29" fillId="0" borderId="0" xfId="0" applyFont="1"/>
    <xf numFmtId="43" fontId="12" fillId="0" borderId="51" xfId="1" applyNumberFormat="1" applyFont="1" applyBorder="1" applyProtection="1"/>
    <xf numFmtId="0" fontId="102" fillId="0" borderId="5" xfId="78" applyFont="1" applyFill="1" applyBorder="1" applyProtection="1"/>
    <xf numFmtId="39" fontId="18" fillId="0" borderId="5" xfId="78" applyNumberFormat="1" applyFont="1" applyFill="1" applyBorder="1" applyAlignment="1" applyProtection="1">
      <alignment horizontal="center"/>
    </xf>
    <xf numFmtId="0" fontId="18" fillId="0" borderId="5" xfId="78" applyFont="1" applyFill="1" applyBorder="1" applyProtection="1"/>
    <xf numFmtId="0" fontId="18" fillId="0" borderId="0" xfId="78" applyFont="1" applyFill="1" applyProtection="1"/>
    <xf numFmtId="40" fontId="18" fillId="0" borderId="0" xfId="78" applyNumberFormat="1" applyFont="1" applyFill="1" applyAlignment="1" applyProtection="1">
      <alignment horizontal="center"/>
    </xf>
    <xf numFmtId="39" fontId="18" fillId="0" borderId="55" xfId="78" applyNumberFormat="1" applyFont="1" applyFill="1" applyBorder="1" applyProtection="1"/>
    <xf numFmtId="39" fontId="103" fillId="0" borderId="55" xfId="78" applyNumberFormat="1" applyFont="1" applyFill="1" applyBorder="1" applyProtection="1"/>
    <xf numFmtId="39" fontId="18" fillId="0" borderId="0" xfId="78" applyNumberFormat="1" applyFont="1" applyFill="1" applyAlignment="1" applyProtection="1"/>
    <xf numFmtId="39" fontId="18" fillId="0" borderId="5" xfId="78" applyNumberFormat="1" applyFont="1" applyFill="1" applyBorder="1" applyAlignment="1" applyProtection="1"/>
    <xf numFmtId="0" fontId="20" fillId="0" borderId="5" xfId="78" applyFont="1" applyFill="1" applyBorder="1" applyProtection="1"/>
    <xf numFmtId="3" fontId="18" fillId="0" borderId="55" xfId="78" applyNumberFormat="1" applyFont="1" applyFill="1" applyBorder="1" applyAlignment="1" applyProtection="1"/>
    <xf numFmtId="0" fontId="18" fillId="0" borderId="5" xfId="78" applyFont="1" applyFill="1" applyBorder="1" applyAlignment="1" applyProtection="1">
      <alignment horizontal="right"/>
    </xf>
    <xf numFmtId="3" fontId="18" fillId="0" borderId="56" xfId="78" applyNumberFormat="1" applyFont="1" applyFill="1" applyBorder="1" applyAlignment="1" applyProtection="1"/>
    <xf numFmtId="37" fontId="18" fillId="0" borderId="5" xfId="78" applyNumberFormat="1" applyFont="1" applyFill="1" applyBorder="1" applyAlignment="1" applyProtection="1">
      <alignment horizontal="right"/>
    </xf>
    <xf numFmtId="3" fontId="18" fillId="0" borderId="55" xfId="78" applyNumberFormat="1" applyFont="1" applyFill="1" applyBorder="1" applyProtection="1"/>
    <xf numFmtId="3" fontId="18" fillId="0" borderId="55" xfId="78" applyNumberFormat="1" applyFont="1" applyFill="1" applyBorder="1" applyAlignment="1" applyProtection="1">
      <alignment horizontal="right"/>
    </xf>
    <xf numFmtId="0" fontId="12" fillId="0" borderId="19" xfId="0" applyFont="1" applyBorder="1" applyAlignment="1" applyProtection="1">
      <alignment horizontal="center"/>
    </xf>
    <xf numFmtId="0" fontId="21" fillId="0" borderId="10" xfId="1" applyFont="1" applyBorder="1" applyAlignment="1">
      <alignment horizontal="left"/>
    </xf>
    <xf numFmtId="179" fontId="12" fillId="0" borderId="22" xfId="2" applyNumberFormat="1" applyFont="1" applyBorder="1" applyAlignment="1" applyProtection="1">
      <alignment horizontal="center"/>
    </xf>
    <xf numFmtId="179" fontId="12" fillId="0" borderId="9" xfId="2" applyNumberFormat="1" applyFont="1" applyFill="1" applyBorder="1" applyProtection="1"/>
    <xf numFmtId="179" fontId="12" fillId="0" borderId="26" xfId="2" applyNumberFormat="1" applyFont="1" applyFill="1" applyBorder="1" applyProtection="1"/>
    <xf numFmtId="179" fontId="12" fillId="0" borderId="10" xfId="2" applyNumberFormat="1" applyFont="1" applyBorder="1" applyProtection="1"/>
    <xf numFmtId="179" fontId="12" fillId="0" borderId="51" xfId="2" applyNumberFormat="1" applyFont="1" applyBorder="1" applyAlignment="1" applyProtection="1">
      <alignment horizontal="center"/>
    </xf>
    <xf numFmtId="39" fontId="12" fillId="0" borderId="0" xfId="0" applyNumberFormat="1" applyFont="1"/>
    <xf numFmtId="0" fontId="12" fillId="0" borderId="103" xfId="1" applyFont="1" applyBorder="1" applyAlignment="1" applyProtection="1">
      <alignment wrapText="1"/>
    </xf>
    <xf numFmtId="179" fontId="12" fillId="0" borderId="104" xfId="2" applyNumberFormat="1" applyFont="1" applyBorder="1" applyProtection="1"/>
    <xf numFmtId="179" fontId="12" fillId="0" borderId="104" xfId="2" applyNumberFormat="1" applyFont="1" applyFill="1" applyBorder="1" applyProtection="1"/>
    <xf numFmtId="179" fontId="12" fillId="0" borderId="128" xfId="2" applyNumberFormat="1" applyFont="1" applyFill="1" applyBorder="1" applyProtection="1"/>
    <xf numFmtId="179" fontId="12" fillId="0" borderId="129" xfId="2" applyNumberFormat="1" applyFont="1" applyFill="1" applyBorder="1" applyProtection="1"/>
    <xf numFmtId="179" fontId="12" fillId="0" borderId="130" xfId="2" applyNumberFormat="1" applyFont="1" applyFill="1" applyBorder="1" applyProtection="1"/>
    <xf numFmtId="179" fontId="12" fillId="0" borderId="131" xfId="2" applyNumberFormat="1" applyFont="1" applyFill="1" applyBorder="1" applyProtection="1"/>
    <xf numFmtId="179" fontId="12" fillId="0" borderId="132" xfId="2" applyNumberFormat="1" applyFont="1" applyFill="1" applyBorder="1" applyProtection="1"/>
    <xf numFmtId="179" fontId="12" fillId="0" borderId="133" xfId="2" applyNumberFormat="1" applyFont="1" applyBorder="1" applyProtection="1"/>
    <xf numFmtId="179" fontId="12" fillId="0" borderId="85" xfId="2" applyNumberFormat="1" applyFont="1" applyBorder="1" applyProtection="1"/>
    <xf numFmtId="179" fontId="12" fillId="0" borderId="100" xfId="2" applyNumberFormat="1" applyFont="1" applyBorder="1" applyProtection="1"/>
    <xf numFmtId="179" fontId="12" fillId="0" borderId="102" xfId="2" applyNumberFormat="1" applyFont="1" applyBorder="1" applyProtection="1"/>
    <xf numFmtId="179" fontId="12" fillId="0" borderId="45" xfId="2" applyNumberFormat="1" applyFont="1" applyBorder="1" applyProtection="1"/>
    <xf numFmtId="179" fontId="12" fillId="0" borderId="27" xfId="2" applyNumberFormat="1" applyFont="1" applyBorder="1" applyProtection="1"/>
    <xf numFmtId="179" fontId="12" fillId="0" borderId="86" xfId="2" applyNumberFormat="1" applyFont="1" applyBorder="1" applyProtection="1"/>
    <xf numFmtId="179" fontId="12" fillId="0" borderId="107" xfId="2" applyNumberFormat="1" applyFont="1" applyFill="1" applyBorder="1" applyProtection="1"/>
    <xf numFmtId="179" fontId="12" fillId="0" borderId="108" xfId="2" applyNumberFormat="1" applyFont="1" applyFill="1" applyBorder="1" applyProtection="1"/>
    <xf numFmtId="179" fontId="12" fillId="0" borderId="135" xfId="2" applyNumberFormat="1" applyFont="1" applyFill="1" applyBorder="1" applyProtection="1"/>
    <xf numFmtId="179" fontId="12" fillId="0" borderId="101" xfId="2" applyNumberFormat="1" applyFont="1" applyFill="1" applyBorder="1" applyProtection="1"/>
    <xf numFmtId="179" fontId="12" fillId="0" borderId="83" xfId="2" applyNumberFormat="1" applyFont="1" applyFill="1" applyBorder="1" applyProtection="1"/>
    <xf numFmtId="179" fontId="12" fillId="0" borderId="82" xfId="2" applyNumberFormat="1" applyFont="1" applyFill="1" applyBorder="1" applyProtection="1"/>
    <xf numFmtId="179" fontId="12" fillId="0" borderId="126" xfId="2" applyNumberFormat="1" applyFont="1" applyFill="1" applyBorder="1" applyProtection="1"/>
    <xf numFmtId="179" fontId="12" fillId="0" borderId="89" xfId="2" applyNumberFormat="1" applyFont="1" applyFill="1" applyBorder="1" applyProtection="1"/>
    <xf numFmtId="179" fontId="12" fillId="0" borderId="136" xfId="2" applyNumberFormat="1" applyFont="1" applyBorder="1" applyProtection="1"/>
    <xf numFmtId="0" fontId="12" fillId="0" borderId="0" xfId="0" applyFont="1" applyAlignment="1" applyProtection="1">
      <alignment horizontal="left" vertical="top"/>
    </xf>
    <xf numFmtId="37" fontId="18" fillId="0" borderId="0" xfId="28" applyNumberFormat="1" applyFont="1" applyFill="1" applyBorder="1"/>
    <xf numFmtId="5" fontId="18" fillId="0" borderId="0" xfId="28" applyNumberFormat="1" applyFont="1" applyFill="1" applyBorder="1"/>
    <xf numFmtId="0" fontId="2" fillId="0" borderId="306" xfId="12795" applyBorder="1"/>
    <xf numFmtId="0" fontId="29" fillId="0" borderId="0" xfId="126" applyFont="1" applyBorder="1"/>
    <xf numFmtId="0" fontId="118" fillId="0" borderId="97" xfId="12795" applyFont="1" applyBorder="1"/>
    <xf numFmtId="0" fontId="2" fillId="0" borderId="165" xfId="12795" applyBorder="1"/>
    <xf numFmtId="0" fontId="2" fillId="0" borderId="157" xfId="12795" applyBorder="1"/>
    <xf numFmtId="0" fontId="2" fillId="0" borderId="89" xfId="12795" applyBorder="1"/>
    <xf numFmtId="0" fontId="2" fillId="0" borderId="307" xfId="12795" applyBorder="1"/>
    <xf numFmtId="0" fontId="2" fillId="0" borderId="88" xfId="12795" applyBorder="1"/>
    <xf numFmtId="5" fontId="118" fillId="0" borderId="251" xfId="12795" applyNumberFormat="1" applyFont="1" applyBorder="1"/>
    <xf numFmtId="0" fontId="2" fillId="0" borderId="0" xfId="12795" applyBorder="1"/>
    <xf numFmtId="0" fontId="2" fillId="0" borderId="0" xfId="12793"/>
    <xf numFmtId="0" fontId="2" fillId="0" borderId="305" xfId="12795" applyBorder="1"/>
    <xf numFmtId="0" fontId="2" fillId="0" borderId="97" xfId="12795" applyBorder="1"/>
    <xf numFmtId="0" fontId="118" fillId="0" borderId="0" xfId="12795" applyFont="1" applyBorder="1"/>
    <xf numFmtId="0" fontId="12" fillId="0" borderId="0" xfId="0" applyFont="1" applyAlignment="1" applyProtection="1">
      <alignment horizontal="center"/>
    </xf>
    <xf numFmtId="0" fontId="12" fillId="0" borderId="19" xfId="1" applyFont="1" applyBorder="1" applyAlignment="1" applyProtection="1">
      <alignment horizontal="center"/>
    </xf>
    <xf numFmtId="0" fontId="12" fillId="0" borderId="21" xfId="1" applyFont="1" applyBorder="1" applyAlignment="1" applyProtection="1">
      <alignment horizontal="center"/>
    </xf>
    <xf numFmtId="179" fontId="12" fillId="0" borderId="19" xfId="2" applyNumberFormat="1" applyFont="1" applyBorder="1" applyProtection="1"/>
    <xf numFmtId="179" fontId="12" fillId="0" borderId="48" xfId="2" applyNumberFormat="1" applyFont="1" applyBorder="1" applyProtection="1"/>
    <xf numFmtId="179" fontId="12" fillId="0" borderId="21" xfId="2" applyNumberFormat="1" applyFont="1" applyBorder="1"/>
    <xf numFmtId="179" fontId="12" fillId="0" borderId="10" xfId="2" applyNumberFormat="1" applyFont="1" applyBorder="1"/>
    <xf numFmtId="1" fontId="12" fillId="0" borderId="19" xfId="1" applyNumberFormat="1" applyFont="1" applyFill="1" applyBorder="1"/>
    <xf numFmtId="1" fontId="12" fillId="0" borderId="25" xfId="1" applyNumberFormat="1" applyFont="1" applyFill="1" applyBorder="1"/>
    <xf numFmtId="179" fontId="12" fillId="0" borderId="19" xfId="2" applyNumberFormat="1" applyFont="1" applyFill="1" applyBorder="1"/>
    <xf numFmtId="179" fontId="12" fillId="0" borderId="19" xfId="2" applyNumberFormat="1" applyFont="1" applyBorder="1"/>
    <xf numFmtId="0" fontId="12" fillId="0" borderId="0" xfId="0" applyFont="1" applyBorder="1" applyAlignment="1" applyProtection="1">
      <alignment horizontal="left" wrapText="1"/>
    </xf>
    <xf numFmtId="0" fontId="0" fillId="0" borderId="0" xfId="0"/>
    <xf numFmtId="0" fontId="12" fillId="0" borderId="0" xfId="0" applyFont="1" applyAlignment="1" applyProtection="1">
      <alignment horizontal="center"/>
    </xf>
    <xf numFmtId="0" fontId="1" fillId="0" borderId="0" xfId="12793" applyFont="1"/>
    <xf numFmtId="0" fontId="25" fillId="0" borderId="0" xfId="0" applyFont="1" applyBorder="1" applyAlignment="1">
      <alignment horizontal="center"/>
    </xf>
    <xf numFmtId="49" fontId="13" fillId="0" borderId="0" xfId="0" applyNumberFormat="1" applyFont="1" applyFill="1" applyBorder="1" applyAlignment="1">
      <alignment horizontal="center"/>
    </xf>
    <xf numFmtId="43" fontId="18" fillId="0" borderId="0" xfId="31026" applyFont="1"/>
    <xf numFmtId="43" fontId="29" fillId="0" borderId="0" xfId="31026" applyFont="1" applyBorder="1"/>
    <xf numFmtId="0" fontId="12" fillId="0" borderId="0" xfId="0" applyFont="1" applyFill="1" applyBorder="1"/>
    <xf numFmtId="49" fontId="29" fillId="0" borderId="0" xfId="0" applyNumberFormat="1" applyFont="1" applyAlignment="1">
      <alignment horizontal="right"/>
    </xf>
    <xf numFmtId="49" fontId="18" fillId="0" borderId="0" xfId="0" applyNumberFormat="1" applyFont="1" applyBorder="1" applyAlignment="1">
      <alignment horizontal="center"/>
    </xf>
    <xf numFmtId="0" fontId="18" fillId="0" borderId="0" xfId="47821"/>
    <xf numFmtId="0" fontId="29" fillId="0" borderId="0" xfId="47821" applyFont="1"/>
    <xf numFmtId="0" fontId="18" fillId="0" borderId="0" xfId="47821" applyFont="1"/>
    <xf numFmtId="0" fontId="18" fillId="0" borderId="0" xfId="47821" applyAlignment="1">
      <alignment horizontal="left" indent="1"/>
    </xf>
    <xf numFmtId="37" fontId="18" fillId="0" borderId="0" xfId="47821" applyNumberFormat="1" applyFont="1"/>
    <xf numFmtId="37" fontId="18" fillId="0" borderId="0" xfId="47821" applyNumberFormat="1" applyFont="1" applyFill="1"/>
    <xf numFmtId="41" fontId="18" fillId="0" borderId="0" xfId="47821" quotePrefix="1" applyNumberFormat="1" applyFont="1" applyFill="1"/>
    <xf numFmtId="0" fontId="18" fillId="0" borderId="0" xfId="47821" quotePrefix="1" applyFont="1"/>
    <xf numFmtId="179" fontId="18" fillId="0" borderId="0" xfId="47784" quotePrefix="1" applyNumberFormat="1" applyFont="1"/>
    <xf numFmtId="179" fontId="18" fillId="0" borderId="0" xfId="47784" applyNumberFormat="1" applyFont="1"/>
    <xf numFmtId="0" fontId="18" fillId="0" borderId="0" xfId="47821" applyFont="1" applyFill="1"/>
    <xf numFmtId="179" fontId="18" fillId="0" borderId="251" xfId="47784" applyNumberFormat="1" applyFont="1" applyBorder="1"/>
    <xf numFmtId="41" fontId="18" fillId="0" borderId="0" xfId="47821" applyNumberFormat="1" applyFont="1" applyBorder="1"/>
    <xf numFmtId="41" fontId="18" fillId="0" borderId="88" xfId="47821" applyNumberFormat="1" applyFont="1" applyBorder="1"/>
    <xf numFmtId="37" fontId="29" fillId="0" borderId="91" xfId="47821" applyNumberFormat="1" applyFont="1" applyFill="1" applyBorder="1"/>
    <xf numFmtId="179" fontId="18" fillId="0" borderId="0" xfId="47784" quotePrefix="1" applyNumberFormat="1" applyFont="1" applyFill="1"/>
    <xf numFmtId="0" fontId="12" fillId="0" borderId="29" xfId="1" applyFont="1" applyFill="1" applyBorder="1" applyProtection="1"/>
    <xf numFmtId="169" fontId="12" fillId="0" borderId="0" xfId="61" applyNumberFormat="1" applyFont="1" applyFill="1" applyProtection="1"/>
    <xf numFmtId="169" fontId="12" fillId="0" borderId="1" xfId="61" applyNumberFormat="1" applyFont="1" applyFill="1" applyBorder="1" applyProtection="1"/>
    <xf numFmtId="0" fontId="12" fillId="0" borderId="0" xfId="1" applyFont="1" applyProtection="1">
      <protection locked="0"/>
    </xf>
    <xf numFmtId="0" fontId="12" fillId="0" borderId="10" xfId="1" applyFont="1" applyBorder="1" applyProtection="1">
      <protection locked="0"/>
    </xf>
    <xf numFmtId="41" fontId="9" fillId="0" borderId="0" xfId="3" applyNumberFormat="1" applyFont="1" applyFill="1" applyAlignment="1" applyProtection="1"/>
    <xf numFmtId="41" fontId="9" fillId="0" borderId="0" xfId="3" applyNumberFormat="1" applyFont="1" applyFill="1" applyBorder="1" applyAlignment="1" applyProtection="1"/>
    <xf numFmtId="49" fontId="12" fillId="0" borderId="11" xfId="0" applyNumberFormat="1" applyFont="1" applyBorder="1"/>
    <xf numFmtId="5" fontId="12" fillId="0" borderId="46" xfId="1" applyNumberFormat="1" applyFont="1" applyBorder="1" applyProtection="1">
      <protection locked="0"/>
    </xf>
    <xf numFmtId="0" fontId="12" fillId="0" borderId="46" xfId="1" applyFont="1" applyBorder="1" applyProtection="1">
      <protection locked="0"/>
    </xf>
    <xf numFmtId="0" fontId="12" fillId="0" borderId="51" xfId="1" applyFont="1" applyBorder="1" applyProtection="1">
      <protection locked="0"/>
    </xf>
    <xf numFmtId="37" fontId="12" fillId="0" borderId="46" xfId="1" applyNumberFormat="1" applyFont="1" applyBorder="1" applyProtection="1">
      <protection locked="0"/>
    </xf>
    <xf numFmtId="37" fontId="12" fillId="0" borderId="17" xfId="1" applyNumberFormat="1" applyFont="1" applyBorder="1" applyProtection="1">
      <protection locked="0"/>
    </xf>
    <xf numFmtId="0" fontId="12" fillId="0" borderId="17" xfId="1" applyFont="1" applyBorder="1" applyProtection="1">
      <protection locked="0"/>
    </xf>
    <xf numFmtId="0" fontId="12" fillId="0" borderId="22" xfId="1" applyFont="1" applyBorder="1" applyProtection="1">
      <protection locked="0"/>
    </xf>
    <xf numFmtId="37" fontId="12" fillId="0" borderId="17" xfId="1" applyNumberFormat="1" applyFont="1" applyFill="1" applyBorder="1" applyProtection="1">
      <protection locked="0"/>
    </xf>
    <xf numFmtId="0" fontId="12" fillId="0" borderId="17" xfId="1" applyFont="1" applyFill="1" applyBorder="1" applyProtection="1">
      <protection locked="0"/>
    </xf>
    <xf numFmtId="0" fontId="12" fillId="0" borderId="22" xfId="1" applyFont="1" applyFill="1" applyBorder="1" applyProtection="1">
      <protection locked="0"/>
    </xf>
    <xf numFmtId="43" fontId="12" fillId="0" borderId="19" xfId="2" applyFont="1" applyBorder="1" applyProtection="1"/>
    <xf numFmtId="43" fontId="12" fillId="0" borderId="48" xfId="2" applyFont="1" applyBorder="1" applyProtection="1"/>
    <xf numFmtId="5" fontId="12" fillId="0" borderId="19" xfId="1" applyNumberFormat="1" applyFont="1" applyBorder="1" applyProtection="1">
      <protection locked="0"/>
    </xf>
    <xf numFmtId="5" fontId="12" fillId="0" borderId="44" xfId="1" applyNumberFormat="1" applyFont="1" applyBorder="1" applyProtection="1">
      <protection locked="0"/>
    </xf>
    <xf numFmtId="5" fontId="12" fillId="0" borderId="44" xfId="1" applyNumberFormat="1" applyFont="1" applyFill="1" applyBorder="1" applyProtection="1">
      <protection locked="0"/>
    </xf>
    <xf numFmtId="37" fontId="12" fillId="0" borderId="44" xfId="1" applyNumberFormat="1" applyFont="1" applyBorder="1" applyProtection="1">
      <protection locked="0"/>
    </xf>
    <xf numFmtId="37" fontId="12" fillId="0" borderId="44" xfId="1" applyNumberFormat="1" applyFont="1" applyFill="1" applyBorder="1" applyProtection="1">
      <protection locked="0"/>
    </xf>
    <xf numFmtId="5" fontId="12" fillId="0" borderId="0" xfId="5" applyNumberFormat="1" applyFont="1" applyFill="1" applyBorder="1" applyProtection="1"/>
    <xf numFmtId="0" fontId="12" fillId="0" borderId="0" xfId="5" applyBorder="1"/>
    <xf numFmtId="0" fontId="12" fillId="0" borderId="0" xfId="5" applyFont="1" applyBorder="1" applyProtection="1"/>
    <xf numFmtId="179" fontId="17" fillId="0" borderId="25" xfId="2" applyNumberFormat="1" applyFont="1" applyFill="1" applyBorder="1" applyAlignment="1">
      <alignment horizontal="center"/>
    </xf>
    <xf numFmtId="37" fontId="27" fillId="0" borderId="25" xfId="5" applyNumberFormat="1" applyFont="1" applyFill="1" applyBorder="1" applyProtection="1"/>
    <xf numFmtId="37" fontId="17" fillId="0" borderId="235" xfId="5" applyNumberFormat="1" applyFont="1" applyFill="1" applyBorder="1" applyProtection="1"/>
    <xf numFmtId="37" fontId="64" fillId="0" borderId="11" xfId="1" applyNumberFormat="1" applyFont="1" applyBorder="1" applyProtection="1">
      <protection locked="0"/>
    </xf>
    <xf numFmtId="37" fontId="64" fillId="0" borderId="11" xfId="1" applyNumberFormat="1" applyFont="1" applyFill="1" applyBorder="1" applyProtection="1">
      <protection locked="0"/>
    </xf>
    <xf numFmtId="0" fontId="12" fillId="9" borderId="59" xfId="1" applyFont="1" applyFill="1" applyBorder="1" applyProtection="1"/>
    <xf numFmtId="37" fontId="12" fillId="9" borderId="61" xfId="1" applyNumberFormat="1" applyFont="1" applyFill="1" applyBorder="1" applyProtection="1"/>
    <xf numFmtId="0" fontId="64" fillId="0" borderId="0" xfId="1" applyFont="1" applyProtection="1">
      <protection locked="0"/>
    </xf>
    <xf numFmtId="0" fontId="64" fillId="0" borderId="5" xfId="1" applyFont="1" applyBorder="1" applyProtection="1">
      <protection locked="0"/>
    </xf>
    <xf numFmtId="37" fontId="64" fillId="0" borderId="5" xfId="1" applyNumberFormat="1" applyFont="1" applyBorder="1" applyProtection="1">
      <protection locked="0"/>
    </xf>
    <xf numFmtId="37" fontId="18" fillId="0" borderId="21" xfId="0" applyNumberFormat="1" applyFont="1" applyBorder="1" applyProtection="1">
      <protection locked="0"/>
    </xf>
    <xf numFmtId="37" fontId="18" fillId="0" borderId="16" xfId="0" applyNumberFormat="1" applyFont="1" applyBorder="1" applyProtection="1">
      <protection locked="0"/>
    </xf>
    <xf numFmtId="37" fontId="18" fillId="0" borderId="22" xfId="0" applyNumberFormat="1" applyFont="1" applyBorder="1" applyProtection="1">
      <protection locked="0"/>
    </xf>
    <xf numFmtId="37" fontId="18" fillId="0" borderId="16" xfId="0" applyNumberFormat="1" applyFont="1" applyBorder="1" applyAlignment="1" applyProtection="1">
      <alignment horizontal="center"/>
      <protection locked="0"/>
    </xf>
    <xf numFmtId="37" fontId="18" fillId="0" borderId="21" xfId="0" applyNumberFormat="1" applyFont="1" applyFill="1" applyBorder="1" applyProtection="1">
      <protection locked="0"/>
    </xf>
    <xf numFmtId="37" fontId="18" fillId="0" borderId="202" xfId="0" applyNumberFormat="1" applyFont="1" applyFill="1" applyBorder="1" applyProtection="1">
      <protection locked="0"/>
    </xf>
    <xf numFmtId="0" fontId="18" fillId="0" borderId="21" xfId="0" applyFont="1" applyBorder="1" applyProtection="1">
      <protection locked="0"/>
    </xf>
    <xf numFmtId="0" fontId="18" fillId="0" borderId="22" xfId="0" applyFont="1" applyBorder="1" applyProtection="1">
      <protection locked="0"/>
    </xf>
    <xf numFmtId="0" fontId="18" fillId="0" borderId="5" xfId="78" applyFont="1" applyFill="1" applyBorder="1" applyAlignment="1" applyProtection="1">
      <alignment horizontal="centerContinuous"/>
    </xf>
    <xf numFmtId="39" fontId="0" fillId="0" borderId="55" xfId="0" applyNumberFormat="1" applyFill="1" applyBorder="1" applyProtection="1"/>
    <xf numFmtId="0" fontId="0" fillId="0" borderId="5" xfId="0" applyFill="1" applyBorder="1" applyAlignment="1" applyProtection="1">
      <alignment horizontal="centerContinuous"/>
    </xf>
    <xf numFmtId="37" fontId="0" fillId="0" borderId="5" xfId="0" applyNumberFormat="1" applyFill="1" applyBorder="1" applyAlignment="1" applyProtection="1"/>
    <xf numFmtId="37" fontId="0" fillId="0" borderId="0" xfId="0" applyNumberFormat="1" applyFill="1" applyAlignment="1" applyProtection="1"/>
    <xf numFmtId="0" fontId="0" fillId="0" borderId="55" xfId="0" applyFill="1" applyBorder="1" applyProtection="1"/>
    <xf numFmtId="0" fontId="18" fillId="0" borderId="5" xfId="78" applyFont="1" applyFill="1" applyBorder="1" applyAlignment="1" applyProtection="1">
      <alignment horizontal="center"/>
    </xf>
    <xf numFmtId="0" fontId="0" fillId="0" borderId="5" xfId="0" applyFill="1" applyBorder="1" applyAlignment="1" applyProtection="1">
      <alignment horizontal="center"/>
    </xf>
    <xf numFmtId="0" fontId="18" fillId="0" borderId="0" xfId="78" quotePrefix="1" applyFont="1" applyFill="1" applyAlignment="1" applyProtection="1">
      <alignment horizontal="left"/>
    </xf>
    <xf numFmtId="0" fontId="0" fillId="0" borderId="5" xfId="0" applyFill="1" applyBorder="1" applyProtection="1"/>
    <xf numFmtId="0" fontId="18" fillId="0" borderId="0" xfId="78" applyFont="1" applyFill="1"/>
    <xf numFmtId="0" fontId="20" fillId="0" borderId="0" xfId="78" applyFont="1" applyFill="1" applyProtection="1"/>
    <xf numFmtId="39" fontId="20" fillId="0" borderId="5" xfId="78" applyNumberFormat="1" applyFont="1" applyFill="1" applyBorder="1" applyAlignment="1" applyProtection="1"/>
    <xf numFmtId="39" fontId="20" fillId="0" borderId="0" xfId="78" applyNumberFormat="1" applyFont="1" applyFill="1" applyAlignment="1" applyProtection="1"/>
    <xf numFmtId="3" fontId="20" fillId="0" borderId="55" xfId="78" applyNumberFormat="1" applyFont="1" applyFill="1" applyBorder="1" applyAlignment="1" applyProtection="1"/>
    <xf numFmtId="0" fontId="20" fillId="0" borderId="5" xfId="78" applyFont="1" applyFill="1" applyBorder="1" applyAlignment="1" applyProtection="1">
      <alignment horizontal="right"/>
    </xf>
    <xf numFmtId="0" fontId="18" fillId="0" borderId="99" xfId="78" applyFont="1" applyFill="1" applyBorder="1" applyAlignment="1" applyProtection="1">
      <alignment horizontal="right"/>
    </xf>
    <xf numFmtId="0" fontId="18" fillId="0" borderId="1" xfId="78" applyFont="1" applyFill="1" applyBorder="1" applyProtection="1"/>
    <xf numFmtId="0" fontId="18" fillId="0" borderId="7" xfId="78" applyFont="1" applyFill="1" applyBorder="1" applyProtection="1"/>
    <xf numFmtId="39" fontId="18" fillId="0" borderId="7" xfId="78" applyNumberFormat="1" applyFont="1" applyFill="1" applyBorder="1" applyAlignment="1" applyProtection="1"/>
    <xf numFmtId="39" fontId="18" fillId="0" borderId="1" xfId="78" applyNumberFormat="1" applyFont="1" applyFill="1" applyBorder="1" applyAlignment="1" applyProtection="1"/>
    <xf numFmtId="39" fontId="0" fillId="0" borderId="5" xfId="0" applyNumberFormat="1" applyFill="1" applyBorder="1" applyAlignment="1" applyProtection="1"/>
    <xf numFmtId="39" fontId="0" fillId="0" borderId="0" xfId="0" applyNumberFormat="1" applyFill="1" applyAlignment="1" applyProtection="1"/>
    <xf numFmtId="39" fontId="0" fillId="0" borderId="55" xfId="0" applyNumberFormat="1" applyFill="1" applyBorder="1" applyAlignment="1" applyProtection="1"/>
    <xf numFmtId="0" fontId="0" fillId="0" borderId="5" xfId="0" applyFill="1" applyBorder="1" applyAlignment="1" applyProtection="1">
      <alignment horizontal="right"/>
    </xf>
    <xf numFmtId="0" fontId="0" fillId="0" borderId="1" xfId="0" applyFill="1" applyBorder="1" applyProtection="1"/>
    <xf numFmtId="0" fontId="0" fillId="0" borderId="7" xfId="0" applyFill="1" applyBorder="1" applyProtection="1"/>
    <xf numFmtId="39" fontId="0" fillId="0" borderId="7" xfId="0" applyNumberFormat="1" applyFill="1" applyBorder="1" applyAlignment="1" applyProtection="1"/>
    <xf numFmtId="39" fontId="0" fillId="0" borderId="1" xfId="0" applyNumberFormat="1" applyFill="1" applyBorder="1" applyAlignment="1" applyProtection="1"/>
    <xf numFmtId="39" fontId="0" fillId="0" borderId="56" xfId="0" applyNumberFormat="1" applyFill="1" applyBorder="1" applyProtection="1"/>
    <xf numFmtId="3" fontId="0" fillId="0" borderId="60" xfId="0" applyNumberFormat="1" applyFill="1" applyBorder="1" applyProtection="1"/>
    <xf numFmtId="0" fontId="0" fillId="0" borderId="252" xfId="0" applyFill="1" applyBorder="1"/>
    <xf numFmtId="0" fontId="0" fillId="0" borderId="60" xfId="0" applyFill="1" applyBorder="1" applyProtection="1"/>
    <xf numFmtId="37" fontId="0" fillId="0" borderId="60" xfId="0" applyNumberFormat="1" applyFill="1" applyBorder="1" applyAlignment="1" applyProtection="1"/>
    <xf numFmtId="0" fontId="0" fillId="0" borderId="56" xfId="0" applyFill="1" applyBorder="1" applyProtection="1"/>
    <xf numFmtId="0" fontId="0" fillId="0" borderId="0" xfId="0" applyFill="1" applyBorder="1" applyProtection="1"/>
    <xf numFmtId="0" fontId="0" fillId="0" borderId="0" xfId="0" applyFill="1" applyAlignment="1" applyProtection="1">
      <alignment horizontal="centerContinuous"/>
    </xf>
    <xf numFmtId="164" fontId="0" fillId="0" borderId="0" xfId="0" applyNumberFormat="1" applyFill="1" applyAlignment="1" applyProtection="1">
      <alignment horizontal="center"/>
    </xf>
    <xf numFmtId="0" fontId="0" fillId="0" borderId="1" xfId="0" applyFill="1" applyBorder="1" applyAlignment="1" applyProtection="1">
      <alignment horizontal="centerContinuous"/>
    </xf>
    <xf numFmtId="0" fontId="48" fillId="0" borderId="0" xfId="0" applyFont="1" applyFill="1" applyProtection="1"/>
    <xf numFmtId="0" fontId="13" fillId="0" borderId="1" xfId="0" applyFont="1" applyFill="1" applyBorder="1" applyAlignment="1" applyProtection="1">
      <alignment horizontal="centerContinuous"/>
    </xf>
    <xf numFmtId="0" fontId="0" fillId="0" borderId="59" xfId="0" applyFill="1" applyBorder="1" applyAlignment="1" applyProtection="1">
      <alignment horizontal="centerContinuous"/>
    </xf>
    <xf numFmtId="0" fontId="0" fillId="0" borderId="7" xfId="0" applyFill="1" applyBorder="1" applyAlignment="1" applyProtection="1">
      <alignment horizontal="centerContinuous"/>
    </xf>
    <xf numFmtId="0" fontId="13" fillId="0" borderId="61" xfId="0" applyFont="1" applyFill="1" applyBorder="1" applyAlignment="1" applyProtection="1">
      <alignment horizontal="centerContinuous"/>
    </xf>
    <xf numFmtId="0" fontId="0" fillId="0" borderId="0" xfId="0" applyFill="1" applyAlignment="1" applyProtection="1">
      <alignment horizontal="center"/>
    </xf>
    <xf numFmtId="0" fontId="0" fillId="0" borderId="3" xfId="0" applyFill="1" applyBorder="1" applyAlignment="1" applyProtection="1">
      <alignment horizontal="centerContinuous"/>
    </xf>
    <xf numFmtId="0" fontId="0" fillId="0" borderId="66" xfId="0" applyFill="1" applyBorder="1" applyAlignment="1" applyProtection="1">
      <alignment horizontal="center"/>
    </xf>
    <xf numFmtId="0" fontId="0" fillId="0" borderId="3" xfId="0" applyFill="1" applyBorder="1" applyAlignment="1" applyProtection="1">
      <alignment horizontal="center"/>
    </xf>
    <xf numFmtId="0" fontId="0" fillId="0" borderId="55" xfId="0" applyFill="1" applyBorder="1" applyAlignment="1" applyProtection="1">
      <alignment horizontal="center"/>
    </xf>
    <xf numFmtId="0" fontId="0" fillId="0" borderId="7" xfId="0" applyFill="1" applyBorder="1" applyAlignment="1" applyProtection="1">
      <alignment horizontal="center"/>
    </xf>
    <xf numFmtId="0" fontId="0" fillId="0" borderId="56" xfId="0" applyFill="1" applyBorder="1" applyAlignment="1" applyProtection="1">
      <alignment horizontal="center"/>
    </xf>
    <xf numFmtId="0" fontId="0" fillId="0" borderId="55" xfId="0" applyFill="1" applyBorder="1" applyAlignment="1" applyProtection="1">
      <alignment horizontal="right"/>
    </xf>
    <xf numFmtId="0" fontId="18" fillId="0" borderId="0" xfId="78" applyFill="1" applyProtection="1"/>
    <xf numFmtId="0" fontId="18" fillId="0" borderId="5" xfId="78" applyFill="1" applyBorder="1" applyProtection="1"/>
    <xf numFmtId="39" fontId="18" fillId="0" borderId="5" xfId="78" applyNumberFormat="1" applyFill="1" applyBorder="1" applyAlignment="1" applyProtection="1">
      <alignment horizontal="center"/>
    </xf>
    <xf numFmtId="40" fontId="18" fillId="0" borderId="0" xfId="78" applyNumberFormat="1" applyFill="1" applyAlignment="1" applyProtection="1">
      <alignment horizontal="center"/>
    </xf>
    <xf numFmtId="39" fontId="18" fillId="0" borderId="55" xfId="78" applyNumberFormat="1" applyFill="1" applyBorder="1" applyProtection="1"/>
    <xf numFmtId="39" fontId="0" fillId="0" borderId="5" xfId="0" applyNumberFormat="1" applyFill="1" applyBorder="1" applyProtection="1"/>
    <xf numFmtId="40" fontId="0" fillId="0" borderId="0" xfId="0" applyNumberFormat="1" applyFill="1" applyProtection="1"/>
    <xf numFmtId="37" fontId="0" fillId="0" borderId="5" xfId="0" applyNumberFormat="1" applyFill="1" applyBorder="1" applyAlignment="1" applyProtection="1">
      <alignment horizontal="right"/>
    </xf>
    <xf numFmtId="39" fontId="0" fillId="0" borderId="7" xfId="0" applyNumberFormat="1" applyFill="1" applyBorder="1" applyProtection="1"/>
    <xf numFmtId="40" fontId="0" fillId="0" borderId="1" xfId="0" applyNumberFormat="1" applyFill="1" applyBorder="1" applyProtection="1"/>
    <xf numFmtId="37" fontId="0" fillId="0" borderId="7" xfId="0" applyNumberFormat="1" applyFill="1" applyBorder="1" applyAlignment="1" applyProtection="1">
      <alignment horizontal="right"/>
    </xf>
    <xf numFmtId="37" fontId="0" fillId="0" borderId="7" xfId="0" applyNumberFormat="1" applyFill="1" applyBorder="1" applyAlignment="1" applyProtection="1"/>
    <xf numFmtId="37" fontId="0" fillId="0" borderId="1" xfId="0" applyNumberFormat="1" applyFill="1" applyBorder="1" applyAlignment="1" applyProtection="1"/>
    <xf numFmtId="0" fontId="301" fillId="0" borderId="0" xfId="0" applyFont="1" applyAlignment="1" applyProtection="1">
      <alignment horizontal="centerContinuous"/>
    </xf>
    <xf numFmtId="0" fontId="0" fillId="0" borderId="0" xfId="0"/>
    <xf numFmtId="0" fontId="8" fillId="0" borderId="19" xfId="0" applyFont="1" applyBorder="1" applyAlignment="1" applyProtection="1">
      <alignment horizontal="center"/>
    </xf>
    <xf numFmtId="0" fontId="12" fillId="0" borderId="0" xfId="0" applyFont="1" applyAlignment="1" applyProtection="1">
      <alignment horizontal="left"/>
    </xf>
    <xf numFmtId="0" fontId="12" fillId="0" borderId="0" xfId="0" applyFont="1" applyAlignment="1">
      <alignment horizontal="left"/>
    </xf>
    <xf numFmtId="0" fontId="12" fillId="0" borderId="11" xfId="1" applyFont="1" applyBorder="1" applyAlignment="1" applyProtection="1">
      <alignment horizontal="center"/>
    </xf>
    <xf numFmtId="0" fontId="13" fillId="0" borderId="0" xfId="0" applyFont="1" applyAlignment="1" applyProtection="1">
      <alignment horizontal="center"/>
    </xf>
    <xf numFmtId="0" fontId="12" fillId="0" borderId="0" xfId="0" applyFont="1" applyAlignment="1">
      <alignment horizontal="left" wrapText="1"/>
    </xf>
    <xf numFmtId="0" fontId="14" fillId="0" borderId="0" xfId="0" applyFont="1" applyAlignment="1">
      <alignment horizontal="center" wrapText="1"/>
    </xf>
    <xf numFmtId="0" fontId="11" fillId="0" borderId="0" xfId="0" applyFont="1" applyAlignment="1">
      <alignment horizontal="center"/>
    </xf>
    <xf numFmtId="0" fontId="13" fillId="0" borderId="0" xfId="0" applyFont="1" applyAlignment="1">
      <alignment horizontal="center" wrapText="1"/>
    </xf>
    <xf numFmtId="0" fontId="14" fillId="0" borderId="0" xfId="0" applyFont="1" applyAlignment="1">
      <alignment wrapText="1"/>
    </xf>
    <xf numFmtId="0" fontId="17" fillId="0" borderId="4" xfId="0" applyFont="1" applyBorder="1" applyAlignment="1" applyProtection="1">
      <alignment horizontal="left" wrapText="1"/>
    </xf>
    <xf numFmtId="0" fontId="17" fillId="0" borderId="0" xfId="0" applyFont="1" applyAlignment="1" applyProtection="1">
      <alignment horizontal="left" wrapText="1"/>
    </xf>
    <xf numFmtId="0" fontId="17" fillId="0" borderId="5" xfId="0" applyFont="1" applyBorder="1" applyAlignment="1" applyProtection="1">
      <alignment horizontal="left" wrapText="1"/>
    </xf>
    <xf numFmtId="0" fontId="11" fillId="0" borderId="4" xfId="0" applyFont="1" applyBorder="1" applyAlignment="1" applyProtection="1">
      <alignment horizontal="center"/>
    </xf>
    <xf numFmtId="0" fontId="11" fillId="0" borderId="0" xfId="0" applyFont="1" applyBorder="1" applyAlignment="1" applyProtection="1">
      <alignment horizontal="center"/>
    </xf>
    <xf numFmtId="0" fontId="11" fillId="0" borderId="5" xfId="0" applyFont="1" applyBorder="1" applyAlignment="1" applyProtection="1">
      <alignment horizontal="center"/>
    </xf>
    <xf numFmtId="0" fontId="18" fillId="0" borderId="0" xfId="0" applyFont="1" applyAlignment="1" applyProtection="1">
      <alignment horizontal="left"/>
    </xf>
    <xf numFmtId="0" fontId="18" fillId="0" borderId="5" xfId="0" applyFont="1" applyBorder="1" applyAlignment="1" applyProtection="1">
      <alignment horizontal="left"/>
    </xf>
    <xf numFmtId="0" fontId="18" fillId="0" borderId="1" xfId="0" applyFont="1" applyBorder="1" applyAlignment="1" applyProtection="1">
      <alignment horizontal="left"/>
    </xf>
    <xf numFmtId="0" fontId="18" fillId="0" borderId="0" xfId="0" applyFont="1" applyAlignment="1" applyProtection="1"/>
    <xf numFmtId="0" fontId="18" fillId="0" borderId="5" xfId="0" applyFont="1" applyBorder="1" applyAlignment="1" applyProtection="1"/>
    <xf numFmtId="0" fontId="12" fillId="0" borderId="31" xfId="0" applyFont="1" applyBorder="1" applyAlignment="1">
      <alignment horizontal="left" vertical="top" wrapText="1"/>
    </xf>
    <xf numFmtId="0" fontId="0" fillId="0" borderId="29" xfId="0" applyBorder="1" applyAlignment="1"/>
    <xf numFmtId="0" fontId="12" fillId="0" borderId="0" xfId="0" applyFont="1" applyAlignment="1">
      <alignment horizontal="left" vertical="top" wrapText="1"/>
    </xf>
    <xf numFmtId="0" fontId="0" fillId="0" borderId="5" xfId="0" applyBorder="1" applyAlignment="1"/>
    <xf numFmtId="0" fontId="0" fillId="0" borderId="31" xfId="0" applyBorder="1" applyAlignment="1">
      <alignment wrapText="1"/>
    </xf>
    <xf numFmtId="0" fontId="0" fillId="0" borderId="29" xfId="0" applyBorder="1" applyAlignment="1">
      <alignment wrapText="1"/>
    </xf>
    <xf numFmtId="0" fontId="0" fillId="0" borderId="0" xfId="0" applyAlignment="1">
      <alignment wrapText="1"/>
    </xf>
    <xf numFmtId="0" fontId="0" fillId="0" borderId="5" xfId="0" applyBorder="1" applyAlignment="1">
      <alignment wrapText="1"/>
    </xf>
    <xf numFmtId="0" fontId="0" fillId="0" borderId="31" xfId="0" applyBorder="1" applyAlignment="1"/>
    <xf numFmtId="0" fontId="0" fillId="0" borderId="0" xfId="0" applyAlignment="1"/>
    <xf numFmtId="0" fontId="8" fillId="0" borderId="0" xfId="0" applyFont="1" applyAlignment="1">
      <alignment horizontal="left" vertical="top" wrapText="1"/>
    </xf>
    <xf numFmtId="0" fontId="8" fillId="0" borderId="0" xfId="0" applyFont="1" applyAlignment="1" applyProtection="1">
      <alignment horizontal="left" vertical="top" wrapText="1"/>
    </xf>
    <xf numFmtId="0" fontId="0" fillId="0" borderId="0" xfId="0" applyAlignment="1">
      <alignment horizontal="left" vertical="top" wrapText="1"/>
    </xf>
    <xf numFmtId="0" fontId="8" fillId="0" borderId="0" xfId="0" applyFont="1" applyAlignment="1" applyProtection="1">
      <alignment vertical="top" wrapText="1"/>
    </xf>
    <xf numFmtId="0" fontId="0" fillId="0" borderId="0" xfId="0" applyAlignment="1">
      <alignment vertical="top" wrapText="1"/>
    </xf>
    <xf numFmtId="0" fontId="8" fillId="0" borderId="31" xfId="0" applyFont="1" applyBorder="1" applyAlignment="1" applyProtection="1">
      <alignment horizontal="left" wrapText="1"/>
    </xf>
    <xf numFmtId="0" fontId="0" fillId="0" borderId="0" xfId="0"/>
    <xf numFmtId="0" fontId="8" fillId="0" borderId="31" xfId="0" applyFont="1" applyBorder="1" applyAlignment="1" applyProtection="1">
      <alignment horizontal="left" vertical="top" wrapText="1"/>
    </xf>
    <xf numFmtId="0" fontId="0" fillId="0" borderId="10" xfId="0" applyBorder="1" applyAlignment="1">
      <alignment wrapText="1"/>
    </xf>
    <xf numFmtId="0" fontId="8" fillId="0" borderId="0" xfId="0" applyFont="1" applyAlignment="1" applyProtection="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10" xfId="0" applyBorder="1" applyAlignment="1"/>
    <xf numFmtId="0" fontId="0" fillId="0" borderId="11" xfId="0" applyBorder="1" applyAlignment="1"/>
    <xf numFmtId="0" fontId="0" fillId="0" borderId="5" xfId="0" applyBorder="1" applyAlignment="1">
      <alignment horizontal="left" wrapText="1"/>
    </xf>
    <xf numFmtId="0" fontId="20" fillId="0" borderId="0" xfId="0" applyFont="1" applyAlignment="1" applyProtection="1">
      <alignment horizontal="left" vertical="justify" wrapText="1"/>
    </xf>
    <xf numFmtId="0" fontId="0" fillId="0" borderId="0" xfId="0" applyAlignment="1">
      <alignment horizontal="left" vertical="justify" wrapText="1"/>
    </xf>
    <xf numFmtId="0" fontId="20" fillId="0" borderId="0" xfId="0" applyFont="1" applyAlignment="1" applyProtection="1">
      <alignment horizontal="left" vertical="top" wrapText="1"/>
    </xf>
    <xf numFmtId="0" fontId="20" fillId="0" borderId="5" xfId="0" applyFont="1" applyBorder="1" applyAlignment="1" applyProtection="1">
      <alignment horizontal="left" vertical="top" wrapText="1"/>
    </xf>
    <xf numFmtId="0" fontId="20" fillId="0" borderId="31" xfId="0" applyFont="1" applyBorder="1" applyAlignment="1" applyProtection="1">
      <alignment horizontal="left" vertical="justify" wrapText="1"/>
    </xf>
    <xf numFmtId="0" fontId="0" fillId="0" borderId="31" xfId="0" applyBorder="1" applyAlignment="1">
      <alignment horizontal="left" vertical="justify" wrapText="1"/>
    </xf>
    <xf numFmtId="0" fontId="20" fillId="0" borderId="31" xfId="0" applyFont="1" applyBorder="1" applyAlignment="1" applyProtection="1">
      <alignment horizontal="left" vertical="top" wrapText="1"/>
    </xf>
    <xf numFmtId="0" fontId="20" fillId="0" borderId="29"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18" fillId="0" borderId="0" xfId="0" applyFont="1" applyAlignment="1">
      <alignment horizontal="left" wrapText="1"/>
    </xf>
    <xf numFmtId="0" fontId="18" fillId="0" borderId="5" xfId="0" applyFont="1" applyBorder="1" applyAlignment="1">
      <alignment horizontal="left" wrapText="1"/>
    </xf>
    <xf numFmtId="0" fontId="18" fillId="0" borderId="0" xfId="0" applyFont="1"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12" fillId="0" borderId="4" xfId="0" applyFont="1" applyBorder="1" applyAlignment="1" applyProtection="1">
      <alignment horizontal="left" wrapText="1"/>
    </xf>
    <xf numFmtId="0" fontId="12" fillId="0" borderId="0" xfId="0" applyFont="1" applyBorder="1" applyAlignment="1" applyProtection="1">
      <alignment horizontal="left" wrapText="1"/>
    </xf>
    <xf numFmtId="0" fontId="12" fillId="0" borderId="5" xfId="0" applyFont="1" applyBorder="1" applyAlignment="1" applyProtection="1">
      <alignment horizontal="left" wrapText="1"/>
    </xf>
    <xf numFmtId="0" fontId="12" fillId="0" borderId="4"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20" fillId="0" borderId="5" xfId="0" applyFont="1" applyBorder="1" applyAlignment="1" applyProtection="1">
      <alignment horizontal="left" vertical="justify" wrapText="1"/>
    </xf>
    <xf numFmtId="0" fontId="18" fillId="0" borderId="0" xfId="0" applyFont="1" applyAlignment="1">
      <alignment vertical="top" wrapText="1"/>
    </xf>
    <xf numFmtId="0" fontId="18" fillId="0" borderId="0" xfId="0" applyFont="1" applyAlignment="1">
      <alignment wrapText="1"/>
    </xf>
    <xf numFmtId="0" fontId="18" fillId="0" borderId="5" xfId="0" applyFont="1" applyBorder="1" applyAlignment="1">
      <alignment wrapText="1"/>
    </xf>
    <xf numFmtId="0" fontId="18" fillId="0" borderId="10" xfId="0" applyFont="1" applyBorder="1" applyAlignment="1">
      <alignment wrapText="1"/>
    </xf>
    <xf numFmtId="0" fontId="18" fillId="0" borderId="11" xfId="0" applyFont="1" applyBorder="1" applyAlignment="1">
      <alignment wrapText="1"/>
    </xf>
    <xf numFmtId="0" fontId="8" fillId="0" borderId="31" xfId="1" applyFont="1" applyBorder="1" applyAlignment="1" applyProtection="1">
      <alignment horizontal="left" wrapText="1"/>
    </xf>
    <xf numFmtId="0" fontId="12" fillId="0" borderId="31" xfId="1" applyBorder="1" applyAlignment="1">
      <alignment wrapText="1"/>
    </xf>
    <xf numFmtId="0" fontId="12" fillId="0" borderId="29" xfId="1" applyBorder="1" applyAlignment="1"/>
    <xf numFmtId="0" fontId="12" fillId="0" borderId="0" xfId="1" applyAlignment="1">
      <alignment wrapText="1"/>
    </xf>
    <xf numFmtId="0" fontId="12" fillId="0" borderId="5" xfId="1" applyBorder="1" applyAlignment="1"/>
    <xf numFmtId="0" fontId="12" fillId="0" borderId="5" xfId="1" applyBorder="1" applyAlignment="1">
      <alignment wrapText="1"/>
    </xf>
    <xf numFmtId="0" fontId="8" fillId="0" borderId="0" xfId="1" applyFont="1" applyAlignment="1" applyProtection="1">
      <alignment horizontal="left" wrapText="1"/>
    </xf>
    <xf numFmtId="0" fontId="12" fillId="0" borderId="10" xfId="1" applyBorder="1" applyAlignment="1">
      <alignment wrapText="1"/>
    </xf>
    <xf numFmtId="0" fontId="8" fillId="0" borderId="30" xfId="1" applyFont="1" applyBorder="1" applyAlignment="1" applyProtection="1">
      <alignment horizontal="left" wrapText="1"/>
    </xf>
    <xf numFmtId="0" fontId="8" fillId="0" borderId="4" xfId="1" applyFont="1" applyBorder="1" applyAlignment="1" applyProtection="1">
      <alignment horizontal="left" wrapText="1"/>
    </xf>
    <xf numFmtId="0" fontId="8" fillId="0" borderId="0" xfId="1" applyFont="1" applyBorder="1" applyAlignment="1" applyProtection="1">
      <alignment horizontal="left" wrapText="1"/>
    </xf>
    <xf numFmtId="0" fontId="12" fillId="0" borderId="0" xfId="1" applyBorder="1" applyAlignment="1">
      <alignment wrapText="1"/>
    </xf>
    <xf numFmtId="0" fontId="8" fillId="0" borderId="29" xfId="1" applyFont="1" applyBorder="1" applyAlignment="1" applyProtection="1">
      <alignment horizontal="left" wrapText="1"/>
    </xf>
    <xf numFmtId="0" fontId="8" fillId="0" borderId="5" xfId="1" applyFont="1" applyBorder="1" applyAlignment="1" applyProtection="1">
      <alignment horizontal="left" wrapText="1"/>
    </xf>
    <xf numFmtId="0" fontId="8" fillId="0" borderId="19" xfId="0" applyFont="1" applyBorder="1" applyAlignment="1" applyProtection="1">
      <alignment horizontal="center"/>
    </xf>
    <xf numFmtId="0" fontId="0" fillId="0" borderId="0" xfId="0" applyAlignment="1">
      <alignment horizontal="center"/>
    </xf>
    <xf numFmtId="0" fontId="0" fillId="0" borderId="25" xfId="0" applyBorder="1" applyAlignment="1">
      <alignment horizontal="center"/>
    </xf>
    <xf numFmtId="0" fontId="8" fillId="0" borderId="19" xfId="0" applyFont="1" applyBorder="1" applyAlignment="1" applyProtection="1">
      <alignment horizontal="left" wrapText="1"/>
    </xf>
    <xf numFmtId="0" fontId="0" fillId="0" borderId="19" xfId="0" applyBorder="1" applyAlignment="1">
      <alignment wrapText="1"/>
    </xf>
    <xf numFmtId="0" fontId="0" fillId="0" borderId="21" xfId="0" applyBorder="1" applyAlignment="1">
      <alignment wrapText="1"/>
    </xf>
    <xf numFmtId="0" fontId="8" fillId="0" borderId="0" xfId="0" applyFont="1" applyAlignment="1" applyProtection="1">
      <alignment horizontal="center" wrapText="1"/>
    </xf>
    <xf numFmtId="0" fontId="0" fillId="0" borderId="0" xfId="0" applyAlignment="1">
      <alignment horizontal="center" wrapText="1"/>
    </xf>
    <xf numFmtId="0" fontId="0" fillId="0" borderId="25" xfId="0" applyBorder="1" applyAlignment="1">
      <alignment wrapText="1"/>
    </xf>
    <xf numFmtId="0" fontId="21" fillId="0" borderId="19" xfId="0" applyFont="1" applyBorder="1" applyAlignment="1" applyProtection="1">
      <alignment horizontal="center"/>
    </xf>
    <xf numFmtId="0" fontId="13" fillId="0" borderId="0" xfId="0" applyFont="1" applyAlignment="1">
      <alignment horizontal="center"/>
    </xf>
    <xf numFmtId="0" fontId="13" fillId="0" borderId="25" xfId="0" applyFont="1" applyBorder="1" applyAlignment="1">
      <alignment horizontal="center"/>
    </xf>
    <xf numFmtId="0" fontId="12" fillId="0" borderId="31" xfId="1" applyFont="1" applyBorder="1" applyAlignment="1" applyProtection="1">
      <alignment horizontal="left" wrapText="1"/>
    </xf>
    <xf numFmtId="0" fontId="12" fillId="0" borderId="0" xfId="1" applyFont="1" applyAlignment="1">
      <alignment wrapText="1"/>
    </xf>
    <xf numFmtId="0" fontId="12" fillId="0" borderId="0" xfId="1" applyFont="1" applyAlignment="1" applyProtection="1">
      <alignment horizontal="left" wrapText="1"/>
    </xf>
    <xf numFmtId="0" fontId="8" fillId="0" borderId="31" xfId="1" applyFont="1" applyBorder="1" applyAlignment="1" applyProtection="1">
      <alignment horizontal="left" vertical="top" wrapText="1"/>
    </xf>
    <xf numFmtId="0" fontId="8" fillId="0" borderId="29" xfId="1" applyFont="1" applyBorder="1" applyAlignment="1" applyProtection="1">
      <alignment horizontal="left" vertical="top" wrapText="1"/>
    </xf>
    <xf numFmtId="0" fontId="8" fillId="0" borderId="0" xfId="1" applyFont="1" applyBorder="1" applyAlignment="1" applyProtection="1">
      <alignment horizontal="left" vertical="top" wrapText="1"/>
    </xf>
    <xf numFmtId="0" fontId="8" fillId="0" borderId="5" xfId="1" applyFont="1" applyBorder="1" applyAlignment="1" applyProtection="1">
      <alignment horizontal="left" vertical="top" wrapText="1"/>
    </xf>
    <xf numFmtId="0" fontId="8" fillId="0" borderId="10" xfId="1" applyFont="1" applyBorder="1" applyAlignment="1" applyProtection="1">
      <alignment horizontal="left" wrapText="1"/>
    </xf>
    <xf numFmtId="0" fontId="55" fillId="0" borderId="0" xfId="1" applyFont="1" applyFill="1" applyAlignment="1" applyProtection="1">
      <alignment horizontal="left" wrapText="1"/>
    </xf>
    <xf numFmtId="0" fontId="55" fillId="0" borderId="5" xfId="1" applyFont="1" applyFill="1" applyBorder="1" applyAlignment="1" applyProtection="1">
      <alignment horizontal="left" wrapText="1"/>
    </xf>
    <xf numFmtId="0" fontId="12" fillId="0" borderId="0" xfId="1" applyAlignment="1">
      <alignment horizontal="left" wrapText="1"/>
    </xf>
    <xf numFmtId="0" fontId="12" fillId="0" borderId="5" xfId="1" applyBorder="1" applyAlignment="1">
      <alignment horizontal="left" wrapText="1"/>
    </xf>
    <xf numFmtId="0" fontId="8" fillId="0" borderId="2" xfId="0" applyFont="1" applyBorder="1" applyAlignment="1" applyProtection="1">
      <alignment horizontal="left"/>
    </xf>
    <xf numFmtId="0" fontId="8" fillId="4" borderId="41" xfId="0" applyFont="1" applyFill="1" applyBorder="1" applyAlignment="1" applyProtection="1">
      <alignment horizontal="center"/>
    </xf>
    <xf numFmtId="0" fontId="8" fillId="4" borderId="42" xfId="0" applyFont="1" applyFill="1" applyBorder="1" applyAlignment="1" applyProtection="1">
      <alignment horizontal="center"/>
    </xf>
    <xf numFmtId="0" fontId="8" fillId="4" borderId="39" xfId="0" applyFont="1" applyFill="1" applyBorder="1" applyAlignment="1" applyProtection="1">
      <alignment horizontal="center"/>
    </xf>
    <xf numFmtId="0" fontId="24" fillId="0" borderId="0" xfId="0" applyFont="1" applyAlignment="1" applyProtection="1">
      <alignment horizontal="left"/>
    </xf>
    <xf numFmtId="0" fontId="24" fillId="0" borderId="5" xfId="0" applyFont="1" applyBorder="1" applyAlignment="1" applyProtection="1">
      <alignment horizontal="left"/>
    </xf>
    <xf numFmtId="0" fontId="24" fillId="0" borderId="10" xfId="0" applyFont="1" applyBorder="1" applyAlignment="1" applyProtection="1">
      <alignment horizontal="left"/>
    </xf>
    <xf numFmtId="0" fontId="24" fillId="0" borderId="11" xfId="0" applyFont="1" applyBorder="1" applyAlignment="1" applyProtection="1">
      <alignment horizontal="left"/>
    </xf>
    <xf numFmtId="0" fontId="24" fillId="0" borderId="4" xfId="0" applyFont="1" applyBorder="1" applyAlignment="1" applyProtection="1">
      <alignment horizontal="left"/>
    </xf>
    <xf numFmtId="0" fontId="24" fillId="0" borderId="0" xfId="0" applyFont="1" applyBorder="1" applyAlignment="1" applyProtection="1">
      <alignment horizontal="left"/>
    </xf>
    <xf numFmtId="0" fontId="24" fillId="0" borderId="9" xfId="0" applyFont="1" applyBorder="1" applyAlignment="1" applyProtection="1">
      <alignment horizontal="left"/>
    </xf>
    <xf numFmtId="0" fontId="12" fillId="0" borderId="41" xfId="0" applyFont="1" applyBorder="1" applyAlignment="1" applyProtection="1">
      <alignment horizontal="center"/>
    </xf>
    <xf numFmtId="0" fontId="12" fillId="0" borderId="42" xfId="0" applyFont="1" applyBorder="1" applyAlignment="1" applyProtection="1">
      <alignment horizontal="center"/>
    </xf>
    <xf numFmtId="0" fontId="12" fillId="0" borderId="39" xfId="0" applyFont="1" applyBorder="1" applyAlignment="1" applyProtection="1">
      <alignment horizontal="center"/>
    </xf>
    <xf numFmtId="0" fontId="24" fillId="0" borderId="31" xfId="0" applyFont="1" applyBorder="1" applyAlignment="1" applyProtection="1">
      <alignment horizontal="left"/>
    </xf>
    <xf numFmtId="0" fontId="24" fillId="0" borderId="29" xfId="0" applyFont="1" applyBorder="1" applyAlignment="1" applyProtection="1">
      <alignment horizontal="left"/>
    </xf>
    <xf numFmtId="0" fontId="24" fillId="0" borderId="30" xfId="0" applyFont="1" applyBorder="1" applyAlignment="1" applyProtection="1">
      <alignment horizontal="left"/>
    </xf>
    <xf numFmtId="0" fontId="12" fillId="0" borderId="0" xfId="0" applyFont="1" applyAlignment="1" applyProtection="1">
      <alignment horizontal="center"/>
    </xf>
    <xf numFmtId="0" fontId="12" fillId="0" borderId="4" xfId="0" applyFont="1" applyBorder="1" applyAlignment="1" applyProtection="1">
      <alignment horizontal="left"/>
    </xf>
    <xf numFmtId="0" fontId="12" fillId="0" borderId="0" xfId="0" applyFont="1" applyAlignment="1" applyProtection="1">
      <alignment horizontal="left"/>
    </xf>
    <xf numFmtId="0" fontId="12" fillId="0" borderId="5" xfId="0" applyFont="1" applyBorder="1" applyAlignment="1" applyProtection="1">
      <alignment horizontal="left"/>
    </xf>
    <xf numFmtId="0" fontId="13" fillId="0" borderId="4" xfId="0" applyFont="1" applyBorder="1" applyAlignment="1" applyProtection="1">
      <alignment horizontal="center"/>
    </xf>
    <xf numFmtId="0" fontId="13" fillId="0" borderId="0" xfId="0" applyFont="1" applyBorder="1" applyAlignment="1" applyProtection="1">
      <alignment horizontal="center"/>
    </xf>
    <xf numFmtId="0" fontId="13" fillId="0" borderId="5" xfId="0" applyFont="1" applyBorder="1" applyAlignment="1" applyProtection="1">
      <alignment horizontal="center"/>
    </xf>
    <xf numFmtId="0" fontId="12" fillId="0" borderId="4" xfId="0" applyFont="1" applyBorder="1" applyAlignment="1">
      <alignment wrapText="1"/>
    </xf>
    <xf numFmtId="0" fontId="0" fillId="0" borderId="4" xfId="0" applyBorder="1" applyAlignment="1">
      <alignment wrapText="1"/>
    </xf>
    <xf numFmtId="0" fontId="12" fillId="0" borderId="0" xfId="0" applyFont="1" applyBorder="1" applyAlignment="1">
      <alignment wrapText="1"/>
    </xf>
    <xf numFmtId="0" fontId="0" fillId="0" borderId="0" xfId="0" applyBorder="1" applyAlignment="1">
      <alignment wrapText="1"/>
    </xf>
    <xf numFmtId="0" fontId="12" fillId="0" borderId="0" xfId="0" applyFont="1" applyAlignment="1">
      <alignment wrapText="1"/>
    </xf>
    <xf numFmtId="0" fontId="0" fillId="0" borderId="11" xfId="0" applyBorder="1" applyAlignment="1">
      <alignment wrapText="1"/>
    </xf>
    <xf numFmtId="0" fontId="0" fillId="0" borderId="9" xfId="0" applyBorder="1" applyAlignment="1">
      <alignment wrapText="1"/>
    </xf>
    <xf numFmtId="0" fontId="12" fillId="0" borderId="9" xfId="0" applyFont="1" applyBorder="1" applyAlignment="1">
      <alignment horizontal="center"/>
    </xf>
    <xf numFmtId="0" fontId="0" fillId="0" borderId="26" xfId="0" applyBorder="1" applyAlignment="1">
      <alignment horizontal="center"/>
    </xf>
    <xf numFmtId="0" fontId="12" fillId="0" borderId="21" xfId="0" applyFont="1" applyBorder="1" applyAlignment="1">
      <alignment horizontal="center"/>
    </xf>
    <xf numFmtId="0" fontId="12" fillId="0" borderId="30" xfId="0" applyFont="1" applyBorder="1" applyAlignment="1">
      <alignment horizontal="center"/>
    </xf>
    <xf numFmtId="0" fontId="0" fillId="0" borderId="27" xfId="0" applyBorder="1" applyAlignment="1">
      <alignment horizontal="center"/>
    </xf>
    <xf numFmtId="0" fontId="12" fillId="0" borderId="4" xfId="0" applyFont="1" applyBorder="1" applyAlignment="1">
      <alignment horizontal="center"/>
    </xf>
    <xf numFmtId="0" fontId="12" fillId="0" borderId="19" xfId="0" applyFont="1" applyBorder="1" applyAlignment="1">
      <alignment horizontal="center"/>
    </xf>
    <xf numFmtId="0" fontId="12" fillId="0" borderId="30" xfId="1" applyFont="1" applyBorder="1" applyAlignment="1">
      <alignment wrapText="1"/>
    </xf>
    <xf numFmtId="0" fontId="12" fillId="0" borderId="29" xfId="1" applyBorder="1" applyAlignment="1">
      <alignment wrapText="1"/>
    </xf>
    <xf numFmtId="0" fontId="12" fillId="0" borderId="4" xfId="1" applyBorder="1" applyAlignment="1">
      <alignment wrapText="1"/>
    </xf>
    <xf numFmtId="0" fontId="12" fillId="0" borderId="4" xfId="1" applyFont="1" applyBorder="1" applyAlignment="1">
      <alignment wrapText="1"/>
    </xf>
    <xf numFmtId="0" fontId="12" fillId="0" borderId="0" xfId="1" applyFont="1" applyAlignment="1">
      <alignment horizontal="left" wrapText="1"/>
    </xf>
    <xf numFmtId="0" fontId="12" fillId="0" borderId="5" xfId="1" applyFont="1" applyBorder="1" applyAlignment="1">
      <alignment horizontal="left" wrapText="1"/>
    </xf>
    <xf numFmtId="0" fontId="12" fillId="0" borderId="30" xfId="1" applyFont="1" applyBorder="1" applyAlignment="1">
      <alignment horizontal="left" wrapText="1"/>
    </xf>
    <xf numFmtId="0" fontId="12" fillId="0" borderId="31" xfId="1" applyFont="1" applyBorder="1" applyAlignment="1">
      <alignment horizontal="left" wrapText="1"/>
    </xf>
    <xf numFmtId="0" fontId="12" fillId="0" borderId="4" xfId="1" applyFont="1" applyBorder="1" applyAlignment="1">
      <alignment horizontal="left" wrapText="1"/>
    </xf>
    <xf numFmtId="0" fontId="12" fillId="0" borderId="0" xfId="1" applyFont="1" applyBorder="1" applyAlignment="1">
      <alignment horizontal="left" wrapText="1"/>
    </xf>
    <xf numFmtId="0" fontId="12" fillId="0" borderId="4" xfId="1" applyFont="1" applyBorder="1" applyAlignment="1">
      <alignment horizontal="left" vertical="top" wrapText="1"/>
    </xf>
    <xf numFmtId="0" fontId="12" fillId="0" borderId="0" xfId="1" applyFont="1" applyBorder="1" applyAlignment="1">
      <alignment horizontal="left" vertical="top" wrapText="1"/>
    </xf>
    <xf numFmtId="0" fontId="12" fillId="0" borderId="31" xfId="1" applyFont="1" applyBorder="1" applyAlignment="1">
      <alignment horizontal="left" vertical="top" wrapText="1"/>
    </xf>
    <xf numFmtId="0" fontId="12" fillId="0" borderId="29" xfId="1" applyFont="1" applyBorder="1" applyAlignment="1">
      <alignment horizontal="left" vertical="top" wrapText="1"/>
    </xf>
    <xf numFmtId="0" fontId="12" fillId="0" borderId="0" xfId="1" applyFont="1" applyAlignment="1">
      <alignment horizontal="left" vertical="top" wrapText="1"/>
    </xf>
    <xf numFmtId="0" fontId="12" fillId="0" borderId="5" xfId="1" applyFont="1" applyBorder="1" applyAlignment="1">
      <alignment horizontal="left" vertical="top" wrapText="1"/>
    </xf>
    <xf numFmtId="0" fontId="12" fillId="0" borderId="4" xfId="1" applyBorder="1" applyAlignment="1">
      <alignment horizontal="left" wrapText="1"/>
    </xf>
    <xf numFmtId="0" fontId="12" fillId="0" borderId="0" xfId="1" applyBorder="1" applyAlignment="1">
      <alignment horizontal="left" wrapText="1"/>
    </xf>
    <xf numFmtId="0" fontId="12" fillId="0" borderId="29" xfId="1" applyFont="1" applyBorder="1" applyAlignment="1">
      <alignment horizontal="left" wrapText="1"/>
    </xf>
    <xf numFmtId="0" fontId="12" fillId="0" borderId="9" xfId="1" applyBorder="1" applyAlignment="1">
      <alignment wrapText="1"/>
    </xf>
    <xf numFmtId="0" fontId="12" fillId="0" borderId="11" xfId="1" applyBorder="1" applyAlignment="1">
      <alignment wrapText="1"/>
    </xf>
    <xf numFmtId="0" fontId="24" fillId="0" borderId="15" xfId="1" applyFont="1" applyBorder="1" applyAlignment="1">
      <alignment horizontal="center" wrapText="1"/>
    </xf>
    <xf numFmtId="0" fontId="12" fillId="0" borderId="30" xfId="0" applyFont="1" applyBorder="1" applyAlignment="1" applyProtection="1">
      <alignment horizontal="center"/>
    </xf>
    <xf numFmtId="0" fontId="12" fillId="0" borderId="31" xfId="0" applyFont="1" applyBorder="1" applyAlignment="1" applyProtection="1">
      <alignment horizontal="center"/>
    </xf>
    <xf numFmtId="0" fontId="12" fillId="0" borderId="27" xfId="0" applyFont="1" applyBorder="1" applyAlignment="1" applyProtection="1">
      <alignment horizontal="center"/>
    </xf>
    <xf numFmtId="0" fontId="12" fillId="0" borderId="4" xfId="0" applyFont="1" applyBorder="1" applyAlignment="1" applyProtection="1">
      <alignment horizontal="center"/>
    </xf>
    <xf numFmtId="0" fontId="12" fillId="0" borderId="196" xfId="0" applyFont="1" applyBorder="1" applyAlignment="1" applyProtection="1">
      <alignment horizontal="center"/>
    </xf>
    <xf numFmtId="0" fontId="12" fillId="0" borderId="0" xfId="0" applyFont="1" applyAlignment="1">
      <alignment horizontal="left"/>
    </xf>
    <xf numFmtId="0" fontId="12" fillId="0" borderId="31" xfId="0" applyFont="1" applyBorder="1" applyAlignment="1" applyProtection="1">
      <alignment horizontal="left"/>
    </xf>
    <xf numFmtId="0" fontId="12" fillId="0" borderId="29" xfId="0" applyFont="1" applyBorder="1" applyAlignment="1" applyProtection="1">
      <alignment horizontal="left"/>
    </xf>
    <xf numFmtId="0" fontId="24" fillId="0" borderId="30" xfId="1" applyFont="1" applyBorder="1" applyAlignment="1" applyProtection="1">
      <alignment horizontal="left"/>
    </xf>
    <xf numFmtId="0" fontId="24" fillId="0" borderId="31" xfId="1" applyFont="1" applyBorder="1" applyAlignment="1" applyProtection="1">
      <alignment horizontal="left"/>
    </xf>
    <xf numFmtId="0" fontId="24" fillId="0" borderId="4" xfId="1" applyFont="1" applyBorder="1" applyAlignment="1" applyProtection="1">
      <alignment horizontal="left"/>
    </xf>
    <xf numFmtId="0" fontId="24" fillId="0" borderId="0" xfId="1" applyFont="1" applyBorder="1" applyAlignment="1" applyProtection="1">
      <alignment horizontal="left"/>
    </xf>
    <xf numFmtId="0" fontId="12" fillId="0" borderId="0" xfId="1" applyFont="1" applyFill="1" applyAlignment="1" applyProtection="1">
      <alignment horizontal="left"/>
    </xf>
    <xf numFmtId="0" fontId="12" fillId="0" borderId="0" xfId="1" applyFont="1" applyAlignment="1" applyProtection="1">
      <alignment horizontal="center"/>
    </xf>
    <xf numFmtId="0" fontId="12" fillId="0" borderId="19" xfId="1" applyFont="1" applyBorder="1" applyAlignment="1" applyProtection="1">
      <alignment horizontal="center"/>
    </xf>
    <xf numFmtId="0" fontId="12" fillId="0" borderId="0" xfId="1" applyFont="1" applyBorder="1" applyAlignment="1" applyProtection="1">
      <alignment horizontal="center"/>
    </xf>
    <xf numFmtId="0" fontId="12" fillId="0" borderId="25" xfId="1" applyFont="1" applyBorder="1" applyAlignment="1" applyProtection="1">
      <alignment horizontal="center"/>
    </xf>
    <xf numFmtId="0" fontId="12" fillId="0" borderId="21" xfId="1" applyFont="1" applyBorder="1" applyAlignment="1" applyProtection="1">
      <alignment horizontal="center"/>
    </xf>
    <xf numFmtId="0" fontId="12" fillId="0" borderId="10" xfId="1" applyFont="1" applyBorder="1" applyAlignment="1" applyProtection="1">
      <alignment horizontal="center"/>
    </xf>
    <xf numFmtId="0" fontId="12" fillId="0" borderId="26" xfId="1" applyFont="1" applyBorder="1" applyAlignment="1" applyProtection="1">
      <alignment horizontal="center"/>
    </xf>
    <xf numFmtId="0" fontId="12" fillId="0" borderId="4" xfId="1" applyFont="1" applyBorder="1" applyAlignment="1" applyProtection="1">
      <alignment horizontal="left"/>
    </xf>
    <xf numFmtId="0" fontId="12" fillId="0" borderId="0" xfId="1" applyFont="1" applyBorder="1" applyAlignment="1" applyProtection="1">
      <alignment horizontal="left"/>
    </xf>
    <xf numFmtId="0" fontId="12" fillId="0" borderId="0" xfId="1" applyFont="1" applyFill="1" applyAlignment="1">
      <alignment wrapText="1"/>
    </xf>
    <xf numFmtId="0" fontId="12" fillId="0" borderId="5" xfId="1" applyFont="1" applyFill="1" applyBorder="1" applyAlignment="1">
      <alignment wrapText="1"/>
    </xf>
    <xf numFmtId="0" fontId="12" fillId="0" borderId="10" xfId="1" applyFont="1" applyFill="1" applyBorder="1" applyAlignment="1">
      <alignment wrapText="1"/>
    </xf>
    <xf numFmtId="0" fontId="12" fillId="0" borderId="11" xfId="1" applyFont="1" applyFill="1" applyBorder="1" applyAlignment="1">
      <alignment wrapText="1"/>
    </xf>
    <xf numFmtId="0" fontId="12" fillId="0" borderId="30" xfId="0" applyFont="1" applyBorder="1" applyAlignment="1">
      <alignment wrapText="1"/>
    </xf>
    <xf numFmtId="37" fontId="12" fillId="0" borderId="0" xfId="0" applyNumberFormat="1" applyFont="1" applyAlignment="1" applyProtection="1">
      <alignment horizontal="center"/>
    </xf>
    <xf numFmtId="0" fontId="13" fillId="0" borderId="0" xfId="0" applyFont="1" applyBorder="1" applyAlignment="1">
      <alignment wrapText="1"/>
    </xf>
    <xf numFmtId="0" fontId="118" fillId="0" borderId="0" xfId="12795" applyFont="1" applyBorder="1" applyAlignment="1">
      <alignment horizontal="center"/>
    </xf>
    <xf numFmtId="0" fontId="12" fillId="0" borderId="0" xfId="1" applyAlignment="1">
      <alignment horizontal="center"/>
    </xf>
    <xf numFmtId="0" fontId="12" fillId="0" borderId="44" xfId="1" applyFont="1" applyBorder="1" applyAlignment="1" applyProtection="1">
      <alignment horizontal="center"/>
    </xf>
    <xf numFmtId="0" fontId="12" fillId="0" borderId="180" xfId="1" applyFont="1" applyBorder="1" applyAlignment="1" applyProtection="1">
      <alignment horizontal="center"/>
    </xf>
    <xf numFmtId="0" fontId="12" fillId="0" borderId="222" xfId="1" applyFont="1" applyBorder="1" applyAlignment="1" applyProtection="1">
      <alignment horizontal="center"/>
    </xf>
    <xf numFmtId="0" fontId="12" fillId="0" borderId="45" xfId="1" applyFont="1" applyBorder="1" applyAlignment="1" applyProtection="1">
      <alignment horizontal="center"/>
    </xf>
    <xf numFmtId="0" fontId="24" fillId="0" borderId="222" xfId="1" applyFont="1" applyBorder="1" applyAlignment="1" applyProtection="1">
      <alignment horizontal="center"/>
    </xf>
    <xf numFmtId="0" fontId="24" fillId="0" borderId="42" xfId="1" applyFont="1" applyBorder="1" applyAlignment="1" applyProtection="1">
      <alignment horizontal="center"/>
    </xf>
    <xf numFmtId="0" fontId="24" fillId="0" borderId="39" xfId="1" applyFont="1" applyBorder="1" applyAlignment="1" applyProtection="1">
      <alignment horizontal="center"/>
    </xf>
    <xf numFmtId="0" fontId="12" fillId="24" borderId="222" xfId="1" applyFont="1" applyFill="1" applyBorder="1" applyAlignment="1" applyProtection="1">
      <alignment horizontal="center"/>
    </xf>
    <xf numFmtId="0" fontId="12" fillId="24" borderId="45" xfId="1" applyFont="1" applyFill="1" applyBorder="1" applyAlignment="1" applyProtection="1">
      <alignment horizontal="center"/>
    </xf>
    <xf numFmtId="0" fontId="24" fillId="0" borderId="220" xfId="1" applyFont="1" applyBorder="1" applyAlignment="1" applyProtection="1">
      <alignment horizontal="center"/>
    </xf>
    <xf numFmtId="0" fontId="24" fillId="0" borderId="25" xfId="1" applyFont="1" applyBorder="1" applyAlignment="1" applyProtection="1">
      <alignment horizontal="center"/>
    </xf>
    <xf numFmtId="0" fontId="24" fillId="0" borderId="221" xfId="1" applyFont="1" applyBorder="1" applyAlignment="1" applyProtection="1">
      <alignment horizontal="center"/>
    </xf>
    <xf numFmtId="0" fontId="24" fillId="0" borderId="26" xfId="1" applyFont="1" applyBorder="1" applyAlignment="1" applyProtection="1">
      <alignment horizontal="center"/>
    </xf>
    <xf numFmtId="5" fontId="12" fillId="0" borderId="222" xfId="1" applyNumberFormat="1" applyFont="1" applyBorder="1" applyAlignment="1" applyProtection="1"/>
    <xf numFmtId="5" fontId="12" fillId="0" borderId="45" xfId="1" applyNumberFormat="1" applyFont="1" applyBorder="1" applyAlignment="1" applyProtection="1"/>
    <xf numFmtId="0" fontId="24" fillId="0" borderId="219" xfId="1" applyFont="1" applyBorder="1" applyAlignment="1" applyProtection="1">
      <alignment horizontal="center"/>
    </xf>
    <xf numFmtId="0" fontId="24" fillId="0" borderId="27" xfId="1" applyFont="1" applyBorder="1" applyAlignment="1" applyProtection="1">
      <alignment horizontal="center"/>
    </xf>
    <xf numFmtId="0" fontId="12" fillId="0" borderId="219" xfId="1" applyFont="1" applyFill="1" applyBorder="1" applyAlignment="1" applyProtection="1">
      <alignment horizontal="center"/>
    </xf>
    <xf numFmtId="0" fontId="12" fillId="0" borderId="31" xfId="1" applyFont="1" applyFill="1" applyBorder="1" applyAlignment="1" applyProtection="1">
      <alignment horizontal="center"/>
    </xf>
    <xf numFmtId="0" fontId="12" fillId="0" borderId="29" xfId="1" applyFont="1" applyFill="1" applyBorder="1" applyAlignment="1" applyProtection="1">
      <alignment horizontal="center"/>
    </xf>
    <xf numFmtId="0" fontId="12" fillId="0" borderId="30" xfId="1" applyFont="1" applyFill="1" applyBorder="1" applyAlignment="1" applyProtection="1">
      <alignment horizontal="center"/>
    </xf>
    <xf numFmtId="0" fontId="12" fillId="0" borderId="216" xfId="1" applyFont="1" applyFill="1" applyBorder="1" applyAlignment="1" applyProtection="1">
      <alignment horizontal="center"/>
    </xf>
    <xf numFmtId="0" fontId="12" fillId="0" borderId="9" xfId="1" applyFont="1" applyBorder="1" applyAlignment="1" applyProtection="1">
      <alignment horizontal="center"/>
    </xf>
    <xf numFmtId="0" fontId="12" fillId="0" borderId="11" xfId="1" applyFont="1" applyBorder="1" applyAlignment="1" applyProtection="1">
      <alignment horizontal="center"/>
    </xf>
    <xf numFmtId="0" fontId="12" fillId="0" borderId="4" xfId="1" applyFont="1" applyBorder="1" applyAlignment="1" applyProtection="1">
      <alignment horizontal="center"/>
    </xf>
    <xf numFmtId="0" fontId="12" fillId="0" borderId="5" xfId="1" applyFont="1" applyBorder="1" applyAlignment="1" applyProtection="1">
      <alignment horizontal="center"/>
    </xf>
    <xf numFmtId="0" fontId="12" fillId="0" borderId="44" xfId="0" applyFont="1" applyBorder="1" applyAlignment="1" applyProtection="1"/>
    <xf numFmtId="0" fontId="12" fillId="0" borderId="85" xfId="0" applyFont="1" applyBorder="1" applyAlignment="1" applyProtection="1"/>
    <xf numFmtId="0" fontId="12" fillId="0" borderId="78" xfId="0" applyFont="1" applyBorder="1" applyAlignment="1" applyProtection="1">
      <alignment horizontal="left"/>
    </xf>
    <xf numFmtId="0" fontId="12" fillId="0" borderId="79" xfId="0" applyFont="1" applyBorder="1" applyAlignment="1" applyProtection="1">
      <alignment horizontal="left"/>
    </xf>
    <xf numFmtId="0" fontId="12" fillId="0" borderId="19" xfId="0" applyFont="1" applyBorder="1" applyAlignment="1" applyProtection="1">
      <alignment horizontal="center"/>
    </xf>
    <xf numFmtId="0" fontId="12" fillId="0" borderId="81" xfId="0" applyFont="1" applyBorder="1" applyAlignment="1" applyProtection="1">
      <alignment horizontal="center"/>
    </xf>
    <xf numFmtId="164" fontId="12" fillId="0" borderId="21" xfId="0" applyNumberFormat="1" applyFont="1" applyBorder="1" applyAlignment="1" applyProtection="1">
      <alignment horizontal="center"/>
    </xf>
    <xf numFmtId="164" fontId="12" fillId="0" borderId="83" xfId="0" applyNumberFormat="1" applyFont="1" applyBorder="1" applyAlignment="1" applyProtection="1">
      <alignment horizontal="center"/>
    </xf>
    <xf numFmtId="0" fontId="24" fillId="0" borderId="158" xfId="0" applyFont="1" applyBorder="1" applyAlignment="1" applyProtection="1">
      <alignment horizontal="center"/>
    </xf>
    <xf numFmtId="0" fontId="24" fillId="0" borderId="154" xfId="0" applyFont="1" applyBorder="1" applyAlignment="1" applyProtection="1">
      <alignment horizontal="center"/>
    </xf>
    <xf numFmtId="0" fontId="24" fillId="0" borderId="131" xfId="0" applyFont="1" applyBorder="1" applyAlignment="1" applyProtection="1">
      <alignment horizontal="center"/>
    </xf>
    <xf numFmtId="0" fontId="24" fillId="0" borderId="163" xfId="0" applyFont="1" applyBorder="1" applyAlignment="1" applyProtection="1">
      <alignment horizontal="center"/>
    </xf>
    <xf numFmtId="0" fontId="24" fillId="0" borderId="166" xfId="0" applyFont="1" applyBorder="1" applyAlignment="1" applyProtection="1">
      <alignment horizontal="center"/>
    </xf>
    <xf numFmtId="0" fontId="24" fillId="0" borderId="167" xfId="0" applyFont="1" applyBorder="1" applyAlignment="1" applyProtection="1">
      <alignment horizontal="center"/>
    </xf>
    <xf numFmtId="0" fontId="24" fillId="0" borderId="132" xfId="0" applyFont="1" applyBorder="1" applyAlignment="1" applyProtection="1">
      <alignment horizontal="center"/>
    </xf>
    <xf numFmtId="0" fontId="61" fillId="0" borderId="165" xfId="0" applyFont="1" applyBorder="1" applyAlignment="1">
      <alignment horizontal="center"/>
    </xf>
    <xf numFmtId="0" fontId="0" fillId="0" borderId="92" xfId="0" applyBorder="1" applyAlignment="1"/>
    <xf numFmtId="0" fontId="12" fillId="0" borderId="97" xfId="0" applyFont="1" applyBorder="1" applyAlignment="1" applyProtection="1">
      <alignment horizontal="center"/>
    </xf>
    <xf numFmtId="0" fontId="0" fillId="0" borderId="81" xfId="0" applyBorder="1" applyAlignment="1"/>
    <xf numFmtId="0" fontId="12" fillId="0" borderId="160" xfId="0" applyFont="1" applyBorder="1" applyAlignment="1" applyProtection="1">
      <alignment horizontal="center"/>
    </xf>
    <xf numFmtId="0" fontId="0" fillId="0" borderId="83" xfId="0" applyBorder="1" applyAlignment="1"/>
    <xf numFmtId="0" fontId="12" fillId="0" borderId="44" xfId="0" applyFont="1" applyFill="1" applyBorder="1" applyAlignment="1" applyProtection="1"/>
    <xf numFmtId="0" fontId="12" fillId="0" borderId="85" xfId="0" applyFont="1" applyFill="1" applyBorder="1" applyAlignment="1" applyProtection="1"/>
    <xf numFmtId="0" fontId="12" fillId="0" borderId="0" xfId="0" applyFont="1" applyBorder="1" applyAlignment="1" applyProtection="1"/>
    <xf numFmtId="0" fontId="12" fillId="0" borderId="81" xfId="0" applyFont="1" applyBorder="1" applyAlignment="1" applyProtection="1"/>
    <xf numFmtId="0" fontId="12" fillId="0" borderId="21" xfId="0" applyFont="1" applyBorder="1" applyAlignment="1" applyProtection="1"/>
    <xf numFmtId="0" fontId="12" fillId="0" borderId="83" xfId="0" applyFont="1" applyBorder="1" applyAlignment="1" applyProtection="1"/>
    <xf numFmtId="0" fontId="12" fillId="0" borderId="31" xfId="0" applyFont="1" applyBorder="1" applyAlignment="1" applyProtection="1"/>
    <xf numFmtId="0" fontId="12" fillId="0" borderId="111" xfId="0" applyFont="1" applyBorder="1" applyAlignment="1" applyProtection="1"/>
    <xf numFmtId="0" fontId="12" fillId="0" borderId="117" xfId="0" applyFont="1" applyBorder="1" applyAlignment="1" applyProtection="1"/>
    <xf numFmtId="0" fontId="12" fillId="0" borderId="149" xfId="0" applyFont="1" applyBorder="1" applyAlignment="1" applyProtection="1"/>
    <xf numFmtId="0" fontId="12" fillId="0" borderId="133" xfId="0" applyFont="1" applyBorder="1" applyAlignment="1" applyProtection="1"/>
    <xf numFmtId="0" fontId="12" fillId="0" borderId="78" xfId="0" applyFont="1" applyBorder="1" applyAlignment="1" applyProtection="1">
      <alignment horizontal="center"/>
    </xf>
    <xf numFmtId="0" fontId="0" fillId="0" borderId="75" xfId="0" applyBorder="1" applyAlignment="1">
      <alignment horizontal="center"/>
    </xf>
    <xf numFmtId="0" fontId="0" fillId="0" borderId="79" xfId="0" applyBorder="1" applyAlignment="1">
      <alignment horizontal="center"/>
    </xf>
    <xf numFmtId="0" fontId="0" fillId="0" borderId="81" xfId="0" applyBorder="1" applyAlignment="1">
      <alignment horizontal="center"/>
    </xf>
    <xf numFmtId="0" fontId="0" fillId="0" borderId="157" xfId="0" applyBorder="1" applyAlignment="1"/>
    <xf numFmtId="0" fontId="0" fillId="0" borderId="142" xfId="0" applyBorder="1" applyAlignment="1"/>
    <xf numFmtId="0" fontId="0" fillId="0" borderId="136" xfId="0" applyBorder="1" applyAlignment="1"/>
    <xf numFmtId="0" fontId="12" fillId="0" borderId="133" xfId="0" applyFont="1" applyFill="1" applyBorder="1" applyAlignment="1" applyProtection="1"/>
    <xf numFmtId="164" fontId="12" fillId="0" borderId="21" xfId="0" applyNumberFormat="1" applyFont="1" applyBorder="1" applyAlignment="1" applyProtection="1">
      <alignment horizontal="center" wrapText="1"/>
    </xf>
    <xf numFmtId="164" fontId="12" fillId="0" borderId="26" xfId="0" applyNumberFormat="1" applyFont="1" applyBorder="1" applyAlignment="1" applyProtection="1">
      <alignment horizontal="center" wrapText="1"/>
    </xf>
    <xf numFmtId="0" fontId="12" fillId="0" borderId="136" xfId="0" applyFont="1" applyBorder="1" applyAlignment="1" applyProtection="1"/>
    <xf numFmtId="0" fontId="12" fillId="0" borderId="32" xfId="0" applyFont="1" applyBorder="1" applyAlignment="1" applyProtection="1"/>
    <xf numFmtId="0" fontId="0" fillId="0" borderId="86" xfId="0" applyBorder="1" applyAlignment="1"/>
    <xf numFmtId="0" fontId="12" fillId="0" borderId="112" xfId="0" applyFont="1" applyBorder="1" applyAlignment="1" applyProtection="1"/>
    <xf numFmtId="0" fontId="12" fillId="0" borderId="97" xfId="0" applyFont="1" applyBorder="1" applyAlignment="1" applyProtection="1"/>
    <xf numFmtId="0" fontId="12" fillId="0" borderId="168" xfId="0" applyFont="1" applyBorder="1" applyAlignment="1" applyProtection="1"/>
    <xf numFmtId="0" fontId="12" fillId="0" borderId="169" xfId="0" applyFont="1" applyBorder="1" applyAlignment="1" applyProtection="1"/>
    <xf numFmtId="0" fontId="13" fillId="0" borderId="0" xfId="0" applyFont="1" applyAlignment="1" applyProtection="1">
      <alignment horizontal="center"/>
    </xf>
    <xf numFmtId="0" fontId="13" fillId="0" borderId="61" xfId="0" applyFont="1" applyBorder="1" applyAlignment="1" applyProtection="1">
      <alignment horizontal="center"/>
    </xf>
    <xf numFmtId="0" fontId="13" fillId="0" borderId="59" xfId="0" applyFont="1" applyBorder="1" applyAlignment="1" applyProtection="1">
      <alignment horizontal="center"/>
    </xf>
    <xf numFmtId="0" fontId="13" fillId="0" borderId="60" xfId="0" applyFont="1" applyBorder="1" applyAlignment="1" applyProtection="1">
      <alignment horizontal="center"/>
    </xf>
    <xf numFmtId="0" fontId="12" fillId="0" borderId="135" xfId="0" applyFont="1" applyBorder="1" applyAlignment="1" applyProtection="1">
      <alignment horizontal="center"/>
    </xf>
    <xf numFmtId="0" fontId="12" fillId="0" borderId="106" xfId="0" applyFont="1" applyBorder="1" applyAlignment="1" applyProtection="1">
      <alignment horizontal="center"/>
    </xf>
    <xf numFmtId="0" fontId="12" fillId="0" borderId="170" xfId="0" applyFont="1" applyBorder="1" applyAlignment="1" applyProtection="1">
      <alignment horizontal="center"/>
    </xf>
    <xf numFmtId="0" fontId="61" fillId="0" borderId="158" xfId="0" applyFont="1" applyBorder="1" applyAlignment="1">
      <alignment horizontal="center"/>
    </xf>
    <xf numFmtId="0" fontId="61" fillId="0" borderId="154" xfId="0" applyFont="1" applyBorder="1" applyAlignment="1">
      <alignment horizontal="center"/>
    </xf>
    <xf numFmtId="0" fontId="61" fillId="0" borderId="131" xfId="0" applyFont="1" applyBorder="1" applyAlignment="1">
      <alignment horizontal="center"/>
    </xf>
    <xf numFmtId="0" fontId="12" fillId="0" borderId="87" xfId="0" applyFont="1" applyBorder="1" applyAlignment="1" applyProtection="1">
      <alignment horizontal="center"/>
    </xf>
    <xf numFmtId="0" fontId="12" fillId="0" borderId="88" xfId="0" applyFont="1" applyBorder="1" applyAlignment="1" applyProtection="1">
      <alignment horizontal="center"/>
    </xf>
    <xf numFmtId="0" fontId="12" fillId="0" borderId="89" xfId="0" applyFont="1" applyBorder="1" applyAlignment="1" applyProtection="1">
      <alignment horizontal="center"/>
    </xf>
    <xf numFmtId="49" fontId="96" fillId="0" borderId="0" xfId="0" applyNumberFormat="1" applyFont="1" applyAlignment="1">
      <alignment horizontal="left"/>
    </xf>
    <xf numFmtId="0" fontId="67" fillId="0" borderId="244" xfId="0" applyFont="1" applyBorder="1" applyAlignment="1">
      <alignment vertical="top"/>
    </xf>
    <xf numFmtId="0" fontId="0" fillId="0" borderId="247" xfId="0" applyBorder="1" applyAlignment="1">
      <alignment vertical="top"/>
    </xf>
    <xf numFmtId="0" fontId="18" fillId="0" borderId="0" xfId="0" applyFont="1" applyAlignment="1">
      <alignment horizontal="center"/>
    </xf>
  </cellXfs>
  <cellStyles count="47824">
    <cellStyle name="------------------" xfId="128"/>
    <cellStyle name="          _x000d__x000a_386grabber=VGA.3GR_x000d__x000a_" xfId="129"/>
    <cellStyle name="$" xfId="130"/>
    <cellStyle name="%" xfId="131"/>
    <cellStyle name="%_Comverse 2004 Income Tax Review Wkbk (Import)" xfId="132"/>
    <cellStyle name="%_Convatec Income Tax Review Wkbk (FINAL)" xfId="133"/>
    <cellStyle name="??" xfId="134"/>
    <cellStyle name="?? [0.00]_laroux" xfId="135"/>
    <cellStyle name="?? [0]_??" xfId="136"/>
    <cellStyle name="???? [0.00]_laroux" xfId="137"/>
    <cellStyle name="?????_laroux" xfId="138"/>
    <cellStyle name="????_laroux" xfId="139"/>
    <cellStyle name="??_?.????" xfId="140"/>
    <cellStyle name="_~8558002" xfId="141"/>
    <cellStyle name="_~8558002 2" xfId="142"/>
    <cellStyle name="_~8558002_Comverse 2004 Income Tax Review Wkbk (Import)" xfId="143"/>
    <cellStyle name="_~8558002_Comverse 2004 Income Tax Review Wkbk (Import) 2" xfId="144"/>
    <cellStyle name="_~8558002_Convatec Income Tax Review Wkbk (FINAL)" xfId="145"/>
    <cellStyle name="_~8558002_Convatec Income Tax Review Wkbk (FINAL) 2" xfId="146"/>
    <cellStyle name="_008908 - ConvaTec Holdings U.K. Limited - ACS Rollforward" xfId="147"/>
    <cellStyle name="_008908 - ConvaTec Holdings U.K. Limited - ACS Rollforward 2" xfId="148"/>
    <cellStyle name="_008908 - ConvaTec Holdings U.K. Limited - ACS Rollforward_Comverse 2004 Income Tax Review Wkbk (Import)" xfId="149"/>
    <cellStyle name="_008908 - ConvaTec Holdings U.K. Limited - ACS Rollforward_Comverse 2004 Income Tax Review Wkbk (Import) 2" xfId="150"/>
    <cellStyle name="_008908 - ConvaTec Holdings U.K. Limited - ACS Rollforward_Convatec Income Tax Review Wkbk (FINAL)" xfId="151"/>
    <cellStyle name="_008908 - ConvaTec Holdings U.K. Limited - ACS Rollforward_Convatec Income Tax Review Wkbk (FINAL) 2" xfId="152"/>
    <cellStyle name="_2006 December Review Workbook - FINAL jwc to Wes 3 30 07-updated" xfId="153"/>
    <cellStyle name="_2006 December Review Workbook - FINAL jwc to Wes 3 30 07-updated_Convatec Income Tax Review Wkbk (FINAL)" xfId="154"/>
    <cellStyle name="_ACS Adj Template - Cid C - 8903" xfId="155"/>
    <cellStyle name="_ACS Adj Template - Cid C - 8903 2" xfId="156"/>
    <cellStyle name="_ACS Adj Template - Cid C - 8903_Comverse 2004 Income Tax Review Wkbk (Import)" xfId="157"/>
    <cellStyle name="_ACS Adj Template - Cid C - 8903_Comverse 2004 Income Tax Review Wkbk (Import) 2" xfId="158"/>
    <cellStyle name="_ACS Adj Template - Cid C - 8903_Convatec Income Tax Review Wkbk (FINAL)" xfId="159"/>
    <cellStyle name="_ACS Adj Template - Cid C - 8903_Convatec Income Tax Review Wkbk (FINAL) 2" xfId="160"/>
    <cellStyle name="_BMD Statement of Account January 2009" xfId="161"/>
    <cellStyle name="_BMD Statement of Account January 2009 10" xfId="162"/>
    <cellStyle name="_BMD Statement of Account January 2009 11" xfId="163"/>
    <cellStyle name="_BMD Statement of Account January 2009 12" xfId="164"/>
    <cellStyle name="_BMD Statement of Account January 2009 13" xfId="165"/>
    <cellStyle name="_BMD Statement of Account January 2009 14" xfId="166"/>
    <cellStyle name="_BMD Statement of Account January 2009 15" xfId="167"/>
    <cellStyle name="_BMD Statement of Account January 2009 16" xfId="168"/>
    <cellStyle name="_BMD Statement of Account January 2009 17" xfId="169"/>
    <cellStyle name="_BMD Statement of Account January 2009 18" xfId="170"/>
    <cellStyle name="_BMD Statement of Account January 2009 19" xfId="171"/>
    <cellStyle name="_BMD Statement of Account January 2009 2" xfId="172"/>
    <cellStyle name="_BMD Statement of Account January 2009 2 2" xfId="173"/>
    <cellStyle name="_BMD Statement of Account January 2009 2_Comverse 2004 Income Tax Review Wkbk 02 03" xfId="174"/>
    <cellStyle name="_BMD Statement of Account January 2009 2_Comverse 2004 Income Tax Review Wkbk 02 03 v1" xfId="175"/>
    <cellStyle name="_BMD Statement of Account January 2009 2_Comverse 2004 Income Tax Review Wkbk 12 07 v1" xfId="176"/>
    <cellStyle name="_BMD Statement of Account January 2009 2_Comverse 2005 Income Tax Review Wkbk 02 03 v1" xfId="177"/>
    <cellStyle name="_BMD Statement of Account January 2009 2_Comverse 2006 Income Tax Review Wkbk 01 16" xfId="178"/>
    <cellStyle name="_BMD Statement of Account January 2009 2_Comverse 2006 Income Tax Review Wkbk 01 20 v1" xfId="179"/>
    <cellStyle name="_BMD Statement of Account January 2009 2_Comverse 2006 Income Tax Review Wkbk 02 04" xfId="180"/>
    <cellStyle name="_BMD Statement of Account January 2009 2_Comverse 2007 Income Tax Review Wkbk 02 04 v3" xfId="181"/>
    <cellStyle name="_BMD Statement of Account January 2009 2_Comverse 2008 Income Tax Review Wkbk 02 05 v1" xfId="182"/>
    <cellStyle name="_BMD Statement of Account January 2009 20" xfId="183"/>
    <cellStyle name="_BMD Statement of Account January 2009 21" xfId="184"/>
    <cellStyle name="_BMD Statement of Account January 2009 22" xfId="185"/>
    <cellStyle name="_BMD Statement of Account January 2009 23" xfId="186"/>
    <cellStyle name="_BMD Statement of Account January 2009 24" xfId="187"/>
    <cellStyle name="_BMD Statement of Account January 2009 25" xfId="188"/>
    <cellStyle name="_BMD Statement of Account January 2009 26" xfId="189"/>
    <cellStyle name="_BMD Statement of Account January 2009 27" xfId="190"/>
    <cellStyle name="_BMD Statement of Account January 2009 28" xfId="191"/>
    <cellStyle name="_BMD Statement of Account January 2009 29" xfId="192"/>
    <cellStyle name="_BMD Statement of Account January 2009 3" xfId="193"/>
    <cellStyle name="_BMD Statement of Account January 2009 3 10" xfId="194"/>
    <cellStyle name="_BMD Statement of Account January 2009 3 11" xfId="195"/>
    <cellStyle name="_BMD Statement of Account January 2009 3 12" xfId="196"/>
    <cellStyle name="_BMD Statement of Account January 2009 3 13" xfId="197"/>
    <cellStyle name="_BMD Statement of Account January 2009 3 14" xfId="198"/>
    <cellStyle name="_BMD Statement of Account January 2009 3 15" xfId="199"/>
    <cellStyle name="_BMD Statement of Account January 2009 3 16" xfId="200"/>
    <cellStyle name="_BMD Statement of Account January 2009 3 2" xfId="201"/>
    <cellStyle name="_BMD Statement of Account January 2009 3 3" xfId="202"/>
    <cellStyle name="_BMD Statement of Account January 2009 3 4" xfId="203"/>
    <cellStyle name="_BMD Statement of Account January 2009 3 5" xfId="204"/>
    <cellStyle name="_BMD Statement of Account January 2009 3 6" xfId="205"/>
    <cellStyle name="_BMD Statement of Account January 2009 3 7" xfId="206"/>
    <cellStyle name="_BMD Statement of Account January 2009 3 8" xfId="207"/>
    <cellStyle name="_BMD Statement of Account January 2009 3 9" xfId="208"/>
    <cellStyle name="_BMD Statement of Account January 2009 30" xfId="209"/>
    <cellStyle name="_BMD Statement of Account January 2009 31" xfId="210"/>
    <cellStyle name="_BMD Statement of Account January 2009 32" xfId="211"/>
    <cellStyle name="_BMD Statement of Account January 2009 33" xfId="212"/>
    <cellStyle name="_BMD Statement of Account January 2009 34" xfId="213"/>
    <cellStyle name="_BMD Statement of Account January 2009 35" xfId="214"/>
    <cellStyle name="_BMD Statement of Account January 2009 36" xfId="215"/>
    <cellStyle name="_BMD Statement of Account January 2009 37" xfId="216"/>
    <cellStyle name="_BMD Statement of Account January 2009 38" xfId="217"/>
    <cellStyle name="_BMD Statement of Account January 2009 39" xfId="218"/>
    <cellStyle name="_BMD Statement of Account January 2009 4" xfId="219"/>
    <cellStyle name="_BMD Statement of Account January 2009 40" xfId="220"/>
    <cellStyle name="_BMD Statement of Account January 2009 41" xfId="221"/>
    <cellStyle name="_BMD Statement of Account January 2009 5" xfId="222"/>
    <cellStyle name="_BMD Statement of Account January 2009 6" xfId="223"/>
    <cellStyle name="_BMD Statement of Account January 2009 7" xfId="224"/>
    <cellStyle name="_BMD Statement of Account January 2009 8" xfId="225"/>
    <cellStyle name="_BMD Statement of Account January 2009 9" xfId="226"/>
    <cellStyle name="_CED 11+1 Projection Mark" xfId="12765"/>
    <cellStyle name="_CED 2007 Budget v11" xfId="12787"/>
    <cellStyle name="_CED 2007 Budget v11 2" xfId="12783"/>
    <cellStyle name="_CED 2008 1+11 Projection" xfId="12779"/>
    <cellStyle name="_CED 2008 1+11 Projection 2" xfId="12775"/>
    <cellStyle name="_CED 2008 Budget_from 07 model" xfId="12771"/>
    <cellStyle name="_CED 2008 Budget_from 07 model 2" xfId="12767"/>
    <cellStyle name="_CED June Projection 2Q 07 v0710" xfId="12790"/>
    <cellStyle name="_CED June Projection 2Q 07 v0710 2" xfId="12786"/>
    <cellStyle name="_Column1" xfId="8"/>
    <cellStyle name="_Column1 2" xfId="12782"/>
    <cellStyle name="_Column1 2 2" xfId="12778"/>
    <cellStyle name="_Column1 3" xfId="12774"/>
    <cellStyle name="_Column1 3 2" xfId="12770"/>
    <cellStyle name="_Column1 4" xfId="12798"/>
    <cellStyle name="_Column1 4 2" xfId="12799"/>
    <cellStyle name="_Column1 5" xfId="12800"/>
    <cellStyle name="_Column1 5 2" xfId="12801"/>
    <cellStyle name="_Column1 6" xfId="12802"/>
    <cellStyle name="_Column1 6 2" xfId="12803"/>
    <cellStyle name="_Column1 7" xfId="12804"/>
    <cellStyle name="_Column1_2011 Executive Summary" xfId="12805"/>
    <cellStyle name="_Column1_2011 Executive Summary 2" xfId="12806"/>
    <cellStyle name="_Column1_2011 Income Statement" xfId="12807"/>
    <cellStyle name="_Column1_2011 Income Statement 2" xfId="12808"/>
    <cellStyle name="_Column1_Line of Business P&amp;L" xfId="12809"/>
    <cellStyle name="_Column1_Line of Business P&amp;L 2" xfId="12810"/>
    <cellStyle name="_Column1_O&amp;M By Dept" xfId="12811"/>
    <cellStyle name="_Column1_O&amp;M By Dept 2" xfId="12812"/>
    <cellStyle name="_Column2" xfId="9"/>
    <cellStyle name="_Column3" xfId="10"/>
    <cellStyle name="_Column4" xfId="11"/>
    <cellStyle name="_Column5" xfId="12"/>
    <cellStyle name="_Column6" xfId="13"/>
    <cellStyle name="_Column7" xfId="14"/>
    <cellStyle name="_Column7_CEE 2009 7+5 Projectionpk" xfId="12813"/>
    <cellStyle name="_Convatec Income Tax Review Wkbk 06 23c" xfId="227"/>
    <cellStyle name="_Convatec Topside Adjustment LE reconcilations 6.1.09" xfId="228"/>
    <cellStyle name="_Convatec Topside Adjustment LE reconcilations 6.1.09 10" xfId="229"/>
    <cellStyle name="_Convatec Topside Adjustment LE reconcilations 6.1.09 11" xfId="230"/>
    <cellStyle name="_Convatec Topside Adjustment LE reconcilations 6.1.09 12" xfId="231"/>
    <cellStyle name="_Convatec Topside Adjustment LE reconcilations 6.1.09 13" xfId="232"/>
    <cellStyle name="_Convatec Topside Adjustment LE reconcilations 6.1.09 14" xfId="233"/>
    <cellStyle name="_Convatec Topside Adjustment LE reconcilations 6.1.09 15" xfId="234"/>
    <cellStyle name="_Convatec Topside Adjustment LE reconcilations 6.1.09 16" xfId="235"/>
    <cellStyle name="_Convatec Topside Adjustment LE reconcilations 6.1.09 17" xfId="236"/>
    <cellStyle name="_Convatec Topside Adjustment LE reconcilations 6.1.09 18" xfId="237"/>
    <cellStyle name="_Convatec Topside Adjustment LE reconcilations 6.1.09 19" xfId="238"/>
    <cellStyle name="_Convatec Topside Adjustment LE reconcilations 6.1.09 2" xfId="239"/>
    <cellStyle name="_Convatec Topside Adjustment LE reconcilations 6.1.09 2 2" xfId="240"/>
    <cellStyle name="_Convatec Topside Adjustment LE reconcilations 6.1.09 2_Comverse 2004 Income Tax Review Wkbk 02 03" xfId="241"/>
    <cellStyle name="_Convatec Topside Adjustment LE reconcilations 6.1.09 2_Comverse 2004 Income Tax Review Wkbk 02 03 v1" xfId="242"/>
    <cellStyle name="_Convatec Topside Adjustment LE reconcilations 6.1.09 2_Comverse 2004 Income Tax Review Wkbk 12 07 v1" xfId="243"/>
    <cellStyle name="_Convatec Topside Adjustment LE reconcilations 6.1.09 2_Comverse 2005 Income Tax Review Wkbk 02 03 v1" xfId="244"/>
    <cellStyle name="_Convatec Topside Adjustment LE reconcilations 6.1.09 2_Comverse 2006 Income Tax Review Wkbk 01 16" xfId="245"/>
    <cellStyle name="_Convatec Topside Adjustment LE reconcilations 6.1.09 2_Comverse 2006 Income Tax Review Wkbk 01 20 v1" xfId="246"/>
    <cellStyle name="_Convatec Topside Adjustment LE reconcilations 6.1.09 2_Comverse 2006 Income Tax Review Wkbk 02 04" xfId="247"/>
    <cellStyle name="_Convatec Topside Adjustment LE reconcilations 6.1.09 2_Comverse 2007 Income Tax Review Wkbk 02 04 v3" xfId="248"/>
    <cellStyle name="_Convatec Topside Adjustment LE reconcilations 6.1.09 2_Comverse 2008 Income Tax Review Wkbk 02 05 v1" xfId="249"/>
    <cellStyle name="_Convatec Topside Adjustment LE reconcilations 6.1.09 20" xfId="250"/>
    <cellStyle name="_Convatec Topside Adjustment LE reconcilations 6.1.09 21" xfId="251"/>
    <cellStyle name="_Convatec Topside Adjustment LE reconcilations 6.1.09 22" xfId="252"/>
    <cellStyle name="_Convatec Topside Adjustment LE reconcilations 6.1.09 23" xfId="253"/>
    <cellStyle name="_Convatec Topside Adjustment LE reconcilations 6.1.09 24" xfId="254"/>
    <cellStyle name="_Convatec Topside Adjustment LE reconcilations 6.1.09 25" xfId="255"/>
    <cellStyle name="_Convatec Topside Adjustment LE reconcilations 6.1.09 26" xfId="256"/>
    <cellStyle name="_Convatec Topside Adjustment LE reconcilations 6.1.09 27" xfId="257"/>
    <cellStyle name="_Convatec Topside Adjustment LE reconcilations 6.1.09 28" xfId="258"/>
    <cellStyle name="_Convatec Topside Adjustment LE reconcilations 6.1.09 29" xfId="259"/>
    <cellStyle name="_Convatec Topside Adjustment LE reconcilations 6.1.09 3" xfId="260"/>
    <cellStyle name="_Convatec Topside Adjustment LE reconcilations 6.1.09 3 10" xfId="261"/>
    <cellStyle name="_Convatec Topside Adjustment LE reconcilations 6.1.09 3 11" xfId="262"/>
    <cellStyle name="_Convatec Topside Adjustment LE reconcilations 6.1.09 3 12" xfId="263"/>
    <cellStyle name="_Convatec Topside Adjustment LE reconcilations 6.1.09 3 13" xfId="264"/>
    <cellStyle name="_Convatec Topside Adjustment LE reconcilations 6.1.09 3 14" xfId="265"/>
    <cellStyle name="_Convatec Topside Adjustment LE reconcilations 6.1.09 3 15" xfId="266"/>
    <cellStyle name="_Convatec Topside Adjustment LE reconcilations 6.1.09 3 16" xfId="267"/>
    <cellStyle name="_Convatec Topside Adjustment LE reconcilations 6.1.09 3 2" xfId="268"/>
    <cellStyle name="_Convatec Topside Adjustment LE reconcilations 6.1.09 3 3" xfId="269"/>
    <cellStyle name="_Convatec Topside Adjustment LE reconcilations 6.1.09 3 4" xfId="270"/>
    <cellStyle name="_Convatec Topside Adjustment LE reconcilations 6.1.09 3 5" xfId="271"/>
    <cellStyle name="_Convatec Topside Adjustment LE reconcilations 6.1.09 3 6" xfId="272"/>
    <cellStyle name="_Convatec Topside Adjustment LE reconcilations 6.1.09 3 7" xfId="273"/>
    <cellStyle name="_Convatec Topside Adjustment LE reconcilations 6.1.09 3 8" xfId="274"/>
    <cellStyle name="_Convatec Topside Adjustment LE reconcilations 6.1.09 3 9" xfId="275"/>
    <cellStyle name="_Convatec Topside Adjustment LE reconcilations 6.1.09 30" xfId="276"/>
    <cellStyle name="_Convatec Topside Adjustment LE reconcilations 6.1.09 31" xfId="277"/>
    <cellStyle name="_Convatec Topside Adjustment LE reconcilations 6.1.09 32" xfId="278"/>
    <cellStyle name="_Convatec Topside Adjustment LE reconcilations 6.1.09 33" xfId="279"/>
    <cellStyle name="_Convatec Topside Adjustment LE reconcilations 6.1.09 34" xfId="280"/>
    <cellStyle name="_Convatec Topside Adjustment LE reconcilations 6.1.09 35" xfId="281"/>
    <cellStyle name="_Convatec Topside Adjustment LE reconcilations 6.1.09 36" xfId="282"/>
    <cellStyle name="_Convatec Topside Adjustment LE reconcilations 6.1.09 37" xfId="283"/>
    <cellStyle name="_Convatec Topside Adjustment LE reconcilations 6.1.09 38" xfId="284"/>
    <cellStyle name="_Convatec Topside Adjustment LE reconcilations 6.1.09 39" xfId="285"/>
    <cellStyle name="_Convatec Topside Adjustment LE reconcilations 6.1.09 4" xfId="286"/>
    <cellStyle name="_Convatec Topside Adjustment LE reconcilations 6.1.09 40" xfId="287"/>
    <cellStyle name="_Convatec Topside Adjustment LE reconcilations 6.1.09 41" xfId="288"/>
    <cellStyle name="_Convatec Topside Adjustment LE reconcilations 6.1.09 5" xfId="289"/>
    <cellStyle name="_Convatec Topside Adjustment LE reconcilations 6.1.09 6" xfId="290"/>
    <cellStyle name="_Convatec Topside Adjustment LE reconcilations 6.1.09 7" xfId="291"/>
    <cellStyle name="_Convatec Topside Adjustment LE reconcilations 6.1.09 8" xfId="292"/>
    <cellStyle name="_Convatec Topside Adjustment LE reconcilations 6.1.09 9" xfId="293"/>
    <cellStyle name="_Data" xfId="15"/>
    <cellStyle name="_Data 2" xfId="12814"/>
    <cellStyle name="_Data 2 2" xfId="12815"/>
    <cellStyle name="_Data 3" xfId="12816"/>
    <cellStyle name="_Data 3 2" xfId="12817"/>
    <cellStyle name="_Data 4" xfId="12818"/>
    <cellStyle name="_Data 4 2" xfId="12819"/>
    <cellStyle name="_Data 5" xfId="12820"/>
    <cellStyle name="_Data 5 2" xfId="12821"/>
    <cellStyle name="_Data 6" xfId="12822"/>
    <cellStyle name="_Data 6 2" xfId="12823"/>
    <cellStyle name="_Data 7" xfId="12824"/>
    <cellStyle name="_Data_2011 Executive Summary" xfId="12825"/>
    <cellStyle name="_Data_2011 Executive Summary 2" xfId="12826"/>
    <cellStyle name="_Data_2011 Income Statement" xfId="12827"/>
    <cellStyle name="_Data_2011 Income Statement 2" xfId="12828"/>
    <cellStyle name="_Data_Line of Business P&amp;L" xfId="12829"/>
    <cellStyle name="_Data_Line of Business P&amp;L 2" xfId="12830"/>
    <cellStyle name="_Data_O&amp;M By Dept" xfId="12831"/>
    <cellStyle name="_Data_O&amp;M By Dept 2" xfId="12832"/>
    <cellStyle name="_Entity Coding" xfId="294"/>
    <cellStyle name="_F025 9210 84211 Corporate Reg - Adm General Q4 2008 052009" xfId="295"/>
    <cellStyle name="_F025 9210 84211 Corporate Reg - Adm General Q4 2008 052009_Convatec Income Tax Review Wkbk (FINAL)" xfId="296"/>
    <cellStyle name="_Header" xfId="16"/>
    <cellStyle name="_JE - FM-REV April 07 (2)" xfId="12833"/>
    <cellStyle name="_Marubeni 2007-Adjusting and Reclass entries (2)" xfId="297"/>
    <cellStyle name="_MIPCO (07) - GQ" xfId="298"/>
    <cellStyle name="_Row1" xfId="17"/>
    <cellStyle name="_Row1 2" xfId="12834"/>
    <cellStyle name="_Row1 2 2" xfId="12835"/>
    <cellStyle name="_Row1 3" xfId="12836"/>
    <cellStyle name="_Row1 3 2" xfId="12837"/>
    <cellStyle name="_Row1 4" xfId="12838"/>
    <cellStyle name="_Row1 4 2" xfId="12839"/>
    <cellStyle name="_Row1 5" xfId="12840"/>
    <cellStyle name="_Row1 5 2" xfId="12841"/>
    <cellStyle name="_Row1 6" xfId="12842"/>
    <cellStyle name="_Row1 6 2" xfId="12843"/>
    <cellStyle name="_Row1 7" xfId="12844"/>
    <cellStyle name="_Row1_2011 Executive Summary" xfId="12845"/>
    <cellStyle name="_Row1_2011 Executive Summary 2" xfId="12846"/>
    <cellStyle name="_Row1_2011 Income Statement" xfId="12847"/>
    <cellStyle name="_Row1_2011 Income Statement 2" xfId="12848"/>
    <cellStyle name="_Row1_Line of Business P&amp;L" xfId="12849"/>
    <cellStyle name="_Row1_Line of Business P&amp;L 2" xfId="12850"/>
    <cellStyle name="_Row1_O&amp;M By Dept" xfId="12851"/>
    <cellStyle name="_Row1_O&amp;M By Dept 2" xfId="12852"/>
    <cellStyle name="_Row2" xfId="18"/>
    <cellStyle name="_Row3" xfId="19"/>
    <cellStyle name="_Row4" xfId="20"/>
    <cellStyle name="_Row5" xfId="21"/>
    <cellStyle name="_Row6" xfId="22"/>
    <cellStyle name="_Row7" xfId="23"/>
    <cellStyle name="_Row7_CEE 2009 7+5 Projectionpk" xfId="12853"/>
    <cellStyle name="_SAP to ACS Rec 6.2.09" xfId="299"/>
    <cellStyle name="_SAP to ACS Rec 6.2.09 2" xfId="300"/>
    <cellStyle name="_SAP to ACS Rec 6.2.09_Comverse 2004 Income Tax Review Wkbk (Import)" xfId="301"/>
    <cellStyle name="_SAP to ACS Rec 6.2.09_Comverse 2004 Income Tax Review Wkbk (Import) 2" xfId="302"/>
    <cellStyle name="_SAP to ACS Rec 6.2.09_Convatec Income Tax Review Wkbk (FINAL)" xfId="303"/>
    <cellStyle name="_SAP to ACS Rec 6.2.09_Convatec Income Tax Review Wkbk (FINAL) 2" xfId="304"/>
    <cellStyle name="_SUAD" xfId="305"/>
    <cellStyle name="_SUAD_KBS Entities Summary 1.02.09" xfId="306"/>
    <cellStyle name="_Variances" xfId="307"/>
    <cellStyle name="_Variances 2" xfId="308"/>
    <cellStyle name="_Variances Final" xfId="309"/>
    <cellStyle name="_Variances Final 2" xfId="310"/>
    <cellStyle name="¤@¯Elaroux" xfId="311"/>
    <cellStyle name="¤d¤À¦E0]_laroux" xfId="312"/>
    <cellStyle name="¤d¤À¦Elaroux" xfId="313"/>
    <cellStyle name="=C:\WINNT\SYSTEM32\COMMAND.COM" xfId="314"/>
    <cellStyle name="=C:\WINNT35\SYSTEM32\COMMAND.COM" xfId="315"/>
    <cellStyle name="=C:\WINNT35\SYSTEM32\COMMAND.COM 10" xfId="316"/>
    <cellStyle name="=C:\WINNT35\SYSTEM32\COMMAND.COM 11" xfId="317"/>
    <cellStyle name="=C:\WINNT35\SYSTEM32\COMMAND.COM 12" xfId="318"/>
    <cellStyle name="=C:\WINNT35\SYSTEM32\COMMAND.COM 13" xfId="319"/>
    <cellStyle name="=C:\WINNT35\SYSTEM32\COMMAND.COM 14" xfId="320"/>
    <cellStyle name="=C:\WINNT35\SYSTEM32\COMMAND.COM 15" xfId="321"/>
    <cellStyle name="=C:\WINNT35\SYSTEM32\COMMAND.COM 16" xfId="322"/>
    <cellStyle name="=C:\WINNT35\SYSTEM32\COMMAND.COM 17" xfId="323"/>
    <cellStyle name="=C:\WINNT35\SYSTEM32\COMMAND.COM 18" xfId="324"/>
    <cellStyle name="=C:\WINNT35\SYSTEM32\COMMAND.COM 19" xfId="325"/>
    <cellStyle name="=C:\WINNT35\SYSTEM32\COMMAND.COM 2" xfId="326"/>
    <cellStyle name="=C:\WINNT35\SYSTEM32\COMMAND.COM 2 2" xfId="327"/>
    <cellStyle name="=C:\WINNT35\SYSTEM32\COMMAND.COM 20" xfId="328"/>
    <cellStyle name="=C:\WINNT35\SYSTEM32\COMMAND.COM 21" xfId="329"/>
    <cellStyle name="=C:\WINNT35\SYSTEM32\COMMAND.COM 22" xfId="330"/>
    <cellStyle name="=C:\WINNT35\SYSTEM32\COMMAND.COM 23" xfId="331"/>
    <cellStyle name="=C:\WINNT35\SYSTEM32\COMMAND.COM 24" xfId="332"/>
    <cellStyle name="=C:\WINNT35\SYSTEM32\COMMAND.COM 25" xfId="333"/>
    <cellStyle name="=C:\WINNT35\SYSTEM32\COMMAND.COM 26" xfId="334"/>
    <cellStyle name="=C:\WINNT35\SYSTEM32\COMMAND.COM 27" xfId="335"/>
    <cellStyle name="=C:\WINNT35\SYSTEM32\COMMAND.COM 28" xfId="336"/>
    <cellStyle name="=C:\WINNT35\SYSTEM32\COMMAND.COM 29" xfId="337"/>
    <cellStyle name="=C:\WINNT35\SYSTEM32\COMMAND.COM 3" xfId="338"/>
    <cellStyle name="=C:\WINNT35\SYSTEM32\COMMAND.COM 3 10" xfId="339"/>
    <cellStyle name="=C:\WINNT35\SYSTEM32\COMMAND.COM 3 11" xfId="340"/>
    <cellStyle name="=C:\WINNT35\SYSTEM32\COMMAND.COM 3 12" xfId="341"/>
    <cellStyle name="=C:\WINNT35\SYSTEM32\COMMAND.COM 3 13" xfId="342"/>
    <cellStyle name="=C:\WINNT35\SYSTEM32\COMMAND.COM 3 14" xfId="343"/>
    <cellStyle name="=C:\WINNT35\SYSTEM32\COMMAND.COM 3 15" xfId="344"/>
    <cellStyle name="=C:\WINNT35\SYSTEM32\COMMAND.COM 3 16" xfId="345"/>
    <cellStyle name="=C:\WINNT35\SYSTEM32\COMMAND.COM 3 2" xfId="346"/>
    <cellStyle name="=C:\WINNT35\SYSTEM32\COMMAND.COM 3 3" xfId="347"/>
    <cellStyle name="=C:\WINNT35\SYSTEM32\COMMAND.COM 3 4" xfId="348"/>
    <cellStyle name="=C:\WINNT35\SYSTEM32\COMMAND.COM 3 5" xfId="349"/>
    <cellStyle name="=C:\WINNT35\SYSTEM32\COMMAND.COM 3 6" xfId="350"/>
    <cellStyle name="=C:\WINNT35\SYSTEM32\COMMAND.COM 3 7" xfId="351"/>
    <cellStyle name="=C:\WINNT35\SYSTEM32\COMMAND.COM 3 8" xfId="352"/>
    <cellStyle name="=C:\WINNT35\SYSTEM32\COMMAND.COM 3 9" xfId="353"/>
    <cellStyle name="=C:\WINNT35\SYSTEM32\COMMAND.COM 30" xfId="354"/>
    <cellStyle name="=C:\WINNT35\SYSTEM32\COMMAND.COM 31" xfId="355"/>
    <cellStyle name="=C:\WINNT35\SYSTEM32\COMMAND.COM 32" xfId="356"/>
    <cellStyle name="=C:\WINNT35\SYSTEM32\COMMAND.COM 33" xfId="357"/>
    <cellStyle name="=C:\WINNT35\SYSTEM32\COMMAND.COM 34" xfId="358"/>
    <cellStyle name="=C:\WINNT35\SYSTEM32\COMMAND.COM 35" xfId="359"/>
    <cellStyle name="=C:\WINNT35\SYSTEM32\COMMAND.COM 36" xfId="360"/>
    <cellStyle name="=C:\WINNT35\SYSTEM32\COMMAND.COM 37" xfId="361"/>
    <cellStyle name="=C:\WINNT35\SYSTEM32\COMMAND.COM 38" xfId="362"/>
    <cellStyle name="=C:\WINNT35\SYSTEM32\COMMAND.COM 39" xfId="363"/>
    <cellStyle name="=C:\WINNT35\SYSTEM32\COMMAND.COM 4" xfId="364"/>
    <cellStyle name="=C:\WINNT35\SYSTEM32\COMMAND.COM 40" xfId="365"/>
    <cellStyle name="=C:\WINNT35\SYSTEM32\COMMAND.COM 41" xfId="366"/>
    <cellStyle name="=C:\WINNT35\SYSTEM32\COMMAND.COM 5" xfId="367"/>
    <cellStyle name="=C:\WINNT35\SYSTEM32\COMMAND.COM 6" xfId="368"/>
    <cellStyle name="=C:\WINNT35\SYSTEM32\COMMAND.COM 7" xfId="369"/>
    <cellStyle name="=C:\WINNT35\SYSTEM32\COMMAND.COM 8" xfId="370"/>
    <cellStyle name="=C:\WINNT35\SYSTEM32\COMMAND.COM 9" xfId="371"/>
    <cellStyle name="•W€_4m stock" xfId="372"/>
    <cellStyle name="•W_‰ïŒv“`•[" xfId="373"/>
    <cellStyle name="0" xfId="374"/>
    <cellStyle name="0_Convatec Income Tax Review Wkbk (FINAL)" xfId="375"/>
    <cellStyle name="20 % - Accent1" xfId="376"/>
    <cellStyle name="20 % - Accent2" xfId="377"/>
    <cellStyle name="20 % - Accent3" xfId="378"/>
    <cellStyle name="20 % - Accent4" xfId="379"/>
    <cellStyle name="20 % - Accent5" xfId="380"/>
    <cellStyle name="20 % - Accent6" xfId="381"/>
    <cellStyle name="20% - Accent1" xfId="96" builtinId="30" customBuiltin="1"/>
    <cellStyle name="20% - Accent1 10" xfId="382"/>
    <cellStyle name="20% - Accent1 10 2" xfId="383"/>
    <cellStyle name="20% - Accent1 10 2 2" xfId="12854"/>
    <cellStyle name="20% - Accent1 10 2 2 2" xfId="12855"/>
    <cellStyle name="20% - Accent1 10 2 3" xfId="12856"/>
    <cellStyle name="20% - Accent1 10 2 4" xfId="12857"/>
    <cellStyle name="20% - Accent1 10 2 5" xfId="12858"/>
    <cellStyle name="20% - Accent1 10 3" xfId="384"/>
    <cellStyle name="20% - Accent1 10 3 2" xfId="12859"/>
    <cellStyle name="20% - Accent1 10 3 3" xfId="12860"/>
    <cellStyle name="20% - Accent1 10 4" xfId="385"/>
    <cellStyle name="20% - Accent1 10 5" xfId="12861"/>
    <cellStyle name="20% - Accent1 10 6" xfId="12862"/>
    <cellStyle name="20% - Accent1 10 7" xfId="12863"/>
    <cellStyle name="20% - Accent1 11" xfId="386"/>
    <cellStyle name="20% - Accent1 11 2" xfId="387"/>
    <cellStyle name="20% - Accent1 11 2 2" xfId="12864"/>
    <cellStyle name="20% - Accent1 11 2 2 2" xfId="12865"/>
    <cellStyle name="20% - Accent1 11 2 3" xfId="12866"/>
    <cellStyle name="20% - Accent1 11 2 4" xfId="12867"/>
    <cellStyle name="20% - Accent1 11 2 5" xfId="12868"/>
    <cellStyle name="20% - Accent1 11 3" xfId="388"/>
    <cellStyle name="20% - Accent1 11 3 2" xfId="12869"/>
    <cellStyle name="20% - Accent1 11 3 3" xfId="12870"/>
    <cellStyle name="20% - Accent1 11 4" xfId="389"/>
    <cellStyle name="20% - Accent1 11 5" xfId="12871"/>
    <cellStyle name="20% - Accent1 11 6" xfId="12872"/>
    <cellStyle name="20% - Accent1 11 7" xfId="12873"/>
    <cellStyle name="20% - Accent1 12" xfId="390"/>
    <cellStyle name="20% - Accent1 12 2" xfId="391"/>
    <cellStyle name="20% - Accent1 12 2 2" xfId="12874"/>
    <cellStyle name="20% - Accent1 12 2 3" xfId="12875"/>
    <cellStyle name="20% - Accent1 12 3" xfId="392"/>
    <cellStyle name="20% - Accent1 12 4" xfId="393"/>
    <cellStyle name="20% - Accent1 12 5" xfId="12876"/>
    <cellStyle name="20% - Accent1 12 6" xfId="12877"/>
    <cellStyle name="20% - Accent1 12 7" xfId="12878"/>
    <cellStyle name="20% - Accent1 12 8" xfId="12879"/>
    <cellStyle name="20% - Accent1 13" xfId="394"/>
    <cellStyle name="20% - Accent1 13 2" xfId="12880"/>
    <cellStyle name="20% - Accent1 13 2 2" xfId="12881"/>
    <cellStyle name="20% - Accent1 13 3" xfId="12882"/>
    <cellStyle name="20% - Accent1 13 4" xfId="12883"/>
    <cellStyle name="20% - Accent1 13 5" xfId="12884"/>
    <cellStyle name="20% - Accent1 14" xfId="395"/>
    <cellStyle name="20% - Accent1 14 2" xfId="12885"/>
    <cellStyle name="20% - Accent1 14 2 2" xfId="12886"/>
    <cellStyle name="20% - Accent1 14 3" xfId="12887"/>
    <cellStyle name="20% - Accent1 14 4" xfId="12888"/>
    <cellStyle name="20% - Accent1 14 5" xfId="12889"/>
    <cellStyle name="20% - Accent1 15" xfId="396"/>
    <cellStyle name="20% - Accent1 15 2" xfId="12890"/>
    <cellStyle name="20% - Accent1 15 2 2" xfId="12891"/>
    <cellStyle name="20% - Accent1 15 3" xfId="12892"/>
    <cellStyle name="20% - Accent1 15 4" xfId="12893"/>
    <cellStyle name="20% - Accent1 15 5" xfId="12894"/>
    <cellStyle name="20% - Accent1 16" xfId="397"/>
    <cellStyle name="20% - Accent1 16 2" xfId="12895"/>
    <cellStyle name="20% - Accent1 17" xfId="398"/>
    <cellStyle name="20% - Accent1 18" xfId="399"/>
    <cellStyle name="20% - Accent1 19" xfId="400"/>
    <cellStyle name="20% - Accent1 2" xfId="401"/>
    <cellStyle name="20% - Accent1 2 10" xfId="402"/>
    <cellStyle name="20% - Accent1 2 11" xfId="403"/>
    <cellStyle name="20% - Accent1 2 11 2" xfId="12896"/>
    <cellStyle name="20% - Accent1 2 11 2 2" xfId="12897"/>
    <cellStyle name="20% - Accent1 2 11 3" xfId="12898"/>
    <cellStyle name="20% - Accent1 2 11 4" xfId="12899"/>
    <cellStyle name="20% - Accent1 2 11 5" xfId="12900"/>
    <cellStyle name="20% - Accent1 2 12" xfId="404"/>
    <cellStyle name="20% - Accent1 2 12 2" xfId="12901"/>
    <cellStyle name="20% - Accent1 2 12 2 2" xfId="12902"/>
    <cellStyle name="20% - Accent1 2 12 3" xfId="12903"/>
    <cellStyle name="20% - Accent1 2 12 4" xfId="12904"/>
    <cellStyle name="20% - Accent1 2 12 5" xfId="12905"/>
    <cellStyle name="20% - Accent1 2 13" xfId="405"/>
    <cellStyle name="20% - Accent1 2 13 2" xfId="12906"/>
    <cellStyle name="20% - Accent1 2 13 2 2" xfId="12907"/>
    <cellStyle name="20% - Accent1 2 13 3" xfId="12908"/>
    <cellStyle name="20% - Accent1 2 13 4" xfId="12909"/>
    <cellStyle name="20% - Accent1 2 13 5" xfId="12910"/>
    <cellStyle name="20% - Accent1 2 14" xfId="406"/>
    <cellStyle name="20% - Accent1 2 14 2" xfId="12911"/>
    <cellStyle name="20% - Accent1 2 14 2 2" xfId="12912"/>
    <cellStyle name="20% - Accent1 2 14 3" xfId="12913"/>
    <cellStyle name="20% - Accent1 2 14 4" xfId="12914"/>
    <cellStyle name="20% - Accent1 2 14 5" xfId="12915"/>
    <cellStyle name="20% - Accent1 2 15" xfId="407"/>
    <cellStyle name="20% - Accent1 2 15 2" xfId="12916"/>
    <cellStyle name="20% - Accent1 2 15 2 2" xfId="12917"/>
    <cellStyle name="20% - Accent1 2 15 3" xfId="12918"/>
    <cellStyle name="20% - Accent1 2 15 4" xfId="12919"/>
    <cellStyle name="20% - Accent1 2 15 5" xfId="12920"/>
    <cellStyle name="20% - Accent1 2 16" xfId="12921"/>
    <cellStyle name="20% - Accent1 2 16 2" xfId="12922"/>
    <cellStyle name="20% - Accent1 2 16 2 2" xfId="12923"/>
    <cellStyle name="20% - Accent1 2 16 3" xfId="12924"/>
    <cellStyle name="20% - Accent1 2 16 4" xfId="12925"/>
    <cellStyle name="20% - Accent1 2 17" xfId="12926"/>
    <cellStyle name="20% - Accent1 2 17 2" xfId="12927"/>
    <cellStyle name="20% - Accent1 2 18" xfId="12928"/>
    <cellStyle name="20% - Accent1 2 19" xfId="47753"/>
    <cellStyle name="20% - Accent1 2 2" xfId="408"/>
    <cellStyle name="20% - Accent1 2 2 2" xfId="12929"/>
    <cellStyle name="20% - Accent1 2 2 2 10" xfId="12930"/>
    <cellStyle name="20% - Accent1 2 2 2 10 2" xfId="12931"/>
    <cellStyle name="20% - Accent1 2 2 2 10 2 2" xfId="12932"/>
    <cellStyle name="20% - Accent1 2 2 2 10 3" xfId="12933"/>
    <cellStyle name="20% - Accent1 2 2 2 10 4" xfId="12934"/>
    <cellStyle name="20% - Accent1 2 2 2 11" xfId="12935"/>
    <cellStyle name="20% - Accent1 2 2 2 11 2" xfId="12936"/>
    <cellStyle name="20% - Accent1 2 2 2 11 2 2" xfId="12937"/>
    <cellStyle name="20% - Accent1 2 2 2 11 3" xfId="12938"/>
    <cellStyle name="20% - Accent1 2 2 2 11 4" xfId="12939"/>
    <cellStyle name="20% - Accent1 2 2 2 12" xfId="12940"/>
    <cellStyle name="20% - Accent1 2 2 2 12 2" xfId="12941"/>
    <cellStyle name="20% - Accent1 2 2 2 13" xfId="12942"/>
    <cellStyle name="20% - Accent1 2 2 2 14" xfId="12943"/>
    <cellStyle name="20% - Accent1 2 2 2 2" xfId="12944"/>
    <cellStyle name="20% - Accent1 2 2 2 2 10" xfId="12945"/>
    <cellStyle name="20% - Accent1 2 2 2 2 10 2" xfId="12946"/>
    <cellStyle name="20% - Accent1 2 2 2 2 11" xfId="12947"/>
    <cellStyle name="20% - Accent1 2 2 2 2 12" xfId="12948"/>
    <cellStyle name="20% - Accent1 2 2 2 2 2" xfId="12949"/>
    <cellStyle name="20% - Accent1 2 2 2 2 2 2" xfId="12950"/>
    <cellStyle name="20% - Accent1 2 2 2 2 2 2 2" xfId="12951"/>
    <cellStyle name="20% - Accent1 2 2 2 2 2 2 2 2" xfId="12952"/>
    <cellStyle name="20% - Accent1 2 2 2 2 2 2 3" xfId="12953"/>
    <cellStyle name="20% - Accent1 2 2 2 2 2 2 4" xfId="12954"/>
    <cellStyle name="20% - Accent1 2 2 2 2 2 3" xfId="12955"/>
    <cellStyle name="20% - Accent1 2 2 2 2 2 3 2" xfId="12956"/>
    <cellStyle name="20% - Accent1 2 2 2 2 2 4" xfId="12957"/>
    <cellStyle name="20% - Accent1 2 2 2 2 2 5" xfId="12958"/>
    <cellStyle name="20% - Accent1 2 2 2 2 3" xfId="12959"/>
    <cellStyle name="20% - Accent1 2 2 2 2 3 2" xfId="12960"/>
    <cellStyle name="20% - Accent1 2 2 2 2 3 2 2" xfId="12961"/>
    <cellStyle name="20% - Accent1 2 2 2 2 3 2 2 2" xfId="12962"/>
    <cellStyle name="20% - Accent1 2 2 2 2 3 2 3" xfId="12963"/>
    <cellStyle name="20% - Accent1 2 2 2 2 3 2 4" xfId="12964"/>
    <cellStyle name="20% - Accent1 2 2 2 2 3 3" xfId="12965"/>
    <cellStyle name="20% - Accent1 2 2 2 2 3 3 2" xfId="12966"/>
    <cellStyle name="20% - Accent1 2 2 2 2 3 4" xfId="12967"/>
    <cellStyle name="20% - Accent1 2 2 2 2 3 5" xfId="12968"/>
    <cellStyle name="20% - Accent1 2 2 2 2 4" xfId="12969"/>
    <cellStyle name="20% - Accent1 2 2 2 2 4 2" xfId="12970"/>
    <cellStyle name="20% - Accent1 2 2 2 2 4 2 2" xfId="12971"/>
    <cellStyle name="20% - Accent1 2 2 2 2 4 3" xfId="12972"/>
    <cellStyle name="20% - Accent1 2 2 2 2 4 4" xfId="12973"/>
    <cellStyle name="20% - Accent1 2 2 2 2 5" xfId="12974"/>
    <cellStyle name="20% - Accent1 2 2 2 2 5 2" xfId="12975"/>
    <cellStyle name="20% - Accent1 2 2 2 2 5 2 2" xfId="12976"/>
    <cellStyle name="20% - Accent1 2 2 2 2 5 3" xfId="12977"/>
    <cellStyle name="20% - Accent1 2 2 2 2 5 4" xfId="12978"/>
    <cellStyle name="20% - Accent1 2 2 2 2 6" xfId="12979"/>
    <cellStyle name="20% - Accent1 2 2 2 2 6 2" xfId="12980"/>
    <cellStyle name="20% - Accent1 2 2 2 2 6 2 2" xfId="12981"/>
    <cellStyle name="20% - Accent1 2 2 2 2 6 3" xfId="12982"/>
    <cellStyle name="20% - Accent1 2 2 2 2 6 4" xfId="12983"/>
    <cellStyle name="20% - Accent1 2 2 2 2 7" xfId="12984"/>
    <cellStyle name="20% - Accent1 2 2 2 2 7 2" xfId="12985"/>
    <cellStyle name="20% - Accent1 2 2 2 2 7 2 2" xfId="12986"/>
    <cellStyle name="20% - Accent1 2 2 2 2 7 3" xfId="12987"/>
    <cellStyle name="20% - Accent1 2 2 2 2 7 4" xfId="12988"/>
    <cellStyle name="20% - Accent1 2 2 2 2 8" xfId="12989"/>
    <cellStyle name="20% - Accent1 2 2 2 2 8 2" xfId="12990"/>
    <cellStyle name="20% - Accent1 2 2 2 2 8 2 2" xfId="12991"/>
    <cellStyle name="20% - Accent1 2 2 2 2 8 3" xfId="12992"/>
    <cellStyle name="20% - Accent1 2 2 2 2 8 4" xfId="12993"/>
    <cellStyle name="20% - Accent1 2 2 2 2 9" xfId="12994"/>
    <cellStyle name="20% - Accent1 2 2 2 2 9 2" xfId="12995"/>
    <cellStyle name="20% - Accent1 2 2 2 2 9 2 2" xfId="12996"/>
    <cellStyle name="20% - Accent1 2 2 2 2 9 3" xfId="12997"/>
    <cellStyle name="20% - Accent1 2 2 2 2 9 4" xfId="12998"/>
    <cellStyle name="20% - Accent1 2 2 2 3" xfId="12999"/>
    <cellStyle name="20% - Accent1 2 2 2 3 10" xfId="13000"/>
    <cellStyle name="20% - Accent1 2 2 2 3 11" xfId="13001"/>
    <cellStyle name="20% - Accent1 2 2 2 3 2" xfId="13002"/>
    <cellStyle name="20% - Accent1 2 2 2 3 2 2" xfId="13003"/>
    <cellStyle name="20% - Accent1 2 2 2 3 2 2 2" xfId="13004"/>
    <cellStyle name="20% - Accent1 2 2 2 3 2 3" xfId="13005"/>
    <cellStyle name="20% - Accent1 2 2 2 3 2 4" xfId="13006"/>
    <cellStyle name="20% - Accent1 2 2 2 3 3" xfId="13007"/>
    <cellStyle name="20% - Accent1 2 2 2 3 3 2" xfId="13008"/>
    <cellStyle name="20% - Accent1 2 2 2 3 3 2 2" xfId="13009"/>
    <cellStyle name="20% - Accent1 2 2 2 3 3 3" xfId="13010"/>
    <cellStyle name="20% - Accent1 2 2 2 3 3 4" xfId="13011"/>
    <cellStyle name="20% - Accent1 2 2 2 3 4" xfId="13012"/>
    <cellStyle name="20% - Accent1 2 2 2 3 4 2" xfId="13013"/>
    <cellStyle name="20% - Accent1 2 2 2 3 4 2 2" xfId="13014"/>
    <cellStyle name="20% - Accent1 2 2 2 3 4 3" xfId="13015"/>
    <cellStyle name="20% - Accent1 2 2 2 3 4 4" xfId="13016"/>
    <cellStyle name="20% - Accent1 2 2 2 3 5" xfId="13017"/>
    <cellStyle name="20% - Accent1 2 2 2 3 5 2" xfId="13018"/>
    <cellStyle name="20% - Accent1 2 2 2 3 5 2 2" xfId="13019"/>
    <cellStyle name="20% - Accent1 2 2 2 3 5 3" xfId="13020"/>
    <cellStyle name="20% - Accent1 2 2 2 3 5 4" xfId="13021"/>
    <cellStyle name="20% - Accent1 2 2 2 3 6" xfId="13022"/>
    <cellStyle name="20% - Accent1 2 2 2 3 6 2" xfId="13023"/>
    <cellStyle name="20% - Accent1 2 2 2 3 6 2 2" xfId="13024"/>
    <cellStyle name="20% - Accent1 2 2 2 3 6 3" xfId="13025"/>
    <cellStyle name="20% - Accent1 2 2 2 3 6 4" xfId="13026"/>
    <cellStyle name="20% - Accent1 2 2 2 3 7" xfId="13027"/>
    <cellStyle name="20% - Accent1 2 2 2 3 7 2" xfId="13028"/>
    <cellStyle name="20% - Accent1 2 2 2 3 7 2 2" xfId="13029"/>
    <cellStyle name="20% - Accent1 2 2 2 3 7 3" xfId="13030"/>
    <cellStyle name="20% - Accent1 2 2 2 3 7 4" xfId="13031"/>
    <cellStyle name="20% - Accent1 2 2 2 3 8" xfId="13032"/>
    <cellStyle name="20% - Accent1 2 2 2 3 8 2" xfId="13033"/>
    <cellStyle name="20% - Accent1 2 2 2 3 8 2 2" xfId="13034"/>
    <cellStyle name="20% - Accent1 2 2 2 3 8 3" xfId="13035"/>
    <cellStyle name="20% - Accent1 2 2 2 3 8 4" xfId="13036"/>
    <cellStyle name="20% - Accent1 2 2 2 3 9" xfId="13037"/>
    <cellStyle name="20% - Accent1 2 2 2 3 9 2" xfId="13038"/>
    <cellStyle name="20% - Accent1 2 2 2 4" xfId="13039"/>
    <cellStyle name="20% - Accent1 2 2 2 4 2" xfId="13040"/>
    <cellStyle name="20% - Accent1 2 2 2 4 2 2" xfId="13041"/>
    <cellStyle name="20% - Accent1 2 2 2 4 2 2 2" xfId="13042"/>
    <cellStyle name="20% - Accent1 2 2 2 4 2 3" xfId="13043"/>
    <cellStyle name="20% - Accent1 2 2 2 4 2 4" xfId="13044"/>
    <cellStyle name="20% - Accent1 2 2 2 4 3" xfId="13045"/>
    <cellStyle name="20% - Accent1 2 2 2 4 3 2" xfId="13046"/>
    <cellStyle name="20% - Accent1 2 2 2 4 4" xfId="13047"/>
    <cellStyle name="20% - Accent1 2 2 2 4 5" xfId="13048"/>
    <cellStyle name="20% - Accent1 2 2 2 5" xfId="13049"/>
    <cellStyle name="20% - Accent1 2 2 2 5 2" xfId="13050"/>
    <cellStyle name="20% - Accent1 2 2 2 5 2 2" xfId="13051"/>
    <cellStyle name="20% - Accent1 2 2 2 5 3" xfId="13052"/>
    <cellStyle name="20% - Accent1 2 2 2 5 4" xfId="13053"/>
    <cellStyle name="20% - Accent1 2 2 2 6" xfId="13054"/>
    <cellStyle name="20% - Accent1 2 2 2 6 2" xfId="13055"/>
    <cellStyle name="20% - Accent1 2 2 2 6 2 2" xfId="13056"/>
    <cellStyle name="20% - Accent1 2 2 2 6 3" xfId="13057"/>
    <cellStyle name="20% - Accent1 2 2 2 6 4" xfId="13058"/>
    <cellStyle name="20% - Accent1 2 2 2 7" xfId="13059"/>
    <cellStyle name="20% - Accent1 2 2 2 7 2" xfId="13060"/>
    <cellStyle name="20% - Accent1 2 2 2 7 2 2" xfId="13061"/>
    <cellStyle name="20% - Accent1 2 2 2 7 3" xfId="13062"/>
    <cellStyle name="20% - Accent1 2 2 2 7 4" xfId="13063"/>
    <cellStyle name="20% - Accent1 2 2 2 8" xfId="13064"/>
    <cellStyle name="20% - Accent1 2 2 2 8 2" xfId="13065"/>
    <cellStyle name="20% - Accent1 2 2 2 8 2 2" xfId="13066"/>
    <cellStyle name="20% - Accent1 2 2 2 8 3" xfId="13067"/>
    <cellStyle name="20% - Accent1 2 2 2 8 4" xfId="13068"/>
    <cellStyle name="20% - Accent1 2 2 2 9" xfId="13069"/>
    <cellStyle name="20% - Accent1 2 2 2 9 2" xfId="13070"/>
    <cellStyle name="20% - Accent1 2 2 2 9 2 2" xfId="13071"/>
    <cellStyle name="20% - Accent1 2 2 2 9 3" xfId="13072"/>
    <cellStyle name="20% - Accent1 2 2 2 9 4" xfId="13073"/>
    <cellStyle name="20% - Accent1 2 2 3" xfId="13074"/>
    <cellStyle name="20% - Accent1 2 2 3 10" xfId="13075"/>
    <cellStyle name="20% - Accent1 2 2 3 2" xfId="13076"/>
    <cellStyle name="20% - Accent1 2 2 3 2 2" xfId="13077"/>
    <cellStyle name="20% - Accent1 2 2 3 2 2 2" xfId="13078"/>
    <cellStyle name="20% - Accent1 2 2 3 2 2 2 2" xfId="13079"/>
    <cellStyle name="20% - Accent1 2 2 3 2 2 3" xfId="13080"/>
    <cellStyle name="20% - Accent1 2 2 3 2 2 4" xfId="13081"/>
    <cellStyle name="20% - Accent1 2 2 3 2 3" xfId="13082"/>
    <cellStyle name="20% - Accent1 2 2 3 2 3 2" xfId="13083"/>
    <cellStyle name="20% - Accent1 2 2 3 2 4" xfId="13084"/>
    <cellStyle name="20% - Accent1 2 2 3 2 5" xfId="13085"/>
    <cellStyle name="20% - Accent1 2 2 3 3" xfId="13086"/>
    <cellStyle name="20% - Accent1 2 2 3 3 2" xfId="13087"/>
    <cellStyle name="20% - Accent1 2 2 3 3 2 2" xfId="13088"/>
    <cellStyle name="20% - Accent1 2 2 3 3 2 2 2" xfId="13089"/>
    <cellStyle name="20% - Accent1 2 2 3 3 2 3" xfId="13090"/>
    <cellStyle name="20% - Accent1 2 2 3 3 2 4" xfId="13091"/>
    <cellStyle name="20% - Accent1 2 2 3 3 3" xfId="13092"/>
    <cellStyle name="20% - Accent1 2 2 3 3 3 2" xfId="13093"/>
    <cellStyle name="20% - Accent1 2 2 3 3 4" xfId="13094"/>
    <cellStyle name="20% - Accent1 2 2 3 3 5" xfId="13095"/>
    <cellStyle name="20% - Accent1 2 2 3 4" xfId="13096"/>
    <cellStyle name="20% - Accent1 2 2 3 4 2" xfId="13097"/>
    <cellStyle name="20% - Accent1 2 2 3 4 2 2" xfId="13098"/>
    <cellStyle name="20% - Accent1 2 2 3 4 3" xfId="13099"/>
    <cellStyle name="20% - Accent1 2 2 3 4 4" xfId="13100"/>
    <cellStyle name="20% - Accent1 2 2 3 5" xfId="13101"/>
    <cellStyle name="20% - Accent1 2 2 3 5 2" xfId="13102"/>
    <cellStyle name="20% - Accent1 2 2 3 5 2 2" xfId="13103"/>
    <cellStyle name="20% - Accent1 2 2 3 5 3" xfId="13104"/>
    <cellStyle name="20% - Accent1 2 2 3 5 4" xfId="13105"/>
    <cellStyle name="20% - Accent1 2 2 3 6" xfId="13106"/>
    <cellStyle name="20% - Accent1 2 2 3 6 2" xfId="13107"/>
    <cellStyle name="20% - Accent1 2 2 3 6 2 2" xfId="13108"/>
    <cellStyle name="20% - Accent1 2 2 3 6 3" xfId="13109"/>
    <cellStyle name="20% - Accent1 2 2 3 6 4" xfId="13110"/>
    <cellStyle name="20% - Accent1 2 2 3 7" xfId="13111"/>
    <cellStyle name="20% - Accent1 2 2 3 7 2" xfId="13112"/>
    <cellStyle name="20% - Accent1 2 2 3 7 2 2" xfId="13113"/>
    <cellStyle name="20% - Accent1 2 2 3 7 3" xfId="13114"/>
    <cellStyle name="20% - Accent1 2 2 3 7 4" xfId="13115"/>
    <cellStyle name="20% - Accent1 2 2 3 8" xfId="13116"/>
    <cellStyle name="20% - Accent1 2 2 3 8 2" xfId="13117"/>
    <cellStyle name="20% - Accent1 2 2 3 9" xfId="13118"/>
    <cellStyle name="20% - Accent1 2 2 4" xfId="13119"/>
    <cellStyle name="20% - Accent1 2 2 4 10" xfId="13120"/>
    <cellStyle name="20% - Accent1 2 2 4 2" xfId="13121"/>
    <cellStyle name="20% - Accent1 2 2 4 2 2" xfId="13122"/>
    <cellStyle name="20% - Accent1 2 2 4 2 2 2" xfId="13123"/>
    <cellStyle name="20% - Accent1 2 2 4 2 3" xfId="13124"/>
    <cellStyle name="20% - Accent1 2 2 4 2 4" xfId="13125"/>
    <cellStyle name="20% - Accent1 2 2 4 3" xfId="13126"/>
    <cellStyle name="20% - Accent1 2 2 4 3 2" xfId="13127"/>
    <cellStyle name="20% - Accent1 2 2 4 3 2 2" xfId="13128"/>
    <cellStyle name="20% - Accent1 2 2 4 3 3" xfId="13129"/>
    <cellStyle name="20% - Accent1 2 2 4 3 4" xfId="13130"/>
    <cellStyle name="20% - Accent1 2 2 4 4" xfId="13131"/>
    <cellStyle name="20% - Accent1 2 2 4 4 2" xfId="13132"/>
    <cellStyle name="20% - Accent1 2 2 4 4 2 2" xfId="13133"/>
    <cellStyle name="20% - Accent1 2 2 4 4 3" xfId="13134"/>
    <cellStyle name="20% - Accent1 2 2 4 4 4" xfId="13135"/>
    <cellStyle name="20% - Accent1 2 2 4 5" xfId="13136"/>
    <cellStyle name="20% - Accent1 2 2 4 5 2" xfId="13137"/>
    <cellStyle name="20% - Accent1 2 2 4 5 2 2" xfId="13138"/>
    <cellStyle name="20% - Accent1 2 2 4 5 3" xfId="13139"/>
    <cellStyle name="20% - Accent1 2 2 4 5 4" xfId="13140"/>
    <cellStyle name="20% - Accent1 2 2 4 6" xfId="13141"/>
    <cellStyle name="20% - Accent1 2 2 4 6 2" xfId="13142"/>
    <cellStyle name="20% - Accent1 2 2 4 6 2 2" xfId="13143"/>
    <cellStyle name="20% - Accent1 2 2 4 6 3" xfId="13144"/>
    <cellStyle name="20% - Accent1 2 2 4 6 4" xfId="13145"/>
    <cellStyle name="20% - Accent1 2 2 4 7" xfId="13146"/>
    <cellStyle name="20% - Accent1 2 2 4 7 2" xfId="13147"/>
    <cellStyle name="20% - Accent1 2 2 4 7 2 2" xfId="13148"/>
    <cellStyle name="20% - Accent1 2 2 4 7 3" xfId="13149"/>
    <cellStyle name="20% - Accent1 2 2 4 7 4" xfId="13150"/>
    <cellStyle name="20% - Accent1 2 2 4 8" xfId="13151"/>
    <cellStyle name="20% - Accent1 2 2 4 8 2" xfId="13152"/>
    <cellStyle name="20% - Accent1 2 2 4 9" xfId="13153"/>
    <cellStyle name="20% - Accent1 2 2 5" xfId="13154"/>
    <cellStyle name="20% - Accent1 2 2 5 2" xfId="13155"/>
    <cellStyle name="20% - Accent1 2 2 5 2 2" xfId="13156"/>
    <cellStyle name="20% - Accent1 2 2 5 3" xfId="13157"/>
    <cellStyle name="20% - Accent1 2 2 5 4" xfId="13158"/>
    <cellStyle name="20% - Accent1 2 2 6" xfId="13159"/>
    <cellStyle name="20% - Accent1 2 2 6 2" xfId="13160"/>
    <cellStyle name="20% - Accent1 2 2 6 2 2" xfId="13161"/>
    <cellStyle name="20% - Accent1 2 2 6 3" xfId="13162"/>
    <cellStyle name="20% - Accent1 2 2 6 4" xfId="13163"/>
    <cellStyle name="20% - Accent1 2 2 7" xfId="13164"/>
    <cellStyle name="20% - Accent1 2 3" xfId="409"/>
    <cellStyle name="20% - Accent1 2 3 2" xfId="13165"/>
    <cellStyle name="20% - Accent1 2 3 2 2" xfId="13166"/>
    <cellStyle name="20% - Accent1 2 3 2 2 2" xfId="13167"/>
    <cellStyle name="20% - Accent1 2 3 2 2 2 2" xfId="13168"/>
    <cellStyle name="20% - Accent1 2 3 2 2 3" xfId="13169"/>
    <cellStyle name="20% - Accent1 2 3 2 3" xfId="13170"/>
    <cellStyle name="20% - Accent1 2 3 2 3 2" xfId="13171"/>
    <cellStyle name="20% - Accent1 2 3 2 4" xfId="13172"/>
    <cellStyle name="20% - Accent1 2 3 3" xfId="13173"/>
    <cellStyle name="20% - Accent1 2 3 4" xfId="13174"/>
    <cellStyle name="20% - Accent1 2 3 4 2" xfId="13175"/>
    <cellStyle name="20% - Accent1 2 3 5" xfId="13176"/>
    <cellStyle name="20% - Accent1 2 3 6" xfId="13177"/>
    <cellStyle name="20% - Accent1 2 4" xfId="410"/>
    <cellStyle name="20% - Accent1 2 4 10" xfId="13178"/>
    <cellStyle name="20% - Accent1 2 4 10 2" xfId="13179"/>
    <cellStyle name="20% - Accent1 2 4 10 2 2" xfId="13180"/>
    <cellStyle name="20% - Accent1 2 4 10 3" xfId="13181"/>
    <cellStyle name="20% - Accent1 2 4 10 4" xfId="13182"/>
    <cellStyle name="20% - Accent1 2 4 11" xfId="13183"/>
    <cellStyle name="20% - Accent1 2 4 11 2" xfId="13184"/>
    <cellStyle name="20% - Accent1 2 4 11 2 2" xfId="13185"/>
    <cellStyle name="20% - Accent1 2 4 11 3" xfId="13186"/>
    <cellStyle name="20% - Accent1 2 4 11 4" xfId="13187"/>
    <cellStyle name="20% - Accent1 2 4 12" xfId="13188"/>
    <cellStyle name="20% - Accent1 2 4 12 2" xfId="13189"/>
    <cellStyle name="20% - Accent1 2 4 12 2 2" xfId="13190"/>
    <cellStyle name="20% - Accent1 2 4 12 3" xfId="13191"/>
    <cellStyle name="20% - Accent1 2 4 13" xfId="13192"/>
    <cellStyle name="20% - Accent1 2 4 13 2" xfId="13193"/>
    <cellStyle name="20% - Accent1 2 4 14" xfId="13194"/>
    <cellStyle name="20% - Accent1 2 4 15" xfId="13195"/>
    <cellStyle name="20% - Accent1 2 4 16" xfId="13196"/>
    <cellStyle name="20% - Accent1 2 4 2" xfId="13197"/>
    <cellStyle name="20% - Accent1 2 4 2 10" xfId="13198"/>
    <cellStyle name="20% - Accent1 2 4 2 10 2" xfId="13199"/>
    <cellStyle name="20% - Accent1 2 4 2 11" xfId="13200"/>
    <cellStyle name="20% - Accent1 2 4 2 12" xfId="13201"/>
    <cellStyle name="20% - Accent1 2 4 2 13" xfId="13202"/>
    <cellStyle name="20% - Accent1 2 4 2 2" xfId="13203"/>
    <cellStyle name="20% - Accent1 2 4 2 2 2" xfId="13204"/>
    <cellStyle name="20% - Accent1 2 4 2 2 2 2" xfId="13205"/>
    <cellStyle name="20% - Accent1 2 4 2 2 2 2 2" xfId="13206"/>
    <cellStyle name="20% - Accent1 2 4 2 2 2 3" xfId="13207"/>
    <cellStyle name="20% - Accent1 2 4 2 2 2 4" xfId="13208"/>
    <cellStyle name="20% - Accent1 2 4 2 2 3" xfId="13209"/>
    <cellStyle name="20% - Accent1 2 4 2 2 3 2" xfId="13210"/>
    <cellStyle name="20% - Accent1 2 4 2 2 4" xfId="13211"/>
    <cellStyle name="20% - Accent1 2 4 2 2 5" xfId="13212"/>
    <cellStyle name="20% - Accent1 2 4 2 3" xfId="13213"/>
    <cellStyle name="20% - Accent1 2 4 2 3 2" xfId="13214"/>
    <cellStyle name="20% - Accent1 2 4 2 3 2 2" xfId="13215"/>
    <cellStyle name="20% - Accent1 2 4 2 3 2 2 2" xfId="13216"/>
    <cellStyle name="20% - Accent1 2 4 2 3 2 3" xfId="13217"/>
    <cellStyle name="20% - Accent1 2 4 2 3 2 4" xfId="13218"/>
    <cellStyle name="20% - Accent1 2 4 2 3 3" xfId="13219"/>
    <cellStyle name="20% - Accent1 2 4 2 3 3 2" xfId="13220"/>
    <cellStyle name="20% - Accent1 2 4 2 3 4" xfId="13221"/>
    <cellStyle name="20% - Accent1 2 4 2 3 5" xfId="13222"/>
    <cellStyle name="20% - Accent1 2 4 2 4" xfId="13223"/>
    <cellStyle name="20% - Accent1 2 4 2 4 2" xfId="13224"/>
    <cellStyle name="20% - Accent1 2 4 2 4 2 2" xfId="13225"/>
    <cellStyle name="20% - Accent1 2 4 2 4 3" xfId="13226"/>
    <cellStyle name="20% - Accent1 2 4 2 4 4" xfId="13227"/>
    <cellStyle name="20% - Accent1 2 4 2 5" xfId="13228"/>
    <cellStyle name="20% - Accent1 2 4 2 5 2" xfId="13229"/>
    <cellStyle name="20% - Accent1 2 4 2 5 2 2" xfId="13230"/>
    <cellStyle name="20% - Accent1 2 4 2 5 3" xfId="13231"/>
    <cellStyle name="20% - Accent1 2 4 2 5 4" xfId="13232"/>
    <cellStyle name="20% - Accent1 2 4 2 6" xfId="13233"/>
    <cellStyle name="20% - Accent1 2 4 2 6 2" xfId="13234"/>
    <cellStyle name="20% - Accent1 2 4 2 6 2 2" xfId="13235"/>
    <cellStyle name="20% - Accent1 2 4 2 6 3" xfId="13236"/>
    <cellStyle name="20% - Accent1 2 4 2 6 4" xfId="13237"/>
    <cellStyle name="20% - Accent1 2 4 2 7" xfId="13238"/>
    <cellStyle name="20% - Accent1 2 4 2 7 2" xfId="13239"/>
    <cellStyle name="20% - Accent1 2 4 2 7 2 2" xfId="13240"/>
    <cellStyle name="20% - Accent1 2 4 2 7 3" xfId="13241"/>
    <cellStyle name="20% - Accent1 2 4 2 7 4" xfId="13242"/>
    <cellStyle name="20% - Accent1 2 4 2 8" xfId="13243"/>
    <cellStyle name="20% - Accent1 2 4 2 8 2" xfId="13244"/>
    <cellStyle name="20% - Accent1 2 4 2 8 2 2" xfId="13245"/>
    <cellStyle name="20% - Accent1 2 4 2 8 3" xfId="13246"/>
    <cellStyle name="20% - Accent1 2 4 2 8 4" xfId="13247"/>
    <cellStyle name="20% - Accent1 2 4 2 9" xfId="13248"/>
    <cellStyle name="20% - Accent1 2 4 2 9 2" xfId="13249"/>
    <cellStyle name="20% - Accent1 2 4 2 9 2 2" xfId="13250"/>
    <cellStyle name="20% - Accent1 2 4 2 9 3" xfId="13251"/>
    <cellStyle name="20% - Accent1 2 4 2 9 4" xfId="13252"/>
    <cellStyle name="20% - Accent1 2 4 3" xfId="13253"/>
    <cellStyle name="20% - Accent1 2 4 3 10" xfId="13254"/>
    <cellStyle name="20% - Accent1 2 4 3 11" xfId="13255"/>
    <cellStyle name="20% - Accent1 2 4 3 2" xfId="13256"/>
    <cellStyle name="20% - Accent1 2 4 3 2 2" xfId="13257"/>
    <cellStyle name="20% - Accent1 2 4 3 2 2 2" xfId="13258"/>
    <cellStyle name="20% - Accent1 2 4 3 2 3" xfId="13259"/>
    <cellStyle name="20% - Accent1 2 4 3 2 4" xfId="13260"/>
    <cellStyle name="20% - Accent1 2 4 3 3" xfId="13261"/>
    <cellStyle name="20% - Accent1 2 4 3 3 2" xfId="13262"/>
    <cellStyle name="20% - Accent1 2 4 3 3 2 2" xfId="13263"/>
    <cellStyle name="20% - Accent1 2 4 3 3 3" xfId="13264"/>
    <cellStyle name="20% - Accent1 2 4 3 3 4" xfId="13265"/>
    <cellStyle name="20% - Accent1 2 4 3 4" xfId="13266"/>
    <cellStyle name="20% - Accent1 2 4 3 4 2" xfId="13267"/>
    <cellStyle name="20% - Accent1 2 4 3 4 2 2" xfId="13268"/>
    <cellStyle name="20% - Accent1 2 4 3 4 3" xfId="13269"/>
    <cellStyle name="20% - Accent1 2 4 3 4 4" xfId="13270"/>
    <cellStyle name="20% - Accent1 2 4 3 5" xfId="13271"/>
    <cellStyle name="20% - Accent1 2 4 3 5 2" xfId="13272"/>
    <cellStyle name="20% - Accent1 2 4 3 5 2 2" xfId="13273"/>
    <cellStyle name="20% - Accent1 2 4 3 5 3" xfId="13274"/>
    <cellStyle name="20% - Accent1 2 4 3 5 4" xfId="13275"/>
    <cellStyle name="20% - Accent1 2 4 3 6" xfId="13276"/>
    <cellStyle name="20% - Accent1 2 4 3 6 2" xfId="13277"/>
    <cellStyle name="20% - Accent1 2 4 3 6 2 2" xfId="13278"/>
    <cellStyle name="20% - Accent1 2 4 3 6 3" xfId="13279"/>
    <cellStyle name="20% - Accent1 2 4 3 6 4" xfId="13280"/>
    <cellStyle name="20% - Accent1 2 4 3 7" xfId="13281"/>
    <cellStyle name="20% - Accent1 2 4 3 7 2" xfId="13282"/>
    <cellStyle name="20% - Accent1 2 4 3 7 2 2" xfId="13283"/>
    <cellStyle name="20% - Accent1 2 4 3 7 3" xfId="13284"/>
    <cellStyle name="20% - Accent1 2 4 3 7 4" xfId="13285"/>
    <cellStyle name="20% - Accent1 2 4 3 8" xfId="13286"/>
    <cellStyle name="20% - Accent1 2 4 3 8 2" xfId="13287"/>
    <cellStyle name="20% - Accent1 2 4 3 8 2 2" xfId="13288"/>
    <cellStyle name="20% - Accent1 2 4 3 8 3" xfId="13289"/>
    <cellStyle name="20% - Accent1 2 4 3 8 4" xfId="13290"/>
    <cellStyle name="20% - Accent1 2 4 3 9" xfId="13291"/>
    <cellStyle name="20% - Accent1 2 4 3 9 2" xfId="13292"/>
    <cellStyle name="20% - Accent1 2 4 4" xfId="13293"/>
    <cellStyle name="20% - Accent1 2 4 4 2" xfId="13294"/>
    <cellStyle name="20% - Accent1 2 4 4 2 2" xfId="13295"/>
    <cellStyle name="20% - Accent1 2 4 4 2 2 2" xfId="13296"/>
    <cellStyle name="20% - Accent1 2 4 4 2 3" xfId="13297"/>
    <cellStyle name="20% - Accent1 2 4 4 2 4" xfId="13298"/>
    <cellStyle name="20% - Accent1 2 4 4 3" xfId="13299"/>
    <cellStyle name="20% - Accent1 2 4 4 3 2" xfId="13300"/>
    <cellStyle name="20% - Accent1 2 4 4 4" xfId="13301"/>
    <cellStyle name="20% - Accent1 2 4 4 5" xfId="13302"/>
    <cellStyle name="20% - Accent1 2 4 5" xfId="13303"/>
    <cellStyle name="20% - Accent1 2 4 5 2" xfId="13304"/>
    <cellStyle name="20% - Accent1 2 4 5 2 2" xfId="13305"/>
    <cellStyle name="20% - Accent1 2 4 5 3" xfId="13306"/>
    <cellStyle name="20% - Accent1 2 4 5 4" xfId="13307"/>
    <cellStyle name="20% - Accent1 2 4 6" xfId="13308"/>
    <cellStyle name="20% - Accent1 2 4 6 2" xfId="13309"/>
    <cellStyle name="20% - Accent1 2 4 6 2 2" xfId="13310"/>
    <cellStyle name="20% - Accent1 2 4 6 3" xfId="13311"/>
    <cellStyle name="20% - Accent1 2 4 6 4" xfId="13312"/>
    <cellStyle name="20% - Accent1 2 4 7" xfId="13313"/>
    <cellStyle name="20% - Accent1 2 4 7 2" xfId="13314"/>
    <cellStyle name="20% - Accent1 2 4 7 2 2" xfId="13315"/>
    <cellStyle name="20% - Accent1 2 4 7 3" xfId="13316"/>
    <cellStyle name="20% - Accent1 2 4 7 4" xfId="13317"/>
    <cellStyle name="20% - Accent1 2 4 8" xfId="13318"/>
    <cellStyle name="20% - Accent1 2 4 8 2" xfId="13319"/>
    <cellStyle name="20% - Accent1 2 4 8 2 2" xfId="13320"/>
    <cellStyle name="20% - Accent1 2 4 8 3" xfId="13321"/>
    <cellStyle name="20% - Accent1 2 4 8 4" xfId="13322"/>
    <cellStyle name="20% - Accent1 2 4 9" xfId="13323"/>
    <cellStyle name="20% - Accent1 2 4 9 2" xfId="13324"/>
    <cellStyle name="20% - Accent1 2 4 9 2 2" xfId="13325"/>
    <cellStyle name="20% - Accent1 2 4 9 3" xfId="13326"/>
    <cellStyle name="20% - Accent1 2 4 9 4" xfId="13327"/>
    <cellStyle name="20% - Accent1 2 5" xfId="411"/>
    <cellStyle name="20% - Accent1 2 5 10" xfId="13328"/>
    <cellStyle name="20% - Accent1 2 5 10 2" xfId="13329"/>
    <cellStyle name="20% - Accent1 2 5 10 2 2" xfId="13330"/>
    <cellStyle name="20% - Accent1 2 5 10 3" xfId="13331"/>
    <cellStyle name="20% - Accent1 2 5 10 4" xfId="13332"/>
    <cellStyle name="20% - Accent1 2 5 11" xfId="13333"/>
    <cellStyle name="20% - Accent1 2 5 11 2" xfId="13334"/>
    <cellStyle name="20% - Accent1 2 5 11 2 2" xfId="13335"/>
    <cellStyle name="20% - Accent1 2 5 11 3" xfId="13336"/>
    <cellStyle name="20% - Accent1 2 5 11 4" xfId="13337"/>
    <cellStyle name="20% - Accent1 2 5 12" xfId="13338"/>
    <cellStyle name="20% - Accent1 2 5 12 2" xfId="13339"/>
    <cellStyle name="20% - Accent1 2 5 12 2 2" xfId="13340"/>
    <cellStyle name="20% - Accent1 2 5 12 3" xfId="13341"/>
    <cellStyle name="20% - Accent1 2 5 13" xfId="13342"/>
    <cellStyle name="20% - Accent1 2 5 13 2" xfId="13343"/>
    <cellStyle name="20% - Accent1 2 5 14" xfId="13344"/>
    <cellStyle name="20% - Accent1 2 5 15" xfId="13345"/>
    <cellStyle name="20% - Accent1 2 5 16" xfId="13346"/>
    <cellStyle name="20% - Accent1 2 5 2" xfId="13347"/>
    <cellStyle name="20% - Accent1 2 5 2 10" xfId="13348"/>
    <cellStyle name="20% - Accent1 2 5 2 10 2" xfId="13349"/>
    <cellStyle name="20% - Accent1 2 5 2 11" xfId="13350"/>
    <cellStyle name="20% - Accent1 2 5 2 12" xfId="13351"/>
    <cellStyle name="20% - Accent1 2 5 2 2" xfId="13352"/>
    <cellStyle name="20% - Accent1 2 5 2 2 2" xfId="13353"/>
    <cellStyle name="20% - Accent1 2 5 2 2 2 2" xfId="13354"/>
    <cellStyle name="20% - Accent1 2 5 2 2 3" xfId="13355"/>
    <cellStyle name="20% - Accent1 2 5 2 2 4" xfId="13356"/>
    <cellStyle name="20% - Accent1 2 5 2 3" xfId="13357"/>
    <cellStyle name="20% - Accent1 2 5 2 3 2" xfId="13358"/>
    <cellStyle name="20% - Accent1 2 5 2 3 2 2" xfId="13359"/>
    <cellStyle name="20% - Accent1 2 5 2 3 3" xfId="13360"/>
    <cellStyle name="20% - Accent1 2 5 2 3 4" xfId="13361"/>
    <cellStyle name="20% - Accent1 2 5 2 4" xfId="13362"/>
    <cellStyle name="20% - Accent1 2 5 2 4 2" xfId="13363"/>
    <cellStyle name="20% - Accent1 2 5 2 4 2 2" xfId="13364"/>
    <cellStyle name="20% - Accent1 2 5 2 4 3" xfId="13365"/>
    <cellStyle name="20% - Accent1 2 5 2 4 4" xfId="13366"/>
    <cellStyle name="20% - Accent1 2 5 2 5" xfId="13367"/>
    <cellStyle name="20% - Accent1 2 5 2 5 2" xfId="13368"/>
    <cellStyle name="20% - Accent1 2 5 2 5 2 2" xfId="13369"/>
    <cellStyle name="20% - Accent1 2 5 2 5 3" xfId="13370"/>
    <cellStyle name="20% - Accent1 2 5 2 5 4" xfId="13371"/>
    <cellStyle name="20% - Accent1 2 5 2 6" xfId="13372"/>
    <cellStyle name="20% - Accent1 2 5 2 6 2" xfId="13373"/>
    <cellStyle name="20% - Accent1 2 5 2 6 2 2" xfId="13374"/>
    <cellStyle name="20% - Accent1 2 5 2 6 3" xfId="13375"/>
    <cellStyle name="20% - Accent1 2 5 2 6 4" xfId="13376"/>
    <cellStyle name="20% - Accent1 2 5 2 7" xfId="13377"/>
    <cellStyle name="20% - Accent1 2 5 2 7 2" xfId="13378"/>
    <cellStyle name="20% - Accent1 2 5 2 7 2 2" xfId="13379"/>
    <cellStyle name="20% - Accent1 2 5 2 7 3" xfId="13380"/>
    <cellStyle name="20% - Accent1 2 5 2 7 4" xfId="13381"/>
    <cellStyle name="20% - Accent1 2 5 2 8" xfId="13382"/>
    <cellStyle name="20% - Accent1 2 5 2 8 2" xfId="13383"/>
    <cellStyle name="20% - Accent1 2 5 2 8 2 2" xfId="13384"/>
    <cellStyle name="20% - Accent1 2 5 2 8 3" xfId="13385"/>
    <cellStyle name="20% - Accent1 2 5 2 8 4" xfId="13386"/>
    <cellStyle name="20% - Accent1 2 5 2 9" xfId="13387"/>
    <cellStyle name="20% - Accent1 2 5 2 9 2" xfId="13388"/>
    <cellStyle name="20% - Accent1 2 5 2 9 2 2" xfId="13389"/>
    <cellStyle name="20% - Accent1 2 5 2 9 3" xfId="13390"/>
    <cellStyle name="20% - Accent1 2 5 2 9 4" xfId="13391"/>
    <cellStyle name="20% - Accent1 2 5 3" xfId="13392"/>
    <cellStyle name="20% - Accent1 2 5 3 2" xfId="13393"/>
    <cellStyle name="20% - Accent1 2 5 3 2 2" xfId="13394"/>
    <cellStyle name="20% - Accent1 2 5 3 2 2 2" xfId="13395"/>
    <cellStyle name="20% - Accent1 2 5 3 2 3" xfId="13396"/>
    <cellStyle name="20% - Accent1 2 5 3 2 4" xfId="13397"/>
    <cellStyle name="20% - Accent1 2 5 3 3" xfId="13398"/>
    <cellStyle name="20% - Accent1 2 5 3 3 2" xfId="13399"/>
    <cellStyle name="20% - Accent1 2 5 3 4" xfId="13400"/>
    <cellStyle name="20% - Accent1 2 5 3 5" xfId="13401"/>
    <cellStyle name="20% - Accent1 2 5 4" xfId="13402"/>
    <cellStyle name="20% - Accent1 2 5 4 2" xfId="13403"/>
    <cellStyle name="20% - Accent1 2 5 4 2 2" xfId="13404"/>
    <cellStyle name="20% - Accent1 2 5 4 3" xfId="13405"/>
    <cellStyle name="20% - Accent1 2 5 4 4" xfId="13406"/>
    <cellStyle name="20% - Accent1 2 5 5" xfId="13407"/>
    <cellStyle name="20% - Accent1 2 5 5 2" xfId="13408"/>
    <cellStyle name="20% - Accent1 2 5 5 2 2" xfId="13409"/>
    <cellStyle name="20% - Accent1 2 5 5 3" xfId="13410"/>
    <cellStyle name="20% - Accent1 2 5 5 4" xfId="13411"/>
    <cellStyle name="20% - Accent1 2 5 6" xfId="13412"/>
    <cellStyle name="20% - Accent1 2 5 6 2" xfId="13413"/>
    <cellStyle name="20% - Accent1 2 5 6 2 2" xfId="13414"/>
    <cellStyle name="20% - Accent1 2 5 6 3" xfId="13415"/>
    <cellStyle name="20% - Accent1 2 5 6 4" xfId="13416"/>
    <cellStyle name="20% - Accent1 2 5 7" xfId="13417"/>
    <cellStyle name="20% - Accent1 2 5 7 2" xfId="13418"/>
    <cellStyle name="20% - Accent1 2 5 7 2 2" xfId="13419"/>
    <cellStyle name="20% - Accent1 2 5 7 3" xfId="13420"/>
    <cellStyle name="20% - Accent1 2 5 7 4" xfId="13421"/>
    <cellStyle name="20% - Accent1 2 5 8" xfId="13422"/>
    <cellStyle name="20% - Accent1 2 5 8 2" xfId="13423"/>
    <cellStyle name="20% - Accent1 2 5 8 2 2" xfId="13424"/>
    <cellStyle name="20% - Accent1 2 5 8 3" xfId="13425"/>
    <cellStyle name="20% - Accent1 2 5 8 4" xfId="13426"/>
    <cellStyle name="20% - Accent1 2 5 9" xfId="13427"/>
    <cellStyle name="20% - Accent1 2 5 9 2" xfId="13428"/>
    <cellStyle name="20% - Accent1 2 5 9 2 2" xfId="13429"/>
    <cellStyle name="20% - Accent1 2 5 9 3" xfId="13430"/>
    <cellStyle name="20% - Accent1 2 5 9 4" xfId="13431"/>
    <cellStyle name="20% - Accent1 2 6" xfId="412"/>
    <cellStyle name="20% - Accent1 2 6 10" xfId="13432"/>
    <cellStyle name="20% - Accent1 2 6 10 2" xfId="13433"/>
    <cellStyle name="20% - Accent1 2 6 10 2 2" xfId="13434"/>
    <cellStyle name="20% - Accent1 2 6 10 3" xfId="13435"/>
    <cellStyle name="20% - Accent1 2 6 11" xfId="13436"/>
    <cellStyle name="20% - Accent1 2 6 11 2" xfId="13437"/>
    <cellStyle name="20% - Accent1 2 6 12" xfId="13438"/>
    <cellStyle name="20% - Accent1 2 6 13" xfId="13439"/>
    <cellStyle name="20% - Accent1 2 6 14" xfId="13440"/>
    <cellStyle name="20% - Accent1 2 6 2" xfId="13441"/>
    <cellStyle name="20% - Accent1 2 6 2 2" xfId="13442"/>
    <cellStyle name="20% - Accent1 2 6 2 2 2" xfId="13443"/>
    <cellStyle name="20% - Accent1 2 6 2 2 2 2" xfId="13444"/>
    <cellStyle name="20% - Accent1 2 6 2 2 3" xfId="13445"/>
    <cellStyle name="20% - Accent1 2 6 2 2 4" xfId="13446"/>
    <cellStyle name="20% - Accent1 2 6 2 3" xfId="13447"/>
    <cellStyle name="20% - Accent1 2 6 2 3 2" xfId="13448"/>
    <cellStyle name="20% - Accent1 2 6 2 4" xfId="13449"/>
    <cellStyle name="20% - Accent1 2 6 2 5" xfId="13450"/>
    <cellStyle name="20% - Accent1 2 6 3" xfId="13451"/>
    <cellStyle name="20% - Accent1 2 6 3 2" xfId="13452"/>
    <cellStyle name="20% - Accent1 2 6 3 2 2" xfId="13453"/>
    <cellStyle name="20% - Accent1 2 6 3 2 2 2" xfId="13454"/>
    <cellStyle name="20% - Accent1 2 6 3 2 3" xfId="13455"/>
    <cellStyle name="20% - Accent1 2 6 3 2 4" xfId="13456"/>
    <cellStyle name="20% - Accent1 2 6 3 3" xfId="13457"/>
    <cellStyle name="20% - Accent1 2 6 3 3 2" xfId="13458"/>
    <cellStyle name="20% - Accent1 2 6 3 4" xfId="13459"/>
    <cellStyle name="20% - Accent1 2 6 3 5" xfId="13460"/>
    <cellStyle name="20% - Accent1 2 6 4" xfId="13461"/>
    <cellStyle name="20% - Accent1 2 6 4 2" xfId="13462"/>
    <cellStyle name="20% - Accent1 2 6 4 2 2" xfId="13463"/>
    <cellStyle name="20% - Accent1 2 6 4 3" xfId="13464"/>
    <cellStyle name="20% - Accent1 2 6 4 4" xfId="13465"/>
    <cellStyle name="20% - Accent1 2 6 5" xfId="13466"/>
    <cellStyle name="20% - Accent1 2 6 5 2" xfId="13467"/>
    <cellStyle name="20% - Accent1 2 6 5 2 2" xfId="13468"/>
    <cellStyle name="20% - Accent1 2 6 5 3" xfId="13469"/>
    <cellStyle name="20% - Accent1 2 6 5 4" xfId="13470"/>
    <cellStyle name="20% - Accent1 2 6 6" xfId="13471"/>
    <cellStyle name="20% - Accent1 2 6 6 2" xfId="13472"/>
    <cellStyle name="20% - Accent1 2 6 6 2 2" xfId="13473"/>
    <cellStyle name="20% - Accent1 2 6 6 3" xfId="13474"/>
    <cellStyle name="20% - Accent1 2 6 6 4" xfId="13475"/>
    <cellStyle name="20% - Accent1 2 6 7" xfId="13476"/>
    <cellStyle name="20% - Accent1 2 6 7 2" xfId="13477"/>
    <cellStyle name="20% - Accent1 2 6 7 2 2" xfId="13478"/>
    <cellStyle name="20% - Accent1 2 6 7 3" xfId="13479"/>
    <cellStyle name="20% - Accent1 2 6 7 4" xfId="13480"/>
    <cellStyle name="20% - Accent1 2 6 8" xfId="13481"/>
    <cellStyle name="20% - Accent1 2 6 8 2" xfId="13482"/>
    <cellStyle name="20% - Accent1 2 6 8 2 2" xfId="13483"/>
    <cellStyle name="20% - Accent1 2 6 8 3" xfId="13484"/>
    <cellStyle name="20% - Accent1 2 6 8 4" xfId="13485"/>
    <cellStyle name="20% - Accent1 2 6 9" xfId="13486"/>
    <cellStyle name="20% - Accent1 2 6 9 2" xfId="13487"/>
    <cellStyle name="20% - Accent1 2 6 9 2 2" xfId="13488"/>
    <cellStyle name="20% - Accent1 2 6 9 3" xfId="13489"/>
    <cellStyle name="20% - Accent1 2 6 9 4" xfId="13490"/>
    <cellStyle name="20% - Accent1 2 7" xfId="413"/>
    <cellStyle name="20% - Accent1 2 7 2" xfId="13491"/>
    <cellStyle name="20% - Accent1 2 7 3" xfId="13492"/>
    <cellStyle name="20% - Accent1 2 7 3 2" xfId="13493"/>
    <cellStyle name="20% - Accent1 2 7 3 2 2" xfId="13494"/>
    <cellStyle name="20% - Accent1 2 7 3 3" xfId="13495"/>
    <cellStyle name="20% - Accent1 2 7 4" xfId="13496"/>
    <cellStyle name="20% - Accent1 2 7 4 2" xfId="13497"/>
    <cellStyle name="20% - Accent1 2 7 5" xfId="13498"/>
    <cellStyle name="20% - Accent1 2 7 6" xfId="13499"/>
    <cellStyle name="20% - Accent1 2 8" xfId="414"/>
    <cellStyle name="20% - Accent1 2 8 2" xfId="13500"/>
    <cellStyle name="20% - Accent1 2 8 2 2" xfId="13501"/>
    <cellStyle name="20% - Accent1 2 8 2 2 2" xfId="13502"/>
    <cellStyle name="20% - Accent1 2 8 2 3" xfId="13503"/>
    <cellStyle name="20% - Accent1 2 8 3" xfId="13504"/>
    <cellStyle name="20% - Accent1 2 8 3 2" xfId="13505"/>
    <cellStyle name="20% - Accent1 2 8 4" xfId="13506"/>
    <cellStyle name="20% - Accent1 2 8 5" xfId="13507"/>
    <cellStyle name="20% - Accent1 2 8 6" xfId="13508"/>
    <cellStyle name="20% - Accent1 2 9" xfId="415"/>
    <cellStyle name="20% - Accent1 2 9 2" xfId="13509"/>
    <cellStyle name="20% - Accent1 2 9 2 2" xfId="13510"/>
    <cellStyle name="20% - Accent1 2 9 3" xfId="13511"/>
    <cellStyle name="20% - Accent1 2 9 4" xfId="13512"/>
    <cellStyle name="20% - Accent1 2 9 5" xfId="13513"/>
    <cellStyle name="20% - Accent1 20" xfId="12768"/>
    <cellStyle name="20% - Accent1 21" xfId="13514"/>
    <cellStyle name="20% - Accent1 22" xfId="47752"/>
    <cellStyle name="20% - Accent1 3" xfId="416"/>
    <cellStyle name="20% - Accent1 3 10" xfId="417"/>
    <cellStyle name="20% - Accent1 3 10 2" xfId="13515"/>
    <cellStyle name="20% - Accent1 3 10 2 2" xfId="13516"/>
    <cellStyle name="20% - Accent1 3 10 3" xfId="13517"/>
    <cellStyle name="20% - Accent1 3 10 4" xfId="13518"/>
    <cellStyle name="20% - Accent1 3 10 5" xfId="13519"/>
    <cellStyle name="20% - Accent1 3 11" xfId="418"/>
    <cellStyle name="20% - Accent1 3 11 2" xfId="13520"/>
    <cellStyle name="20% - Accent1 3 11 2 2" xfId="13521"/>
    <cellStyle name="20% - Accent1 3 11 3" xfId="13522"/>
    <cellStyle name="20% - Accent1 3 11 4" xfId="13523"/>
    <cellStyle name="20% - Accent1 3 11 5" xfId="13524"/>
    <cellStyle name="20% - Accent1 3 12" xfId="419"/>
    <cellStyle name="20% - Accent1 3 12 2" xfId="13525"/>
    <cellStyle name="20% - Accent1 3 12 2 2" xfId="13526"/>
    <cellStyle name="20% - Accent1 3 12 3" xfId="13527"/>
    <cellStyle name="20% - Accent1 3 12 4" xfId="13528"/>
    <cellStyle name="20% - Accent1 3 12 5" xfId="13529"/>
    <cellStyle name="20% - Accent1 3 13" xfId="420"/>
    <cellStyle name="20% - Accent1 3 13 2" xfId="13530"/>
    <cellStyle name="20% - Accent1 3 13 2 2" xfId="13531"/>
    <cellStyle name="20% - Accent1 3 13 3" xfId="13532"/>
    <cellStyle name="20% - Accent1 3 13 4" xfId="13533"/>
    <cellStyle name="20% - Accent1 3 13 5" xfId="13534"/>
    <cellStyle name="20% - Accent1 3 14" xfId="421"/>
    <cellStyle name="20% - Accent1 3 14 2" xfId="13535"/>
    <cellStyle name="20% - Accent1 3 14 2 2" xfId="13536"/>
    <cellStyle name="20% - Accent1 3 14 3" xfId="13537"/>
    <cellStyle name="20% - Accent1 3 14 4" xfId="13538"/>
    <cellStyle name="20% - Accent1 3 15" xfId="422"/>
    <cellStyle name="20% - Accent1 3 15 2" xfId="13539"/>
    <cellStyle name="20% - Accent1 3 15 3" xfId="13540"/>
    <cellStyle name="20% - Accent1 3 16" xfId="13541"/>
    <cellStyle name="20% - Accent1 3 17" xfId="13542"/>
    <cellStyle name="20% - Accent1 3 18" xfId="13543"/>
    <cellStyle name="20% - Accent1 3 2" xfId="423"/>
    <cellStyle name="20% - Accent1 3 2 10" xfId="13544"/>
    <cellStyle name="20% - Accent1 3 2 10 2" xfId="13545"/>
    <cellStyle name="20% - Accent1 3 2 10 2 2" xfId="13546"/>
    <cellStyle name="20% - Accent1 3 2 10 3" xfId="13547"/>
    <cellStyle name="20% - Accent1 3 2 10 4" xfId="13548"/>
    <cellStyle name="20% - Accent1 3 2 11" xfId="13549"/>
    <cellStyle name="20% - Accent1 3 2 11 2" xfId="13550"/>
    <cellStyle name="20% - Accent1 3 2 11 2 2" xfId="13551"/>
    <cellStyle name="20% - Accent1 3 2 11 3" xfId="13552"/>
    <cellStyle name="20% - Accent1 3 2 11 4" xfId="13553"/>
    <cellStyle name="20% - Accent1 3 2 12" xfId="13554"/>
    <cellStyle name="20% - Accent1 3 2 12 2" xfId="13555"/>
    <cellStyle name="20% - Accent1 3 2 12 2 2" xfId="13556"/>
    <cellStyle name="20% - Accent1 3 2 12 3" xfId="13557"/>
    <cellStyle name="20% - Accent1 3 2 13" xfId="13558"/>
    <cellStyle name="20% - Accent1 3 2 13 2" xfId="13559"/>
    <cellStyle name="20% - Accent1 3 2 14" xfId="13560"/>
    <cellStyle name="20% - Accent1 3 2 15" xfId="13561"/>
    <cellStyle name="20% - Accent1 3 2 16" xfId="13562"/>
    <cellStyle name="20% - Accent1 3 2 2" xfId="13563"/>
    <cellStyle name="20% - Accent1 3 2 2 10" xfId="13564"/>
    <cellStyle name="20% - Accent1 3 2 2 10 2" xfId="13565"/>
    <cellStyle name="20% - Accent1 3 2 2 11" xfId="13566"/>
    <cellStyle name="20% - Accent1 3 2 2 12" xfId="13567"/>
    <cellStyle name="20% - Accent1 3 2 2 2" xfId="13568"/>
    <cellStyle name="20% - Accent1 3 2 2 2 2" xfId="13569"/>
    <cellStyle name="20% - Accent1 3 2 2 2 2 2" xfId="13570"/>
    <cellStyle name="20% - Accent1 3 2 2 2 2 2 2" xfId="13571"/>
    <cellStyle name="20% - Accent1 3 2 2 2 2 3" xfId="13572"/>
    <cellStyle name="20% - Accent1 3 2 2 2 2 4" xfId="13573"/>
    <cellStyle name="20% - Accent1 3 2 2 2 3" xfId="13574"/>
    <cellStyle name="20% - Accent1 3 2 2 2 3 2" xfId="13575"/>
    <cellStyle name="20% - Accent1 3 2 2 2 4" xfId="13576"/>
    <cellStyle name="20% - Accent1 3 2 2 2 5" xfId="13577"/>
    <cellStyle name="20% - Accent1 3 2 2 3" xfId="13578"/>
    <cellStyle name="20% - Accent1 3 2 2 3 2" xfId="13579"/>
    <cellStyle name="20% - Accent1 3 2 2 3 2 2" xfId="13580"/>
    <cellStyle name="20% - Accent1 3 2 2 3 2 2 2" xfId="13581"/>
    <cellStyle name="20% - Accent1 3 2 2 3 2 3" xfId="13582"/>
    <cellStyle name="20% - Accent1 3 2 2 3 2 4" xfId="13583"/>
    <cellStyle name="20% - Accent1 3 2 2 3 3" xfId="13584"/>
    <cellStyle name="20% - Accent1 3 2 2 3 3 2" xfId="13585"/>
    <cellStyle name="20% - Accent1 3 2 2 3 4" xfId="13586"/>
    <cellStyle name="20% - Accent1 3 2 2 3 5" xfId="13587"/>
    <cellStyle name="20% - Accent1 3 2 2 4" xfId="13588"/>
    <cellStyle name="20% - Accent1 3 2 2 4 2" xfId="13589"/>
    <cellStyle name="20% - Accent1 3 2 2 4 2 2" xfId="13590"/>
    <cellStyle name="20% - Accent1 3 2 2 4 3" xfId="13591"/>
    <cellStyle name="20% - Accent1 3 2 2 4 4" xfId="13592"/>
    <cellStyle name="20% - Accent1 3 2 2 5" xfId="13593"/>
    <cellStyle name="20% - Accent1 3 2 2 5 2" xfId="13594"/>
    <cellStyle name="20% - Accent1 3 2 2 5 2 2" xfId="13595"/>
    <cellStyle name="20% - Accent1 3 2 2 5 3" xfId="13596"/>
    <cellStyle name="20% - Accent1 3 2 2 5 4" xfId="13597"/>
    <cellStyle name="20% - Accent1 3 2 2 6" xfId="13598"/>
    <cellStyle name="20% - Accent1 3 2 2 6 2" xfId="13599"/>
    <cellStyle name="20% - Accent1 3 2 2 6 2 2" xfId="13600"/>
    <cellStyle name="20% - Accent1 3 2 2 6 3" xfId="13601"/>
    <cellStyle name="20% - Accent1 3 2 2 6 4" xfId="13602"/>
    <cellStyle name="20% - Accent1 3 2 2 7" xfId="13603"/>
    <cellStyle name="20% - Accent1 3 2 2 7 2" xfId="13604"/>
    <cellStyle name="20% - Accent1 3 2 2 7 2 2" xfId="13605"/>
    <cellStyle name="20% - Accent1 3 2 2 7 3" xfId="13606"/>
    <cellStyle name="20% - Accent1 3 2 2 7 4" xfId="13607"/>
    <cellStyle name="20% - Accent1 3 2 2 8" xfId="13608"/>
    <cellStyle name="20% - Accent1 3 2 2 8 2" xfId="13609"/>
    <cellStyle name="20% - Accent1 3 2 2 8 2 2" xfId="13610"/>
    <cellStyle name="20% - Accent1 3 2 2 8 3" xfId="13611"/>
    <cellStyle name="20% - Accent1 3 2 2 8 4" xfId="13612"/>
    <cellStyle name="20% - Accent1 3 2 2 9" xfId="13613"/>
    <cellStyle name="20% - Accent1 3 2 2 9 2" xfId="13614"/>
    <cellStyle name="20% - Accent1 3 2 2 9 2 2" xfId="13615"/>
    <cellStyle name="20% - Accent1 3 2 2 9 3" xfId="13616"/>
    <cellStyle name="20% - Accent1 3 2 2 9 4" xfId="13617"/>
    <cellStyle name="20% - Accent1 3 2 3" xfId="13618"/>
    <cellStyle name="20% - Accent1 3 2 3 10" xfId="13619"/>
    <cellStyle name="20% - Accent1 3 2 3 11" xfId="13620"/>
    <cellStyle name="20% - Accent1 3 2 3 2" xfId="13621"/>
    <cellStyle name="20% - Accent1 3 2 3 2 2" xfId="13622"/>
    <cellStyle name="20% - Accent1 3 2 3 2 2 2" xfId="13623"/>
    <cellStyle name="20% - Accent1 3 2 3 2 3" xfId="13624"/>
    <cellStyle name="20% - Accent1 3 2 3 2 4" xfId="13625"/>
    <cellStyle name="20% - Accent1 3 2 3 3" xfId="13626"/>
    <cellStyle name="20% - Accent1 3 2 3 3 2" xfId="13627"/>
    <cellStyle name="20% - Accent1 3 2 3 3 2 2" xfId="13628"/>
    <cellStyle name="20% - Accent1 3 2 3 3 3" xfId="13629"/>
    <cellStyle name="20% - Accent1 3 2 3 3 4" xfId="13630"/>
    <cellStyle name="20% - Accent1 3 2 3 4" xfId="13631"/>
    <cellStyle name="20% - Accent1 3 2 3 4 2" xfId="13632"/>
    <cellStyle name="20% - Accent1 3 2 3 4 2 2" xfId="13633"/>
    <cellStyle name="20% - Accent1 3 2 3 4 3" xfId="13634"/>
    <cellStyle name="20% - Accent1 3 2 3 4 4" xfId="13635"/>
    <cellStyle name="20% - Accent1 3 2 3 5" xfId="13636"/>
    <cellStyle name="20% - Accent1 3 2 3 5 2" xfId="13637"/>
    <cellStyle name="20% - Accent1 3 2 3 5 2 2" xfId="13638"/>
    <cellStyle name="20% - Accent1 3 2 3 5 3" xfId="13639"/>
    <cellStyle name="20% - Accent1 3 2 3 5 4" xfId="13640"/>
    <cellStyle name="20% - Accent1 3 2 3 6" xfId="13641"/>
    <cellStyle name="20% - Accent1 3 2 3 6 2" xfId="13642"/>
    <cellStyle name="20% - Accent1 3 2 3 6 2 2" xfId="13643"/>
    <cellStyle name="20% - Accent1 3 2 3 6 3" xfId="13644"/>
    <cellStyle name="20% - Accent1 3 2 3 6 4" xfId="13645"/>
    <cellStyle name="20% - Accent1 3 2 3 7" xfId="13646"/>
    <cellStyle name="20% - Accent1 3 2 3 7 2" xfId="13647"/>
    <cellStyle name="20% - Accent1 3 2 3 7 2 2" xfId="13648"/>
    <cellStyle name="20% - Accent1 3 2 3 7 3" xfId="13649"/>
    <cellStyle name="20% - Accent1 3 2 3 7 4" xfId="13650"/>
    <cellStyle name="20% - Accent1 3 2 3 8" xfId="13651"/>
    <cellStyle name="20% - Accent1 3 2 3 8 2" xfId="13652"/>
    <cellStyle name="20% - Accent1 3 2 3 8 2 2" xfId="13653"/>
    <cellStyle name="20% - Accent1 3 2 3 8 3" xfId="13654"/>
    <cellStyle name="20% - Accent1 3 2 3 8 4" xfId="13655"/>
    <cellStyle name="20% - Accent1 3 2 3 9" xfId="13656"/>
    <cellStyle name="20% - Accent1 3 2 3 9 2" xfId="13657"/>
    <cellStyle name="20% - Accent1 3 2 4" xfId="13658"/>
    <cellStyle name="20% - Accent1 3 2 4 2" xfId="13659"/>
    <cellStyle name="20% - Accent1 3 2 4 2 2" xfId="13660"/>
    <cellStyle name="20% - Accent1 3 2 4 2 2 2" xfId="13661"/>
    <cellStyle name="20% - Accent1 3 2 4 2 3" xfId="13662"/>
    <cellStyle name="20% - Accent1 3 2 4 2 4" xfId="13663"/>
    <cellStyle name="20% - Accent1 3 2 4 3" xfId="13664"/>
    <cellStyle name="20% - Accent1 3 2 4 3 2" xfId="13665"/>
    <cellStyle name="20% - Accent1 3 2 4 4" xfId="13666"/>
    <cellStyle name="20% - Accent1 3 2 4 5" xfId="13667"/>
    <cellStyle name="20% - Accent1 3 2 5" xfId="13668"/>
    <cellStyle name="20% - Accent1 3 2 5 2" xfId="13669"/>
    <cellStyle name="20% - Accent1 3 2 5 2 2" xfId="13670"/>
    <cellStyle name="20% - Accent1 3 2 5 3" xfId="13671"/>
    <cellStyle name="20% - Accent1 3 2 5 4" xfId="13672"/>
    <cellStyle name="20% - Accent1 3 2 6" xfId="13673"/>
    <cellStyle name="20% - Accent1 3 2 6 2" xfId="13674"/>
    <cellStyle name="20% - Accent1 3 2 6 2 2" xfId="13675"/>
    <cellStyle name="20% - Accent1 3 2 6 3" xfId="13676"/>
    <cellStyle name="20% - Accent1 3 2 6 4" xfId="13677"/>
    <cellStyle name="20% - Accent1 3 2 7" xfId="13678"/>
    <cellStyle name="20% - Accent1 3 2 7 2" xfId="13679"/>
    <cellStyle name="20% - Accent1 3 2 7 2 2" xfId="13680"/>
    <cellStyle name="20% - Accent1 3 2 7 3" xfId="13681"/>
    <cellStyle name="20% - Accent1 3 2 7 4" xfId="13682"/>
    <cellStyle name="20% - Accent1 3 2 8" xfId="13683"/>
    <cellStyle name="20% - Accent1 3 2 8 2" xfId="13684"/>
    <cellStyle name="20% - Accent1 3 2 8 2 2" xfId="13685"/>
    <cellStyle name="20% - Accent1 3 2 8 3" xfId="13686"/>
    <cellStyle name="20% - Accent1 3 2 8 4" xfId="13687"/>
    <cellStyle name="20% - Accent1 3 2 9" xfId="13688"/>
    <cellStyle name="20% - Accent1 3 2 9 2" xfId="13689"/>
    <cellStyle name="20% - Accent1 3 2 9 2 2" xfId="13690"/>
    <cellStyle name="20% - Accent1 3 2 9 3" xfId="13691"/>
    <cellStyle name="20% - Accent1 3 2 9 4" xfId="13692"/>
    <cellStyle name="20% - Accent1 3 3" xfId="424"/>
    <cellStyle name="20% - Accent1 3 3 10" xfId="13693"/>
    <cellStyle name="20% - Accent1 3 3 10 2" xfId="13694"/>
    <cellStyle name="20% - Accent1 3 3 10 2 2" xfId="13695"/>
    <cellStyle name="20% - Accent1 3 3 10 3" xfId="13696"/>
    <cellStyle name="20% - Accent1 3 3 10 4" xfId="13697"/>
    <cellStyle name="20% - Accent1 3 3 11" xfId="13698"/>
    <cellStyle name="20% - Accent1 3 3 11 2" xfId="13699"/>
    <cellStyle name="20% - Accent1 3 3 11 2 2" xfId="13700"/>
    <cellStyle name="20% - Accent1 3 3 11 3" xfId="13701"/>
    <cellStyle name="20% - Accent1 3 3 11 4" xfId="13702"/>
    <cellStyle name="20% - Accent1 3 3 12" xfId="13703"/>
    <cellStyle name="20% - Accent1 3 3 12 2" xfId="13704"/>
    <cellStyle name="20% - Accent1 3 3 12 2 2" xfId="13705"/>
    <cellStyle name="20% - Accent1 3 3 12 3" xfId="13706"/>
    <cellStyle name="20% - Accent1 3 3 13" xfId="13707"/>
    <cellStyle name="20% - Accent1 3 3 13 2" xfId="13708"/>
    <cellStyle name="20% - Accent1 3 3 14" xfId="13709"/>
    <cellStyle name="20% - Accent1 3 3 15" xfId="13710"/>
    <cellStyle name="20% - Accent1 3 3 16" xfId="13711"/>
    <cellStyle name="20% - Accent1 3 3 2" xfId="13712"/>
    <cellStyle name="20% - Accent1 3 3 2 10" xfId="13713"/>
    <cellStyle name="20% - Accent1 3 3 2 10 2" xfId="13714"/>
    <cellStyle name="20% - Accent1 3 3 2 11" xfId="13715"/>
    <cellStyle name="20% - Accent1 3 3 2 12" xfId="13716"/>
    <cellStyle name="20% - Accent1 3 3 2 2" xfId="13717"/>
    <cellStyle name="20% - Accent1 3 3 2 2 2" xfId="13718"/>
    <cellStyle name="20% - Accent1 3 3 2 2 2 2" xfId="13719"/>
    <cellStyle name="20% - Accent1 3 3 2 2 3" xfId="13720"/>
    <cellStyle name="20% - Accent1 3 3 2 2 4" xfId="13721"/>
    <cellStyle name="20% - Accent1 3 3 2 3" xfId="13722"/>
    <cellStyle name="20% - Accent1 3 3 2 3 2" xfId="13723"/>
    <cellStyle name="20% - Accent1 3 3 2 3 2 2" xfId="13724"/>
    <cellStyle name="20% - Accent1 3 3 2 3 3" xfId="13725"/>
    <cellStyle name="20% - Accent1 3 3 2 3 4" xfId="13726"/>
    <cellStyle name="20% - Accent1 3 3 2 4" xfId="13727"/>
    <cellStyle name="20% - Accent1 3 3 2 4 2" xfId="13728"/>
    <cellStyle name="20% - Accent1 3 3 2 4 2 2" xfId="13729"/>
    <cellStyle name="20% - Accent1 3 3 2 4 3" xfId="13730"/>
    <cellStyle name="20% - Accent1 3 3 2 4 4" xfId="13731"/>
    <cellStyle name="20% - Accent1 3 3 2 5" xfId="13732"/>
    <cellStyle name="20% - Accent1 3 3 2 5 2" xfId="13733"/>
    <cellStyle name="20% - Accent1 3 3 2 5 2 2" xfId="13734"/>
    <cellStyle name="20% - Accent1 3 3 2 5 3" xfId="13735"/>
    <cellStyle name="20% - Accent1 3 3 2 5 4" xfId="13736"/>
    <cellStyle name="20% - Accent1 3 3 2 6" xfId="13737"/>
    <cellStyle name="20% - Accent1 3 3 2 6 2" xfId="13738"/>
    <cellStyle name="20% - Accent1 3 3 2 6 2 2" xfId="13739"/>
    <cellStyle name="20% - Accent1 3 3 2 6 3" xfId="13740"/>
    <cellStyle name="20% - Accent1 3 3 2 6 4" xfId="13741"/>
    <cellStyle name="20% - Accent1 3 3 2 7" xfId="13742"/>
    <cellStyle name="20% - Accent1 3 3 2 7 2" xfId="13743"/>
    <cellStyle name="20% - Accent1 3 3 2 7 2 2" xfId="13744"/>
    <cellStyle name="20% - Accent1 3 3 2 7 3" xfId="13745"/>
    <cellStyle name="20% - Accent1 3 3 2 7 4" xfId="13746"/>
    <cellStyle name="20% - Accent1 3 3 2 8" xfId="13747"/>
    <cellStyle name="20% - Accent1 3 3 2 8 2" xfId="13748"/>
    <cellStyle name="20% - Accent1 3 3 2 8 2 2" xfId="13749"/>
    <cellStyle name="20% - Accent1 3 3 2 8 3" xfId="13750"/>
    <cellStyle name="20% - Accent1 3 3 2 8 4" xfId="13751"/>
    <cellStyle name="20% - Accent1 3 3 2 9" xfId="13752"/>
    <cellStyle name="20% - Accent1 3 3 2 9 2" xfId="13753"/>
    <cellStyle name="20% - Accent1 3 3 2 9 2 2" xfId="13754"/>
    <cellStyle name="20% - Accent1 3 3 2 9 3" xfId="13755"/>
    <cellStyle name="20% - Accent1 3 3 2 9 4" xfId="13756"/>
    <cellStyle name="20% - Accent1 3 3 3" xfId="13757"/>
    <cellStyle name="20% - Accent1 3 3 3 2" xfId="13758"/>
    <cellStyle name="20% - Accent1 3 3 3 2 2" xfId="13759"/>
    <cellStyle name="20% - Accent1 3 3 3 2 2 2" xfId="13760"/>
    <cellStyle name="20% - Accent1 3 3 3 2 3" xfId="13761"/>
    <cellStyle name="20% - Accent1 3 3 3 2 4" xfId="13762"/>
    <cellStyle name="20% - Accent1 3 3 3 3" xfId="13763"/>
    <cellStyle name="20% - Accent1 3 3 3 3 2" xfId="13764"/>
    <cellStyle name="20% - Accent1 3 3 3 4" xfId="13765"/>
    <cellStyle name="20% - Accent1 3 3 3 5" xfId="13766"/>
    <cellStyle name="20% - Accent1 3 3 4" xfId="13767"/>
    <cellStyle name="20% - Accent1 3 3 4 2" xfId="13768"/>
    <cellStyle name="20% - Accent1 3 3 4 2 2" xfId="13769"/>
    <cellStyle name="20% - Accent1 3 3 4 3" xfId="13770"/>
    <cellStyle name="20% - Accent1 3 3 4 4" xfId="13771"/>
    <cellStyle name="20% - Accent1 3 3 5" xfId="13772"/>
    <cellStyle name="20% - Accent1 3 3 5 2" xfId="13773"/>
    <cellStyle name="20% - Accent1 3 3 5 2 2" xfId="13774"/>
    <cellStyle name="20% - Accent1 3 3 5 3" xfId="13775"/>
    <cellStyle name="20% - Accent1 3 3 5 4" xfId="13776"/>
    <cellStyle name="20% - Accent1 3 3 6" xfId="13777"/>
    <cellStyle name="20% - Accent1 3 3 6 2" xfId="13778"/>
    <cellStyle name="20% - Accent1 3 3 6 2 2" xfId="13779"/>
    <cellStyle name="20% - Accent1 3 3 6 3" xfId="13780"/>
    <cellStyle name="20% - Accent1 3 3 6 4" xfId="13781"/>
    <cellStyle name="20% - Accent1 3 3 7" xfId="13782"/>
    <cellStyle name="20% - Accent1 3 3 7 2" xfId="13783"/>
    <cellStyle name="20% - Accent1 3 3 7 2 2" xfId="13784"/>
    <cellStyle name="20% - Accent1 3 3 7 3" xfId="13785"/>
    <cellStyle name="20% - Accent1 3 3 7 4" xfId="13786"/>
    <cellStyle name="20% - Accent1 3 3 8" xfId="13787"/>
    <cellStyle name="20% - Accent1 3 3 8 2" xfId="13788"/>
    <cellStyle name="20% - Accent1 3 3 8 2 2" xfId="13789"/>
    <cellStyle name="20% - Accent1 3 3 8 3" xfId="13790"/>
    <cellStyle name="20% - Accent1 3 3 8 4" xfId="13791"/>
    <cellStyle name="20% - Accent1 3 3 9" xfId="13792"/>
    <cellStyle name="20% - Accent1 3 3 9 2" xfId="13793"/>
    <cellStyle name="20% - Accent1 3 3 9 2 2" xfId="13794"/>
    <cellStyle name="20% - Accent1 3 3 9 3" xfId="13795"/>
    <cellStyle name="20% - Accent1 3 3 9 4" xfId="13796"/>
    <cellStyle name="20% - Accent1 3 4" xfId="425"/>
    <cellStyle name="20% - Accent1 3 4 10" xfId="13797"/>
    <cellStyle name="20% - Accent1 3 4 10 2" xfId="13798"/>
    <cellStyle name="20% - Accent1 3 4 10 2 2" xfId="13799"/>
    <cellStyle name="20% - Accent1 3 4 10 3" xfId="13800"/>
    <cellStyle name="20% - Accent1 3 4 11" xfId="13801"/>
    <cellStyle name="20% - Accent1 3 4 11 2" xfId="13802"/>
    <cellStyle name="20% - Accent1 3 4 12" xfId="13803"/>
    <cellStyle name="20% - Accent1 3 4 13" xfId="13804"/>
    <cellStyle name="20% - Accent1 3 4 14" xfId="13805"/>
    <cellStyle name="20% - Accent1 3 4 2" xfId="13806"/>
    <cellStyle name="20% - Accent1 3 4 2 2" xfId="13807"/>
    <cellStyle name="20% - Accent1 3 4 2 2 2" xfId="13808"/>
    <cellStyle name="20% - Accent1 3 4 2 2 2 2" xfId="13809"/>
    <cellStyle name="20% - Accent1 3 4 2 2 3" xfId="13810"/>
    <cellStyle name="20% - Accent1 3 4 2 2 4" xfId="13811"/>
    <cellStyle name="20% - Accent1 3 4 2 3" xfId="13812"/>
    <cellStyle name="20% - Accent1 3 4 2 3 2" xfId="13813"/>
    <cellStyle name="20% - Accent1 3 4 2 4" xfId="13814"/>
    <cellStyle name="20% - Accent1 3 4 2 5" xfId="13815"/>
    <cellStyle name="20% - Accent1 3 4 3" xfId="13816"/>
    <cellStyle name="20% - Accent1 3 4 3 2" xfId="13817"/>
    <cellStyle name="20% - Accent1 3 4 3 2 2" xfId="13818"/>
    <cellStyle name="20% - Accent1 3 4 3 2 2 2" xfId="13819"/>
    <cellStyle name="20% - Accent1 3 4 3 2 3" xfId="13820"/>
    <cellStyle name="20% - Accent1 3 4 3 2 4" xfId="13821"/>
    <cellStyle name="20% - Accent1 3 4 3 3" xfId="13822"/>
    <cellStyle name="20% - Accent1 3 4 3 3 2" xfId="13823"/>
    <cellStyle name="20% - Accent1 3 4 3 4" xfId="13824"/>
    <cellStyle name="20% - Accent1 3 4 3 5" xfId="13825"/>
    <cellStyle name="20% - Accent1 3 4 4" xfId="13826"/>
    <cellStyle name="20% - Accent1 3 4 4 2" xfId="13827"/>
    <cellStyle name="20% - Accent1 3 4 4 2 2" xfId="13828"/>
    <cellStyle name="20% - Accent1 3 4 4 3" xfId="13829"/>
    <cellStyle name="20% - Accent1 3 4 4 4" xfId="13830"/>
    <cellStyle name="20% - Accent1 3 4 5" xfId="13831"/>
    <cellStyle name="20% - Accent1 3 4 5 2" xfId="13832"/>
    <cellStyle name="20% - Accent1 3 4 5 2 2" xfId="13833"/>
    <cellStyle name="20% - Accent1 3 4 5 3" xfId="13834"/>
    <cellStyle name="20% - Accent1 3 4 5 4" xfId="13835"/>
    <cellStyle name="20% - Accent1 3 4 6" xfId="13836"/>
    <cellStyle name="20% - Accent1 3 4 6 2" xfId="13837"/>
    <cellStyle name="20% - Accent1 3 4 6 2 2" xfId="13838"/>
    <cellStyle name="20% - Accent1 3 4 6 3" xfId="13839"/>
    <cellStyle name="20% - Accent1 3 4 6 4" xfId="13840"/>
    <cellStyle name="20% - Accent1 3 4 7" xfId="13841"/>
    <cellStyle name="20% - Accent1 3 4 7 2" xfId="13842"/>
    <cellStyle name="20% - Accent1 3 4 7 2 2" xfId="13843"/>
    <cellStyle name="20% - Accent1 3 4 7 3" xfId="13844"/>
    <cellStyle name="20% - Accent1 3 4 7 4" xfId="13845"/>
    <cellStyle name="20% - Accent1 3 4 8" xfId="13846"/>
    <cellStyle name="20% - Accent1 3 4 8 2" xfId="13847"/>
    <cellStyle name="20% - Accent1 3 4 8 2 2" xfId="13848"/>
    <cellStyle name="20% - Accent1 3 4 8 3" xfId="13849"/>
    <cellStyle name="20% - Accent1 3 4 8 4" xfId="13850"/>
    <cellStyle name="20% - Accent1 3 4 9" xfId="13851"/>
    <cellStyle name="20% - Accent1 3 4 9 2" xfId="13852"/>
    <cellStyle name="20% - Accent1 3 4 9 2 2" xfId="13853"/>
    <cellStyle name="20% - Accent1 3 4 9 3" xfId="13854"/>
    <cellStyle name="20% - Accent1 3 4 9 4" xfId="13855"/>
    <cellStyle name="20% - Accent1 3 5" xfId="426"/>
    <cellStyle name="20% - Accent1 3 5 2" xfId="13856"/>
    <cellStyle name="20% - Accent1 3 5 2 2" xfId="13857"/>
    <cellStyle name="20% - Accent1 3 5 2 2 2" xfId="13858"/>
    <cellStyle name="20% - Accent1 3 5 2 3" xfId="13859"/>
    <cellStyle name="20% - Accent1 3 5 2 4" xfId="13860"/>
    <cellStyle name="20% - Accent1 3 5 3" xfId="13861"/>
    <cellStyle name="20% - Accent1 3 5 3 2" xfId="13862"/>
    <cellStyle name="20% - Accent1 3 5 3 2 2" xfId="13863"/>
    <cellStyle name="20% - Accent1 3 5 3 3" xfId="13864"/>
    <cellStyle name="20% - Accent1 3 5 3 4" xfId="13865"/>
    <cellStyle name="20% - Accent1 3 5 4" xfId="13866"/>
    <cellStyle name="20% - Accent1 3 5 4 2" xfId="13867"/>
    <cellStyle name="20% - Accent1 3 5 5" xfId="13868"/>
    <cellStyle name="20% - Accent1 3 5 6" xfId="13869"/>
    <cellStyle name="20% - Accent1 3 5 7" xfId="13870"/>
    <cellStyle name="20% - Accent1 3 6" xfId="427"/>
    <cellStyle name="20% - Accent1 3 6 2" xfId="13871"/>
    <cellStyle name="20% - Accent1 3 6 2 2" xfId="13872"/>
    <cellStyle name="20% - Accent1 3 6 2 2 2" xfId="13873"/>
    <cellStyle name="20% - Accent1 3 6 2 3" xfId="13874"/>
    <cellStyle name="20% - Accent1 3 6 2 4" xfId="13875"/>
    <cellStyle name="20% - Accent1 3 6 3" xfId="13876"/>
    <cellStyle name="20% - Accent1 3 6 3 2" xfId="13877"/>
    <cellStyle name="20% - Accent1 3 6 4" xfId="13878"/>
    <cellStyle name="20% - Accent1 3 6 5" xfId="13879"/>
    <cellStyle name="20% - Accent1 3 6 6" xfId="13880"/>
    <cellStyle name="20% - Accent1 3 7" xfId="428"/>
    <cellStyle name="20% - Accent1 3 7 2" xfId="13881"/>
    <cellStyle name="20% - Accent1 3 7 2 2" xfId="13882"/>
    <cellStyle name="20% - Accent1 3 7 2 2 2" xfId="13883"/>
    <cellStyle name="20% - Accent1 3 7 2 3" xfId="13884"/>
    <cellStyle name="20% - Accent1 3 7 2 4" xfId="13885"/>
    <cellStyle name="20% - Accent1 3 7 3" xfId="13886"/>
    <cellStyle name="20% - Accent1 3 7 3 2" xfId="13887"/>
    <cellStyle name="20% - Accent1 3 7 4" xfId="13888"/>
    <cellStyle name="20% - Accent1 3 7 5" xfId="13889"/>
    <cellStyle name="20% - Accent1 3 7 6" xfId="13890"/>
    <cellStyle name="20% - Accent1 3 8" xfId="429"/>
    <cellStyle name="20% - Accent1 3 8 2" xfId="13891"/>
    <cellStyle name="20% - Accent1 3 8 2 2" xfId="13892"/>
    <cellStyle name="20% - Accent1 3 8 2 2 2" xfId="13893"/>
    <cellStyle name="20% - Accent1 3 8 2 3" xfId="13894"/>
    <cellStyle name="20% - Accent1 3 8 2 4" xfId="13895"/>
    <cellStyle name="20% - Accent1 3 8 3" xfId="13896"/>
    <cellStyle name="20% - Accent1 3 8 3 2" xfId="13897"/>
    <cellStyle name="20% - Accent1 3 8 4" xfId="13898"/>
    <cellStyle name="20% - Accent1 3 8 5" xfId="13899"/>
    <cellStyle name="20% - Accent1 3 8 6" xfId="13900"/>
    <cellStyle name="20% - Accent1 3 9" xfId="430"/>
    <cellStyle name="20% - Accent1 3 9 2" xfId="13901"/>
    <cellStyle name="20% - Accent1 3 9 2 2" xfId="13902"/>
    <cellStyle name="20% - Accent1 3 9 2 2 2" xfId="13903"/>
    <cellStyle name="20% - Accent1 3 9 2 3" xfId="13904"/>
    <cellStyle name="20% - Accent1 3 9 2 4" xfId="13905"/>
    <cellStyle name="20% - Accent1 3 9 3" xfId="13906"/>
    <cellStyle name="20% - Accent1 3 9 3 2" xfId="13907"/>
    <cellStyle name="20% - Accent1 3 9 4" xfId="13908"/>
    <cellStyle name="20% - Accent1 3 9 5" xfId="13909"/>
    <cellStyle name="20% - Accent1 3 9 6" xfId="13910"/>
    <cellStyle name="20% - Accent1 4" xfId="431"/>
    <cellStyle name="20% - Accent1 4 10" xfId="13911"/>
    <cellStyle name="20% - Accent1 4 10 2" xfId="13912"/>
    <cellStyle name="20% - Accent1 4 10 2 2" xfId="13913"/>
    <cellStyle name="20% - Accent1 4 10 3" xfId="13914"/>
    <cellStyle name="20% - Accent1 4 10 4" xfId="13915"/>
    <cellStyle name="20% - Accent1 4 11" xfId="13916"/>
    <cellStyle name="20% - Accent1 4 11 2" xfId="13917"/>
    <cellStyle name="20% - Accent1 4 11 2 2" xfId="13918"/>
    <cellStyle name="20% - Accent1 4 11 3" xfId="13919"/>
    <cellStyle name="20% - Accent1 4 11 4" xfId="13920"/>
    <cellStyle name="20% - Accent1 4 12" xfId="13921"/>
    <cellStyle name="20% - Accent1 4 12 2" xfId="13922"/>
    <cellStyle name="20% - Accent1 4 12 2 2" xfId="13923"/>
    <cellStyle name="20% - Accent1 4 12 3" xfId="13924"/>
    <cellStyle name="20% - Accent1 4 13" xfId="13925"/>
    <cellStyle name="20% - Accent1 4 13 2" xfId="13926"/>
    <cellStyle name="20% - Accent1 4 14" xfId="13927"/>
    <cellStyle name="20% - Accent1 4 15" xfId="13928"/>
    <cellStyle name="20% - Accent1 4 16" xfId="13929"/>
    <cellStyle name="20% - Accent1 4 2" xfId="432"/>
    <cellStyle name="20% - Accent1 4 2 10" xfId="13930"/>
    <cellStyle name="20% - Accent1 4 2 10 2" xfId="13931"/>
    <cellStyle name="20% - Accent1 4 2 10 2 2" xfId="13932"/>
    <cellStyle name="20% - Accent1 4 2 10 3" xfId="13933"/>
    <cellStyle name="20% - Accent1 4 2 11" xfId="13934"/>
    <cellStyle name="20% - Accent1 4 2 11 2" xfId="13935"/>
    <cellStyle name="20% - Accent1 4 2 12" xfId="13936"/>
    <cellStyle name="20% - Accent1 4 2 13" xfId="13937"/>
    <cellStyle name="20% - Accent1 4 2 14" xfId="13938"/>
    <cellStyle name="20% - Accent1 4 2 2" xfId="13939"/>
    <cellStyle name="20% - Accent1 4 2 2 2" xfId="13940"/>
    <cellStyle name="20% - Accent1 4 2 2 2 2" xfId="13941"/>
    <cellStyle name="20% - Accent1 4 2 2 2 2 2" xfId="13942"/>
    <cellStyle name="20% - Accent1 4 2 2 2 3" xfId="13943"/>
    <cellStyle name="20% - Accent1 4 2 2 2 4" xfId="13944"/>
    <cellStyle name="20% - Accent1 4 2 2 3" xfId="13945"/>
    <cellStyle name="20% - Accent1 4 2 2 3 2" xfId="13946"/>
    <cellStyle name="20% - Accent1 4 2 2 4" xfId="13947"/>
    <cellStyle name="20% - Accent1 4 2 2 5" xfId="13948"/>
    <cellStyle name="20% - Accent1 4 2 3" xfId="13949"/>
    <cellStyle name="20% - Accent1 4 2 3 2" xfId="13950"/>
    <cellStyle name="20% - Accent1 4 2 3 2 2" xfId="13951"/>
    <cellStyle name="20% - Accent1 4 2 3 2 2 2" xfId="13952"/>
    <cellStyle name="20% - Accent1 4 2 3 2 3" xfId="13953"/>
    <cellStyle name="20% - Accent1 4 2 3 2 4" xfId="13954"/>
    <cellStyle name="20% - Accent1 4 2 3 3" xfId="13955"/>
    <cellStyle name="20% - Accent1 4 2 3 3 2" xfId="13956"/>
    <cellStyle name="20% - Accent1 4 2 3 4" xfId="13957"/>
    <cellStyle name="20% - Accent1 4 2 3 5" xfId="13958"/>
    <cellStyle name="20% - Accent1 4 2 4" xfId="13959"/>
    <cellStyle name="20% - Accent1 4 2 4 2" xfId="13960"/>
    <cellStyle name="20% - Accent1 4 2 4 2 2" xfId="13961"/>
    <cellStyle name="20% - Accent1 4 2 4 3" xfId="13962"/>
    <cellStyle name="20% - Accent1 4 2 4 4" xfId="13963"/>
    <cellStyle name="20% - Accent1 4 2 5" xfId="13964"/>
    <cellStyle name="20% - Accent1 4 2 5 2" xfId="13965"/>
    <cellStyle name="20% - Accent1 4 2 5 2 2" xfId="13966"/>
    <cellStyle name="20% - Accent1 4 2 5 3" xfId="13967"/>
    <cellStyle name="20% - Accent1 4 2 5 4" xfId="13968"/>
    <cellStyle name="20% - Accent1 4 2 6" xfId="13969"/>
    <cellStyle name="20% - Accent1 4 2 6 2" xfId="13970"/>
    <cellStyle name="20% - Accent1 4 2 6 2 2" xfId="13971"/>
    <cellStyle name="20% - Accent1 4 2 6 3" xfId="13972"/>
    <cellStyle name="20% - Accent1 4 2 6 4" xfId="13973"/>
    <cellStyle name="20% - Accent1 4 2 7" xfId="13974"/>
    <cellStyle name="20% - Accent1 4 2 7 2" xfId="13975"/>
    <cellStyle name="20% - Accent1 4 2 7 2 2" xfId="13976"/>
    <cellStyle name="20% - Accent1 4 2 7 3" xfId="13977"/>
    <cellStyle name="20% - Accent1 4 2 7 4" xfId="13978"/>
    <cellStyle name="20% - Accent1 4 2 8" xfId="13979"/>
    <cellStyle name="20% - Accent1 4 2 8 2" xfId="13980"/>
    <cellStyle name="20% - Accent1 4 2 8 2 2" xfId="13981"/>
    <cellStyle name="20% - Accent1 4 2 8 3" xfId="13982"/>
    <cellStyle name="20% - Accent1 4 2 8 4" xfId="13983"/>
    <cellStyle name="20% - Accent1 4 2 9" xfId="13984"/>
    <cellStyle name="20% - Accent1 4 2 9 2" xfId="13985"/>
    <cellStyle name="20% - Accent1 4 2 9 2 2" xfId="13986"/>
    <cellStyle name="20% - Accent1 4 2 9 3" xfId="13987"/>
    <cellStyle name="20% - Accent1 4 2 9 4" xfId="13988"/>
    <cellStyle name="20% - Accent1 4 3" xfId="433"/>
    <cellStyle name="20% - Accent1 4 3 10" xfId="13989"/>
    <cellStyle name="20% - Accent1 4 3 10 2" xfId="13990"/>
    <cellStyle name="20% - Accent1 4 3 11" xfId="13991"/>
    <cellStyle name="20% - Accent1 4 3 12" xfId="13992"/>
    <cellStyle name="20% - Accent1 4 3 13" xfId="13993"/>
    <cellStyle name="20% - Accent1 4 3 2" xfId="13994"/>
    <cellStyle name="20% - Accent1 4 3 2 2" xfId="13995"/>
    <cellStyle name="20% - Accent1 4 3 2 2 2" xfId="13996"/>
    <cellStyle name="20% - Accent1 4 3 2 3" xfId="13997"/>
    <cellStyle name="20% - Accent1 4 3 2 4" xfId="13998"/>
    <cellStyle name="20% - Accent1 4 3 3" xfId="13999"/>
    <cellStyle name="20% - Accent1 4 3 3 2" xfId="14000"/>
    <cellStyle name="20% - Accent1 4 3 3 2 2" xfId="14001"/>
    <cellStyle name="20% - Accent1 4 3 3 3" xfId="14002"/>
    <cellStyle name="20% - Accent1 4 3 3 4" xfId="14003"/>
    <cellStyle name="20% - Accent1 4 3 4" xfId="14004"/>
    <cellStyle name="20% - Accent1 4 3 4 2" xfId="14005"/>
    <cellStyle name="20% - Accent1 4 3 4 2 2" xfId="14006"/>
    <cellStyle name="20% - Accent1 4 3 4 3" xfId="14007"/>
    <cellStyle name="20% - Accent1 4 3 4 4" xfId="14008"/>
    <cellStyle name="20% - Accent1 4 3 5" xfId="14009"/>
    <cellStyle name="20% - Accent1 4 3 5 2" xfId="14010"/>
    <cellStyle name="20% - Accent1 4 3 5 2 2" xfId="14011"/>
    <cellStyle name="20% - Accent1 4 3 5 3" xfId="14012"/>
    <cellStyle name="20% - Accent1 4 3 5 4" xfId="14013"/>
    <cellStyle name="20% - Accent1 4 3 6" xfId="14014"/>
    <cellStyle name="20% - Accent1 4 3 6 2" xfId="14015"/>
    <cellStyle name="20% - Accent1 4 3 6 2 2" xfId="14016"/>
    <cellStyle name="20% - Accent1 4 3 6 3" xfId="14017"/>
    <cellStyle name="20% - Accent1 4 3 6 4" xfId="14018"/>
    <cellStyle name="20% - Accent1 4 3 7" xfId="14019"/>
    <cellStyle name="20% - Accent1 4 3 7 2" xfId="14020"/>
    <cellStyle name="20% - Accent1 4 3 7 2 2" xfId="14021"/>
    <cellStyle name="20% - Accent1 4 3 7 3" xfId="14022"/>
    <cellStyle name="20% - Accent1 4 3 7 4" xfId="14023"/>
    <cellStyle name="20% - Accent1 4 3 8" xfId="14024"/>
    <cellStyle name="20% - Accent1 4 3 8 2" xfId="14025"/>
    <cellStyle name="20% - Accent1 4 3 8 2 2" xfId="14026"/>
    <cellStyle name="20% - Accent1 4 3 8 3" xfId="14027"/>
    <cellStyle name="20% - Accent1 4 3 8 4" xfId="14028"/>
    <cellStyle name="20% - Accent1 4 3 9" xfId="14029"/>
    <cellStyle name="20% - Accent1 4 3 9 2" xfId="14030"/>
    <cellStyle name="20% - Accent1 4 3 9 2 2" xfId="14031"/>
    <cellStyle name="20% - Accent1 4 3 9 3" xfId="14032"/>
    <cellStyle name="20% - Accent1 4 4" xfId="434"/>
    <cellStyle name="20% - Accent1 4 4 2" xfId="14033"/>
    <cellStyle name="20% - Accent1 4 4 2 2" xfId="14034"/>
    <cellStyle name="20% - Accent1 4 4 2 2 2" xfId="14035"/>
    <cellStyle name="20% - Accent1 4 4 2 3" xfId="14036"/>
    <cellStyle name="20% - Accent1 4 4 2 4" xfId="14037"/>
    <cellStyle name="20% - Accent1 4 4 3" xfId="14038"/>
    <cellStyle name="20% - Accent1 4 4 3 2" xfId="14039"/>
    <cellStyle name="20% - Accent1 4 4 3 2 2" xfId="14040"/>
    <cellStyle name="20% - Accent1 4 4 3 3" xfId="14041"/>
    <cellStyle name="20% - Accent1 4 4 4" xfId="14042"/>
    <cellStyle name="20% - Accent1 4 4 4 2" xfId="14043"/>
    <cellStyle name="20% - Accent1 4 4 5" xfId="14044"/>
    <cellStyle name="20% - Accent1 4 4 6" xfId="14045"/>
    <cellStyle name="20% - Accent1 4 4 7" xfId="14046"/>
    <cellStyle name="20% - Accent1 4 5" xfId="14047"/>
    <cellStyle name="20% - Accent1 4 5 2" xfId="14048"/>
    <cellStyle name="20% - Accent1 4 5 2 2" xfId="14049"/>
    <cellStyle name="20% - Accent1 4 5 3" xfId="14050"/>
    <cellStyle name="20% - Accent1 4 5 4" xfId="14051"/>
    <cellStyle name="20% - Accent1 4 6" xfId="14052"/>
    <cellStyle name="20% - Accent1 4 6 2" xfId="14053"/>
    <cellStyle name="20% - Accent1 4 6 2 2" xfId="14054"/>
    <cellStyle name="20% - Accent1 4 6 3" xfId="14055"/>
    <cellStyle name="20% - Accent1 4 6 4" xfId="14056"/>
    <cellStyle name="20% - Accent1 4 7" xfId="14057"/>
    <cellStyle name="20% - Accent1 4 7 2" xfId="14058"/>
    <cellStyle name="20% - Accent1 4 7 2 2" xfId="14059"/>
    <cellStyle name="20% - Accent1 4 7 3" xfId="14060"/>
    <cellStyle name="20% - Accent1 4 7 4" xfId="14061"/>
    <cellStyle name="20% - Accent1 4 8" xfId="14062"/>
    <cellStyle name="20% - Accent1 4 8 2" xfId="14063"/>
    <cellStyle name="20% - Accent1 4 8 2 2" xfId="14064"/>
    <cellStyle name="20% - Accent1 4 8 3" xfId="14065"/>
    <cellStyle name="20% - Accent1 4 8 4" xfId="14066"/>
    <cellStyle name="20% - Accent1 4 9" xfId="14067"/>
    <cellStyle name="20% - Accent1 4 9 2" xfId="14068"/>
    <cellStyle name="20% - Accent1 4 9 2 2" xfId="14069"/>
    <cellStyle name="20% - Accent1 4 9 3" xfId="14070"/>
    <cellStyle name="20% - Accent1 4 9 4" xfId="14071"/>
    <cellStyle name="20% - Accent1 5" xfId="435"/>
    <cellStyle name="20% - Accent1 5 10" xfId="14072"/>
    <cellStyle name="20% - Accent1 5 10 2" xfId="14073"/>
    <cellStyle name="20% - Accent1 5 10 2 2" xfId="14074"/>
    <cellStyle name="20% - Accent1 5 10 3" xfId="14075"/>
    <cellStyle name="20% - Accent1 5 10 4" xfId="14076"/>
    <cellStyle name="20% - Accent1 5 11" xfId="14077"/>
    <cellStyle name="20% - Accent1 5 11 2" xfId="14078"/>
    <cellStyle name="20% - Accent1 5 11 2 2" xfId="14079"/>
    <cellStyle name="20% - Accent1 5 11 3" xfId="14080"/>
    <cellStyle name="20% - Accent1 5 11 4" xfId="14081"/>
    <cellStyle name="20% - Accent1 5 12" xfId="14082"/>
    <cellStyle name="20% - Accent1 5 12 2" xfId="14083"/>
    <cellStyle name="20% - Accent1 5 12 2 2" xfId="14084"/>
    <cellStyle name="20% - Accent1 5 12 3" xfId="14085"/>
    <cellStyle name="20% - Accent1 5 13" xfId="14086"/>
    <cellStyle name="20% - Accent1 5 13 2" xfId="14087"/>
    <cellStyle name="20% - Accent1 5 14" xfId="14088"/>
    <cellStyle name="20% - Accent1 5 15" xfId="14089"/>
    <cellStyle name="20% - Accent1 5 16" xfId="14090"/>
    <cellStyle name="20% - Accent1 5 2" xfId="436"/>
    <cellStyle name="20% - Accent1 5 2 10" xfId="14091"/>
    <cellStyle name="20% - Accent1 5 2 10 2" xfId="14092"/>
    <cellStyle name="20% - Accent1 5 2 10 2 2" xfId="14093"/>
    <cellStyle name="20% - Accent1 5 2 10 3" xfId="14094"/>
    <cellStyle name="20% - Accent1 5 2 11" xfId="14095"/>
    <cellStyle name="20% - Accent1 5 2 11 2" xfId="14096"/>
    <cellStyle name="20% - Accent1 5 2 12" xfId="14097"/>
    <cellStyle name="20% - Accent1 5 2 13" xfId="14098"/>
    <cellStyle name="20% - Accent1 5 2 14" xfId="14099"/>
    <cellStyle name="20% - Accent1 5 2 2" xfId="14100"/>
    <cellStyle name="20% - Accent1 5 2 2 2" xfId="14101"/>
    <cellStyle name="20% - Accent1 5 2 2 2 2" xfId="14102"/>
    <cellStyle name="20% - Accent1 5 2 2 3" xfId="14103"/>
    <cellStyle name="20% - Accent1 5 2 2 4" xfId="14104"/>
    <cellStyle name="20% - Accent1 5 2 3" xfId="14105"/>
    <cellStyle name="20% - Accent1 5 2 3 2" xfId="14106"/>
    <cellStyle name="20% - Accent1 5 2 3 2 2" xfId="14107"/>
    <cellStyle name="20% - Accent1 5 2 3 3" xfId="14108"/>
    <cellStyle name="20% - Accent1 5 2 3 4" xfId="14109"/>
    <cellStyle name="20% - Accent1 5 2 4" xfId="14110"/>
    <cellStyle name="20% - Accent1 5 2 4 2" xfId="14111"/>
    <cellStyle name="20% - Accent1 5 2 4 2 2" xfId="14112"/>
    <cellStyle name="20% - Accent1 5 2 4 3" xfId="14113"/>
    <cellStyle name="20% - Accent1 5 2 4 4" xfId="14114"/>
    <cellStyle name="20% - Accent1 5 2 5" xfId="14115"/>
    <cellStyle name="20% - Accent1 5 2 5 2" xfId="14116"/>
    <cellStyle name="20% - Accent1 5 2 5 2 2" xfId="14117"/>
    <cellStyle name="20% - Accent1 5 2 5 3" xfId="14118"/>
    <cellStyle name="20% - Accent1 5 2 5 4" xfId="14119"/>
    <cellStyle name="20% - Accent1 5 2 6" xfId="14120"/>
    <cellStyle name="20% - Accent1 5 2 6 2" xfId="14121"/>
    <cellStyle name="20% - Accent1 5 2 6 2 2" xfId="14122"/>
    <cellStyle name="20% - Accent1 5 2 6 3" xfId="14123"/>
    <cellStyle name="20% - Accent1 5 2 6 4" xfId="14124"/>
    <cellStyle name="20% - Accent1 5 2 7" xfId="14125"/>
    <cellStyle name="20% - Accent1 5 2 7 2" xfId="14126"/>
    <cellStyle name="20% - Accent1 5 2 7 2 2" xfId="14127"/>
    <cellStyle name="20% - Accent1 5 2 7 3" xfId="14128"/>
    <cellStyle name="20% - Accent1 5 2 7 4" xfId="14129"/>
    <cellStyle name="20% - Accent1 5 2 8" xfId="14130"/>
    <cellStyle name="20% - Accent1 5 2 8 2" xfId="14131"/>
    <cellStyle name="20% - Accent1 5 2 8 2 2" xfId="14132"/>
    <cellStyle name="20% - Accent1 5 2 8 3" xfId="14133"/>
    <cellStyle name="20% - Accent1 5 2 8 4" xfId="14134"/>
    <cellStyle name="20% - Accent1 5 2 9" xfId="14135"/>
    <cellStyle name="20% - Accent1 5 2 9 2" xfId="14136"/>
    <cellStyle name="20% - Accent1 5 2 9 2 2" xfId="14137"/>
    <cellStyle name="20% - Accent1 5 2 9 3" xfId="14138"/>
    <cellStyle name="20% - Accent1 5 2 9 4" xfId="14139"/>
    <cellStyle name="20% - Accent1 5 3" xfId="437"/>
    <cellStyle name="20% - Accent1 5 3 2" xfId="14140"/>
    <cellStyle name="20% - Accent1 5 3 2 2" xfId="14141"/>
    <cellStyle name="20% - Accent1 5 3 2 2 2" xfId="14142"/>
    <cellStyle name="20% - Accent1 5 3 2 3" xfId="14143"/>
    <cellStyle name="20% - Accent1 5 3 2 4" xfId="14144"/>
    <cellStyle name="20% - Accent1 5 3 3" xfId="14145"/>
    <cellStyle name="20% - Accent1 5 3 3 2" xfId="14146"/>
    <cellStyle name="20% - Accent1 5 3 3 2 2" xfId="14147"/>
    <cellStyle name="20% - Accent1 5 3 3 3" xfId="14148"/>
    <cellStyle name="20% - Accent1 5 3 4" xfId="14149"/>
    <cellStyle name="20% - Accent1 5 3 4 2" xfId="14150"/>
    <cellStyle name="20% - Accent1 5 3 5" xfId="14151"/>
    <cellStyle name="20% - Accent1 5 3 6" xfId="14152"/>
    <cellStyle name="20% - Accent1 5 3 7" xfId="14153"/>
    <cellStyle name="20% - Accent1 5 4" xfId="438"/>
    <cellStyle name="20% - Accent1 5 4 2" xfId="14154"/>
    <cellStyle name="20% - Accent1 5 4 2 2" xfId="14155"/>
    <cellStyle name="20% - Accent1 5 4 2 2 2" xfId="14156"/>
    <cellStyle name="20% - Accent1 5 4 2 3" xfId="14157"/>
    <cellStyle name="20% - Accent1 5 4 3" xfId="14158"/>
    <cellStyle name="20% - Accent1 5 4 3 2" xfId="14159"/>
    <cellStyle name="20% - Accent1 5 4 4" xfId="14160"/>
    <cellStyle name="20% - Accent1 5 4 5" xfId="14161"/>
    <cellStyle name="20% - Accent1 5 4 6" xfId="14162"/>
    <cellStyle name="20% - Accent1 5 5" xfId="14163"/>
    <cellStyle name="20% - Accent1 5 5 2" xfId="14164"/>
    <cellStyle name="20% - Accent1 5 5 2 2" xfId="14165"/>
    <cellStyle name="20% - Accent1 5 5 3" xfId="14166"/>
    <cellStyle name="20% - Accent1 5 5 4" xfId="14167"/>
    <cellStyle name="20% - Accent1 5 6" xfId="14168"/>
    <cellStyle name="20% - Accent1 5 6 2" xfId="14169"/>
    <cellStyle name="20% - Accent1 5 6 2 2" xfId="14170"/>
    <cellStyle name="20% - Accent1 5 6 3" xfId="14171"/>
    <cellStyle name="20% - Accent1 5 6 4" xfId="14172"/>
    <cellStyle name="20% - Accent1 5 7" xfId="14173"/>
    <cellStyle name="20% - Accent1 5 7 2" xfId="14174"/>
    <cellStyle name="20% - Accent1 5 7 2 2" xfId="14175"/>
    <cellStyle name="20% - Accent1 5 7 3" xfId="14176"/>
    <cellStyle name="20% - Accent1 5 7 4" xfId="14177"/>
    <cellStyle name="20% - Accent1 5 8" xfId="14178"/>
    <cellStyle name="20% - Accent1 5 8 2" xfId="14179"/>
    <cellStyle name="20% - Accent1 5 8 2 2" xfId="14180"/>
    <cellStyle name="20% - Accent1 5 8 3" xfId="14181"/>
    <cellStyle name="20% - Accent1 5 8 4" xfId="14182"/>
    <cellStyle name="20% - Accent1 5 9" xfId="14183"/>
    <cellStyle name="20% - Accent1 5 9 2" xfId="14184"/>
    <cellStyle name="20% - Accent1 5 9 2 2" xfId="14185"/>
    <cellStyle name="20% - Accent1 5 9 3" xfId="14186"/>
    <cellStyle name="20% - Accent1 5 9 4" xfId="14187"/>
    <cellStyle name="20% - Accent1 6" xfId="439"/>
    <cellStyle name="20% - Accent1 6 10" xfId="14188"/>
    <cellStyle name="20% - Accent1 6 10 2" xfId="14189"/>
    <cellStyle name="20% - Accent1 6 10 2 2" xfId="14190"/>
    <cellStyle name="20% - Accent1 6 10 3" xfId="14191"/>
    <cellStyle name="20% - Accent1 6 11" xfId="14192"/>
    <cellStyle name="20% - Accent1 6 11 2" xfId="14193"/>
    <cellStyle name="20% - Accent1 6 12" xfId="14194"/>
    <cellStyle name="20% - Accent1 6 13" xfId="14195"/>
    <cellStyle name="20% - Accent1 6 14" xfId="14196"/>
    <cellStyle name="20% - Accent1 6 2" xfId="440"/>
    <cellStyle name="20% - Accent1 6 2 2" xfId="14197"/>
    <cellStyle name="20% - Accent1 6 2 2 2" xfId="14198"/>
    <cellStyle name="20% - Accent1 6 2 2 2 2" xfId="14199"/>
    <cellStyle name="20% - Accent1 6 2 2 3" xfId="14200"/>
    <cellStyle name="20% - Accent1 6 2 2 4" xfId="14201"/>
    <cellStyle name="20% - Accent1 6 2 3" xfId="14202"/>
    <cellStyle name="20% - Accent1 6 2 3 2" xfId="14203"/>
    <cellStyle name="20% - Accent1 6 2 3 2 2" xfId="14204"/>
    <cellStyle name="20% - Accent1 6 2 3 3" xfId="14205"/>
    <cellStyle name="20% - Accent1 6 2 4" xfId="14206"/>
    <cellStyle name="20% - Accent1 6 2 4 2" xfId="14207"/>
    <cellStyle name="20% - Accent1 6 2 5" xfId="14208"/>
    <cellStyle name="20% - Accent1 6 2 6" xfId="14209"/>
    <cellStyle name="20% - Accent1 6 2 7" xfId="14210"/>
    <cellStyle name="20% - Accent1 6 3" xfId="441"/>
    <cellStyle name="20% - Accent1 6 3 2" xfId="14211"/>
    <cellStyle name="20% - Accent1 6 3 2 2" xfId="14212"/>
    <cellStyle name="20% - Accent1 6 3 2 2 2" xfId="14213"/>
    <cellStyle name="20% - Accent1 6 3 2 3" xfId="14214"/>
    <cellStyle name="20% - Accent1 6 3 2 4" xfId="14215"/>
    <cellStyle name="20% - Accent1 6 3 3" xfId="14216"/>
    <cellStyle name="20% - Accent1 6 3 3 2" xfId="14217"/>
    <cellStyle name="20% - Accent1 6 3 3 2 2" xfId="14218"/>
    <cellStyle name="20% - Accent1 6 3 3 3" xfId="14219"/>
    <cellStyle name="20% - Accent1 6 3 4" xfId="14220"/>
    <cellStyle name="20% - Accent1 6 3 4 2" xfId="14221"/>
    <cellStyle name="20% - Accent1 6 3 5" xfId="14222"/>
    <cellStyle name="20% - Accent1 6 3 6" xfId="14223"/>
    <cellStyle name="20% - Accent1 6 3 7" xfId="14224"/>
    <cellStyle name="20% - Accent1 6 4" xfId="442"/>
    <cellStyle name="20% - Accent1 6 4 2" xfId="14225"/>
    <cellStyle name="20% - Accent1 6 4 2 2" xfId="14226"/>
    <cellStyle name="20% - Accent1 6 4 2 2 2" xfId="14227"/>
    <cellStyle name="20% - Accent1 6 4 2 3" xfId="14228"/>
    <cellStyle name="20% - Accent1 6 4 3" xfId="14229"/>
    <cellStyle name="20% - Accent1 6 4 3 2" xfId="14230"/>
    <cellStyle name="20% - Accent1 6 4 4" xfId="14231"/>
    <cellStyle name="20% - Accent1 6 4 5" xfId="14232"/>
    <cellStyle name="20% - Accent1 6 4 6" xfId="14233"/>
    <cellStyle name="20% - Accent1 6 5" xfId="14234"/>
    <cellStyle name="20% - Accent1 6 5 2" xfId="14235"/>
    <cellStyle name="20% - Accent1 6 5 2 2" xfId="14236"/>
    <cellStyle name="20% - Accent1 6 5 3" xfId="14237"/>
    <cellStyle name="20% - Accent1 6 5 4" xfId="14238"/>
    <cellStyle name="20% - Accent1 6 6" xfId="14239"/>
    <cellStyle name="20% - Accent1 6 6 2" xfId="14240"/>
    <cellStyle name="20% - Accent1 6 6 2 2" xfId="14241"/>
    <cellStyle name="20% - Accent1 6 6 3" xfId="14242"/>
    <cellStyle name="20% - Accent1 6 6 4" xfId="14243"/>
    <cellStyle name="20% - Accent1 6 7" xfId="14244"/>
    <cellStyle name="20% - Accent1 6 7 2" xfId="14245"/>
    <cellStyle name="20% - Accent1 6 7 2 2" xfId="14246"/>
    <cellStyle name="20% - Accent1 6 7 3" xfId="14247"/>
    <cellStyle name="20% - Accent1 6 7 4" xfId="14248"/>
    <cellStyle name="20% - Accent1 6 8" xfId="14249"/>
    <cellStyle name="20% - Accent1 6 8 2" xfId="14250"/>
    <cellStyle name="20% - Accent1 6 8 2 2" xfId="14251"/>
    <cellStyle name="20% - Accent1 6 8 3" xfId="14252"/>
    <cellStyle name="20% - Accent1 6 8 4" xfId="14253"/>
    <cellStyle name="20% - Accent1 6 9" xfId="14254"/>
    <cellStyle name="20% - Accent1 6 9 2" xfId="14255"/>
    <cellStyle name="20% - Accent1 6 9 2 2" xfId="14256"/>
    <cellStyle name="20% - Accent1 6 9 3" xfId="14257"/>
    <cellStyle name="20% - Accent1 6 9 4" xfId="14258"/>
    <cellStyle name="20% - Accent1 7" xfId="443"/>
    <cellStyle name="20% - Accent1 7 10" xfId="14259"/>
    <cellStyle name="20% - Accent1 7 10 2" xfId="14260"/>
    <cellStyle name="20% - Accent1 7 11" xfId="14261"/>
    <cellStyle name="20% - Accent1 7 12" xfId="14262"/>
    <cellStyle name="20% - Accent1 7 13" xfId="14263"/>
    <cellStyle name="20% - Accent1 7 2" xfId="444"/>
    <cellStyle name="20% - Accent1 7 2 2" xfId="14264"/>
    <cellStyle name="20% - Accent1 7 2 2 2" xfId="14265"/>
    <cellStyle name="20% - Accent1 7 2 2 2 2" xfId="14266"/>
    <cellStyle name="20% - Accent1 7 2 2 3" xfId="14267"/>
    <cellStyle name="20% - Accent1 7 2 2 4" xfId="14268"/>
    <cellStyle name="20% - Accent1 7 2 3" xfId="14269"/>
    <cellStyle name="20% - Accent1 7 2 3 2" xfId="14270"/>
    <cellStyle name="20% - Accent1 7 2 3 2 2" xfId="14271"/>
    <cellStyle name="20% - Accent1 7 2 3 3" xfId="14272"/>
    <cellStyle name="20% - Accent1 7 2 4" xfId="14273"/>
    <cellStyle name="20% - Accent1 7 2 4 2" xfId="14274"/>
    <cellStyle name="20% - Accent1 7 2 5" xfId="14275"/>
    <cellStyle name="20% - Accent1 7 2 6" xfId="14276"/>
    <cellStyle name="20% - Accent1 7 2 7" xfId="14277"/>
    <cellStyle name="20% - Accent1 7 3" xfId="445"/>
    <cellStyle name="20% - Accent1 7 3 2" xfId="14278"/>
    <cellStyle name="20% - Accent1 7 3 2 2" xfId="14279"/>
    <cellStyle name="20% - Accent1 7 3 2 2 2" xfId="14280"/>
    <cellStyle name="20% - Accent1 7 3 2 3" xfId="14281"/>
    <cellStyle name="20% - Accent1 7 3 3" xfId="14282"/>
    <cellStyle name="20% - Accent1 7 3 3 2" xfId="14283"/>
    <cellStyle name="20% - Accent1 7 3 4" xfId="14284"/>
    <cellStyle name="20% - Accent1 7 3 5" xfId="14285"/>
    <cellStyle name="20% - Accent1 7 3 6" xfId="14286"/>
    <cellStyle name="20% - Accent1 7 4" xfId="446"/>
    <cellStyle name="20% - Accent1 7 4 2" xfId="14287"/>
    <cellStyle name="20% - Accent1 7 4 2 2" xfId="14288"/>
    <cellStyle name="20% - Accent1 7 4 2 2 2" xfId="14289"/>
    <cellStyle name="20% - Accent1 7 4 2 3" xfId="14290"/>
    <cellStyle name="20% - Accent1 7 4 3" xfId="14291"/>
    <cellStyle name="20% - Accent1 7 4 3 2" xfId="14292"/>
    <cellStyle name="20% - Accent1 7 4 4" xfId="14293"/>
    <cellStyle name="20% - Accent1 7 4 5" xfId="14294"/>
    <cellStyle name="20% - Accent1 7 4 6" xfId="14295"/>
    <cellStyle name="20% - Accent1 7 5" xfId="14296"/>
    <cellStyle name="20% - Accent1 7 5 2" xfId="14297"/>
    <cellStyle name="20% - Accent1 7 5 2 2" xfId="14298"/>
    <cellStyle name="20% - Accent1 7 5 3" xfId="14299"/>
    <cellStyle name="20% - Accent1 7 5 4" xfId="14300"/>
    <cellStyle name="20% - Accent1 7 6" xfId="14301"/>
    <cellStyle name="20% - Accent1 7 6 2" xfId="14302"/>
    <cellStyle name="20% - Accent1 7 6 2 2" xfId="14303"/>
    <cellStyle name="20% - Accent1 7 6 3" xfId="14304"/>
    <cellStyle name="20% - Accent1 7 6 4" xfId="14305"/>
    <cellStyle name="20% - Accent1 7 7" xfId="14306"/>
    <cellStyle name="20% - Accent1 7 7 2" xfId="14307"/>
    <cellStyle name="20% - Accent1 7 7 2 2" xfId="14308"/>
    <cellStyle name="20% - Accent1 7 7 3" xfId="14309"/>
    <cellStyle name="20% - Accent1 7 7 4" xfId="14310"/>
    <cellStyle name="20% - Accent1 7 8" xfId="14311"/>
    <cellStyle name="20% - Accent1 7 8 2" xfId="14312"/>
    <cellStyle name="20% - Accent1 7 8 2 2" xfId="14313"/>
    <cellStyle name="20% - Accent1 7 8 3" xfId="14314"/>
    <cellStyle name="20% - Accent1 7 8 4" xfId="14315"/>
    <cellStyle name="20% - Accent1 7 9" xfId="14316"/>
    <cellStyle name="20% - Accent1 7 9 2" xfId="14317"/>
    <cellStyle name="20% - Accent1 7 9 2 2" xfId="14318"/>
    <cellStyle name="20% - Accent1 7 9 3" xfId="14319"/>
    <cellStyle name="20% - Accent1 8" xfId="447"/>
    <cellStyle name="20% - Accent1 8 2" xfId="448"/>
    <cellStyle name="20% - Accent1 8 2 2" xfId="14320"/>
    <cellStyle name="20% - Accent1 8 2 2 2" xfId="14321"/>
    <cellStyle name="20% - Accent1 8 2 3" xfId="14322"/>
    <cellStyle name="20% - Accent1 8 2 4" xfId="14323"/>
    <cellStyle name="20% - Accent1 8 2 5" xfId="14324"/>
    <cellStyle name="20% - Accent1 8 3" xfId="449"/>
    <cellStyle name="20% - Accent1 8 3 2" xfId="14325"/>
    <cellStyle name="20% - Accent1 8 3 2 2" xfId="14326"/>
    <cellStyle name="20% - Accent1 8 3 3" xfId="14327"/>
    <cellStyle name="20% - Accent1 8 3 4" xfId="14328"/>
    <cellStyle name="20% - Accent1 8 3 5" xfId="14329"/>
    <cellStyle name="20% - Accent1 8 4" xfId="450"/>
    <cellStyle name="20% - Accent1 8 4 2" xfId="14330"/>
    <cellStyle name="20% - Accent1 8 4 2 2" xfId="14331"/>
    <cellStyle name="20% - Accent1 8 4 3" xfId="14332"/>
    <cellStyle name="20% - Accent1 8 4 4" xfId="14333"/>
    <cellStyle name="20% - Accent1 8 4 5" xfId="14334"/>
    <cellStyle name="20% - Accent1 8 5" xfId="14335"/>
    <cellStyle name="20% - Accent1 8 5 2" xfId="14336"/>
    <cellStyle name="20% - Accent1 8 5 2 2" xfId="14337"/>
    <cellStyle name="20% - Accent1 8 5 3" xfId="14338"/>
    <cellStyle name="20% - Accent1 8 5 4" xfId="14339"/>
    <cellStyle name="20% - Accent1 8 6" xfId="14340"/>
    <cellStyle name="20% - Accent1 8 6 2" xfId="14341"/>
    <cellStyle name="20% - Accent1 8 6 2 2" xfId="14342"/>
    <cellStyle name="20% - Accent1 8 6 3" xfId="14343"/>
    <cellStyle name="20% - Accent1 8 7" xfId="14344"/>
    <cellStyle name="20% - Accent1 9" xfId="451"/>
    <cellStyle name="20% - Accent1 9 2" xfId="452"/>
    <cellStyle name="20% - Accent1 9 2 2" xfId="14345"/>
    <cellStyle name="20% - Accent1 9 2 2 2" xfId="14346"/>
    <cellStyle name="20% - Accent1 9 2 3" xfId="14347"/>
    <cellStyle name="20% - Accent1 9 2 4" xfId="14348"/>
    <cellStyle name="20% - Accent1 9 2 5" xfId="14349"/>
    <cellStyle name="20% - Accent1 9 3" xfId="453"/>
    <cellStyle name="20% - Accent1 9 3 2" xfId="14350"/>
    <cellStyle name="20% - Accent1 9 3 2 2" xfId="14351"/>
    <cellStyle name="20% - Accent1 9 3 3" xfId="14352"/>
    <cellStyle name="20% - Accent1 9 3 4" xfId="14353"/>
    <cellStyle name="20% - Accent1 9 4" xfId="454"/>
    <cellStyle name="20% - Accent1 9 4 2" xfId="14354"/>
    <cellStyle name="20% - Accent1 9 4 3" xfId="14355"/>
    <cellStyle name="20% - Accent1 9 5" xfId="14356"/>
    <cellStyle name="20% - Accent1 9 6" xfId="14357"/>
    <cellStyle name="20% - Accent1 9 7" xfId="14358"/>
    <cellStyle name="20% - Accent2" xfId="100" builtinId="34" customBuiltin="1"/>
    <cellStyle name="20% - Accent2 10" xfId="455"/>
    <cellStyle name="20% - Accent2 10 2" xfId="456"/>
    <cellStyle name="20% - Accent2 10 2 2" xfId="14359"/>
    <cellStyle name="20% - Accent2 10 2 2 2" xfId="14360"/>
    <cellStyle name="20% - Accent2 10 2 3" xfId="14361"/>
    <cellStyle name="20% - Accent2 10 2 4" xfId="14362"/>
    <cellStyle name="20% - Accent2 10 2 5" xfId="14363"/>
    <cellStyle name="20% - Accent2 10 3" xfId="457"/>
    <cellStyle name="20% - Accent2 10 3 2" xfId="14364"/>
    <cellStyle name="20% - Accent2 10 3 3" xfId="14365"/>
    <cellStyle name="20% - Accent2 10 4" xfId="458"/>
    <cellStyle name="20% - Accent2 10 5" xfId="14366"/>
    <cellStyle name="20% - Accent2 10 6" xfId="14367"/>
    <cellStyle name="20% - Accent2 10 7" xfId="14368"/>
    <cellStyle name="20% - Accent2 11" xfId="459"/>
    <cellStyle name="20% - Accent2 11 2" xfId="460"/>
    <cellStyle name="20% - Accent2 11 2 2" xfId="14369"/>
    <cellStyle name="20% - Accent2 11 2 2 2" xfId="14370"/>
    <cellStyle name="20% - Accent2 11 2 3" xfId="14371"/>
    <cellStyle name="20% - Accent2 11 2 4" xfId="14372"/>
    <cellStyle name="20% - Accent2 11 2 5" xfId="14373"/>
    <cellStyle name="20% - Accent2 11 3" xfId="461"/>
    <cellStyle name="20% - Accent2 11 3 2" xfId="14374"/>
    <cellStyle name="20% - Accent2 11 3 3" xfId="14375"/>
    <cellStyle name="20% - Accent2 11 4" xfId="462"/>
    <cellStyle name="20% - Accent2 11 5" xfId="14376"/>
    <cellStyle name="20% - Accent2 11 6" xfId="14377"/>
    <cellStyle name="20% - Accent2 11 7" xfId="14378"/>
    <cellStyle name="20% - Accent2 12" xfId="463"/>
    <cellStyle name="20% - Accent2 12 2" xfId="464"/>
    <cellStyle name="20% - Accent2 12 2 2" xfId="14379"/>
    <cellStyle name="20% - Accent2 12 2 3" xfId="14380"/>
    <cellStyle name="20% - Accent2 12 3" xfId="465"/>
    <cellStyle name="20% - Accent2 12 4" xfId="466"/>
    <cellStyle name="20% - Accent2 12 5" xfId="14381"/>
    <cellStyle name="20% - Accent2 12 6" xfId="14382"/>
    <cellStyle name="20% - Accent2 12 7" xfId="14383"/>
    <cellStyle name="20% - Accent2 12 8" xfId="14384"/>
    <cellStyle name="20% - Accent2 13" xfId="467"/>
    <cellStyle name="20% - Accent2 13 2" xfId="14385"/>
    <cellStyle name="20% - Accent2 13 2 2" xfId="14386"/>
    <cellStyle name="20% - Accent2 13 3" xfId="14387"/>
    <cellStyle name="20% - Accent2 13 4" xfId="14388"/>
    <cellStyle name="20% - Accent2 13 5" xfId="14389"/>
    <cellStyle name="20% - Accent2 14" xfId="468"/>
    <cellStyle name="20% - Accent2 14 2" xfId="14390"/>
    <cellStyle name="20% - Accent2 14 2 2" xfId="14391"/>
    <cellStyle name="20% - Accent2 14 3" xfId="14392"/>
    <cellStyle name="20% - Accent2 14 4" xfId="14393"/>
    <cellStyle name="20% - Accent2 14 5" xfId="14394"/>
    <cellStyle name="20% - Accent2 15" xfId="469"/>
    <cellStyle name="20% - Accent2 15 2" xfId="14395"/>
    <cellStyle name="20% - Accent2 15 2 2" xfId="14396"/>
    <cellStyle name="20% - Accent2 15 3" xfId="14397"/>
    <cellStyle name="20% - Accent2 15 4" xfId="14398"/>
    <cellStyle name="20% - Accent2 15 5" xfId="14399"/>
    <cellStyle name="20% - Accent2 16" xfId="470"/>
    <cellStyle name="20% - Accent2 16 2" xfId="14400"/>
    <cellStyle name="20% - Accent2 17" xfId="471"/>
    <cellStyle name="20% - Accent2 18" xfId="472"/>
    <cellStyle name="20% - Accent2 19" xfId="473"/>
    <cellStyle name="20% - Accent2 2" xfId="474"/>
    <cellStyle name="20% - Accent2 2 10" xfId="475"/>
    <cellStyle name="20% - Accent2 2 11" xfId="476"/>
    <cellStyle name="20% - Accent2 2 11 2" xfId="14401"/>
    <cellStyle name="20% - Accent2 2 11 2 2" xfId="14402"/>
    <cellStyle name="20% - Accent2 2 11 3" xfId="14403"/>
    <cellStyle name="20% - Accent2 2 11 4" xfId="14404"/>
    <cellStyle name="20% - Accent2 2 11 5" xfId="14405"/>
    <cellStyle name="20% - Accent2 2 12" xfId="477"/>
    <cellStyle name="20% - Accent2 2 12 2" xfId="14406"/>
    <cellStyle name="20% - Accent2 2 12 2 2" xfId="14407"/>
    <cellStyle name="20% - Accent2 2 12 3" xfId="14408"/>
    <cellStyle name="20% - Accent2 2 12 4" xfId="14409"/>
    <cellStyle name="20% - Accent2 2 12 5" xfId="14410"/>
    <cellStyle name="20% - Accent2 2 13" xfId="478"/>
    <cellStyle name="20% - Accent2 2 13 2" xfId="14411"/>
    <cellStyle name="20% - Accent2 2 13 2 2" xfId="14412"/>
    <cellStyle name="20% - Accent2 2 13 3" xfId="14413"/>
    <cellStyle name="20% - Accent2 2 13 4" xfId="14414"/>
    <cellStyle name="20% - Accent2 2 13 5" xfId="14415"/>
    <cellStyle name="20% - Accent2 2 14" xfId="479"/>
    <cellStyle name="20% - Accent2 2 14 2" xfId="14416"/>
    <cellStyle name="20% - Accent2 2 14 2 2" xfId="14417"/>
    <cellStyle name="20% - Accent2 2 14 3" xfId="14418"/>
    <cellStyle name="20% - Accent2 2 14 4" xfId="14419"/>
    <cellStyle name="20% - Accent2 2 14 5" xfId="14420"/>
    <cellStyle name="20% - Accent2 2 15" xfId="480"/>
    <cellStyle name="20% - Accent2 2 15 2" xfId="14421"/>
    <cellStyle name="20% - Accent2 2 15 2 2" xfId="14422"/>
    <cellStyle name="20% - Accent2 2 15 3" xfId="14423"/>
    <cellStyle name="20% - Accent2 2 15 4" xfId="14424"/>
    <cellStyle name="20% - Accent2 2 15 5" xfId="14425"/>
    <cellStyle name="20% - Accent2 2 16" xfId="14426"/>
    <cellStyle name="20% - Accent2 2 16 2" xfId="14427"/>
    <cellStyle name="20% - Accent2 2 16 2 2" xfId="14428"/>
    <cellStyle name="20% - Accent2 2 16 3" xfId="14429"/>
    <cellStyle name="20% - Accent2 2 16 4" xfId="14430"/>
    <cellStyle name="20% - Accent2 2 17" xfId="14431"/>
    <cellStyle name="20% - Accent2 2 17 2" xfId="14432"/>
    <cellStyle name="20% - Accent2 2 18" xfId="14433"/>
    <cellStyle name="20% - Accent2 2 19" xfId="47755"/>
    <cellStyle name="20% - Accent2 2 2" xfId="481"/>
    <cellStyle name="20% - Accent2 2 2 2" xfId="14434"/>
    <cellStyle name="20% - Accent2 2 2 2 10" xfId="14435"/>
    <cellStyle name="20% - Accent2 2 2 2 10 2" xfId="14436"/>
    <cellStyle name="20% - Accent2 2 2 2 10 2 2" xfId="14437"/>
    <cellStyle name="20% - Accent2 2 2 2 10 3" xfId="14438"/>
    <cellStyle name="20% - Accent2 2 2 2 10 4" xfId="14439"/>
    <cellStyle name="20% - Accent2 2 2 2 11" xfId="14440"/>
    <cellStyle name="20% - Accent2 2 2 2 11 2" xfId="14441"/>
    <cellStyle name="20% - Accent2 2 2 2 11 2 2" xfId="14442"/>
    <cellStyle name="20% - Accent2 2 2 2 11 3" xfId="14443"/>
    <cellStyle name="20% - Accent2 2 2 2 11 4" xfId="14444"/>
    <cellStyle name="20% - Accent2 2 2 2 12" xfId="14445"/>
    <cellStyle name="20% - Accent2 2 2 2 12 2" xfId="14446"/>
    <cellStyle name="20% - Accent2 2 2 2 13" xfId="14447"/>
    <cellStyle name="20% - Accent2 2 2 2 14" xfId="14448"/>
    <cellStyle name="20% - Accent2 2 2 2 2" xfId="14449"/>
    <cellStyle name="20% - Accent2 2 2 2 2 10" xfId="14450"/>
    <cellStyle name="20% - Accent2 2 2 2 2 10 2" xfId="14451"/>
    <cellStyle name="20% - Accent2 2 2 2 2 11" xfId="14452"/>
    <cellStyle name="20% - Accent2 2 2 2 2 12" xfId="14453"/>
    <cellStyle name="20% - Accent2 2 2 2 2 2" xfId="14454"/>
    <cellStyle name="20% - Accent2 2 2 2 2 2 2" xfId="14455"/>
    <cellStyle name="20% - Accent2 2 2 2 2 2 2 2" xfId="14456"/>
    <cellStyle name="20% - Accent2 2 2 2 2 2 2 2 2" xfId="14457"/>
    <cellStyle name="20% - Accent2 2 2 2 2 2 2 3" xfId="14458"/>
    <cellStyle name="20% - Accent2 2 2 2 2 2 2 4" xfId="14459"/>
    <cellStyle name="20% - Accent2 2 2 2 2 2 3" xfId="14460"/>
    <cellStyle name="20% - Accent2 2 2 2 2 2 3 2" xfId="14461"/>
    <cellStyle name="20% - Accent2 2 2 2 2 2 4" xfId="14462"/>
    <cellStyle name="20% - Accent2 2 2 2 2 2 5" xfId="14463"/>
    <cellStyle name="20% - Accent2 2 2 2 2 3" xfId="14464"/>
    <cellStyle name="20% - Accent2 2 2 2 2 3 2" xfId="14465"/>
    <cellStyle name="20% - Accent2 2 2 2 2 3 2 2" xfId="14466"/>
    <cellStyle name="20% - Accent2 2 2 2 2 3 2 2 2" xfId="14467"/>
    <cellStyle name="20% - Accent2 2 2 2 2 3 2 3" xfId="14468"/>
    <cellStyle name="20% - Accent2 2 2 2 2 3 2 4" xfId="14469"/>
    <cellStyle name="20% - Accent2 2 2 2 2 3 3" xfId="14470"/>
    <cellStyle name="20% - Accent2 2 2 2 2 3 3 2" xfId="14471"/>
    <cellStyle name="20% - Accent2 2 2 2 2 3 4" xfId="14472"/>
    <cellStyle name="20% - Accent2 2 2 2 2 3 5" xfId="14473"/>
    <cellStyle name="20% - Accent2 2 2 2 2 4" xfId="14474"/>
    <cellStyle name="20% - Accent2 2 2 2 2 4 2" xfId="14475"/>
    <cellStyle name="20% - Accent2 2 2 2 2 4 2 2" xfId="14476"/>
    <cellStyle name="20% - Accent2 2 2 2 2 4 3" xfId="14477"/>
    <cellStyle name="20% - Accent2 2 2 2 2 4 4" xfId="14478"/>
    <cellStyle name="20% - Accent2 2 2 2 2 5" xfId="14479"/>
    <cellStyle name="20% - Accent2 2 2 2 2 5 2" xfId="14480"/>
    <cellStyle name="20% - Accent2 2 2 2 2 5 2 2" xfId="14481"/>
    <cellStyle name="20% - Accent2 2 2 2 2 5 3" xfId="14482"/>
    <cellStyle name="20% - Accent2 2 2 2 2 5 4" xfId="14483"/>
    <cellStyle name="20% - Accent2 2 2 2 2 6" xfId="14484"/>
    <cellStyle name="20% - Accent2 2 2 2 2 6 2" xfId="14485"/>
    <cellStyle name="20% - Accent2 2 2 2 2 6 2 2" xfId="14486"/>
    <cellStyle name="20% - Accent2 2 2 2 2 6 3" xfId="14487"/>
    <cellStyle name="20% - Accent2 2 2 2 2 6 4" xfId="14488"/>
    <cellStyle name="20% - Accent2 2 2 2 2 7" xfId="14489"/>
    <cellStyle name="20% - Accent2 2 2 2 2 7 2" xfId="14490"/>
    <cellStyle name="20% - Accent2 2 2 2 2 7 2 2" xfId="14491"/>
    <cellStyle name="20% - Accent2 2 2 2 2 7 3" xfId="14492"/>
    <cellStyle name="20% - Accent2 2 2 2 2 7 4" xfId="14493"/>
    <cellStyle name="20% - Accent2 2 2 2 2 8" xfId="14494"/>
    <cellStyle name="20% - Accent2 2 2 2 2 8 2" xfId="14495"/>
    <cellStyle name="20% - Accent2 2 2 2 2 8 2 2" xfId="14496"/>
    <cellStyle name="20% - Accent2 2 2 2 2 8 3" xfId="14497"/>
    <cellStyle name="20% - Accent2 2 2 2 2 8 4" xfId="14498"/>
    <cellStyle name="20% - Accent2 2 2 2 2 9" xfId="14499"/>
    <cellStyle name="20% - Accent2 2 2 2 2 9 2" xfId="14500"/>
    <cellStyle name="20% - Accent2 2 2 2 2 9 2 2" xfId="14501"/>
    <cellStyle name="20% - Accent2 2 2 2 2 9 3" xfId="14502"/>
    <cellStyle name="20% - Accent2 2 2 2 2 9 4" xfId="14503"/>
    <cellStyle name="20% - Accent2 2 2 2 3" xfId="14504"/>
    <cellStyle name="20% - Accent2 2 2 2 3 10" xfId="14505"/>
    <cellStyle name="20% - Accent2 2 2 2 3 11" xfId="14506"/>
    <cellStyle name="20% - Accent2 2 2 2 3 2" xfId="14507"/>
    <cellStyle name="20% - Accent2 2 2 2 3 2 2" xfId="14508"/>
    <cellStyle name="20% - Accent2 2 2 2 3 2 2 2" xfId="14509"/>
    <cellStyle name="20% - Accent2 2 2 2 3 2 3" xfId="14510"/>
    <cellStyle name="20% - Accent2 2 2 2 3 2 4" xfId="14511"/>
    <cellStyle name="20% - Accent2 2 2 2 3 3" xfId="14512"/>
    <cellStyle name="20% - Accent2 2 2 2 3 3 2" xfId="14513"/>
    <cellStyle name="20% - Accent2 2 2 2 3 3 2 2" xfId="14514"/>
    <cellStyle name="20% - Accent2 2 2 2 3 3 3" xfId="14515"/>
    <cellStyle name="20% - Accent2 2 2 2 3 3 4" xfId="14516"/>
    <cellStyle name="20% - Accent2 2 2 2 3 4" xfId="14517"/>
    <cellStyle name="20% - Accent2 2 2 2 3 4 2" xfId="14518"/>
    <cellStyle name="20% - Accent2 2 2 2 3 4 2 2" xfId="14519"/>
    <cellStyle name="20% - Accent2 2 2 2 3 4 3" xfId="14520"/>
    <cellStyle name="20% - Accent2 2 2 2 3 4 4" xfId="14521"/>
    <cellStyle name="20% - Accent2 2 2 2 3 5" xfId="14522"/>
    <cellStyle name="20% - Accent2 2 2 2 3 5 2" xfId="14523"/>
    <cellStyle name="20% - Accent2 2 2 2 3 5 2 2" xfId="14524"/>
    <cellStyle name="20% - Accent2 2 2 2 3 5 3" xfId="14525"/>
    <cellStyle name="20% - Accent2 2 2 2 3 5 4" xfId="14526"/>
    <cellStyle name="20% - Accent2 2 2 2 3 6" xfId="14527"/>
    <cellStyle name="20% - Accent2 2 2 2 3 6 2" xfId="14528"/>
    <cellStyle name="20% - Accent2 2 2 2 3 6 2 2" xfId="14529"/>
    <cellStyle name="20% - Accent2 2 2 2 3 6 3" xfId="14530"/>
    <cellStyle name="20% - Accent2 2 2 2 3 6 4" xfId="14531"/>
    <cellStyle name="20% - Accent2 2 2 2 3 7" xfId="14532"/>
    <cellStyle name="20% - Accent2 2 2 2 3 7 2" xfId="14533"/>
    <cellStyle name="20% - Accent2 2 2 2 3 7 2 2" xfId="14534"/>
    <cellStyle name="20% - Accent2 2 2 2 3 7 3" xfId="14535"/>
    <cellStyle name="20% - Accent2 2 2 2 3 7 4" xfId="14536"/>
    <cellStyle name="20% - Accent2 2 2 2 3 8" xfId="14537"/>
    <cellStyle name="20% - Accent2 2 2 2 3 8 2" xfId="14538"/>
    <cellStyle name="20% - Accent2 2 2 2 3 8 2 2" xfId="14539"/>
    <cellStyle name="20% - Accent2 2 2 2 3 8 3" xfId="14540"/>
    <cellStyle name="20% - Accent2 2 2 2 3 8 4" xfId="14541"/>
    <cellStyle name="20% - Accent2 2 2 2 3 9" xfId="14542"/>
    <cellStyle name="20% - Accent2 2 2 2 3 9 2" xfId="14543"/>
    <cellStyle name="20% - Accent2 2 2 2 4" xfId="14544"/>
    <cellStyle name="20% - Accent2 2 2 2 4 2" xfId="14545"/>
    <cellStyle name="20% - Accent2 2 2 2 4 2 2" xfId="14546"/>
    <cellStyle name="20% - Accent2 2 2 2 4 2 2 2" xfId="14547"/>
    <cellStyle name="20% - Accent2 2 2 2 4 2 3" xfId="14548"/>
    <cellStyle name="20% - Accent2 2 2 2 4 2 4" xfId="14549"/>
    <cellStyle name="20% - Accent2 2 2 2 4 3" xfId="14550"/>
    <cellStyle name="20% - Accent2 2 2 2 4 3 2" xfId="14551"/>
    <cellStyle name="20% - Accent2 2 2 2 4 4" xfId="14552"/>
    <cellStyle name="20% - Accent2 2 2 2 4 5" xfId="14553"/>
    <cellStyle name="20% - Accent2 2 2 2 5" xfId="14554"/>
    <cellStyle name="20% - Accent2 2 2 2 5 2" xfId="14555"/>
    <cellStyle name="20% - Accent2 2 2 2 5 2 2" xfId="14556"/>
    <cellStyle name="20% - Accent2 2 2 2 5 3" xfId="14557"/>
    <cellStyle name="20% - Accent2 2 2 2 5 4" xfId="14558"/>
    <cellStyle name="20% - Accent2 2 2 2 6" xfId="14559"/>
    <cellStyle name="20% - Accent2 2 2 2 6 2" xfId="14560"/>
    <cellStyle name="20% - Accent2 2 2 2 6 2 2" xfId="14561"/>
    <cellStyle name="20% - Accent2 2 2 2 6 3" xfId="14562"/>
    <cellStyle name="20% - Accent2 2 2 2 6 4" xfId="14563"/>
    <cellStyle name="20% - Accent2 2 2 2 7" xfId="14564"/>
    <cellStyle name="20% - Accent2 2 2 2 7 2" xfId="14565"/>
    <cellStyle name="20% - Accent2 2 2 2 7 2 2" xfId="14566"/>
    <cellStyle name="20% - Accent2 2 2 2 7 3" xfId="14567"/>
    <cellStyle name="20% - Accent2 2 2 2 7 4" xfId="14568"/>
    <cellStyle name="20% - Accent2 2 2 2 8" xfId="14569"/>
    <cellStyle name="20% - Accent2 2 2 2 8 2" xfId="14570"/>
    <cellStyle name="20% - Accent2 2 2 2 8 2 2" xfId="14571"/>
    <cellStyle name="20% - Accent2 2 2 2 8 3" xfId="14572"/>
    <cellStyle name="20% - Accent2 2 2 2 8 4" xfId="14573"/>
    <cellStyle name="20% - Accent2 2 2 2 9" xfId="14574"/>
    <cellStyle name="20% - Accent2 2 2 2 9 2" xfId="14575"/>
    <cellStyle name="20% - Accent2 2 2 2 9 2 2" xfId="14576"/>
    <cellStyle name="20% - Accent2 2 2 2 9 3" xfId="14577"/>
    <cellStyle name="20% - Accent2 2 2 2 9 4" xfId="14578"/>
    <cellStyle name="20% - Accent2 2 2 3" xfId="14579"/>
    <cellStyle name="20% - Accent2 2 2 3 10" xfId="14580"/>
    <cellStyle name="20% - Accent2 2 2 3 2" xfId="14581"/>
    <cellStyle name="20% - Accent2 2 2 3 2 2" xfId="14582"/>
    <cellStyle name="20% - Accent2 2 2 3 2 2 2" xfId="14583"/>
    <cellStyle name="20% - Accent2 2 2 3 2 2 2 2" xfId="14584"/>
    <cellStyle name="20% - Accent2 2 2 3 2 2 3" xfId="14585"/>
    <cellStyle name="20% - Accent2 2 2 3 2 2 4" xfId="14586"/>
    <cellStyle name="20% - Accent2 2 2 3 2 3" xfId="14587"/>
    <cellStyle name="20% - Accent2 2 2 3 2 3 2" xfId="14588"/>
    <cellStyle name="20% - Accent2 2 2 3 2 4" xfId="14589"/>
    <cellStyle name="20% - Accent2 2 2 3 2 5" xfId="14590"/>
    <cellStyle name="20% - Accent2 2 2 3 3" xfId="14591"/>
    <cellStyle name="20% - Accent2 2 2 3 3 2" xfId="14592"/>
    <cellStyle name="20% - Accent2 2 2 3 3 2 2" xfId="14593"/>
    <cellStyle name="20% - Accent2 2 2 3 3 2 2 2" xfId="14594"/>
    <cellStyle name="20% - Accent2 2 2 3 3 2 3" xfId="14595"/>
    <cellStyle name="20% - Accent2 2 2 3 3 2 4" xfId="14596"/>
    <cellStyle name="20% - Accent2 2 2 3 3 3" xfId="14597"/>
    <cellStyle name="20% - Accent2 2 2 3 3 3 2" xfId="14598"/>
    <cellStyle name="20% - Accent2 2 2 3 3 4" xfId="14599"/>
    <cellStyle name="20% - Accent2 2 2 3 3 5" xfId="14600"/>
    <cellStyle name="20% - Accent2 2 2 3 4" xfId="14601"/>
    <cellStyle name="20% - Accent2 2 2 3 4 2" xfId="14602"/>
    <cellStyle name="20% - Accent2 2 2 3 4 2 2" xfId="14603"/>
    <cellStyle name="20% - Accent2 2 2 3 4 3" xfId="14604"/>
    <cellStyle name="20% - Accent2 2 2 3 4 4" xfId="14605"/>
    <cellStyle name="20% - Accent2 2 2 3 5" xfId="14606"/>
    <cellStyle name="20% - Accent2 2 2 3 5 2" xfId="14607"/>
    <cellStyle name="20% - Accent2 2 2 3 5 2 2" xfId="14608"/>
    <cellStyle name="20% - Accent2 2 2 3 5 3" xfId="14609"/>
    <cellStyle name="20% - Accent2 2 2 3 5 4" xfId="14610"/>
    <cellStyle name="20% - Accent2 2 2 3 6" xfId="14611"/>
    <cellStyle name="20% - Accent2 2 2 3 6 2" xfId="14612"/>
    <cellStyle name="20% - Accent2 2 2 3 6 2 2" xfId="14613"/>
    <cellStyle name="20% - Accent2 2 2 3 6 3" xfId="14614"/>
    <cellStyle name="20% - Accent2 2 2 3 6 4" xfId="14615"/>
    <cellStyle name="20% - Accent2 2 2 3 7" xfId="14616"/>
    <cellStyle name="20% - Accent2 2 2 3 7 2" xfId="14617"/>
    <cellStyle name="20% - Accent2 2 2 3 7 2 2" xfId="14618"/>
    <cellStyle name="20% - Accent2 2 2 3 7 3" xfId="14619"/>
    <cellStyle name="20% - Accent2 2 2 3 7 4" xfId="14620"/>
    <cellStyle name="20% - Accent2 2 2 3 8" xfId="14621"/>
    <cellStyle name="20% - Accent2 2 2 3 8 2" xfId="14622"/>
    <cellStyle name="20% - Accent2 2 2 3 9" xfId="14623"/>
    <cellStyle name="20% - Accent2 2 2 4" xfId="14624"/>
    <cellStyle name="20% - Accent2 2 2 4 10" xfId="14625"/>
    <cellStyle name="20% - Accent2 2 2 4 2" xfId="14626"/>
    <cellStyle name="20% - Accent2 2 2 4 2 2" xfId="14627"/>
    <cellStyle name="20% - Accent2 2 2 4 2 2 2" xfId="14628"/>
    <cellStyle name="20% - Accent2 2 2 4 2 3" xfId="14629"/>
    <cellStyle name="20% - Accent2 2 2 4 2 4" xfId="14630"/>
    <cellStyle name="20% - Accent2 2 2 4 3" xfId="14631"/>
    <cellStyle name="20% - Accent2 2 2 4 3 2" xfId="14632"/>
    <cellStyle name="20% - Accent2 2 2 4 3 2 2" xfId="14633"/>
    <cellStyle name="20% - Accent2 2 2 4 3 3" xfId="14634"/>
    <cellStyle name="20% - Accent2 2 2 4 3 4" xfId="14635"/>
    <cellStyle name="20% - Accent2 2 2 4 4" xfId="14636"/>
    <cellStyle name="20% - Accent2 2 2 4 4 2" xfId="14637"/>
    <cellStyle name="20% - Accent2 2 2 4 4 2 2" xfId="14638"/>
    <cellStyle name="20% - Accent2 2 2 4 4 3" xfId="14639"/>
    <cellStyle name="20% - Accent2 2 2 4 4 4" xfId="14640"/>
    <cellStyle name="20% - Accent2 2 2 4 5" xfId="14641"/>
    <cellStyle name="20% - Accent2 2 2 4 5 2" xfId="14642"/>
    <cellStyle name="20% - Accent2 2 2 4 5 2 2" xfId="14643"/>
    <cellStyle name="20% - Accent2 2 2 4 5 3" xfId="14644"/>
    <cellStyle name="20% - Accent2 2 2 4 5 4" xfId="14645"/>
    <cellStyle name="20% - Accent2 2 2 4 6" xfId="14646"/>
    <cellStyle name="20% - Accent2 2 2 4 6 2" xfId="14647"/>
    <cellStyle name="20% - Accent2 2 2 4 6 2 2" xfId="14648"/>
    <cellStyle name="20% - Accent2 2 2 4 6 3" xfId="14649"/>
    <cellStyle name="20% - Accent2 2 2 4 6 4" xfId="14650"/>
    <cellStyle name="20% - Accent2 2 2 4 7" xfId="14651"/>
    <cellStyle name="20% - Accent2 2 2 4 7 2" xfId="14652"/>
    <cellStyle name="20% - Accent2 2 2 4 7 2 2" xfId="14653"/>
    <cellStyle name="20% - Accent2 2 2 4 7 3" xfId="14654"/>
    <cellStyle name="20% - Accent2 2 2 4 7 4" xfId="14655"/>
    <cellStyle name="20% - Accent2 2 2 4 8" xfId="14656"/>
    <cellStyle name="20% - Accent2 2 2 4 8 2" xfId="14657"/>
    <cellStyle name="20% - Accent2 2 2 4 9" xfId="14658"/>
    <cellStyle name="20% - Accent2 2 2 5" xfId="14659"/>
    <cellStyle name="20% - Accent2 2 2 5 2" xfId="14660"/>
    <cellStyle name="20% - Accent2 2 2 5 2 2" xfId="14661"/>
    <cellStyle name="20% - Accent2 2 2 5 3" xfId="14662"/>
    <cellStyle name="20% - Accent2 2 2 5 4" xfId="14663"/>
    <cellStyle name="20% - Accent2 2 2 6" xfId="14664"/>
    <cellStyle name="20% - Accent2 2 2 6 2" xfId="14665"/>
    <cellStyle name="20% - Accent2 2 2 6 2 2" xfId="14666"/>
    <cellStyle name="20% - Accent2 2 2 6 3" xfId="14667"/>
    <cellStyle name="20% - Accent2 2 2 6 4" xfId="14668"/>
    <cellStyle name="20% - Accent2 2 2 7" xfId="14669"/>
    <cellStyle name="20% - Accent2 2 3" xfId="482"/>
    <cellStyle name="20% - Accent2 2 3 2" xfId="14670"/>
    <cellStyle name="20% - Accent2 2 3 2 2" xfId="14671"/>
    <cellStyle name="20% - Accent2 2 3 2 2 2" xfId="14672"/>
    <cellStyle name="20% - Accent2 2 3 2 2 2 2" xfId="14673"/>
    <cellStyle name="20% - Accent2 2 3 2 2 3" xfId="14674"/>
    <cellStyle name="20% - Accent2 2 3 2 3" xfId="14675"/>
    <cellStyle name="20% - Accent2 2 3 2 3 2" xfId="14676"/>
    <cellStyle name="20% - Accent2 2 3 2 4" xfId="14677"/>
    <cellStyle name="20% - Accent2 2 3 3" xfId="14678"/>
    <cellStyle name="20% - Accent2 2 3 4" xfId="14679"/>
    <cellStyle name="20% - Accent2 2 3 4 2" xfId="14680"/>
    <cellStyle name="20% - Accent2 2 3 5" xfId="14681"/>
    <cellStyle name="20% - Accent2 2 3 6" xfId="14682"/>
    <cellStyle name="20% - Accent2 2 4" xfId="483"/>
    <cellStyle name="20% - Accent2 2 4 10" xfId="14683"/>
    <cellStyle name="20% - Accent2 2 4 10 2" xfId="14684"/>
    <cellStyle name="20% - Accent2 2 4 10 2 2" xfId="14685"/>
    <cellStyle name="20% - Accent2 2 4 10 3" xfId="14686"/>
    <cellStyle name="20% - Accent2 2 4 10 4" xfId="14687"/>
    <cellStyle name="20% - Accent2 2 4 11" xfId="14688"/>
    <cellStyle name="20% - Accent2 2 4 11 2" xfId="14689"/>
    <cellStyle name="20% - Accent2 2 4 11 2 2" xfId="14690"/>
    <cellStyle name="20% - Accent2 2 4 11 3" xfId="14691"/>
    <cellStyle name="20% - Accent2 2 4 11 4" xfId="14692"/>
    <cellStyle name="20% - Accent2 2 4 12" xfId="14693"/>
    <cellStyle name="20% - Accent2 2 4 12 2" xfId="14694"/>
    <cellStyle name="20% - Accent2 2 4 12 2 2" xfId="14695"/>
    <cellStyle name="20% - Accent2 2 4 12 3" xfId="14696"/>
    <cellStyle name="20% - Accent2 2 4 13" xfId="14697"/>
    <cellStyle name="20% - Accent2 2 4 13 2" xfId="14698"/>
    <cellStyle name="20% - Accent2 2 4 14" xfId="14699"/>
    <cellStyle name="20% - Accent2 2 4 15" xfId="14700"/>
    <cellStyle name="20% - Accent2 2 4 16" xfId="14701"/>
    <cellStyle name="20% - Accent2 2 4 2" xfId="14702"/>
    <cellStyle name="20% - Accent2 2 4 2 10" xfId="14703"/>
    <cellStyle name="20% - Accent2 2 4 2 10 2" xfId="14704"/>
    <cellStyle name="20% - Accent2 2 4 2 11" xfId="14705"/>
    <cellStyle name="20% - Accent2 2 4 2 12" xfId="14706"/>
    <cellStyle name="20% - Accent2 2 4 2 13" xfId="14707"/>
    <cellStyle name="20% - Accent2 2 4 2 2" xfId="14708"/>
    <cellStyle name="20% - Accent2 2 4 2 2 2" xfId="14709"/>
    <cellStyle name="20% - Accent2 2 4 2 2 2 2" xfId="14710"/>
    <cellStyle name="20% - Accent2 2 4 2 2 2 2 2" xfId="14711"/>
    <cellStyle name="20% - Accent2 2 4 2 2 2 3" xfId="14712"/>
    <cellStyle name="20% - Accent2 2 4 2 2 2 4" xfId="14713"/>
    <cellStyle name="20% - Accent2 2 4 2 2 3" xfId="14714"/>
    <cellStyle name="20% - Accent2 2 4 2 2 3 2" xfId="14715"/>
    <cellStyle name="20% - Accent2 2 4 2 2 4" xfId="14716"/>
    <cellStyle name="20% - Accent2 2 4 2 2 5" xfId="14717"/>
    <cellStyle name="20% - Accent2 2 4 2 3" xfId="14718"/>
    <cellStyle name="20% - Accent2 2 4 2 3 2" xfId="14719"/>
    <cellStyle name="20% - Accent2 2 4 2 3 2 2" xfId="14720"/>
    <cellStyle name="20% - Accent2 2 4 2 3 2 2 2" xfId="14721"/>
    <cellStyle name="20% - Accent2 2 4 2 3 2 3" xfId="14722"/>
    <cellStyle name="20% - Accent2 2 4 2 3 2 4" xfId="14723"/>
    <cellStyle name="20% - Accent2 2 4 2 3 3" xfId="14724"/>
    <cellStyle name="20% - Accent2 2 4 2 3 3 2" xfId="14725"/>
    <cellStyle name="20% - Accent2 2 4 2 3 4" xfId="14726"/>
    <cellStyle name="20% - Accent2 2 4 2 3 5" xfId="14727"/>
    <cellStyle name="20% - Accent2 2 4 2 4" xfId="14728"/>
    <cellStyle name="20% - Accent2 2 4 2 4 2" xfId="14729"/>
    <cellStyle name="20% - Accent2 2 4 2 4 2 2" xfId="14730"/>
    <cellStyle name="20% - Accent2 2 4 2 4 3" xfId="14731"/>
    <cellStyle name="20% - Accent2 2 4 2 4 4" xfId="14732"/>
    <cellStyle name="20% - Accent2 2 4 2 5" xfId="14733"/>
    <cellStyle name="20% - Accent2 2 4 2 5 2" xfId="14734"/>
    <cellStyle name="20% - Accent2 2 4 2 5 2 2" xfId="14735"/>
    <cellStyle name="20% - Accent2 2 4 2 5 3" xfId="14736"/>
    <cellStyle name="20% - Accent2 2 4 2 5 4" xfId="14737"/>
    <cellStyle name="20% - Accent2 2 4 2 6" xfId="14738"/>
    <cellStyle name="20% - Accent2 2 4 2 6 2" xfId="14739"/>
    <cellStyle name="20% - Accent2 2 4 2 6 2 2" xfId="14740"/>
    <cellStyle name="20% - Accent2 2 4 2 6 3" xfId="14741"/>
    <cellStyle name="20% - Accent2 2 4 2 6 4" xfId="14742"/>
    <cellStyle name="20% - Accent2 2 4 2 7" xfId="14743"/>
    <cellStyle name="20% - Accent2 2 4 2 7 2" xfId="14744"/>
    <cellStyle name="20% - Accent2 2 4 2 7 2 2" xfId="14745"/>
    <cellStyle name="20% - Accent2 2 4 2 7 3" xfId="14746"/>
    <cellStyle name="20% - Accent2 2 4 2 7 4" xfId="14747"/>
    <cellStyle name="20% - Accent2 2 4 2 8" xfId="14748"/>
    <cellStyle name="20% - Accent2 2 4 2 8 2" xfId="14749"/>
    <cellStyle name="20% - Accent2 2 4 2 8 2 2" xfId="14750"/>
    <cellStyle name="20% - Accent2 2 4 2 8 3" xfId="14751"/>
    <cellStyle name="20% - Accent2 2 4 2 8 4" xfId="14752"/>
    <cellStyle name="20% - Accent2 2 4 2 9" xfId="14753"/>
    <cellStyle name="20% - Accent2 2 4 2 9 2" xfId="14754"/>
    <cellStyle name="20% - Accent2 2 4 2 9 2 2" xfId="14755"/>
    <cellStyle name="20% - Accent2 2 4 2 9 3" xfId="14756"/>
    <cellStyle name="20% - Accent2 2 4 2 9 4" xfId="14757"/>
    <cellStyle name="20% - Accent2 2 4 3" xfId="14758"/>
    <cellStyle name="20% - Accent2 2 4 3 10" xfId="14759"/>
    <cellStyle name="20% - Accent2 2 4 3 11" xfId="14760"/>
    <cellStyle name="20% - Accent2 2 4 3 2" xfId="14761"/>
    <cellStyle name="20% - Accent2 2 4 3 2 2" xfId="14762"/>
    <cellStyle name="20% - Accent2 2 4 3 2 2 2" xfId="14763"/>
    <cellStyle name="20% - Accent2 2 4 3 2 3" xfId="14764"/>
    <cellStyle name="20% - Accent2 2 4 3 2 4" xfId="14765"/>
    <cellStyle name="20% - Accent2 2 4 3 3" xfId="14766"/>
    <cellStyle name="20% - Accent2 2 4 3 3 2" xfId="14767"/>
    <cellStyle name="20% - Accent2 2 4 3 3 2 2" xfId="14768"/>
    <cellStyle name="20% - Accent2 2 4 3 3 3" xfId="14769"/>
    <cellStyle name="20% - Accent2 2 4 3 3 4" xfId="14770"/>
    <cellStyle name="20% - Accent2 2 4 3 4" xfId="14771"/>
    <cellStyle name="20% - Accent2 2 4 3 4 2" xfId="14772"/>
    <cellStyle name="20% - Accent2 2 4 3 4 2 2" xfId="14773"/>
    <cellStyle name="20% - Accent2 2 4 3 4 3" xfId="14774"/>
    <cellStyle name="20% - Accent2 2 4 3 4 4" xfId="14775"/>
    <cellStyle name="20% - Accent2 2 4 3 5" xfId="14776"/>
    <cellStyle name="20% - Accent2 2 4 3 5 2" xfId="14777"/>
    <cellStyle name="20% - Accent2 2 4 3 5 2 2" xfId="14778"/>
    <cellStyle name="20% - Accent2 2 4 3 5 3" xfId="14779"/>
    <cellStyle name="20% - Accent2 2 4 3 5 4" xfId="14780"/>
    <cellStyle name="20% - Accent2 2 4 3 6" xfId="14781"/>
    <cellStyle name="20% - Accent2 2 4 3 6 2" xfId="14782"/>
    <cellStyle name="20% - Accent2 2 4 3 6 2 2" xfId="14783"/>
    <cellStyle name="20% - Accent2 2 4 3 6 3" xfId="14784"/>
    <cellStyle name="20% - Accent2 2 4 3 6 4" xfId="14785"/>
    <cellStyle name="20% - Accent2 2 4 3 7" xfId="14786"/>
    <cellStyle name="20% - Accent2 2 4 3 7 2" xfId="14787"/>
    <cellStyle name="20% - Accent2 2 4 3 7 2 2" xfId="14788"/>
    <cellStyle name="20% - Accent2 2 4 3 7 3" xfId="14789"/>
    <cellStyle name="20% - Accent2 2 4 3 7 4" xfId="14790"/>
    <cellStyle name="20% - Accent2 2 4 3 8" xfId="14791"/>
    <cellStyle name="20% - Accent2 2 4 3 8 2" xfId="14792"/>
    <cellStyle name="20% - Accent2 2 4 3 8 2 2" xfId="14793"/>
    <cellStyle name="20% - Accent2 2 4 3 8 3" xfId="14794"/>
    <cellStyle name="20% - Accent2 2 4 3 8 4" xfId="14795"/>
    <cellStyle name="20% - Accent2 2 4 3 9" xfId="14796"/>
    <cellStyle name="20% - Accent2 2 4 3 9 2" xfId="14797"/>
    <cellStyle name="20% - Accent2 2 4 4" xfId="14798"/>
    <cellStyle name="20% - Accent2 2 4 4 2" xfId="14799"/>
    <cellStyle name="20% - Accent2 2 4 4 2 2" xfId="14800"/>
    <cellStyle name="20% - Accent2 2 4 4 2 2 2" xfId="14801"/>
    <cellStyle name="20% - Accent2 2 4 4 2 3" xfId="14802"/>
    <cellStyle name="20% - Accent2 2 4 4 2 4" xfId="14803"/>
    <cellStyle name="20% - Accent2 2 4 4 3" xfId="14804"/>
    <cellStyle name="20% - Accent2 2 4 4 3 2" xfId="14805"/>
    <cellStyle name="20% - Accent2 2 4 4 4" xfId="14806"/>
    <cellStyle name="20% - Accent2 2 4 4 5" xfId="14807"/>
    <cellStyle name="20% - Accent2 2 4 5" xfId="14808"/>
    <cellStyle name="20% - Accent2 2 4 5 2" xfId="14809"/>
    <cellStyle name="20% - Accent2 2 4 5 2 2" xfId="14810"/>
    <cellStyle name="20% - Accent2 2 4 5 3" xfId="14811"/>
    <cellStyle name="20% - Accent2 2 4 5 4" xfId="14812"/>
    <cellStyle name="20% - Accent2 2 4 6" xfId="14813"/>
    <cellStyle name="20% - Accent2 2 4 6 2" xfId="14814"/>
    <cellStyle name="20% - Accent2 2 4 6 2 2" xfId="14815"/>
    <cellStyle name="20% - Accent2 2 4 6 3" xfId="14816"/>
    <cellStyle name="20% - Accent2 2 4 6 4" xfId="14817"/>
    <cellStyle name="20% - Accent2 2 4 7" xfId="14818"/>
    <cellStyle name="20% - Accent2 2 4 7 2" xfId="14819"/>
    <cellStyle name="20% - Accent2 2 4 7 2 2" xfId="14820"/>
    <cellStyle name="20% - Accent2 2 4 7 3" xfId="14821"/>
    <cellStyle name="20% - Accent2 2 4 7 4" xfId="14822"/>
    <cellStyle name="20% - Accent2 2 4 8" xfId="14823"/>
    <cellStyle name="20% - Accent2 2 4 8 2" xfId="14824"/>
    <cellStyle name="20% - Accent2 2 4 8 2 2" xfId="14825"/>
    <cellStyle name="20% - Accent2 2 4 8 3" xfId="14826"/>
    <cellStyle name="20% - Accent2 2 4 8 4" xfId="14827"/>
    <cellStyle name="20% - Accent2 2 4 9" xfId="14828"/>
    <cellStyle name="20% - Accent2 2 4 9 2" xfId="14829"/>
    <cellStyle name="20% - Accent2 2 4 9 2 2" xfId="14830"/>
    <cellStyle name="20% - Accent2 2 4 9 3" xfId="14831"/>
    <cellStyle name="20% - Accent2 2 4 9 4" xfId="14832"/>
    <cellStyle name="20% - Accent2 2 5" xfId="484"/>
    <cellStyle name="20% - Accent2 2 5 10" xfId="14833"/>
    <cellStyle name="20% - Accent2 2 5 10 2" xfId="14834"/>
    <cellStyle name="20% - Accent2 2 5 10 2 2" xfId="14835"/>
    <cellStyle name="20% - Accent2 2 5 10 3" xfId="14836"/>
    <cellStyle name="20% - Accent2 2 5 10 4" xfId="14837"/>
    <cellStyle name="20% - Accent2 2 5 11" xfId="14838"/>
    <cellStyle name="20% - Accent2 2 5 11 2" xfId="14839"/>
    <cellStyle name="20% - Accent2 2 5 11 2 2" xfId="14840"/>
    <cellStyle name="20% - Accent2 2 5 11 3" xfId="14841"/>
    <cellStyle name="20% - Accent2 2 5 11 4" xfId="14842"/>
    <cellStyle name="20% - Accent2 2 5 12" xfId="14843"/>
    <cellStyle name="20% - Accent2 2 5 12 2" xfId="14844"/>
    <cellStyle name="20% - Accent2 2 5 12 2 2" xfId="14845"/>
    <cellStyle name="20% - Accent2 2 5 12 3" xfId="14846"/>
    <cellStyle name="20% - Accent2 2 5 13" xfId="14847"/>
    <cellStyle name="20% - Accent2 2 5 13 2" xfId="14848"/>
    <cellStyle name="20% - Accent2 2 5 14" xfId="14849"/>
    <cellStyle name="20% - Accent2 2 5 15" xfId="14850"/>
    <cellStyle name="20% - Accent2 2 5 16" xfId="14851"/>
    <cellStyle name="20% - Accent2 2 5 2" xfId="14852"/>
    <cellStyle name="20% - Accent2 2 5 2 10" xfId="14853"/>
    <cellStyle name="20% - Accent2 2 5 2 10 2" xfId="14854"/>
    <cellStyle name="20% - Accent2 2 5 2 11" xfId="14855"/>
    <cellStyle name="20% - Accent2 2 5 2 12" xfId="14856"/>
    <cellStyle name="20% - Accent2 2 5 2 2" xfId="14857"/>
    <cellStyle name="20% - Accent2 2 5 2 2 2" xfId="14858"/>
    <cellStyle name="20% - Accent2 2 5 2 2 2 2" xfId="14859"/>
    <cellStyle name="20% - Accent2 2 5 2 2 3" xfId="14860"/>
    <cellStyle name="20% - Accent2 2 5 2 2 4" xfId="14861"/>
    <cellStyle name="20% - Accent2 2 5 2 3" xfId="14862"/>
    <cellStyle name="20% - Accent2 2 5 2 3 2" xfId="14863"/>
    <cellStyle name="20% - Accent2 2 5 2 3 2 2" xfId="14864"/>
    <cellStyle name="20% - Accent2 2 5 2 3 3" xfId="14865"/>
    <cellStyle name="20% - Accent2 2 5 2 3 4" xfId="14866"/>
    <cellStyle name="20% - Accent2 2 5 2 4" xfId="14867"/>
    <cellStyle name="20% - Accent2 2 5 2 4 2" xfId="14868"/>
    <cellStyle name="20% - Accent2 2 5 2 4 2 2" xfId="14869"/>
    <cellStyle name="20% - Accent2 2 5 2 4 3" xfId="14870"/>
    <cellStyle name="20% - Accent2 2 5 2 4 4" xfId="14871"/>
    <cellStyle name="20% - Accent2 2 5 2 5" xfId="14872"/>
    <cellStyle name="20% - Accent2 2 5 2 5 2" xfId="14873"/>
    <cellStyle name="20% - Accent2 2 5 2 5 2 2" xfId="14874"/>
    <cellStyle name="20% - Accent2 2 5 2 5 3" xfId="14875"/>
    <cellStyle name="20% - Accent2 2 5 2 5 4" xfId="14876"/>
    <cellStyle name="20% - Accent2 2 5 2 6" xfId="14877"/>
    <cellStyle name="20% - Accent2 2 5 2 6 2" xfId="14878"/>
    <cellStyle name="20% - Accent2 2 5 2 6 2 2" xfId="14879"/>
    <cellStyle name="20% - Accent2 2 5 2 6 3" xfId="14880"/>
    <cellStyle name="20% - Accent2 2 5 2 6 4" xfId="14881"/>
    <cellStyle name="20% - Accent2 2 5 2 7" xfId="14882"/>
    <cellStyle name="20% - Accent2 2 5 2 7 2" xfId="14883"/>
    <cellStyle name="20% - Accent2 2 5 2 7 2 2" xfId="14884"/>
    <cellStyle name="20% - Accent2 2 5 2 7 3" xfId="14885"/>
    <cellStyle name="20% - Accent2 2 5 2 7 4" xfId="14886"/>
    <cellStyle name="20% - Accent2 2 5 2 8" xfId="14887"/>
    <cellStyle name="20% - Accent2 2 5 2 8 2" xfId="14888"/>
    <cellStyle name="20% - Accent2 2 5 2 8 2 2" xfId="14889"/>
    <cellStyle name="20% - Accent2 2 5 2 8 3" xfId="14890"/>
    <cellStyle name="20% - Accent2 2 5 2 8 4" xfId="14891"/>
    <cellStyle name="20% - Accent2 2 5 2 9" xfId="14892"/>
    <cellStyle name="20% - Accent2 2 5 2 9 2" xfId="14893"/>
    <cellStyle name="20% - Accent2 2 5 2 9 2 2" xfId="14894"/>
    <cellStyle name="20% - Accent2 2 5 2 9 3" xfId="14895"/>
    <cellStyle name="20% - Accent2 2 5 2 9 4" xfId="14896"/>
    <cellStyle name="20% - Accent2 2 5 3" xfId="14897"/>
    <cellStyle name="20% - Accent2 2 5 3 2" xfId="14898"/>
    <cellStyle name="20% - Accent2 2 5 3 2 2" xfId="14899"/>
    <cellStyle name="20% - Accent2 2 5 3 2 2 2" xfId="14900"/>
    <cellStyle name="20% - Accent2 2 5 3 2 3" xfId="14901"/>
    <cellStyle name="20% - Accent2 2 5 3 2 4" xfId="14902"/>
    <cellStyle name="20% - Accent2 2 5 3 3" xfId="14903"/>
    <cellStyle name="20% - Accent2 2 5 3 3 2" xfId="14904"/>
    <cellStyle name="20% - Accent2 2 5 3 4" xfId="14905"/>
    <cellStyle name="20% - Accent2 2 5 3 5" xfId="14906"/>
    <cellStyle name="20% - Accent2 2 5 4" xfId="14907"/>
    <cellStyle name="20% - Accent2 2 5 4 2" xfId="14908"/>
    <cellStyle name="20% - Accent2 2 5 4 2 2" xfId="14909"/>
    <cellStyle name="20% - Accent2 2 5 4 3" xfId="14910"/>
    <cellStyle name="20% - Accent2 2 5 4 4" xfId="14911"/>
    <cellStyle name="20% - Accent2 2 5 5" xfId="14912"/>
    <cellStyle name="20% - Accent2 2 5 5 2" xfId="14913"/>
    <cellStyle name="20% - Accent2 2 5 5 2 2" xfId="14914"/>
    <cellStyle name="20% - Accent2 2 5 5 3" xfId="14915"/>
    <cellStyle name="20% - Accent2 2 5 5 4" xfId="14916"/>
    <cellStyle name="20% - Accent2 2 5 6" xfId="14917"/>
    <cellStyle name="20% - Accent2 2 5 6 2" xfId="14918"/>
    <cellStyle name="20% - Accent2 2 5 6 2 2" xfId="14919"/>
    <cellStyle name="20% - Accent2 2 5 6 3" xfId="14920"/>
    <cellStyle name="20% - Accent2 2 5 6 4" xfId="14921"/>
    <cellStyle name="20% - Accent2 2 5 7" xfId="14922"/>
    <cellStyle name="20% - Accent2 2 5 7 2" xfId="14923"/>
    <cellStyle name="20% - Accent2 2 5 7 2 2" xfId="14924"/>
    <cellStyle name="20% - Accent2 2 5 7 3" xfId="14925"/>
    <cellStyle name="20% - Accent2 2 5 7 4" xfId="14926"/>
    <cellStyle name="20% - Accent2 2 5 8" xfId="14927"/>
    <cellStyle name="20% - Accent2 2 5 8 2" xfId="14928"/>
    <cellStyle name="20% - Accent2 2 5 8 2 2" xfId="14929"/>
    <cellStyle name="20% - Accent2 2 5 8 3" xfId="14930"/>
    <cellStyle name="20% - Accent2 2 5 8 4" xfId="14931"/>
    <cellStyle name="20% - Accent2 2 5 9" xfId="14932"/>
    <cellStyle name="20% - Accent2 2 5 9 2" xfId="14933"/>
    <cellStyle name="20% - Accent2 2 5 9 2 2" xfId="14934"/>
    <cellStyle name="20% - Accent2 2 5 9 3" xfId="14935"/>
    <cellStyle name="20% - Accent2 2 5 9 4" xfId="14936"/>
    <cellStyle name="20% - Accent2 2 6" xfId="485"/>
    <cellStyle name="20% - Accent2 2 6 10" xfId="14937"/>
    <cellStyle name="20% - Accent2 2 6 10 2" xfId="14938"/>
    <cellStyle name="20% - Accent2 2 6 10 2 2" xfId="14939"/>
    <cellStyle name="20% - Accent2 2 6 10 3" xfId="14940"/>
    <cellStyle name="20% - Accent2 2 6 11" xfId="14941"/>
    <cellStyle name="20% - Accent2 2 6 11 2" xfId="14942"/>
    <cellStyle name="20% - Accent2 2 6 12" xfId="14943"/>
    <cellStyle name="20% - Accent2 2 6 13" xfId="14944"/>
    <cellStyle name="20% - Accent2 2 6 14" xfId="14945"/>
    <cellStyle name="20% - Accent2 2 6 2" xfId="14946"/>
    <cellStyle name="20% - Accent2 2 6 2 2" xfId="14947"/>
    <cellStyle name="20% - Accent2 2 6 2 2 2" xfId="14948"/>
    <cellStyle name="20% - Accent2 2 6 2 2 2 2" xfId="14949"/>
    <cellStyle name="20% - Accent2 2 6 2 2 3" xfId="14950"/>
    <cellStyle name="20% - Accent2 2 6 2 2 4" xfId="14951"/>
    <cellStyle name="20% - Accent2 2 6 2 3" xfId="14952"/>
    <cellStyle name="20% - Accent2 2 6 2 3 2" xfId="14953"/>
    <cellStyle name="20% - Accent2 2 6 2 4" xfId="14954"/>
    <cellStyle name="20% - Accent2 2 6 2 5" xfId="14955"/>
    <cellStyle name="20% - Accent2 2 6 3" xfId="14956"/>
    <cellStyle name="20% - Accent2 2 6 3 2" xfId="14957"/>
    <cellStyle name="20% - Accent2 2 6 3 2 2" xfId="14958"/>
    <cellStyle name="20% - Accent2 2 6 3 2 2 2" xfId="14959"/>
    <cellStyle name="20% - Accent2 2 6 3 2 3" xfId="14960"/>
    <cellStyle name="20% - Accent2 2 6 3 2 4" xfId="14961"/>
    <cellStyle name="20% - Accent2 2 6 3 3" xfId="14962"/>
    <cellStyle name="20% - Accent2 2 6 3 3 2" xfId="14963"/>
    <cellStyle name="20% - Accent2 2 6 3 4" xfId="14964"/>
    <cellStyle name="20% - Accent2 2 6 3 5" xfId="14965"/>
    <cellStyle name="20% - Accent2 2 6 4" xfId="14966"/>
    <cellStyle name="20% - Accent2 2 6 4 2" xfId="14967"/>
    <cellStyle name="20% - Accent2 2 6 4 2 2" xfId="14968"/>
    <cellStyle name="20% - Accent2 2 6 4 3" xfId="14969"/>
    <cellStyle name="20% - Accent2 2 6 4 4" xfId="14970"/>
    <cellStyle name="20% - Accent2 2 6 5" xfId="14971"/>
    <cellStyle name="20% - Accent2 2 6 5 2" xfId="14972"/>
    <cellStyle name="20% - Accent2 2 6 5 2 2" xfId="14973"/>
    <cellStyle name="20% - Accent2 2 6 5 3" xfId="14974"/>
    <cellStyle name="20% - Accent2 2 6 5 4" xfId="14975"/>
    <cellStyle name="20% - Accent2 2 6 6" xfId="14976"/>
    <cellStyle name="20% - Accent2 2 6 6 2" xfId="14977"/>
    <cellStyle name="20% - Accent2 2 6 6 2 2" xfId="14978"/>
    <cellStyle name="20% - Accent2 2 6 6 3" xfId="14979"/>
    <cellStyle name="20% - Accent2 2 6 6 4" xfId="14980"/>
    <cellStyle name="20% - Accent2 2 6 7" xfId="14981"/>
    <cellStyle name="20% - Accent2 2 6 7 2" xfId="14982"/>
    <cellStyle name="20% - Accent2 2 6 7 2 2" xfId="14983"/>
    <cellStyle name="20% - Accent2 2 6 7 3" xfId="14984"/>
    <cellStyle name="20% - Accent2 2 6 7 4" xfId="14985"/>
    <cellStyle name="20% - Accent2 2 6 8" xfId="14986"/>
    <cellStyle name="20% - Accent2 2 6 8 2" xfId="14987"/>
    <cellStyle name="20% - Accent2 2 6 8 2 2" xfId="14988"/>
    <cellStyle name="20% - Accent2 2 6 8 3" xfId="14989"/>
    <cellStyle name="20% - Accent2 2 6 8 4" xfId="14990"/>
    <cellStyle name="20% - Accent2 2 6 9" xfId="14991"/>
    <cellStyle name="20% - Accent2 2 6 9 2" xfId="14992"/>
    <cellStyle name="20% - Accent2 2 6 9 2 2" xfId="14993"/>
    <cellStyle name="20% - Accent2 2 6 9 3" xfId="14994"/>
    <cellStyle name="20% - Accent2 2 6 9 4" xfId="14995"/>
    <cellStyle name="20% - Accent2 2 7" xfId="486"/>
    <cellStyle name="20% - Accent2 2 7 2" xfId="14996"/>
    <cellStyle name="20% - Accent2 2 7 3" xfId="14997"/>
    <cellStyle name="20% - Accent2 2 7 3 2" xfId="14998"/>
    <cellStyle name="20% - Accent2 2 7 3 2 2" xfId="14999"/>
    <cellStyle name="20% - Accent2 2 7 3 3" xfId="15000"/>
    <cellStyle name="20% - Accent2 2 7 4" xfId="15001"/>
    <cellStyle name="20% - Accent2 2 7 4 2" xfId="15002"/>
    <cellStyle name="20% - Accent2 2 7 5" xfId="15003"/>
    <cellStyle name="20% - Accent2 2 7 6" xfId="15004"/>
    <cellStyle name="20% - Accent2 2 8" xfId="487"/>
    <cellStyle name="20% - Accent2 2 8 2" xfId="15005"/>
    <cellStyle name="20% - Accent2 2 8 2 2" xfId="15006"/>
    <cellStyle name="20% - Accent2 2 8 2 2 2" xfId="15007"/>
    <cellStyle name="20% - Accent2 2 8 2 3" xfId="15008"/>
    <cellStyle name="20% - Accent2 2 8 3" xfId="15009"/>
    <cellStyle name="20% - Accent2 2 8 3 2" xfId="15010"/>
    <cellStyle name="20% - Accent2 2 8 4" xfId="15011"/>
    <cellStyle name="20% - Accent2 2 8 5" xfId="15012"/>
    <cellStyle name="20% - Accent2 2 8 6" xfId="15013"/>
    <cellStyle name="20% - Accent2 2 9" xfId="488"/>
    <cellStyle name="20% - Accent2 2 9 2" xfId="15014"/>
    <cellStyle name="20% - Accent2 2 9 2 2" xfId="15015"/>
    <cellStyle name="20% - Accent2 2 9 3" xfId="15016"/>
    <cellStyle name="20% - Accent2 2 9 4" xfId="15017"/>
    <cellStyle name="20% - Accent2 2 9 5" xfId="15018"/>
    <cellStyle name="20% - Accent2 20" xfId="12772"/>
    <cellStyle name="20% - Accent2 21" xfId="15019"/>
    <cellStyle name="20% - Accent2 22" xfId="47754"/>
    <cellStyle name="20% - Accent2 3" xfId="489"/>
    <cellStyle name="20% - Accent2 3 10" xfId="490"/>
    <cellStyle name="20% - Accent2 3 10 2" xfId="15020"/>
    <cellStyle name="20% - Accent2 3 10 2 2" xfId="15021"/>
    <cellStyle name="20% - Accent2 3 10 3" xfId="15022"/>
    <cellStyle name="20% - Accent2 3 10 4" xfId="15023"/>
    <cellStyle name="20% - Accent2 3 10 5" xfId="15024"/>
    <cellStyle name="20% - Accent2 3 11" xfId="491"/>
    <cellStyle name="20% - Accent2 3 11 2" xfId="15025"/>
    <cellStyle name="20% - Accent2 3 11 2 2" xfId="15026"/>
    <cellStyle name="20% - Accent2 3 11 3" xfId="15027"/>
    <cellStyle name="20% - Accent2 3 11 4" xfId="15028"/>
    <cellStyle name="20% - Accent2 3 11 5" xfId="15029"/>
    <cellStyle name="20% - Accent2 3 12" xfId="492"/>
    <cellStyle name="20% - Accent2 3 12 2" xfId="15030"/>
    <cellStyle name="20% - Accent2 3 12 2 2" xfId="15031"/>
    <cellStyle name="20% - Accent2 3 12 3" xfId="15032"/>
    <cellStyle name="20% - Accent2 3 12 4" xfId="15033"/>
    <cellStyle name="20% - Accent2 3 12 5" xfId="15034"/>
    <cellStyle name="20% - Accent2 3 13" xfId="493"/>
    <cellStyle name="20% - Accent2 3 13 2" xfId="15035"/>
    <cellStyle name="20% - Accent2 3 13 2 2" xfId="15036"/>
    <cellStyle name="20% - Accent2 3 13 3" xfId="15037"/>
    <cellStyle name="20% - Accent2 3 13 4" xfId="15038"/>
    <cellStyle name="20% - Accent2 3 13 5" xfId="15039"/>
    <cellStyle name="20% - Accent2 3 14" xfId="494"/>
    <cellStyle name="20% - Accent2 3 14 2" xfId="15040"/>
    <cellStyle name="20% - Accent2 3 14 2 2" xfId="15041"/>
    <cellStyle name="20% - Accent2 3 14 3" xfId="15042"/>
    <cellStyle name="20% - Accent2 3 14 4" xfId="15043"/>
    <cellStyle name="20% - Accent2 3 15" xfId="495"/>
    <cellStyle name="20% - Accent2 3 15 2" xfId="15044"/>
    <cellStyle name="20% - Accent2 3 15 3" xfId="15045"/>
    <cellStyle name="20% - Accent2 3 16" xfId="15046"/>
    <cellStyle name="20% - Accent2 3 17" xfId="15047"/>
    <cellStyle name="20% - Accent2 3 18" xfId="15048"/>
    <cellStyle name="20% - Accent2 3 2" xfId="496"/>
    <cellStyle name="20% - Accent2 3 2 10" xfId="15049"/>
    <cellStyle name="20% - Accent2 3 2 10 2" xfId="15050"/>
    <cellStyle name="20% - Accent2 3 2 10 2 2" xfId="15051"/>
    <cellStyle name="20% - Accent2 3 2 10 3" xfId="15052"/>
    <cellStyle name="20% - Accent2 3 2 10 4" xfId="15053"/>
    <cellStyle name="20% - Accent2 3 2 11" xfId="15054"/>
    <cellStyle name="20% - Accent2 3 2 11 2" xfId="15055"/>
    <cellStyle name="20% - Accent2 3 2 11 2 2" xfId="15056"/>
    <cellStyle name="20% - Accent2 3 2 11 3" xfId="15057"/>
    <cellStyle name="20% - Accent2 3 2 11 4" xfId="15058"/>
    <cellStyle name="20% - Accent2 3 2 12" xfId="15059"/>
    <cellStyle name="20% - Accent2 3 2 12 2" xfId="15060"/>
    <cellStyle name="20% - Accent2 3 2 12 2 2" xfId="15061"/>
    <cellStyle name="20% - Accent2 3 2 12 3" xfId="15062"/>
    <cellStyle name="20% - Accent2 3 2 13" xfId="15063"/>
    <cellStyle name="20% - Accent2 3 2 13 2" xfId="15064"/>
    <cellStyle name="20% - Accent2 3 2 14" xfId="15065"/>
    <cellStyle name="20% - Accent2 3 2 15" xfId="15066"/>
    <cellStyle name="20% - Accent2 3 2 16" xfId="15067"/>
    <cellStyle name="20% - Accent2 3 2 2" xfId="15068"/>
    <cellStyle name="20% - Accent2 3 2 2 10" xfId="15069"/>
    <cellStyle name="20% - Accent2 3 2 2 10 2" xfId="15070"/>
    <cellStyle name="20% - Accent2 3 2 2 11" xfId="15071"/>
    <cellStyle name="20% - Accent2 3 2 2 12" xfId="15072"/>
    <cellStyle name="20% - Accent2 3 2 2 2" xfId="15073"/>
    <cellStyle name="20% - Accent2 3 2 2 2 2" xfId="15074"/>
    <cellStyle name="20% - Accent2 3 2 2 2 2 2" xfId="15075"/>
    <cellStyle name="20% - Accent2 3 2 2 2 2 2 2" xfId="15076"/>
    <cellStyle name="20% - Accent2 3 2 2 2 2 3" xfId="15077"/>
    <cellStyle name="20% - Accent2 3 2 2 2 2 4" xfId="15078"/>
    <cellStyle name="20% - Accent2 3 2 2 2 3" xfId="15079"/>
    <cellStyle name="20% - Accent2 3 2 2 2 3 2" xfId="15080"/>
    <cellStyle name="20% - Accent2 3 2 2 2 4" xfId="15081"/>
    <cellStyle name="20% - Accent2 3 2 2 2 5" xfId="15082"/>
    <cellStyle name="20% - Accent2 3 2 2 3" xfId="15083"/>
    <cellStyle name="20% - Accent2 3 2 2 3 2" xfId="15084"/>
    <cellStyle name="20% - Accent2 3 2 2 3 2 2" xfId="15085"/>
    <cellStyle name="20% - Accent2 3 2 2 3 2 2 2" xfId="15086"/>
    <cellStyle name="20% - Accent2 3 2 2 3 2 3" xfId="15087"/>
    <cellStyle name="20% - Accent2 3 2 2 3 2 4" xfId="15088"/>
    <cellStyle name="20% - Accent2 3 2 2 3 3" xfId="15089"/>
    <cellStyle name="20% - Accent2 3 2 2 3 3 2" xfId="15090"/>
    <cellStyle name="20% - Accent2 3 2 2 3 4" xfId="15091"/>
    <cellStyle name="20% - Accent2 3 2 2 3 5" xfId="15092"/>
    <cellStyle name="20% - Accent2 3 2 2 4" xfId="15093"/>
    <cellStyle name="20% - Accent2 3 2 2 4 2" xfId="15094"/>
    <cellStyle name="20% - Accent2 3 2 2 4 2 2" xfId="15095"/>
    <cellStyle name="20% - Accent2 3 2 2 4 3" xfId="15096"/>
    <cellStyle name="20% - Accent2 3 2 2 4 4" xfId="15097"/>
    <cellStyle name="20% - Accent2 3 2 2 5" xfId="15098"/>
    <cellStyle name="20% - Accent2 3 2 2 5 2" xfId="15099"/>
    <cellStyle name="20% - Accent2 3 2 2 5 2 2" xfId="15100"/>
    <cellStyle name="20% - Accent2 3 2 2 5 3" xfId="15101"/>
    <cellStyle name="20% - Accent2 3 2 2 5 4" xfId="15102"/>
    <cellStyle name="20% - Accent2 3 2 2 6" xfId="15103"/>
    <cellStyle name="20% - Accent2 3 2 2 6 2" xfId="15104"/>
    <cellStyle name="20% - Accent2 3 2 2 6 2 2" xfId="15105"/>
    <cellStyle name="20% - Accent2 3 2 2 6 3" xfId="15106"/>
    <cellStyle name="20% - Accent2 3 2 2 6 4" xfId="15107"/>
    <cellStyle name="20% - Accent2 3 2 2 7" xfId="15108"/>
    <cellStyle name="20% - Accent2 3 2 2 7 2" xfId="15109"/>
    <cellStyle name="20% - Accent2 3 2 2 7 2 2" xfId="15110"/>
    <cellStyle name="20% - Accent2 3 2 2 7 3" xfId="15111"/>
    <cellStyle name="20% - Accent2 3 2 2 7 4" xfId="15112"/>
    <cellStyle name="20% - Accent2 3 2 2 8" xfId="15113"/>
    <cellStyle name="20% - Accent2 3 2 2 8 2" xfId="15114"/>
    <cellStyle name="20% - Accent2 3 2 2 8 2 2" xfId="15115"/>
    <cellStyle name="20% - Accent2 3 2 2 8 3" xfId="15116"/>
    <cellStyle name="20% - Accent2 3 2 2 8 4" xfId="15117"/>
    <cellStyle name="20% - Accent2 3 2 2 9" xfId="15118"/>
    <cellStyle name="20% - Accent2 3 2 2 9 2" xfId="15119"/>
    <cellStyle name="20% - Accent2 3 2 2 9 2 2" xfId="15120"/>
    <cellStyle name="20% - Accent2 3 2 2 9 3" xfId="15121"/>
    <cellStyle name="20% - Accent2 3 2 2 9 4" xfId="15122"/>
    <cellStyle name="20% - Accent2 3 2 3" xfId="15123"/>
    <cellStyle name="20% - Accent2 3 2 3 10" xfId="15124"/>
    <cellStyle name="20% - Accent2 3 2 3 11" xfId="15125"/>
    <cellStyle name="20% - Accent2 3 2 3 2" xfId="15126"/>
    <cellStyle name="20% - Accent2 3 2 3 2 2" xfId="15127"/>
    <cellStyle name="20% - Accent2 3 2 3 2 2 2" xfId="15128"/>
    <cellStyle name="20% - Accent2 3 2 3 2 3" xfId="15129"/>
    <cellStyle name="20% - Accent2 3 2 3 2 4" xfId="15130"/>
    <cellStyle name="20% - Accent2 3 2 3 3" xfId="15131"/>
    <cellStyle name="20% - Accent2 3 2 3 3 2" xfId="15132"/>
    <cellStyle name="20% - Accent2 3 2 3 3 2 2" xfId="15133"/>
    <cellStyle name="20% - Accent2 3 2 3 3 3" xfId="15134"/>
    <cellStyle name="20% - Accent2 3 2 3 3 4" xfId="15135"/>
    <cellStyle name="20% - Accent2 3 2 3 4" xfId="15136"/>
    <cellStyle name="20% - Accent2 3 2 3 4 2" xfId="15137"/>
    <cellStyle name="20% - Accent2 3 2 3 4 2 2" xfId="15138"/>
    <cellStyle name="20% - Accent2 3 2 3 4 3" xfId="15139"/>
    <cellStyle name="20% - Accent2 3 2 3 4 4" xfId="15140"/>
    <cellStyle name="20% - Accent2 3 2 3 5" xfId="15141"/>
    <cellStyle name="20% - Accent2 3 2 3 5 2" xfId="15142"/>
    <cellStyle name="20% - Accent2 3 2 3 5 2 2" xfId="15143"/>
    <cellStyle name="20% - Accent2 3 2 3 5 3" xfId="15144"/>
    <cellStyle name="20% - Accent2 3 2 3 5 4" xfId="15145"/>
    <cellStyle name="20% - Accent2 3 2 3 6" xfId="15146"/>
    <cellStyle name="20% - Accent2 3 2 3 6 2" xfId="15147"/>
    <cellStyle name="20% - Accent2 3 2 3 6 2 2" xfId="15148"/>
    <cellStyle name="20% - Accent2 3 2 3 6 3" xfId="15149"/>
    <cellStyle name="20% - Accent2 3 2 3 6 4" xfId="15150"/>
    <cellStyle name="20% - Accent2 3 2 3 7" xfId="15151"/>
    <cellStyle name="20% - Accent2 3 2 3 7 2" xfId="15152"/>
    <cellStyle name="20% - Accent2 3 2 3 7 2 2" xfId="15153"/>
    <cellStyle name="20% - Accent2 3 2 3 7 3" xfId="15154"/>
    <cellStyle name="20% - Accent2 3 2 3 7 4" xfId="15155"/>
    <cellStyle name="20% - Accent2 3 2 3 8" xfId="15156"/>
    <cellStyle name="20% - Accent2 3 2 3 8 2" xfId="15157"/>
    <cellStyle name="20% - Accent2 3 2 3 8 2 2" xfId="15158"/>
    <cellStyle name="20% - Accent2 3 2 3 8 3" xfId="15159"/>
    <cellStyle name="20% - Accent2 3 2 3 8 4" xfId="15160"/>
    <cellStyle name="20% - Accent2 3 2 3 9" xfId="15161"/>
    <cellStyle name="20% - Accent2 3 2 3 9 2" xfId="15162"/>
    <cellStyle name="20% - Accent2 3 2 4" xfId="15163"/>
    <cellStyle name="20% - Accent2 3 2 4 2" xfId="15164"/>
    <cellStyle name="20% - Accent2 3 2 4 2 2" xfId="15165"/>
    <cellStyle name="20% - Accent2 3 2 4 2 2 2" xfId="15166"/>
    <cellStyle name="20% - Accent2 3 2 4 2 3" xfId="15167"/>
    <cellStyle name="20% - Accent2 3 2 4 2 4" xfId="15168"/>
    <cellStyle name="20% - Accent2 3 2 4 3" xfId="15169"/>
    <cellStyle name="20% - Accent2 3 2 4 3 2" xfId="15170"/>
    <cellStyle name="20% - Accent2 3 2 4 4" xfId="15171"/>
    <cellStyle name="20% - Accent2 3 2 4 5" xfId="15172"/>
    <cellStyle name="20% - Accent2 3 2 5" xfId="15173"/>
    <cellStyle name="20% - Accent2 3 2 5 2" xfId="15174"/>
    <cellStyle name="20% - Accent2 3 2 5 2 2" xfId="15175"/>
    <cellStyle name="20% - Accent2 3 2 5 3" xfId="15176"/>
    <cellStyle name="20% - Accent2 3 2 5 4" xfId="15177"/>
    <cellStyle name="20% - Accent2 3 2 6" xfId="15178"/>
    <cellStyle name="20% - Accent2 3 2 6 2" xfId="15179"/>
    <cellStyle name="20% - Accent2 3 2 6 2 2" xfId="15180"/>
    <cellStyle name="20% - Accent2 3 2 6 3" xfId="15181"/>
    <cellStyle name="20% - Accent2 3 2 6 4" xfId="15182"/>
    <cellStyle name="20% - Accent2 3 2 7" xfId="15183"/>
    <cellStyle name="20% - Accent2 3 2 7 2" xfId="15184"/>
    <cellStyle name="20% - Accent2 3 2 7 2 2" xfId="15185"/>
    <cellStyle name="20% - Accent2 3 2 7 3" xfId="15186"/>
    <cellStyle name="20% - Accent2 3 2 7 4" xfId="15187"/>
    <cellStyle name="20% - Accent2 3 2 8" xfId="15188"/>
    <cellStyle name="20% - Accent2 3 2 8 2" xfId="15189"/>
    <cellStyle name="20% - Accent2 3 2 8 2 2" xfId="15190"/>
    <cellStyle name="20% - Accent2 3 2 8 3" xfId="15191"/>
    <cellStyle name="20% - Accent2 3 2 8 4" xfId="15192"/>
    <cellStyle name="20% - Accent2 3 2 9" xfId="15193"/>
    <cellStyle name="20% - Accent2 3 2 9 2" xfId="15194"/>
    <cellStyle name="20% - Accent2 3 2 9 2 2" xfId="15195"/>
    <cellStyle name="20% - Accent2 3 2 9 3" xfId="15196"/>
    <cellStyle name="20% - Accent2 3 2 9 4" xfId="15197"/>
    <cellStyle name="20% - Accent2 3 3" xfId="497"/>
    <cellStyle name="20% - Accent2 3 3 10" xfId="15198"/>
    <cellStyle name="20% - Accent2 3 3 10 2" xfId="15199"/>
    <cellStyle name="20% - Accent2 3 3 10 2 2" xfId="15200"/>
    <cellStyle name="20% - Accent2 3 3 10 3" xfId="15201"/>
    <cellStyle name="20% - Accent2 3 3 10 4" xfId="15202"/>
    <cellStyle name="20% - Accent2 3 3 11" xfId="15203"/>
    <cellStyle name="20% - Accent2 3 3 11 2" xfId="15204"/>
    <cellStyle name="20% - Accent2 3 3 11 2 2" xfId="15205"/>
    <cellStyle name="20% - Accent2 3 3 11 3" xfId="15206"/>
    <cellStyle name="20% - Accent2 3 3 11 4" xfId="15207"/>
    <cellStyle name="20% - Accent2 3 3 12" xfId="15208"/>
    <cellStyle name="20% - Accent2 3 3 12 2" xfId="15209"/>
    <cellStyle name="20% - Accent2 3 3 12 2 2" xfId="15210"/>
    <cellStyle name="20% - Accent2 3 3 12 3" xfId="15211"/>
    <cellStyle name="20% - Accent2 3 3 13" xfId="15212"/>
    <cellStyle name="20% - Accent2 3 3 13 2" xfId="15213"/>
    <cellStyle name="20% - Accent2 3 3 14" xfId="15214"/>
    <cellStyle name="20% - Accent2 3 3 15" xfId="15215"/>
    <cellStyle name="20% - Accent2 3 3 16" xfId="15216"/>
    <cellStyle name="20% - Accent2 3 3 2" xfId="15217"/>
    <cellStyle name="20% - Accent2 3 3 2 10" xfId="15218"/>
    <cellStyle name="20% - Accent2 3 3 2 10 2" xfId="15219"/>
    <cellStyle name="20% - Accent2 3 3 2 11" xfId="15220"/>
    <cellStyle name="20% - Accent2 3 3 2 12" xfId="15221"/>
    <cellStyle name="20% - Accent2 3 3 2 2" xfId="15222"/>
    <cellStyle name="20% - Accent2 3 3 2 2 2" xfId="15223"/>
    <cellStyle name="20% - Accent2 3 3 2 2 2 2" xfId="15224"/>
    <cellStyle name="20% - Accent2 3 3 2 2 3" xfId="15225"/>
    <cellStyle name="20% - Accent2 3 3 2 2 4" xfId="15226"/>
    <cellStyle name="20% - Accent2 3 3 2 3" xfId="15227"/>
    <cellStyle name="20% - Accent2 3 3 2 3 2" xfId="15228"/>
    <cellStyle name="20% - Accent2 3 3 2 3 2 2" xfId="15229"/>
    <cellStyle name="20% - Accent2 3 3 2 3 3" xfId="15230"/>
    <cellStyle name="20% - Accent2 3 3 2 3 4" xfId="15231"/>
    <cellStyle name="20% - Accent2 3 3 2 4" xfId="15232"/>
    <cellStyle name="20% - Accent2 3 3 2 4 2" xfId="15233"/>
    <cellStyle name="20% - Accent2 3 3 2 4 2 2" xfId="15234"/>
    <cellStyle name="20% - Accent2 3 3 2 4 3" xfId="15235"/>
    <cellStyle name="20% - Accent2 3 3 2 4 4" xfId="15236"/>
    <cellStyle name="20% - Accent2 3 3 2 5" xfId="15237"/>
    <cellStyle name="20% - Accent2 3 3 2 5 2" xfId="15238"/>
    <cellStyle name="20% - Accent2 3 3 2 5 2 2" xfId="15239"/>
    <cellStyle name="20% - Accent2 3 3 2 5 3" xfId="15240"/>
    <cellStyle name="20% - Accent2 3 3 2 5 4" xfId="15241"/>
    <cellStyle name="20% - Accent2 3 3 2 6" xfId="15242"/>
    <cellStyle name="20% - Accent2 3 3 2 6 2" xfId="15243"/>
    <cellStyle name="20% - Accent2 3 3 2 6 2 2" xfId="15244"/>
    <cellStyle name="20% - Accent2 3 3 2 6 3" xfId="15245"/>
    <cellStyle name="20% - Accent2 3 3 2 6 4" xfId="15246"/>
    <cellStyle name="20% - Accent2 3 3 2 7" xfId="15247"/>
    <cellStyle name="20% - Accent2 3 3 2 7 2" xfId="15248"/>
    <cellStyle name="20% - Accent2 3 3 2 7 2 2" xfId="15249"/>
    <cellStyle name="20% - Accent2 3 3 2 7 3" xfId="15250"/>
    <cellStyle name="20% - Accent2 3 3 2 7 4" xfId="15251"/>
    <cellStyle name="20% - Accent2 3 3 2 8" xfId="15252"/>
    <cellStyle name="20% - Accent2 3 3 2 8 2" xfId="15253"/>
    <cellStyle name="20% - Accent2 3 3 2 8 2 2" xfId="15254"/>
    <cellStyle name="20% - Accent2 3 3 2 8 3" xfId="15255"/>
    <cellStyle name="20% - Accent2 3 3 2 8 4" xfId="15256"/>
    <cellStyle name="20% - Accent2 3 3 2 9" xfId="15257"/>
    <cellStyle name="20% - Accent2 3 3 2 9 2" xfId="15258"/>
    <cellStyle name="20% - Accent2 3 3 2 9 2 2" xfId="15259"/>
    <cellStyle name="20% - Accent2 3 3 2 9 3" xfId="15260"/>
    <cellStyle name="20% - Accent2 3 3 2 9 4" xfId="15261"/>
    <cellStyle name="20% - Accent2 3 3 3" xfId="15262"/>
    <cellStyle name="20% - Accent2 3 3 3 2" xfId="15263"/>
    <cellStyle name="20% - Accent2 3 3 3 2 2" xfId="15264"/>
    <cellStyle name="20% - Accent2 3 3 3 2 2 2" xfId="15265"/>
    <cellStyle name="20% - Accent2 3 3 3 2 3" xfId="15266"/>
    <cellStyle name="20% - Accent2 3 3 3 2 4" xfId="15267"/>
    <cellStyle name="20% - Accent2 3 3 3 3" xfId="15268"/>
    <cellStyle name="20% - Accent2 3 3 3 3 2" xfId="15269"/>
    <cellStyle name="20% - Accent2 3 3 3 4" xfId="15270"/>
    <cellStyle name="20% - Accent2 3 3 3 5" xfId="15271"/>
    <cellStyle name="20% - Accent2 3 3 4" xfId="15272"/>
    <cellStyle name="20% - Accent2 3 3 4 2" xfId="15273"/>
    <cellStyle name="20% - Accent2 3 3 4 2 2" xfId="15274"/>
    <cellStyle name="20% - Accent2 3 3 4 3" xfId="15275"/>
    <cellStyle name="20% - Accent2 3 3 4 4" xfId="15276"/>
    <cellStyle name="20% - Accent2 3 3 5" xfId="15277"/>
    <cellStyle name="20% - Accent2 3 3 5 2" xfId="15278"/>
    <cellStyle name="20% - Accent2 3 3 5 2 2" xfId="15279"/>
    <cellStyle name="20% - Accent2 3 3 5 3" xfId="15280"/>
    <cellStyle name="20% - Accent2 3 3 5 4" xfId="15281"/>
    <cellStyle name="20% - Accent2 3 3 6" xfId="15282"/>
    <cellStyle name="20% - Accent2 3 3 6 2" xfId="15283"/>
    <cellStyle name="20% - Accent2 3 3 6 2 2" xfId="15284"/>
    <cellStyle name="20% - Accent2 3 3 6 3" xfId="15285"/>
    <cellStyle name="20% - Accent2 3 3 6 4" xfId="15286"/>
    <cellStyle name="20% - Accent2 3 3 7" xfId="15287"/>
    <cellStyle name="20% - Accent2 3 3 7 2" xfId="15288"/>
    <cellStyle name="20% - Accent2 3 3 7 2 2" xfId="15289"/>
    <cellStyle name="20% - Accent2 3 3 7 3" xfId="15290"/>
    <cellStyle name="20% - Accent2 3 3 7 4" xfId="15291"/>
    <cellStyle name="20% - Accent2 3 3 8" xfId="15292"/>
    <cellStyle name="20% - Accent2 3 3 8 2" xfId="15293"/>
    <cellStyle name="20% - Accent2 3 3 8 2 2" xfId="15294"/>
    <cellStyle name="20% - Accent2 3 3 8 3" xfId="15295"/>
    <cellStyle name="20% - Accent2 3 3 8 4" xfId="15296"/>
    <cellStyle name="20% - Accent2 3 3 9" xfId="15297"/>
    <cellStyle name="20% - Accent2 3 3 9 2" xfId="15298"/>
    <cellStyle name="20% - Accent2 3 3 9 2 2" xfId="15299"/>
    <cellStyle name="20% - Accent2 3 3 9 3" xfId="15300"/>
    <cellStyle name="20% - Accent2 3 3 9 4" xfId="15301"/>
    <cellStyle name="20% - Accent2 3 4" xfId="498"/>
    <cellStyle name="20% - Accent2 3 4 10" xfId="15302"/>
    <cellStyle name="20% - Accent2 3 4 10 2" xfId="15303"/>
    <cellStyle name="20% - Accent2 3 4 10 2 2" xfId="15304"/>
    <cellStyle name="20% - Accent2 3 4 10 3" xfId="15305"/>
    <cellStyle name="20% - Accent2 3 4 11" xfId="15306"/>
    <cellStyle name="20% - Accent2 3 4 11 2" xfId="15307"/>
    <cellStyle name="20% - Accent2 3 4 12" xfId="15308"/>
    <cellStyle name="20% - Accent2 3 4 13" xfId="15309"/>
    <cellStyle name="20% - Accent2 3 4 14" xfId="15310"/>
    <cellStyle name="20% - Accent2 3 4 2" xfId="15311"/>
    <cellStyle name="20% - Accent2 3 4 2 2" xfId="15312"/>
    <cellStyle name="20% - Accent2 3 4 2 2 2" xfId="15313"/>
    <cellStyle name="20% - Accent2 3 4 2 2 2 2" xfId="15314"/>
    <cellStyle name="20% - Accent2 3 4 2 2 3" xfId="15315"/>
    <cellStyle name="20% - Accent2 3 4 2 2 4" xfId="15316"/>
    <cellStyle name="20% - Accent2 3 4 2 3" xfId="15317"/>
    <cellStyle name="20% - Accent2 3 4 2 3 2" xfId="15318"/>
    <cellStyle name="20% - Accent2 3 4 2 4" xfId="15319"/>
    <cellStyle name="20% - Accent2 3 4 2 5" xfId="15320"/>
    <cellStyle name="20% - Accent2 3 4 3" xfId="15321"/>
    <cellStyle name="20% - Accent2 3 4 3 2" xfId="15322"/>
    <cellStyle name="20% - Accent2 3 4 3 2 2" xfId="15323"/>
    <cellStyle name="20% - Accent2 3 4 3 2 2 2" xfId="15324"/>
    <cellStyle name="20% - Accent2 3 4 3 2 3" xfId="15325"/>
    <cellStyle name="20% - Accent2 3 4 3 2 4" xfId="15326"/>
    <cellStyle name="20% - Accent2 3 4 3 3" xfId="15327"/>
    <cellStyle name="20% - Accent2 3 4 3 3 2" xfId="15328"/>
    <cellStyle name="20% - Accent2 3 4 3 4" xfId="15329"/>
    <cellStyle name="20% - Accent2 3 4 3 5" xfId="15330"/>
    <cellStyle name="20% - Accent2 3 4 4" xfId="15331"/>
    <cellStyle name="20% - Accent2 3 4 4 2" xfId="15332"/>
    <cellStyle name="20% - Accent2 3 4 4 2 2" xfId="15333"/>
    <cellStyle name="20% - Accent2 3 4 4 3" xfId="15334"/>
    <cellStyle name="20% - Accent2 3 4 4 4" xfId="15335"/>
    <cellStyle name="20% - Accent2 3 4 5" xfId="15336"/>
    <cellStyle name="20% - Accent2 3 4 5 2" xfId="15337"/>
    <cellStyle name="20% - Accent2 3 4 5 2 2" xfId="15338"/>
    <cellStyle name="20% - Accent2 3 4 5 3" xfId="15339"/>
    <cellStyle name="20% - Accent2 3 4 5 4" xfId="15340"/>
    <cellStyle name="20% - Accent2 3 4 6" xfId="15341"/>
    <cellStyle name="20% - Accent2 3 4 6 2" xfId="15342"/>
    <cellStyle name="20% - Accent2 3 4 6 2 2" xfId="15343"/>
    <cellStyle name="20% - Accent2 3 4 6 3" xfId="15344"/>
    <cellStyle name="20% - Accent2 3 4 6 4" xfId="15345"/>
    <cellStyle name="20% - Accent2 3 4 7" xfId="15346"/>
    <cellStyle name="20% - Accent2 3 4 7 2" xfId="15347"/>
    <cellStyle name="20% - Accent2 3 4 7 2 2" xfId="15348"/>
    <cellStyle name="20% - Accent2 3 4 7 3" xfId="15349"/>
    <cellStyle name="20% - Accent2 3 4 7 4" xfId="15350"/>
    <cellStyle name="20% - Accent2 3 4 8" xfId="15351"/>
    <cellStyle name="20% - Accent2 3 4 8 2" xfId="15352"/>
    <cellStyle name="20% - Accent2 3 4 8 2 2" xfId="15353"/>
    <cellStyle name="20% - Accent2 3 4 8 3" xfId="15354"/>
    <cellStyle name="20% - Accent2 3 4 8 4" xfId="15355"/>
    <cellStyle name="20% - Accent2 3 4 9" xfId="15356"/>
    <cellStyle name="20% - Accent2 3 4 9 2" xfId="15357"/>
    <cellStyle name="20% - Accent2 3 4 9 2 2" xfId="15358"/>
    <cellStyle name="20% - Accent2 3 4 9 3" xfId="15359"/>
    <cellStyle name="20% - Accent2 3 4 9 4" xfId="15360"/>
    <cellStyle name="20% - Accent2 3 5" xfId="499"/>
    <cellStyle name="20% - Accent2 3 5 2" xfId="15361"/>
    <cellStyle name="20% - Accent2 3 5 2 2" xfId="15362"/>
    <cellStyle name="20% - Accent2 3 5 2 2 2" xfId="15363"/>
    <cellStyle name="20% - Accent2 3 5 2 3" xfId="15364"/>
    <cellStyle name="20% - Accent2 3 5 2 4" xfId="15365"/>
    <cellStyle name="20% - Accent2 3 5 3" xfId="15366"/>
    <cellStyle name="20% - Accent2 3 5 3 2" xfId="15367"/>
    <cellStyle name="20% - Accent2 3 5 3 2 2" xfId="15368"/>
    <cellStyle name="20% - Accent2 3 5 3 3" xfId="15369"/>
    <cellStyle name="20% - Accent2 3 5 3 4" xfId="15370"/>
    <cellStyle name="20% - Accent2 3 5 4" xfId="15371"/>
    <cellStyle name="20% - Accent2 3 5 4 2" xfId="15372"/>
    <cellStyle name="20% - Accent2 3 5 5" xfId="15373"/>
    <cellStyle name="20% - Accent2 3 5 6" xfId="15374"/>
    <cellStyle name="20% - Accent2 3 5 7" xfId="15375"/>
    <cellStyle name="20% - Accent2 3 6" xfId="500"/>
    <cellStyle name="20% - Accent2 3 6 2" xfId="15376"/>
    <cellStyle name="20% - Accent2 3 6 2 2" xfId="15377"/>
    <cellStyle name="20% - Accent2 3 6 2 2 2" xfId="15378"/>
    <cellStyle name="20% - Accent2 3 6 2 3" xfId="15379"/>
    <cellStyle name="20% - Accent2 3 6 2 4" xfId="15380"/>
    <cellStyle name="20% - Accent2 3 6 3" xfId="15381"/>
    <cellStyle name="20% - Accent2 3 6 3 2" xfId="15382"/>
    <cellStyle name="20% - Accent2 3 6 4" xfId="15383"/>
    <cellStyle name="20% - Accent2 3 6 5" xfId="15384"/>
    <cellStyle name="20% - Accent2 3 6 6" xfId="15385"/>
    <cellStyle name="20% - Accent2 3 7" xfId="501"/>
    <cellStyle name="20% - Accent2 3 7 2" xfId="15386"/>
    <cellStyle name="20% - Accent2 3 7 2 2" xfId="15387"/>
    <cellStyle name="20% - Accent2 3 7 2 2 2" xfId="15388"/>
    <cellStyle name="20% - Accent2 3 7 2 3" xfId="15389"/>
    <cellStyle name="20% - Accent2 3 7 2 4" xfId="15390"/>
    <cellStyle name="20% - Accent2 3 7 3" xfId="15391"/>
    <cellStyle name="20% - Accent2 3 7 3 2" xfId="15392"/>
    <cellStyle name="20% - Accent2 3 7 4" xfId="15393"/>
    <cellStyle name="20% - Accent2 3 7 5" xfId="15394"/>
    <cellStyle name="20% - Accent2 3 7 6" xfId="15395"/>
    <cellStyle name="20% - Accent2 3 8" xfId="502"/>
    <cellStyle name="20% - Accent2 3 8 2" xfId="15396"/>
    <cellStyle name="20% - Accent2 3 8 2 2" xfId="15397"/>
    <cellStyle name="20% - Accent2 3 8 2 2 2" xfId="15398"/>
    <cellStyle name="20% - Accent2 3 8 2 3" xfId="15399"/>
    <cellStyle name="20% - Accent2 3 8 2 4" xfId="15400"/>
    <cellStyle name="20% - Accent2 3 8 3" xfId="15401"/>
    <cellStyle name="20% - Accent2 3 8 3 2" xfId="15402"/>
    <cellStyle name="20% - Accent2 3 8 4" xfId="15403"/>
    <cellStyle name="20% - Accent2 3 8 5" xfId="15404"/>
    <cellStyle name="20% - Accent2 3 8 6" xfId="15405"/>
    <cellStyle name="20% - Accent2 3 9" xfId="503"/>
    <cellStyle name="20% - Accent2 3 9 2" xfId="15406"/>
    <cellStyle name="20% - Accent2 3 9 2 2" xfId="15407"/>
    <cellStyle name="20% - Accent2 3 9 2 2 2" xfId="15408"/>
    <cellStyle name="20% - Accent2 3 9 2 3" xfId="15409"/>
    <cellStyle name="20% - Accent2 3 9 2 4" xfId="15410"/>
    <cellStyle name="20% - Accent2 3 9 3" xfId="15411"/>
    <cellStyle name="20% - Accent2 3 9 3 2" xfId="15412"/>
    <cellStyle name="20% - Accent2 3 9 4" xfId="15413"/>
    <cellStyle name="20% - Accent2 3 9 5" xfId="15414"/>
    <cellStyle name="20% - Accent2 3 9 6" xfId="15415"/>
    <cellStyle name="20% - Accent2 4" xfId="504"/>
    <cellStyle name="20% - Accent2 4 10" xfId="15416"/>
    <cellStyle name="20% - Accent2 4 10 2" xfId="15417"/>
    <cellStyle name="20% - Accent2 4 10 2 2" xfId="15418"/>
    <cellStyle name="20% - Accent2 4 10 3" xfId="15419"/>
    <cellStyle name="20% - Accent2 4 10 4" xfId="15420"/>
    <cellStyle name="20% - Accent2 4 11" xfId="15421"/>
    <cellStyle name="20% - Accent2 4 11 2" xfId="15422"/>
    <cellStyle name="20% - Accent2 4 11 2 2" xfId="15423"/>
    <cellStyle name="20% - Accent2 4 11 3" xfId="15424"/>
    <cellStyle name="20% - Accent2 4 11 4" xfId="15425"/>
    <cellStyle name="20% - Accent2 4 12" xfId="15426"/>
    <cellStyle name="20% - Accent2 4 12 2" xfId="15427"/>
    <cellStyle name="20% - Accent2 4 12 2 2" xfId="15428"/>
    <cellStyle name="20% - Accent2 4 12 3" xfId="15429"/>
    <cellStyle name="20% - Accent2 4 13" xfId="15430"/>
    <cellStyle name="20% - Accent2 4 13 2" xfId="15431"/>
    <cellStyle name="20% - Accent2 4 14" xfId="15432"/>
    <cellStyle name="20% - Accent2 4 15" xfId="15433"/>
    <cellStyle name="20% - Accent2 4 16" xfId="15434"/>
    <cellStyle name="20% - Accent2 4 2" xfId="505"/>
    <cellStyle name="20% - Accent2 4 2 10" xfId="15435"/>
    <cellStyle name="20% - Accent2 4 2 10 2" xfId="15436"/>
    <cellStyle name="20% - Accent2 4 2 10 2 2" xfId="15437"/>
    <cellStyle name="20% - Accent2 4 2 10 3" xfId="15438"/>
    <cellStyle name="20% - Accent2 4 2 11" xfId="15439"/>
    <cellStyle name="20% - Accent2 4 2 11 2" xfId="15440"/>
    <cellStyle name="20% - Accent2 4 2 12" xfId="15441"/>
    <cellStyle name="20% - Accent2 4 2 13" xfId="15442"/>
    <cellStyle name="20% - Accent2 4 2 14" xfId="15443"/>
    <cellStyle name="20% - Accent2 4 2 2" xfId="15444"/>
    <cellStyle name="20% - Accent2 4 2 2 2" xfId="15445"/>
    <cellStyle name="20% - Accent2 4 2 2 2 2" xfId="15446"/>
    <cellStyle name="20% - Accent2 4 2 2 2 2 2" xfId="15447"/>
    <cellStyle name="20% - Accent2 4 2 2 2 3" xfId="15448"/>
    <cellStyle name="20% - Accent2 4 2 2 2 4" xfId="15449"/>
    <cellStyle name="20% - Accent2 4 2 2 3" xfId="15450"/>
    <cellStyle name="20% - Accent2 4 2 2 3 2" xfId="15451"/>
    <cellStyle name="20% - Accent2 4 2 2 4" xfId="15452"/>
    <cellStyle name="20% - Accent2 4 2 2 5" xfId="15453"/>
    <cellStyle name="20% - Accent2 4 2 3" xfId="15454"/>
    <cellStyle name="20% - Accent2 4 2 3 2" xfId="15455"/>
    <cellStyle name="20% - Accent2 4 2 3 2 2" xfId="15456"/>
    <cellStyle name="20% - Accent2 4 2 3 2 2 2" xfId="15457"/>
    <cellStyle name="20% - Accent2 4 2 3 2 3" xfId="15458"/>
    <cellStyle name="20% - Accent2 4 2 3 2 4" xfId="15459"/>
    <cellStyle name="20% - Accent2 4 2 3 3" xfId="15460"/>
    <cellStyle name="20% - Accent2 4 2 3 3 2" xfId="15461"/>
    <cellStyle name="20% - Accent2 4 2 3 4" xfId="15462"/>
    <cellStyle name="20% - Accent2 4 2 3 5" xfId="15463"/>
    <cellStyle name="20% - Accent2 4 2 4" xfId="15464"/>
    <cellStyle name="20% - Accent2 4 2 4 2" xfId="15465"/>
    <cellStyle name="20% - Accent2 4 2 4 2 2" xfId="15466"/>
    <cellStyle name="20% - Accent2 4 2 4 3" xfId="15467"/>
    <cellStyle name="20% - Accent2 4 2 4 4" xfId="15468"/>
    <cellStyle name="20% - Accent2 4 2 5" xfId="15469"/>
    <cellStyle name="20% - Accent2 4 2 5 2" xfId="15470"/>
    <cellStyle name="20% - Accent2 4 2 5 2 2" xfId="15471"/>
    <cellStyle name="20% - Accent2 4 2 5 3" xfId="15472"/>
    <cellStyle name="20% - Accent2 4 2 5 4" xfId="15473"/>
    <cellStyle name="20% - Accent2 4 2 6" xfId="15474"/>
    <cellStyle name="20% - Accent2 4 2 6 2" xfId="15475"/>
    <cellStyle name="20% - Accent2 4 2 6 2 2" xfId="15476"/>
    <cellStyle name="20% - Accent2 4 2 6 3" xfId="15477"/>
    <cellStyle name="20% - Accent2 4 2 6 4" xfId="15478"/>
    <cellStyle name="20% - Accent2 4 2 7" xfId="15479"/>
    <cellStyle name="20% - Accent2 4 2 7 2" xfId="15480"/>
    <cellStyle name="20% - Accent2 4 2 7 2 2" xfId="15481"/>
    <cellStyle name="20% - Accent2 4 2 7 3" xfId="15482"/>
    <cellStyle name="20% - Accent2 4 2 7 4" xfId="15483"/>
    <cellStyle name="20% - Accent2 4 2 8" xfId="15484"/>
    <cellStyle name="20% - Accent2 4 2 8 2" xfId="15485"/>
    <cellStyle name="20% - Accent2 4 2 8 2 2" xfId="15486"/>
    <cellStyle name="20% - Accent2 4 2 8 3" xfId="15487"/>
    <cellStyle name="20% - Accent2 4 2 8 4" xfId="15488"/>
    <cellStyle name="20% - Accent2 4 2 9" xfId="15489"/>
    <cellStyle name="20% - Accent2 4 2 9 2" xfId="15490"/>
    <cellStyle name="20% - Accent2 4 2 9 2 2" xfId="15491"/>
    <cellStyle name="20% - Accent2 4 2 9 3" xfId="15492"/>
    <cellStyle name="20% - Accent2 4 2 9 4" xfId="15493"/>
    <cellStyle name="20% - Accent2 4 3" xfId="506"/>
    <cellStyle name="20% - Accent2 4 3 10" xfId="15494"/>
    <cellStyle name="20% - Accent2 4 3 10 2" xfId="15495"/>
    <cellStyle name="20% - Accent2 4 3 11" xfId="15496"/>
    <cellStyle name="20% - Accent2 4 3 12" xfId="15497"/>
    <cellStyle name="20% - Accent2 4 3 13" xfId="15498"/>
    <cellStyle name="20% - Accent2 4 3 2" xfId="15499"/>
    <cellStyle name="20% - Accent2 4 3 2 2" xfId="15500"/>
    <cellStyle name="20% - Accent2 4 3 2 2 2" xfId="15501"/>
    <cellStyle name="20% - Accent2 4 3 2 3" xfId="15502"/>
    <cellStyle name="20% - Accent2 4 3 2 4" xfId="15503"/>
    <cellStyle name="20% - Accent2 4 3 3" xfId="15504"/>
    <cellStyle name="20% - Accent2 4 3 3 2" xfId="15505"/>
    <cellStyle name="20% - Accent2 4 3 3 2 2" xfId="15506"/>
    <cellStyle name="20% - Accent2 4 3 3 3" xfId="15507"/>
    <cellStyle name="20% - Accent2 4 3 3 4" xfId="15508"/>
    <cellStyle name="20% - Accent2 4 3 4" xfId="15509"/>
    <cellStyle name="20% - Accent2 4 3 4 2" xfId="15510"/>
    <cellStyle name="20% - Accent2 4 3 4 2 2" xfId="15511"/>
    <cellStyle name="20% - Accent2 4 3 4 3" xfId="15512"/>
    <cellStyle name="20% - Accent2 4 3 4 4" xfId="15513"/>
    <cellStyle name="20% - Accent2 4 3 5" xfId="15514"/>
    <cellStyle name="20% - Accent2 4 3 5 2" xfId="15515"/>
    <cellStyle name="20% - Accent2 4 3 5 2 2" xfId="15516"/>
    <cellStyle name="20% - Accent2 4 3 5 3" xfId="15517"/>
    <cellStyle name="20% - Accent2 4 3 5 4" xfId="15518"/>
    <cellStyle name="20% - Accent2 4 3 6" xfId="15519"/>
    <cellStyle name="20% - Accent2 4 3 6 2" xfId="15520"/>
    <cellStyle name="20% - Accent2 4 3 6 2 2" xfId="15521"/>
    <cellStyle name="20% - Accent2 4 3 6 3" xfId="15522"/>
    <cellStyle name="20% - Accent2 4 3 6 4" xfId="15523"/>
    <cellStyle name="20% - Accent2 4 3 7" xfId="15524"/>
    <cellStyle name="20% - Accent2 4 3 7 2" xfId="15525"/>
    <cellStyle name="20% - Accent2 4 3 7 2 2" xfId="15526"/>
    <cellStyle name="20% - Accent2 4 3 7 3" xfId="15527"/>
    <cellStyle name="20% - Accent2 4 3 7 4" xfId="15528"/>
    <cellStyle name="20% - Accent2 4 3 8" xfId="15529"/>
    <cellStyle name="20% - Accent2 4 3 8 2" xfId="15530"/>
    <cellStyle name="20% - Accent2 4 3 8 2 2" xfId="15531"/>
    <cellStyle name="20% - Accent2 4 3 8 3" xfId="15532"/>
    <cellStyle name="20% - Accent2 4 3 8 4" xfId="15533"/>
    <cellStyle name="20% - Accent2 4 3 9" xfId="15534"/>
    <cellStyle name="20% - Accent2 4 3 9 2" xfId="15535"/>
    <cellStyle name="20% - Accent2 4 3 9 2 2" xfId="15536"/>
    <cellStyle name="20% - Accent2 4 3 9 3" xfId="15537"/>
    <cellStyle name="20% - Accent2 4 4" xfId="507"/>
    <cellStyle name="20% - Accent2 4 4 2" xfId="15538"/>
    <cellStyle name="20% - Accent2 4 4 2 2" xfId="15539"/>
    <cellStyle name="20% - Accent2 4 4 2 2 2" xfId="15540"/>
    <cellStyle name="20% - Accent2 4 4 2 3" xfId="15541"/>
    <cellStyle name="20% - Accent2 4 4 2 4" xfId="15542"/>
    <cellStyle name="20% - Accent2 4 4 3" xfId="15543"/>
    <cellStyle name="20% - Accent2 4 4 3 2" xfId="15544"/>
    <cellStyle name="20% - Accent2 4 4 3 2 2" xfId="15545"/>
    <cellStyle name="20% - Accent2 4 4 3 3" xfId="15546"/>
    <cellStyle name="20% - Accent2 4 4 4" xfId="15547"/>
    <cellStyle name="20% - Accent2 4 4 4 2" xfId="15548"/>
    <cellStyle name="20% - Accent2 4 4 5" xfId="15549"/>
    <cellStyle name="20% - Accent2 4 4 6" xfId="15550"/>
    <cellStyle name="20% - Accent2 4 4 7" xfId="15551"/>
    <cellStyle name="20% - Accent2 4 5" xfId="15552"/>
    <cellStyle name="20% - Accent2 4 5 2" xfId="15553"/>
    <cellStyle name="20% - Accent2 4 5 2 2" xfId="15554"/>
    <cellStyle name="20% - Accent2 4 5 3" xfId="15555"/>
    <cellStyle name="20% - Accent2 4 5 4" xfId="15556"/>
    <cellStyle name="20% - Accent2 4 6" xfId="15557"/>
    <cellStyle name="20% - Accent2 4 6 2" xfId="15558"/>
    <cellStyle name="20% - Accent2 4 6 2 2" xfId="15559"/>
    <cellStyle name="20% - Accent2 4 6 3" xfId="15560"/>
    <cellStyle name="20% - Accent2 4 6 4" xfId="15561"/>
    <cellStyle name="20% - Accent2 4 7" xfId="15562"/>
    <cellStyle name="20% - Accent2 4 7 2" xfId="15563"/>
    <cellStyle name="20% - Accent2 4 7 2 2" xfId="15564"/>
    <cellStyle name="20% - Accent2 4 7 3" xfId="15565"/>
    <cellStyle name="20% - Accent2 4 7 4" xfId="15566"/>
    <cellStyle name="20% - Accent2 4 8" xfId="15567"/>
    <cellStyle name="20% - Accent2 4 8 2" xfId="15568"/>
    <cellStyle name="20% - Accent2 4 8 2 2" xfId="15569"/>
    <cellStyle name="20% - Accent2 4 8 3" xfId="15570"/>
    <cellStyle name="20% - Accent2 4 8 4" xfId="15571"/>
    <cellStyle name="20% - Accent2 4 9" xfId="15572"/>
    <cellStyle name="20% - Accent2 4 9 2" xfId="15573"/>
    <cellStyle name="20% - Accent2 4 9 2 2" xfId="15574"/>
    <cellStyle name="20% - Accent2 4 9 3" xfId="15575"/>
    <cellStyle name="20% - Accent2 4 9 4" xfId="15576"/>
    <cellStyle name="20% - Accent2 5" xfId="508"/>
    <cellStyle name="20% - Accent2 5 10" xfId="15577"/>
    <cellStyle name="20% - Accent2 5 10 2" xfId="15578"/>
    <cellStyle name="20% - Accent2 5 10 2 2" xfId="15579"/>
    <cellStyle name="20% - Accent2 5 10 3" xfId="15580"/>
    <cellStyle name="20% - Accent2 5 10 4" xfId="15581"/>
    <cellStyle name="20% - Accent2 5 11" xfId="15582"/>
    <cellStyle name="20% - Accent2 5 11 2" xfId="15583"/>
    <cellStyle name="20% - Accent2 5 11 2 2" xfId="15584"/>
    <cellStyle name="20% - Accent2 5 11 3" xfId="15585"/>
    <cellStyle name="20% - Accent2 5 11 4" xfId="15586"/>
    <cellStyle name="20% - Accent2 5 12" xfId="15587"/>
    <cellStyle name="20% - Accent2 5 12 2" xfId="15588"/>
    <cellStyle name="20% - Accent2 5 12 2 2" xfId="15589"/>
    <cellStyle name="20% - Accent2 5 12 3" xfId="15590"/>
    <cellStyle name="20% - Accent2 5 13" xfId="15591"/>
    <cellStyle name="20% - Accent2 5 13 2" xfId="15592"/>
    <cellStyle name="20% - Accent2 5 14" xfId="15593"/>
    <cellStyle name="20% - Accent2 5 15" xfId="15594"/>
    <cellStyle name="20% - Accent2 5 16" xfId="15595"/>
    <cellStyle name="20% - Accent2 5 2" xfId="509"/>
    <cellStyle name="20% - Accent2 5 2 10" xfId="15596"/>
    <cellStyle name="20% - Accent2 5 2 10 2" xfId="15597"/>
    <cellStyle name="20% - Accent2 5 2 10 2 2" xfId="15598"/>
    <cellStyle name="20% - Accent2 5 2 10 3" xfId="15599"/>
    <cellStyle name="20% - Accent2 5 2 11" xfId="15600"/>
    <cellStyle name="20% - Accent2 5 2 11 2" xfId="15601"/>
    <cellStyle name="20% - Accent2 5 2 12" xfId="15602"/>
    <cellStyle name="20% - Accent2 5 2 13" xfId="15603"/>
    <cellStyle name="20% - Accent2 5 2 14" xfId="15604"/>
    <cellStyle name="20% - Accent2 5 2 2" xfId="15605"/>
    <cellStyle name="20% - Accent2 5 2 2 2" xfId="15606"/>
    <cellStyle name="20% - Accent2 5 2 2 2 2" xfId="15607"/>
    <cellStyle name="20% - Accent2 5 2 2 3" xfId="15608"/>
    <cellStyle name="20% - Accent2 5 2 2 4" xfId="15609"/>
    <cellStyle name="20% - Accent2 5 2 3" xfId="15610"/>
    <cellStyle name="20% - Accent2 5 2 3 2" xfId="15611"/>
    <cellStyle name="20% - Accent2 5 2 3 2 2" xfId="15612"/>
    <cellStyle name="20% - Accent2 5 2 3 3" xfId="15613"/>
    <cellStyle name="20% - Accent2 5 2 3 4" xfId="15614"/>
    <cellStyle name="20% - Accent2 5 2 4" xfId="15615"/>
    <cellStyle name="20% - Accent2 5 2 4 2" xfId="15616"/>
    <cellStyle name="20% - Accent2 5 2 4 2 2" xfId="15617"/>
    <cellStyle name="20% - Accent2 5 2 4 3" xfId="15618"/>
    <cellStyle name="20% - Accent2 5 2 4 4" xfId="15619"/>
    <cellStyle name="20% - Accent2 5 2 5" xfId="15620"/>
    <cellStyle name="20% - Accent2 5 2 5 2" xfId="15621"/>
    <cellStyle name="20% - Accent2 5 2 5 2 2" xfId="15622"/>
    <cellStyle name="20% - Accent2 5 2 5 3" xfId="15623"/>
    <cellStyle name="20% - Accent2 5 2 5 4" xfId="15624"/>
    <cellStyle name="20% - Accent2 5 2 6" xfId="15625"/>
    <cellStyle name="20% - Accent2 5 2 6 2" xfId="15626"/>
    <cellStyle name="20% - Accent2 5 2 6 2 2" xfId="15627"/>
    <cellStyle name="20% - Accent2 5 2 6 3" xfId="15628"/>
    <cellStyle name="20% - Accent2 5 2 6 4" xfId="15629"/>
    <cellStyle name="20% - Accent2 5 2 7" xfId="15630"/>
    <cellStyle name="20% - Accent2 5 2 7 2" xfId="15631"/>
    <cellStyle name="20% - Accent2 5 2 7 2 2" xfId="15632"/>
    <cellStyle name="20% - Accent2 5 2 7 3" xfId="15633"/>
    <cellStyle name="20% - Accent2 5 2 7 4" xfId="15634"/>
    <cellStyle name="20% - Accent2 5 2 8" xfId="15635"/>
    <cellStyle name="20% - Accent2 5 2 8 2" xfId="15636"/>
    <cellStyle name="20% - Accent2 5 2 8 2 2" xfId="15637"/>
    <cellStyle name="20% - Accent2 5 2 8 3" xfId="15638"/>
    <cellStyle name="20% - Accent2 5 2 8 4" xfId="15639"/>
    <cellStyle name="20% - Accent2 5 2 9" xfId="15640"/>
    <cellStyle name="20% - Accent2 5 2 9 2" xfId="15641"/>
    <cellStyle name="20% - Accent2 5 2 9 2 2" xfId="15642"/>
    <cellStyle name="20% - Accent2 5 2 9 3" xfId="15643"/>
    <cellStyle name="20% - Accent2 5 2 9 4" xfId="15644"/>
    <cellStyle name="20% - Accent2 5 3" xfId="510"/>
    <cellStyle name="20% - Accent2 5 3 2" xfId="15645"/>
    <cellStyle name="20% - Accent2 5 3 2 2" xfId="15646"/>
    <cellStyle name="20% - Accent2 5 3 2 2 2" xfId="15647"/>
    <cellStyle name="20% - Accent2 5 3 2 3" xfId="15648"/>
    <cellStyle name="20% - Accent2 5 3 2 4" xfId="15649"/>
    <cellStyle name="20% - Accent2 5 3 3" xfId="15650"/>
    <cellStyle name="20% - Accent2 5 3 3 2" xfId="15651"/>
    <cellStyle name="20% - Accent2 5 3 3 2 2" xfId="15652"/>
    <cellStyle name="20% - Accent2 5 3 3 3" xfId="15653"/>
    <cellStyle name="20% - Accent2 5 3 4" xfId="15654"/>
    <cellStyle name="20% - Accent2 5 3 4 2" xfId="15655"/>
    <cellStyle name="20% - Accent2 5 3 5" xfId="15656"/>
    <cellStyle name="20% - Accent2 5 3 6" xfId="15657"/>
    <cellStyle name="20% - Accent2 5 3 7" xfId="15658"/>
    <cellStyle name="20% - Accent2 5 4" xfId="511"/>
    <cellStyle name="20% - Accent2 5 4 2" xfId="15659"/>
    <cellStyle name="20% - Accent2 5 4 2 2" xfId="15660"/>
    <cellStyle name="20% - Accent2 5 4 2 2 2" xfId="15661"/>
    <cellStyle name="20% - Accent2 5 4 2 3" xfId="15662"/>
    <cellStyle name="20% - Accent2 5 4 3" xfId="15663"/>
    <cellStyle name="20% - Accent2 5 4 3 2" xfId="15664"/>
    <cellStyle name="20% - Accent2 5 4 4" xfId="15665"/>
    <cellStyle name="20% - Accent2 5 4 5" xfId="15666"/>
    <cellStyle name="20% - Accent2 5 4 6" xfId="15667"/>
    <cellStyle name="20% - Accent2 5 5" xfId="15668"/>
    <cellStyle name="20% - Accent2 5 5 2" xfId="15669"/>
    <cellStyle name="20% - Accent2 5 5 2 2" xfId="15670"/>
    <cellStyle name="20% - Accent2 5 5 3" xfId="15671"/>
    <cellStyle name="20% - Accent2 5 5 4" xfId="15672"/>
    <cellStyle name="20% - Accent2 5 6" xfId="15673"/>
    <cellStyle name="20% - Accent2 5 6 2" xfId="15674"/>
    <cellStyle name="20% - Accent2 5 6 2 2" xfId="15675"/>
    <cellStyle name="20% - Accent2 5 6 3" xfId="15676"/>
    <cellStyle name="20% - Accent2 5 6 4" xfId="15677"/>
    <cellStyle name="20% - Accent2 5 7" xfId="15678"/>
    <cellStyle name="20% - Accent2 5 7 2" xfId="15679"/>
    <cellStyle name="20% - Accent2 5 7 2 2" xfId="15680"/>
    <cellStyle name="20% - Accent2 5 7 3" xfId="15681"/>
    <cellStyle name="20% - Accent2 5 7 4" xfId="15682"/>
    <cellStyle name="20% - Accent2 5 8" xfId="15683"/>
    <cellStyle name="20% - Accent2 5 8 2" xfId="15684"/>
    <cellStyle name="20% - Accent2 5 8 2 2" xfId="15685"/>
    <cellStyle name="20% - Accent2 5 8 3" xfId="15686"/>
    <cellStyle name="20% - Accent2 5 8 4" xfId="15687"/>
    <cellStyle name="20% - Accent2 5 9" xfId="15688"/>
    <cellStyle name="20% - Accent2 5 9 2" xfId="15689"/>
    <cellStyle name="20% - Accent2 5 9 2 2" xfId="15690"/>
    <cellStyle name="20% - Accent2 5 9 3" xfId="15691"/>
    <cellStyle name="20% - Accent2 5 9 4" xfId="15692"/>
    <cellStyle name="20% - Accent2 6" xfId="512"/>
    <cellStyle name="20% - Accent2 6 10" xfId="15693"/>
    <cellStyle name="20% - Accent2 6 10 2" xfId="15694"/>
    <cellStyle name="20% - Accent2 6 10 2 2" xfId="15695"/>
    <cellStyle name="20% - Accent2 6 10 3" xfId="15696"/>
    <cellStyle name="20% - Accent2 6 11" xfId="15697"/>
    <cellStyle name="20% - Accent2 6 11 2" xfId="15698"/>
    <cellStyle name="20% - Accent2 6 12" xfId="15699"/>
    <cellStyle name="20% - Accent2 6 13" xfId="15700"/>
    <cellStyle name="20% - Accent2 6 14" xfId="15701"/>
    <cellStyle name="20% - Accent2 6 2" xfId="513"/>
    <cellStyle name="20% - Accent2 6 2 2" xfId="15702"/>
    <cellStyle name="20% - Accent2 6 2 2 2" xfId="15703"/>
    <cellStyle name="20% - Accent2 6 2 2 2 2" xfId="15704"/>
    <cellStyle name="20% - Accent2 6 2 2 3" xfId="15705"/>
    <cellStyle name="20% - Accent2 6 2 2 4" xfId="15706"/>
    <cellStyle name="20% - Accent2 6 2 3" xfId="15707"/>
    <cellStyle name="20% - Accent2 6 2 3 2" xfId="15708"/>
    <cellStyle name="20% - Accent2 6 2 3 2 2" xfId="15709"/>
    <cellStyle name="20% - Accent2 6 2 3 3" xfId="15710"/>
    <cellStyle name="20% - Accent2 6 2 4" xfId="15711"/>
    <cellStyle name="20% - Accent2 6 2 4 2" xfId="15712"/>
    <cellStyle name="20% - Accent2 6 2 5" xfId="15713"/>
    <cellStyle name="20% - Accent2 6 2 6" xfId="15714"/>
    <cellStyle name="20% - Accent2 6 2 7" xfId="15715"/>
    <cellStyle name="20% - Accent2 6 3" xfId="514"/>
    <cellStyle name="20% - Accent2 6 3 2" xfId="15716"/>
    <cellStyle name="20% - Accent2 6 3 2 2" xfId="15717"/>
    <cellStyle name="20% - Accent2 6 3 2 2 2" xfId="15718"/>
    <cellStyle name="20% - Accent2 6 3 2 3" xfId="15719"/>
    <cellStyle name="20% - Accent2 6 3 2 4" xfId="15720"/>
    <cellStyle name="20% - Accent2 6 3 3" xfId="15721"/>
    <cellStyle name="20% - Accent2 6 3 3 2" xfId="15722"/>
    <cellStyle name="20% - Accent2 6 3 3 2 2" xfId="15723"/>
    <cellStyle name="20% - Accent2 6 3 3 3" xfId="15724"/>
    <cellStyle name="20% - Accent2 6 3 4" xfId="15725"/>
    <cellStyle name="20% - Accent2 6 3 4 2" xfId="15726"/>
    <cellStyle name="20% - Accent2 6 3 5" xfId="15727"/>
    <cellStyle name="20% - Accent2 6 3 6" xfId="15728"/>
    <cellStyle name="20% - Accent2 6 3 7" xfId="15729"/>
    <cellStyle name="20% - Accent2 6 4" xfId="515"/>
    <cellStyle name="20% - Accent2 6 4 2" xfId="15730"/>
    <cellStyle name="20% - Accent2 6 4 2 2" xfId="15731"/>
    <cellStyle name="20% - Accent2 6 4 2 2 2" xfId="15732"/>
    <cellStyle name="20% - Accent2 6 4 2 3" xfId="15733"/>
    <cellStyle name="20% - Accent2 6 4 3" xfId="15734"/>
    <cellStyle name="20% - Accent2 6 4 3 2" xfId="15735"/>
    <cellStyle name="20% - Accent2 6 4 4" xfId="15736"/>
    <cellStyle name="20% - Accent2 6 4 5" xfId="15737"/>
    <cellStyle name="20% - Accent2 6 4 6" xfId="15738"/>
    <cellStyle name="20% - Accent2 6 5" xfId="15739"/>
    <cellStyle name="20% - Accent2 6 5 2" xfId="15740"/>
    <cellStyle name="20% - Accent2 6 5 2 2" xfId="15741"/>
    <cellStyle name="20% - Accent2 6 5 3" xfId="15742"/>
    <cellStyle name="20% - Accent2 6 5 4" xfId="15743"/>
    <cellStyle name="20% - Accent2 6 6" xfId="15744"/>
    <cellStyle name="20% - Accent2 6 6 2" xfId="15745"/>
    <cellStyle name="20% - Accent2 6 6 2 2" xfId="15746"/>
    <cellStyle name="20% - Accent2 6 6 3" xfId="15747"/>
    <cellStyle name="20% - Accent2 6 6 4" xfId="15748"/>
    <cellStyle name="20% - Accent2 6 7" xfId="15749"/>
    <cellStyle name="20% - Accent2 6 7 2" xfId="15750"/>
    <cellStyle name="20% - Accent2 6 7 2 2" xfId="15751"/>
    <cellStyle name="20% - Accent2 6 7 3" xfId="15752"/>
    <cellStyle name="20% - Accent2 6 7 4" xfId="15753"/>
    <cellStyle name="20% - Accent2 6 8" xfId="15754"/>
    <cellStyle name="20% - Accent2 6 8 2" xfId="15755"/>
    <cellStyle name="20% - Accent2 6 8 2 2" xfId="15756"/>
    <cellStyle name="20% - Accent2 6 8 3" xfId="15757"/>
    <cellStyle name="20% - Accent2 6 8 4" xfId="15758"/>
    <cellStyle name="20% - Accent2 6 9" xfId="15759"/>
    <cellStyle name="20% - Accent2 6 9 2" xfId="15760"/>
    <cellStyle name="20% - Accent2 6 9 2 2" xfId="15761"/>
    <cellStyle name="20% - Accent2 6 9 3" xfId="15762"/>
    <cellStyle name="20% - Accent2 6 9 4" xfId="15763"/>
    <cellStyle name="20% - Accent2 7" xfId="516"/>
    <cellStyle name="20% - Accent2 7 10" xfId="15764"/>
    <cellStyle name="20% - Accent2 7 10 2" xfId="15765"/>
    <cellStyle name="20% - Accent2 7 11" xfId="15766"/>
    <cellStyle name="20% - Accent2 7 12" xfId="15767"/>
    <cellStyle name="20% - Accent2 7 13" xfId="15768"/>
    <cellStyle name="20% - Accent2 7 2" xfId="517"/>
    <cellStyle name="20% - Accent2 7 2 2" xfId="15769"/>
    <cellStyle name="20% - Accent2 7 2 2 2" xfId="15770"/>
    <cellStyle name="20% - Accent2 7 2 2 2 2" xfId="15771"/>
    <cellStyle name="20% - Accent2 7 2 2 3" xfId="15772"/>
    <cellStyle name="20% - Accent2 7 2 2 4" xfId="15773"/>
    <cellStyle name="20% - Accent2 7 2 3" xfId="15774"/>
    <cellStyle name="20% - Accent2 7 2 3 2" xfId="15775"/>
    <cellStyle name="20% - Accent2 7 2 3 2 2" xfId="15776"/>
    <cellStyle name="20% - Accent2 7 2 3 3" xfId="15777"/>
    <cellStyle name="20% - Accent2 7 2 4" xfId="15778"/>
    <cellStyle name="20% - Accent2 7 2 4 2" xfId="15779"/>
    <cellStyle name="20% - Accent2 7 2 5" xfId="15780"/>
    <cellStyle name="20% - Accent2 7 2 6" xfId="15781"/>
    <cellStyle name="20% - Accent2 7 2 7" xfId="15782"/>
    <cellStyle name="20% - Accent2 7 3" xfId="518"/>
    <cellStyle name="20% - Accent2 7 3 2" xfId="15783"/>
    <cellStyle name="20% - Accent2 7 3 2 2" xfId="15784"/>
    <cellStyle name="20% - Accent2 7 3 2 2 2" xfId="15785"/>
    <cellStyle name="20% - Accent2 7 3 2 3" xfId="15786"/>
    <cellStyle name="20% - Accent2 7 3 3" xfId="15787"/>
    <cellStyle name="20% - Accent2 7 3 3 2" xfId="15788"/>
    <cellStyle name="20% - Accent2 7 3 4" xfId="15789"/>
    <cellStyle name="20% - Accent2 7 3 5" xfId="15790"/>
    <cellStyle name="20% - Accent2 7 3 6" xfId="15791"/>
    <cellStyle name="20% - Accent2 7 4" xfId="519"/>
    <cellStyle name="20% - Accent2 7 4 2" xfId="15792"/>
    <cellStyle name="20% - Accent2 7 4 2 2" xfId="15793"/>
    <cellStyle name="20% - Accent2 7 4 2 2 2" xfId="15794"/>
    <cellStyle name="20% - Accent2 7 4 2 3" xfId="15795"/>
    <cellStyle name="20% - Accent2 7 4 3" xfId="15796"/>
    <cellStyle name="20% - Accent2 7 4 3 2" xfId="15797"/>
    <cellStyle name="20% - Accent2 7 4 4" xfId="15798"/>
    <cellStyle name="20% - Accent2 7 4 5" xfId="15799"/>
    <cellStyle name="20% - Accent2 7 4 6" xfId="15800"/>
    <cellStyle name="20% - Accent2 7 5" xfId="15801"/>
    <cellStyle name="20% - Accent2 7 5 2" xfId="15802"/>
    <cellStyle name="20% - Accent2 7 5 2 2" xfId="15803"/>
    <cellStyle name="20% - Accent2 7 5 3" xfId="15804"/>
    <cellStyle name="20% - Accent2 7 5 4" xfId="15805"/>
    <cellStyle name="20% - Accent2 7 6" xfId="15806"/>
    <cellStyle name="20% - Accent2 7 6 2" xfId="15807"/>
    <cellStyle name="20% - Accent2 7 6 2 2" xfId="15808"/>
    <cellStyle name="20% - Accent2 7 6 3" xfId="15809"/>
    <cellStyle name="20% - Accent2 7 6 4" xfId="15810"/>
    <cellStyle name="20% - Accent2 7 7" xfId="15811"/>
    <cellStyle name="20% - Accent2 7 7 2" xfId="15812"/>
    <cellStyle name="20% - Accent2 7 7 2 2" xfId="15813"/>
    <cellStyle name="20% - Accent2 7 7 3" xfId="15814"/>
    <cellStyle name="20% - Accent2 7 7 4" xfId="15815"/>
    <cellStyle name="20% - Accent2 7 8" xfId="15816"/>
    <cellStyle name="20% - Accent2 7 8 2" xfId="15817"/>
    <cellStyle name="20% - Accent2 7 8 2 2" xfId="15818"/>
    <cellStyle name="20% - Accent2 7 8 3" xfId="15819"/>
    <cellStyle name="20% - Accent2 7 8 4" xfId="15820"/>
    <cellStyle name="20% - Accent2 7 9" xfId="15821"/>
    <cellStyle name="20% - Accent2 7 9 2" xfId="15822"/>
    <cellStyle name="20% - Accent2 7 9 2 2" xfId="15823"/>
    <cellStyle name="20% - Accent2 7 9 3" xfId="15824"/>
    <cellStyle name="20% - Accent2 8" xfId="520"/>
    <cellStyle name="20% - Accent2 8 2" xfId="521"/>
    <cellStyle name="20% - Accent2 8 2 2" xfId="15825"/>
    <cellStyle name="20% - Accent2 8 2 2 2" xfId="15826"/>
    <cellStyle name="20% - Accent2 8 2 3" xfId="15827"/>
    <cellStyle name="20% - Accent2 8 2 4" xfId="15828"/>
    <cellStyle name="20% - Accent2 8 2 5" xfId="15829"/>
    <cellStyle name="20% - Accent2 8 3" xfId="522"/>
    <cellStyle name="20% - Accent2 8 3 2" xfId="15830"/>
    <cellStyle name="20% - Accent2 8 3 2 2" xfId="15831"/>
    <cellStyle name="20% - Accent2 8 3 3" xfId="15832"/>
    <cellStyle name="20% - Accent2 8 3 4" xfId="15833"/>
    <cellStyle name="20% - Accent2 8 3 5" xfId="15834"/>
    <cellStyle name="20% - Accent2 8 4" xfId="523"/>
    <cellStyle name="20% - Accent2 8 4 2" xfId="15835"/>
    <cellStyle name="20% - Accent2 8 4 2 2" xfId="15836"/>
    <cellStyle name="20% - Accent2 8 4 3" xfId="15837"/>
    <cellStyle name="20% - Accent2 8 4 4" xfId="15838"/>
    <cellStyle name="20% - Accent2 8 4 5" xfId="15839"/>
    <cellStyle name="20% - Accent2 8 5" xfId="15840"/>
    <cellStyle name="20% - Accent2 8 5 2" xfId="15841"/>
    <cellStyle name="20% - Accent2 8 5 2 2" xfId="15842"/>
    <cellStyle name="20% - Accent2 8 5 3" xfId="15843"/>
    <cellStyle name="20% - Accent2 8 5 4" xfId="15844"/>
    <cellStyle name="20% - Accent2 8 6" xfId="15845"/>
    <cellStyle name="20% - Accent2 8 6 2" xfId="15846"/>
    <cellStyle name="20% - Accent2 8 6 2 2" xfId="15847"/>
    <cellStyle name="20% - Accent2 8 6 3" xfId="15848"/>
    <cellStyle name="20% - Accent2 8 7" xfId="15849"/>
    <cellStyle name="20% - Accent2 9" xfId="524"/>
    <cellStyle name="20% - Accent2 9 2" xfId="525"/>
    <cellStyle name="20% - Accent2 9 2 2" xfId="15850"/>
    <cellStyle name="20% - Accent2 9 2 2 2" xfId="15851"/>
    <cellStyle name="20% - Accent2 9 2 3" xfId="15852"/>
    <cellStyle name="20% - Accent2 9 2 4" xfId="15853"/>
    <cellStyle name="20% - Accent2 9 2 5" xfId="15854"/>
    <cellStyle name="20% - Accent2 9 3" xfId="526"/>
    <cellStyle name="20% - Accent2 9 3 2" xfId="15855"/>
    <cellStyle name="20% - Accent2 9 3 2 2" xfId="15856"/>
    <cellStyle name="20% - Accent2 9 3 3" xfId="15857"/>
    <cellStyle name="20% - Accent2 9 3 4" xfId="15858"/>
    <cellStyle name="20% - Accent2 9 4" xfId="527"/>
    <cellStyle name="20% - Accent2 9 4 2" xfId="15859"/>
    <cellStyle name="20% - Accent2 9 4 3" xfId="15860"/>
    <cellStyle name="20% - Accent2 9 5" xfId="15861"/>
    <cellStyle name="20% - Accent2 9 6" xfId="15862"/>
    <cellStyle name="20% - Accent2 9 7" xfId="15863"/>
    <cellStyle name="20% - Accent3" xfId="104" builtinId="38" customBuiltin="1"/>
    <cellStyle name="20% - Accent3 10" xfId="528"/>
    <cellStyle name="20% - Accent3 10 2" xfId="529"/>
    <cellStyle name="20% - Accent3 10 2 2" xfId="15864"/>
    <cellStyle name="20% - Accent3 10 2 2 2" xfId="15865"/>
    <cellStyle name="20% - Accent3 10 2 3" xfId="15866"/>
    <cellStyle name="20% - Accent3 10 2 4" xfId="15867"/>
    <cellStyle name="20% - Accent3 10 2 5" xfId="15868"/>
    <cellStyle name="20% - Accent3 10 3" xfId="530"/>
    <cellStyle name="20% - Accent3 10 3 2" xfId="15869"/>
    <cellStyle name="20% - Accent3 10 3 3" xfId="15870"/>
    <cellStyle name="20% - Accent3 10 4" xfId="531"/>
    <cellStyle name="20% - Accent3 10 5" xfId="15871"/>
    <cellStyle name="20% - Accent3 10 6" xfId="15872"/>
    <cellStyle name="20% - Accent3 10 7" xfId="15873"/>
    <cellStyle name="20% - Accent3 11" xfId="532"/>
    <cellStyle name="20% - Accent3 11 2" xfId="533"/>
    <cellStyle name="20% - Accent3 11 2 2" xfId="15874"/>
    <cellStyle name="20% - Accent3 11 2 2 2" xfId="15875"/>
    <cellStyle name="20% - Accent3 11 2 3" xfId="15876"/>
    <cellStyle name="20% - Accent3 11 2 4" xfId="15877"/>
    <cellStyle name="20% - Accent3 11 2 5" xfId="15878"/>
    <cellStyle name="20% - Accent3 11 3" xfId="534"/>
    <cellStyle name="20% - Accent3 11 3 2" xfId="15879"/>
    <cellStyle name="20% - Accent3 11 3 3" xfId="15880"/>
    <cellStyle name="20% - Accent3 11 4" xfId="535"/>
    <cellStyle name="20% - Accent3 11 5" xfId="15881"/>
    <cellStyle name="20% - Accent3 11 6" xfId="15882"/>
    <cellStyle name="20% - Accent3 11 7" xfId="15883"/>
    <cellStyle name="20% - Accent3 12" xfId="536"/>
    <cellStyle name="20% - Accent3 12 2" xfId="537"/>
    <cellStyle name="20% - Accent3 12 2 2" xfId="15884"/>
    <cellStyle name="20% - Accent3 12 2 3" xfId="15885"/>
    <cellStyle name="20% - Accent3 12 3" xfId="538"/>
    <cellStyle name="20% - Accent3 12 4" xfId="539"/>
    <cellStyle name="20% - Accent3 12 5" xfId="15886"/>
    <cellStyle name="20% - Accent3 12 6" xfId="15887"/>
    <cellStyle name="20% - Accent3 12 7" xfId="15888"/>
    <cellStyle name="20% - Accent3 12 8" xfId="15889"/>
    <cellStyle name="20% - Accent3 13" xfId="540"/>
    <cellStyle name="20% - Accent3 13 2" xfId="15890"/>
    <cellStyle name="20% - Accent3 13 2 2" xfId="15891"/>
    <cellStyle name="20% - Accent3 13 3" xfId="15892"/>
    <cellStyle name="20% - Accent3 13 4" xfId="15893"/>
    <cellStyle name="20% - Accent3 13 5" xfId="15894"/>
    <cellStyle name="20% - Accent3 14" xfId="541"/>
    <cellStyle name="20% - Accent3 14 2" xfId="15895"/>
    <cellStyle name="20% - Accent3 14 2 2" xfId="15896"/>
    <cellStyle name="20% - Accent3 14 3" xfId="15897"/>
    <cellStyle name="20% - Accent3 14 4" xfId="15898"/>
    <cellStyle name="20% - Accent3 14 5" xfId="15899"/>
    <cellStyle name="20% - Accent3 15" xfId="542"/>
    <cellStyle name="20% - Accent3 15 2" xfId="15900"/>
    <cellStyle name="20% - Accent3 15 2 2" xfId="15901"/>
    <cellStyle name="20% - Accent3 15 3" xfId="15902"/>
    <cellStyle name="20% - Accent3 15 4" xfId="15903"/>
    <cellStyle name="20% - Accent3 15 5" xfId="15904"/>
    <cellStyle name="20% - Accent3 16" xfId="543"/>
    <cellStyle name="20% - Accent3 16 2" xfId="15905"/>
    <cellStyle name="20% - Accent3 17" xfId="544"/>
    <cellStyle name="20% - Accent3 18" xfId="545"/>
    <cellStyle name="20% - Accent3 19" xfId="546"/>
    <cellStyle name="20% - Accent3 2" xfId="547"/>
    <cellStyle name="20% - Accent3 2 10" xfId="548"/>
    <cellStyle name="20% - Accent3 2 11" xfId="549"/>
    <cellStyle name="20% - Accent3 2 11 2" xfId="15906"/>
    <cellStyle name="20% - Accent3 2 11 2 2" xfId="15907"/>
    <cellStyle name="20% - Accent3 2 11 3" xfId="15908"/>
    <cellStyle name="20% - Accent3 2 11 4" xfId="15909"/>
    <cellStyle name="20% - Accent3 2 11 5" xfId="15910"/>
    <cellStyle name="20% - Accent3 2 12" xfId="550"/>
    <cellStyle name="20% - Accent3 2 12 2" xfId="15911"/>
    <cellStyle name="20% - Accent3 2 12 2 2" xfId="15912"/>
    <cellStyle name="20% - Accent3 2 12 3" xfId="15913"/>
    <cellStyle name="20% - Accent3 2 12 4" xfId="15914"/>
    <cellStyle name="20% - Accent3 2 12 5" xfId="15915"/>
    <cellStyle name="20% - Accent3 2 13" xfId="551"/>
    <cellStyle name="20% - Accent3 2 13 2" xfId="15916"/>
    <cellStyle name="20% - Accent3 2 13 2 2" xfId="15917"/>
    <cellStyle name="20% - Accent3 2 13 3" xfId="15918"/>
    <cellStyle name="20% - Accent3 2 13 4" xfId="15919"/>
    <cellStyle name="20% - Accent3 2 13 5" xfId="15920"/>
    <cellStyle name="20% - Accent3 2 14" xfId="552"/>
    <cellStyle name="20% - Accent3 2 14 2" xfId="15921"/>
    <cellStyle name="20% - Accent3 2 14 2 2" xfId="15922"/>
    <cellStyle name="20% - Accent3 2 14 3" xfId="15923"/>
    <cellStyle name="20% - Accent3 2 14 4" xfId="15924"/>
    <cellStyle name="20% - Accent3 2 14 5" xfId="15925"/>
    <cellStyle name="20% - Accent3 2 15" xfId="553"/>
    <cellStyle name="20% - Accent3 2 15 2" xfId="15926"/>
    <cellStyle name="20% - Accent3 2 15 2 2" xfId="15927"/>
    <cellStyle name="20% - Accent3 2 15 3" xfId="15928"/>
    <cellStyle name="20% - Accent3 2 15 4" xfId="15929"/>
    <cellStyle name="20% - Accent3 2 15 5" xfId="15930"/>
    <cellStyle name="20% - Accent3 2 16" xfId="15931"/>
    <cellStyle name="20% - Accent3 2 16 2" xfId="15932"/>
    <cellStyle name="20% - Accent3 2 16 2 2" xfId="15933"/>
    <cellStyle name="20% - Accent3 2 16 3" xfId="15934"/>
    <cellStyle name="20% - Accent3 2 16 4" xfId="15935"/>
    <cellStyle name="20% - Accent3 2 17" xfId="15936"/>
    <cellStyle name="20% - Accent3 2 17 2" xfId="15937"/>
    <cellStyle name="20% - Accent3 2 18" xfId="15938"/>
    <cellStyle name="20% - Accent3 2 19" xfId="47757"/>
    <cellStyle name="20% - Accent3 2 2" xfId="554"/>
    <cellStyle name="20% - Accent3 2 2 2" xfId="15939"/>
    <cellStyle name="20% - Accent3 2 2 2 10" xfId="15940"/>
    <cellStyle name="20% - Accent3 2 2 2 10 2" xfId="15941"/>
    <cellStyle name="20% - Accent3 2 2 2 10 2 2" xfId="15942"/>
    <cellStyle name="20% - Accent3 2 2 2 10 3" xfId="15943"/>
    <cellStyle name="20% - Accent3 2 2 2 10 4" xfId="15944"/>
    <cellStyle name="20% - Accent3 2 2 2 11" xfId="15945"/>
    <cellStyle name="20% - Accent3 2 2 2 11 2" xfId="15946"/>
    <cellStyle name="20% - Accent3 2 2 2 11 2 2" xfId="15947"/>
    <cellStyle name="20% - Accent3 2 2 2 11 3" xfId="15948"/>
    <cellStyle name="20% - Accent3 2 2 2 11 4" xfId="15949"/>
    <cellStyle name="20% - Accent3 2 2 2 12" xfId="15950"/>
    <cellStyle name="20% - Accent3 2 2 2 12 2" xfId="15951"/>
    <cellStyle name="20% - Accent3 2 2 2 13" xfId="15952"/>
    <cellStyle name="20% - Accent3 2 2 2 14" xfId="15953"/>
    <cellStyle name="20% - Accent3 2 2 2 2" xfId="15954"/>
    <cellStyle name="20% - Accent3 2 2 2 2 10" xfId="15955"/>
    <cellStyle name="20% - Accent3 2 2 2 2 10 2" xfId="15956"/>
    <cellStyle name="20% - Accent3 2 2 2 2 11" xfId="15957"/>
    <cellStyle name="20% - Accent3 2 2 2 2 12" xfId="15958"/>
    <cellStyle name="20% - Accent3 2 2 2 2 2" xfId="15959"/>
    <cellStyle name="20% - Accent3 2 2 2 2 2 2" xfId="15960"/>
    <cellStyle name="20% - Accent3 2 2 2 2 2 2 2" xfId="15961"/>
    <cellStyle name="20% - Accent3 2 2 2 2 2 2 2 2" xfId="15962"/>
    <cellStyle name="20% - Accent3 2 2 2 2 2 2 3" xfId="15963"/>
    <cellStyle name="20% - Accent3 2 2 2 2 2 2 4" xfId="15964"/>
    <cellStyle name="20% - Accent3 2 2 2 2 2 3" xfId="15965"/>
    <cellStyle name="20% - Accent3 2 2 2 2 2 3 2" xfId="15966"/>
    <cellStyle name="20% - Accent3 2 2 2 2 2 4" xfId="15967"/>
    <cellStyle name="20% - Accent3 2 2 2 2 2 5" xfId="15968"/>
    <cellStyle name="20% - Accent3 2 2 2 2 3" xfId="15969"/>
    <cellStyle name="20% - Accent3 2 2 2 2 3 2" xfId="15970"/>
    <cellStyle name="20% - Accent3 2 2 2 2 3 2 2" xfId="15971"/>
    <cellStyle name="20% - Accent3 2 2 2 2 3 2 2 2" xfId="15972"/>
    <cellStyle name="20% - Accent3 2 2 2 2 3 2 3" xfId="15973"/>
    <cellStyle name="20% - Accent3 2 2 2 2 3 2 4" xfId="15974"/>
    <cellStyle name="20% - Accent3 2 2 2 2 3 3" xfId="15975"/>
    <cellStyle name="20% - Accent3 2 2 2 2 3 3 2" xfId="15976"/>
    <cellStyle name="20% - Accent3 2 2 2 2 3 4" xfId="15977"/>
    <cellStyle name="20% - Accent3 2 2 2 2 3 5" xfId="15978"/>
    <cellStyle name="20% - Accent3 2 2 2 2 4" xfId="15979"/>
    <cellStyle name="20% - Accent3 2 2 2 2 4 2" xfId="15980"/>
    <cellStyle name="20% - Accent3 2 2 2 2 4 2 2" xfId="15981"/>
    <cellStyle name="20% - Accent3 2 2 2 2 4 3" xfId="15982"/>
    <cellStyle name="20% - Accent3 2 2 2 2 4 4" xfId="15983"/>
    <cellStyle name="20% - Accent3 2 2 2 2 5" xfId="15984"/>
    <cellStyle name="20% - Accent3 2 2 2 2 5 2" xfId="15985"/>
    <cellStyle name="20% - Accent3 2 2 2 2 5 2 2" xfId="15986"/>
    <cellStyle name="20% - Accent3 2 2 2 2 5 3" xfId="15987"/>
    <cellStyle name="20% - Accent3 2 2 2 2 5 4" xfId="15988"/>
    <cellStyle name="20% - Accent3 2 2 2 2 6" xfId="15989"/>
    <cellStyle name="20% - Accent3 2 2 2 2 6 2" xfId="15990"/>
    <cellStyle name="20% - Accent3 2 2 2 2 6 2 2" xfId="15991"/>
    <cellStyle name="20% - Accent3 2 2 2 2 6 3" xfId="15992"/>
    <cellStyle name="20% - Accent3 2 2 2 2 6 4" xfId="15993"/>
    <cellStyle name="20% - Accent3 2 2 2 2 7" xfId="15994"/>
    <cellStyle name="20% - Accent3 2 2 2 2 7 2" xfId="15995"/>
    <cellStyle name="20% - Accent3 2 2 2 2 7 2 2" xfId="15996"/>
    <cellStyle name="20% - Accent3 2 2 2 2 7 3" xfId="15997"/>
    <cellStyle name="20% - Accent3 2 2 2 2 7 4" xfId="15998"/>
    <cellStyle name="20% - Accent3 2 2 2 2 8" xfId="15999"/>
    <cellStyle name="20% - Accent3 2 2 2 2 8 2" xfId="16000"/>
    <cellStyle name="20% - Accent3 2 2 2 2 8 2 2" xfId="16001"/>
    <cellStyle name="20% - Accent3 2 2 2 2 8 3" xfId="16002"/>
    <cellStyle name="20% - Accent3 2 2 2 2 8 4" xfId="16003"/>
    <cellStyle name="20% - Accent3 2 2 2 2 9" xfId="16004"/>
    <cellStyle name="20% - Accent3 2 2 2 2 9 2" xfId="16005"/>
    <cellStyle name="20% - Accent3 2 2 2 2 9 2 2" xfId="16006"/>
    <cellStyle name="20% - Accent3 2 2 2 2 9 3" xfId="16007"/>
    <cellStyle name="20% - Accent3 2 2 2 2 9 4" xfId="16008"/>
    <cellStyle name="20% - Accent3 2 2 2 3" xfId="16009"/>
    <cellStyle name="20% - Accent3 2 2 2 3 10" xfId="16010"/>
    <cellStyle name="20% - Accent3 2 2 2 3 11" xfId="16011"/>
    <cellStyle name="20% - Accent3 2 2 2 3 2" xfId="16012"/>
    <cellStyle name="20% - Accent3 2 2 2 3 2 2" xfId="16013"/>
    <cellStyle name="20% - Accent3 2 2 2 3 2 2 2" xfId="16014"/>
    <cellStyle name="20% - Accent3 2 2 2 3 2 3" xfId="16015"/>
    <cellStyle name="20% - Accent3 2 2 2 3 2 4" xfId="16016"/>
    <cellStyle name="20% - Accent3 2 2 2 3 3" xfId="16017"/>
    <cellStyle name="20% - Accent3 2 2 2 3 3 2" xfId="16018"/>
    <cellStyle name="20% - Accent3 2 2 2 3 3 2 2" xfId="16019"/>
    <cellStyle name="20% - Accent3 2 2 2 3 3 3" xfId="16020"/>
    <cellStyle name="20% - Accent3 2 2 2 3 3 4" xfId="16021"/>
    <cellStyle name="20% - Accent3 2 2 2 3 4" xfId="16022"/>
    <cellStyle name="20% - Accent3 2 2 2 3 4 2" xfId="16023"/>
    <cellStyle name="20% - Accent3 2 2 2 3 4 2 2" xfId="16024"/>
    <cellStyle name="20% - Accent3 2 2 2 3 4 3" xfId="16025"/>
    <cellStyle name="20% - Accent3 2 2 2 3 4 4" xfId="16026"/>
    <cellStyle name="20% - Accent3 2 2 2 3 5" xfId="16027"/>
    <cellStyle name="20% - Accent3 2 2 2 3 5 2" xfId="16028"/>
    <cellStyle name="20% - Accent3 2 2 2 3 5 2 2" xfId="16029"/>
    <cellStyle name="20% - Accent3 2 2 2 3 5 3" xfId="16030"/>
    <cellStyle name="20% - Accent3 2 2 2 3 5 4" xfId="16031"/>
    <cellStyle name="20% - Accent3 2 2 2 3 6" xfId="16032"/>
    <cellStyle name="20% - Accent3 2 2 2 3 6 2" xfId="16033"/>
    <cellStyle name="20% - Accent3 2 2 2 3 6 2 2" xfId="16034"/>
    <cellStyle name="20% - Accent3 2 2 2 3 6 3" xfId="16035"/>
    <cellStyle name="20% - Accent3 2 2 2 3 6 4" xfId="16036"/>
    <cellStyle name="20% - Accent3 2 2 2 3 7" xfId="16037"/>
    <cellStyle name="20% - Accent3 2 2 2 3 7 2" xfId="16038"/>
    <cellStyle name="20% - Accent3 2 2 2 3 7 2 2" xfId="16039"/>
    <cellStyle name="20% - Accent3 2 2 2 3 7 3" xfId="16040"/>
    <cellStyle name="20% - Accent3 2 2 2 3 7 4" xfId="16041"/>
    <cellStyle name="20% - Accent3 2 2 2 3 8" xfId="16042"/>
    <cellStyle name="20% - Accent3 2 2 2 3 8 2" xfId="16043"/>
    <cellStyle name="20% - Accent3 2 2 2 3 8 2 2" xfId="16044"/>
    <cellStyle name="20% - Accent3 2 2 2 3 8 3" xfId="16045"/>
    <cellStyle name="20% - Accent3 2 2 2 3 8 4" xfId="16046"/>
    <cellStyle name="20% - Accent3 2 2 2 3 9" xfId="16047"/>
    <cellStyle name="20% - Accent3 2 2 2 3 9 2" xfId="16048"/>
    <cellStyle name="20% - Accent3 2 2 2 4" xfId="16049"/>
    <cellStyle name="20% - Accent3 2 2 2 4 2" xfId="16050"/>
    <cellStyle name="20% - Accent3 2 2 2 4 2 2" xfId="16051"/>
    <cellStyle name="20% - Accent3 2 2 2 4 2 2 2" xfId="16052"/>
    <cellStyle name="20% - Accent3 2 2 2 4 2 3" xfId="16053"/>
    <cellStyle name="20% - Accent3 2 2 2 4 2 4" xfId="16054"/>
    <cellStyle name="20% - Accent3 2 2 2 4 3" xfId="16055"/>
    <cellStyle name="20% - Accent3 2 2 2 4 3 2" xfId="16056"/>
    <cellStyle name="20% - Accent3 2 2 2 4 4" xfId="16057"/>
    <cellStyle name="20% - Accent3 2 2 2 4 5" xfId="16058"/>
    <cellStyle name="20% - Accent3 2 2 2 5" xfId="16059"/>
    <cellStyle name="20% - Accent3 2 2 2 5 2" xfId="16060"/>
    <cellStyle name="20% - Accent3 2 2 2 5 2 2" xfId="16061"/>
    <cellStyle name="20% - Accent3 2 2 2 5 3" xfId="16062"/>
    <cellStyle name="20% - Accent3 2 2 2 5 4" xfId="16063"/>
    <cellStyle name="20% - Accent3 2 2 2 6" xfId="16064"/>
    <cellStyle name="20% - Accent3 2 2 2 6 2" xfId="16065"/>
    <cellStyle name="20% - Accent3 2 2 2 6 2 2" xfId="16066"/>
    <cellStyle name="20% - Accent3 2 2 2 6 3" xfId="16067"/>
    <cellStyle name="20% - Accent3 2 2 2 6 4" xfId="16068"/>
    <cellStyle name="20% - Accent3 2 2 2 7" xfId="16069"/>
    <cellStyle name="20% - Accent3 2 2 2 7 2" xfId="16070"/>
    <cellStyle name="20% - Accent3 2 2 2 7 2 2" xfId="16071"/>
    <cellStyle name="20% - Accent3 2 2 2 7 3" xfId="16072"/>
    <cellStyle name="20% - Accent3 2 2 2 7 4" xfId="16073"/>
    <cellStyle name="20% - Accent3 2 2 2 8" xfId="16074"/>
    <cellStyle name="20% - Accent3 2 2 2 8 2" xfId="16075"/>
    <cellStyle name="20% - Accent3 2 2 2 8 2 2" xfId="16076"/>
    <cellStyle name="20% - Accent3 2 2 2 8 3" xfId="16077"/>
    <cellStyle name="20% - Accent3 2 2 2 8 4" xfId="16078"/>
    <cellStyle name="20% - Accent3 2 2 2 9" xfId="16079"/>
    <cellStyle name="20% - Accent3 2 2 2 9 2" xfId="16080"/>
    <cellStyle name="20% - Accent3 2 2 2 9 2 2" xfId="16081"/>
    <cellStyle name="20% - Accent3 2 2 2 9 3" xfId="16082"/>
    <cellStyle name="20% - Accent3 2 2 2 9 4" xfId="16083"/>
    <cellStyle name="20% - Accent3 2 2 3" xfId="16084"/>
    <cellStyle name="20% - Accent3 2 2 3 10" xfId="16085"/>
    <cellStyle name="20% - Accent3 2 2 3 2" xfId="16086"/>
    <cellStyle name="20% - Accent3 2 2 3 2 2" xfId="16087"/>
    <cellStyle name="20% - Accent3 2 2 3 2 2 2" xfId="16088"/>
    <cellStyle name="20% - Accent3 2 2 3 2 2 2 2" xfId="16089"/>
    <cellStyle name="20% - Accent3 2 2 3 2 2 3" xfId="16090"/>
    <cellStyle name="20% - Accent3 2 2 3 2 2 4" xfId="16091"/>
    <cellStyle name="20% - Accent3 2 2 3 2 3" xfId="16092"/>
    <cellStyle name="20% - Accent3 2 2 3 2 3 2" xfId="16093"/>
    <cellStyle name="20% - Accent3 2 2 3 2 4" xfId="16094"/>
    <cellStyle name="20% - Accent3 2 2 3 2 5" xfId="16095"/>
    <cellStyle name="20% - Accent3 2 2 3 3" xfId="16096"/>
    <cellStyle name="20% - Accent3 2 2 3 3 2" xfId="16097"/>
    <cellStyle name="20% - Accent3 2 2 3 3 2 2" xfId="16098"/>
    <cellStyle name="20% - Accent3 2 2 3 3 2 2 2" xfId="16099"/>
    <cellStyle name="20% - Accent3 2 2 3 3 2 3" xfId="16100"/>
    <cellStyle name="20% - Accent3 2 2 3 3 2 4" xfId="16101"/>
    <cellStyle name="20% - Accent3 2 2 3 3 3" xfId="16102"/>
    <cellStyle name="20% - Accent3 2 2 3 3 3 2" xfId="16103"/>
    <cellStyle name="20% - Accent3 2 2 3 3 4" xfId="16104"/>
    <cellStyle name="20% - Accent3 2 2 3 3 5" xfId="16105"/>
    <cellStyle name="20% - Accent3 2 2 3 4" xfId="16106"/>
    <cellStyle name="20% - Accent3 2 2 3 4 2" xfId="16107"/>
    <cellStyle name="20% - Accent3 2 2 3 4 2 2" xfId="16108"/>
    <cellStyle name="20% - Accent3 2 2 3 4 3" xfId="16109"/>
    <cellStyle name="20% - Accent3 2 2 3 4 4" xfId="16110"/>
    <cellStyle name="20% - Accent3 2 2 3 5" xfId="16111"/>
    <cellStyle name="20% - Accent3 2 2 3 5 2" xfId="16112"/>
    <cellStyle name="20% - Accent3 2 2 3 5 2 2" xfId="16113"/>
    <cellStyle name="20% - Accent3 2 2 3 5 3" xfId="16114"/>
    <cellStyle name="20% - Accent3 2 2 3 5 4" xfId="16115"/>
    <cellStyle name="20% - Accent3 2 2 3 6" xfId="16116"/>
    <cellStyle name="20% - Accent3 2 2 3 6 2" xfId="16117"/>
    <cellStyle name="20% - Accent3 2 2 3 6 2 2" xfId="16118"/>
    <cellStyle name="20% - Accent3 2 2 3 6 3" xfId="16119"/>
    <cellStyle name="20% - Accent3 2 2 3 6 4" xfId="16120"/>
    <cellStyle name="20% - Accent3 2 2 3 7" xfId="16121"/>
    <cellStyle name="20% - Accent3 2 2 3 7 2" xfId="16122"/>
    <cellStyle name="20% - Accent3 2 2 3 7 2 2" xfId="16123"/>
    <cellStyle name="20% - Accent3 2 2 3 7 3" xfId="16124"/>
    <cellStyle name="20% - Accent3 2 2 3 7 4" xfId="16125"/>
    <cellStyle name="20% - Accent3 2 2 3 8" xfId="16126"/>
    <cellStyle name="20% - Accent3 2 2 3 8 2" xfId="16127"/>
    <cellStyle name="20% - Accent3 2 2 3 9" xfId="16128"/>
    <cellStyle name="20% - Accent3 2 2 4" xfId="16129"/>
    <cellStyle name="20% - Accent3 2 2 4 10" xfId="16130"/>
    <cellStyle name="20% - Accent3 2 2 4 2" xfId="16131"/>
    <cellStyle name="20% - Accent3 2 2 4 2 2" xfId="16132"/>
    <cellStyle name="20% - Accent3 2 2 4 2 2 2" xfId="16133"/>
    <cellStyle name="20% - Accent3 2 2 4 2 3" xfId="16134"/>
    <cellStyle name="20% - Accent3 2 2 4 2 4" xfId="16135"/>
    <cellStyle name="20% - Accent3 2 2 4 3" xfId="16136"/>
    <cellStyle name="20% - Accent3 2 2 4 3 2" xfId="16137"/>
    <cellStyle name="20% - Accent3 2 2 4 3 2 2" xfId="16138"/>
    <cellStyle name="20% - Accent3 2 2 4 3 3" xfId="16139"/>
    <cellStyle name="20% - Accent3 2 2 4 3 4" xfId="16140"/>
    <cellStyle name="20% - Accent3 2 2 4 4" xfId="16141"/>
    <cellStyle name="20% - Accent3 2 2 4 4 2" xfId="16142"/>
    <cellStyle name="20% - Accent3 2 2 4 4 2 2" xfId="16143"/>
    <cellStyle name="20% - Accent3 2 2 4 4 3" xfId="16144"/>
    <cellStyle name="20% - Accent3 2 2 4 4 4" xfId="16145"/>
    <cellStyle name="20% - Accent3 2 2 4 5" xfId="16146"/>
    <cellStyle name="20% - Accent3 2 2 4 5 2" xfId="16147"/>
    <cellStyle name="20% - Accent3 2 2 4 5 2 2" xfId="16148"/>
    <cellStyle name="20% - Accent3 2 2 4 5 3" xfId="16149"/>
    <cellStyle name="20% - Accent3 2 2 4 5 4" xfId="16150"/>
    <cellStyle name="20% - Accent3 2 2 4 6" xfId="16151"/>
    <cellStyle name="20% - Accent3 2 2 4 6 2" xfId="16152"/>
    <cellStyle name="20% - Accent3 2 2 4 6 2 2" xfId="16153"/>
    <cellStyle name="20% - Accent3 2 2 4 6 3" xfId="16154"/>
    <cellStyle name="20% - Accent3 2 2 4 6 4" xfId="16155"/>
    <cellStyle name="20% - Accent3 2 2 4 7" xfId="16156"/>
    <cellStyle name="20% - Accent3 2 2 4 7 2" xfId="16157"/>
    <cellStyle name="20% - Accent3 2 2 4 7 2 2" xfId="16158"/>
    <cellStyle name="20% - Accent3 2 2 4 7 3" xfId="16159"/>
    <cellStyle name="20% - Accent3 2 2 4 7 4" xfId="16160"/>
    <cellStyle name="20% - Accent3 2 2 4 8" xfId="16161"/>
    <cellStyle name="20% - Accent3 2 2 4 8 2" xfId="16162"/>
    <cellStyle name="20% - Accent3 2 2 4 9" xfId="16163"/>
    <cellStyle name="20% - Accent3 2 2 5" xfId="16164"/>
    <cellStyle name="20% - Accent3 2 2 5 2" xfId="16165"/>
    <cellStyle name="20% - Accent3 2 2 5 2 2" xfId="16166"/>
    <cellStyle name="20% - Accent3 2 2 5 3" xfId="16167"/>
    <cellStyle name="20% - Accent3 2 2 5 4" xfId="16168"/>
    <cellStyle name="20% - Accent3 2 2 6" xfId="16169"/>
    <cellStyle name="20% - Accent3 2 2 6 2" xfId="16170"/>
    <cellStyle name="20% - Accent3 2 2 6 2 2" xfId="16171"/>
    <cellStyle name="20% - Accent3 2 2 6 3" xfId="16172"/>
    <cellStyle name="20% - Accent3 2 2 6 4" xfId="16173"/>
    <cellStyle name="20% - Accent3 2 2 7" xfId="16174"/>
    <cellStyle name="20% - Accent3 2 3" xfId="555"/>
    <cellStyle name="20% - Accent3 2 3 2" xfId="16175"/>
    <cellStyle name="20% - Accent3 2 3 2 2" xfId="16176"/>
    <cellStyle name="20% - Accent3 2 3 2 2 2" xfId="16177"/>
    <cellStyle name="20% - Accent3 2 3 2 2 2 2" xfId="16178"/>
    <cellStyle name="20% - Accent3 2 3 2 2 3" xfId="16179"/>
    <cellStyle name="20% - Accent3 2 3 2 3" xfId="16180"/>
    <cellStyle name="20% - Accent3 2 3 2 3 2" xfId="16181"/>
    <cellStyle name="20% - Accent3 2 3 2 4" xfId="16182"/>
    <cellStyle name="20% - Accent3 2 3 3" xfId="16183"/>
    <cellStyle name="20% - Accent3 2 3 4" xfId="16184"/>
    <cellStyle name="20% - Accent3 2 3 4 2" xfId="16185"/>
    <cellStyle name="20% - Accent3 2 3 5" xfId="16186"/>
    <cellStyle name="20% - Accent3 2 3 6" xfId="16187"/>
    <cellStyle name="20% - Accent3 2 4" xfId="556"/>
    <cellStyle name="20% - Accent3 2 4 10" xfId="16188"/>
    <cellStyle name="20% - Accent3 2 4 10 2" xfId="16189"/>
    <cellStyle name="20% - Accent3 2 4 10 2 2" xfId="16190"/>
    <cellStyle name="20% - Accent3 2 4 10 3" xfId="16191"/>
    <cellStyle name="20% - Accent3 2 4 10 4" xfId="16192"/>
    <cellStyle name="20% - Accent3 2 4 11" xfId="16193"/>
    <cellStyle name="20% - Accent3 2 4 11 2" xfId="16194"/>
    <cellStyle name="20% - Accent3 2 4 11 2 2" xfId="16195"/>
    <cellStyle name="20% - Accent3 2 4 11 3" xfId="16196"/>
    <cellStyle name="20% - Accent3 2 4 11 4" xfId="16197"/>
    <cellStyle name="20% - Accent3 2 4 12" xfId="16198"/>
    <cellStyle name="20% - Accent3 2 4 12 2" xfId="16199"/>
    <cellStyle name="20% - Accent3 2 4 12 2 2" xfId="16200"/>
    <cellStyle name="20% - Accent3 2 4 12 3" xfId="16201"/>
    <cellStyle name="20% - Accent3 2 4 13" xfId="16202"/>
    <cellStyle name="20% - Accent3 2 4 13 2" xfId="16203"/>
    <cellStyle name="20% - Accent3 2 4 14" xfId="16204"/>
    <cellStyle name="20% - Accent3 2 4 15" xfId="16205"/>
    <cellStyle name="20% - Accent3 2 4 16" xfId="16206"/>
    <cellStyle name="20% - Accent3 2 4 2" xfId="16207"/>
    <cellStyle name="20% - Accent3 2 4 2 10" xfId="16208"/>
    <cellStyle name="20% - Accent3 2 4 2 10 2" xfId="16209"/>
    <cellStyle name="20% - Accent3 2 4 2 11" xfId="16210"/>
    <cellStyle name="20% - Accent3 2 4 2 12" xfId="16211"/>
    <cellStyle name="20% - Accent3 2 4 2 13" xfId="16212"/>
    <cellStyle name="20% - Accent3 2 4 2 2" xfId="16213"/>
    <cellStyle name="20% - Accent3 2 4 2 2 2" xfId="16214"/>
    <cellStyle name="20% - Accent3 2 4 2 2 2 2" xfId="16215"/>
    <cellStyle name="20% - Accent3 2 4 2 2 2 2 2" xfId="16216"/>
    <cellStyle name="20% - Accent3 2 4 2 2 2 3" xfId="16217"/>
    <cellStyle name="20% - Accent3 2 4 2 2 2 4" xfId="16218"/>
    <cellStyle name="20% - Accent3 2 4 2 2 3" xfId="16219"/>
    <cellStyle name="20% - Accent3 2 4 2 2 3 2" xfId="16220"/>
    <cellStyle name="20% - Accent3 2 4 2 2 4" xfId="16221"/>
    <cellStyle name="20% - Accent3 2 4 2 2 5" xfId="16222"/>
    <cellStyle name="20% - Accent3 2 4 2 3" xfId="16223"/>
    <cellStyle name="20% - Accent3 2 4 2 3 2" xfId="16224"/>
    <cellStyle name="20% - Accent3 2 4 2 3 2 2" xfId="16225"/>
    <cellStyle name="20% - Accent3 2 4 2 3 2 2 2" xfId="16226"/>
    <cellStyle name="20% - Accent3 2 4 2 3 2 3" xfId="16227"/>
    <cellStyle name="20% - Accent3 2 4 2 3 2 4" xfId="16228"/>
    <cellStyle name="20% - Accent3 2 4 2 3 3" xfId="16229"/>
    <cellStyle name="20% - Accent3 2 4 2 3 3 2" xfId="16230"/>
    <cellStyle name="20% - Accent3 2 4 2 3 4" xfId="16231"/>
    <cellStyle name="20% - Accent3 2 4 2 3 5" xfId="16232"/>
    <cellStyle name="20% - Accent3 2 4 2 4" xfId="16233"/>
    <cellStyle name="20% - Accent3 2 4 2 4 2" xfId="16234"/>
    <cellStyle name="20% - Accent3 2 4 2 4 2 2" xfId="16235"/>
    <cellStyle name="20% - Accent3 2 4 2 4 3" xfId="16236"/>
    <cellStyle name="20% - Accent3 2 4 2 4 4" xfId="16237"/>
    <cellStyle name="20% - Accent3 2 4 2 5" xfId="16238"/>
    <cellStyle name="20% - Accent3 2 4 2 5 2" xfId="16239"/>
    <cellStyle name="20% - Accent3 2 4 2 5 2 2" xfId="16240"/>
    <cellStyle name="20% - Accent3 2 4 2 5 3" xfId="16241"/>
    <cellStyle name="20% - Accent3 2 4 2 5 4" xfId="16242"/>
    <cellStyle name="20% - Accent3 2 4 2 6" xfId="16243"/>
    <cellStyle name="20% - Accent3 2 4 2 6 2" xfId="16244"/>
    <cellStyle name="20% - Accent3 2 4 2 6 2 2" xfId="16245"/>
    <cellStyle name="20% - Accent3 2 4 2 6 3" xfId="16246"/>
    <cellStyle name="20% - Accent3 2 4 2 6 4" xfId="16247"/>
    <cellStyle name="20% - Accent3 2 4 2 7" xfId="16248"/>
    <cellStyle name="20% - Accent3 2 4 2 7 2" xfId="16249"/>
    <cellStyle name="20% - Accent3 2 4 2 7 2 2" xfId="16250"/>
    <cellStyle name="20% - Accent3 2 4 2 7 3" xfId="16251"/>
    <cellStyle name="20% - Accent3 2 4 2 7 4" xfId="16252"/>
    <cellStyle name="20% - Accent3 2 4 2 8" xfId="16253"/>
    <cellStyle name="20% - Accent3 2 4 2 8 2" xfId="16254"/>
    <cellStyle name="20% - Accent3 2 4 2 8 2 2" xfId="16255"/>
    <cellStyle name="20% - Accent3 2 4 2 8 3" xfId="16256"/>
    <cellStyle name="20% - Accent3 2 4 2 8 4" xfId="16257"/>
    <cellStyle name="20% - Accent3 2 4 2 9" xfId="16258"/>
    <cellStyle name="20% - Accent3 2 4 2 9 2" xfId="16259"/>
    <cellStyle name="20% - Accent3 2 4 2 9 2 2" xfId="16260"/>
    <cellStyle name="20% - Accent3 2 4 2 9 3" xfId="16261"/>
    <cellStyle name="20% - Accent3 2 4 2 9 4" xfId="16262"/>
    <cellStyle name="20% - Accent3 2 4 3" xfId="16263"/>
    <cellStyle name="20% - Accent3 2 4 3 10" xfId="16264"/>
    <cellStyle name="20% - Accent3 2 4 3 11" xfId="16265"/>
    <cellStyle name="20% - Accent3 2 4 3 2" xfId="16266"/>
    <cellStyle name="20% - Accent3 2 4 3 2 2" xfId="16267"/>
    <cellStyle name="20% - Accent3 2 4 3 2 2 2" xfId="16268"/>
    <cellStyle name="20% - Accent3 2 4 3 2 3" xfId="16269"/>
    <cellStyle name="20% - Accent3 2 4 3 2 4" xfId="16270"/>
    <cellStyle name="20% - Accent3 2 4 3 3" xfId="16271"/>
    <cellStyle name="20% - Accent3 2 4 3 3 2" xfId="16272"/>
    <cellStyle name="20% - Accent3 2 4 3 3 2 2" xfId="16273"/>
    <cellStyle name="20% - Accent3 2 4 3 3 3" xfId="16274"/>
    <cellStyle name="20% - Accent3 2 4 3 3 4" xfId="16275"/>
    <cellStyle name="20% - Accent3 2 4 3 4" xfId="16276"/>
    <cellStyle name="20% - Accent3 2 4 3 4 2" xfId="16277"/>
    <cellStyle name="20% - Accent3 2 4 3 4 2 2" xfId="16278"/>
    <cellStyle name="20% - Accent3 2 4 3 4 3" xfId="16279"/>
    <cellStyle name="20% - Accent3 2 4 3 4 4" xfId="16280"/>
    <cellStyle name="20% - Accent3 2 4 3 5" xfId="16281"/>
    <cellStyle name="20% - Accent3 2 4 3 5 2" xfId="16282"/>
    <cellStyle name="20% - Accent3 2 4 3 5 2 2" xfId="16283"/>
    <cellStyle name="20% - Accent3 2 4 3 5 3" xfId="16284"/>
    <cellStyle name="20% - Accent3 2 4 3 5 4" xfId="16285"/>
    <cellStyle name="20% - Accent3 2 4 3 6" xfId="16286"/>
    <cellStyle name="20% - Accent3 2 4 3 6 2" xfId="16287"/>
    <cellStyle name="20% - Accent3 2 4 3 6 2 2" xfId="16288"/>
    <cellStyle name="20% - Accent3 2 4 3 6 3" xfId="16289"/>
    <cellStyle name="20% - Accent3 2 4 3 6 4" xfId="16290"/>
    <cellStyle name="20% - Accent3 2 4 3 7" xfId="16291"/>
    <cellStyle name="20% - Accent3 2 4 3 7 2" xfId="16292"/>
    <cellStyle name="20% - Accent3 2 4 3 7 2 2" xfId="16293"/>
    <cellStyle name="20% - Accent3 2 4 3 7 3" xfId="16294"/>
    <cellStyle name="20% - Accent3 2 4 3 7 4" xfId="16295"/>
    <cellStyle name="20% - Accent3 2 4 3 8" xfId="16296"/>
    <cellStyle name="20% - Accent3 2 4 3 8 2" xfId="16297"/>
    <cellStyle name="20% - Accent3 2 4 3 8 2 2" xfId="16298"/>
    <cellStyle name="20% - Accent3 2 4 3 8 3" xfId="16299"/>
    <cellStyle name="20% - Accent3 2 4 3 8 4" xfId="16300"/>
    <cellStyle name="20% - Accent3 2 4 3 9" xfId="16301"/>
    <cellStyle name="20% - Accent3 2 4 3 9 2" xfId="16302"/>
    <cellStyle name="20% - Accent3 2 4 4" xfId="16303"/>
    <cellStyle name="20% - Accent3 2 4 4 2" xfId="16304"/>
    <cellStyle name="20% - Accent3 2 4 4 2 2" xfId="16305"/>
    <cellStyle name="20% - Accent3 2 4 4 2 2 2" xfId="16306"/>
    <cellStyle name="20% - Accent3 2 4 4 2 3" xfId="16307"/>
    <cellStyle name="20% - Accent3 2 4 4 2 4" xfId="16308"/>
    <cellStyle name="20% - Accent3 2 4 4 3" xfId="16309"/>
    <cellStyle name="20% - Accent3 2 4 4 3 2" xfId="16310"/>
    <cellStyle name="20% - Accent3 2 4 4 4" xfId="16311"/>
    <cellStyle name="20% - Accent3 2 4 4 5" xfId="16312"/>
    <cellStyle name="20% - Accent3 2 4 5" xfId="16313"/>
    <cellStyle name="20% - Accent3 2 4 5 2" xfId="16314"/>
    <cellStyle name="20% - Accent3 2 4 5 2 2" xfId="16315"/>
    <cellStyle name="20% - Accent3 2 4 5 3" xfId="16316"/>
    <cellStyle name="20% - Accent3 2 4 5 4" xfId="16317"/>
    <cellStyle name="20% - Accent3 2 4 6" xfId="16318"/>
    <cellStyle name="20% - Accent3 2 4 6 2" xfId="16319"/>
    <cellStyle name="20% - Accent3 2 4 6 2 2" xfId="16320"/>
    <cellStyle name="20% - Accent3 2 4 6 3" xfId="16321"/>
    <cellStyle name="20% - Accent3 2 4 6 4" xfId="16322"/>
    <cellStyle name="20% - Accent3 2 4 7" xfId="16323"/>
    <cellStyle name="20% - Accent3 2 4 7 2" xfId="16324"/>
    <cellStyle name="20% - Accent3 2 4 7 2 2" xfId="16325"/>
    <cellStyle name="20% - Accent3 2 4 7 3" xfId="16326"/>
    <cellStyle name="20% - Accent3 2 4 7 4" xfId="16327"/>
    <cellStyle name="20% - Accent3 2 4 8" xfId="16328"/>
    <cellStyle name="20% - Accent3 2 4 8 2" xfId="16329"/>
    <cellStyle name="20% - Accent3 2 4 8 2 2" xfId="16330"/>
    <cellStyle name="20% - Accent3 2 4 8 3" xfId="16331"/>
    <cellStyle name="20% - Accent3 2 4 8 4" xfId="16332"/>
    <cellStyle name="20% - Accent3 2 4 9" xfId="16333"/>
    <cellStyle name="20% - Accent3 2 4 9 2" xfId="16334"/>
    <cellStyle name="20% - Accent3 2 4 9 2 2" xfId="16335"/>
    <cellStyle name="20% - Accent3 2 4 9 3" xfId="16336"/>
    <cellStyle name="20% - Accent3 2 4 9 4" xfId="16337"/>
    <cellStyle name="20% - Accent3 2 5" xfId="557"/>
    <cellStyle name="20% - Accent3 2 5 10" xfId="16338"/>
    <cellStyle name="20% - Accent3 2 5 10 2" xfId="16339"/>
    <cellStyle name="20% - Accent3 2 5 10 2 2" xfId="16340"/>
    <cellStyle name="20% - Accent3 2 5 10 3" xfId="16341"/>
    <cellStyle name="20% - Accent3 2 5 10 4" xfId="16342"/>
    <cellStyle name="20% - Accent3 2 5 11" xfId="16343"/>
    <cellStyle name="20% - Accent3 2 5 11 2" xfId="16344"/>
    <cellStyle name="20% - Accent3 2 5 11 2 2" xfId="16345"/>
    <cellStyle name="20% - Accent3 2 5 11 3" xfId="16346"/>
    <cellStyle name="20% - Accent3 2 5 11 4" xfId="16347"/>
    <cellStyle name="20% - Accent3 2 5 12" xfId="16348"/>
    <cellStyle name="20% - Accent3 2 5 12 2" xfId="16349"/>
    <cellStyle name="20% - Accent3 2 5 12 2 2" xfId="16350"/>
    <cellStyle name="20% - Accent3 2 5 12 3" xfId="16351"/>
    <cellStyle name="20% - Accent3 2 5 13" xfId="16352"/>
    <cellStyle name="20% - Accent3 2 5 13 2" xfId="16353"/>
    <cellStyle name="20% - Accent3 2 5 14" xfId="16354"/>
    <cellStyle name="20% - Accent3 2 5 15" xfId="16355"/>
    <cellStyle name="20% - Accent3 2 5 16" xfId="16356"/>
    <cellStyle name="20% - Accent3 2 5 2" xfId="16357"/>
    <cellStyle name="20% - Accent3 2 5 2 10" xfId="16358"/>
    <cellStyle name="20% - Accent3 2 5 2 10 2" xfId="16359"/>
    <cellStyle name="20% - Accent3 2 5 2 11" xfId="16360"/>
    <cellStyle name="20% - Accent3 2 5 2 12" xfId="16361"/>
    <cellStyle name="20% - Accent3 2 5 2 2" xfId="16362"/>
    <cellStyle name="20% - Accent3 2 5 2 2 2" xfId="16363"/>
    <cellStyle name="20% - Accent3 2 5 2 2 2 2" xfId="16364"/>
    <cellStyle name="20% - Accent3 2 5 2 2 3" xfId="16365"/>
    <cellStyle name="20% - Accent3 2 5 2 2 4" xfId="16366"/>
    <cellStyle name="20% - Accent3 2 5 2 3" xfId="16367"/>
    <cellStyle name="20% - Accent3 2 5 2 3 2" xfId="16368"/>
    <cellStyle name="20% - Accent3 2 5 2 3 2 2" xfId="16369"/>
    <cellStyle name="20% - Accent3 2 5 2 3 3" xfId="16370"/>
    <cellStyle name="20% - Accent3 2 5 2 3 4" xfId="16371"/>
    <cellStyle name="20% - Accent3 2 5 2 4" xfId="16372"/>
    <cellStyle name="20% - Accent3 2 5 2 4 2" xfId="16373"/>
    <cellStyle name="20% - Accent3 2 5 2 4 2 2" xfId="16374"/>
    <cellStyle name="20% - Accent3 2 5 2 4 3" xfId="16375"/>
    <cellStyle name="20% - Accent3 2 5 2 4 4" xfId="16376"/>
    <cellStyle name="20% - Accent3 2 5 2 5" xfId="16377"/>
    <cellStyle name="20% - Accent3 2 5 2 5 2" xfId="16378"/>
    <cellStyle name="20% - Accent3 2 5 2 5 2 2" xfId="16379"/>
    <cellStyle name="20% - Accent3 2 5 2 5 3" xfId="16380"/>
    <cellStyle name="20% - Accent3 2 5 2 5 4" xfId="16381"/>
    <cellStyle name="20% - Accent3 2 5 2 6" xfId="16382"/>
    <cellStyle name="20% - Accent3 2 5 2 6 2" xfId="16383"/>
    <cellStyle name="20% - Accent3 2 5 2 6 2 2" xfId="16384"/>
    <cellStyle name="20% - Accent3 2 5 2 6 3" xfId="16385"/>
    <cellStyle name="20% - Accent3 2 5 2 6 4" xfId="16386"/>
    <cellStyle name="20% - Accent3 2 5 2 7" xfId="16387"/>
    <cellStyle name="20% - Accent3 2 5 2 7 2" xfId="16388"/>
    <cellStyle name="20% - Accent3 2 5 2 7 2 2" xfId="16389"/>
    <cellStyle name="20% - Accent3 2 5 2 7 3" xfId="16390"/>
    <cellStyle name="20% - Accent3 2 5 2 7 4" xfId="16391"/>
    <cellStyle name="20% - Accent3 2 5 2 8" xfId="16392"/>
    <cellStyle name="20% - Accent3 2 5 2 8 2" xfId="16393"/>
    <cellStyle name="20% - Accent3 2 5 2 8 2 2" xfId="16394"/>
    <cellStyle name="20% - Accent3 2 5 2 8 3" xfId="16395"/>
    <cellStyle name="20% - Accent3 2 5 2 8 4" xfId="16396"/>
    <cellStyle name="20% - Accent3 2 5 2 9" xfId="16397"/>
    <cellStyle name="20% - Accent3 2 5 2 9 2" xfId="16398"/>
    <cellStyle name="20% - Accent3 2 5 2 9 2 2" xfId="16399"/>
    <cellStyle name="20% - Accent3 2 5 2 9 3" xfId="16400"/>
    <cellStyle name="20% - Accent3 2 5 2 9 4" xfId="16401"/>
    <cellStyle name="20% - Accent3 2 5 3" xfId="16402"/>
    <cellStyle name="20% - Accent3 2 5 3 2" xfId="16403"/>
    <cellStyle name="20% - Accent3 2 5 3 2 2" xfId="16404"/>
    <cellStyle name="20% - Accent3 2 5 3 2 2 2" xfId="16405"/>
    <cellStyle name="20% - Accent3 2 5 3 2 3" xfId="16406"/>
    <cellStyle name="20% - Accent3 2 5 3 2 4" xfId="16407"/>
    <cellStyle name="20% - Accent3 2 5 3 3" xfId="16408"/>
    <cellStyle name="20% - Accent3 2 5 3 3 2" xfId="16409"/>
    <cellStyle name="20% - Accent3 2 5 3 4" xfId="16410"/>
    <cellStyle name="20% - Accent3 2 5 3 5" xfId="16411"/>
    <cellStyle name="20% - Accent3 2 5 4" xfId="16412"/>
    <cellStyle name="20% - Accent3 2 5 4 2" xfId="16413"/>
    <cellStyle name="20% - Accent3 2 5 4 2 2" xfId="16414"/>
    <cellStyle name="20% - Accent3 2 5 4 3" xfId="16415"/>
    <cellStyle name="20% - Accent3 2 5 4 4" xfId="16416"/>
    <cellStyle name="20% - Accent3 2 5 5" xfId="16417"/>
    <cellStyle name="20% - Accent3 2 5 5 2" xfId="16418"/>
    <cellStyle name="20% - Accent3 2 5 5 2 2" xfId="16419"/>
    <cellStyle name="20% - Accent3 2 5 5 3" xfId="16420"/>
    <cellStyle name="20% - Accent3 2 5 5 4" xfId="16421"/>
    <cellStyle name="20% - Accent3 2 5 6" xfId="16422"/>
    <cellStyle name="20% - Accent3 2 5 6 2" xfId="16423"/>
    <cellStyle name="20% - Accent3 2 5 6 2 2" xfId="16424"/>
    <cellStyle name="20% - Accent3 2 5 6 3" xfId="16425"/>
    <cellStyle name="20% - Accent3 2 5 6 4" xfId="16426"/>
    <cellStyle name="20% - Accent3 2 5 7" xfId="16427"/>
    <cellStyle name="20% - Accent3 2 5 7 2" xfId="16428"/>
    <cellStyle name="20% - Accent3 2 5 7 2 2" xfId="16429"/>
    <cellStyle name="20% - Accent3 2 5 7 3" xfId="16430"/>
    <cellStyle name="20% - Accent3 2 5 7 4" xfId="16431"/>
    <cellStyle name="20% - Accent3 2 5 8" xfId="16432"/>
    <cellStyle name="20% - Accent3 2 5 8 2" xfId="16433"/>
    <cellStyle name="20% - Accent3 2 5 8 2 2" xfId="16434"/>
    <cellStyle name="20% - Accent3 2 5 8 3" xfId="16435"/>
    <cellStyle name="20% - Accent3 2 5 8 4" xfId="16436"/>
    <cellStyle name="20% - Accent3 2 5 9" xfId="16437"/>
    <cellStyle name="20% - Accent3 2 5 9 2" xfId="16438"/>
    <cellStyle name="20% - Accent3 2 5 9 2 2" xfId="16439"/>
    <cellStyle name="20% - Accent3 2 5 9 3" xfId="16440"/>
    <cellStyle name="20% - Accent3 2 5 9 4" xfId="16441"/>
    <cellStyle name="20% - Accent3 2 6" xfId="558"/>
    <cellStyle name="20% - Accent3 2 6 10" xfId="16442"/>
    <cellStyle name="20% - Accent3 2 6 10 2" xfId="16443"/>
    <cellStyle name="20% - Accent3 2 6 10 2 2" xfId="16444"/>
    <cellStyle name="20% - Accent3 2 6 10 3" xfId="16445"/>
    <cellStyle name="20% - Accent3 2 6 11" xfId="16446"/>
    <cellStyle name="20% - Accent3 2 6 11 2" xfId="16447"/>
    <cellStyle name="20% - Accent3 2 6 12" xfId="16448"/>
    <cellStyle name="20% - Accent3 2 6 13" xfId="16449"/>
    <cellStyle name="20% - Accent3 2 6 14" xfId="16450"/>
    <cellStyle name="20% - Accent3 2 6 2" xfId="16451"/>
    <cellStyle name="20% - Accent3 2 6 2 2" xfId="16452"/>
    <cellStyle name="20% - Accent3 2 6 2 2 2" xfId="16453"/>
    <cellStyle name="20% - Accent3 2 6 2 2 2 2" xfId="16454"/>
    <cellStyle name="20% - Accent3 2 6 2 2 3" xfId="16455"/>
    <cellStyle name="20% - Accent3 2 6 2 2 4" xfId="16456"/>
    <cellStyle name="20% - Accent3 2 6 2 3" xfId="16457"/>
    <cellStyle name="20% - Accent3 2 6 2 3 2" xfId="16458"/>
    <cellStyle name="20% - Accent3 2 6 2 4" xfId="16459"/>
    <cellStyle name="20% - Accent3 2 6 2 5" xfId="16460"/>
    <cellStyle name="20% - Accent3 2 6 3" xfId="16461"/>
    <cellStyle name="20% - Accent3 2 6 3 2" xfId="16462"/>
    <cellStyle name="20% - Accent3 2 6 3 2 2" xfId="16463"/>
    <cellStyle name="20% - Accent3 2 6 3 2 2 2" xfId="16464"/>
    <cellStyle name="20% - Accent3 2 6 3 2 3" xfId="16465"/>
    <cellStyle name="20% - Accent3 2 6 3 2 4" xfId="16466"/>
    <cellStyle name="20% - Accent3 2 6 3 3" xfId="16467"/>
    <cellStyle name="20% - Accent3 2 6 3 3 2" xfId="16468"/>
    <cellStyle name="20% - Accent3 2 6 3 4" xfId="16469"/>
    <cellStyle name="20% - Accent3 2 6 3 5" xfId="16470"/>
    <cellStyle name="20% - Accent3 2 6 4" xfId="16471"/>
    <cellStyle name="20% - Accent3 2 6 4 2" xfId="16472"/>
    <cellStyle name="20% - Accent3 2 6 4 2 2" xfId="16473"/>
    <cellStyle name="20% - Accent3 2 6 4 3" xfId="16474"/>
    <cellStyle name="20% - Accent3 2 6 4 4" xfId="16475"/>
    <cellStyle name="20% - Accent3 2 6 5" xfId="16476"/>
    <cellStyle name="20% - Accent3 2 6 5 2" xfId="16477"/>
    <cellStyle name="20% - Accent3 2 6 5 2 2" xfId="16478"/>
    <cellStyle name="20% - Accent3 2 6 5 3" xfId="16479"/>
    <cellStyle name="20% - Accent3 2 6 5 4" xfId="16480"/>
    <cellStyle name="20% - Accent3 2 6 6" xfId="16481"/>
    <cellStyle name="20% - Accent3 2 6 6 2" xfId="16482"/>
    <cellStyle name="20% - Accent3 2 6 6 2 2" xfId="16483"/>
    <cellStyle name="20% - Accent3 2 6 6 3" xfId="16484"/>
    <cellStyle name="20% - Accent3 2 6 6 4" xfId="16485"/>
    <cellStyle name="20% - Accent3 2 6 7" xfId="16486"/>
    <cellStyle name="20% - Accent3 2 6 7 2" xfId="16487"/>
    <cellStyle name="20% - Accent3 2 6 7 2 2" xfId="16488"/>
    <cellStyle name="20% - Accent3 2 6 7 3" xfId="16489"/>
    <cellStyle name="20% - Accent3 2 6 7 4" xfId="16490"/>
    <cellStyle name="20% - Accent3 2 6 8" xfId="16491"/>
    <cellStyle name="20% - Accent3 2 6 8 2" xfId="16492"/>
    <cellStyle name="20% - Accent3 2 6 8 2 2" xfId="16493"/>
    <cellStyle name="20% - Accent3 2 6 8 3" xfId="16494"/>
    <cellStyle name="20% - Accent3 2 6 8 4" xfId="16495"/>
    <cellStyle name="20% - Accent3 2 6 9" xfId="16496"/>
    <cellStyle name="20% - Accent3 2 6 9 2" xfId="16497"/>
    <cellStyle name="20% - Accent3 2 6 9 2 2" xfId="16498"/>
    <cellStyle name="20% - Accent3 2 6 9 3" xfId="16499"/>
    <cellStyle name="20% - Accent3 2 6 9 4" xfId="16500"/>
    <cellStyle name="20% - Accent3 2 7" xfId="559"/>
    <cellStyle name="20% - Accent3 2 7 2" xfId="16501"/>
    <cellStyle name="20% - Accent3 2 7 3" xfId="16502"/>
    <cellStyle name="20% - Accent3 2 7 3 2" xfId="16503"/>
    <cellStyle name="20% - Accent3 2 7 3 2 2" xfId="16504"/>
    <cellStyle name="20% - Accent3 2 7 3 3" xfId="16505"/>
    <cellStyle name="20% - Accent3 2 7 4" xfId="16506"/>
    <cellStyle name="20% - Accent3 2 7 4 2" xfId="16507"/>
    <cellStyle name="20% - Accent3 2 7 5" xfId="16508"/>
    <cellStyle name="20% - Accent3 2 7 6" xfId="16509"/>
    <cellStyle name="20% - Accent3 2 8" xfId="560"/>
    <cellStyle name="20% - Accent3 2 8 2" xfId="16510"/>
    <cellStyle name="20% - Accent3 2 8 2 2" xfId="16511"/>
    <cellStyle name="20% - Accent3 2 8 2 2 2" xfId="16512"/>
    <cellStyle name="20% - Accent3 2 8 2 3" xfId="16513"/>
    <cellStyle name="20% - Accent3 2 8 3" xfId="16514"/>
    <cellStyle name="20% - Accent3 2 8 3 2" xfId="16515"/>
    <cellStyle name="20% - Accent3 2 8 4" xfId="16516"/>
    <cellStyle name="20% - Accent3 2 8 5" xfId="16517"/>
    <cellStyle name="20% - Accent3 2 8 6" xfId="16518"/>
    <cellStyle name="20% - Accent3 2 9" xfId="561"/>
    <cellStyle name="20% - Accent3 2 9 2" xfId="16519"/>
    <cellStyle name="20% - Accent3 2 9 2 2" xfId="16520"/>
    <cellStyle name="20% - Accent3 2 9 3" xfId="16521"/>
    <cellStyle name="20% - Accent3 2 9 4" xfId="16522"/>
    <cellStyle name="20% - Accent3 2 9 5" xfId="16523"/>
    <cellStyle name="20% - Accent3 20" xfId="12776"/>
    <cellStyle name="20% - Accent3 21" xfId="16524"/>
    <cellStyle name="20% - Accent3 22" xfId="47756"/>
    <cellStyle name="20% - Accent3 3" xfId="562"/>
    <cellStyle name="20% - Accent3 3 10" xfId="563"/>
    <cellStyle name="20% - Accent3 3 10 2" xfId="16525"/>
    <cellStyle name="20% - Accent3 3 10 2 2" xfId="16526"/>
    <cellStyle name="20% - Accent3 3 10 3" xfId="16527"/>
    <cellStyle name="20% - Accent3 3 10 4" xfId="16528"/>
    <cellStyle name="20% - Accent3 3 10 5" xfId="16529"/>
    <cellStyle name="20% - Accent3 3 11" xfId="564"/>
    <cellStyle name="20% - Accent3 3 11 2" xfId="16530"/>
    <cellStyle name="20% - Accent3 3 11 2 2" xfId="16531"/>
    <cellStyle name="20% - Accent3 3 11 3" xfId="16532"/>
    <cellStyle name="20% - Accent3 3 11 4" xfId="16533"/>
    <cellStyle name="20% - Accent3 3 11 5" xfId="16534"/>
    <cellStyle name="20% - Accent3 3 12" xfId="565"/>
    <cellStyle name="20% - Accent3 3 12 2" xfId="16535"/>
    <cellStyle name="20% - Accent3 3 12 2 2" xfId="16536"/>
    <cellStyle name="20% - Accent3 3 12 3" xfId="16537"/>
    <cellStyle name="20% - Accent3 3 12 4" xfId="16538"/>
    <cellStyle name="20% - Accent3 3 12 5" xfId="16539"/>
    <cellStyle name="20% - Accent3 3 13" xfId="566"/>
    <cellStyle name="20% - Accent3 3 13 2" xfId="16540"/>
    <cellStyle name="20% - Accent3 3 13 2 2" xfId="16541"/>
    <cellStyle name="20% - Accent3 3 13 3" xfId="16542"/>
    <cellStyle name="20% - Accent3 3 13 4" xfId="16543"/>
    <cellStyle name="20% - Accent3 3 13 5" xfId="16544"/>
    <cellStyle name="20% - Accent3 3 14" xfId="567"/>
    <cellStyle name="20% - Accent3 3 14 2" xfId="16545"/>
    <cellStyle name="20% - Accent3 3 14 2 2" xfId="16546"/>
    <cellStyle name="20% - Accent3 3 14 3" xfId="16547"/>
    <cellStyle name="20% - Accent3 3 14 4" xfId="16548"/>
    <cellStyle name="20% - Accent3 3 15" xfId="568"/>
    <cellStyle name="20% - Accent3 3 15 2" xfId="16549"/>
    <cellStyle name="20% - Accent3 3 15 3" xfId="16550"/>
    <cellStyle name="20% - Accent3 3 16" xfId="16551"/>
    <cellStyle name="20% - Accent3 3 17" xfId="16552"/>
    <cellStyle name="20% - Accent3 3 18" xfId="16553"/>
    <cellStyle name="20% - Accent3 3 2" xfId="569"/>
    <cellStyle name="20% - Accent3 3 2 10" xfId="16554"/>
    <cellStyle name="20% - Accent3 3 2 10 2" xfId="16555"/>
    <cellStyle name="20% - Accent3 3 2 10 2 2" xfId="16556"/>
    <cellStyle name="20% - Accent3 3 2 10 3" xfId="16557"/>
    <cellStyle name="20% - Accent3 3 2 10 4" xfId="16558"/>
    <cellStyle name="20% - Accent3 3 2 11" xfId="16559"/>
    <cellStyle name="20% - Accent3 3 2 11 2" xfId="16560"/>
    <cellStyle name="20% - Accent3 3 2 11 2 2" xfId="16561"/>
    <cellStyle name="20% - Accent3 3 2 11 3" xfId="16562"/>
    <cellStyle name="20% - Accent3 3 2 11 4" xfId="16563"/>
    <cellStyle name="20% - Accent3 3 2 12" xfId="16564"/>
    <cellStyle name="20% - Accent3 3 2 12 2" xfId="16565"/>
    <cellStyle name="20% - Accent3 3 2 12 2 2" xfId="16566"/>
    <cellStyle name="20% - Accent3 3 2 12 3" xfId="16567"/>
    <cellStyle name="20% - Accent3 3 2 13" xfId="16568"/>
    <cellStyle name="20% - Accent3 3 2 13 2" xfId="16569"/>
    <cellStyle name="20% - Accent3 3 2 14" xfId="16570"/>
    <cellStyle name="20% - Accent3 3 2 15" xfId="16571"/>
    <cellStyle name="20% - Accent3 3 2 16" xfId="16572"/>
    <cellStyle name="20% - Accent3 3 2 2" xfId="16573"/>
    <cellStyle name="20% - Accent3 3 2 2 10" xfId="16574"/>
    <cellStyle name="20% - Accent3 3 2 2 10 2" xfId="16575"/>
    <cellStyle name="20% - Accent3 3 2 2 11" xfId="16576"/>
    <cellStyle name="20% - Accent3 3 2 2 12" xfId="16577"/>
    <cellStyle name="20% - Accent3 3 2 2 2" xfId="16578"/>
    <cellStyle name="20% - Accent3 3 2 2 2 2" xfId="16579"/>
    <cellStyle name="20% - Accent3 3 2 2 2 2 2" xfId="16580"/>
    <cellStyle name="20% - Accent3 3 2 2 2 2 2 2" xfId="16581"/>
    <cellStyle name="20% - Accent3 3 2 2 2 2 3" xfId="16582"/>
    <cellStyle name="20% - Accent3 3 2 2 2 2 4" xfId="16583"/>
    <cellStyle name="20% - Accent3 3 2 2 2 3" xfId="16584"/>
    <cellStyle name="20% - Accent3 3 2 2 2 3 2" xfId="16585"/>
    <cellStyle name="20% - Accent3 3 2 2 2 4" xfId="16586"/>
    <cellStyle name="20% - Accent3 3 2 2 2 5" xfId="16587"/>
    <cellStyle name="20% - Accent3 3 2 2 3" xfId="16588"/>
    <cellStyle name="20% - Accent3 3 2 2 3 2" xfId="16589"/>
    <cellStyle name="20% - Accent3 3 2 2 3 2 2" xfId="16590"/>
    <cellStyle name="20% - Accent3 3 2 2 3 2 2 2" xfId="16591"/>
    <cellStyle name="20% - Accent3 3 2 2 3 2 3" xfId="16592"/>
    <cellStyle name="20% - Accent3 3 2 2 3 2 4" xfId="16593"/>
    <cellStyle name="20% - Accent3 3 2 2 3 3" xfId="16594"/>
    <cellStyle name="20% - Accent3 3 2 2 3 3 2" xfId="16595"/>
    <cellStyle name="20% - Accent3 3 2 2 3 4" xfId="16596"/>
    <cellStyle name="20% - Accent3 3 2 2 3 5" xfId="16597"/>
    <cellStyle name="20% - Accent3 3 2 2 4" xfId="16598"/>
    <cellStyle name="20% - Accent3 3 2 2 4 2" xfId="16599"/>
    <cellStyle name="20% - Accent3 3 2 2 4 2 2" xfId="16600"/>
    <cellStyle name="20% - Accent3 3 2 2 4 3" xfId="16601"/>
    <cellStyle name="20% - Accent3 3 2 2 4 4" xfId="16602"/>
    <cellStyle name="20% - Accent3 3 2 2 5" xfId="16603"/>
    <cellStyle name="20% - Accent3 3 2 2 5 2" xfId="16604"/>
    <cellStyle name="20% - Accent3 3 2 2 5 2 2" xfId="16605"/>
    <cellStyle name="20% - Accent3 3 2 2 5 3" xfId="16606"/>
    <cellStyle name="20% - Accent3 3 2 2 5 4" xfId="16607"/>
    <cellStyle name="20% - Accent3 3 2 2 6" xfId="16608"/>
    <cellStyle name="20% - Accent3 3 2 2 6 2" xfId="16609"/>
    <cellStyle name="20% - Accent3 3 2 2 6 2 2" xfId="16610"/>
    <cellStyle name="20% - Accent3 3 2 2 6 3" xfId="16611"/>
    <cellStyle name="20% - Accent3 3 2 2 6 4" xfId="16612"/>
    <cellStyle name="20% - Accent3 3 2 2 7" xfId="16613"/>
    <cellStyle name="20% - Accent3 3 2 2 7 2" xfId="16614"/>
    <cellStyle name="20% - Accent3 3 2 2 7 2 2" xfId="16615"/>
    <cellStyle name="20% - Accent3 3 2 2 7 3" xfId="16616"/>
    <cellStyle name="20% - Accent3 3 2 2 7 4" xfId="16617"/>
    <cellStyle name="20% - Accent3 3 2 2 8" xfId="16618"/>
    <cellStyle name="20% - Accent3 3 2 2 8 2" xfId="16619"/>
    <cellStyle name="20% - Accent3 3 2 2 8 2 2" xfId="16620"/>
    <cellStyle name="20% - Accent3 3 2 2 8 3" xfId="16621"/>
    <cellStyle name="20% - Accent3 3 2 2 8 4" xfId="16622"/>
    <cellStyle name="20% - Accent3 3 2 2 9" xfId="16623"/>
    <cellStyle name="20% - Accent3 3 2 2 9 2" xfId="16624"/>
    <cellStyle name="20% - Accent3 3 2 2 9 2 2" xfId="16625"/>
    <cellStyle name="20% - Accent3 3 2 2 9 3" xfId="16626"/>
    <cellStyle name="20% - Accent3 3 2 2 9 4" xfId="16627"/>
    <cellStyle name="20% - Accent3 3 2 3" xfId="16628"/>
    <cellStyle name="20% - Accent3 3 2 3 10" xfId="16629"/>
    <cellStyle name="20% - Accent3 3 2 3 11" xfId="16630"/>
    <cellStyle name="20% - Accent3 3 2 3 2" xfId="16631"/>
    <cellStyle name="20% - Accent3 3 2 3 2 2" xfId="16632"/>
    <cellStyle name="20% - Accent3 3 2 3 2 2 2" xfId="16633"/>
    <cellStyle name="20% - Accent3 3 2 3 2 3" xfId="16634"/>
    <cellStyle name="20% - Accent3 3 2 3 2 4" xfId="16635"/>
    <cellStyle name="20% - Accent3 3 2 3 3" xfId="16636"/>
    <cellStyle name="20% - Accent3 3 2 3 3 2" xfId="16637"/>
    <cellStyle name="20% - Accent3 3 2 3 3 2 2" xfId="16638"/>
    <cellStyle name="20% - Accent3 3 2 3 3 3" xfId="16639"/>
    <cellStyle name="20% - Accent3 3 2 3 3 4" xfId="16640"/>
    <cellStyle name="20% - Accent3 3 2 3 4" xfId="16641"/>
    <cellStyle name="20% - Accent3 3 2 3 4 2" xfId="16642"/>
    <cellStyle name="20% - Accent3 3 2 3 4 2 2" xfId="16643"/>
    <cellStyle name="20% - Accent3 3 2 3 4 3" xfId="16644"/>
    <cellStyle name="20% - Accent3 3 2 3 4 4" xfId="16645"/>
    <cellStyle name="20% - Accent3 3 2 3 5" xfId="16646"/>
    <cellStyle name="20% - Accent3 3 2 3 5 2" xfId="16647"/>
    <cellStyle name="20% - Accent3 3 2 3 5 2 2" xfId="16648"/>
    <cellStyle name="20% - Accent3 3 2 3 5 3" xfId="16649"/>
    <cellStyle name="20% - Accent3 3 2 3 5 4" xfId="16650"/>
    <cellStyle name="20% - Accent3 3 2 3 6" xfId="16651"/>
    <cellStyle name="20% - Accent3 3 2 3 6 2" xfId="16652"/>
    <cellStyle name="20% - Accent3 3 2 3 6 2 2" xfId="16653"/>
    <cellStyle name="20% - Accent3 3 2 3 6 3" xfId="16654"/>
    <cellStyle name="20% - Accent3 3 2 3 6 4" xfId="16655"/>
    <cellStyle name="20% - Accent3 3 2 3 7" xfId="16656"/>
    <cellStyle name="20% - Accent3 3 2 3 7 2" xfId="16657"/>
    <cellStyle name="20% - Accent3 3 2 3 7 2 2" xfId="16658"/>
    <cellStyle name="20% - Accent3 3 2 3 7 3" xfId="16659"/>
    <cellStyle name="20% - Accent3 3 2 3 7 4" xfId="16660"/>
    <cellStyle name="20% - Accent3 3 2 3 8" xfId="16661"/>
    <cellStyle name="20% - Accent3 3 2 3 8 2" xfId="16662"/>
    <cellStyle name="20% - Accent3 3 2 3 8 2 2" xfId="16663"/>
    <cellStyle name="20% - Accent3 3 2 3 8 3" xfId="16664"/>
    <cellStyle name="20% - Accent3 3 2 3 8 4" xfId="16665"/>
    <cellStyle name="20% - Accent3 3 2 3 9" xfId="16666"/>
    <cellStyle name="20% - Accent3 3 2 3 9 2" xfId="16667"/>
    <cellStyle name="20% - Accent3 3 2 4" xfId="16668"/>
    <cellStyle name="20% - Accent3 3 2 4 2" xfId="16669"/>
    <cellStyle name="20% - Accent3 3 2 4 2 2" xfId="16670"/>
    <cellStyle name="20% - Accent3 3 2 4 2 2 2" xfId="16671"/>
    <cellStyle name="20% - Accent3 3 2 4 2 3" xfId="16672"/>
    <cellStyle name="20% - Accent3 3 2 4 2 4" xfId="16673"/>
    <cellStyle name="20% - Accent3 3 2 4 3" xfId="16674"/>
    <cellStyle name="20% - Accent3 3 2 4 3 2" xfId="16675"/>
    <cellStyle name="20% - Accent3 3 2 4 4" xfId="16676"/>
    <cellStyle name="20% - Accent3 3 2 4 5" xfId="16677"/>
    <cellStyle name="20% - Accent3 3 2 5" xfId="16678"/>
    <cellStyle name="20% - Accent3 3 2 5 2" xfId="16679"/>
    <cellStyle name="20% - Accent3 3 2 5 2 2" xfId="16680"/>
    <cellStyle name="20% - Accent3 3 2 5 3" xfId="16681"/>
    <cellStyle name="20% - Accent3 3 2 5 4" xfId="16682"/>
    <cellStyle name="20% - Accent3 3 2 6" xfId="16683"/>
    <cellStyle name="20% - Accent3 3 2 6 2" xfId="16684"/>
    <cellStyle name="20% - Accent3 3 2 6 2 2" xfId="16685"/>
    <cellStyle name="20% - Accent3 3 2 6 3" xfId="16686"/>
    <cellStyle name="20% - Accent3 3 2 6 4" xfId="16687"/>
    <cellStyle name="20% - Accent3 3 2 7" xfId="16688"/>
    <cellStyle name="20% - Accent3 3 2 7 2" xfId="16689"/>
    <cellStyle name="20% - Accent3 3 2 7 2 2" xfId="16690"/>
    <cellStyle name="20% - Accent3 3 2 7 3" xfId="16691"/>
    <cellStyle name="20% - Accent3 3 2 7 4" xfId="16692"/>
    <cellStyle name="20% - Accent3 3 2 8" xfId="16693"/>
    <cellStyle name="20% - Accent3 3 2 8 2" xfId="16694"/>
    <cellStyle name="20% - Accent3 3 2 8 2 2" xfId="16695"/>
    <cellStyle name="20% - Accent3 3 2 8 3" xfId="16696"/>
    <cellStyle name="20% - Accent3 3 2 8 4" xfId="16697"/>
    <cellStyle name="20% - Accent3 3 2 9" xfId="16698"/>
    <cellStyle name="20% - Accent3 3 2 9 2" xfId="16699"/>
    <cellStyle name="20% - Accent3 3 2 9 2 2" xfId="16700"/>
    <cellStyle name="20% - Accent3 3 2 9 3" xfId="16701"/>
    <cellStyle name="20% - Accent3 3 2 9 4" xfId="16702"/>
    <cellStyle name="20% - Accent3 3 3" xfId="570"/>
    <cellStyle name="20% - Accent3 3 3 10" xfId="16703"/>
    <cellStyle name="20% - Accent3 3 3 10 2" xfId="16704"/>
    <cellStyle name="20% - Accent3 3 3 10 2 2" xfId="16705"/>
    <cellStyle name="20% - Accent3 3 3 10 3" xfId="16706"/>
    <cellStyle name="20% - Accent3 3 3 10 4" xfId="16707"/>
    <cellStyle name="20% - Accent3 3 3 11" xfId="16708"/>
    <cellStyle name="20% - Accent3 3 3 11 2" xfId="16709"/>
    <cellStyle name="20% - Accent3 3 3 11 2 2" xfId="16710"/>
    <cellStyle name="20% - Accent3 3 3 11 3" xfId="16711"/>
    <cellStyle name="20% - Accent3 3 3 11 4" xfId="16712"/>
    <cellStyle name="20% - Accent3 3 3 12" xfId="16713"/>
    <cellStyle name="20% - Accent3 3 3 12 2" xfId="16714"/>
    <cellStyle name="20% - Accent3 3 3 12 2 2" xfId="16715"/>
    <cellStyle name="20% - Accent3 3 3 12 3" xfId="16716"/>
    <cellStyle name="20% - Accent3 3 3 13" xfId="16717"/>
    <cellStyle name="20% - Accent3 3 3 13 2" xfId="16718"/>
    <cellStyle name="20% - Accent3 3 3 14" xfId="16719"/>
    <cellStyle name="20% - Accent3 3 3 15" xfId="16720"/>
    <cellStyle name="20% - Accent3 3 3 16" xfId="16721"/>
    <cellStyle name="20% - Accent3 3 3 2" xfId="16722"/>
    <cellStyle name="20% - Accent3 3 3 2 10" xfId="16723"/>
    <cellStyle name="20% - Accent3 3 3 2 10 2" xfId="16724"/>
    <cellStyle name="20% - Accent3 3 3 2 11" xfId="16725"/>
    <cellStyle name="20% - Accent3 3 3 2 12" xfId="16726"/>
    <cellStyle name="20% - Accent3 3 3 2 2" xfId="16727"/>
    <cellStyle name="20% - Accent3 3 3 2 2 2" xfId="16728"/>
    <cellStyle name="20% - Accent3 3 3 2 2 2 2" xfId="16729"/>
    <cellStyle name="20% - Accent3 3 3 2 2 3" xfId="16730"/>
    <cellStyle name="20% - Accent3 3 3 2 2 4" xfId="16731"/>
    <cellStyle name="20% - Accent3 3 3 2 3" xfId="16732"/>
    <cellStyle name="20% - Accent3 3 3 2 3 2" xfId="16733"/>
    <cellStyle name="20% - Accent3 3 3 2 3 2 2" xfId="16734"/>
    <cellStyle name="20% - Accent3 3 3 2 3 3" xfId="16735"/>
    <cellStyle name="20% - Accent3 3 3 2 3 4" xfId="16736"/>
    <cellStyle name="20% - Accent3 3 3 2 4" xfId="16737"/>
    <cellStyle name="20% - Accent3 3 3 2 4 2" xfId="16738"/>
    <cellStyle name="20% - Accent3 3 3 2 4 2 2" xfId="16739"/>
    <cellStyle name="20% - Accent3 3 3 2 4 3" xfId="16740"/>
    <cellStyle name="20% - Accent3 3 3 2 4 4" xfId="16741"/>
    <cellStyle name="20% - Accent3 3 3 2 5" xfId="16742"/>
    <cellStyle name="20% - Accent3 3 3 2 5 2" xfId="16743"/>
    <cellStyle name="20% - Accent3 3 3 2 5 2 2" xfId="16744"/>
    <cellStyle name="20% - Accent3 3 3 2 5 3" xfId="16745"/>
    <cellStyle name="20% - Accent3 3 3 2 5 4" xfId="16746"/>
    <cellStyle name="20% - Accent3 3 3 2 6" xfId="16747"/>
    <cellStyle name="20% - Accent3 3 3 2 6 2" xfId="16748"/>
    <cellStyle name="20% - Accent3 3 3 2 6 2 2" xfId="16749"/>
    <cellStyle name="20% - Accent3 3 3 2 6 3" xfId="16750"/>
    <cellStyle name="20% - Accent3 3 3 2 6 4" xfId="16751"/>
    <cellStyle name="20% - Accent3 3 3 2 7" xfId="16752"/>
    <cellStyle name="20% - Accent3 3 3 2 7 2" xfId="16753"/>
    <cellStyle name="20% - Accent3 3 3 2 7 2 2" xfId="16754"/>
    <cellStyle name="20% - Accent3 3 3 2 7 3" xfId="16755"/>
    <cellStyle name="20% - Accent3 3 3 2 7 4" xfId="16756"/>
    <cellStyle name="20% - Accent3 3 3 2 8" xfId="16757"/>
    <cellStyle name="20% - Accent3 3 3 2 8 2" xfId="16758"/>
    <cellStyle name="20% - Accent3 3 3 2 8 2 2" xfId="16759"/>
    <cellStyle name="20% - Accent3 3 3 2 8 3" xfId="16760"/>
    <cellStyle name="20% - Accent3 3 3 2 8 4" xfId="16761"/>
    <cellStyle name="20% - Accent3 3 3 2 9" xfId="16762"/>
    <cellStyle name="20% - Accent3 3 3 2 9 2" xfId="16763"/>
    <cellStyle name="20% - Accent3 3 3 2 9 2 2" xfId="16764"/>
    <cellStyle name="20% - Accent3 3 3 2 9 3" xfId="16765"/>
    <cellStyle name="20% - Accent3 3 3 2 9 4" xfId="16766"/>
    <cellStyle name="20% - Accent3 3 3 3" xfId="16767"/>
    <cellStyle name="20% - Accent3 3 3 3 2" xfId="16768"/>
    <cellStyle name="20% - Accent3 3 3 3 2 2" xfId="16769"/>
    <cellStyle name="20% - Accent3 3 3 3 2 2 2" xfId="16770"/>
    <cellStyle name="20% - Accent3 3 3 3 2 3" xfId="16771"/>
    <cellStyle name="20% - Accent3 3 3 3 2 4" xfId="16772"/>
    <cellStyle name="20% - Accent3 3 3 3 3" xfId="16773"/>
    <cellStyle name="20% - Accent3 3 3 3 3 2" xfId="16774"/>
    <cellStyle name="20% - Accent3 3 3 3 4" xfId="16775"/>
    <cellStyle name="20% - Accent3 3 3 3 5" xfId="16776"/>
    <cellStyle name="20% - Accent3 3 3 4" xfId="16777"/>
    <cellStyle name="20% - Accent3 3 3 4 2" xfId="16778"/>
    <cellStyle name="20% - Accent3 3 3 4 2 2" xfId="16779"/>
    <cellStyle name="20% - Accent3 3 3 4 3" xfId="16780"/>
    <cellStyle name="20% - Accent3 3 3 4 4" xfId="16781"/>
    <cellStyle name="20% - Accent3 3 3 5" xfId="16782"/>
    <cellStyle name="20% - Accent3 3 3 5 2" xfId="16783"/>
    <cellStyle name="20% - Accent3 3 3 5 2 2" xfId="16784"/>
    <cellStyle name="20% - Accent3 3 3 5 3" xfId="16785"/>
    <cellStyle name="20% - Accent3 3 3 5 4" xfId="16786"/>
    <cellStyle name="20% - Accent3 3 3 6" xfId="16787"/>
    <cellStyle name="20% - Accent3 3 3 6 2" xfId="16788"/>
    <cellStyle name="20% - Accent3 3 3 6 2 2" xfId="16789"/>
    <cellStyle name="20% - Accent3 3 3 6 3" xfId="16790"/>
    <cellStyle name="20% - Accent3 3 3 6 4" xfId="16791"/>
    <cellStyle name="20% - Accent3 3 3 7" xfId="16792"/>
    <cellStyle name="20% - Accent3 3 3 7 2" xfId="16793"/>
    <cellStyle name="20% - Accent3 3 3 7 2 2" xfId="16794"/>
    <cellStyle name="20% - Accent3 3 3 7 3" xfId="16795"/>
    <cellStyle name="20% - Accent3 3 3 7 4" xfId="16796"/>
    <cellStyle name="20% - Accent3 3 3 8" xfId="16797"/>
    <cellStyle name="20% - Accent3 3 3 8 2" xfId="16798"/>
    <cellStyle name="20% - Accent3 3 3 8 2 2" xfId="16799"/>
    <cellStyle name="20% - Accent3 3 3 8 3" xfId="16800"/>
    <cellStyle name="20% - Accent3 3 3 8 4" xfId="16801"/>
    <cellStyle name="20% - Accent3 3 3 9" xfId="16802"/>
    <cellStyle name="20% - Accent3 3 3 9 2" xfId="16803"/>
    <cellStyle name="20% - Accent3 3 3 9 2 2" xfId="16804"/>
    <cellStyle name="20% - Accent3 3 3 9 3" xfId="16805"/>
    <cellStyle name="20% - Accent3 3 3 9 4" xfId="16806"/>
    <cellStyle name="20% - Accent3 3 4" xfId="571"/>
    <cellStyle name="20% - Accent3 3 4 10" xfId="16807"/>
    <cellStyle name="20% - Accent3 3 4 10 2" xfId="16808"/>
    <cellStyle name="20% - Accent3 3 4 10 2 2" xfId="16809"/>
    <cellStyle name="20% - Accent3 3 4 10 3" xfId="16810"/>
    <cellStyle name="20% - Accent3 3 4 11" xfId="16811"/>
    <cellStyle name="20% - Accent3 3 4 11 2" xfId="16812"/>
    <cellStyle name="20% - Accent3 3 4 12" xfId="16813"/>
    <cellStyle name="20% - Accent3 3 4 13" xfId="16814"/>
    <cellStyle name="20% - Accent3 3 4 14" xfId="16815"/>
    <cellStyle name="20% - Accent3 3 4 2" xfId="16816"/>
    <cellStyle name="20% - Accent3 3 4 2 2" xfId="16817"/>
    <cellStyle name="20% - Accent3 3 4 2 2 2" xfId="16818"/>
    <cellStyle name="20% - Accent3 3 4 2 2 2 2" xfId="16819"/>
    <cellStyle name="20% - Accent3 3 4 2 2 3" xfId="16820"/>
    <cellStyle name="20% - Accent3 3 4 2 2 4" xfId="16821"/>
    <cellStyle name="20% - Accent3 3 4 2 3" xfId="16822"/>
    <cellStyle name="20% - Accent3 3 4 2 3 2" xfId="16823"/>
    <cellStyle name="20% - Accent3 3 4 2 4" xfId="16824"/>
    <cellStyle name="20% - Accent3 3 4 2 5" xfId="16825"/>
    <cellStyle name="20% - Accent3 3 4 3" xfId="16826"/>
    <cellStyle name="20% - Accent3 3 4 3 2" xfId="16827"/>
    <cellStyle name="20% - Accent3 3 4 3 2 2" xfId="16828"/>
    <cellStyle name="20% - Accent3 3 4 3 2 2 2" xfId="16829"/>
    <cellStyle name="20% - Accent3 3 4 3 2 3" xfId="16830"/>
    <cellStyle name="20% - Accent3 3 4 3 2 4" xfId="16831"/>
    <cellStyle name="20% - Accent3 3 4 3 3" xfId="16832"/>
    <cellStyle name="20% - Accent3 3 4 3 3 2" xfId="16833"/>
    <cellStyle name="20% - Accent3 3 4 3 4" xfId="16834"/>
    <cellStyle name="20% - Accent3 3 4 3 5" xfId="16835"/>
    <cellStyle name="20% - Accent3 3 4 4" xfId="16836"/>
    <cellStyle name="20% - Accent3 3 4 4 2" xfId="16837"/>
    <cellStyle name="20% - Accent3 3 4 4 2 2" xfId="16838"/>
    <cellStyle name="20% - Accent3 3 4 4 3" xfId="16839"/>
    <cellStyle name="20% - Accent3 3 4 4 4" xfId="16840"/>
    <cellStyle name="20% - Accent3 3 4 5" xfId="16841"/>
    <cellStyle name="20% - Accent3 3 4 5 2" xfId="16842"/>
    <cellStyle name="20% - Accent3 3 4 5 2 2" xfId="16843"/>
    <cellStyle name="20% - Accent3 3 4 5 3" xfId="16844"/>
    <cellStyle name="20% - Accent3 3 4 5 4" xfId="16845"/>
    <cellStyle name="20% - Accent3 3 4 6" xfId="16846"/>
    <cellStyle name="20% - Accent3 3 4 6 2" xfId="16847"/>
    <cellStyle name="20% - Accent3 3 4 6 2 2" xfId="16848"/>
    <cellStyle name="20% - Accent3 3 4 6 3" xfId="16849"/>
    <cellStyle name="20% - Accent3 3 4 6 4" xfId="16850"/>
    <cellStyle name="20% - Accent3 3 4 7" xfId="16851"/>
    <cellStyle name="20% - Accent3 3 4 7 2" xfId="16852"/>
    <cellStyle name="20% - Accent3 3 4 7 2 2" xfId="16853"/>
    <cellStyle name="20% - Accent3 3 4 7 3" xfId="16854"/>
    <cellStyle name="20% - Accent3 3 4 7 4" xfId="16855"/>
    <cellStyle name="20% - Accent3 3 4 8" xfId="16856"/>
    <cellStyle name="20% - Accent3 3 4 8 2" xfId="16857"/>
    <cellStyle name="20% - Accent3 3 4 8 2 2" xfId="16858"/>
    <cellStyle name="20% - Accent3 3 4 8 3" xfId="16859"/>
    <cellStyle name="20% - Accent3 3 4 8 4" xfId="16860"/>
    <cellStyle name="20% - Accent3 3 4 9" xfId="16861"/>
    <cellStyle name="20% - Accent3 3 4 9 2" xfId="16862"/>
    <cellStyle name="20% - Accent3 3 4 9 2 2" xfId="16863"/>
    <cellStyle name="20% - Accent3 3 4 9 3" xfId="16864"/>
    <cellStyle name="20% - Accent3 3 4 9 4" xfId="16865"/>
    <cellStyle name="20% - Accent3 3 5" xfId="572"/>
    <cellStyle name="20% - Accent3 3 5 2" xfId="16866"/>
    <cellStyle name="20% - Accent3 3 5 2 2" xfId="16867"/>
    <cellStyle name="20% - Accent3 3 5 2 2 2" xfId="16868"/>
    <cellStyle name="20% - Accent3 3 5 2 3" xfId="16869"/>
    <cellStyle name="20% - Accent3 3 5 2 4" xfId="16870"/>
    <cellStyle name="20% - Accent3 3 5 3" xfId="16871"/>
    <cellStyle name="20% - Accent3 3 5 3 2" xfId="16872"/>
    <cellStyle name="20% - Accent3 3 5 3 2 2" xfId="16873"/>
    <cellStyle name="20% - Accent3 3 5 3 3" xfId="16874"/>
    <cellStyle name="20% - Accent3 3 5 3 4" xfId="16875"/>
    <cellStyle name="20% - Accent3 3 5 4" xfId="16876"/>
    <cellStyle name="20% - Accent3 3 5 4 2" xfId="16877"/>
    <cellStyle name="20% - Accent3 3 5 5" xfId="16878"/>
    <cellStyle name="20% - Accent3 3 5 6" xfId="16879"/>
    <cellStyle name="20% - Accent3 3 5 7" xfId="16880"/>
    <cellStyle name="20% - Accent3 3 6" xfId="573"/>
    <cellStyle name="20% - Accent3 3 6 2" xfId="16881"/>
    <cellStyle name="20% - Accent3 3 6 2 2" xfId="16882"/>
    <cellStyle name="20% - Accent3 3 6 2 2 2" xfId="16883"/>
    <cellStyle name="20% - Accent3 3 6 2 3" xfId="16884"/>
    <cellStyle name="20% - Accent3 3 6 2 4" xfId="16885"/>
    <cellStyle name="20% - Accent3 3 6 3" xfId="16886"/>
    <cellStyle name="20% - Accent3 3 6 3 2" xfId="16887"/>
    <cellStyle name="20% - Accent3 3 6 4" xfId="16888"/>
    <cellStyle name="20% - Accent3 3 6 5" xfId="16889"/>
    <cellStyle name="20% - Accent3 3 6 6" xfId="16890"/>
    <cellStyle name="20% - Accent3 3 7" xfId="574"/>
    <cellStyle name="20% - Accent3 3 7 2" xfId="16891"/>
    <cellStyle name="20% - Accent3 3 7 2 2" xfId="16892"/>
    <cellStyle name="20% - Accent3 3 7 2 2 2" xfId="16893"/>
    <cellStyle name="20% - Accent3 3 7 2 3" xfId="16894"/>
    <cellStyle name="20% - Accent3 3 7 2 4" xfId="16895"/>
    <cellStyle name="20% - Accent3 3 7 3" xfId="16896"/>
    <cellStyle name="20% - Accent3 3 7 3 2" xfId="16897"/>
    <cellStyle name="20% - Accent3 3 7 4" xfId="16898"/>
    <cellStyle name="20% - Accent3 3 7 5" xfId="16899"/>
    <cellStyle name="20% - Accent3 3 7 6" xfId="16900"/>
    <cellStyle name="20% - Accent3 3 8" xfId="575"/>
    <cellStyle name="20% - Accent3 3 8 2" xfId="16901"/>
    <cellStyle name="20% - Accent3 3 8 2 2" xfId="16902"/>
    <cellStyle name="20% - Accent3 3 8 2 2 2" xfId="16903"/>
    <cellStyle name="20% - Accent3 3 8 2 3" xfId="16904"/>
    <cellStyle name="20% - Accent3 3 8 2 4" xfId="16905"/>
    <cellStyle name="20% - Accent3 3 8 3" xfId="16906"/>
    <cellStyle name="20% - Accent3 3 8 3 2" xfId="16907"/>
    <cellStyle name="20% - Accent3 3 8 4" xfId="16908"/>
    <cellStyle name="20% - Accent3 3 8 5" xfId="16909"/>
    <cellStyle name="20% - Accent3 3 8 6" xfId="16910"/>
    <cellStyle name="20% - Accent3 3 9" xfId="576"/>
    <cellStyle name="20% - Accent3 3 9 2" xfId="16911"/>
    <cellStyle name="20% - Accent3 3 9 2 2" xfId="16912"/>
    <cellStyle name="20% - Accent3 3 9 2 2 2" xfId="16913"/>
    <cellStyle name="20% - Accent3 3 9 2 3" xfId="16914"/>
    <cellStyle name="20% - Accent3 3 9 2 4" xfId="16915"/>
    <cellStyle name="20% - Accent3 3 9 3" xfId="16916"/>
    <cellStyle name="20% - Accent3 3 9 3 2" xfId="16917"/>
    <cellStyle name="20% - Accent3 3 9 4" xfId="16918"/>
    <cellStyle name="20% - Accent3 3 9 5" xfId="16919"/>
    <cellStyle name="20% - Accent3 3 9 6" xfId="16920"/>
    <cellStyle name="20% - Accent3 4" xfId="577"/>
    <cellStyle name="20% - Accent3 4 10" xfId="16921"/>
    <cellStyle name="20% - Accent3 4 10 2" xfId="16922"/>
    <cellStyle name="20% - Accent3 4 10 2 2" xfId="16923"/>
    <cellStyle name="20% - Accent3 4 10 3" xfId="16924"/>
    <cellStyle name="20% - Accent3 4 10 4" xfId="16925"/>
    <cellStyle name="20% - Accent3 4 11" xfId="16926"/>
    <cellStyle name="20% - Accent3 4 11 2" xfId="16927"/>
    <cellStyle name="20% - Accent3 4 11 2 2" xfId="16928"/>
    <cellStyle name="20% - Accent3 4 11 3" xfId="16929"/>
    <cellStyle name="20% - Accent3 4 11 4" xfId="16930"/>
    <cellStyle name="20% - Accent3 4 12" xfId="16931"/>
    <cellStyle name="20% - Accent3 4 12 2" xfId="16932"/>
    <cellStyle name="20% - Accent3 4 12 2 2" xfId="16933"/>
    <cellStyle name="20% - Accent3 4 12 3" xfId="16934"/>
    <cellStyle name="20% - Accent3 4 13" xfId="16935"/>
    <cellStyle name="20% - Accent3 4 13 2" xfId="16936"/>
    <cellStyle name="20% - Accent3 4 14" xfId="16937"/>
    <cellStyle name="20% - Accent3 4 15" xfId="16938"/>
    <cellStyle name="20% - Accent3 4 16" xfId="16939"/>
    <cellStyle name="20% - Accent3 4 2" xfId="578"/>
    <cellStyle name="20% - Accent3 4 2 10" xfId="16940"/>
    <cellStyle name="20% - Accent3 4 2 10 2" xfId="16941"/>
    <cellStyle name="20% - Accent3 4 2 10 2 2" xfId="16942"/>
    <cellStyle name="20% - Accent3 4 2 10 3" xfId="16943"/>
    <cellStyle name="20% - Accent3 4 2 11" xfId="16944"/>
    <cellStyle name="20% - Accent3 4 2 11 2" xfId="16945"/>
    <cellStyle name="20% - Accent3 4 2 12" xfId="16946"/>
    <cellStyle name="20% - Accent3 4 2 13" xfId="16947"/>
    <cellStyle name="20% - Accent3 4 2 14" xfId="16948"/>
    <cellStyle name="20% - Accent3 4 2 2" xfId="16949"/>
    <cellStyle name="20% - Accent3 4 2 2 2" xfId="16950"/>
    <cellStyle name="20% - Accent3 4 2 2 2 2" xfId="16951"/>
    <cellStyle name="20% - Accent3 4 2 2 2 2 2" xfId="16952"/>
    <cellStyle name="20% - Accent3 4 2 2 2 3" xfId="16953"/>
    <cellStyle name="20% - Accent3 4 2 2 2 4" xfId="16954"/>
    <cellStyle name="20% - Accent3 4 2 2 3" xfId="16955"/>
    <cellStyle name="20% - Accent3 4 2 2 3 2" xfId="16956"/>
    <cellStyle name="20% - Accent3 4 2 2 4" xfId="16957"/>
    <cellStyle name="20% - Accent3 4 2 2 5" xfId="16958"/>
    <cellStyle name="20% - Accent3 4 2 3" xfId="16959"/>
    <cellStyle name="20% - Accent3 4 2 3 2" xfId="16960"/>
    <cellStyle name="20% - Accent3 4 2 3 2 2" xfId="16961"/>
    <cellStyle name="20% - Accent3 4 2 3 2 2 2" xfId="16962"/>
    <cellStyle name="20% - Accent3 4 2 3 2 3" xfId="16963"/>
    <cellStyle name="20% - Accent3 4 2 3 2 4" xfId="16964"/>
    <cellStyle name="20% - Accent3 4 2 3 3" xfId="16965"/>
    <cellStyle name="20% - Accent3 4 2 3 3 2" xfId="16966"/>
    <cellStyle name="20% - Accent3 4 2 3 4" xfId="16967"/>
    <cellStyle name="20% - Accent3 4 2 3 5" xfId="16968"/>
    <cellStyle name="20% - Accent3 4 2 4" xfId="16969"/>
    <cellStyle name="20% - Accent3 4 2 4 2" xfId="16970"/>
    <cellStyle name="20% - Accent3 4 2 4 2 2" xfId="16971"/>
    <cellStyle name="20% - Accent3 4 2 4 3" xfId="16972"/>
    <cellStyle name="20% - Accent3 4 2 4 4" xfId="16973"/>
    <cellStyle name="20% - Accent3 4 2 5" xfId="16974"/>
    <cellStyle name="20% - Accent3 4 2 5 2" xfId="16975"/>
    <cellStyle name="20% - Accent3 4 2 5 2 2" xfId="16976"/>
    <cellStyle name="20% - Accent3 4 2 5 3" xfId="16977"/>
    <cellStyle name="20% - Accent3 4 2 5 4" xfId="16978"/>
    <cellStyle name="20% - Accent3 4 2 6" xfId="16979"/>
    <cellStyle name="20% - Accent3 4 2 6 2" xfId="16980"/>
    <cellStyle name="20% - Accent3 4 2 6 2 2" xfId="16981"/>
    <cellStyle name="20% - Accent3 4 2 6 3" xfId="16982"/>
    <cellStyle name="20% - Accent3 4 2 6 4" xfId="16983"/>
    <cellStyle name="20% - Accent3 4 2 7" xfId="16984"/>
    <cellStyle name="20% - Accent3 4 2 7 2" xfId="16985"/>
    <cellStyle name="20% - Accent3 4 2 7 2 2" xfId="16986"/>
    <cellStyle name="20% - Accent3 4 2 7 3" xfId="16987"/>
    <cellStyle name="20% - Accent3 4 2 7 4" xfId="16988"/>
    <cellStyle name="20% - Accent3 4 2 8" xfId="16989"/>
    <cellStyle name="20% - Accent3 4 2 8 2" xfId="16990"/>
    <cellStyle name="20% - Accent3 4 2 8 2 2" xfId="16991"/>
    <cellStyle name="20% - Accent3 4 2 8 3" xfId="16992"/>
    <cellStyle name="20% - Accent3 4 2 8 4" xfId="16993"/>
    <cellStyle name="20% - Accent3 4 2 9" xfId="16994"/>
    <cellStyle name="20% - Accent3 4 2 9 2" xfId="16995"/>
    <cellStyle name="20% - Accent3 4 2 9 2 2" xfId="16996"/>
    <cellStyle name="20% - Accent3 4 2 9 3" xfId="16997"/>
    <cellStyle name="20% - Accent3 4 2 9 4" xfId="16998"/>
    <cellStyle name="20% - Accent3 4 3" xfId="579"/>
    <cellStyle name="20% - Accent3 4 3 10" xfId="16999"/>
    <cellStyle name="20% - Accent3 4 3 10 2" xfId="17000"/>
    <cellStyle name="20% - Accent3 4 3 11" xfId="17001"/>
    <cellStyle name="20% - Accent3 4 3 12" xfId="17002"/>
    <cellStyle name="20% - Accent3 4 3 13" xfId="17003"/>
    <cellStyle name="20% - Accent3 4 3 2" xfId="17004"/>
    <cellStyle name="20% - Accent3 4 3 2 2" xfId="17005"/>
    <cellStyle name="20% - Accent3 4 3 2 2 2" xfId="17006"/>
    <cellStyle name="20% - Accent3 4 3 2 3" xfId="17007"/>
    <cellStyle name="20% - Accent3 4 3 2 4" xfId="17008"/>
    <cellStyle name="20% - Accent3 4 3 3" xfId="17009"/>
    <cellStyle name="20% - Accent3 4 3 3 2" xfId="17010"/>
    <cellStyle name="20% - Accent3 4 3 3 2 2" xfId="17011"/>
    <cellStyle name="20% - Accent3 4 3 3 3" xfId="17012"/>
    <cellStyle name="20% - Accent3 4 3 3 4" xfId="17013"/>
    <cellStyle name="20% - Accent3 4 3 4" xfId="17014"/>
    <cellStyle name="20% - Accent3 4 3 4 2" xfId="17015"/>
    <cellStyle name="20% - Accent3 4 3 4 2 2" xfId="17016"/>
    <cellStyle name="20% - Accent3 4 3 4 3" xfId="17017"/>
    <cellStyle name="20% - Accent3 4 3 4 4" xfId="17018"/>
    <cellStyle name="20% - Accent3 4 3 5" xfId="17019"/>
    <cellStyle name="20% - Accent3 4 3 5 2" xfId="17020"/>
    <cellStyle name="20% - Accent3 4 3 5 2 2" xfId="17021"/>
    <cellStyle name="20% - Accent3 4 3 5 3" xfId="17022"/>
    <cellStyle name="20% - Accent3 4 3 5 4" xfId="17023"/>
    <cellStyle name="20% - Accent3 4 3 6" xfId="17024"/>
    <cellStyle name="20% - Accent3 4 3 6 2" xfId="17025"/>
    <cellStyle name="20% - Accent3 4 3 6 2 2" xfId="17026"/>
    <cellStyle name="20% - Accent3 4 3 6 3" xfId="17027"/>
    <cellStyle name="20% - Accent3 4 3 6 4" xfId="17028"/>
    <cellStyle name="20% - Accent3 4 3 7" xfId="17029"/>
    <cellStyle name="20% - Accent3 4 3 7 2" xfId="17030"/>
    <cellStyle name="20% - Accent3 4 3 7 2 2" xfId="17031"/>
    <cellStyle name="20% - Accent3 4 3 7 3" xfId="17032"/>
    <cellStyle name="20% - Accent3 4 3 7 4" xfId="17033"/>
    <cellStyle name="20% - Accent3 4 3 8" xfId="17034"/>
    <cellStyle name="20% - Accent3 4 3 8 2" xfId="17035"/>
    <cellStyle name="20% - Accent3 4 3 8 2 2" xfId="17036"/>
    <cellStyle name="20% - Accent3 4 3 8 3" xfId="17037"/>
    <cellStyle name="20% - Accent3 4 3 8 4" xfId="17038"/>
    <cellStyle name="20% - Accent3 4 3 9" xfId="17039"/>
    <cellStyle name="20% - Accent3 4 3 9 2" xfId="17040"/>
    <cellStyle name="20% - Accent3 4 3 9 2 2" xfId="17041"/>
    <cellStyle name="20% - Accent3 4 3 9 3" xfId="17042"/>
    <cellStyle name="20% - Accent3 4 4" xfId="580"/>
    <cellStyle name="20% - Accent3 4 4 2" xfId="17043"/>
    <cellStyle name="20% - Accent3 4 4 2 2" xfId="17044"/>
    <cellStyle name="20% - Accent3 4 4 2 2 2" xfId="17045"/>
    <cellStyle name="20% - Accent3 4 4 2 3" xfId="17046"/>
    <cellStyle name="20% - Accent3 4 4 2 4" xfId="17047"/>
    <cellStyle name="20% - Accent3 4 4 3" xfId="17048"/>
    <cellStyle name="20% - Accent3 4 4 3 2" xfId="17049"/>
    <cellStyle name="20% - Accent3 4 4 3 2 2" xfId="17050"/>
    <cellStyle name="20% - Accent3 4 4 3 3" xfId="17051"/>
    <cellStyle name="20% - Accent3 4 4 4" xfId="17052"/>
    <cellStyle name="20% - Accent3 4 4 4 2" xfId="17053"/>
    <cellStyle name="20% - Accent3 4 4 5" xfId="17054"/>
    <cellStyle name="20% - Accent3 4 4 6" xfId="17055"/>
    <cellStyle name="20% - Accent3 4 4 7" xfId="17056"/>
    <cellStyle name="20% - Accent3 4 5" xfId="17057"/>
    <cellStyle name="20% - Accent3 4 5 2" xfId="17058"/>
    <cellStyle name="20% - Accent3 4 5 2 2" xfId="17059"/>
    <cellStyle name="20% - Accent3 4 5 3" xfId="17060"/>
    <cellStyle name="20% - Accent3 4 5 4" xfId="17061"/>
    <cellStyle name="20% - Accent3 4 6" xfId="17062"/>
    <cellStyle name="20% - Accent3 4 6 2" xfId="17063"/>
    <cellStyle name="20% - Accent3 4 6 2 2" xfId="17064"/>
    <cellStyle name="20% - Accent3 4 6 3" xfId="17065"/>
    <cellStyle name="20% - Accent3 4 6 4" xfId="17066"/>
    <cellStyle name="20% - Accent3 4 7" xfId="17067"/>
    <cellStyle name="20% - Accent3 4 7 2" xfId="17068"/>
    <cellStyle name="20% - Accent3 4 7 2 2" xfId="17069"/>
    <cellStyle name="20% - Accent3 4 7 3" xfId="17070"/>
    <cellStyle name="20% - Accent3 4 7 4" xfId="17071"/>
    <cellStyle name="20% - Accent3 4 8" xfId="17072"/>
    <cellStyle name="20% - Accent3 4 8 2" xfId="17073"/>
    <cellStyle name="20% - Accent3 4 8 2 2" xfId="17074"/>
    <cellStyle name="20% - Accent3 4 8 3" xfId="17075"/>
    <cellStyle name="20% - Accent3 4 8 4" xfId="17076"/>
    <cellStyle name="20% - Accent3 4 9" xfId="17077"/>
    <cellStyle name="20% - Accent3 4 9 2" xfId="17078"/>
    <cellStyle name="20% - Accent3 4 9 2 2" xfId="17079"/>
    <cellStyle name="20% - Accent3 4 9 3" xfId="17080"/>
    <cellStyle name="20% - Accent3 4 9 4" xfId="17081"/>
    <cellStyle name="20% - Accent3 5" xfId="581"/>
    <cellStyle name="20% - Accent3 5 10" xfId="17082"/>
    <cellStyle name="20% - Accent3 5 10 2" xfId="17083"/>
    <cellStyle name="20% - Accent3 5 10 2 2" xfId="17084"/>
    <cellStyle name="20% - Accent3 5 10 3" xfId="17085"/>
    <cellStyle name="20% - Accent3 5 10 4" xfId="17086"/>
    <cellStyle name="20% - Accent3 5 11" xfId="17087"/>
    <cellStyle name="20% - Accent3 5 11 2" xfId="17088"/>
    <cellStyle name="20% - Accent3 5 11 2 2" xfId="17089"/>
    <cellStyle name="20% - Accent3 5 11 3" xfId="17090"/>
    <cellStyle name="20% - Accent3 5 11 4" xfId="17091"/>
    <cellStyle name="20% - Accent3 5 12" xfId="17092"/>
    <cellStyle name="20% - Accent3 5 12 2" xfId="17093"/>
    <cellStyle name="20% - Accent3 5 12 2 2" xfId="17094"/>
    <cellStyle name="20% - Accent3 5 12 3" xfId="17095"/>
    <cellStyle name="20% - Accent3 5 13" xfId="17096"/>
    <cellStyle name="20% - Accent3 5 13 2" xfId="17097"/>
    <cellStyle name="20% - Accent3 5 14" xfId="17098"/>
    <cellStyle name="20% - Accent3 5 15" xfId="17099"/>
    <cellStyle name="20% - Accent3 5 16" xfId="17100"/>
    <cellStyle name="20% - Accent3 5 2" xfId="582"/>
    <cellStyle name="20% - Accent3 5 2 10" xfId="17101"/>
    <cellStyle name="20% - Accent3 5 2 10 2" xfId="17102"/>
    <cellStyle name="20% - Accent3 5 2 10 2 2" xfId="17103"/>
    <cellStyle name="20% - Accent3 5 2 10 3" xfId="17104"/>
    <cellStyle name="20% - Accent3 5 2 11" xfId="17105"/>
    <cellStyle name="20% - Accent3 5 2 11 2" xfId="17106"/>
    <cellStyle name="20% - Accent3 5 2 12" xfId="17107"/>
    <cellStyle name="20% - Accent3 5 2 13" xfId="17108"/>
    <cellStyle name="20% - Accent3 5 2 14" xfId="17109"/>
    <cellStyle name="20% - Accent3 5 2 2" xfId="17110"/>
    <cellStyle name="20% - Accent3 5 2 2 2" xfId="17111"/>
    <cellStyle name="20% - Accent3 5 2 2 2 2" xfId="17112"/>
    <cellStyle name="20% - Accent3 5 2 2 3" xfId="17113"/>
    <cellStyle name="20% - Accent3 5 2 2 4" xfId="17114"/>
    <cellStyle name="20% - Accent3 5 2 3" xfId="17115"/>
    <cellStyle name="20% - Accent3 5 2 3 2" xfId="17116"/>
    <cellStyle name="20% - Accent3 5 2 3 2 2" xfId="17117"/>
    <cellStyle name="20% - Accent3 5 2 3 3" xfId="17118"/>
    <cellStyle name="20% - Accent3 5 2 3 4" xfId="17119"/>
    <cellStyle name="20% - Accent3 5 2 4" xfId="17120"/>
    <cellStyle name="20% - Accent3 5 2 4 2" xfId="17121"/>
    <cellStyle name="20% - Accent3 5 2 4 2 2" xfId="17122"/>
    <cellStyle name="20% - Accent3 5 2 4 3" xfId="17123"/>
    <cellStyle name="20% - Accent3 5 2 4 4" xfId="17124"/>
    <cellStyle name="20% - Accent3 5 2 5" xfId="17125"/>
    <cellStyle name="20% - Accent3 5 2 5 2" xfId="17126"/>
    <cellStyle name="20% - Accent3 5 2 5 2 2" xfId="17127"/>
    <cellStyle name="20% - Accent3 5 2 5 3" xfId="17128"/>
    <cellStyle name="20% - Accent3 5 2 5 4" xfId="17129"/>
    <cellStyle name="20% - Accent3 5 2 6" xfId="17130"/>
    <cellStyle name="20% - Accent3 5 2 6 2" xfId="17131"/>
    <cellStyle name="20% - Accent3 5 2 6 2 2" xfId="17132"/>
    <cellStyle name="20% - Accent3 5 2 6 3" xfId="17133"/>
    <cellStyle name="20% - Accent3 5 2 6 4" xfId="17134"/>
    <cellStyle name="20% - Accent3 5 2 7" xfId="17135"/>
    <cellStyle name="20% - Accent3 5 2 7 2" xfId="17136"/>
    <cellStyle name="20% - Accent3 5 2 7 2 2" xfId="17137"/>
    <cellStyle name="20% - Accent3 5 2 7 3" xfId="17138"/>
    <cellStyle name="20% - Accent3 5 2 7 4" xfId="17139"/>
    <cellStyle name="20% - Accent3 5 2 8" xfId="17140"/>
    <cellStyle name="20% - Accent3 5 2 8 2" xfId="17141"/>
    <cellStyle name="20% - Accent3 5 2 8 2 2" xfId="17142"/>
    <cellStyle name="20% - Accent3 5 2 8 3" xfId="17143"/>
    <cellStyle name="20% - Accent3 5 2 8 4" xfId="17144"/>
    <cellStyle name="20% - Accent3 5 2 9" xfId="17145"/>
    <cellStyle name="20% - Accent3 5 2 9 2" xfId="17146"/>
    <cellStyle name="20% - Accent3 5 2 9 2 2" xfId="17147"/>
    <cellStyle name="20% - Accent3 5 2 9 3" xfId="17148"/>
    <cellStyle name="20% - Accent3 5 2 9 4" xfId="17149"/>
    <cellStyle name="20% - Accent3 5 3" xfId="583"/>
    <cellStyle name="20% - Accent3 5 3 2" xfId="17150"/>
    <cellStyle name="20% - Accent3 5 3 2 2" xfId="17151"/>
    <cellStyle name="20% - Accent3 5 3 2 2 2" xfId="17152"/>
    <cellStyle name="20% - Accent3 5 3 2 3" xfId="17153"/>
    <cellStyle name="20% - Accent3 5 3 2 4" xfId="17154"/>
    <cellStyle name="20% - Accent3 5 3 3" xfId="17155"/>
    <cellStyle name="20% - Accent3 5 3 3 2" xfId="17156"/>
    <cellStyle name="20% - Accent3 5 3 3 2 2" xfId="17157"/>
    <cellStyle name="20% - Accent3 5 3 3 3" xfId="17158"/>
    <cellStyle name="20% - Accent3 5 3 4" xfId="17159"/>
    <cellStyle name="20% - Accent3 5 3 4 2" xfId="17160"/>
    <cellStyle name="20% - Accent3 5 3 5" xfId="17161"/>
    <cellStyle name="20% - Accent3 5 3 6" xfId="17162"/>
    <cellStyle name="20% - Accent3 5 3 7" xfId="17163"/>
    <cellStyle name="20% - Accent3 5 4" xfId="584"/>
    <cellStyle name="20% - Accent3 5 4 2" xfId="17164"/>
    <cellStyle name="20% - Accent3 5 4 2 2" xfId="17165"/>
    <cellStyle name="20% - Accent3 5 4 2 2 2" xfId="17166"/>
    <cellStyle name="20% - Accent3 5 4 2 3" xfId="17167"/>
    <cellStyle name="20% - Accent3 5 4 3" xfId="17168"/>
    <cellStyle name="20% - Accent3 5 4 3 2" xfId="17169"/>
    <cellStyle name="20% - Accent3 5 4 4" xfId="17170"/>
    <cellStyle name="20% - Accent3 5 4 5" xfId="17171"/>
    <cellStyle name="20% - Accent3 5 4 6" xfId="17172"/>
    <cellStyle name="20% - Accent3 5 5" xfId="17173"/>
    <cellStyle name="20% - Accent3 5 5 2" xfId="17174"/>
    <cellStyle name="20% - Accent3 5 5 2 2" xfId="17175"/>
    <cellStyle name="20% - Accent3 5 5 3" xfId="17176"/>
    <cellStyle name="20% - Accent3 5 5 4" xfId="17177"/>
    <cellStyle name="20% - Accent3 5 6" xfId="17178"/>
    <cellStyle name="20% - Accent3 5 6 2" xfId="17179"/>
    <cellStyle name="20% - Accent3 5 6 2 2" xfId="17180"/>
    <cellStyle name="20% - Accent3 5 6 3" xfId="17181"/>
    <cellStyle name="20% - Accent3 5 6 4" xfId="17182"/>
    <cellStyle name="20% - Accent3 5 7" xfId="17183"/>
    <cellStyle name="20% - Accent3 5 7 2" xfId="17184"/>
    <cellStyle name="20% - Accent3 5 7 2 2" xfId="17185"/>
    <cellStyle name="20% - Accent3 5 7 3" xfId="17186"/>
    <cellStyle name="20% - Accent3 5 7 4" xfId="17187"/>
    <cellStyle name="20% - Accent3 5 8" xfId="17188"/>
    <cellStyle name="20% - Accent3 5 8 2" xfId="17189"/>
    <cellStyle name="20% - Accent3 5 8 2 2" xfId="17190"/>
    <cellStyle name="20% - Accent3 5 8 3" xfId="17191"/>
    <cellStyle name="20% - Accent3 5 8 4" xfId="17192"/>
    <cellStyle name="20% - Accent3 5 9" xfId="17193"/>
    <cellStyle name="20% - Accent3 5 9 2" xfId="17194"/>
    <cellStyle name="20% - Accent3 5 9 2 2" xfId="17195"/>
    <cellStyle name="20% - Accent3 5 9 3" xfId="17196"/>
    <cellStyle name="20% - Accent3 5 9 4" xfId="17197"/>
    <cellStyle name="20% - Accent3 6" xfId="585"/>
    <cellStyle name="20% - Accent3 6 10" xfId="17198"/>
    <cellStyle name="20% - Accent3 6 10 2" xfId="17199"/>
    <cellStyle name="20% - Accent3 6 10 2 2" xfId="17200"/>
    <cellStyle name="20% - Accent3 6 10 3" xfId="17201"/>
    <cellStyle name="20% - Accent3 6 11" xfId="17202"/>
    <cellStyle name="20% - Accent3 6 11 2" xfId="17203"/>
    <cellStyle name="20% - Accent3 6 12" xfId="17204"/>
    <cellStyle name="20% - Accent3 6 13" xfId="17205"/>
    <cellStyle name="20% - Accent3 6 14" xfId="17206"/>
    <cellStyle name="20% - Accent3 6 2" xfId="586"/>
    <cellStyle name="20% - Accent3 6 2 2" xfId="17207"/>
    <cellStyle name="20% - Accent3 6 2 2 2" xfId="17208"/>
    <cellStyle name="20% - Accent3 6 2 2 2 2" xfId="17209"/>
    <cellStyle name="20% - Accent3 6 2 2 3" xfId="17210"/>
    <cellStyle name="20% - Accent3 6 2 2 4" xfId="17211"/>
    <cellStyle name="20% - Accent3 6 2 3" xfId="17212"/>
    <cellStyle name="20% - Accent3 6 2 3 2" xfId="17213"/>
    <cellStyle name="20% - Accent3 6 2 3 2 2" xfId="17214"/>
    <cellStyle name="20% - Accent3 6 2 3 3" xfId="17215"/>
    <cellStyle name="20% - Accent3 6 2 4" xfId="17216"/>
    <cellStyle name="20% - Accent3 6 2 4 2" xfId="17217"/>
    <cellStyle name="20% - Accent3 6 2 5" xfId="17218"/>
    <cellStyle name="20% - Accent3 6 2 6" xfId="17219"/>
    <cellStyle name="20% - Accent3 6 2 7" xfId="17220"/>
    <cellStyle name="20% - Accent3 6 3" xfId="587"/>
    <cellStyle name="20% - Accent3 6 3 2" xfId="17221"/>
    <cellStyle name="20% - Accent3 6 3 2 2" xfId="17222"/>
    <cellStyle name="20% - Accent3 6 3 2 2 2" xfId="17223"/>
    <cellStyle name="20% - Accent3 6 3 2 3" xfId="17224"/>
    <cellStyle name="20% - Accent3 6 3 2 4" xfId="17225"/>
    <cellStyle name="20% - Accent3 6 3 3" xfId="17226"/>
    <cellStyle name="20% - Accent3 6 3 3 2" xfId="17227"/>
    <cellStyle name="20% - Accent3 6 3 3 2 2" xfId="17228"/>
    <cellStyle name="20% - Accent3 6 3 3 3" xfId="17229"/>
    <cellStyle name="20% - Accent3 6 3 4" xfId="17230"/>
    <cellStyle name="20% - Accent3 6 3 4 2" xfId="17231"/>
    <cellStyle name="20% - Accent3 6 3 5" xfId="17232"/>
    <cellStyle name="20% - Accent3 6 3 6" xfId="17233"/>
    <cellStyle name="20% - Accent3 6 3 7" xfId="17234"/>
    <cellStyle name="20% - Accent3 6 4" xfId="588"/>
    <cellStyle name="20% - Accent3 6 4 2" xfId="17235"/>
    <cellStyle name="20% - Accent3 6 4 2 2" xfId="17236"/>
    <cellStyle name="20% - Accent3 6 4 2 2 2" xfId="17237"/>
    <cellStyle name="20% - Accent3 6 4 2 3" xfId="17238"/>
    <cellStyle name="20% - Accent3 6 4 3" xfId="17239"/>
    <cellStyle name="20% - Accent3 6 4 3 2" xfId="17240"/>
    <cellStyle name="20% - Accent3 6 4 4" xfId="17241"/>
    <cellStyle name="20% - Accent3 6 4 5" xfId="17242"/>
    <cellStyle name="20% - Accent3 6 4 6" xfId="17243"/>
    <cellStyle name="20% - Accent3 6 5" xfId="17244"/>
    <cellStyle name="20% - Accent3 6 5 2" xfId="17245"/>
    <cellStyle name="20% - Accent3 6 5 2 2" xfId="17246"/>
    <cellStyle name="20% - Accent3 6 5 3" xfId="17247"/>
    <cellStyle name="20% - Accent3 6 5 4" xfId="17248"/>
    <cellStyle name="20% - Accent3 6 6" xfId="17249"/>
    <cellStyle name="20% - Accent3 6 6 2" xfId="17250"/>
    <cellStyle name="20% - Accent3 6 6 2 2" xfId="17251"/>
    <cellStyle name="20% - Accent3 6 6 3" xfId="17252"/>
    <cellStyle name="20% - Accent3 6 6 4" xfId="17253"/>
    <cellStyle name="20% - Accent3 6 7" xfId="17254"/>
    <cellStyle name="20% - Accent3 6 7 2" xfId="17255"/>
    <cellStyle name="20% - Accent3 6 7 2 2" xfId="17256"/>
    <cellStyle name="20% - Accent3 6 7 3" xfId="17257"/>
    <cellStyle name="20% - Accent3 6 7 4" xfId="17258"/>
    <cellStyle name="20% - Accent3 6 8" xfId="17259"/>
    <cellStyle name="20% - Accent3 6 8 2" xfId="17260"/>
    <cellStyle name="20% - Accent3 6 8 2 2" xfId="17261"/>
    <cellStyle name="20% - Accent3 6 8 3" xfId="17262"/>
    <cellStyle name="20% - Accent3 6 8 4" xfId="17263"/>
    <cellStyle name="20% - Accent3 6 9" xfId="17264"/>
    <cellStyle name="20% - Accent3 6 9 2" xfId="17265"/>
    <cellStyle name="20% - Accent3 6 9 2 2" xfId="17266"/>
    <cellStyle name="20% - Accent3 6 9 3" xfId="17267"/>
    <cellStyle name="20% - Accent3 6 9 4" xfId="17268"/>
    <cellStyle name="20% - Accent3 7" xfId="589"/>
    <cellStyle name="20% - Accent3 7 10" xfId="17269"/>
    <cellStyle name="20% - Accent3 7 10 2" xfId="17270"/>
    <cellStyle name="20% - Accent3 7 11" xfId="17271"/>
    <cellStyle name="20% - Accent3 7 12" xfId="17272"/>
    <cellStyle name="20% - Accent3 7 13" xfId="17273"/>
    <cellStyle name="20% - Accent3 7 2" xfId="590"/>
    <cellStyle name="20% - Accent3 7 2 2" xfId="17274"/>
    <cellStyle name="20% - Accent3 7 2 2 2" xfId="17275"/>
    <cellStyle name="20% - Accent3 7 2 2 2 2" xfId="17276"/>
    <cellStyle name="20% - Accent3 7 2 2 3" xfId="17277"/>
    <cellStyle name="20% - Accent3 7 2 2 4" xfId="17278"/>
    <cellStyle name="20% - Accent3 7 2 3" xfId="17279"/>
    <cellStyle name="20% - Accent3 7 2 3 2" xfId="17280"/>
    <cellStyle name="20% - Accent3 7 2 3 2 2" xfId="17281"/>
    <cellStyle name="20% - Accent3 7 2 3 3" xfId="17282"/>
    <cellStyle name="20% - Accent3 7 2 4" xfId="17283"/>
    <cellStyle name="20% - Accent3 7 2 4 2" xfId="17284"/>
    <cellStyle name="20% - Accent3 7 2 5" xfId="17285"/>
    <cellStyle name="20% - Accent3 7 2 6" xfId="17286"/>
    <cellStyle name="20% - Accent3 7 2 7" xfId="17287"/>
    <cellStyle name="20% - Accent3 7 3" xfId="591"/>
    <cellStyle name="20% - Accent3 7 3 2" xfId="17288"/>
    <cellStyle name="20% - Accent3 7 3 2 2" xfId="17289"/>
    <cellStyle name="20% - Accent3 7 3 2 2 2" xfId="17290"/>
    <cellStyle name="20% - Accent3 7 3 2 3" xfId="17291"/>
    <cellStyle name="20% - Accent3 7 3 3" xfId="17292"/>
    <cellStyle name="20% - Accent3 7 3 3 2" xfId="17293"/>
    <cellStyle name="20% - Accent3 7 3 4" xfId="17294"/>
    <cellStyle name="20% - Accent3 7 3 5" xfId="17295"/>
    <cellStyle name="20% - Accent3 7 3 6" xfId="17296"/>
    <cellStyle name="20% - Accent3 7 4" xfId="592"/>
    <cellStyle name="20% - Accent3 7 4 2" xfId="17297"/>
    <cellStyle name="20% - Accent3 7 4 2 2" xfId="17298"/>
    <cellStyle name="20% - Accent3 7 4 2 2 2" xfId="17299"/>
    <cellStyle name="20% - Accent3 7 4 2 3" xfId="17300"/>
    <cellStyle name="20% - Accent3 7 4 3" xfId="17301"/>
    <cellStyle name="20% - Accent3 7 4 3 2" xfId="17302"/>
    <cellStyle name="20% - Accent3 7 4 4" xfId="17303"/>
    <cellStyle name="20% - Accent3 7 4 5" xfId="17304"/>
    <cellStyle name="20% - Accent3 7 4 6" xfId="17305"/>
    <cellStyle name="20% - Accent3 7 5" xfId="17306"/>
    <cellStyle name="20% - Accent3 7 5 2" xfId="17307"/>
    <cellStyle name="20% - Accent3 7 5 2 2" xfId="17308"/>
    <cellStyle name="20% - Accent3 7 5 3" xfId="17309"/>
    <cellStyle name="20% - Accent3 7 5 4" xfId="17310"/>
    <cellStyle name="20% - Accent3 7 6" xfId="17311"/>
    <cellStyle name="20% - Accent3 7 6 2" xfId="17312"/>
    <cellStyle name="20% - Accent3 7 6 2 2" xfId="17313"/>
    <cellStyle name="20% - Accent3 7 6 3" xfId="17314"/>
    <cellStyle name="20% - Accent3 7 6 4" xfId="17315"/>
    <cellStyle name="20% - Accent3 7 7" xfId="17316"/>
    <cellStyle name="20% - Accent3 7 7 2" xfId="17317"/>
    <cellStyle name="20% - Accent3 7 7 2 2" xfId="17318"/>
    <cellStyle name="20% - Accent3 7 7 3" xfId="17319"/>
    <cellStyle name="20% - Accent3 7 7 4" xfId="17320"/>
    <cellStyle name="20% - Accent3 7 8" xfId="17321"/>
    <cellStyle name="20% - Accent3 7 8 2" xfId="17322"/>
    <cellStyle name="20% - Accent3 7 8 2 2" xfId="17323"/>
    <cellStyle name="20% - Accent3 7 8 3" xfId="17324"/>
    <cellStyle name="20% - Accent3 7 8 4" xfId="17325"/>
    <cellStyle name="20% - Accent3 7 9" xfId="17326"/>
    <cellStyle name="20% - Accent3 7 9 2" xfId="17327"/>
    <cellStyle name="20% - Accent3 7 9 2 2" xfId="17328"/>
    <cellStyle name="20% - Accent3 7 9 3" xfId="17329"/>
    <cellStyle name="20% - Accent3 8" xfId="593"/>
    <cellStyle name="20% - Accent3 8 2" xfId="594"/>
    <cellStyle name="20% - Accent3 8 2 2" xfId="17330"/>
    <cellStyle name="20% - Accent3 8 2 2 2" xfId="17331"/>
    <cellStyle name="20% - Accent3 8 2 3" xfId="17332"/>
    <cellStyle name="20% - Accent3 8 2 4" xfId="17333"/>
    <cellStyle name="20% - Accent3 8 2 5" xfId="17334"/>
    <cellStyle name="20% - Accent3 8 3" xfId="595"/>
    <cellStyle name="20% - Accent3 8 3 2" xfId="17335"/>
    <cellStyle name="20% - Accent3 8 3 2 2" xfId="17336"/>
    <cellStyle name="20% - Accent3 8 3 3" xfId="17337"/>
    <cellStyle name="20% - Accent3 8 3 4" xfId="17338"/>
    <cellStyle name="20% - Accent3 8 3 5" xfId="17339"/>
    <cellStyle name="20% - Accent3 8 4" xfId="596"/>
    <cellStyle name="20% - Accent3 8 4 2" xfId="17340"/>
    <cellStyle name="20% - Accent3 8 4 2 2" xfId="17341"/>
    <cellStyle name="20% - Accent3 8 4 3" xfId="17342"/>
    <cellStyle name="20% - Accent3 8 4 4" xfId="17343"/>
    <cellStyle name="20% - Accent3 8 4 5" xfId="17344"/>
    <cellStyle name="20% - Accent3 8 5" xfId="17345"/>
    <cellStyle name="20% - Accent3 8 5 2" xfId="17346"/>
    <cellStyle name="20% - Accent3 8 5 2 2" xfId="17347"/>
    <cellStyle name="20% - Accent3 8 5 3" xfId="17348"/>
    <cellStyle name="20% - Accent3 8 5 4" xfId="17349"/>
    <cellStyle name="20% - Accent3 8 6" xfId="17350"/>
    <cellStyle name="20% - Accent3 8 6 2" xfId="17351"/>
    <cellStyle name="20% - Accent3 8 6 2 2" xfId="17352"/>
    <cellStyle name="20% - Accent3 8 6 3" xfId="17353"/>
    <cellStyle name="20% - Accent3 8 7" xfId="17354"/>
    <cellStyle name="20% - Accent3 9" xfId="597"/>
    <cellStyle name="20% - Accent3 9 2" xfId="598"/>
    <cellStyle name="20% - Accent3 9 2 2" xfId="17355"/>
    <cellStyle name="20% - Accent3 9 2 2 2" xfId="17356"/>
    <cellStyle name="20% - Accent3 9 2 3" xfId="17357"/>
    <cellStyle name="20% - Accent3 9 2 4" xfId="17358"/>
    <cellStyle name="20% - Accent3 9 2 5" xfId="17359"/>
    <cellStyle name="20% - Accent3 9 3" xfId="599"/>
    <cellStyle name="20% - Accent3 9 3 2" xfId="17360"/>
    <cellStyle name="20% - Accent3 9 3 2 2" xfId="17361"/>
    <cellStyle name="20% - Accent3 9 3 3" xfId="17362"/>
    <cellStyle name="20% - Accent3 9 3 4" xfId="17363"/>
    <cellStyle name="20% - Accent3 9 4" xfId="600"/>
    <cellStyle name="20% - Accent3 9 4 2" xfId="17364"/>
    <cellStyle name="20% - Accent3 9 4 3" xfId="17365"/>
    <cellStyle name="20% - Accent3 9 5" xfId="17366"/>
    <cellStyle name="20% - Accent3 9 6" xfId="17367"/>
    <cellStyle name="20% - Accent3 9 7" xfId="17368"/>
    <cellStyle name="20% - Accent4" xfId="108" builtinId="42" customBuiltin="1"/>
    <cellStyle name="20% - Accent4 10" xfId="601"/>
    <cellStyle name="20% - Accent4 10 2" xfId="602"/>
    <cellStyle name="20% - Accent4 10 2 2" xfId="17369"/>
    <cellStyle name="20% - Accent4 10 2 2 2" xfId="17370"/>
    <cellStyle name="20% - Accent4 10 2 3" xfId="17371"/>
    <cellStyle name="20% - Accent4 10 2 4" xfId="17372"/>
    <cellStyle name="20% - Accent4 10 2 5" xfId="17373"/>
    <cellStyle name="20% - Accent4 10 3" xfId="603"/>
    <cellStyle name="20% - Accent4 10 3 2" xfId="17374"/>
    <cellStyle name="20% - Accent4 10 3 3" xfId="17375"/>
    <cellStyle name="20% - Accent4 10 4" xfId="604"/>
    <cellStyle name="20% - Accent4 10 5" xfId="17376"/>
    <cellStyle name="20% - Accent4 10 6" xfId="17377"/>
    <cellStyle name="20% - Accent4 10 7" xfId="17378"/>
    <cellStyle name="20% - Accent4 11" xfId="605"/>
    <cellStyle name="20% - Accent4 11 2" xfId="606"/>
    <cellStyle name="20% - Accent4 11 2 2" xfId="17379"/>
    <cellStyle name="20% - Accent4 11 2 2 2" xfId="17380"/>
    <cellStyle name="20% - Accent4 11 2 3" xfId="17381"/>
    <cellStyle name="20% - Accent4 11 2 4" xfId="17382"/>
    <cellStyle name="20% - Accent4 11 2 5" xfId="17383"/>
    <cellStyle name="20% - Accent4 11 3" xfId="607"/>
    <cellStyle name="20% - Accent4 11 3 2" xfId="17384"/>
    <cellStyle name="20% - Accent4 11 3 3" xfId="17385"/>
    <cellStyle name="20% - Accent4 11 4" xfId="608"/>
    <cellStyle name="20% - Accent4 11 5" xfId="17386"/>
    <cellStyle name="20% - Accent4 11 6" xfId="17387"/>
    <cellStyle name="20% - Accent4 11 7" xfId="17388"/>
    <cellStyle name="20% - Accent4 12" xfId="609"/>
    <cellStyle name="20% - Accent4 12 2" xfId="610"/>
    <cellStyle name="20% - Accent4 12 2 2" xfId="17389"/>
    <cellStyle name="20% - Accent4 12 2 3" xfId="17390"/>
    <cellStyle name="20% - Accent4 12 3" xfId="611"/>
    <cellStyle name="20% - Accent4 12 4" xfId="612"/>
    <cellStyle name="20% - Accent4 12 5" xfId="17391"/>
    <cellStyle name="20% - Accent4 12 6" xfId="17392"/>
    <cellStyle name="20% - Accent4 12 7" xfId="17393"/>
    <cellStyle name="20% - Accent4 12 8" xfId="17394"/>
    <cellStyle name="20% - Accent4 13" xfId="613"/>
    <cellStyle name="20% - Accent4 13 2" xfId="17395"/>
    <cellStyle name="20% - Accent4 13 2 2" xfId="17396"/>
    <cellStyle name="20% - Accent4 13 3" xfId="17397"/>
    <cellStyle name="20% - Accent4 13 4" xfId="17398"/>
    <cellStyle name="20% - Accent4 13 5" xfId="17399"/>
    <cellStyle name="20% - Accent4 14" xfId="614"/>
    <cellStyle name="20% - Accent4 14 2" xfId="17400"/>
    <cellStyle name="20% - Accent4 14 2 2" xfId="17401"/>
    <cellStyle name="20% - Accent4 14 3" xfId="17402"/>
    <cellStyle name="20% - Accent4 14 4" xfId="17403"/>
    <cellStyle name="20% - Accent4 14 5" xfId="17404"/>
    <cellStyle name="20% - Accent4 15" xfId="615"/>
    <cellStyle name="20% - Accent4 15 2" xfId="17405"/>
    <cellStyle name="20% - Accent4 15 2 2" xfId="17406"/>
    <cellStyle name="20% - Accent4 15 3" xfId="17407"/>
    <cellStyle name="20% - Accent4 15 4" xfId="17408"/>
    <cellStyle name="20% - Accent4 15 5" xfId="17409"/>
    <cellStyle name="20% - Accent4 16" xfId="616"/>
    <cellStyle name="20% - Accent4 16 2" xfId="17410"/>
    <cellStyle name="20% - Accent4 17" xfId="617"/>
    <cellStyle name="20% - Accent4 18" xfId="618"/>
    <cellStyle name="20% - Accent4 19" xfId="619"/>
    <cellStyle name="20% - Accent4 2" xfId="620"/>
    <cellStyle name="20% - Accent4 2 10" xfId="621"/>
    <cellStyle name="20% - Accent4 2 11" xfId="622"/>
    <cellStyle name="20% - Accent4 2 11 2" xfId="17411"/>
    <cellStyle name="20% - Accent4 2 11 2 2" xfId="17412"/>
    <cellStyle name="20% - Accent4 2 11 3" xfId="17413"/>
    <cellStyle name="20% - Accent4 2 11 4" xfId="17414"/>
    <cellStyle name="20% - Accent4 2 11 5" xfId="17415"/>
    <cellStyle name="20% - Accent4 2 12" xfId="623"/>
    <cellStyle name="20% - Accent4 2 12 2" xfId="17416"/>
    <cellStyle name="20% - Accent4 2 12 2 2" xfId="17417"/>
    <cellStyle name="20% - Accent4 2 12 3" xfId="17418"/>
    <cellStyle name="20% - Accent4 2 12 4" xfId="17419"/>
    <cellStyle name="20% - Accent4 2 12 5" xfId="17420"/>
    <cellStyle name="20% - Accent4 2 13" xfId="624"/>
    <cellStyle name="20% - Accent4 2 13 2" xfId="17421"/>
    <cellStyle name="20% - Accent4 2 13 2 2" xfId="17422"/>
    <cellStyle name="20% - Accent4 2 13 3" xfId="17423"/>
    <cellStyle name="20% - Accent4 2 13 4" xfId="17424"/>
    <cellStyle name="20% - Accent4 2 13 5" xfId="17425"/>
    <cellStyle name="20% - Accent4 2 14" xfId="625"/>
    <cellStyle name="20% - Accent4 2 14 2" xfId="17426"/>
    <cellStyle name="20% - Accent4 2 14 2 2" xfId="17427"/>
    <cellStyle name="20% - Accent4 2 14 3" xfId="17428"/>
    <cellStyle name="20% - Accent4 2 14 4" xfId="17429"/>
    <cellStyle name="20% - Accent4 2 14 5" xfId="17430"/>
    <cellStyle name="20% - Accent4 2 15" xfId="626"/>
    <cellStyle name="20% - Accent4 2 15 2" xfId="17431"/>
    <cellStyle name="20% - Accent4 2 15 2 2" xfId="17432"/>
    <cellStyle name="20% - Accent4 2 15 3" xfId="17433"/>
    <cellStyle name="20% - Accent4 2 15 4" xfId="17434"/>
    <cellStyle name="20% - Accent4 2 15 5" xfId="17435"/>
    <cellStyle name="20% - Accent4 2 16" xfId="17436"/>
    <cellStyle name="20% - Accent4 2 16 2" xfId="17437"/>
    <cellStyle name="20% - Accent4 2 16 2 2" xfId="17438"/>
    <cellStyle name="20% - Accent4 2 16 3" xfId="17439"/>
    <cellStyle name="20% - Accent4 2 16 4" xfId="17440"/>
    <cellStyle name="20% - Accent4 2 17" xfId="17441"/>
    <cellStyle name="20% - Accent4 2 17 2" xfId="17442"/>
    <cellStyle name="20% - Accent4 2 18" xfId="17443"/>
    <cellStyle name="20% - Accent4 2 19" xfId="47759"/>
    <cellStyle name="20% - Accent4 2 2" xfId="627"/>
    <cellStyle name="20% - Accent4 2 2 2" xfId="17444"/>
    <cellStyle name="20% - Accent4 2 2 2 10" xfId="17445"/>
    <cellStyle name="20% - Accent4 2 2 2 10 2" xfId="17446"/>
    <cellStyle name="20% - Accent4 2 2 2 10 2 2" xfId="17447"/>
    <cellStyle name="20% - Accent4 2 2 2 10 3" xfId="17448"/>
    <cellStyle name="20% - Accent4 2 2 2 10 4" xfId="17449"/>
    <cellStyle name="20% - Accent4 2 2 2 11" xfId="17450"/>
    <cellStyle name="20% - Accent4 2 2 2 11 2" xfId="17451"/>
    <cellStyle name="20% - Accent4 2 2 2 11 2 2" xfId="17452"/>
    <cellStyle name="20% - Accent4 2 2 2 11 3" xfId="17453"/>
    <cellStyle name="20% - Accent4 2 2 2 11 4" xfId="17454"/>
    <cellStyle name="20% - Accent4 2 2 2 12" xfId="17455"/>
    <cellStyle name="20% - Accent4 2 2 2 12 2" xfId="17456"/>
    <cellStyle name="20% - Accent4 2 2 2 13" xfId="17457"/>
    <cellStyle name="20% - Accent4 2 2 2 14" xfId="17458"/>
    <cellStyle name="20% - Accent4 2 2 2 2" xfId="17459"/>
    <cellStyle name="20% - Accent4 2 2 2 2 10" xfId="17460"/>
    <cellStyle name="20% - Accent4 2 2 2 2 10 2" xfId="17461"/>
    <cellStyle name="20% - Accent4 2 2 2 2 11" xfId="17462"/>
    <cellStyle name="20% - Accent4 2 2 2 2 12" xfId="17463"/>
    <cellStyle name="20% - Accent4 2 2 2 2 2" xfId="17464"/>
    <cellStyle name="20% - Accent4 2 2 2 2 2 2" xfId="17465"/>
    <cellStyle name="20% - Accent4 2 2 2 2 2 2 2" xfId="17466"/>
    <cellStyle name="20% - Accent4 2 2 2 2 2 2 2 2" xfId="17467"/>
    <cellStyle name="20% - Accent4 2 2 2 2 2 2 3" xfId="17468"/>
    <cellStyle name="20% - Accent4 2 2 2 2 2 2 4" xfId="17469"/>
    <cellStyle name="20% - Accent4 2 2 2 2 2 3" xfId="17470"/>
    <cellStyle name="20% - Accent4 2 2 2 2 2 3 2" xfId="17471"/>
    <cellStyle name="20% - Accent4 2 2 2 2 2 4" xfId="17472"/>
    <cellStyle name="20% - Accent4 2 2 2 2 2 5" xfId="17473"/>
    <cellStyle name="20% - Accent4 2 2 2 2 3" xfId="17474"/>
    <cellStyle name="20% - Accent4 2 2 2 2 3 2" xfId="17475"/>
    <cellStyle name="20% - Accent4 2 2 2 2 3 2 2" xfId="17476"/>
    <cellStyle name="20% - Accent4 2 2 2 2 3 2 2 2" xfId="17477"/>
    <cellStyle name="20% - Accent4 2 2 2 2 3 2 3" xfId="17478"/>
    <cellStyle name="20% - Accent4 2 2 2 2 3 2 4" xfId="17479"/>
    <cellStyle name="20% - Accent4 2 2 2 2 3 3" xfId="17480"/>
    <cellStyle name="20% - Accent4 2 2 2 2 3 3 2" xfId="17481"/>
    <cellStyle name="20% - Accent4 2 2 2 2 3 4" xfId="17482"/>
    <cellStyle name="20% - Accent4 2 2 2 2 3 5" xfId="17483"/>
    <cellStyle name="20% - Accent4 2 2 2 2 4" xfId="17484"/>
    <cellStyle name="20% - Accent4 2 2 2 2 4 2" xfId="17485"/>
    <cellStyle name="20% - Accent4 2 2 2 2 4 2 2" xfId="17486"/>
    <cellStyle name="20% - Accent4 2 2 2 2 4 3" xfId="17487"/>
    <cellStyle name="20% - Accent4 2 2 2 2 4 4" xfId="17488"/>
    <cellStyle name="20% - Accent4 2 2 2 2 5" xfId="17489"/>
    <cellStyle name="20% - Accent4 2 2 2 2 5 2" xfId="17490"/>
    <cellStyle name="20% - Accent4 2 2 2 2 5 2 2" xfId="17491"/>
    <cellStyle name="20% - Accent4 2 2 2 2 5 3" xfId="17492"/>
    <cellStyle name="20% - Accent4 2 2 2 2 5 4" xfId="17493"/>
    <cellStyle name="20% - Accent4 2 2 2 2 6" xfId="17494"/>
    <cellStyle name="20% - Accent4 2 2 2 2 6 2" xfId="17495"/>
    <cellStyle name="20% - Accent4 2 2 2 2 6 2 2" xfId="17496"/>
    <cellStyle name="20% - Accent4 2 2 2 2 6 3" xfId="17497"/>
    <cellStyle name="20% - Accent4 2 2 2 2 6 4" xfId="17498"/>
    <cellStyle name="20% - Accent4 2 2 2 2 7" xfId="17499"/>
    <cellStyle name="20% - Accent4 2 2 2 2 7 2" xfId="17500"/>
    <cellStyle name="20% - Accent4 2 2 2 2 7 2 2" xfId="17501"/>
    <cellStyle name="20% - Accent4 2 2 2 2 7 3" xfId="17502"/>
    <cellStyle name="20% - Accent4 2 2 2 2 7 4" xfId="17503"/>
    <cellStyle name="20% - Accent4 2 2 2 2 8" xfId="17504"/>
    <cellStyle name="20% - Accent4 2 2 2 2 8 2" xfId="17505"/>
    <cellStyle name="20% - Accent4 2 2 2 2 8 2 2" xfId="17506"/>
    <cellStyle name="20% - Accent4 2 2 2 2 8 3" xfId="17507"/>
    <cellStyle name="20% - Accent4 2 2 2 2 8 4" xfId="17508"/>
    <cellStyle name="20% - Accent4 2 2 2 2 9" xfId="17509"/>
    <cellStyle name="20% - Accent4 2 2 2 2 9 2" xfId="17510"/>
    <cellStyle name="20% - Accent4 2 2 2 2 9 2 2" xfId="17511"/>
    <cellStyle name="20% - Accent4 2 2 2 2 9 3" xfId="17512"/>
    <cellStyle name="20% - Accent4 2 2 2 2 9 4" xfId="17513"/>
    <cellStyle name="20% - Accent4 2 2 2 3" xfId="17514"/>
    <cellStyle name="20% - Accent4 2 2 2 3 10" xfId="17515"/>
    <cellStyle name="20% - Accent4 2 2 2 3 11" xfId="17516"/>
    <cellStyle name="20% - Accent4 2 2 2 3 2" xfId="17517"/>
    <cellStyle name="20% - Accent4 2 2 2 3 2 2" xfId="17518"/>
    <cellStyle name="20% - Accent4 2 2 2 3 2 2 2" xfId="17519"/>
    <cellStyle name="20% - Accent4 2 2 2 3 2 3" xfId="17520"/>
    <cellStyle name="20% - Accent4 2 2 2 3 2 4" xfId="17521"/>
    <cellStyle name="20% - Accent4 2 2 2 3 3" xfId="17522"/>
    <cellStyle name="20% - Accent4 2 2 2 3 3 2" xfId="17523"/>
    <cellStyle name="20% - Accent4 2 2 2 3 3 2 2" xfId="17524"/>
    <cellStyle name="20% - Accent4 2 2 2 3 3 3" xfId="17525"/>
    <cellStyle name="20% - Accent4 2 2 2 3 3 4" xfId="17526"/>
    <cellStyle name="20% - Accent4 2 2 2 3 4" xfId="17527"/>
    <cellStyle name="20% - Accent4 2 2 2 3 4 2" xfId="17528"/>
    <cellStyle name="20% - Accent4 2 2 2 3 4 2 2" xfId="17529"/>
    <cellStyle name="20% - Accent4 2 2 2 3 4 3" xfId="17530"/>
    <cellStyle name="20% - Accent4 2 2 2 3 4 4" xfId="17531"/>
    <cellStyle name="20% - Accent4 2 2 2 3 5" xfId="17532"/>
    <cellStyle name="20% - Accent4 2 2 2 3 5 2" xfId="17533"/>
    <cellStyle name="20% - Accent4 2 2 2 3 5 2 2" xfId="17534"/>
    <cellStyle name="20% - Accent4 2 2 2 3 5 3" xfId="17535"/>
    <cellStyle name="20% - Accent4 2 2 2 3 5 4" xfId="17536"/>
    <cellStyle name="20% - Accent4 2 2 2 3 6" xfId="17537"/>
    <cellStyle name="20% - Accent4 2 2 2 3 6 2" xfId="17538"/>
    <cellStyle name="20% - Accent4 2 2 2 3 6 2 2" xfId="17539"/>
    <cellStyle name="20% - Accent4 2 2 2 3 6 3" xfId="17540"/>
    <cellStyle name="20% - Accent4 2 2 2 3 6 4" xfId="17541"/>
    <cellStyle name="20% - Accent4 2 2 2 3 7" xfId="17542"/>
    <cellStyle name="20% - Accent4 2 2 2 3 7 2" xfId="17543"/>
    <cellStyle name="20% - Accent4 2 2 2 3 7 2 2" xfId="17544"/>
    <cellStyle name="20% - Accent4 2 2 2 3 7 3" xfId="17545"/>
    <cellStyle name="20% - Accent4 2 2 2 3 7 4" xfId="17546"/>
    <cellStyle name="20% - Accent4 2 2 2 3 8" xfId="17547"/>
    <cellStyle name="20% - Accent4 2 2 2 3 8 2" xfId="17548"/>
    <cellStyle name="20% - Accent4 2 2 2 3 8 2 2" xfId="17549"/>
    <cellStyle name="20% - Accent4 2 2 2 3 8 3" xfId="17550"/>
    <cellStyle name="20% - Accent4 2 2 2 3 8 4" xfId="17551"/>
    <cellStyle name="20% - Accent4 2 2 2 3 9" xfId="17552"/>
    <cellStyle name="20% - Accent4 2 2 2 3 9 2" xfId="17553"/>
    <cellStyle name="20% - Accent4 2 2 2 4" xfId="17554"/>
    <cellStyle name="20% - Accent4 2 2 2 4 2" xfId="17555"/>
    <cellStyle name="20% - Accent4 2 2 2 4 2 2" xfId="17556"/>
    <cellStyle name="20% - Accent4 2 2 2 4 2 2 2" xfId="17557"/>
    <cellStyle name="20% - Accent4 2 2 2 4 2 3" xfId="17558"/>
    <cellStyle name="20% - Accent4 2 2 2 4 2 4" xfId="17559"/>
    <cellStyle name="20% - Accent4 2 2 2 4 3" xfId="17560"/>
    <cellStyle name="20% - Accent4 2 2 2 4 3 2" xfId="17561"/>
    <cellStyle name="20% - Accent4 2 2 2 4 4" xfId="17562"/>
    <cellStyle name="20% - Accent4 2 2 2 4 5" xfId="17563"/>
    <cellStyle name="20% - Accent4 2 2 2 5" xfId="17564"/>
    <cellStyle name="20% - Accent4 2 2 2 5 2" xfId="17565"/>
    <cellStyle name="20% - Accent4 2 2 2 5 2 2" xfId="17566"/>
    <cellStyle name="20% - Accent4 2 2 2 5 3" xfId="17567"/>
    <cellStyle name="20% - Accent4 2 2 2 5 4" xfId="17568"/>
    <cellStyle name="20% - Accent4 2 2 2 6" xfId="17569"/>
    <cellStyle name="20% - Accent4 2 2 2 6 2" xfId="17570"/>
    <cellStyle name="20% - Accent4 2 2 2 6 2 2" xfId="17571"/>
    <cellStyle name="20% - Accent4 2 2 2 6 3" xfId="17572"/>
    <cellStyle name="20% - Accent4 2 2 2 6 4" xfId="17573"/>
    <cellStyle name="20% - Accent4 2 2 2 7" xfId="17574"/>
    <cellStyle name="20% - Accent4 2 2 2 7 2" xfId="17575"/>
    <cellStyle name="20% - Accent4 2 2 2 7 2 2" xfId="17576"/>
    <cellStyle name="20% - Accent4 2 2 2 7 3" xfId="17577"/>
    <cellStyle name="20% - Accent4 2 2 2 7 4" xfId="17578"/>
    <cellStyle name="20% - Accent4 2 2 2 8" xfId="17579"/>
    <cellStyle name="20% - Accent4 2 2 2 8 2" xfId="17580"/>
    <cellStyle name="20% - Accent4 2 2 2 8 2 2" xfId="17581"/>
    <cellStyle name="20% - Accent4 2 2 2 8 3" xfId="17582"/>
    <cellStyle name="20% - Accent4 2 2 2 8 4" xfId="17583"/>
    <cellStyle name="20% - Accent4 2 2 2 9" xfId="17584"/>
    <cellStyle name="20% - Accent4 2 2 2 9 2" xfId="17585"/>
    <cellStyle name="20% - Accent4 2 2 2 9 2 2" xfId="17586"/>
    <cellStyle name="20% - Accent4 2 2 2 9 3" xfId="17587"/>
    <cellStyle name="20% - Accent4 2 2 2 9 4" xfId="17588"/>
    <cellStyle name="20% - Accent4 2 2 3" xfId="17589"/>
    <cellStyle name="20% - Accent4 2 2 3 10" xfId="17590"/>
    <cellStyle name="20% - Accent4 2 2 3 2" xfId="17591"/>
    <cellStyle name="20% - Accent4 2 2 3 2 2" xfId="17592"/>
    <cellStyle name="20% - Accent4 2 2 3 2 2 2" xfId="17593"/>
    <cellStyle name="20% - Accent4 2 2 3 2 2 2 2" xfId="17594"/>
    <cellStyle name="20% - Accent4 2 2 3 2 2 3" xfId="17595"/>
    <cellStyle name="20% - Accent4 2 2 3 2 2 4" xfId="17596"/>
    <cellStyle name="20% - Accent4 2 2 3 2 3" xfId="17597"/>
    <cellStyle name="20% - Accent4 2 2 3 2 3 2" xfId="17598"/>
    <cellStyle name="20% - Accent4 2 2 3 2 4" xfId="17599"/>
    <cellStyle name="20% - Accent4 2 2 3 2 5" xfId="17600"/>
    <cellStyle name="20% - Accent4 2 2 3 3" xfId="17601"/>
    <cellStyle name="20% - Accent4 2 2 3 3 2" xfId="17602"/>
    <cellStyle name="20% - Accent4 2 2 3 3 2 2" xfId="17603"/>
    <cellStyle name="20% - Accent4 2 2 3 3 2 2 2" xfId="17604"/>
    <cellStyle name="20% - Accent4 2 2 3 3 2 3" xfId="17605"/>
    <cellStyle name="20% - Accent4 2 2 3 3 2 4" xfId="17606"/>
    <cellStyle name="20% - Accent4 2 2 3 3 3" xfId="17607"/>
    <cellStyle name="20% - Accent4 2 2 3 3 3 2" xfId="17608"/>
    <cellStyle name="20% - Accent4 2 2 3 3 4" xfId="17609"/>
    <cellStyle name="20% - Accent4 2 2 3 3 5" xfId="17610"/>
    <cellStyle name="20% - Accent4 2 2 3 4" xfId="17611"/>
    <cellStyle name="20% - Accent4 2 2 3 4 2" xfId="17612"/>
    <cellStyle name="20% - Accent4 2 2 3 4 2 2" xfId="17613"/>
    <cellStyle name="20% - Accent4 2 2 3 4 3" xfId="17614"/>
    <cellStyle name="20% - Accent4 2 2 3 4 4" xfId="17615"/>
    <cellStyle name="20% - Accent4 2 2 3 5" xfId="17616"/>
    <cellStyle name="20% - Accent4 2 2 3 5 2" xfId="17617"/>
    <cellStyle name="20% - Accent4 2 2 3 5 2 2" xfId="17618"/>
    <cellStyle name="20% - Accent4 2 2 3 5 3" xfId="17619"/>
    <cellStyle name="20% - Accent4 2 2 3 5 4" xfId="17620"/>
    <cellStyle name="20% - Accent4 2 2 3 6" xfId="17621"/>
    <cellStyle name="20% - Accent4 2 2 3 6 2" xfId="17622"/>
    <cellStyle name="20% - Accent4 2 2 3 6 2 2" xfId="17623"/>
    <cellStyle name="20% - Accent4 2 2 3 6 3" xfId="17624"/>
    <cellStyle name="20% - Accent4 2 2 3 6 4" xfId="17625"/>
    <cellStyle name="20% - Accent4 2 2 3 7" xfId="17626"/>
    <cellStyle name="20% - Accent4 2 2 3 7 2" xfId="17627"/>
    <cellStyle name="20% - Accent4 2 2 3 7 2 2" xfId="17628"/>
    <cellStyle name="20% - Accent4 2 2 3 7 3" xfId="17629"/>
    <cellStyle name="20% - Accent4 2 2 3 7 4" xfId="17630"/>
    <cellStyle name="20% - Accent4 2 2 3 8" xfId="17631"/>
    <cellStyle name="20% - Accent4 2 2 3 8 2" xfId="17632"/>
    <cellStyle name="20% - Accent4 2 2 3 9" xfId="17633"/>
    <cellStyle name="20% - Accent4 2 2 4" xfId="17634"/>
    <cellStyle name="20% - Accent4 2 2 4 10" xfId="17635"/>
    <cellStyle name="20% - Accent4 2 2 4 2" xfId="17636"/>
    <cellStyle name="20% - Accent4 2 2 4 2 2" xfId="17637"/>
    <cellStyle name="20% - Accent4 2 2 4 2 2 2" xfId="17638"/>
    <cellStyle name="20% - Accent4 2 2 4 2 3" xfId="17639"/>
    <cellStyle name="20% - Accent4 2 2 4 2 4" xfId="17640"/>
    <cellStyle name="20% - Accent4 2 2 4 3" xfId="17641"/>
    <cellStyle name="20% - Accent4 2 2 4 3 2" xfId="17642"/>
    <cellStyle name="20% - Accent4 2 2 4 3 2 2" xfId="17643"/>
    <cellStyle name="20% - Accent4 2 2 4 3 3" xfId="17644"/>
    <cellStyle name="20% - Accent4 2 2 4 3 4" xfId="17645"/>
    <cellStyle name="20% - Accent4 2 2 4 4" xfId="17646"/>
    <cellStyle name="20% - Accent4 2 2 4 4 2" xfId="17647"/>
    <cellStyle name="20% - Accent4 2 2 4 4 2 2" xfId="17648"/>
    <cellStyle name="20% - Accent4 2 2 4 4 3" xfId="17649"/>
    <cellStyle name="20% - Accent4 2 2 4 4 4" xfId="17650"/>
    <cellStyle name="20% - Accent4 2 2 4 5" xfId="17651"/>
    <cellStyle name="20% - Accent4 2 2 4 5 2" xfId="17652"/>
    <cellStyle name="20% - Accent4 2 2 4 5 2 2" xfId="17653"/>
    <cellStyle name="20% - Accent4 2 2 4 5 3" xfId="17654"/>
    <cellStyle name="20% - Accent4 2 2 4 5 4" xfId="17655"/>
    <cellStyle name="20% - Accent4 2 2 4 6" xfId="17656"/>
    <cellStyle name="20% - Accent4 2 2 4 6 2" xfId="17657"/>
    <cellStyle name="20% - Accent4 2 2 4 6 2 2" xfId="17658"/>
    <cellStyle name="20% - Accent4 2 2 4 6 3" xfId="17659"/>
    <cellStyle name="20% - Accent4 2 2 4 6 4" xfId="17660"/>
    <cellStyle name="20% - Accent4 2 2 4 7" xfId="17661"/>
    <cellStyle name="20% - Accent4 2 2 4 7 2" xfId="17662"/>
    <cellStyle name="20% - Accent4 2 2 4 7 2 2" xfId="17663"/>
    <cellStyle name="20% - Accent4 2 2 4 7 3" xfId="17664"/>
    <cellStyle name="20% - Accent4 2 2 4 7 4" xfId="17665"/>
    <cellStyle name="20% - Accent4 2 2 4 8" xfId="17666"/>
    <cellStyle name="20% - Accent4 2 2 4 8 2" xfId="17667"/>
    <cellStyle name="20% - Accent4 2 2 4 9" xfId="17668"/>
    <cellStyle name="20% - Accent4 2 2 5" xfId="17669"/>
    <cellStyle name="20% - Accent4 2 2 5 2" xfId="17670"/>
    <cellStyle name="20% - Accent4 2 2 5 2 2" xfId="17671"/>
    <cellStyle name="20% - Accent4 2 2 5 3" xfId="17672"/>
    <cellStyle name="20% - Accent4 2 2 5 4" xfId="17673"/>
    <cellStyle name="20% - Accent4 2 2 6" xfId="17674"/>
    <cellStyle name="20% - Accent4 2 2 6 2" xfId="17675"/>
    <cellStyle name="20% - Accent4 2 2 6 2 2" xfId="17676"/>
    <cellStyle name="20% - Accent4 2 2 6 3" xfId="17677"/>
    <cellStyle name="20% - Accent4 2 2 6 4" xfId="17678"/>
    <cellStyle name="20% - Accent4 2 2 7" xfId="17679"/>
    <cellStyle name="20% - Accent4 2 3" xfId="628"/>
    <cellStyle name="20% - Accent4 2 3 2" xfId="17680"/>
    <cellStyle name="20% - Accent4 2 3 2 2" xfId="17681"/>
    <cellStyle name="20% - Accent4 2 3 2 2 2" xfId="17682"/>
    <cellStyle name="20% - Accent4 2 3 2 2 2 2" xfId="17683"/>
    <cellStyle name="20% - Accent4 2 3 2 2 3" xfId="17684"/>
    <cellStyle name="20% - Accent4 2 3 2 3" xfId="17685"/>
    <cellStyle name="20% - Accent4 2 3 2 3 2" xfId="17686"/>
    <cellStyle name="20% - Accent4 2 3 2 4" xfId="17687"/>
    <cellStyle name="20% - Accent4 2 3 3" xfId="17688"/>
    <cellStyle name="20% - Accent4 2 3 4" xfId="17689"/>
    <cellStyle name="20% - Accent4 2 3 4 2" xfId="17690"/>
    <cellStyle name="20% - Accent4 2 3 5" xfId="17691"/>
    <cellStyle name="20% - Accent4 2 3 6" xfId="17692"/>
    <cellStyle name="20% - Accent4 2 4" xfId="629"/>
    <cellStyle name="20% - Accent4 2 4 10" xfId="17693"/>
    <cellStyle name="20% - Accent4 2 4 10 2" xfId="17694"/>
    <cellStyle name="20% - Accent4 2 4 10 2 2" xfId="17695"/>
    <cellStyle name="20% - Accent4 2 4 10 3" xfId="17696"/>
    <cellStyle name="20% - Accent4 2 4 10 4" xfId="17697"/>
    <cellStyle name="20% - Accent4 2 4 11" xfId="17698"/>
    <cellStyle name="20% - Accent4 2 4 11 2" xfId="17699"/>
    <cellStyle name="20% - Accent4 2 4 11 2 2" xfId="17700"/>
    <cellStyle name="20% - Accent4 2 4 11 3" xfId="17701"/>
    <cellStyle name="20% - Accent4 2 4 11 4" xfId="17702"/>
    <cellStyle name="20% - Accent4 2 4 12" xfId="17703"/>
    <cellStyle name="20% - Accent4 2 4 12 2" xfId="17704"/>
    <cellStyle name="20% - Accent4 2 4 12 2 2" xfId="17705"/>
    <cellStyle name="20% - Accent4 2 4 12 3" xfId="17706"/>
    <cellStyle name="20% - Accent4 2 4 13" xfId="17707"/>
    <cellStyle name="20% - Accent4 2 4 13 2" xfId="17708"/>
    <cellStyle name="20% - Accent4 2 4 14" xfId="17709"/>
    <cellStyle name="20% - Accent4 2 4 15" xfId="17710"/>
    <cellStyle name="20% - Accent4 2 4 16" xfId="17711"/>
    <cellStyle name="20% - Accent4 2 4 2" xfId="17712"/>
    <cellStyle name="20% - Accent4 2 4 2 10" xfId="17713"/>
    <cellStyle name="20% - Accent4 2 4 2 10 2" xfId="17714"/>
    <cellStyle name="20% - Accent4 2 4 2 11" xfId="17715"/>
    <cellStyle name="20% - Accent4 2 4 2 12" xfId="17716"/>
    <cellStyle name="20% - Accent4 2 4 2 13" xfId="17717"/>
    <cellStyle name="20% - Accent4 2 4 2 2" xfId="17718"/>
    <cellStyle name="20% - Accent4 2 4 2 2 2" xfId="17719"/>
    <cellStyle name="20% - Accent4 2 4 2 2 2 2" xfId="17720"/>
    <cellStyle name="20% - Accent4 2 4 2 2 2 2 2" xfId="17721"/>
    <cellStyle name="20% - Accent4 2 4 2 2 2 3" xfId="17722"/>
    <cellStyle name="20% - Accent4 2 4 2 2 2 4" xfId="17723"/>
    <cellStyle name="20% - Accent4 2 4 2 2 3" xfId="17724"/>
    <cellStyle name="20% - Accent4 2 4 2 2 3 2" xfId="17725"/>
    <cellStyle name="20% - Accent4 2 4 2 2 4" xfId="17726"/>
    <cellStyle name="20% - Accent4 2 4 2 2 5" xfId="17727"/>
    <cellStyle name="20% - Accent4 2 4 2 3" xfId="17728"/>
    <cellStyle name="20% - Accent4 2 4 2 3 2" xfId="17729"/>
    <cellStyle name="20% - Accent4 2 4 2 3 2 2" xfId="17730"/>
    <cellStyle name="20% - Accent4 2 4 2 3 2 2 2" xfId="17731"/>
    <cellStyle name="20% - Accent4 2 4 2 3 2 3" xfId="17732"/>
    <cellStyle name="20% - Accent4 2 4 2 3 2 4" xfId="17733"/>
    <cellStyle name="20% - Accent4 2 4 2 3 3" xfId="17734"/>
    <cellStyle name="20% - Accent4 2 4 2 3 3 2" xfId="17735"/>
    <cellStyle name="20% - Accent4 2 4 2 3 4" xfId="17736"/>
    <cellStyle name="20% - Accent4 2 4 2 3 5" xfId="17737"/>
    <cellStyle name="20% - Accent4 2 4 2 4" xfId="17738"/>
    <cellStyle name="20% - Accent4 2 4 2 4 2" xfId="17739"/>
    <cellStyle name="20% - Accent4 2 4 2 4 2 2" xfId="17740"/>
    <cellStyle name="20% - Accent4 2 4 2 4 3" xfId="17741"/>
    <cellStyle name="20% - Accent4 2 4 2 4 4" xfId="17742"/>
    <cellStyle name="20% - Accent4 2 4 2 5" xfId="17743"/>
    <cellStyle name="20% - Accent4 2 4 2 5 2" xfId="17744"/>
    <cellStyle name="20% - Accent4 2 4 2 5 2 2" xfId="17745"/>
    <cellStyle name="20% - Accent4 2 4 2 5 3" xfId="17746"/>
    <cellStyle name="20% - Accent4 2 4 2 5 4" xfId="17747"/>
    <cellStyle name="20% - Accent4 2 4 2 6" xfId="17748"/>
    <cellStyle name="20% - Accent4 2 4 2 6 2" xfId="17749"/>
    <cellStyle name="20% - Accent4 2 4 2 6 2 2" xfId="17750"/>
    <cellStyle name="20% - Accent4 2 4 2 6 3" xfId="17751"/>
    <cellStyle name="20% - Accent4 2 4 2 6 4" xfId="17752"/>
    <cellStyle name="20% - Accent4 2 4 2 7" xfId="17753"/>
    <cellStyle name="20% - Accent4 2 4 2 7 2" xfId="17754"/>
    <cellStyle name="20% - Accent4 2 4 2 7 2 2" xfId="17755"/>
    <cellStyle name="20% - Accent4 2 4 2 7 3" xfId="17756"/>
    <cellStyle name="20% - Accent4 2 4 2 7 4" xfId="17757"/>
    <cellStyle name="20% - Accent4 2 4 2 8" xfId="17758"/>
    <cellStyle name="20% - Accent4 2 4 2 8 2" xfId="17759"/>
    <cellStyle name="20% - Accent4 2 4 2 8 2 2" xfId="17760"/>
    <cellStyle name="20% - Accent4 2 4 2 8 3" xfId="17761"/>
    <cellStyle name="20% - Accent4 2 4 2 8 4" xfId="17762"/>
    <cellStyle name="20% - Accent4 2 4 2 9" xfId="17763"/>
    <cellStyle name="20% - Accent4 2 4 2 9 2" xfId="17764"/>
    <cellStyle name="20% - Accent4 2 4 2 9 2 2" xfId="17765"/>
    <cellStyle name="20% - Accent4 2 4 2 9 3" xfId="17766"/>
    <cellStyle name="20% - Accent4 2 4 2 9 4" xfId="17767"/>
    <cellStyle name="20% - Accent4 2 4 3" xfId="17768"/>
    <cellStyle name="20% - Accent4 2 4 3 10" xfId="17769"/>
    <cellStyle name="20% - Accent4 2 4 3 11" xfId="17770"/>
    <cellStyle name="20% - Accent4 2 4 3 2" xfId="17771"/>
    <cellStyle name="20% - Accent4 2 4 3 2 2" xfId="17772"/>
    <cellStyle name="20% - Accent4 2 4 3 2 2 2" xfId="17773"/>
    <cellStyle name="20% - Accent4 2 4 3 2 3" xfId="17774"/>
    <cellStyle name="20% - Accent4 2 4 3 2 4" xfId="17775"/>
    <cellStyle name="20% - Accent4 2 4 3 3" xfId="17776"/>
    <cellStyle name="20% - Accent4 2 4 3 3 2" xfId="17777"/>
    <cellStyle name="20% - Accent4 2 4 3 3 2 2" xfId="17778"/>
    <cellStyle name="20% - Accent4 2 4 3 3 3" xfId="17779"/>
    <cellStyle name="20% - Accent4 2 4 3 3 4" xfId="17780"/>
    <cellStyle name="20% - Accent4 2 4 3 4" xfId="17781"/>
    <cellStyle name="20% - Accent4 2 4 3 4 2" xfId="17782"/>
    <cellStyle name="20% - Accent4 2 4 3 4 2 2" xfId="17783"/>
    <cellStyle name="20% - Accent4 2 4 3 4 3" xfId="17784"/>
    <cellStyle name="20% - Accent4 2 4 3 4 4" xfId="17785"/>
    <cellStyle name="20% - Accent4 2 4 3 5" xfId="17786"/>
    <cellStyle name="20% - Accent4 2 4 3 5 2" xfId="17787"/>
    <cellStyle name="20% - Accent4 2 4 3 5 2 2" xfId="17788"/>
    <cellStyle name="20% - Accent4 2 4 3 5 3" xfId="17789"/>
    <cellStyle name="20% - Accent4 2 4 3 5 4" xfId="17790"/>
    <cellStyle name="20% - Accent4 2 4 3 6" xfId="17791"/>
    <cellStyle name="20% - Accent4 2 4 3 6 2" xfId="17792"/>
    <cellStyle name="20% - Accent4 2 4 3 6 2 2" xfId="17793"/>
    <cellStyle name="20% - Accent4 2 4 3 6 3" xfId="17794"/>
    <cellStyle name="20% - Accent4 2 4 3 6 4" xfId="17795"/>
    <cellStyle name="20% - Accent4 2 4 3 7" xfId="17796"/>
    <cellStyle name="20% - Accent4 2 4 3 7 2" xfId="17797"/>
    <cellStyle name="20% - Accent4 2 4 3 7 2 2" xfId="17798"/>
    <cellStyle name="20% - Accent4 2 4 3 7 3" xfId="17799"/>
    <cellStyle name="20% - Accent4 2 4 3 7 4" xfId="17800"/>
    <cellStyle name="20% - Accent4 2 4 3 8" xfId="17801"/>
    <cellStyle name="20% - Accent4 2 4 3 8 2" xfId="17802"/>
    <cellStyle name="20% - Accent4 2 4 3 8 2 2" xfId="17803"/>
    <cellStyle name="20% - Accent4 2 4 3 8 3" xfId="17804"/>
    <cellStyle name="20% - Accent4 2 4 3 8 4" xfId="17805"/>
    <cellStyle name="20% - Accent4 2 4 3 9" xfId="17806"/>
    <cellStyle name="20% - Accent4 2 4 3 9 2" xfId="17807"/>
    <cellStyle name="20% - Accent4 2 4 4" xfId="17808"/>
    <cellStyle name="20% - Accent4 2 4 4 2" xfId="17809"/>
    <cellStyle name="20% - Accent4 2 4 4 2 2" xfId="17810"/>
    <cellStyle name="20% - Accent4 2 4 4 2 2 2" xfId="17811"/>
    <cellStyle name="20% - Accent4 2 4 4 2 3" xfId="17812"/>
    <cellStyle name="20% - Accent4 2 4 4 2 4" xfId="17813"/>
    <cellStyle name="20% - Accent4 2 4 4 3" xfId="17814"/>
    <cellStyle name="20% - Accent4 2 4 4 3 2" xfId="17815"/>
    <cellStyle name="20% - Accent4 2 4 4 4" xfId="17816"/>
    <cellStyle name="20% - Accent4 2 4 4 5" xfId="17817"/>
    <cellStyle name="20% - Accent4 2 4 5" xfId="17818"/>
    <cellStyle name="20% - Accent4 2 4 5 2" xfId="17819"/>
    <cellStyle name="20% - Accent4 2 4 5 2 2" xfId="17820"/>
    <cellStyle name="20% - Accent4 2 4 5 3" xfId="17821"/>
    <cellStyle name="20% - Accent4 2 4 5 4" xfId="17822"/>
    <cellStyle name="20% - Accent4 2 4 6" xfId="17823"/>
    <cellStyle name="20% - Accent4 2 4 6 2" xfId="17824"/>
    <cellStyle name="20% - Accent4 2 4 6 2 2" xfId="17825"/>
    <cellStyle name="20% - Accent4 2 4 6 3" xfId="17826"/>
    <cellStyle name="20% - Accent4 2 4 6 4" xfId="17827"/>
    <cellStyle name="20% - Accent4 2 4 7" xfId="17828"/>
    <cellStyle name="20% - Accent4 2 4 7 2" xfId="17829"/>
    <cellStyle name="20% - Accent4 2 4 7 2 2" xfId="17830"/>
    <cellStyle name="20% - Accent4 2 4 7 3" xfId="17831"/>
    <cellStyle name="20% - Accent4 2 4 7 4" xfId="17832"/>
    <cellStyle name="20% - Accent4 2 4 8" xfId="17833"/>
    <cellStyle name="20% - Accent4 2 4 8 2" xfId="17834"/>
    <cellStyle name="20% - Accent4 2 4 8 2 2" xfId="17835"/>
    <cellStyle name="20% - Accent4 2 4 8 3" xfId="17836"/>
    <cellStyle name="20% - Accent4 2 4 8 4" xfId="17837"/>
    <cellStyle name="20% - Accent4 2 4 9" xfId="17838"/>
    <cellStyle name="20% - Accent4 2 4 9 2" xfId="17839"/>
    <cellStyle name="20% - Accent4 2 4 9 2 2" xfId="17840"/>
    <cellStyle name="20% - Accent4 2 4 9 3" xfId="17841"/>
    <cellStyle name="20% - Accent4 2 4 9 4" xfId="17842"/>
    <cellStyle name="20% - Accent4 2 5" xfId="630"/>
    <cellStyle name="20% - Accent4 2 5 10" xfId="17843"/>
    <cellStyle name="20% - Accent4 2 5 10 2" xfId="17844"/>
    <cellStyle name="20% - Accent4 2 5 10 2 2" xfId="17845"/>
    <cellStyle name="20% - Accent4 2 5 10 3" xfId="17846"/>
    <cellStyle name="20% - Accent4 2 5 10 4" xfId="17847"/>
    <cellStyle name="20% - Accent4 2 5 11" xfId="17848"/>
    <cellStyle name="20% - Accent4 2 5 11 2" xfId="17849"/>
    <cellStyle name="20% - Accent4 2 5 11 2 2" xfId="17850"/>
    <cellStyle name="20% - Accent4 2 5 11 3" xfId="17851"/>
    <cellStyle name="20% - Accent4 2 5 11 4" xfId="17852"/>
    <cellStyle name="20% - Accent4 2 5 12" xfId="17853"/>
    <cellStyle name="20% - Accent4 2 5 12 2" xfId="17854"/>
    <cellStyle name="20% - Accent4 2 5 12 2 2" xfId="17855"/>
    <cellStyle name="20% - Accent4 2 5 12 3" xfId="17856"/>
    <cellStyle name="20% - Accent4 2 5 13" xfId="17857"/>
    <cellStyle name="20% - Accent4 2 5 13 2" xfId="17858"/>
    <cellStyle name="20% - Accent4 2 5 14" xfId="17859"/>
    <cellStyle name="20% - Accent4 2 5 15" xfId="17860"/>
    <cellStyle name="20% - Accent4 2 5 16" xfId="17861"/>
    <cellStyle name="20% - Accent4 2 5 2" xfId="17862"/>
    <cellStyle name="20% - Accent4 2 5 2 10" xfId="17863"/>
    <cellStyle name="20% - Accent4 2 5 2 10 2" xfId="17864"/>
    <cellStyle name="20% - Accent4 2 5 2 11" xfId="17865"/>
    <cellStyle name="20% - Accent4 2 5 2 12" xfId="17866"/>
    <cellStyle name="20% - Accent4 2 5 2 2" xfId="17867"/>
    <cellStyle name="20% - Accent4 2 5 2 2 2" xfId="17868"/>
    <cellStyle name="20% - Accent4 2 5 2 2 2 2" xfId="17869"/>
    <cellStyle name="20% - Accent4 2 5 2 2 3" xfId="17870"/>
    <cellStyle name="20% - Accent4 2 5 2 2 4" xfId="17871"/>
    <cellStyle name="20% - Accent4 2 5 2 3" xfId="17872"/>
    <cellStyle name="20% - Accent4 2 5 2 3 2" xfId="17873"/>
    <cellStyle name="20% - Accent4 2 5 2 3 2 2" xfId="17874"/>
    <cellStyle name="20% - Accent4 2 5 2 3 3" xfId="17875"/>
    <cellStyle name="20% - Accent4 2 5 2 3 4" xfId="17876"/>
    <cellStyle name="20% - Accent4 2 5 2 4" xfId="17877"/>
    <cellStyle name="20% - Accent4 2 5 2 4 2" xfId="17878"/>
    <cellStyle name="20% - Accent4 2 5 2 4 2 2" xfId="17879"/>
    <cellStyle name="20% - Accent4 2 5 2 4 3" xfId="17880"/>
    <cellStyle name="20% - Accent4 2 5 2 4 4" xfId="17881"/>
    <cellStyle name="20% - Accent4 2 5 2 5" xfId="17882"/>
    <cellStyle name="20% - Accent4 2 5 2 5 2" xfId="17883"/>
    <cellStyle name="20% - Accent4 2 5 2 5 2 2" xfId="17884"/>
    <cellStyle name="20% - Accent4 2 5 2 5 3" xfId="17885"/>
    <cellStyle name="20% - Accent4 2 5 2 5 4" xfId="17886"/>
    <cellStyle name="20% - Accent4 2 5 2 6" xfId="17887"/>
    <cellStyle name="20% - Accent4 2 5 2 6 2" xfId="17888"/>
    <cellStyle name="20% - Accent4 2 5 2 6 2 2" xfId="17889"/>
    <cellStyle name="20% - Accent4 2 5 2 6 3" xfId="17890"/>
    <cellStyle name="20% - Accent4 2 5 2 6 4" xfId="17891"/>
    <cellStyle name="20% - Accent4 2 5 2 7" xfId="17892"/>
    <cellStyle name="20% - Accent4 2 5 2 7 2" xfId="17893"/>
    <cellStyle name="20% - Accent4 2 5 2 7 2 2" xfId="17894"/>
    <cellStyle name="20% - Accent4 2 5 2 7 3" xfId="17895"/>
    <cellStyle name="20% - Accent4 2 5 2 7 4" xfId="17896"/>
    <cellStyle name="20% - Accent4 2 5 2 8" xfId="17897"/>
    <cellStyle name="20% - Accent4 2 5 2 8 2" xfId="17898"/>
    <cellStyle name="20% - Accent4 2 5 2 8 2 2" xfId="17899"/>
    <cellStyle name="20% - Accent4 2 5 2 8 3" xfId="17900"/>
    <cellStyle name="20% - Accent4 2 5 2 8 4" xfId="17901"/>
    <cellStyle name="20% - Accent4 2 5 2 9" xfId="17902"/>
    <cellStyle name="20% - Accent4 2 5 2 9 2" xfId="17903"/>
    <cellStyle name="20% - Accent4 2 5 2 9 2 2" xfId="17904"/>
    <cellStyle name="20% - Accent4 2 5 2 9 3" xfId="17905"/>
    <cellStyle name="20% - Accent4 2 5 2 9 4" xfId="17906"/>
    <cellStyle name="20% - Accent4 2 5 3" xfId="17907"/>
    <cellStyle name="20% - Accent4 2 5 3 2" xfId="17908"/>
    <cellStyle name="20% - Accent4 2 5 3 2 2" xfId="17909"/>
    <cellStyle name="20% - Accent4 2 5 3 2 2 2" xfId="17910"/>
    <cellStyle name="20% - Accent4 2 5 3 2 3" xfId="17911"/>
    <cellStyle name="20% - Accent4 2 5 3 2 4" xfId="17912"/>
    <cellStyle name="20% - Accent4 2 5 3 3" xfId="17913"/>
    <cellStyle name="20% - Accent4 2 5 3 3 2" xfId="17914"/>
    <cellStyle name="20% - Accent4 2 5 3 4" xfId="17915"/>
    <cellStyle name="20% - Accent4 2 5 3 5" xfId="17916"/>
    <cellStyle name="20% - Accent4 2 5 4" xfId="17917"/>
    <cellStyle name="20% - Accent4 2 5 4 2" xfId="17918"/>
    <cellStyle name="20% - Accent4 2 5 4 2 2" xfId="17919"/>
    <cellStyle name="20% - Accent4 2 5 4 3" xfId="17920"/>
    <cellStyle name="20% - Accent4 2 5 4 4" xfId="17921"/>
    <cellStyle name="20% - Accent4 2 5 5" xfId="17922"/>
    <cellStyle name="20% - Accent4 2 5 5 2" xfId="17923"/>
    <cellStyle name="20% - Accent4 2 5 5 2 2" xfId="17924"/>
    <cellStyle name="20% - Accent4 2 5 5 3" xfId="17925"/>
    <cellStyle name="20% - Accent4 2 5 5 4" xfId="17926"/>
    <cellStyle name="20% - Accent4 2 5 6" xfId="17927"/>
    <cellStyle name="20% - Accent4 2 5 6 2" xfId="17928"/>
    <cellStyle name="20% - Accent4 2 5 6 2 2" xfId="17929"/>
    <cellStyle name="20% - Accent4 2 5 6 3" xfId="17930"/>
    <cellStyle name="20% - Accent4 2 5 6 4" xfId="17931"/>
    <cellStyle name="20% - Accent4 2 5 7" xfId="17932"/>
    <cellStyle name="20% - Accent4 2 5 7 2" xfId="17933"/>
    <cellStyle name="20% - Accent4 2 5 7 2 2" xfId="17934"/>
    <cellStyle name="20% - Accent4 2 5 7 3" xfId="17935"/>
    <cellStyle name="20% - Accent4 2 5 7 4" xfId="17936"/>
    <cellStyle name="20% - Accent4 2 5 8" xfId="17937"/>
    <cellStyle name="20% - Accent4 2 5 8 2" xfId="17938"/>
    <cellStyle name="20% - Accent4 2 5 8 2 2" xfId="17939"/>
    <cellStyle name="20% - Accent4 2 5 8 3" xfId="17940"/>
    <cellStyle name="20% - Accent4 2 5 8 4" xfId="17941"/>
    <cellStyle name="20% - Accent4 2 5 9" xfId="17942"/>
    <cellStyle name="20% - Accent4 2 5 9 2" xfId="17943"/>
    <cellStyle name="20% - Accent4 2 5 9 2 2" xfId="17944"/>
    <cellStyle name="20% - Accent4 2 5 9 3" xfId="17945"/>
    <cellStyle name="20% - Accent4 2 5 9 4" xfId="17946"/>
    <cellStyle name="20% - Accent4 2 6" xfId="631"/>
    <cellStyle name="20% - Accent4 2 6 10" xfId="17947"/>
    <cellStyle name="20% - Accent4 2 6 10 2" xfId="17948"/>
    <cellStyle name="20% - Accent4 2 6 10 2 2" xfId="17949"/>
    <cellStyle name="20% - Accent4 2 6 10 3" xfId="17950"/>
    <cellStyle name="20% - Accent4 2 6 11" xfId="17951"/>
    <cellStyle name="20% - Accent4 2 6 11 2" xfId="17952"/>
    <cellStyle name="20% - Accent4 2 6 12" xfId="17953"/>
    <cellStyle name="20% - Accent4 2 6 13" xfId="17954"/>
    <cellStyle name="20% - Accent4 2 6 14" xfId="17955"/>
    <cellStyle name="20% - Accent4 2 6 2" xfId="17956"/>
    <cellStyle name="20% - Accent4 2 6 2 2" xfId="17957"/>
    <cellStyle name="20% - Accent4 2 6 2 2 2" xfId="17958"/>
    <cellStyle name="20% - Accent4 2 6 2 2 2 2" xfId="17959"/>
    <cellStyle name="20% - Accent4 2 6 2 2 3" xfId="17960"/>
    <cellStyle name="20% - Accent4 2 6 2 2 4" xfId="17961"/>
    <cellStyle name="20% - Accent4 2 6 2 3" xfId="17962"/>
    <cellStyle name="20% - Accent4 2 6 2 3 2" xfId="17963"/>
    <cellStyle name="20% - Accent4 2 6 2 4" xfId="17964"/>
    <cellStyle name="20% - Accent4 2 6 2 5" xfId="17965"/>
    <cellStyle name="20% - Accent4 2 6 3" xfId="17966"/>
    <cellStyle name="20% - Accent4 2 6 3 2" xfId="17967"/>
    <cellStyle name="20% - Accent4 2 6 3 2 2" xfId="17968"/>
    <cellStyle name="20% - Accent4 2 6 3 2 2 2" xfId="17969"/>
    <cellStyle name="20% - Accent4 2 6 3 2 3" xfId="17970"/>
    <cellStyle name="20% - Accent4 2 6 3 2 4" xfId="17971"/>
    <cellStyle name="20% - Accent4 2 6 3 3" xfId="17972"/>
    <cellStyle name="20% - Accent4 2 6 3 3 2" xfId="17973"/>
    <cellStyle name="20% - Accent4 2 6 3 4" xfId="17974"/>
    <cellStyle name="20% - Accent4 2 6 3 5" xfId="17975"/>
    <cellStyle name="20% - Accent4 2 6 4" xfId="17976"/>
    <cellStyle name="20% - Accent4 2 6 4 2" xfId="17977"/>
    <cellStyle name="20% - Accent4 2 6 4 2 2" xfId="17978"/>
    <cellStyle name="20% - Accent4 2 6 4 3" xfId="17979"/>
    <cellStyle name="20% - Accent4 2 6 4 4" xfId="17980"/>
    <cellStyle name="20% - Accent4 2 6 5" xfId="17981"/>
    <cellStyle name="20% - Accent4 2 6 5 2" xfId="17982"/>
    <cellStyle name="20% - Accent4 2 6 5 2 2" xfId="17983"/>
    <cellStyle name="20% - Accent4 2 6 5 3" xfId="17984"/>
    <cellStyle name="20% - Accent4 2 6 5 4" xfId="17985"/>
    <cellStyle name="20% - Accent4 2 6 6" xfId="17986"/>
    <cellStyle name="20% - Accent4 2 6 6 2" xfId="17987"/>
    <cellStyle name="20% - Accent4 2 6 6 2 2" xfId="17988"/>
    <cellStyle name="20% - Accent4 2 6 6 3" xfId="17989"/>
    <cellStyle name="20% - Accent4 2 6 6 4" xfId="17990"/>
    <cellStyle name="20% - Accent4 2 6 7" xfId="17991"/>
    <cellStyle name="20% - Accent4 2 6 7 2" xfId="17992"/>
    <cellStyle name="20% - Accent4 2 6 7 2 2" xfId="17993"/>
    <cellStyle name="20% - Accent4 2 6 7 3" xfId="17994"/>
    <cellStyle name="20% - Accent4 2 6 7 4" xfId="17995"/>
    <cellStyle name="20% - Accent4 2 6 8" xfId="17996"/>
    <cellStyle name="20% - Accent4 2 6 8 2" xfId="17997"/>
    <cellStyle name="20% - Accent4 2 6 8 2 2" xfId="17998"/>
    <cellStyle name="20% - Accent4 2 6 8 3" xfId="17999"/>
    <cellStyle name="20% - Accent4 2 6 8 4" xfId="18000"/>
    <cellStyle name="20% - Accent4 2 6 9" xfId="18001"/>
    <cellStyle name="20% - Accent4 2 6 9 2" xfId="18002"/>
    <cellStyle name="20% - Accent4 2 6 9 2 2" xfId="18003"/>
    <cellStyle name="20% - Accent4 2 6 9 3" xfId="18004"/>
    <cellStyle name="20% - Accent4 2 6 9 4" xfId="18005"/>
    <cellStyle name="20% - Accent4 2 7" xfId="632"/>
    <cellStyle name="20% - Accent4 2 7 2" xfId="18006"/>
    <cellStyle name="20% - Accent4 2 7 3" xfId="18007"/>
    <cellStyle name="20% - Accent4 2 7 3 2" xfId="18008"/>
    <cellStyle name="20% - Accent4 2 7 3 2 2" xfId="18009"/>
    <cellStyle name="20% - Accent4 2 7 3 3" xfId="18010"/>
    <cellStyle name="20% - Accent4 2 7 4" xfId="18011"/>
    <cellStyle name="20% - Accent4 2 7 4 2" xfId="18012"/>
    <cellStyle name="20% - Accent4 2 7 5" xfId="18013"/>
    <cellStyle name="20% - Accent4 2 7 6" xfId="18014"/>
    <cellStyle name="20% - Accent4 2 8" xfId="633"/>
    <cellStyle name="20% - Accent4 2 8 2" xfId="18015"/>
    <cellStyle name="20% - Accent4 2 8 2 2" xfId="18016"/>
    <cellStyle name="20% - Accent4 2 8 2 2 2" xfId="18017"/>
    <cellStyle name="20% - Accent4 2 8 2 3" xfId="18018"/>
    <cellStyle name="20% - Accent4 2 8 3" xfId="18019"/>
    <cellStyle name="20% - Accent4 2 8 3 2" xfId="18020"/>
    <cellStyle name="20% - Accent4 2 8 4" xfId="18021"/>
    <cellStyle name="20% - Accent4 2 8 5" xfId="18022"/>
    <cellStyle name="20% - Accent4 2 8 6" xfId="18023"/>
    <cellStyle name="20% - Accent4 2 9" xfId="634"/>
    <cellStyle name="20% - Accent4 2 9 2" xfId="18024"/>
    <cellStyle name="20% - Accent4 2 9 2 2" xfId="18025"/>
    <cellStyle name="20% - Accent4 2 9 3" xfId="18026"/>
    <cellStyle name="20% - Accent4 2 9 4" xfId="18027"/>
    <cellStyle name="20% - Accent4 2 9 5" xfId="18028"/>
    <cellStyle name="20% - Accent4 20" xfId="12780"/>
    <cellStyle name="20% - Accent4 21" xfId="18029"/>
    <cellStyle name="20% - Accent4 22" xfId="47758"/>
    <cellStyle name="20% - Accent4 3" xfId="635"/>
    <cellStyle name="20% - Accent4 3 10" xfId="636"/>
    <cellStyle name="20% - Accent4 3 10 2" xfId="18030"/>
    <cellStyle name="20% - Accent4 3 10 2 2" xfId="18031"/>
    <cellStyle name="20% - Accent4 3 10 3" xfId="18032"/>
    <cellStyle name="20% - Accent4 3 10 4" xfId="18033"/>
    <cellStyle name="20% - Accent4 3 10 5" xfId="18034"/>
    <cellStyle name="20% - Accent4 3 11" xfId="637"/>
    <cellStyle name="20% - Accent4 3 11 2" xfId="18035"/>
    <cellStyle name="20% - Accent4 3 11 2 2" xfId="18036"/>
    <cellStyle name="20% - Accent4 3 11 3" xfId="18037"/>
    <cellStyle name="20% - Accent4 3 11 4" xfId="18038"/>
    <cellStyle name="20% - Accent4 3 11 5" xfId="18039"/>
    <cellStyle name="20% - Accent4 3 12" xfId="638"/>
    <cellStyle name="20% - Accent4 3 12 2" xfId="18040"/>
    <cellStyle name="20% - Accent4 3 12 2 2" xfId="18041"/>
    <cellStyle name="20% - Accent4 3 12 3" xfId="18042"/>
    <cellStyle name="20% - Accent4 3 12 4" xfId="18043"/>
    <cellStyle name="20% - Accent4 3 12 5" xfId="18044"/>
    <cellStyle name="20% - Accent4 3 13" xfId="639"/>
    <cellStyle name="20% - Accent4 3 13 2" xfId="18045"/>
    <cellStyle name="20% - Accent4 3 13 2 2" xfId="18046"/>
    <cellStyle name="20% - Accent4 3 13 3" xfId="18047"/>
    <cellStyle name="20% - Accent4 3 13 4" xfId="18048"/>
    <cellStyle name="20% - Accent4 3 13 5" xfId="18049"/>
    <cellStyle name="20% - Accent4 3 14" xfId="640"/>
    <cellStyle name="20% - Accent4 3 14 2" xfId="18050"/>
    <cellStyle name="20% - Accent4 3 14 2 2" xfId="18051"/>
    <cellStyle name="20% - Accent4 3 14 3" xfId="18052"/>
    <cellStyle name="20% - Accent4 3 14 4" xfId="18053"/>
    <cellStyle name="20% - Accent4 3 15" xfId="641"/>
    <cellStyle name="20% - Accent4 3 15 2" xfId="18054"/>
    <cellStyle name="20% - Accent4 3 15 3" xfId="18055"/>
    <cellStyle name="20% - Accent4 3 16" xfId="18056"/>
    <cellStyle name="20% - Accent4 3 17" xfId="18057"/>
    <cellStyle name="20% - Accent4 3 18" xfId="18058"/>
    <cellStyle name="20% - Accent4 3 2" xfId="642"/>
    <cellStyle name="20% - Accent4 3 2 10" xfId="18059"/>
    <cellStyle name="20% - Accent4 3 2 10 2" xfId="18060"/>
    <cellStyle name="20% - Accent4 3 2 10 2 2" xfId="18061"/>
    <cellStyle name="20% - Accent4 3 2 10 3" xfId="18062"/>
    <cellStyle name="20% - Accent4 3 2 10 4" xfId="18063"/>
    <cellStyle name="20% - Accent4 3 2 11" xfId="18064"/>
    <cellStyle name="20% - Accent4 3 2 11 2" xfId="18065"/>
    <cellStyle name="20% - Accent4 3 2 11 2 2" xfId="18066"/>
    <cellStyle name="20% - Accent4 3 2 11 3" xfId="18067"/>
    <cellStyle name="20% - Accent4 3 2 11 4" xfId="18068"/>
    <cellStyle name="20% - Accent4 3 2 12" xfId="18069"/>
    <cellStyle name="20% - Accent4 3 2 12 2" xfId="18070"/>
    <cellStyle name="20% - Accent4 3 2 12 2 2" xfId="18071"/>
    <cellStyle name="20% - Accent4 3 2 12 3" xfId="18072"/>
    <cellStyle name="20% - Accent4 3 2 13" xfId="18073"/>
    <cellStyle name="20% - Accent4 3 2 13 2" xfId="18074"/>
    <cellStyle name="20% - Accent4 3 2 14" xfId="18075"/>
    <cellStyle name="20% - Accent4 3 2 15" xfId="18076"/>
    <cellStyle name="20% - Accent4 3 2 16" xfId="18077"/>
    <cellStyle name="20% - Accent4 3 2 2" xfId="18078"/>
    <cellStyle name="20% - Accent4 3 2 2 10" xfId="18079"/>
    <cellStyle name="20% - Accent4 3 2 2 10 2" xfId="18080"/>
    <cellStyle name="20% - Accent4 3 2 2 11" xfId="18081"/>
    <cellStyle name="20% - Accent4 3 2 2 12" xfId="18082"/>
    <cellStyle name="20% - Accent4 3 2 2 2" xfId="18083"/>
    <cellStyle name="20% - Accent4 3 2 2 2 2" xfId="18084"/>
    <cellStyle name="20% - Accent4 3 2 2 2 2 2" xfId="18085"/>
    <cellStyle name="20% - Accent4 3 2 2 2 2 2 2" xfId="18086"/>
    <cellStyle name="20% - Accent4 3 2 2 2 2 3" xfId="18087"/>
    <cellStyle name="20% - Accent4 3 2 2 2 2 4" xfId="18088"/>
    <cellStyle name="20% - Accent4 3 2 2 2 3" xfId="18089"/>
    <cellStyle name="20% - Accent4 3 2 2 2 3 2" xfId="18090"/>
    <cellStyle name="20% - Accent4 3 2 2 2 4" xfId="18091"/>
    <cellStyle name="20% - Accent4 3 2 2 2 5" xfId="18092"/>
    <cellStyle name="20% - Accent4 3 2 2 3" xfId="18093"/>
    <cellStyle name="20% - Accent4 3 2 2 3 2" xfId="18094"/>
    <cellStyle name="20% - Accent4 3 2 2 3 2 2" xfId="18095"/>
    <cellStyle name="20% - Accent4 3 2 2 3 2 2 2" xfId="18096"/>
    <cellStyle name="20% - Accent4 3 2 2 3 2 3" xfId="18097"/>
    <cellStyle name="20% - Accent4 3 2 2 3 2 4" xfId="18098"/>
    <cellStyle name="20% - Accent4 3 2 2 3 3" xfId="18099"/>
    <cellStyle name="20% - Accent4 3 2 2 3 3 2" xfId="18100"/>
    <cellStyle name="20% - Accent4 3 2 2 3 4" xfId="18101"/>
    <cellStyle name="20% - Accent4 3 2 2 3 5" xfId="18102"/>
    <cellStyle name="20% - Accent4 3 2 2 4" xfId="18103"/>
    <cellStyle name="20% - Accent4 3 2 2 4 2" xfId="18104"/>
    <cellStyle name="20% - Accent4 3 2 2 4 2 2" xfId="18105"/>
    <cellStyle name="20% - Accent4 3 2 2 4 3" xfId="18106"/>
    <cellStyle name="20% - Accent4 3 2 2 4 4" xfId="18107"/>
    <cellStyle name="20% - Accent4 3 2 2 5" xfId="18108"/>
    <cellStyle name="20% - Accent4 3 2 2 5 2" xfId="18109"/>
    <cellStyle name="20% - Accent4 3 2 2 5 2 2" xfId="18110"/>
    <cellStyle name="20% - Accent4 3 2 2 5 3" xfId="18111"/>
    <cellStyle name="20% - Accent4 3 2 2 5 4" xfId="18112"/>
    <cellStyle name="20% - Accent4 3 2 2 6" xfId="18113"/>
    <cellStyle name="20% - Accent4 3 2 2 6 2" xfId="18114"/>
    <cellStyle name="20% - Accent4 3 2 2 6 2 2" xfId="18115"/>
    <cellStyle name="20% - Accent4 3 2 2 6 3" xfId="18116"/>
    <cellStyle name="20% - Accent4 3 2 2 6 4" xfId="18117"/>
    <cellStyle name="20% - Accent4 3 2 2 7" xfId="18118"/>
    <cellStyle name="20% - Accent4 3 2 2 7 2" xfId="18119"/>
    <cellStyle name="20% - Accent4 3 2 2 7 2 2" xfId="18120"/>
    <cellStyle name="20% - Accent4 3 2 2 7 3" xfId="18121"/>
    <cellStyle name="20% - Accent4 3 2 2 7 4" xfId="18122"/>
    <cellStyle name="20% - Accent4 3 2 2 8" xfId="18123"/>
    <cellStyle name="20% - Accent4 3 2 2 8 2" xfId="18124"/>
    <cellStyle name="20% - Accent4 3 2 2 8 2 2" xfId="18125"/>
    <cellStyle name="20% - Accent4 3 2 2 8 3" xfId="18126"/>
    <cellStyle name="20% - Accent4 3 2 2 8 4" xfId="18127"/>
    <cellStyle name="20% - Accent4 3 2 2 9" xfId="18128"/>
    <cellStyle name="20% - Accent4 3 2 2 9 2" xfId="18129"/>
    <cellStyle name="20% - Accent4 3 2 2 9 2 2" xfId="18130"/>
    <cellStyle name="20% - Accent4 3 2 2 9 3" xfId="18131"/>
    <cellStyle name="20% - Accent4 3 2 2 9 4" xfId="18132"/>
    <cellStyle name="20% - Accent4 3 2 3" xfId="18133"/>
    <cellStyle name="20% - Accent4 3 2 3 10" xfId="18134"/>
    <cellStyle name="20% - Accent4 3 2 3 11" xfId="18135"/>
    <cellStyle name="20% - Accent4 3 2 3 2" xfId="18136"/>
    <cellStyle name="20% - Accent4 3 2 3 2 2" xfId="18137"/>
    <cellStyle name="20% - Accent4 3 2 3 2 2 2" xfId="18138"/>
    <cellStyle name="20% - Accent4 3 2 3 2 3" xfId="18139"/>
    <cellStyle name="20% - Accent4 3 2 3 2 4" xfId="18140"/>
    <cellStyle name="20% - Accent4 3 2 3 3" xfId="18141"/>
    <cellStyle name="20% - Accent4 3 2 3 3 2" xfId="18142"/>
    <cellStyle name="20% - Accent4 3 2 3 3 2 2" xfId="18143"/>
    <cellStyle name="20% - Accent4 3 2 3 3 3" xfId="18144"/>
    <cellStyle name="20% - Accent4 3 2 3 3 4" xfId="18145"/>
    <cellStyle name="20% - Accent4 3 2 3 4" xfId="18146"/>
    <cellStyle name="20% - Accent4 3 2 3 4 2" xfId="18147"/>
    <cellStyle name="20% - Accent4 3 2 3 4 2 2" xfId="18148"/>
    <cellStyle name="20% - Accent4 3 2 3 4 3" xfId="18149"/>
    <cellStyle name="20% - Accent4 3 2 3 4 4" xfId="18150"/>
    <cellStyle name="20% - Accent4 3 2 3 5" xfId="18151"/>
    <cellStyle name="20% - Accent4 3 2 3 5 2" xfId="18152"/>
    <cellStyle name="20% - Accent4 3 2 3 5 2 2" xfId="18153"/>
    <cellStyle name="20% - Accent4 3 2 3 5 3" xfId="18154"/>
    <cellStyle name="20% - Accent4 3 2 3 5 4" xfId="18155"/>
    <cellStyle name="20% - Accent4 3 2 3 6" xfId="18156"/>
    <cellStyle name="20% - Accent4 3 2 3 6 2" xfId="18157"/>
    <cellStyle name="20% - Accent4 3 2 3 6 2 2" xfId="18158"/>
    <cellStyle name="20% - Accent4 3 2 3 6 3" xfId="18159"/>
    <cellStyle name="20% - Accent4 3 2 3 6 4" xfId="18160"/>
    <cellStyle name="20% - Accent4 3 2 3 7" xfId="18161"/>
    <cellStyle name="20% - Accent4 3 2 3 7 2" xfId="18162"/>
    <cellStyle name="20% - Accent4 3 2 3 7 2 2" xfId="18163"/>
    <cellStyle name="20% - Accent4 3 2 3 7 3" xfId="18164"/>
    <cellStyle name="20% - Accent4 3 2 3 7 4" xfId="18165"/>
    <cellStyle name="20% - Accent4 3 2 3 8" xfId="18166"/>
    <cellStyle name="20% - Accent4 3 2 3 8 2" xfId="18167"/>
    <cellStyle name="20% - Accent4 3 2 3 8 2 2" xfId="18168"/>
    <cellStyle name="20% - Accent4 3 2 3 8 3" xfId="18169"/>
    <cellStyle name="20% - Accent4 3 2 3 8 4" xfId="18170"/>
    <cellStyle name="20% - Accent4 3 2 3 9" xfId="18171"/>
    <cellStyle name="20% - Accent4 3 2 3 9 2" xfId="18172"/>
    <cellStyle name="20% - Accent4 3 2 4" xfId="18173"/>
    <cellStyle name="20% - Accent4 3 2 4 2" xfId="18174"/>
    <cellStyle name="20% - Accent4 3 2 4 2 2" xfId="18175"/>
    <cellStyle name="20% - Accent4 3 2 4 2 2 2" xfId="18176"/>
    <cellStyle name="20% - Accent4 3 2 4 2 3" xfId="18177"/>
    <cellStyle name="20% - Accent4 3 2 4 2 4" xfId="18178"/>
    <cellStyle name="20% - Accent4 3 2 4 3" xfId="18179"/>
    <cellStyle name="20% - Accent4 3 2 4 3 2" xfId="18180"/>
    <cellStyle name="20% - Accent4 3 2 4 4" xfId="18181"/>
    <cellStyle name="20% - Accent4 3 2 4 5" xfId="18182"/>
    <cellStyle name="20% - Accent4 3 2 5" xfId="18183"/>
    <cellStyle name="20% - Accent4 3 2 5 2" xfId="18184"/>
    <cellStyle name="20% - Accent4 3 2 5 2 2" xfId="18185"/>
    <cellStyle name="20% - Accent4 3 2 5 3" xfId="18186"/>
    <cellStyle name="20% - Accent4 3 2 5 4" xfId="18187"/>
    <cellStyle name="20% - Accent4 3 2 6" xfId="18188"/>
    <cellStyle name="20% - Accent4 3 2 6 2" xfId="18189"/>
    <cellStyle name="20% - Accent4 3 2 6 2 2" xfId="18190"/>
    <cellStyle name="20% - Accent4 3 2 6 3" xfId="18191"/>
    <cellStyle name="20% - Accent4 3 2 6 4" xfId="18192"/>
    <cellStyle name="20% - Accent4 3 2 7" xfId="18193"/>
    <cellStyle name="20% - Accent4 3 2 7 2" xfId="18194"/>
    <cellStyle name="20% - Accent4 3 2 7 2 2" xfId="18195"/>
    <cellStyle name="20% - Accent4 3 2 7 3" xfId="18196"/>
    <cellStyle name="20% - Accent4 3 2 7 4" xfId="18197"/>
    <cellStyle name="20% - Accent4 3 2 8" xfId="18198"/>
    <cellStyle name="20% - Accent4 3 2 8 2" xfId="18199"/>
    <cellStyle name="20% - Accent4 3 2 8 2 2" xfId="18200"/>
    <cellStyle name="20% - Accent4 3 2 8 3" xfId="18201"/>
    <cellStyle name="20% - Accent4 3 2 8 4" xfId="18202"/>
    <cellStyle name="20% - Accent4 3 2 9" xfId="18203"/>
    <cellStyle name="20% - Accent4 3 2 9 2" xfId="18204"/>
    <cellStyle name="20% - Accent4 3 2 9 2 2" xfId="18205"/>
    <cellStyle name="20% - Accent4 3 2 9 3" xfId="18206"/>
    <cellStyle name="20% - Accent4 3 2 9 4" xfId="18207"/>
    <cellStyle name="20% - Accent4 3 3" xfId="643"/>
    <cellStyle name="20% - Accent4 3 3 10" xfId="18208"/>
    <cellStyle name="20% - Accent4 3 3 10 2" xfId="18209"/>
    <cellStyle name="20% - Accent4 3 3 10 2 2" xfId="18210"/>
    <cellStyle name="20% - Accent4 3 3 10 3" xfId="18211"/>
    <cellStyle name="20% - Accent4 3 3 10 4" xfId="18212"/>
    <cellStyle name="20% - Accent4 3 3 11" xfId="18213"/>
    <cellStyle name="20% - Accent4 3 3 11 2" xfId="18214"/>
    <cellStyle name="20% - Accent4 3 3 11 2 2" xfId="18215"/>
    <cellStyle name="20% - Accent4 3 3 11 3" xfId="18216"/>
    <cellStyle name="20% - Accent4 3 3 11 4" xfId="18217"/>
    <cellStyle name="20% - Accent4 3 3 12" xfId="18218"/>
    <cellStyle name="20% - Accent4 3 3 12 2" xfId="18219"/>
    <cellStyle name="20% - Accent4 3 3 12 2 2" xfId="18220"/>
    <cellStyle name="20% - Accent4 3 3 12 3" xfId="18221"/>
    <cellStyle name="20% - Accent4 3 3 13" xfId="18222"/>
    <cellStyle name="20% - Accent4 3 3 13 2" xfId="18223"/>
    <cellStyle name="20% - Accent4 3 3 14" xfId="18224"/>
    <cellStyle name="20% - Accent4 3 3 15" xfId="18225"/>
    <cellStyle name="20% - Accent4 3 3 16" xfId="18226"/>
    <cellStyle name="20% - Accent4 3 3 2" xfId="18227"/>
    <cellStyle name="20% - Accent4 3 3 2 10" xfId="18228"/>
    <cellStyle name="20% - Accent4 3 3 2 10 2" xfId="18229"/>
    <cellStyle name="20% - Accent4 3 3 2 11" xfId="18230"/>
    <cellStyle name="20% - Accent4 3 3 2 12" xfId="18231"/>
    <cellStyle name="20% - Accent4 3 3 2 2" xfId="18232"/>
    <cellStyle name="20% - Accent4 3 3 2 2 2" xfId="18233"/>
    <cellStyle name="20% - Accent4 3 3 2 2 2 2" xfId="18234"/>
    <cellStyle name="20% - Accent4 3 3 2 2 3" xfId="18235"/>
    <cellStyle name="20% - Accent4 3 3 2 2 4" xfId="18236"/>
    <cellStyle name="20% - Accent4 3 3 2 3" xfId="18237"/>
    <cellStyle name="20% - Accent4 3 3 2 3 2" xfId="18238"/>
    <cellStyle name="20% - Accent4 3 3 2 3 2 2" xfId="18239"/>
    <cellStyle name="20% - Accent4 3 3 2 3 3" xfId="18240"/>
    <cellStyle name="20% - Accent4 3 3 2 3 4" xfId="18241"/>
    <cellStyle name="20% - Accent4 3 3 2 4" xfId="18242"/>
    <cellStyle name="20% - Accent4 3 3 2 4 2" xfId="18243"/>
    <cellStyle name="20% - Accent4 3 3 2 4 2 2" xfId="18244"/>
    <cellStyle name="20% - Accent4 3 3 2 4 3" xfId="18245"/>
    <cellStyle name="20% - Accent4 3 3 2 4 4" xfId="18246"/>
    <cellStyle name="20% - Accent4 3 3 2 5" xfId="18247"/>
    <cellStyle name="20% - Accent4 3 3 2 5 2" xfId="18248"/>
    <cellStyle name="20% - Accent4 3 3 2 5 2 2" xfId="18249"/>
    <cellStyle name="20% - Accent4 3 3 2 5 3" xfId="18250"/>
    <cellStyle name="20% - Accent4 3 3 2 5 4" xfId="18251"/>
    <cellStyle name="20% - Accent4 3 3 2 6" xfId="18252"/>
    <cellStyle name="20% - Accent4 3 3 2 6 2" xfId="18253"/>
    <cellStyle name="20% - Accent4 3 3 2 6 2 2" xfId="18254"/>
    <cellStyle name="20% - Accent4 3 3 2 6 3" xfId="18255"/>
    <cellStyle name="20% - Accent4 3 3 2 6 4" xfId="18256"/>
    <cellStyle name="20% - Accent4 3 3 2 7" xfId="18257"/>
    <cellStyle name="20% - Accent4 3 3 2 7 2" xfId="18258"/>
    <cellStyle name="20% - Accent4 3 3 2 7 2 2" xfId="18259"/>
    <cellStyle name="20% - Accent4 3 3 2 7 3" xfId="18260"/>
    <cellStyle name="20% - Accent4 3 3 2 7 4" xfId="18261"/>
    <cellStyle name="20% - Accent4 3 3 2 8" xfId="18262"/>
    <cellStyle name="20% - Accent4 3 3 2 8 2" xfId="18263"/>
    <cellStyle name="20% - Accent4 3 3 2 8 2 2" xfId="18264"/>
    <cellStyle name="20% - Accent4 3 3 2 8 3" xfId="18265"/>
    <cellStyle name="20% - Accent4 3 3 2 8 4" xfId="18266"/>
    <cellStyle name="20% - Accent4 3 3 2 9" xfId="18267"/>
    <cellStyle name="20% - Accent4 3 3 2 9 2" xfId="18268"/>
    <cellStyle name="20% - Accent4 3 3 2 9 2 2" xfId="18269"/>
    <cellStyle name="20% - Accent4 3 3 2 9 3" xfId="18270"/>
    <cellStyle name="20% - Accent4 3 3 2 9 4" xfId="18271"/>
    <cellStyle name="20% - Accent4 3 3 3" xfId="18272"/>
    <cellStyle name="20% - Accent4 3 3 3 2" xfId="18273"/>
    <cellStyle name="20% - Accent4 3 3 3 2 2" xfId="18274"/>
    <cellStyle name="20% - Accent4 3 3 3 2 2 2" xfId="18275"/>
    <cellStyle name="20% - Accent4 3 3 3 2 3" xfId="18276"/>
    <cellStyle name="20% - Accent4 3 3 3 2 4" xfId="18277"/>
    <cellStyle name="20% - Accent4 3 3 3 3" xfId="18278"/>
    <cellStyle name="20% - Accent4 3 3 3 3 2" xfId="18279"/>
    <cellStyle name="20% - Accent4 3 3 3 4" xfId="18280"/>
    <cellStyle name="20% - Accent4 3 3 3 5" xfId="18281"/>
    <cellStyle name="20% - Accent4 3 3 4" xfId="18282"/>
    <cellStyle name="20% - Accent4 3 3 4 2" xfId="18283"/>
    <cellStyle name="20% - Accent4 3 3 4 2 2" xfId="18284"/>
    <cellStyle name="20% - Accent4 3 3 4 3" xfId="18285"/>
    <cellStyle name="20% - Accent4 3 3 4 4" xfId="18286"/>
    <cellStyle name="20% - Accent4 3 3 5" xfId="18287"/>
    <cellStyle name="20% - Accent4 3 3 5 2" xfId="18288"/>
    <cellStyle name="20% - Accent4 3 3 5 2 2" xfId="18289"/>
    <cellStyle name="20% - Accent4 3 3 5 3" xfId="18290"/>
    <cellStyle name="20% - Accent4 3 3 5 4" xfId="18291"/>
    <cellStyle name="20% - Accent4 3 3 6" xfId="18292"/>
    <cellStyle name="20% - Accent4 3 3 6 2" xfId="18293"/>
    <cellStyle name="20% - Accent4 3 3 6 2 2" xfId="18294"/>
    <cellStyle name="20% - Accent4 3 3 6 3" xfId="18295"/>
    <cellStyle name="20% - Accent4 3 3 6 4" xfId="18296"/>
    <cellStyle name="20% - Accent4 3 3 7" xfId="18297"/>
    <cellStyle name="20% - Accent4 3 3 7 2" xfId="18298"/>
    <cellStyle name="20% - Accent4 3 3 7 2 2" xfId="18299"/>
    <cellStyle name="20% - Accent4 3 3 7 3" xfId="18300"/>
    <cellStyle name="20% - Accent4 3 3 7 4" xfId="18301"/>
    <cellStyle name="20% - Accent4 3 3 8" xfId="18302"/>
    <cellStyle name="20% - Accent4 3 3 8 2" xfId="18303"/>
    <cellStyle name="20% - Accent4 3 3 8 2 2" xfId="18304"/>
    <cellStyle name="20% - Accent4 3 3 8 3" xfId="18305"/>
    <cellStyle name="20% - Accent4 3 3 8 4" xfId="18306"/>
    <cellStyle name="20% - Accent4 3 3 9" xfId="18307"/>
    <cellStyle name="20% - Accent4 3 3 9 2" xfId="18308"/>
    <cellStyle name="20% - Accent4 3 3 9 2 2" xfId="18309"/>
    <cellStyle name="20% - Accent4 3 3 9 3" xfId="18310"/>
    <cellStyle name="20% - Accent4 3 3 9 4" xfId="18311"/>
    <cellStyle name="20% - Accent4 3 4" xfId="644"/>
    <cellStyle name="20% - Accent4 3 4 10" xfId="18312"/>
    <cellStyle name="20% - Accent4 3 4 10 2" xfId="18313"/>
    <cellStyle name="20% - Accent4 3 4 10 2 2" xfId="18314"/>
    <cellStyle name="20% - Accent4 3 4 10 3" xfId="18315"/>
    <cellStyle name="20% - Accent4 3 4 11" xfId="18316"/>
    <cellStyle name="20% - Accent4 3 4 11 2" xfId="18317"/>
    <cellStyle name="20% - Accent4 3 4 12" xfId="18318"/>
    <cellStyle name="20% - Accent4 3 4 13" xfId="18319"/>
    <cellStyle name="20% - Accent4 3 4 14" xfId="18320"/>
    <cellStyle name="20% - Accent4 3 4 2" xfId="18321"/>
    <cellStyle name="20% - Accent4 3 4 2 2" xfId="18322"/>
    <cellStyle name="20% - Accent4 3 4 2 2 2" xfId="18323"/>
    <cellStyle name="20% - Accent4 3 4 2 2 2 2" xfId="18324"/>
    <cellStyle name="20% - Accent4 3 4 2 2 3" xfId="18325"/>
    <cellStyle name="20% - Accent4 3 4 2 2 4" xfId="18326"/>
    <cellStyle name="20% - Accent4 3 4 2 3" xfId="18327"/>
    <cellStyle name="20% - Accent4 3 4 2 3 2" xfId="18328"/>
    <cellStyle name="20% - Accent4 3 4 2 4" xfId="18329"/>
    <cellStyle name="20% - Accent4 3 4 2 5" xfId="18330"/>
    <cellStyle name="20% - Accent4 3 4 3" xfId="18331"/>
    <cellStyle name="20% - Accent4 3 4 3 2" xfId="18332"/>
    <cellStyle name="20% - Accent4 3 4 3 2 2" xfId="18333"/>
    <cellStyle name="20% - Accent4 3 4 3 2 2 2" xfId="18334"/>
    <cellStyle name="20% - Accent4 3 4 3 2 3" xfId="18335"/>
    <cellStyle name="20% - Accent4 3 4 3 2 4" xfId="18336"/>
    <cellStyle name="20% - Accent4 3 4 3 3" xfId="18337"/>
    <cellStyle name="20% - Accent4 3 4 3 3 2" xfId="18338"/>
    <cellStyle name="20% - Accent4 3 4 3 4" xfId="18339"/>
    <cellStyle name="20% - Accent4 3 4 3 5" xfId="18340"/>
    <cellStyle name="20% - Accent4 3 4 4" xfId="18341"/>
    <cellStyle name="20% - Accent4 3 4 4 2" xfId="18342"/>
    <cellStyle name="20% - Accent4 3 4 4 2 2" xfId="18343"/>
    <cellStyle name="20% - Accent4 3 4 4 3" xfId="18344"/>
    <cellStyle name="20% - Accent4 3 4 4 4" xfId="18345"/>
    <cellStyle name="20% - Accent4 3 4 5" xfId="18346"/>
    <cellStyle name="20% - Accent4 3 4 5 2" xfId="18347"/>
    <cellStyle name="20% - Accent4 3 4 5 2 2" xfId="18348"/>
    <cellStyle name="20% - Accent4 3 4 5 3" xfId="18349"/>
    <cellStyle name="20% - Accent4 3 4 5 4" xfId="18350"/>
    <cellStyle name="20% - Accent4 3 4 6" xfId="18351"/>
    <cellStyle name="20% - Accent4 3 4 6 2" xfId="18352"/>
    <cellStyle name="20% - Accent4 3 4 6 2 2" xfId="18353"/>
    <cellStyle name="20% - Accent4 3 4 6 3" xfId="18354"/>
    <cellStyle name="20% - Accent4 3 4 6 4" xfId="18355"/>
    <cellStyle name="20% - Accent4 3 4 7" xfId="18356"/>
    <cellStyle name="20% - Accent4 3 4 7 2" xfId="18357"/>
    <cellStyle name="20% - Accent4 3 4 7 2 2" xfId="18358"/>
    <cellStyle name="20% - Accent4 3 4 7 3" xfId="18359"/>
    <cellStyle name="20% - Accent4 3 4 7 4" xfId="18360"/>
    <cellStyle name="20% - Accent4 3 4 8" xfId="18361"/>
    <cellStyle name="20% - Accent4 3 4 8 2" xfId="18362"/>
    <cellStyle name="20% - Accent4 3 4 8 2 2" xfId="18363"/>
    <cellStyle name="20% - Accent4 3 4 8 3" xfId="18364"/>
    <cellStyle name="20% - Accent4 3 4 8 4" xfId="18365"/>
    <cellStyle name="20% - Accent4 3 4 9" xfId="18366"/>
    <cellStyle name="20% - Accent4 3 4 9 2" xfId="18367"/>
    <cellStyle name="20% - Accent4 3 4 9 2 2" xfId="18368"/>
    <cellStyle name="20% - Accent4 3 4 9 3" xfId="18369"/>
    <cellStyle name="20% - Accent4 3 4 9 4" xfId="18370"/>
    <cellStyle name="20% - Accent4 3 5" xfId="645"/>
    <cellStyle name="20% - Accent4 3 5 2" xfId="18371"/>
    <cellStyle name="20% - Accent4 3 5 2 2" xfId="18372"/>
    <cellStyle name="20% - Accent4 3 5 2 2 2" xfId="18373"/>
    <cellStyle name="20% - Accent4 3 5 2 3" xfId="18374"/>
    <cellStyle name="20% - Accent4 3 5 2 4" xfId="18375"/>
    <cellStyle name="20% - Accent4 3 5 3" xfId="18376"/>
    <cellStyle name="20% - Accent4 3 5 3 2" xfId="18377"/>
    <cellStyle name="20% - Accent4 3 5 3 2 2" xfId="18378"/>
    <cellStyle name="20% - Accent4 3 5 3 3" xfId="18379"/>
    <cellStyle name="20% - Accent4 3 5 3 4" xfId="18380"/>
    <cellStyle name="20% - Accent4 3 5 4" xfId="18381"/>
    <cellStyle name="20% - Accent4 3 5 4 2" xfId="18382"/>
    <cellStyle name="20% - Accent4 3 5 5" xfId="18383"/>
    <cellStyle name="20% - Accent4 3 5 6" xfId="18384"/>
    <cellStyle name="20% - Accent4 3 5 7" xfId="18385"/>
    <cellStyle name="20% - Accent4 3 6" xfId="646"/>
    <cellStyle name="20% - Accent4 3 6 2" xfId="18386"/>
    <cellStyle name="20% - Accent4 3 6 2 2" xfId="18387"/>
    <cellStyle name="20% - Accent4 3 6 2 2 2" xfId="18388"/>
    <cellStyle name="20% - Accent4 3 6 2 3" xfId="18389"/>
    <cellStyle name="20% - Accent4 3 6 2 4" xfId="18390"/>
    <cellStyle name="20% - Accent4 3 6 3" xfId="18391"/>
    <cellStyle name="20% - Accent4 3 6 3 2" xfId="18392"/>
    <cellStyle name="20% - Accent4 3 6 4" xfId="18393"/>
    <cellStyle name="20% - Accent4 3 6 5" xfId="18394"/>
    <cellStyle name="20% - Accent4 3 6 6" xfId="18395"/>
    <cellStyle name="20% - Accent4 3 7" xfId="647"/>
    <cellStyle name="20% - Accent4 3 7 2" xfId="18396"/>
    <cellStyle name="20% - Accent4 3 7 2 2" xfId="18397"/>
    <cellStyle name="20% - Accent4 3 7 2 2 2" xfId="18398"/>
    <cellStyle name="20% - Accent4 3 7 2 3" xfId="18399"/>
    <cellStyle name="20% - Accent4 3 7 2 4" xfId="18400"/>
    <cellStyle name="20% - Accent4 3 7 3" xfId="18401"/>
    <cellStyle name="20% - Accent4 3 7 3 2" xfId="18402"/>
    <cellStyle name="20% - Accent4 3 7 4" xfId="18403"/>
    <cellStyle name="20% - Accent4 3 7 5" xfId="18404"/>
    <cellStyle name="20% - Accent4 3 7 6" xfId="18405"/>
    <cellStyle name="20% - Accent4 3 8" xfId="648"/>
    <cellStyle name="20% - Accent4 3 8 2" xfId="18406"/>
    <cellStyle name="20% - Accent4 3 8 2 2" xfId="18407"/>
    <cellStyle name="20% - Accent4 3 8 2 2 2" xfId="18408"/>
    <cellStyle name="20% - Accent4 3 8 2 3" xfId="18409"/>
    <cellStyle name="20% - Accent4 3 8 2 4" xfId="18410"/>
    <cellStyle name="20% - Accent4 3 8 3" xfId="18411"/>
    <cellStyle name="20% - Accent4 3 8 3 2" xfId="18412"/>
    <cellStyle name="20% - Accent4 3 8 4" xfId="18413"/>
    <cellStyle name="20% - Accent4 3 8 5" xfId="18414"/>
    <cellStyle name="20% - Accent4 3 8 6" xfId="18415"/>
    <cellStyle name="20% - Accent4 3 9" xfId="649"/>
    <cellStyle name="20% - Accent4 3 9 2" xfId="18416"/>
    <cellStyle name="20% - Accent4 3 9 2 2" xfId="18417"/>
    <cellStyle name="20% - Accent4 3 9 2 2 2" xfId="18418"/>
    <cellStyle name="20% - Accent4 3 9 2 3" xfId="18419"/>
    <cellStyle name="20% - Accent4 3 9 2 4" xfId="18420"/>
    <cellStyle name="20% - Accent4 3 9 3" xfId="18421"/>
    <cellStyle name="20% - Accent4 3 9 3 2" xfId="18422"/>
    <cellStyle name="20% - Accent4 3 9 4" xfId="18423"/>
    <cellStyle name="20% - Accent4 3 9 5" xfId="18424"/>
    <cellStyle name="20% - Accent4 3 9 6" xfId="18425"/>
    <cellStyle name="20% - Accent4 4" xfId="650"/>
    <cellStyle name="20% - Accent4 4 10" xfId="18426"/>
    <cellStyle name="20% - Accent4 4 10 2" xfId="18427"/>
    <cellStyle name="20% - Accent4 4 10 2 2" xfId="18428"/>
    <cellStyle name="20% - Accent4 4 10 3" xfId="18429"/>
    <cellStyle name="20% - Accent4 4 10 4" xfId="18430"/>
    <cellStyle name="20% - Accent4 4 11" xfId="18431"/>
    <cellStyle name="20% - Accent4 4 11 2" xfId="18432"/>
    <cellStyle name="20% - Accent4 4 11 2 2" xfId="18433"/>
    <cellStyle name="20% - Accent4 4 11 3" xfId="18434"/>
    <cellStyle name="20% - Accent4 4 11 4" xfId="18435"/>
    <cellStyle name="20% - Accent4 4 12" xfId="18436"/>
    <cellStyle name="20% - Accent4 4 12 2" xfId="18437"/>
    <cellStyle name="20% - Accent4 4 12 2 2" xfId="18438"/>
    <cellStyle name="20% - Accent4 4 12 3" xfId="18439"/>
    <cellStyle name="20% - Accent4 4 13" xfId="18440"/>
    <cellStyle name="20% - Accent4 4 13 2" xfId="18441"/>
    <cellStyle name="20% - Accent4 4 14" xfId="18442"/>
    <cellStyle name="20% - Accent4 4 15" xfId="18443"/>
    <cellStyle name="20% - Accent4 4 16" xfId="18444"/>
    <cellStyle name="20% - Accent4 4 2" xfId="651"/>
    <cellStyle name="20% - Accent4 4 2 10" xfId="18445"/>
    <cellStyle name="20% - Accent4 4 2 10 2" xfId="18446"/>
    <cellStyle name="20% - Accent4 4 2 10 2 2" xfId="18447"/>
    <cellStyle name="20% - Accent4 4 2 10 3" xfId="18448"/>
    <cellStyle name="20% - Accent4 4 2 11" xfId="18449"/>
    <cellStyle name="20% - Accent4 4 2 11 2" xfId="18450"/>
    <cellStyle name="20% - Accent4 4 2 12" xfId="18451"/>
    <cellStyle name="20% - Accent4 4 2 13" xfId="18452"/>
    <cellStyle name="20% - Accent4 4 2 14" xfId="18453"/>
    <cellStyle name="20% - Accent4 4 2 2" xfId="18454"/>
    <cellStyle name="20% - Accent4 4 2 2 2" xfId="18455"/>
    <cellStyle name="20% - Accent4 4 2 2 2 2" xfId="18456"/>
    <cellStyle name="20% - Accent4 4 2 2 2 2 2" xfId="18457"/>
    <cellStyle name="20% - Accent4 4 2 2 2 3" xfId="18458"/>
    <cellStyle name="20% - Accent4 4 2 2 2 4" xfId="18459"/>
    <cellStyle name="20% - Accent4 4 2 2 3" xfId="18460"/>
    <cellStyle name="20% - Accent4 4 2 2 3 2" xfId="18461"/>
    <cellStyle name="20% - Accent4 4 2 2 4" xfId="18462"/>
    <cellStyle name="20% - Accent4 4 2 2 5" xfId="18463"/>
    <cellStyle name="20% - Accent4 4 2 3" xfId="18464"/>
    <cellStyle name="20% - Accent4 4 2 3 2" xfId="18465"/>
    <cellStyle name="20% - Accent4 4 2 3 2 2" xfId="18466"/>
    <cellStyle name="20% - Accent4 4 2 3 2 2 2" xfId="18467"/>
    <cellStyle name="20% - Accent4 4 2 3 2 3" xfId="18468"/>
    <cellStyle name="20% - Accent4 4 2 3 2 4" xfId="18469"/>
    <cellStyle name="20% - Accent4 4 2 3 3" xfId="18470"/>
    <cellStyle name="20% - Accent4 4 2 3 3 2" xfId="18471"/>
    <cellStyle name="20% - Accent4 4 2 3 4" xfId="18472"/>
    <cellStyle name="20% - Accent4 4 2 3 5" xfId="18473"/>
    <cellStyle name="20% - Accent4 4 2 4" xfId="18474"/>
    <cellStyle name="20% - Accent4 4 2 4 2" xfId="18475"/>
    <cellStyle name="20% - Accent4 4 2 4 2 2" xfId="18476"/>
    <cellStyle name="20% - Accent4 4 2 4 3" xfId="18477"/>
    <cellStyle name="20% - Accent4 4 2 4 4" xfId="18478"/>
    <cellStyle name="20% - Accent4 4 2 5" xfId="18479"/>
    <cellStyle name="20% - Accent4 4 2 5 2" xfId="18480"/>
    <cellStyle name="20% - Accent4 4 2 5 2 2" xfId="18481"/>
    <cellStyle name="20% - Accent4 4 2 5 3" xfId="18482"/>
    <cellStyle name="20% - Accent4 4 2 5 4" xfId="18483"/>
    <cellStyle name="20% - Accent4 4 2 6" xfId="18484"/>
    <cellStyle name="20% - Accent4 4 2 6 2" xfId="18485"/>
    <cellStyle name="20% - Accent4 4 2 6 2 2" xfId="18486"/>
    <cellStyle name="20% - Accent4 4 2 6 3" xfId="18487"/>
    <cellStyle name="20% - Accent4 4 2 6 4" xfId="18488"/>
    <cellStyle name="20% - Accent4 4 2 7" xfId="18489"/>
    <cellStyle name="20% - Accent4 4 2 7 2" xfId="18490"/>
    <cellStyle name="20% - Accent4 4 2 7 2 2" xfId="18491"/>
    <cellStyle name="20% - Accent4 4 2 7 3" xfId="18492"/>
    <cellStyle name="20% - Accent4 4 2 7 4" xfId="18493"/>
    <cellStyle name="20% - Accent4 4 2 8" xfId="18494"/>
    <cellStyle name="20% - Accent4 4 2 8 2" xfId="18495"/>
    <cellStyle name="20% - Accent4 4 2 8 2 2" xfId="18496"/>
    <cellStyle name="20% - Accent4 4 2 8 3" xfId="18497"/>
    <cellStyle name="20% - Accent4 4 2 8 4" xfId="18498"/>
    <cellStyle name="20% - Accent4 4 2 9" xfId="18499"/>
    <cellStyle name="20% - Accent4 4 2 9 2" xfId="18500"/>
    <cellStyle name="20% - Accent4 4 2 9 2 2" xfId="18501"/>
    <cellStyle name="20% - Accent4 4 2 9 3" xfId="18502"/>
    <cellStyle name="20% - Accent4 4 2 9 4" xfId="18503"/>
    <cellStyle name="20% - Accent4 4 3" xfId="652"/>
    <cellStyle name="20% - Accent4 4 3 10" xfId="18504"/>
    <cellStyle name="20% - Accent4 4 3 10 2" xfId="18505"/>
    <cellStyle name="20% - Accent4 4 3 11" xfId="18506"/>
    <cellStyle name="20% - Accent4 4 3 12" xfId="18507"/>
    <cellStyle name="20% - Accent4 4 3 13" xfId="18508"/>
    <cellStyle name="20% - Accent4 4 3 2" xfId="18509"/>
    <cellStyle name="20% - Accent4 4 3 2 2" xfId="18510"/>
    <cellStyle name="20% - Accent4 4 3 2 2 2" xfId="18511"/>
    <cellStyle name="20% - Accent4 4 3 2 3" xfId="18512"/>
    <cellStyle name="20% - Accent4 4 3 2 4" xfId="18513"/>
    <cellStyle name="20% - Accent4 4 3 3" xfId="18514"/>
    <cellStyle name="20% - Accent4 4 3 3 2" xfId="18515"/>
    <cellStyle name="20% - Accent4 4 3 3 2 2" xfId="18516"/>
    <cellStyle name="20% - Accent4 4 3 3 3" xfId="18517"/>
    <cellStyle name="20% - Accent4 4 3 3 4" xfId="18518"/>
    <cellStyle name="20% - Accent4 4 3 4" xfId="18519"/>
    <cellStyle name="20% - Accent4 4 3 4 2" xfId="18520"/>
    <cellStyle name="20% - Accent4 4 3 4 2 2" xfId="18521"/>
    <cellStyle name="20% - Accent4 4 3 4 3" xfId="18522"/>
    <cellStyle name="20% - Accent4 4 3 4 4" xfId="18523"/>
    <cellStyle name="20% - Accent4 4 3 5" xfId="18524"/>
    <cellStyle name="20% - Accent4 4 3 5 2" xfId="18525"/>
    <cellStyle name="20% - Accent4 4 3 5 2 2" xfId="18526"/>
    <cellStyle name="20% - Accent4 4 3 5 3" xfId="18527"/>
    <cellStyle name="20% - Accent4 4 3 5 4" xfId="18528"/>
    <cellStyle name="20% - Accent4 4 3 6" xfId="18529"/>
    <cellStyle name="20% - Accent4 4 3 6 2" xfId="18530"/>
    <cellStyle name="20% - Accent4 4 3 6 2 2" xfId="18531"/>
    <cellStyle name="20% - Accent4 4 3 6 3" xfId="18532"/>
    <cellStyle name="20% - Accent4 4 3 6 4" xfId="18533"/>
    <cellStyle name="20% - Accent4 4 3 7" xfId="18534"/>
    <cellStyle name="20% - Accent4 4 3 7 2" xfId="18535"/>
    <cellStyle name="20% - Accent4 4 3 7 2 2" xfId="18536"/>
    <cellStyle name="20% - Accent4 4 3 7 3" xfId="18537"/>
    <cellStyle name="20% - Accent4 4 3 7 4" xfId="18538"/>
    <cellStyle name="20% - Accent4 4 3 8" xfId="18539"/>
    <cellStyle name="20% - Accent4 4 3 8 2" xfId="18540"/>
    <cellStyle name="20% - Accent4 4 3 8 2 2" xfId="18541"/>
    <cellStyle name="20% - Accent4 4 3 8 3" xfId="18542"/>
    <cellStyle name="20% - Accent4 4 3 8 4" xfId="18543"/>
    <cellStyle name="20% - Accent4 4 3 9" xfId="18544"/>
    <cellStyle name="20% - Accent4 4 3 9 2" xfId="18545"/>
    <cellStyle name="20% - Accent4 4 3 9 2 2" xfId="18546"/>
    <cellStyle name="20% - Accent4 4 3 9 3" xfId="18547"/>
    <cellStyle name="20% - Accent4 4 4" xfId="653"/>
    <cellStyle name="20% - Accent4 4 4 2" xfId="18548"/>
    <cellStyle name="20% - Accent4 4 4 2 2" xfId="18549"/>
    <cellStyle name="20% - Accent4 4 4 2 2 2" xfId="18550"/>
    <cellStyle name="20% - Accent4 4 4 2 3" xfId="18551"/>
    <cellStyle name="20% - Accent4 4 4 2 4" xfId="18552"/>
    <cellStyle name="20% - Accent4 4 4 3" xfId="18553"/>
    <cellStyle name="20% - Accent4 4 4 3 2" xfId="18554"/>
    <cellStyle name="20% - Accent4 4 4 3 2 2" xfId="18555"/>
    <cellStyle name="20% - Accent4 4 4 3 3" xfId="18556"/>
    <cellStyle name="20% - Accent4 4 4 4" xfId="18557"/>
    <cellStyle name="20% - Accent4 4 4 4 2" xfId="18558"/>
    <cellStyle name="20% - Accent4 4 4 5" xfId="18559"/>
    <cellStyle name="20% - Accent4 4 4 6" xfId="18560"/>
    <cellStyle name="20% - Accent4 4 4 7" xfId="18561"/>
    <cellStyle name="20% - Accent4 4 5" xfId="18562"/>
    <cellStyle name="20% - Accent4 4 5 2" xfId="18563"/>
    <cellStyle name="20% - Accent4 4 5 2 2" xfId="18564"/>
    <cellStyle name="20% - Accent4 4 5 3" xfId="18565"/>
    <cellStyle name="20% - Accent4 4 5 4" xfId="18566"/>
    <cellStyle name="20% - Accent4 4 6" xfId="18567"/>
    <cellStyle name="20% - Accent4 4 6 2" xfId="18568"/>
    <cellStyle name="20% - Accent4 4 6 2 2" xfId="18569"/>
    <cellStyle name="20% - Accent4 4 6 3" xfId="18570"/>
    <cellStyle name="20% - Accent4 4 6 4" xfId="18571"/>
    <cellStyle name="20% - Accent4 4 7" xfId="18572"/>
    <cellStyle name="20% - Accent4 4 7 2" xfId="18573"/>
    <cellStyle name="20% - Accent4 4 7 2 2" xfId="18574"/>
    <cellStyle name="20% - Accent4 4 7 3" xfId="18575"/>
    <cellStyle name="20% - Accent4 4 7 4" xfId="18576"/>
    <cellStyle name="20% - Accent4 4 8" xfId="18577"/>
    <cellStyle name="20% - Accent4 4 8 2" xfId="18578"/>
    <cellStyle name="20% - Accent4 4 8 2 2" xfId="18579"/>
    <cellStyle name="20% - Accent4 4 8 3" xfId="18580"/>
    <cellStyle name="20% - Accent4 4 8 4" xfId="18581"/>
    <cellStyle name="20% - Accent4 4 9" xfId="18582"/>
    <cellStyle name="20% - Accent4 4 9 2" xfId="18583"/>
    <cellStyle name="20% - Accent4 4 9 2 2" xfId="18584"/>
    <cellStyle name="20% - Accent4 4 9 3" xfId="18585"/>
    <cellStyle name="20% - Accent4 4 9 4" xfId="18586"/>
    <cellStyle name="20% - Accent4 5" xfId="654"/>
    <cellStyle name="20% - Accent4 5 10" xfId="18587"/>
    <cellStyle name="20% - Accent4 5 10 2" xfId="18588"/>
    <cellStyle name="20% - Accent4 5 10 2 2" xfId="18589"/>
    <cellStyle name="20% - Accent4 5 10 3" xfId="18590"/>
    <cellStyle name="20% - Accent4 5 10 4" xfId="18591"/>
    <cellStyle name="20% - Accent4 5 11" xfId="18592"/>
    <cellStyle name="20% - Accent4 5 11 2" xfId="18593"/>
    <cellStyle name="20% - Accent4 5 11 2 2" xfId="18594"/>
    <cellStyle name="20% - Accent4 5 11 3" xfId="18595"/>
    <cellStyle name="20% - Accent4 5 11 4" xfId="18596"/>
    <cellStyle name="20% - Accent4 5 12" xfId="18597"/>
    <cellStyle name="20% - Accent4 5 12 2" xfId="18598"/>
    <cellStyle name="20% - Accent4 5 12 2 2" xfId="18599"/>
    <cellStyle name="20% - Accent4 5 12 3" xfId="18600"/>
    <cellStyle name="20% - Accent4 5 13" xfId="18601"/>
    <cellStyle name="20% - Accent4 5 13 2" xfId="18602"/>
    <cellStyle name="20% - Accent4 5 14" xfId="18603"/>
    <cellStyle name="20% - Accent4 5 15" xfId="18604"/>
    <cellStyle name="20% - Accent4 5 16" xfId="18605"/>
    <cellStyle name="20% - Accent4 5 2" xfId="655"/>
    <cellStyle name="20% - Accent4 5 2 10" xfId="18606"/>
    <cellStyle name="20% - Accent4 5 2 10 2" xfId="18607"/>
    <cellStyle name="20% - Accent4 5 2 10 2 2" xfId="18608"/>
    <cellStyle name="20% - Accent4 5 2 10 3" xfId="18609"/>
    <cellStyle name="20% - Accent4 5 2 11" xfId="18610"/>
    <cellStyle name="20% - Accent4 5 2 11 2" xfId="18611"/>
    <cellStyle name="20% - Accent4 5 2 12" xfId="18612"/>
    <cellStyle name="20% - Accent4 5 2 13" xfId="18613"/>
    <cellStyle name="20% - Accent4 5 2 14" xfId="18614"/>
    <cellStyle name="20% - Accent4 5 2 2" xfId="18615"/>
    <cellStyle name="20% - Accent4 5 2 2 2" xfId="18616"/>
    <cellStyle name="20% - Accent4 5 2 2 2 2" xfId="18617"/>
    <cellStyle name="20% - Accent4 5 2 2 3" xfId="18618"/>
    <cellStyle name="20% - Accent4 5 2 2 4" xfId="18619"/>
    <cellStyle name="20% - Accent4 5 2 3" xfId="18620"/>
    <cellStyle name="20% - Accent4 5 2 3 2" xfId="18621"/>
    <cellStyle name="20% - Accent4 5 2 3 2 2" xfId="18622"/>
    <cellStyle name="20% - Accent4 5 2 3 3" xfId="18623"/>
    <cellStyle name="20% - Accent4 5 2 3 4" xfId="18624"/>
    <cellStyle name="20% - Accent4 5 2 4" xfId="18625"/>
    <cellStyle name="20% - Accent4 5 2 4 2" xfId="18626"/>
    <cellStyle name="20% - Accent4 5 2 4 2 2" xfId="18627"/>
    <cellStyle name="20% - Accent4 5 2 4 3" xfId="18628"/>
    <cellStyle name="20% - Accent4 5 2 4 4" xfId="18629"/>
    <cellStyle name="20% - Accent4 5 2 5" xfId="18630"/>
    <cellStyle name="20% - Accent4 5 2 5 2" xfId="18631"/>
    <cellStyle name="20% - Accent4 5 2 5 2 2" xfId="18632"/>
    <cellStyle name="20% - Accent4 5 2 5 3" xfId="18633"/>
    <cellStyle name="20% - Accent4 5 2 5 4" xfId="18634"/>
    <cellStyle name="20% - Accent4 5 2 6" xfId="18635"/>
    <cellStyle name="20% - Accent4 5 2 6 2" xfId="18636"/>
    <cellStyle name="20% - Accent4 5 2 6 2 2" xfId="18637"/>
    <cellStyle name="20% - Accent4 5 2 6 3" xfId="18638"/>
    <cellStyle name="20% - Accent4 5 2 6 4" xfId="18639"/>
    <cellStyle name="20% - Accent4 5 2 7" xfId="18640"/>
    <cellStyle name="20% - Accent4 5 2 7 2" xfId="18641"/>
    <cellStyle name="20% - Accent4 5 2 7 2 2" xfId="18642"/>
    <cellStyle name="20% - Accent4 5 2 7 3" xfId="18643"/>
    <cellStyle name="20% - Accent4 5 2 7 4" xfId="18644"/>
    <cellStyle name="20% - Accent4 5 2 8" xfId="18645"/>
    <cellStyle name="20% - Accent4 5 2 8 2" xfId="18646"/>
    <cellStyle name="20% - Accent4 5 2 8 2 2" xfId="18647"/>
    <cellStyle name="20% - Accent4 5 2 8 3" xfId="18648"/>
    <cellStyle name="20% - Accent4 5 2 8 4" xfId="18649"/>
    <cellStyle name="20% - Accent4 5 2 9" xfId="18650"/>
    <cellStyle name="20% - Accent4 5 2 9 2" xfId="18651"/>
    <cellStyle name="20% - Accent4 5 2 9 2 2" xfId="18652"/>
    <cellStyle name="20% - Accent4 5 2 9 3" xfId="18653"/>
    <cellStyle name="20% - Accent4 5 2 9 4" xfId="18654"/>
    <cellStyle name="20% - Accent4 5 3" xfId="656"/>
    <cellStyle name="20% - Accent4 5 3 2" xfId="18655"/>
    <cellStyle name="20% - Accent4 5 3 2 2" xfId="18656"/>
    <cellStyle name="20% - Accent4 5 3 2 2 2" xfId="18657"/>
    <cellStyle name="20% - Accent4 5 3 2 3" xfId="18658"/>
    <cellStyle name="20% - Accent4 5 3 2 4" xfId="18659"/>
    <cellStyle name="20% - Accent4 5 3 3" xfId="18660"/>
    <cellStyle name="20% - Accent4 5 3 3 2" xfId="18661"/>
    <cellStyle name="20% - Accent4 5 3 3 2 2" xfId="18662"/>
    <cellStyle name="20% - Accent4 5 3 3 3" xfId="18663"/>
    <cellStyle name="20% - Accent4 5 3 4" xfId="18664"/>
    <cellStyle name="20% - Accent4 5 3 4 2" xfId="18665"/>
    <cellStyle name="20% - Accent4 5 3 5" xfId="18666"/>
    <cellStyle name="20% - Accent4 5 3 6" xfId="18667"/>
    <cellStyle name="20% - Accent4 5 3 7" xfId="18668"/>
    <cellStyle name="20% - Accent4 5 4" xfId="657"/>
    <cellStyle name="20% - Accent4 5 4 2" xfId="18669"/>
    <cellStyle name="20% - Accent4 5 4 2 2" xfId="18670"/>
    <cellStyle name="20% - Accent4 5 4 2 2 2" xfId="18671"/>
    <cellStyle name="20% - Accent4 5 4 2 3" xfId="18672"/>
    <cellStyle name="20% - Accent4 5 4 3" xfId="18673"/>
    <cellStyle name="20% - Accent4 5 4 3 2" xfId="18674"/>
    <cellStyle name="20% - Accent4 5 4 4" xfId="18675"/>
    <cellStyle name="20% - Accent4 5 4 5" xfId="18676"/>
    <cellStyle name="20% - Accent4 5 4 6" xfId="18677"/>
    <cellStyle name="20% - Accent4 5 5" xfId="18678"/>
    <cellStyle name="20% - Accent4 5 5 2" xfId="18679"/>
    <cellStyle name="20% - Accent4 5 5 2 2" xfId="18680"/>
    <cellStyle name="20% - Accent4 5 5 3" xfId="18681"/>
    <cellStyle name="20% - Accent4 5 5 4" xfId="18682"/>
    <cellStyle name="20% - Accent4 5 6" xfId="18683"/>
    <cellStyle name="20% - Accent4 5 6 2" xfId="18684"/>
    <cellStyle name="20% - Accent4 5 6 2 2" xfId="18685"/>
    <cellStyle name="20% - Accent4 5 6 3" xfId="18686"/>
    <cellStyle name="20% - Accent4 5 6 4" xfId="18687"/>
    <cellStyle name="20% - Accent4 5 7" xfId="18688"/>
    <cellStyle name="20% - Accent4 5 7 2" xfId="18689"/>
    <cellStyle name="20% - Accent4 5 7 2 2" xfId="18690"/>
    <cellStyle name="20% - Accent4 5 7 3" xfId="18691"/>
    <cellStyle name="20% - Accent4 5 7 4" xfId="18692"/>
    <cellStyle name="20% - Accent4 5 8" xfId="18693"/>
    <cellStyle name="20% - Accent4 5 8 2" xfId="18694"/>
    <cellStyle name="20% - Accent4 5 8 2 2" xfId="18695"/>
    <cellStyle name="20% - Accent4 5 8 3" xfId="18696"/>
    <cellStyle name="20% - Accent4 5 8 4" xfId="18697"/>
    <cellStyle name="20% - Accent4 5 9" xfId="18698"/>
    <cellStyle name="20% - Accent4 5 9 2" xfId="18699"/>
    <cellStyle name="20% - Accent4 5 9 2 2" xfId="18700"/>
    <cellStyle name="20% - Accent4 5 9 3" xfId="18701"/>
    <cellStyle name="20% - Accent4 5 9 4" xfId="18702"/>
    <cellStyle name="20% - Accent4 6" xfId="658"/>
    <cellStyle name="20% - Accent4 6 10" xfId="18703"/>
    <cellStyle name="20% - Accent4 6 10 2" xfId="18704"/>
    <cellStyle name="20% - Accent4 6 10 2 2" xfId="18705"/>
    <cellStyle name="20% - Accent4 6 10 3" xfId="18706"/>
    <cellStyle name="20% - Accent4 6 11" xfId="18707"/>
    <cellStyle name="20% - Accent4 6 11 2" xfId="18708"/>
    <cellStyle name="20% - Accent4 6 12" xfId="18709"/>
    <cellStyle name="20% - Accent4 6 13" xfId="18710"/>
    <cellStyle name="20% - Accent4 6 14" xfId="18711"/>
    <cellStyle name="20% - Accent4 6 2" xfId="659"/>
    <cellStyle name="20% - Accent4 6 2 2" xfId="18712"/>
    <cellStyle name="20% - Accent4 6 2 2 2" xfId="18713"/>
    <cellStyle name="20% - Accent4 6 2 2 2 2" xfId="18714"/>
    <cellStyle name="20% - Accent4 6 2 2 3" xfId="18715"/>
    <cellStyle name="20% - Accent4 6 2 2 4" xfId="18716"/>
    <cellStyle name="20% - Accent4 6 2 3" xfId="18717"/>
    <cellStyle name="20% - Accent4 6 2 3 2" xfId="18718"/>
    <cellStyle name="20% - Accent4 6 2 3 2 2" xfId="18719"/>
    <cellStyle name="20% - Accent4 6 2 3 3" xfId="18720"/>
    <cellStyle name="20% - Accent4 6 2 4" xfId="18721"/>
    <cellStyle name="20% - Accent4 6 2 4 2" xfId="18722"/>
    <cellStyle name="20% - Accent4 6 2 5" xfId="18723"/>
    <cellStyle name="20% - Accent4 6 2 6" xfId="18724"/>
    <cellStyle name="20% - Accent4 6 2 7" xfId="18725"/>
    <cellStyle name="20% - Accent4 6 3" xfId="660"/>
    <cellStyle name="20% - Accent4 6 3 2" xfId="18726"/>
    <cellStyle name="20% - Accent4 6 3 2 2" xfId="18727"/>
    <cellStyle name="20% - Accent4 6 3 2 2 2" xfId="18728"/>
    <cellStyle name="20% - Accent4 6 3 2 3" xfId="18729"/>
    <cellStyle name="20% - Accent4 6 3 2 4" xfId="18730"/>
    <cellStyle name="20% - Accent4 6 3 3" xfId="18731"/>
    <cellStyle name="20% - Accent4 6 3 3 2" xfId="18732"/>
    <cellStyle name="20% - Accent4 6 3 3 2 2" xfId="18733"/>
    <cellStyle name="20% - Accent4 6 3 3 3" xfId="18734"/>
    <cellStyle name="20% - Accent4 6 3 4" xfId="18735"/>
    <cellStyle name="20% - Accent4 6 3 4 2" xfId="18736"/>
    <cellStyle name="20% - Accent4 6 3 5" xfId="18737"/>
    <cellStyle name="20% - Accent4 6 3 6" xfId="18738"/>
    <cellStyle name="20% - Accent4 6 3 7" xfId="18739"/>
    <cellStyle name="20% - Accent4 6 4" xfId="661"/>
    <cellStyle name="20% - Accent4 6 4 2" xfId="18740"/>
    <cellStyle name="20% - Accent4 6 4 2 2" xfId="18741"/>
    <cellStyle name="20% - Accent4 6 4 2 2 2" xfId="18742"/>
    <cellStyle name="20% - Accent4 6 4 2 3" xfId="18743"/>
    <cellStyle name="20% - Accent4 6 4 3" xfId="18744"/>
    <cellStyle name="20% - Accent4 6 4 3 2" xfId="18745"/>
    <cellStyle name="20% - Accent4 6 4 4" xfId="18746"/>
    <cellStyle name="20% - Accent4 6 4 5" xfId="18747"/>
    <cellStyle name="20% - Accent4 6 4 6" xfId="18748"/>
    <cellStyle name="20% - Accent4 6 5" xfId="18749"/>
    <cellStyle name="20% - Accent4 6 5 2" xfId="18750"/>
    <cellStyle name="20% - Accent4 6 5 2 2" xfId="18751"/>
    <cellStyle name="20% - Accent4 6 5 3" xfId="18752"/>
    <cellStyle name="20% - Accent4 6 5 4" xfId="18753"/>
    <cellStyle name="20% - Accent4 6 6" xfId="18754"/>
    <cellStyle name="20% - Accent4 6 6 2" xfId="18755"/>
    <cellStyle name="20% - Accent4 6 6 2 2" xfId="18756"/>
    <cellStyle name="20% - Accent4 6 6 3" xfId="18757"/>
    <cellStyle name="20% - Accent4 6 6 4" xfId="18758"/>
    <cellStyle name="20% - Accent4 6 7" xfId="18759"/>
    <cellStyle name="20% - Accent4 6 7 2" xfId="18760"/>
    <cellStyle name="20% - Accent4 6 7 2 2" xfId="18761"/>
    <cellStyle name="20% - Accent4 6 7 3" xfId="18762"/>
    <cellStyle name="20% - Accent4 6 7 4" xfId="18763"/>
    <cellStyle name="20% - Accent4 6 8" xfId="18764"/>
    <cellStyle name="20% - Accent4 6 8 2" xfId="18765"/>
    <cellStyle name="20% - Accent4 6 8 2 2" xfId="18766"/>
    <cellStyle name="20% - Accent4 6 8 3" xfId="18767"/>
    <cellStyle name="20% - Accent4 6 8 4" xfId="18768"/>
    <cellStyle name="20% - Accent4 6 9" xfId="18769"/>
    <cellStyle name="20% - Accent4 6 9 2" xfId="18770"/>
    <cellStyle name="20% - Accent4 6 9 2 2" xfId="18771"/>
    <cellStyle name="20% - Accent4 6 9 3" xfId="18772"/>
    <cellStyle name="20% - Accent4 6 9 4" xfId="18773"/>
    <cellStyle name="20% - Accent4 7" xfId="662"/>
    <cellStyle name="20% - Accent4 7 10" xfId="18774"/>
    <cellStyle name="20% - Accent4 7 10 2" xfId="18775"/>
    <cellStyle name="20% - Accent4 7 11" xfId="18776"/>
    <cellStyle name="20% - Accent4 7 12" xfId="18777"/>
    <cellStyle name="20% - Accent4 7 13" xfId="18778"/>
    <cellStyle name="20% - Accent4 7 2" xfId="663"/>
    <cellStyle name="20% - Accent4 7 2 2" xfId="18779"/>
    <cellStyle name="20% - Accent4 7 2 2 2" xfId="18780"/>
    <cellStyle name="20% - Accent4 7 2 2 2 2" xfId="18781"/>
    <cellStyle name="20% - Accent4 7 2 2 3" xfId="18782"/>
    <cellStyle name="20% - Accent4 7 2 2 4" xfId="18783"/>
    <cellStyle name="20% - Accent4 7 2 3" xfId="18784"/>
    <cellStyle name="20% - Accent4 7 2 3 2" xfId="18785"/>
    <cellStyle name="20% - Accent4 7 2 3 2 2" xfId="18786"/>
    <cellStyle name="20% - Accent4 7 2 3 3" xfId="18787"/>
    <cellStyle name="20% - Accent4 7 2 4" xfId="18788"/>
    <cellStyle name="20% - Accent4 7 2 4 2" xfId="18789"/>
    <cellStyle name="20% - Accent4 7 2 5" xfId="18790"/>
    <cellStyle name="20% - Accent4 7 2 6" xfId="18791"/>
    <cellStyle name="20% - Accent4 7 2 7" xfId="18792"/>
    <cellStyle name="20% - Accent4 7 3" xfId="664"/>
    <cellStyle name="20% - Accent4 7 3 2" xfId="18793"/>
    <cellStyle name="20% - Accent4 7 3 2 2" xfId="18794"/>
    <cellStyle name="20% - Accent4 7 3 2 2 2" xfId="18795"/>
    <cellStyle name="20% - Accent4 7 3 2 3" xfId="18796"/>
    <cellStyle name="20% - Accent4 7 3 3" xfId="18797"/>
    <cellStyle name="20% - Accent4 7 3 3 2" xfId="18798"/>
    <cellStyle name="20% - Accent4 7 3 4" xfId="18799"/>
    <cellStyle name="20% - Accent4 7 3 5" xfId="18800"/>
    <cellStyle name="20% - Accent4 7 3 6" xfId="18801"/>
    <cellStyle name="20% - Accent4 7 4" xfId="665"/>
    <cellStyle name="20% - Accent4 7 4 2" xfId="18802"/>
    <cellStyle name="20% - Accent4 7 4 2 2" xfId="18803"/>
    <cellStyle name="20% - Accent4 7 4 2 2 2" xfId="18804"/>
    <cellStyle name="20% - Accent4 7 4 2 3" xfId="18805"/>
    <cellStyle name="20% - Accent4 7 4 3" xfId="18806"/>
    <cellStyle name="20% - Accent4 7 4 3 2" xfId="18807"/>
    <cellStyle name="20% - Accent4 7 4 4" xfId="18808"/>
    <cellStyle name="20% - Accent4 7 4 5" xfId="18809"/>
    <cellStyle name="20% - Accent4 7 4 6" xfId="18810"/>
    <cellStyle name="20% - Accent4 7 5" xfId="18811"/>
    <cellStyle name="20% - Accent4 7 5 2" xfId="18812"/>
    <cellStyle name="20% - Accent4 7 5 2 2" xfId="18813"/>
    <cellStyle name="20% - Accent4 7 5 3" xfId="18814"/>
    <cellStyle name="20% - Accent4 7 5 4" xfId="18815"/>
    <cellStyle name="20% - Accent4 7 6" xfId="18816"/>
    <cellStyle name="20% - Accent4 7 6 2" xfId="18817"/>
    <cellStyle name="20% - Accent4 7 6 2 2" xfId="18818"/>
    <cellStyle name="20% - Accent4 7 6 3" xfId="18819"/>
    <cellStyle name="20% - Accent4 7 6 4" xfId="18820"/>
    <cellStyle name="20% - Accent4 7 7" xfId="18821"/>
    <cellStyle name="20% - Accent4 7 7 2" xfId="18822"/>
    <cellStyle name="20% - Accent4 7 7 2 2" xfId="18823"/>
    <cellStyle name="20% - Accent4 7 7 3" xfId="18824"/>
    <cellStyle name="20% - Accent4 7 7 4" xfId="18825"/>
    <cellStyle name="20% - Accent4 7 8" xfId="18826"/>
    <cellStyle name="20% - Accent4 7 8 2" xfId="18827"/>
    <cellStyle name="20% - Accent4 7 8 2 2" xfId="18828"/>
    <cellStyle name="20% - Accent4 7 8 3" xfId="18829"/>
    <cellStyle name="20% - Accent4 7 8 4" xfId="18830"/>
    <cellStyle name="20% - Accent4 7 9" xfId="18831"/>
    <cellStyle name="20% - Accent4 7 9 2" xfId="18832"/>
    <cellStyle name="20% - Accent4 7 9 2 2" xfId="18833"/>
    <cellStyle name="20% - Accent4 7 9 3" xfId="18834"/>
    <cellStyle name="20% - Accent4 8" xfId="666"/>
    <cellStyle name="20% - Accent4 8 2" xfId="667"/>
    <cellStyle name="20% - Accent4 8 2 2" xfId="18835"/>
    <cellStyle name="20% - Accent4 8 2 2 2" xfId="18836"/>
    <cellStyle name="20% - Accent4 8 2 3" xfId="18837"/>
    <cellStyle name="20% - Accent4 8 2 4" xfId="18838"/>
    <cellStyle name="20% - Accent4 8 2 5" xfId="18839"/>
    <cellStyle name="20% - Accent4 8 3" xfId="668"/>
    <cellStyle name="20% - Accent4 8 3 2" xfId="18840"/>
    <cellStyle name="20% - Accent4 8 3 2 2" xfId="18841"/>
    <cellStyle name="20% - Accent4 8 3 3" xfId="18842"/>
    <cellStyle name="20% - Accent4 8 3 4" xfId="18843"/>
    <cellStyle name="20% - Accent4 8 3 5" xfId="18844"/>
    <cellStyle name="20% - Accent4 8 4" xfId="669"/>
    <cellStyle name="20% - Accent4 8 4 2" xfId="18845"/>
    <cellStyle name="20% - Accent4 8 4 2 2" xfId="18846"/>
    <cellStyle name="20% - Accent4 8 4 3" xfId="18847"/>
    <cellStyle name="20% - Accent4 8 4 4" xfId="18848"/>
    <cellStyle name="20% - Accent4 8 4 5" xfId="18849"/>
    <cellStyle name="20% - Accent4 8 5" xfId="18850"/>
    <cellStyle name="20% - Accent4 8 5 2" xfId="18851"/>
    <cellStyle name="20% - Accent4 8 5 2 2" xfId="18852"/>
    <cellStyle name="20% - Accent4 8 5 3" xfId="18853"/>
    <cellStyle name="20% - Accent4 8 5 4" xfId="18854"/>
    <cellStyle name="20% - Accent4 8 6" xfId="18855"/>
    <cellStyle name="20% - Accent4 8 6 2" xfId="18856"/>
    <cellStyle name="20% - Accent4 8 6 2 2" xfId="18857"/>
    <cellStyle name="20% - Accent4 8 6 3" xfId="18858"/>
    <cellStyle name="20% - Accent4 8 7" xfId="18859"/>
    <cellStyle name="20% - Accent4 9" xfId="670"/>
    <cellStyle name="20% - Accent4 9 2" xfId="671"/>
    <cellStyle name="20% - Accent4 9 2 2" xfId="18860"/>
    <cellStyle name="20% - Accent4 9 2 2 2" xfId="18861"/>
    <cellStyle name="20% - Accent4 9 2 3" xfId="18862"/>
    <cellStyle name="20% - Accent4 9 2 4" xfId="18863"/>
    <cellStyle name="20% - Accent4 9 2 5" xfId="18864"/>
    <cellStyle name="20% - Accent4 9 3" xfId="672"/>
    <cellStyle name="20% - Accent4 9 3 2" xfId="18865"/>
    <cellStyle name="20% - Accent4 9 3 2 2" xfId="18866"/>
    <cellStyle name="20% - Accent4 9 3 3" xfId="18867"/>
    <cellStyle name="20% - Accent4 9 3 4" xfId="18868"/>
    <cellStyle name="20% - Accent4 9 4" xfId="673"/>
    <cellStyle name="20% - Accent4 9 4 2" xfId="18869"/>
    <cellStyle name="20% - Accent4 9 4 3" xfId="18870"/>
    <cellStyle name="20% - Accent4 9 5" xfId="18871"/>
    <cellStyle name="20% - Accent4 9 6" xfId="18872"/>
    <cellStyle name="20% - Accent4 9 7" xfId="18873"/>
    <cellStyle name="20% - Accent5" xfId="112" builtinId="46" customBuiltin="1"/>
    <cellStyle name="20% - Accent5 10" xfId="674"/>
    <cellStyle name="20% - Accent5 10 2" xfId="675"/>
    <cellStyle name="20% - Accent5 10 2 2" xfId="18874"/>
    <cellStyle name="20% - Accent5 10 2 2 2" xfId="18875"/>
    <cellStyle name="20% - Accent5 10 2 3" xfId="18876"/>
    <cellStyle name="20% - Accent5 10 2 4" xfId="18877"/>
    <cellStyle name="20% - Accent5 10 2 5" xfId="18878"/>
    <cellStyle name="20% - Accent5 10 3" xfId="676"/>
    <cellStyle name="20% - Accent5 10 3 2" xfId="18879"/>
    <cellStyle name="20% - Accent5 10 3 3" xfId="18880"/>
    <cellStyle name="20% - Accent5 10 4" xfId="677"/>
    <cellStyle name="20% - Accent5 10 5" xfId="18881"/>
    <cellStyle name="20% - Accent5 10 6" xfId="18882"/>
    <cellStyle name="20% - Accent5 10 7" xfId="18883"/>
    <cellStyle name="20% - Accent5 11" xfId="678"/>
    <cellStyle name="20% - Accent5 11 2" xfId="679"/>
    <cellStyle name="20% - Accent5 11 2 2" xfId="18884"/>
    <cellStyle name="20% - Accent5 11 2 2 2" xfId="18885"/>
    <cellStyle name="20% - Accent5 11 2 3" xfId="18886"/>
    <cellStyle name="20% - Accent5 11 2 4" xfId="18887"/>
    <cellStyle name="20% - Accent5 11 2 5" xfId="18888"/>
    <cellStyle name="20% - Accent5 11 3" xfId="680"/>
    <cellStyle name="20% - Accent5 11 3 2" xfId="18889"/>
    <cellStyle name="20% - Accent5 11 3 3" xfId="18890"/>
    <cellStyle name="20% - Accent5 11 4" xfId="681"/>
    <cellStyle name="20% - Accent5 11 5" xfId="18891"/>
    <cellStyle name="20% - Accent5 11 6" xfId="18892"/>
    <cellStyle name="20% - Accent5 11 7" xfId="18893"/>
    <cellStyle name="20% - Accent5 12" xfId="682"/>
    <cellStyle name="20% - Accent5 12 2" xfId="683"/>
    <cellStyle name="20% - Accent5 12 2 2" xfId="18894"/>
    <cellStyle name="20% - Accent5 12 2 3" xfId="18895"/>
    <cellStyle name="20% - Accent5 12 3" xfId="684"/>
    <cellStyle name="20% - Accent5 12 4" xfId="685"/>
    <cellStyle name="20% - Accent5 12 5" xfId="18896"/>
    <cellStyle name="20% - Accent5 12 6" xfId="18897"/>
    <cellStyle name="20% - Accent5 12 7" xfId="18898"/>
    <cellStyle name="20% - Accent5 13" xfId="686"/>
    <cellStyle name="20% - Accent5 13 2" xfId="18899"/>
    <cellStyle name="20% - Accent5 13 2 2" xfId="18900"/>
    <cellStyle name="20% - Accent5 13 3" xfId="18901"/>
    <cellStyle name="20% - Accent5 13 4" xfId="18902"/>
    <cellStyle name="20% - Accent5 13 5" xfId="18903"/>
    <cellStyle name="20% - Accent5 14" xfId="687"/>
    <cellStyle name="20% - Accent5 14 2" xfId="18904"/>
    <cellStyle name="20% - Accent5 14 2 2" xfId="18905"/>
    <cellStyle name="20% - Accent5 14 3" xfId="18906"/>
    <cellStyle name="20% - Accent5 14 4" xfId="18907"/>
    <cellStyle name="20% - Accent5 14 5" xfId="18908"/>
    <cellStyle name="20% - Accent5 15" xfId="688"/>
    <cellStyle name="20% - Accent5 15 2" xfId="18909"/>
    <cellStyle name="20% - Accent5 15 2 2" xfId="18910"/>
    <cellStyle name="20% - Accent5 15 3" xfId="18911"/>
    <cellStyle name="20% - Accent5 15 4" xfId="18912"/>
    <cellStyle name="20% - Accent5 15 5" xfId="18913"/>
    <cellStyle name="20% - Accent5 16" xfId="689"/>
    <cellStyle name="20% - Accent5 16 2" xfId="18914"/>
    <cellStyle name="20% - Accent5 17" xfId="690"/>
    <cellStyle name="20% - Accent5 18" xfId="691"/>
    <cellStyle name="20% - Accent5 19" xfId="692"/>
    <cellStyle name="20% - Accent5 2" xfId="693"/>
    <cellStyle name="20% - Accent5 2 10" xfId="694"/>
    <cellStyle name="20% - Accent5 2 10 2" xfId="18915"/>
    <cellStyle name="20% - Accent5 2 10 2 2" xfId="18916"/>
    <cellStyle name="20% - Accent5 2 10 3" xfId="18917"/>
    <cellStyle name="20% - Accent5 2 10 4" xfId="18918"/>
    <cellStyle name="20% - Accent5 2 10 5" xfId="18919"/>
    <cellStyle name="20% - Accent5 2 11" xfId="695"/>
    <cellStyle name="20% - Accent5 2 11 2" xfId="18920"/>
    <cellStyle name="20% - Accent5 2 11 2 2" xfId="18921"/>
    <cellStyle name="20% - Accent5 2 11 3" xfId="18922"/>
    <cellStyle name="20% - Accent5 2 11 4" xfId="18923"/>
    <cellStyle name="20% - Accent5 2 11 5" xfId="18924"/>
    <cellStyle name="20% - Accent5 2 12" xfId="696"/>
    <cellStyle name="20% - Accent5 2 12 2" xfId="18925"/>
    <cellStyle name="20% - Accent5 2 12 2 2" xfId="18926"/>
    <cellStyle name="20% - Accent5 2 12 3" xfId="18927"/>
    <cellStyle name="20% - Accent5 2 12 4" xfId="18928"/>
    <cellStyle name="20% - Accent5 2 12 5" xfId="18929"/>
    <cellStyle name="20% - Accent5 2 13" xfId="697"/>
    <cellStyle name="20% - Accent5 2 13 2" xfId="18930"/>
    <cellStyle name="20% - Accent5 2 13 2 2" xfId="18931"/>
    <cellStyle name="20% - Accent5 2 13 3" xfId="18932"/>
    <cellStyle name="20% - Accent5 2 13 4" xfId="18933"/>
    <cellStyle name="20% - Accent5 2 13 5" xfId="18934"/>
    <cellStyle name="20% - Accent5 2 14" xfId="18935"/>
    <cellStyle name="20% - Accent5 2 14 2" xfId="18936"/>
    <cellStyle name="20% - Accent5 2 14 2 2" xfId="18937"/>
    <cellStyle name="20% - Accent5 2 14 3" xfId="18938"/>
    <cellStyle name="20% - Accent5 2 14 4" xfId="18939"/>
    <cellStyle name="20% - Accent5 2 15" xfId="18940"/>
    <cellStyle name="20% - Accent5 2 15 2" xfId="18941"/>
    <cellStyle name="20% - Accent5 2 15 2 2" xfId="18942"/>
    <cellStyle name="20% - Accent5 2 15 3" xfId="18943"/>
    <cellStyle name="20% - Accent5 2 16" xfId="18944"/>
    <cellStyle name="20% - Accent5 2 16 2" xfId="18945"/>
    <cellStyle name="20% - Accent5 2 17" xfId="18946"/>
    <cellStyle name="20% - Accent5 2 18" xfId="47761"/>
    <cellStyle name="20% - Accent5 2 2" xfId="698"/>
    <cellStyle name="20% - Accent5 2 2 2" xfId="18947"/>
    <cellStyle name="20% - Accent5 2 2 2 10" xfId="18948"/>
    <cellStyle name="20% - Accent5 2 2 2 10 2" xfId="18949"/>
    <cellStyle name="20% - Accent5 2 2 2 10 2 2" xfId="18950"/>
    <cellStyle name="20% - Accent5 2 2 2 10 3" xfId="18951"/>
    <cellStyle name="20% - Accent5 2 2 2 10 4" xfId="18952"/>
    <cellStyle name="20% - Accent5 2 2 2 11" xfId="18953"/>
    <cellStyle name="20% - Accent5 2 2 2 11 2" xfId="18954"/>
    <cellStyle name="20% - Accent5 2 2 2 11 2 2" xfId="18955"/>
    <cellStyle name="20% - Accent5 2 2 2 11 3" xfId="18956"/>
    <cellStyle name="20% - Accent5 2 2 2 11 4" xfId="18957"/>
    <cellStyle name="20% - Accent5 2 2 2 12" xfId="18958"/>
    <cellStyle name="20% - Accent5 2 2 2 12 2" xfId="18959"/>
    <cellStyle name="20% - Accent5 2 2 2 13" xfId="18960"/>
    <cellStyle name="20% - Accent5 2 2 2 14" xfId="18961"/>
    <cellStyle name="20% - Accent5 2 2 2 2" xfId="18962"/>
    <cellStyle name="20% - Accent5 2 2 2 2 10" xfId="18963"/>
    <cellStyle name="20% - Accent5 2 2 2 2 10 2" xfId="18964"/>
    <cellStyle name="20% - Accent5 2 2 2 2 11" xfId="18965"/>
    <cellStyle name="20% - Accent5 2 2 2 2 12" xfId="18966"/>
    <cellStyle name="20% - Accent5 2 2 2 2 2" xfId="18967"/>
    <cellStyle name="20% - Accent5 2 2 2 2 2 2" xfId="18968"/>
    <cellStyle name="20% - Accent5 2 2 2 2 2 2 2" xfId="18969"/>
    <cellStyle name="20% - Accent5 2 2 2 2 2 2 2 2" xfId="18970"/>
    <cellStyle name="20% - Accent5 2 2 2 2 2 2 3" xfId="18971"/>
    <cellStyle name="20% - Accent5 2 2 2 2 2 2 4" xfId="18972"/>
    <cellStyle name="20% - Accent5 2 2 2 2 2 3" xfId="18973"/>
    <cellStyle name="20% - Accent5 2 2 2 2 2 3 2" xfId="18974"/>
    <cellStyle name="20% - Accent5 2 2 2 2 2 4" xfId="18975"/>
    <cellStyle name="20% - Accent5 2 2 2 2 2 5" xfId="18976"/>
    <cellStyle name="20% - Accent5 2 2 2 2 3" xfId="18977"/>
    <cellStyle name="20% - Accent5 2 2 2 2 3 2" xfId="18978"/>
    <cellStyle name="20% - Accent5 2 2 2 2 3 2 2" xfId="18979"/>
    <cellStyle name="20% - Accent5 2 2 2 2 3 2 2 2" xfId="18980"/>
    <cellStyle name="20% - Accent5 2 2 2 2 3 2 3" xfId="18981"/>
    <cellStyle name="20% - Accent5 2 2 2 2 3 2 4" xfId="18982"/>
    <cellStyle name="20% - Accent5 2 2 2 2 3 3" xfId="18983"/>
    <cellStyle name="20% - Accent5 2 2 2 2 3 3 2" xfId="18984"/>
    <cellStyle name="20% - Accent5 2 2 2 2 3 4" xfId="18985"/>
    <cellStyle name="20% - Accent5 2 2 2 2 3 5" xfId="18986"/>
    <cellStyle name="20% - Accent5 2 2 2 2 4" xfId="18987"/>
    <cellStyle name="20% - Accent5 2 2 2 2 4 2" xfId="18988"/>
    <cellStyle name="20% - Accent5 2 2 2 2 4 2 2" xfId="18989"/>
    <cellStyle name="20% - Accent5 2 2 2 2 4 3" xfId="18990"/>
    <cellStyle name="20% - Accent5 2 2 2 2 4 4" xfId="18991"/>
    <cellStyle name="20% - Accent5 2 2 2 2 5" xfId="18992"/>
    <cellStyle name="20% - Accent5 2 2 2 2 5 2" xfId="18993"/>
    <cellStyle name="20% - Accent5 2 2 2 2 5 2 2" xfId="18994"/>
    <cellStyle name="20% - Accent5 2 2 2 2 5 3" xfId="18995"/>
    <cellStyle name="20% - Accent5 2 2 2 2 5 4" xfId="18996"/>
    <cellStyle name="20% - Accent5 2 2 2 2 6" xfId="18997"/>
    <cellStyle name="20% - Accent5 2 2 2 2 6 2" xfId="18998"/>
    <cellStyle name="20% - Accent5 2 2 2 2 6 2 2" xfId="18999"/>
    <cellStyle name="20% - Accent5 2 2 2 2 6 3" xfId="19000"/>
    <cellStyle name="20% - Accent5 2 2 2 2 6 4" xfId="19001"/>
    <cellStyle name="20% - Accent5 2 2 2 2 7" xfId="19002"/>
    <cellStyle name="20% - Accent5 2 2 2 2 7 2" xfId="19003"/>
    <cellStyle name="20% - Accent5 2 2 2 2 7 2 2" xfId="19004"/>
    <cellStyle name="20% - Accent5 2 2 2 2 7 3" xfId="19005"/>
    <cellStyle name="20% - Accent5 2 2 2 2 7 4" xfId="19006"/>
    <cellStyle name="20% - Accent5 2 2 2 2 8" xfId="19007"/>
    <cellStyle name="20% - Accent5 2 2 2 2 8 2" xfId="19008"/>
    <cellStyle name="20% - Accent5 2 2 2 2 8 2 2" xfId="19009"/>
    <cellStyle name="20% - Accent5 2 2 2 2 8 3" xfId="19010"/>
    <cellStyle name="20% - Accent5 2 2 2 2 8 4" xfId="19011"/>
    <cellStyle name="20% - Accent5 2 2 2 2 9" xfId="19012"/>
    <cellStyle name="20% - Accent5 2 2 2 2 9 2" xfId="19013"/>
    <cellStyle name="20% - Accent5 2 2 2 2 9 2 2" xfId="19014"/>
    <cellStyle name="20% - Accent5 2 2 2 2 9 3" xfId="19015"/>
    <cellStyle name="20% - Accent5 2 2 2 2 9 4" xfId="19016"/>
    <cellStyle name="20% - Accent5 2 2 2 3" xfId="19017"/>
    <cellStyle name="20% - Accent5 2 2 2 3 10" xfId="19018"/>
    <cellStyle name="20% - Accent5 2 2 2 3 11" xfId="19019"/>
    <cellStyle name="20% - Accent5 2 2 2 3 2" xfId="19020"/>
    <cellStyle name="20% - Accent5 2 2 2 3 2 2" xfId="19021"/>
    <cellStyle name="20% - Accent5 2 2 2 3 2 2 2" xfId="19022"/>
    <cellStyle name="20% - Accent5 2 2 2 3 2 3" xfId="19023"/>
    <cellStyle name="20% - Accent5 2 2 2 3 2 4" xfId="19024"/>
    <cellStyle name="20% - Accent5 2 2 2 3 3" xfId="19025"/>
    <cellStyle name="20% - Accent5 2 2 2 3 3 2" xfId="19026"/>
    <cellStyle name="20% - Accent5 2 2 2 3 3 2 2" xfId="19027"/>
    <cellStyle name="20% - Accent5 2 2 2 3 3 3" xfId="19028"/>
    <cellStyle name="20% - Accent5 2 2 2 3 3 4" xfId="19029"/>
    <cellStyle name="20% - Accent5 2 2 2 3 4" xfId="19030"/>
    <cellStyle name="20% - Accent5 2 2 2 3 4 2" xfId="19031"/>
    <cellStyle name="20% - Accent5 2 2 2 3 4 2 2" xfId="19032"/>
    <cellStyle name="20% - Accent5 2 2 2 3 4 3" xfId="19033"/>
    <cellStyle name="20% - Accent5 2 2 2 3 4 4" xfId="19034"/>
    <cellStyle name="20% - Accent5 2 2 2 3 5" xfId="19035"/>
    <cellStyle name="20% - Accent5 2 2 2 3 5 2" xfId="19036"/>
    <cellStyle name="20% - Accent5 2 2 2 3 5 2 2" xfId="19037"/>
    <cellStyle name="20% - Accent5 2 2 2 3 5 3" xfId="19038"/>
    <cellStyle name="20% - Accent5 2 2 2 3 5 4" xfId="19039"/>
    <cellStyle name="20% - Accent5 2 2 2 3 6" xfId="19040"/>
    <cellStyle name="20% - Accent5 2 2 2 3 6 2" xfId="19041"/>
    <cellStyle name="20% - Accent5 2 2 2 3 6 2 2" xfId="19042"/>
    <cellStyle name="20% - Accent5 2 2 2 3 6 3" xfId="19043"/>
    <cellStyle name="20% - Accent5 2 2 2 3 6 4" xfId="19044"/>
    <cellStyle name="20% - Accent5 2 2 2 3 7" xfId="19045"/>
    <cellStyle name="20% - Accent5 2 2 2 3 7 2" xfId="19046"/>
    <cellStyle name="20% - Accent5 2 2 2 3 7 2 2" xfId="19047"/>
    <cellStyle name="20% - Accent5 2 2 2 3 7 3" xfId="19048"/>
    <cellStyle name="20% - Accent5 2 2 2 3 7 4" xfId="19049"/>
    <cellStyle name="20% - Accent5 2 2 2 3 8" xfId="19050"/>
    <cellStyle name="20% - Accent5 2 2 2 3 8 2" xfId="19051"/>
    <cellStyle name="20% - Accent5 2 2 2 3 8 2 2" xfId="19052"/>
    <cellStyle name="20% - Accent5 2 2 2 3 8 3" xfId="19053"/>
    <cellStyle name="20% - Accent5 2 2 2 3 8 4" xfId="19054"/>
    <cellStyle name="20% - Accent5 2 2 2 3 9" xfId="19055"/>
    <cellStyle name="20% - Accent5 2 2 2 3 9 2" xfId="19056"/>
    <cellStyle name="20% - Accent5 2 2 2 4" xfId="19057"/>
    <cellStyle name="20% - Accent5 2 2 2 4 2" xfId="19058"/>
    <cellStyle name="20% - Accent5 2 2 2 4 2 2" xfId="19059"/>
    <cellStyle name="20% - Accent5 2 2 2 4 2 2 2" xfId="19060"/>
    <cellStyle name="20% - Accent5 2 2 2 4 2 3" xfId="19061"/>
    <cellStyle name="20% - Accent5 2 2 2 4 2 4" xfId="19062"/>
    <cellStyle name="20% - Accent5 2 2 2 4 3" xfId="19063"/>
    <cellStyle name="20% - Accent5 2 2 2 4 3 2" xfId="19064"/>
    <cellStyle name="20% - Accent5 2 2 2 4 4" xfId="19065"/>
    <cellStyle name="20% - Accent5 2 2 2 4 5" xfId="19066"/>
    <cellStyle name="20% - Accent5 2 2 2 5" xfId="19067"/>
    <cellStyle name="20% - Accent5 2 2 2 5 2" xfId="19068"/>
    <cellStyle name="20% - Accent5 2 2 2 5 2 2" xfId="19069"/>
    <cellStyle name="20% - Accent5 2 2 2 5 3" xfId="19070"/>
    <cellStyle name="20% - Accent5 2 2 2 5 4" xfId="19071"/>
    <cellStyle name="20% - Accent5 2 2 2 6" xfId="19072"/>
    <cellStyle name="20% - Accent5 2 2 2 6 2" xfId="19073"/>
    <cellStyle name="20% - Accent5 2 2 2 6 2 2" xfId="19074"/>
    <cellStyle name="20% - Accent5 2 2 2 6 3" xfId="19075"/>
    <cellStyle name="20% - Accent5 2 2 2 6 4" xfId="19076"/>
    <cellStyle name="20% - Accent5 2 2 2 7" xfId="19077"/>
    <cellStyle name="20% - Accent5 2 2 2 7 2" xfId="19078"/>
    <cellStyle name="20% - Accent5 2 2 2 7 2 2" xfId="19079"/>
    <cellStyle name="20% - Accent5 2 2 2 7 3" xfId="19080"/>
    <cellStyle name="20% - Accent5 2 2 2 7 4" xfId="19081"/>
    <cellStyle name="20% - Accent5 2 2 2 8" xfId="19082"/>
    <cellStyle name="20% - Accent5 2 2 2 8 2" xfId="19083"/>
    <cellStyle name="20% - Accent5 2 2 2 8 2 2" xfId="19084"/>
    <cellStyle name="20% - Accent5 2 2 2 8 3" xfId="19085"/>
    <cellStyle name="20% - Accent5 2 2 2 8 4" xfId="19086"/>
    <cellStyle name="20% - Accent5 2 2 2 9" xfId="19087"/>
    <cellStyle name="20% - Accent5 2 2 2 9 2" xfId="19088"/>
    <cellStyle name="20% - Accent5 2 2 2 9 2 2" xfId="19089"/>
    <cellStyle name="20% - Accent5 2 2 2 9 3" xfId="19090"/>
    <cellStyle name="20% - Accent5 2 2 2 9 4" xfId="19091"/>
    <cellStyle name="20% - Accent5 2 2 3" xfId="19092"/>
    <cellStyle name="20% - Accent5 2 2 3 10" xfId="19093"/>
    <cellStyle name="20% - Accent5 2 2 3 2" xfId="19094"/>
    <cellStyle name="20% - Accent5 2 2 3 2 2" xfId="19095"/>
    <cellStyle name="20% - Accent5 2 2 3 2 2 2" xfId="19096"/>
    <cellStyle name="20% - Accent5 2 2 3 2 2 2 2" xfId="19097"/>
    <cellStyle name="20% - Accent5 2 2 3 2 2 3" xfId="19098"/>
    <cellStyle name="20% - Accent5 2 2 3 2 2 4" xfId="19099"/>
    <cellStyle name="20% - Accent5 2 2 3 2 3" xfId="19100"/>
    <cellStyle name="20% - Accent5 2 2 3 2 3 2" xfId="19101"/>
    <cellStyle name="20% - Accent5 2 2 3 2 4" xfId="19102"/>
    <cellStyle name="20% - Accent5 2 2 3 2 5" xfId="19103"/>
    <cellStyle name="20% - Accent5 2 2 3 3" xfId="19104"/>
    <cellStyle name="20% - Accent5 2 2 3 3 2" xfId="19105"/>
    <cellStyle name="20% - Accent5 2 2 3 3 2 2" xfId="19106"/>
    <cellStyle name="20% - Accent5 2 2 3 3 2 2 2" xfId="19107"/>
    <cellStyle name="20% - Accent5 2 2 3 3 2 3" xfId="19108"/>
    <cellStyle name="20% - Accent5 2 2 3 3 2 4" xfId="19109"/>
    <cellStyle name="20% - Accent5 2 2 3 3 3" xfId="19110"/>
    <cellStyle name="20% - Accent5 2 2 3 3 3 2" xfId="19111"/>
    <cellStyle name="20% - Accent5 2 2 3 3 4" xfId="19112"/>
    <cellStyle name="20% - Accent5 2 2 3 3 5" xfId="19113"/>
    <cellStyle name="20% - Accent5 2 2 3 4" xfId="19114"/>
    <cellStyle name="20% - Accent5 2 2 3 4 2" xfId="19115"/>
    <cellStyle name="20% - Accent5 2 2 3 4 2 2" xfId="19116"/>
    <cellStyle name="20% - Accent5 2 2 3 4 3" xfId="19117"/>
    <cellStyle name="20% - Accent5 2 2 3 4 4" xfId="19118"/>
    <cellStyle name="20% - Accent5 2 2 3 5" xfId="19119"/>
    <cellStyle name="20% - Accent5 2 2 3 5 2" xfId="19120"/>
    <cellStyle name="20% - Accent5 2 2 3 5 2 2" xfId="19121"/>
    <cellStyle name="20% - Accent5 2 2 3 5 3" xfId="19122"/>
    <cellStyle name="20% - Accent5 2 2 3 5 4" xfId="19123"/>
    <cellStyle name="20% - Accent5 2 2 3 6" xfId="19124"/>
    <cellStyle name="20% - Accent5 2 2 3 6 2" xfId="19125"/>
    <cellStyle name="20% - Accent5 2 2 3 6 2 2" xfId="19126"/>
    <cellStyle name="20% - Accent5 2 2 3 6 3" xfId="19127"/>
    <cellStyle name="20% - Accent5 2 2 3 6 4" xfId="19128"/>
    <cellStyle name="20% - Accent5 2 2 3 7" xfId="19129"/>
    <cellStyle name="20% - Accent5 2 2 3 7 2" xfId="19130"/>
    <cellStyle name="20% - Accent5 2 2 3 7 2 2" xfId="19131"/>
    <cellStyle name="20% - Accent5 2 2 3 7 3" xfId="19132"/>
    <cellStyle name="20% - Accent5 2 2 3 7 4" xfId="19133"/>
    <cellStyle name="20% - Accent5 2 2 3 8" xfId="19134"/>
    <cellStyle name="20% - Accent5 2 2 3 8 2" xfId="19135"/>
    <cellStyle name="20% - Accent5 2 2 3 9" xfId="19136"/>
    <cellStyle name="20% - Accent5 2 2 4" xfId="19137"/>
    <cellStyle name="20% - Accent5 2 2 4 10" xfId="19138"/>
    <cellStyle name="20% - Accent5 2 2 4 2" xfId="19139"/>
    <cellStyle name="20% - Accent5 2 2 4 2 2" xfId="19140"/>
    <cellStyle name="20% - Accent5 2 2 4 2 2 2" xfId="19141"/>
    <cellStyle name="20% - Accent5 2 2 4 2 3" xfId="19142"/>
    <cellStyle name="20% - Accent5 2 2 4 2 4" xfId="19143"/>
    <cellStyle name="20% - Accent5 2 2 4 3" xfId="19144"/>
    <cellStyle name="20% - Accent5 2 2 4 3 2" xfId="19145"/>
    <cellStyle name="20% - Accent5 2 2 4 3 2 2" xfId="19146"/>
    <cellStyle name="20% - Accent5 2 2 4 3 3" xfId="19147"/>
    <cellStyle name="20% - Accent5 2 2 4 3 4" xfId="19148"/>
    <cellStyle name="20% - Accent5 2 2 4 4" xfId="19149"/>
    <cellStyle name="20% - Accent5 2 2 4 4 2" xfId="19150"/>
    <cellStyle name="20% - Accent5 2 2 4 4 2 2" xfId="19151"/>
    <cellStyle name="20% - Accent5 2 2 4 4 3" xfId="19152"/>
    <cellStyle name="20% - Accent5 2 2 4 4 4" xfId="19153"/>
    <cellStyle name="20% - Accent5 2 2 4 5" xfId="19154"/>
    <cellStyle name="20% - Accent5 2 2 4 5 2" xfId="19155"/>
    <cellStyle name="20% - Accent5 2 2 4 5 2 2" xfId="19156"/>
    <cellStyle name="20% - Accent5 2 2 4 5 3" xfId="19157"/>
    <cellStyle name="20% - Accent5 2 2 4 5 4" xfId="19158"/>
    <cellStyle name="20% - Accent5 2 2 4 6" xfId="19159"/>
    <cellStyle name="20% - Accent5 2 2 4 6 2" xfId="19160"/>
    <cellStyle name="20% - Accent5 2 2 4 6 2 2" xfId="19161"/>
    <cellStyle name="20% - Accent5 2 2 4 6 3" xfId="19162"/>
    <cellStyle name="20% - Accent5 2 2 4 6 4" xfId="19163"/>
    <cellStyle name="20% - Accent5 2 2 4 7" xfId="19164"/>
    <cellStyle name="20% - Accent5 2 2 4 7 2" xfId="19165"/>
    <cellStyle name="20% - Accent5 2 2 4 7 2 2" xfId="19166"/>
    <cellStyle name="20% - Accent5 2 2 4 7 3" xfId="19167"/>
    <cellStyle name="20% - Accent5 2 2 4 7 4" xfId="19168"/>
    <cellStyle name="20% - Accent5 2 2 4 8" xfId="19169"/>
    <cellStyle name="20% - Accent5 2 2 4 8 2" xfId="19170"/>
    <cellStyle name="20% - Accent5 2 2 4 9" xfId="19171"/>
    <cellStyle name="20% - Accent5 2 2 5" xfId="19172"/>
    <cellStyle name="20% - Accent5 2 2 5 2" xfId="19173"/>
    <cellStyle name="20% - Accent5 2 2 5 2 2" xfId="19174"/>
    <cellStyle name="20% - Accent5 2 2 5 3" xfId="19175"/>
    <cellStyle name="20% - Accent5 2 2 5 4" xfId="19176"/>
    <cellStyle name="20% - Accent5 2 2 6" xfId="19177"/>
    <cellStyle name="20% - Accent5 2 2 6 2" xfId="19178"/>
    <cellStyle name="20% - Accent5 2 2 6 2 2" xfId="19179"/>
    <cellStyle name="20% - Accent5 2 2 6 3" xfId="19180"/>
    <cellStyle name="20% - Accent5 2 2 6 4" xfId="19181"/>
    <cellStyle name="20% - Accent5 2 2 7" xfId="19182"/>
    <cellStyle name="20% - Accent5 2 3" xfId="699"/>
    <cellStyle name="20% - Accent5 2 3 2" xfId="19183"/>
    <cellStyle name="20% - Accent5 2 3 2 2" xfId="19184"/>
    <cellStyle name="20% - Accent5 2 3 2 2 2" xfId="19185"/>
    <cellStyle name="20% - Accent5 2 3 2 2 2 2" xfId="19186"/>
    <cellStyle name="20% - Accent5 2 3 2 2 3" xfId="19187"/>
    <cellStyle name="20% - Accent5 2 3 2 3" xfId="19188"/>
    <cellStyle name="20% - Accent5 2 3 2 3 2" xfId="19189"/>
    <cellStyle name="20% - Accent5 2 3 2 4" xfId="19190"/>
    <cellStyle name="20% - Accent5 2 3 3" xfId="19191"/>
    <cellStyle name="20% - Accent5 2 3 4" xfId="19192"/>
    <cellStyle name="20% - Accent5 2 3 4 2" xfId="19193"/>
    <cellStyle name="20% - Accent5 2 3 5" xfId="19194"/>
    <cellStyle name="20% - Accent5 2 4" xfId="700"/>
    <cellStyle name="20% - Accent5 2 4 10" xfId="19195"/>
    <cellStyle name="20% - Accent5 2 4 10 2" xfId="19196"/>
    <cellStyle name="20% - Accent5 2 4 10 2 2" xfId="19197"/>
    <cellStyle name="20% - Accent5 2 4 10 3" xfId="19198"/>
    <cellStyle name="20% - Accent5 2 4 10 4" xfId="19199"/>
    <cellStyle name="20% - Accent5 2 4 11" xfId="19200"/>
    <cellStyle name="20% - Accent5 2 4 11 2" xfId="19201"/>
    <cellStyle name="20% - Accent5 2 4 11 2 2" xfId="19202"/>
    <cellStyle name="20% - Accent5 2 4 11 3" xfId="19203"/>
    <cellStyle name="20% - Accent5 2 4 11 4" xfId="19204"/>
    <cellStyle name="20% - Accent5 2 4 12" xfId="19205"/>
    <cellStyle name="20% - Accent5 2 4 12 2" xfId="19206"/>
    <cellStyle name="20% - Accent5 2 4 12 2 2" xfId="19207"/>
    <cellStyle name="20% - Accent5 2 4 12 3" xfId="19208"/>
    <cellStyle name="20% - Accent5 2 4 13" xfId="19209"/>
    <cellStyle name="20% - Accent5 2 4 13 2" xfId="19210"/>
    <cellStyle name="20% - Accent5 2 4 14" xfId="19211"/>
    <cellStyle name="20% - Accent5 2 4 15" xfId="19212"/>
    <cellStyle name="20% - Accent5 2 4 16" xfId="19213"/>
    <cellStyle name="20% - Accent5 2 4 2" xfId="19214"/>
    <cellStyle name="20% - Accent5 2 4 2 10" xfId="19215"/>
    <cellStyle name="20% - Accent5 2 4 2 10 2" xfId="19216"/>
    <cellStyle name="20% - Accent5 2 4 2 11" xfId="19217"/>
    <cellStyle name="20% - Accent5 2 4 2 12" xfId="19218"/>
    <cellStyle name="20% - Accent5 2 4 2 13" xfId="19219"/>
    <cellStyle name="20% - Accent5 2 4 2 2" xfId="19220"/>
    <cellStyle name="20% - Accent5 2 4 2 2 2" xfId="19221"/>
    <cellStyle name="20% - Accent5 2 4 2 2 2 2" xfId="19222"/>
    <cellStyle name="20% - Accent5 2 4 2 2 2 2 2" xfId="19223"/>
    <cellStyle name="20% - Accent5 2 4 2 2 2 3" xfId="19224"/>
    <cellStyle name="20% - Accent5 2 4 2 2 2 4" xfId="19225"/>
    <cellStyle name="20% - Accent5 2 4 2 2 3" xfId="19226"/>
    <cellStyle name="20% - Accent5 2 4 2 2 3 2" xfId="19227"/>
    <cellStyle name="20% - Accent5 2 4 2 2 4" xfId="19228"/>
    <cellStyle name="20% - Accent5 2 4 2 2 5" xfId="19229"/>
    <cellStyle name="20% - Accent5 2 4 2 3" xfId="19230"/>
    <cellStyle name="20% - Accent5 2 4 2 3 2" xfId="19231"/>
    <cellStyle name="20% - Accent5 2 4 2 3 2 2" xfId="19232"/>
    <cellStyle name="20% - Accent5 2 4 2 3 2 2 2" xfId="19233"/>
    <cellStyle name="20% - Accent5 2 4 2 3 2 3" xfId="19234"/>
    <cellStyle name="20% - Accent5 2 4 2 3 2 4" xfId="19235"/>
    <cellStyle name="20% - Accent5 2 4 2 3 3" xfId="19236"/>
    <cellStyle name="20% - Accent5 2 4 2 3 3 2" xfId="19237"/>
    <cellStyle name="20% - Accent5 2 4 2 3 4" xfId="19238"/>
    <cellStyle name="20% - Accent5 2 4 2 3 5" xfId="19239"/>
    <cellStyle name="20% - Accent5 2 4 2 4" xfId="19240"/>
    <cellStyle name="20% - Accent5 2 4 2 4 2" xfId="19241"/>
    <cellStyle name="20% - Accent5 2 4 2 4 2 2" xfId="19242"/>
    <cellStyle name="20% - Accent5 2 4 2 4 3" xfId="19243"/>
    <cellStyle name="20% - Accent5 2 4 2 4 4" xfId="19244"/>
    <cellStyle name="20% - Accent5 2 4 2 5" xfId="19245"/>
    <cellStyle name="20% - Accent5 2 4 2 5 2" xfId="19246"/>
    <cellStyle name="20% - Accent5 2 4 2 5 2 2" xfId="19247"/>
    <cellStyle name="20% - Accent5 2 4 2 5 3" xfId="19248"/>
    <cellStyle name="20% - Accent5 2 4 2 5 4" xfId="19249"/>
    <cellStyle name="20% - Accent5 2 4 2 6" xfId="19250"/>
    <cellStyle name="20% - Accent5 2 4 2 6 2" xfId="19251"/>
    <cellStyle name="20% - Accent5 2 4 2 6 2 2" xfId="19252"/>
    <cellStyle name="20% - Accent5 2 4 2 6 3" xfId="19253"/>
    <cellStyle name="20% - Accent5 2 4 2 6 4" xfId="19254"/>
    <cellStyle name="20% - Accent5 2 4 2 7" xfId="19255"/>
    <cellStyle name="20% - Accent5 2 4 2 7 2" xfId="19256"/>
    <cellStyle name="20% - Accent5 2 4 2 7 2 2" xfId="19257"/>
    <cellStyle name="20% - Accent5 2 4 2 7 3" xfId="19258"/>
    <cellStyle name="20% - Accent5 2 4 2 7 4" xfId="19259"/>
    <cellStyle name="20% - Accent5 2 4 2 8" xfId="19260"/>
    <cellStyle name="20% - Accent5 2 4 2 8 2" xfId="19261"/>
    <cellStyle name="20% - Accent5 2 4 2 8 2 2" xfId="19262"/>
    <cellStyle name="20% - Accent5 2 4 2 8 3" xfId="19263"/>
    <cellStyle name="20% - Accent5 2 4 2 8 4" xfId="19264"/>
    <cellStyle name="20% - Accent5 2 4 2 9" xfId="19265"/>
    <cellStyle name="20% - Accent5 2 4 2 9 2" xfId="19266"/>
    <cellStyle name="20% - Accent5 2 4 2 9 2 2" xfId="19267"/>
    <cellStyle name="20% - Accent5 2 4 2 9 3" xfId="19268"/>
    <cellStyle name="20% - Accent5 2 4 2 9 4" xfId="19269"/>
    <cellStyle name="20% - Accent5 2 4 3" xfId="19270"/>
    <cellStyle name="20% - Accent5 2 4 3 10" xfId="19271"/>
    <cellStyle name="20% - Accent5 2 4 3 11" xfId="19272"/>
    <cellStyle name="20% - Accent5 2 4 3 2" xfId="19273"/>
    <cellStyle name="20% - Accent5 2 4 3 2 2" xfId="19274"/>
    <cellStyle name="20% - Accent5 2 4 3 2 2 2" xfId="19275"/>
    <cellStyle name="20% - Accent5 2 4 3 2 3" xfId="19276"/>
    <cellStyle name="20% - Accent5 2 4 3 2 4" xfId="19277"/>
    <cellStyle name="20% - Accent5 2 4 3 3" xfId="19278"/>
    <cellStyle name="20% - Accent5 2 4 3 3 2" xfId="19279"/>
    <cellStyle name="20% - Accent5 2 4 3 3 2 2" xfId="19280"/>
    <cellStyle name="20% - Accent5 2 4 3 3 3" xfId="19281"/>
    <cellStyle name="20% - Accent5 2 4 3 3 4" xfId="19282"/>
    <cellStyle name="20% - Accent5 2 4 3 4" xfId="19283"/>
    <cellStyle name="20% - Accent5 2 4 3 4 2" xfId="19284"/>
    <cellStyle name="20% - Accent5 2 4 3 4 2 2" xfId="19285"/>
    <cellStyle name="20% - Accent5 2 4 3 4 3" xfId="19286"/>
    <cellStyle name="20% - Accent5 2 4 3 4 4" xfId="19287"/>
    <cellStyle name="20% - Accent5 2 4 3 5" xfId="19288"/>
    <cellStyle name="20% - Accent5 2 4 3 5 2" xfId="19289"/>
    <cellStyle name="20% - Accent5 2 4 3 5 2 2" xfId="19290"/>
    <cellStyle name="20% - Accent5 2 4 3 5 3" xfId="19291"/>
    <cellStyle name="20% - Accent5 2 4 3 5 4" xfId="19292"/>
    <cellStyle name="20% - Accent5 2 4 3 6" xfId="19293"/>
    <cellStyle name="20% - Accent5 2 4 3 6 2" xfId="19294"/>
    <cellStyle name="20% - Accent5 2 4 3 6 2 2" xfId="19295"/>
    <cellStyle name="20% - Accent5 2 4 3 6 3" xfId="19296"/>
    <cellStyle name="20% - Accent5 2 4 3 6 4" xfId="19297"/>
    <cellStyle name="20% - Accent5 2 4 3 7" xfId="19298"/>
    <cellStyle name="20% - Accent5 2 4 3 7 2" xfId="19299"/>
    <cellStyle name="20% - Accent5 2 4 3 7 2 2" xfId="19300"/>
    <cellStyle name="20% - Accent5 2 4 3 7 3" xfId="19301"/>
    <cellStyle name="20% - Accent5 2 4 3 7 4" xfId="19302"/>
    <cellStyle name="20% - Accent5 2 4 3 8" xfId="19303"/>
    <cellStyle name="20% - Accent5 2 4 3 8 2" xfId="19304"/>
    <cellStyle name="20% - Accent5 2 4 3 8 2 2" xfId="19305"/>
    <cellStyle name="20% - Accent5 2 4 3 8 3" xfId="19306"/>
    <cellStyle name="20% - Accent5 2 4 3 8 4" xfId="19307"/>
    <cellStyle name="20% - Accent5 2 4 3 9" xfId="19308"/>
    <cellStyle name="20% - Accent5 2 4 3 9 2" xfId="19309"/>
    <cellStyle name="20% - Accent5 2 4 4" xfId="19310"/>
    <cellStyle name="20% - Accent5 2 4 4 2" xfId="19311"/>
    <cellStyle name="20% - Accent5 2 4 4 2 2" xfId="19312"/>
    <cellStyle name="20% - Accent5 2 4 4 2 2 2" xfId="19313"/>
    <cellStyle name="20% - Accent5 2 4 4 2 3" xfId="19314"/>
    <cellStyle name="20% - Accent5 2 4 4 2 4" xfId="19315"/>
    <cellStyle name="20% - Accent5 2 4 4 3" xfId="19316"/>
    <cellStyle name="20% - Accent5 2 4 4 3 2" xfId="19317"/>
    <cellStyle name="20% - Accent5 2 4 4 4" xfId="19318"/>
    <cellStyle name="20% - Accent5 2 4 4 5" xfId="19319"/>
    <cellStyle name="20% - Accent5 2 4 5" xfId="19320"/>
    <cellStyle name="20% - Accent5 2 4 5 2" xfId="19321"/>
    <cellStyle name="20% - Accent5 2 4 5 2 2" xfId="19322"/>
    <cellStyle name="20% - Accent5 2 4 5 3" xfId="19323"/>
    <cellStyle name="20% - Accent5 2 4 5 4" xfId="19324"/>
    <cellStyle name="20% - Accent5 2 4 6" xfId="19325"/>
    <cellStyle name="20% - Accent5 2 4 6 2" xfId="19326"/>
    <cellStyle name="20% - Accent5 2 4 6 2 2" xfId="19327"/>
    <cellStyle name="20% - Accent5 2 4 6 3" xfId="19328"/>
    <cellStyle name="20% - Accent5 2 4 6 4" xfId="19329"/>
    <cellStyle name="20% - Accent5 2 4 7" xfId="19330"/>
    <cellStyle name="20% - Accent5 2 4 7 2" xfId="19331"/>
    <cellStyle name="20% - Accent5 2 4 7 2 2" xfId="19332"/>
    <cellStyle name="20% - Accent5 2 4 7 3" xfId="19333"/>
    <cellStyle name="20% - Accent5 2 4 7 4" xfId="19334"/>
    <cellStyle name="20% - Accent5 2 4 8" xfId="19335"/>
    <cellStyle name="20% - Accent5 2 4 8 2" xfId="19336"/>
    <cellStyle name="20% - Accent5 2 4 8 2 2" xfId="19337"/>
    <cellStyle name="20% - Accent5 2 4 8 3" xfId="19338"/>
    <cellStyle name="20% - Accent5 2 4 8 4" xfId="19339"/>
    <cellStyle name="20% - Accent5 2 4 9" xfId="19340"/>
    <cellStyle name="20% - Accent5 2 4 9 2" xfId="19341"/>
    <cellStyle name="20% - Accent5 2 4 9 2 2" xfId="19342"/>
    <cellStyle name="20% - Accent5 2 4 9 3" xfId="19343"/>
    <cellStyle name="20% - Accent5 2 4 9 4" xfId="19344"/>
    <cellStyle name="20% - Accent5 2 5" xfId="701"/>
    <cellStyle name="20% - Accent5 2 5 10" xfId="19345"/>
    <cellStyle name="20% - Accent5 2 5 10 2" xfId="19346"/>
    <cellStyle name="20% - Accent5 2 5 10 2 2" xfId="19347"/>
    <cellStyle name="20% - Accent5 2 5 10 3" xfId="19348"/>
    <cellStyle name="20% - Accent5 2 5 10 4" xfId="19349"/>
    <cellStyle name="20% - Accent5 2 5 11" xfId="19350"/>
    <cellStyle name="20% - Accent5 2 5 11 2" xfId="19351"/>
    <cellStyle name="20% - Accent5 2 5 11 2 2" xfId="19352"/>
    <cellStyle name="20% - Accent5 2 5 11 3" xfId="19353"/>
    <cellStyle name="20% - Accent5 2 5 11 4" xfId="19354"/>
    <cellStyle name="20% - Accent5 2 5 12" xfId="19355"/>
    <cellStyle name="20% - Accent5 2 5 12 2" xfId="19356"/>
    <cellStyle name="20% - Accent5 2 5 12 2 2" xfId="19357"/>
    <cellStyle name="20% - Accent5 2 5 12 3" xfId="19358"/>
    <cellStyle name="20% - Accent5 2 5 13" xfId="19359"/>
    <cellStyle name="20% - Accent5 2 5 13 2" xfId="19360"/>
    <cellStyle name="20% - Accent5 2 5 14" xfId="19361"/>
    <cellStyle name="20% - Accent5 2 5 15" xfId="19362"/>
    <cellStyle name="20% - Accent5 2 5 16" xfId="19363"/>
    <cellStyle name="20% - Accent5 2 5 2" xfId="19364"/>
    <cellStyle name="20% - Accent5 2 5 2 10" xfId="19365"/>
    <cellStyle name="20% - Accent5 2 5 2 10 2" xfId="19366"/>
    <cellStyle name="20% - Accent5 2 5 2 11" xfId="19367"/>
    <cellStyle name="20% - Accent5 2 5 2 12" xfId="19368"/>
    <cellStyle name="20% - Accent5 2 5 2 2" xfId="19369"/>
    <cellStyle name="20% - Accent5 2 5 2 2 2" xfId="19370"/>
    <cellStyle name="20% - Accent5 2 5 2 2 2 2" xfId="19371"/>
    <cellStyle name="20% - Accent5 2 5 2 2 3" xfId="19372"/>
    <cellStyle name="20% - Accent5 2 5 2 2 4" xfId="19373"/>
    <cellStyle name="20% - Accent5 2 5 2 3" xfId="19374"/>
    <cellStyle name="20% - Accent5 2 5 2 3 2" xfId="19375"/>
    <cellStyle name="20% - Accent5 2 5 2 3 2 2" xfId="19376"/>
    <cellStyle name="20% - Accent5 2 5 2 3 3" xfId="19377"/>
    <cellStyle name="20% - Accent5 2 5 2 3 4" xfId="19378"/>
    <cellStyle name="20% - Accent5 2 5 2 4" xfId="19379"/>
    <cellStyle name="20% - Accent5 2 5 2 4 2" xfId="19380"/>
    <cellStyle name="20% - Accent5 2 5 2 4 2 2" xfId="19381"/>
    <cellStyle name="20% - Accent5 2 5 2 4 3" xfId="19382"/>
    <cellStyle name="20% - Accent5 2 5 2 4 4" xfId="19383"/>
    <cellStyle name="20% - Accent5 2 5 2 5" xfId="19384"/>
    <cellStyle name="20% - Accent5 2 5 2 5 2" xfId="19385"/>
    <cellStyle name="20% - Accent5 2 5 2 5 2 2" xfId="19386"/>
    <cellStyle name="20% - Accent5 2 5 2 5 3" xfId="19387"/>
    <cellStyle name="20% - Accent5 2 5 2 5 4" xfId="19388"/>
    <cellStyle name="20% - Accent5 2 5 2 6" xfId="19389"/>
    <cellStyle name="20% - Accent5 2 5 2 6 2" xfId="19390"/>
    <cellStyle name="20% - Accent5 2 5 2 6 2 2" xfId="19391"/>
    <cellStyle name="20% - Accent5 2 5 2 6 3" xfId="19392"/>
    <cellStyle name="20% - Accent5 2 5 2 6 4" xfId="19393"/>
    <cellStyle name="20% - Accent5 2 5 2 7" xfId="19394"/>
    <cellStyle name="20% - Accent5 2 5 2 7 2" xfId="19395"/>
    <cellStyle name="20% - Accent5 2 5 2 7 2 2" xfId="19396"/>
    <cellStyle name="20% - Accent5 2 5 2 7 3" xfId="19397"/>
    <cellStyle name="20% - Accent5 2 5 2 7 4" xfId="19398"/>
    <cellStyle name="20% - Accent5 2 5 2 8" xfId="19399"/>
    <cellStyle name="20% - Accent5 2 5 2 8 2" xfId="19400"/>
    <cellStyle name="20% - Accent5 2 5 2 8 2 2" xfId="19401"/>
    <cellStyle name="20% - Accent5 2 5 2 8 3" xfId="19402"/>
    <cellStyle name="20% - Accent5 2 5 2 8 4" xfId="19403"/>
    <cellStyle name="20% - Accent5 2 5 2 9" xfId="19404"/>
    <cellStyle name="20% - Accent5 2 5 2 9 2" xfId="19405"/>
    <cellStyle name="20% - Accent5 2 5 2 9 2 2" xfId="19406"/>
    <cellStyle name="20% - Accent5 2 5 2 9 3" xfId="19407"/>
    <cellStyle name="20% - Accent5 2 5 2 9 4" xfId="19408"/>
    <cellStyle name="20% - Accent5 2 5 3" xfId="19409"/>
    <cellStyle name="20% - Accent5 2 5 3 2" xfId="19410"/>
    <cellStyle name="20% - Accent5 2 5 3 2 2" xfId="19411"/>
    <cellStyle name="20% - Accent5 2 5 3 2 2 2" xfId="19412"/>
    <cellStyle name="20% - Accent5 2 5 3 2 3" xfId="19413"/>
    <cellStyle name="20% - Accent5 2 5 3 2 4" xfId="19414"/>
    <cellStyle name="20% - Accent5 2 5 3 3" xfId="19415"/>
    <cellStyle name="20% - Accent5 2 5 3 3 2" xfId="19416"/>
    <cellStyle name="20% - Accent5 2 5 3 4" xfId="19417"/>
    <cellStyle name="20% - Accent5 2 5 3 5" xfId="19418"/>
    <cellStyle name="20% - Accent5 2 5 4" xfId="19419"/>
    <cellStyle name="20% - Accent5 2 5 4 2" xfId="19420"/>
    <cellStyle name="20% - Accent5 2 5 4 2 2" xfId="19421"/>
    <cellStyle name="20% - Accent5 2 5 4 3" xfId="19422"/>
    <cellStyle name="20% - Accent5 2 5 4 4" xfId="19423"/>
    <cellStyle name="20% - Accent5 2 5 5" xfId="19424"/>
    <cellStyle name="20% - Accent5 2 5 5 2" xfId="19425"/>
    <cellStyle name="20% - Accent5 2 5 5 2 2" xfId="19426"/>
    <cellStyle name="20% - Accent5 2 5 5 3" xfId="19427"/>
    <cellStyle name="20% - Accent5 2 5 5 4" xfId="19428"/>
    <cellStyle name="20% - Accent5 2 5 6" xfId="19429"/>
    <cellStyle name="20% - Accent5 2 5 6 2" xfId="19430"/>
    <cellStyle name="20% - Accent5 2 5 6 2 2" xfId="19431"/>
    <cellStyle name="20% - Accent5 2 5 6 3" xfId="19432"/>
    <cellStyle name="20% - Accent5 2 5 6 4" xfId="19433"/>
    <cellStyle name="20% - Accent5 2 5 7" xfId="19434"/>
    <cellStyle name="20% - Accent5 2 5 7 2" xfId="19435"/>
    <cellStyle name="20% - Accent5 2 5 7 2 2" xfId="19436"/>
    <cellStyle name="20% - Accent5 2 5 7 3" xfId="19437"/>
    <cellStyle name="20% - Accent5 2 5 7 4" xfId="19438"/>
    <cellStyle name="20% - Accent5 2 5 8" xfId="19439"/>
    <cellStyle name="20% - Accent5 2 5 8 2" xfId="19440"/>
    <cellStyle name="20% - Accent5 2 5 8 2 2" xfId="19441"/>
    <cellStyle name="20% - Accent5 2 5 8 3" xfId="19442"/>
    <cellStyle name="20% - Accent5 2 5 8 4" xfId="19443"/>
    <cellStyle name="20% - Accent5 2 5 9" xfId="19444"/>
    <cellStyle name="20% - Accent5 2 5 9 2" xfId="19445"/>
    <cellStyle name="20% - Accent5 2 5 9 2 2" xfId="19446"/>
    <cellStyle name="20% - Accent5 2 5 9 3" xfId="19447"/>
    <cellStyle name="20% - Accent5 2 5 9 4" xfId="19448"/>
    <cellStyle name="20% - Accent5 2 6" xfId="702"/>
    <cellStyle name="20% - Accent5 2 6 10" xfId="19449"/>
    <cellStyle name="20% - Accent5 2 6 10 2" xfId="19450"/>
    <cellStyle name="20% - Accent5 2 6 10 2 2" xfId="19451"/>
    <cellStyle name="20% - Accent5 2 6 10 3" xfId="19452"/>
    <cellStyle name="20% - Accent5 2 6 11" xfId="19453"/>
    <cellStyle name="20% - Accent5 2 6 11 2" xfId="19454"/>
    <cellStyle name="20% - Accent5 2 6 12" xfId="19455"/>
    <cellStyle name="20% - Accent5 2 6 13" xfId="19456"/>
    <cellStyle name="20% - Accent5 2 6 14" xfId="19457"/>
    <cellStyle name="20% - Accent5 2 6 2" xfId="19458"/>
    <cellStyle name="20% - Accent5 2 6 2 2" xfId="19459"/>
    <cellStyle name="20% - Accent5 2 6 2 2 2" xfId="19460"/>
    <cellStyle name="20% - Accent5 2 6 2 2 2 2" xfId="19461"/>
    <cellStyle name="20% - Accent5 2 6 2 2 3" xfId="19462"/>
    <cellStyle name="20% - Accent5 2 6 2 2 4" xfId="19463"/>
    <cellStyle name="20% - Accent5 2 6 2 3" xfId="19464"/>
    <cellStyle name="20% - Accent5 2 6 2 3 2" xfId="19465"/>
    <cellStyle name="20% - Accent5 2 6 2 4" xfId="19466"/>
    <cellStyle name="20% - Accent5 2 6 2 5" xfId="19467"/>
    <cellStyle name="20% - Accent5 2 6 3" xfId="19468"/>
    <cellStyle name="20% - Accent5 2 6 3 2" xfId="19469"/>
    <cellStyle name="20% - Accent5 2 6 3 2 2" xfId="19470"/>
    <cellStyle name="20% - Accent5 2 6 3 2 2 2" xfId="19471"/>
    <cellStyle name="20% - Accent5 2 6 3 2 3" xfId="19472"/>
    <cellStyle name="20% - Accent5 2 6 3 2 4" xfId="19473"/>
    <cellStyle name="20% - Accent5 2 6 3 3" xfId="19474"/>
    <cellStyle name="20% - Accent5 2 6 3 3 2" xfId="19475"/>
    <cellStyle name="20% - Accent5 2 6 3 4" xfId="19476"/>
    <cellStyle name="20% - Accent5 2 6 3 5" xfId="19477"/>
    <cellStyle name="20% - Accent5 2 6 4" xfId="19478"/>
    <cellStyle name="20% - Accent5 2 6 4 2" xfId="19479"/>
    <cellStyle name="20% - Accent5 2 6 4 2 2" xfId="19480"/>
    <cellStyle name="20% - Accent5 2 6 4 3" xfId="19481"/>
    <cellStyle name="20% - Accent5 2 6 4 4" xfId="19482"/>
    <cellStyle name="20% - Accent5 2 6 5" xfId="19483"/>
    <cellStyle name="20% - Accent5 2 6 5 2" xfId="19484"/>
    <cellStyle name="20% - Accent5 2 6 5 2 2" xfId="19485"/>
    <cellStyle name="20% - Accent5 2 6 5 3" xfId="19486"/>
    <cellStyle name="20% - Accent5 2 6 5 4" xfId="19487"/>
    <cellStyle name="20% - Accent5 2 6 6" xfId="19488"/>
    <cellStyle name="20% - Accent5 2 6 6 2" xfId="19489"/>
    <cellStyle name="20% - Accent5 2 6 6 2 2" xfId="19490"/>
    <cellStyle name="20% - Accent5 2 6 6 3" xfId="19491"/>
    <cellStyle name="20% - Accent5 2 6 6 4" xfId="19492"/>
    <cellStyle name="20% - Accent5 2 6 7" xfId="19493"/>
    <cellStyle name="20% - Accent5 2 6 7 2" xfId="19494"/>
    <cellStyle name="20% - Accent5 2 6 7 2 2" xfId="19495"/>
    <cellStyle name="20% - Accent5 2 6 7 3" xfId="19496"/>
    <cellStyle name="20% - Accent5 2 6 7 4" xfId="19497"/>
    <cellStyle name="20% - Accent5 2 6 8" xfId="19498"/>
    <cellStyle name="20% - Accent5 2 6 8 2" xfId="19499"/>
    <cellStyle name="20% - Accent5 2 6 8 2 2" xfId="19500"/>
    <cellStyle name="20% - Accent5 2 6 8 3" xfId="19501"/>
    <cellStyle name="20% - Accent5 2 6 8 4" xfId="19502"/>
    <cellStyle name="20% - Accent5 2 6 9" xfId="19503"/>
    <cellStyle name="20% - Accent5 2 6 9 2" xfId="19504"/>
    <cellStyle name="20% - Accent5 2 6 9 2 2" xfId="19505"/>
    <cellStyle name="20% - Accent5 2 6 9 3" xfId="19506"/>
    <cellStyle name="20% - Accent5 2 6 9 4" xfId="19507"/>
    <cellStyle name="20% - Accent5 2 7" xfId="703"/>
    <cellStyle name="20% - Accent5 2 7 2" xfId="19508"/>
    <cellStyle name="20% - Accent5 2 7 2 2" xfId="19509"/>
    <cellStyle name="20% - Accent5 2 7 2 2 2" xfId="19510"/>
    <cellStyle name="20% - Accent5 2 7 2 3" xfId="19511"/>
    <cellStyle name="20% - Accent5 2 7 3" xfId="19512"/>
    <cellStyle name="20% - Accent5 2 7 3 2" xfId="19513"/>
    <cellStyle name="20% - Accent5 2 7 4" xfId="19514"/>
    <cellStyle name="20% - Accent5 2 7 5" xfId="19515"/>
    <cellStyle name="20% - Accent5 2 7 6" xfId="19516"/>
    <cellStyle name="20% - Accent5 2 8" xfId="704"/>
    <cellStyle name="20% - Accent5 2 8 2" xfId="19517"/>
    <cellStyle name="20% - Accent5 2 8 2 2" xfId="19518"/>
    <cellStyle name="20% - Accent5 2 8 2 2 2" xfId="19519"/>
    <cellStyle name="20% - Accent5 2 8 2 3" xfId="19520"/>
    <cellStyle name="20% - Accent5 2 8 3" xfId="19521"/>
    <cellStyle name="20% - Accent5 2 8 3 2" xfId="19522"/>
    <cellStyle name="20% - Accent5 2 8 4" xfId="19523"/>
    <cellStyle name="20% - Accent5 2 8 5" xfId="19524"/>
    <cellStyle name="20% - Accent5 2 8 6" xfId="19525"/>
    <cellStyle name="20% - Accent5 2 9" xfId="705"/>
    <cellStyle name="20% - Accent5 2 9 2" xfId="19526"/>
    <cellStyle name="20% - Accent5 2 9 2 2" xfId="19527"/>
    <cellStyle name="20% - Accent5 2 9 3" xfId="19528"/>
    <cellStyle name="20% - Accent5 2 9 4" xfId="19529"/>
    <cellStyle name="20% - Accent5 2 9 5" xfId="19530"/>
    <cellStyle name="20% - Accent5 20" xfId="12784"/>
    <cellStyle name="20% - Accent5 21" xfId="19531"/>
    <cellStyle name="20% - Accent5 22" xfId="47760"/>
    <cellStyle name="20% - Accent5 3" xfId="706"/>
    <cellStyle name="20% - Accent5 3 10" xfId="707"/>
    <cellStyle name="20% - Accent5 3 10 2" xfId="19532"/>
    <cellStyle name="20% - Accent5 3 10 2 2" xfId="19533"/>
    <cellStyle name="20% - Accent5 3 10 3" xfId="19534"/>
    <cellStyle name="20% - Accent5 3 10 4" xfId="19535"/>
    <cellStyle name="20% - Accent5 3 10 5" xfId="19536"/>
    <cellStyle name="20% - Accent5 3 11" xfId="708"/>
    <cellStyle name="20% - Accent5 3 11 2" xfId="19537"/>
    <cellStyle name="20% - Accent5 3 11 2 2" xfId="19538"/>
    <cellStyle name="20% - Accent5 3 11 3" xfId="19539"/>
    <cellStyle name="20% - Accent5 3 11 4" xfId="19540"/>
    <cellStyle name="20% - Accent5 3 11 5" xfId="19541"/>
    <cellStyle name="20% - Accent5 3 12" xfId="709"/>
    <cellStyle name="20% - Accent5 3 12 2" xfId="19542"/>
    <cellStyle name="20% - Accent5 3 12 2 2" xfId="19543"/>
    <cellStyle name="20% - Accent5 3 12 3" xfId="19544"/>
    <cellStyle name="20% - Accent5 3 12 4" xfId="19545"/>
    <cellStyle name="20% - Accent5 3 12 5" xfId="19546"/>
    <cellStyle name="20% - Accent5 3 13" xfId="710"/>
    <cellStyle name="20% - Accent5 3 13 2" xfId="19547"/>
    <cellStyle name="20% - Accent5 3 13 2 2" xfId="19548"/>
    <cellStyle name="20% - Accent5 3 13 3" xfId="19549"/>
    <cellStyle name="20% - Accent5 3 13 4" xfId="19550"/>
    <cellStyle name="20% - Accent5 3 13 5" xfId="19551"/>
    <cellStyle name="20% - Accent5 3 14" xfId="19552"/>
    <cellStyle name="20% - Accent5 3 14 2" xfId="19553"/>
    <cellStyle name="20% - Accent5 3 14 2 2" xfId="19554"/>
    <cellStyle name="20% - Accent5 3 14 3" xfId="19555"/>
    <cellStyle name="20% - Accent5 3 15" xfId="19556"/>
    <cellStyle name="20% - Accent5 3 15 2" xfId="19557"/>
    <cellStyle name="20% - Accent5 3 16" xfId="19558"/>
    <cellStyle name="20% - Accent5 3 17" xfId="19559"/>
    <cellStyle name="20% - Accent5 3 18" xfId="19560"/>
    <cellStyle name="20% - Accent5 3 2" xfId="711"/>
    <cellStyle name="20% - Accent5 3 2 10" xfId="19561"/>
    <cellStyle name="20% - Accent5 3 2 10 2" xfId="19562"/>
    <cellStyle name="20% - Accent5 3 2 10 2 2" xfId="19563"/>
    <cellStyle name="20% - Accent5 3 2 10 3" xfId="19564"/>
    <cellStyle name="20% - Accent5 3 2 10 4" xfId="19565"/>
    <cellStyle name="20% - Accent5 3 2 11" xfId="19566"/>
    <cellStyle name="20% - Accent5 3 2 11 2" xfId="19567"/>
    <cellStyle name="20% - Accent5 3 2 11 2 2" xfId="19568"/>
    <cellStyle name="20% - Accent5 3 2 11 3" xfId="19569"/>
    <cellStyle name="20% - Accent5 3 2 11 4" xfId="19570"/>
    <cellStyle name="20% - Accent5 3 2 12" xfId="19571"/>
    <cellStyle name="20% - Accent5 3 2 12 2" xfId="19572"/>
    <cellStyle name="20% - Accent5 3 2 12 2 2" xfId="19573"/>
    <cellStyle name="20% - Accent5 3 2 12 3" xfId="19574"/>
    <cellStyle name="20% - Accent5 3 2 13" xfId="19575"/>
    <cellStyle name="20% - Accent5 3 2 13 2" xfId="19576"/>
    <cellStyle name="20% - Accent5 3 2 14" xfId="19577"/>
    <cellStyle name="20% - Accent5 3 2 15" xfId="19578"/>
    <cellStyle name="20% - Accent5 3 2 16" xfId="19579"/>
    <cellStyle name="20% - Accent5 3 2 2" xfId="19580"/>
    <cellStyle name="20% - Accent5 3 2 2 10" xfId="19581"/>
    <cellStyle name="20% - Accent5 3 2 2 10 2" xfId="19582"/>
    <cellStyle name="20% - Accent5 3 2 2 11" xfId="19583"/>
    <cellStyle name="20% - Accent5 3 2 2 12" xfId="19584"/>
    <cellStyle name="20% - Accent5 3 2 2 2" xfId="19585"/>
    <cellStyle name="20% - Accent5 3 2 2 2 2" xfId="19586"/>
    <cellStyle name="20% - Accent5 3 2 2 2 2 2" xfId="19587"/>
    <cellStyle name="20% - Accent5 3 2 2 2 2 2 2" xfId="19588"/>
    <cellStyle name="20% - Accent5 3 2 2 2 2 3" xfId="19589"/>
    <cellStyle name="20% - Accent5 3 2 2 2 2 4" xfId="19590"/>
    <cellStyle name="20% - Accent5 3 2 2 2 3" xfId="19591"/>
    <cellStyle name="20% - Accent5 3 2 2 2 3 2" xfId="19592"/>
    <cellStyle name="20% - Accent5 3 2 2 2 4" xfId="19593"/>
    <cellStyle name="20% - Accent5 3 2 2 2 5" xfId="19594"/>
    <cellStyle name="20% - Accent5 3 2 2 3" xfId="19595"/>
    <cellStyle name="20% - Accent5 3 2 2 3 2" xfId="19596"/>
    <cellStyle name="20% - Accent5 3 2 2 3 2 2" xfId="19597"/>
    <cellStyle name="20% - Accent5 3 2 2 3 2 2 2" xfId="19598"/>
    <cellStyle name="20% - Accent5 3 2 2 3 2 3" xfId="19599"/>
    <cellStyle name="20% - Accent5 3 2 2 3 2 4" xfId="19600"/>
    <cellStyle name="20% - Accent5 3 2 2 3 3" xfId="19601"/>
    <cellStyle name="20% - Accent5 3 2 2 3 3 2" xfId="19602"/>
    <cellStyle name="20% - Accent5 3 2 2 3 4" xfId="19603"/>
    <cellStyle name="20% - Accent5 3 2 2 3 5" xfId="19604"/>
    <cellStyle name="20% - Accent5 3 2 2 4" xfId="19605"/>
    <cellStyle name="20% - Accent5 3 2 2 4 2" xfId="19606"/>
    <cellStyle name="20% - Accent5 3 2 2 4 2 2" xfId="19607"/>
    <cellStyle name="20% - Accent5 3 2 2 4 3" xfId="19608"/>
    <cellStyle name="20% - Accent5 3 2 2 4 4" xfId="19609"/>
    <cellStyle name="20% - Accent5 3 2 2 5" xfId="19610"/>
    <cellStyle name="20% - Accent5 3 2 2 5 2" xfId="19611"/>
    <cellStyle name="20% - Accent5 3 2 2 5 2 2" xfId="19612"/>
    <cellStyle name="20% - Accent5 3 2 2 5 3" xfId="19613"/>
    <cellStyle name="20% - Accent5 3 2 2 5 4" xfId="19614"/>
    <cellStyle name="20% - Accent5 3 2 2 6" xfId="19615"/>
    <cellStyle name="20% - Accent5 3 2 2 6 2" xfId="19616"/>
    <cellStyle name="20% - Accent5 3 2 2 6 2 2" xfId="19617"/>
    <cellStyle name="20% - Accent5 3 2 2 6 3" xfId="19618"/>
    <cellStyle name="20% - Accent5 3 2 2 6 4" xfId="19619"/>
    <cellStyle name="20% - Accent5 3 2 2 7" xfId="19620"/>
    <cellStyle name="20% - Accent5 3 2 2 7 2" xfId="19621"/>
    <cellStyle name="20% - Accent5 3 2 2 7 2 2" xfId="19622"/>
    <cellStyle name="20% - Accent5 3 2 2 7 3" xfId="19623"/>
    <cellStyle name="20% - Accent5 3 2 2 7 4" xfId="19624"/>
    <cellStyle name="20% - Accent5 3 2 2 8" xfId="19625"/>
    <cellStyle name="20% - Accent5 3 2 2 8 2" xfId="19626"/>
    <cellStyle name="20% - Accent5 3 2 2 8 2 2" xfId="19627"/>
    <cellStyle name="20% - Accent5 3 2 2 8 3" xfId="19628"/>
    <cellStyle name="20% - Accent5 3 2 2 8 4" xfId="19629"/>
    <cellStyle name="20% - Accent5 3 2 2 9" xfId="19630"/>
    <cellStyle name="20% - Accent5 3 2 2 9 2" xfId="19631"/>
    <cellStyle name="20% - Accent5 3 2 2 9 2 2" xfId="19632"/>
    <cellStyle name="20% - Accent5 3 2 2 9 3" xfId="19633"/>
    <cellStyle name="20% - Accent5 3 2 2 9 4" xfId="19634"/>
    <cellStyle name="20% - Accent5 3 2 3" xfId="19635"/>
    <cellStyle name="20% - Accent5 3 2 3 10" xfId="19636"/>
    <cellStyle name="20% - Accent5 3 2 3 11" xfId="19637"/>
    <cellStyle name="20% - Accent5 3 2 3 2" xfId="19638"/>
    <cellStyle name="20% - Accent5 3 2 3 2 2" xfId="19639"/>
    <cellStyle name="20% - Accent5 3 2 3 2 2 2" xfId="19640"/>
    <cellStyle name="20% - Accent5 3 2 3 2 3" xfId="19641"/>
    <cellStyle name="20% - Accent5 3 2 3 2 4" xfId="19642"/>
    <cellStyle name="20% - Accent5 3 2 3 3" xfId="19643"/>
    <cellStyle name="20% - Accent5 3 2 3 3 2" xfId="19644"/>
    <cellStyle name="20% - Accent5 3 2 3 3 2 2" xfId="19645"/>
    <cellStyle name="20% - Accent5 3 2 3 3 3" xfId="19646"/>
    <cellStyle name="20% - Accent5 3 2 3 3 4" xfId="19647"/>
    <cellStyle name="20% - Accent5 3 2 3 4" xfId="19648"/>
    <cellStyle name="20% - Accent5 3 2 3 4 2" xfId="19649"/>
    <cellStyle name="20% - Accent5 3 2 3 4 2 2" xfId="19650"/>
    <cellStyle name="20% - Accent5 3 2 3 4 3" xfId="19651"/>
    <cellStyle name="20% - Accent5 3 2 3 4 4" xfId="19652"/>
    <cellStyle name="20% - Accent5 3 2 3 5" xfId="19653"/>
    <cellStyle name="20% - Accent5 3 2 3 5 2" xfId="19654"/>
    <cellStyle name="20% - Accent5 3 2 3 5 2 2" xfId="19655"/>
    <cellStyle name="20% - Accent5 3 2 3 5 3" xfId="19656"/>
    <cellStyle name="20% - Accent5 3 2 3 5 4" xfId="19657"/>
    <cellStyle name="20% - Accent5 3 2 3 6" xfId="19658"/>
    <cellStyle name="20% - Accent5 3 2 3 6 2" xfId="19659"/>
    <cellStyle name="20% - Accent5 3 2 3 6 2 2" xfId="19660"/>
    <cellStyle name="20% - Accent5 3 2 3 6 3" xfId="19661"/>
    <cellStyle name="20% - Accent5 3 2 3 6 4" xfId="19662"/>
    <cellStyle name="20% - Accent5 3 2 3 7" xfId="19663"/>
    <cellStyle name="20% - Accent5 3 2 3 7 2" xfId="19664"/>
    <cellStyle name="20% - Accent5 3 2 3 7 2 2" xfId="19665"/>
    <cellStyle name="20% - Accent5 3 2 3 7 3" xfId="19666"/>
    <cellStyle name="20% - Accent5 3 2 3 7 4" xfId="19667"/>
    <cellStyle name="20% - Accent5 3 2 3 8" xfId="19668"/>
    <cellStyle name="20% - Accent5 3 2 3 8 2" xfId="19669"/>
    <cellStyle name="20% - Accent5 3 2 3 8 2 2" xfId="19670"/>
    <cellStyle name="20% - Accent5 3 2 3 8 3" xfId="19671"/>
    <cellStyle name="20% - Accent5 3 2 3 8 4" xfId="19672"/>
    <cellStyle name="20% - Accent5 3 2 3 9" xfId="19673"/>
    <cellStyle name="20% - Accent5 3 2 3 9 2" xfId="19674"/>
    <cellStyle name="20% - Accent5 3 2 4" xfId="19675"/>
    <cellStyle name="20% - Accent5 3 2 4 2" xfId="19676"/>
    <cellStyle name="20% - Accent5 3 2 4 2 2" xfId="19677"/>
    <cellStyle name="20% - Accent5 3 2 4 2 2 2" xfId="19678"/>
    <cellStyle name="20% - Accent5 3 2 4 2 3" xfId="19679"/>
    <cellStyle name="20% - Accent5 3 2 4 2 4" xfId="19680"/>
    <cellStyle name="20% - Accent5 3 2 4 3" xfId="19681"/>
    <cellStyle name="20% - Accent5 3 2 4 3 2" xfId="19682"/>
    <cellStyle name="20% - Accent5 3 2 4 4" xfId="19683"/>
    <cellStyle name="20% - Accent5 3 2 4 5" xfId="19684"/>
    <cellStyle name="20% - Accent5 3 2 5" xfId="19685"/>
    <cellStyle name="20% - Accent5 3 2 5 2" xfId="19686"/>
    <cellStyle name="20% - Accent5 3 2 5 2 2" xfId="19687"/>
    <cellStyle name="20% - Accent5 3 2 5 3" xfId="19688"/>
    <cellStyle name="20% - Accent5 3 2 5 4" xfId="19689"/>
    <cellStyle name="20% - Accent5 3 2 6" xfId="19690"/>
    <cellStyle name="20% - Accent5 3 2 6 2" xfId="19691"/>
    <cellStyle name="20% - Accent5 3 2 6 2 2" xfId="19692"/>
    <cellStyle name="20% - Accent5 3 2 6 3" xfId="19693"/>
    <cellStyle name="20% - Accent5 3 2 6 4" xfId="19694"/>
    <cellStyle name="20% - Accent5 3 2 7" xfId="19695"/>
    <cellStyle name="20% - Accent5 3 2 7 2" xfId="19696"/>
    <cellStyle name="20% - Accent5 3 2 7 2 2" xfId="19697"/>
    <cellStyle name="20% - Accent5 3 2 7 3" xfId="19698"/>
    <cellStyle name="20% - Accent5 3 2 7 4" xfId="19699"/>
    <cellStyle name="20% - Accent5 3 2 8" xfId="19700"/>
    <cellStyle name="20% - Accent5 3 2 8 2" xfId="19701"/>
    <cellStyle name="20% - Accent5 3 2 8 2 2" xfId="19702"/>
    <cellStyle name="20% - Accent5 3 2 8 3" xfId="19703"/>
    <cellStyle name="20% - Accent5 3 2 8 4" xfId="19704"/>
    <cellStyle name="20% - Accent5 3 2 9" xfId="19705"/>
    <cellStyle name="20% - Accent5 3 2 9 2" xfId="19706"/>
    <cellStyle name="20% - Accent5 3 2 9 2 2" xfId="19707"/>
    <cellStyle name="20% - Accent5 3 2 9 3" xfId="19708"/>
    <cellStyle name="20% - Accent5 3 2 9 4" xfId="19709"/>
    <cellStyle name="20% - Accent5 3 3" xfId="712"/>
    <cellStyle name="20% - Accent5 3 3 10" xfId="19710"/>
    <cellStyle name="20% - Accent5 3 3 10 2" xfId="19711"/>
    <cellStyle name="20% - Accent5 3 3 10 2 2" xfId="19712"/>
    <cellStyle name="20% - Accent5 3 3 10 3" xfId="19713"/>
    <cellStyle name="20% - Accent5 3 3 10 4" xfId="19714"/>
    <cellStyle name="20% - Accent5 3 3 11" xfId="19715"/>
    <cellStyle name="20% - Accent5 3 3 11 2" xfId="19716"/>
    <cellStyle name="20% - Accent5 3 3 11 2 2" xfId="19717"/>
    <cellStyle name="20% - Accent5 3 3 11 3" xfId="19718"/>
    <cellStyle name="20% - Accent5 3 3 11 4" xfId="19719"/>
    <cellStyle name="20% - Accent5 3 3 12" xfId="19720"/>
    <cellStyle name="20% - Accent5 3 3 12 2" xfId="19721"/>
    <cellStyle name="20% - Accent5 3 3 12 2 2" xfId="19722"/>
    <cellStyle name="20% - Accent5 3 3 12 3" xfId="19723"/>
    <cellStyle name="20% - Accent5 3 3 13" xfId="19724"/>
    <cellStyle name="20% - Accent5 3 3 13 2" xfId="19725"/>
    <cellStyle name="20% - Accent5 3 3 14" xfId="19726"/>
    <cellStyle name="20% - Accent5 3 3 15" xfId="19727"/>
    <cellStyle name="20% - Accent5 3 3 16" xfId="19728"/>
    <cellStyle name="20% - Accent5 3 3 2" xfId="19729"/>
    <cellStyle name="20% - Accent5 3 3 2 10" xfId="19730"/>
    <cellStyle name="20% - Accent5 3 3 2 10 2" xfId="19731"/>
    <cellStyle name="20% - Accent5 3 3 2 11" xfId="19732"/>
    <cellStyle name="20% - Accent5 3 3 2 12" xfId="19733"/>
    <cellStyle name="20% - Accent5 3 3 2 2" xfId="19734"/>
    <cellStyle name="20% - Accent5 3 3 2 2 2" xfId="19735"/>
    <cellStyle name="20% - Accent5 3 3 2 2 2 2" xfId="19736"/>
    <cellStyle name="20% - Accent5 3 3 2 2 3" xfId="19737"/>
    <cellStyle name="20% - Accent5 3 3 2 2 4" xfId="19738"/>
    <cellStyle name="20% - Accent5 3 3 2 3" xfId="19739"/>
    <cellStyle name="20% - Accent5 3 3 2 3 2" xfId="19740"/>
    <cellStyle name="20% - Accent5 3 3 2 3 2 2" xfId="19741"/>
    <cellStyle name="20% - Accent5 3 3 2 3 3" xfId="19742"/>
    <cellStyle name="20% - Accent5 3 3 2 3 4" xfId="19743"/>
    <cellStyle name="20% - Accent5 3 3 2 4" xfId="19744"/>
    <cellStyle name="20% - Accent5 3 3 2 4 2" xfId="19745"/>
    <cellStyle name="20% - Accent5 3 3 2 4 2 2" xfId="19746"/>
    <cellStyle name="20% - Accent5 3 3 2 4 3" xfId="19747"/>
    <cellStyle name="20% - Accent5 3 3 2 4 4" xfId="19748"/>
    <cellStyle name="20% - Accent5 3 3 2 5" xfId="19749"/>
    <cellStyle name="20% - Accent5 3 3 2 5 2" xfId="19750"/>
    <cellStyle name="20% - Accent5 3 3 2 5 2 2" xfId="19751"/>
    <cellStyle name="20% - Accent5 3 3 2 5 3" xfId="19752"/>
    <cellStyle name="20% - Accent5 3 3 2 5 4" xfId="19753"/>
    <cellStyle name="20% - Accent5 3 3 2 6" xfId="19754"/>
    <cellStyle name="20% - Accent5 3 3 2 6 2" xfId="19755"/>
    <cellStyle name="20% - Accent5 3 3 2 6 2 2" xfId="19756"/>
    <cellStyle name="20% - Accent5 3 3 2 6 3" xfId="19757"/>
    <cellStyle name="20% - Accent5 3 3 2 6 4" xfId="19758"/>
    <cellStyle name="20% - Accent5 3 3 2 7" xfId="19759"/>
    <cellStyle name="20% - Accent5 3 3 2 7 2" xfId="19760"/>
    <cellStyle name="20% - Accent5 3 3 2 7 2 2" xfId="19761"/>
    <cellStyle name="20% - Accent5 3 3 2 7 3" xfId="19762"/>
    <cellStyle name="20% - Accent5 3 3 2 7 4" xfId="19763"/>
    <cellStyle name="20% - Accent5 3 3 2 8" xfId="19764"/>
    <cellStyle name="20% - Accent5 3 3 2 8 2" xfId="19765"/>
    <cellStyle name="20% - Accent5 3 3 2 8 2 2" xfId="19766"/>
    <cellStyle name="20% - Accent5 3 3 2 8 3" xfId="19767"/>
    <cellStyle name="20% - Accent5 3 3 2 8 4" xfId="19768"/>
    <cellStyle name="20% - Accent5 3 3 2 9" xfId="19769"/>
    <cellStyle name="20% - Accent5 3 3 2 9 2" xfId="19770"/>
    <cellStyle name="20% - Accent5 3 3 2 9 2 2" xfId="19771"/>
    <cellStyle name="20% - Accent5 3 3 2 9 3" xfId="19772"/>
    <cellStyle name="20% - Accent5 3 3 2 9 4" xfId="19773"/>
    <cellStyle name="20% - Accent5 3 3 3" xfId="19774"/>
    <cellStyle name="20% - Accent5 3 3 3 2" xfId="19775"/>
    <cellStyle name="20% - Accent5 3 3 3 2 2" xfId="19776"/>
    <cellStyle name="20% - Accent5 3 3 3 2 2 2" xfId="19777"/>
    <cellStyle name="20% - Accent5 3 3 3 2 3" xfId="19778"/>
    <cellStyle name="20% - Accent5 3 3 3 2 4" xfId="19779"/>
    <cellStyle name="20% - Accent5 3 3 3 3" xfId="19780"/>
    <cellStyle name="20% - Accent5 3 3 3 3 2" xfId="19781"/>
    <cellStyle name="20% - Accent5 3 3 3 4" xfId="19782"/>
    <cellStyle name="20% - Accent5 3 3 3 5" xfId="19783"/>
    <cellStyle name="20% - Accent5 3 3 4" xfId="19784"/>
    <cellStyle name="20% - Accent5 3 3 4 2" xfId="19785"/>
    <cellStyle name="20% - Accent5 3 3 4 2 2" xfId="19786"/>
    <cellStyle name="20% - Accent5 3 3 4 3" xfId="19787"/>
    <cellStyle name="20% - Accent5 3 3 4 4" xfId="19788"/>
    <cellStyle name="20% - Accent5 3 3 5" xfId="19789"/>
    <cellStyle name="20% - Accent5 3 3 5 2" xfId="19790"/>
    <cellStyle name="20% - Accent5 3 3 5 2 2" xfId="19791"/>
    <cellStyle name="20% - Accent5 3 3 5 3" xfId="19792"/>
    <cellStyle name="20% - Accent5 3 3 5 4" xfId="19793"/>
    <cellStyle name="20% - Accent5 3 3 6" xfId="19794"/>
    <cellStyle name="20% - Accent5 3 3 6 2" xfId="19795"/>
    <cellStyle name="20% - Accent5 3 3 6 2 2" xfId="19796"/>
    <cellStyle name="20% - Accent5 3 3 6 3" xfId="19797"/>
    <cellStyle name="20% - Accent5 3 3 6 4" xfId="19798"/>
    <cellStyle name="20% - Accent5 3 3 7" xfId="19799"/>
    <cellStyle name="20% - Accent5 3 3 7 2" xfId="19800"/>
    <cellStyle name="20% - Accent5 3 3 7 2 2" xfId="19801"/>
    <cellStyle name="20% - Accent5 3 3 7 3" xfId="19802"/>
    <cellStyle name="20% - Accent5 3 3 7 4" xfId="19803"/>
    <cellStyle name="20% - Accent5 3 3 8" xfId="19804"/>
    <cellStyle name="20% - Accent5 3 3 8 2" xfId="19805"/>
    <cellStyle name="20% - Accent5 3 3 8 2 2" xfId="19806"/>
    <cellStyle name="20% - Accent5 3 3 8 3" xfId="19807"/>
    <cellStyle name="20% - Accent5 3 3 8 4" xfId="19808"/>
    <cellStyle name="20% - Accent5 3 3 9" xfId="19809"/>
    <cellStyle name="20% - Accent5 3 3 9 2" xfId="19810"/>
    <cellStyle name="20% - Accent5 3 3 9 2 2" xfId="19811"/>
    <cellStyle name="20% - Accent5 3 3 9 3" xfId="19812"/>
    <cellStyle name="20% - Accent5 3 3 9 4" xfId="19813"/>
    <cellStyle name="20% - Accent5 3 4" xfId="713"/>
    <cellStyle name="20% - Accent5 3 4 10" xfId="19814"/>
    <cellStyle name="20% - Accent5 3 4 10 2" xfId="19815"/>
    <cellStyle name="20% - Accent5 3 4 10 2 2" xfId="19816"/>
    <cellStyle name="20% - Accent5 3 4 10 3" xfId="19817"/>
    <cellStyle name="20% - Accent5 3 4 11" xfId="19818"/>
    <cellStyle name="20% - Accent5 3 4 11 2" xfId="19819"/>
    <cellStyle name="20% - Accent5 3 4 12" xfId="19820"/>
    <cellStyle name="20% - Accent5 3 4 13" xfId="19821"/>
    <cellStyle name="20% - Accent5 3 4 14" xfId="19822"/>
    <cellStyle name="20% - Accent5 3 4 2" xfId="19823"/>
    <cellStyle name="20% - Accent5 3 4 2 2" xfId="19824"/>
    <cellStyle name="20% - Accent5 3 4 2 2 2" xfId="19825"/>
    <cellStyle name="20% - Accent5 3 4 2 2 2 2" xfId="19826"/>
    <cellStyle name="20% - Accent5 3 4 2 2 3" xfId="19827"/>
    <cellStyle name="20% - Accent5 3 4 2 2 4" xfId="19828"/>
    <cellStyle name="20% - Accent5 3 4 2 3" xfId="19829"/>
    <cellStyle name="20% - Accent5 3 4 2 3 2" xfId="19830"/>
    <cellStyle name="20% - Accent5 3 4 2 4" xfId="19831"/>
    <cellStyle name="20% - Accent5 3 4 2 5" xfId="19832"/>
    <cellStyle name="20% - Accent5 3 4 3" xfId="19833"/>
    <cellStyle name="20% - Accent5 3 4 3 2" xfId="19834"/>
    <cellStyle name="20% - Accent5 3 4 3 2 2" xfId="19835"/>
    <cellStyle name="20% - Accent5 3 4 3 2 2 2" xfId="19836"/>
    <cellStyle name="20% - Accent5 3 4 3 2 3" xfId="19837"/>
    <cellStyle name="20% - Accent5 3 4 3 2 4" xfId="19838"/>
    <cellStyle name="20% - Accent5 3 4 3 3" xfId="19839"/>
    <cellStyle name="20% - Accent5 3 4 3 3 2" xfId="19840"/>
    <cellStyle name="20% - Accent5 3 4 3 4" xfId="19841"/>
    <cellStyle name="20% - Accent5 3 4 3 5" xfId="19842"/>
    <cellStyle name="20% - Accent5 3 4 4" xfId="19843"/>
    <cellStyle name="20% - Accent5 3 4 4 2" xfId="19844"/>
    <cellStyle name="20% - Accent5 3 4 4 2 2" xfId="19845"/>
    <cellStyle name="20% - Accent5 3 4 4 3" xfId="19846"/>
    <cellStyle name="20% - Accent5 3 4 4 4" xfId="19847"/>
    <cellStyle name="20% - Accent5 3 4 5" xfId="19848"/>
    <cellStyle name="20% - Accent5 3 4 5 2" xfId="19849"/>
    <cellStyle name="20% - Accent5 3 4 5 2 2" xfId="19850"/>
    <cellStyle name="20% - Accent5 3 4 5 3" xfId="19851"/>
    <cellStyle name="20% - Accent5 3 4 5 4" xfId="19852"/>
    <cellStyle name="20% - Accent5 3 4 6" xfId="19853"/>
    <cellStyle name="20% - Accent5 3 4 6 2" xfId="19854"/>
    <cellStyle name="20% - Accent5 3 4 6 2 2" xfId="19855"/>
    <cellStyle name="20% - Accent5 3 4 6 3" xfId="19856"/>
    <cellStyle name="20% - Accent5 3 4 6 4" xfId="19857"/>
    <cellStyle name="20% - Accent5 3 4 7" xfId="19858"/>
    <cellStyle name="20% - Accent5 3 4 7 2" xfId="19859"/>
    <cellStyle name="20% - Accent5 3 4 7 2 2" xfId="19860"/>
    <cellStyle name="20% - Accent5 3 4 7 3" xfId="19861"/>
    <cellStyle name="20% - Accent5 3 4 7 4" xfId="19862"/>
    <cellStyle name="20% - Accent5 3 4 8" xfId="19863"/>
    <cellStyle name="20% - Accent5 3 4 8 2" xfId="19864"/>
    <cellStyle name="20% - Accent5 3 4 8 2 2" xfId="19865"/>
    <cellStyle name="20% - Accent5 3 4 8 3" xfId="19866"/>
    <cellStyle name="20% - Accent5 3 4 8 4" xfId="19867"/>
    <cellStyle name="20% - Accent5 3 4 9" xfId="19868"/>
    <cellStyle name="20% - Accent5 3 4 9 2" xfId="19869"/>
    <cellStyle name="20% - Accent5 3 4 9 2 2" xfId="19870"/>
    <cellStyle name="20% - Accent5 3 4 9 3" xfId="19871"/>
    <cellStyle name="20% - Accent5 3 4 9 4" xfId="19872"/>
    <cellStyle name="20% - Accent5 3 5" xfId="714"/>
    <cellStyle name="20% - Accent5 3 5 2" xfId="19873"/>
    <cellStyle name="20% - Accent5 3 5 2 2" xfId="19874"/>
    <cellStyle name="20% - Accent5 3 5 2 2 2" xfId="19875"/>
    <cellStyle name="20% - Accent5 3 5 2 3" xfId="19876"/>
    <cellStyle name="20% - Accent5 3 5 2 4" xfId="19877"/>
    <cellStyle name="20% - Accent5 3 5 3" xfId="19878"/>
    <cellStyle name="20% - Accent5 3 5 3 2" xfId="19879"/>
    <cellStyle name="20% - Accent5 3 5 3 2 2" xfId="19880"/>
    <cellStyle name="20% - Accent5 3 5 3 3" xfId="19881"/>
    <cellStyle name="20% - Accent5 3 5 3 4" xfId="19882"/>
    <cellStyle name="20% - Accent5 3 5 4" xfId="19883"/>
    <cellStyle name="20% - Accent5 3 5 4 2" xfId="19884"/>
    <cellStyle name="20% - Accent5 3 5 5" xfId="19885"/>
    <cellStyle name="20% - Accent5 3 5 6" xfId="19886"/>
    <cellStyle name="20% - Accent5 3 5 7" xfId="19887"/>
    <cellStyle name="20% - Accent5 3 6" xfId="715"/>
    <cellStyle name="20% - Accent5 3 6 2" xfId="19888"/>
    <cellStyle name="20% - Accent5 3 6 2 2" xfId="19889"/>
    <cellStyle name="20% - Accent5 3 6 2 2 2" xfId="19890"/>
    <cellStyle name="20% - Accent5 3 6 2 3" xfId="19891"/>
    <cellStyle name="20% - Accent5 3 6 2 4" xfId="19892"/>
    <cellStyle name="20% - Accent5 3 6 3" xfId="19893"/>
    <cellStyle name="20% - Accent5 3 6 3 2" xfId="19894"/>
    <cellStyle name="20% - Accent5 3 6 4" xfId="19895"/>
    <cellStyle name="20% - Accent5 3 6 5" xfId="19896"/>
    <cellStyle name="20% - Accent5 3 6 6" xfId="19897"/>
    <cellStyle name="20% - Accent5 3 7" xfId="716"/>
    <cellStyle name="20% - Accent5 3 7 2" xfId="19898"/>
    <cellStyle name="20% - Accent5 3 7 2 2" xfId="19899"/>
    <cellStyle name="20% - Accent5 3 7 2 2 2" xfId="19900"/>
    <cellStyle name="20% - Accent5 3 7 2 3" xfId="19901"/>
    <cellStyle name="20% - Accent5 3 7 2 4" xfId="19902"/>
    <cellStyle name="20% - Accent5 3 7 3" xfId="19903"/>
    <cellStyle name="20% - Accent5 3 7 3 2" xfId="19904"/>
    <cellStyle name="20% - Accent5 3 7 4" xfId="19905"/>
    <cellStyle name="20% - Accent5 3 7 5" xfId="19906"/>
    <cellStyle name="20% - Accent5 3 7 6" xfId="19907"/>
    <cellStyle name="20% - Accent5 3 8" xfId="717"/>
    <cellStyle name="20% - Accent5 3 8 2" xfId="19908"/>
    <cellStyle name="20% - Accent5 3 8 2 2" xfId="19909"/>
    <cellStyle name="20% - Accent5 3 8 2 2 2" xfId="19910"/>
    <cellStyle name="20% - Accent5 3 8 2 3" xfId="19911"/>
    <cellStyle name="20% - Accent5 3 8 2 4" xfId="19912"/>
    <cellStyle name="20% - Accent5 3 8 3" xfId="19913"/>
    <cellStyle name="20% - Accent5 3 8 3 2" xfId="19914"/>
    <cellStyle name="20% - Accent5 3 8 4" xfId="19915"/>
    <cellStyle name="20% - Accent5 3 8 5" xfId="19916"/>
    <cellStyle name="20% - Accent5 3 8 6" xfId="19917"/>
    <cellStyle name="20% - Accent5 3 9" xfId="718"/>
    <cellStyle name="20% - Accent5 3 9 2" xfId="19918"/>
    <cellStyle name="20% - Accent5 3 9 2 2" xfId="19919"/>
    <cellStyle name="20% - Accent5 3 9 2 2 2" xfId="19920"/>
    <cellStyle name="20% - Accent5 3 9 2 3" xfId="19921"/>
    <cellStyle name="20% - Accent5 3 9 2 4" xfId="19922"/>
    <cellStyle name="20% - Accent5 3 9 3" xfId="19923"/>
    <cellStyle name="20% - Accent5 3 9 3 2" xfId="19924"/>
    <cellStyle name="20% - Accent5 3 9 4" xfId="19925"/>
    <cellStyle name="20% - Accent5 3 9 5" xfId="19926"/>
    <cellStyle name="20% - Accent5 3 9 6" xfId="19927"/>
    <cellStyle name="20% - Accent5 4" xfId="719"/>
    <cellStyle name="20% - Accent5 4 10" xfId="19928"/>
    <cellStyle name="20% - Accent5 4 10 2" xfId="19929"/>
    <cellStyle name="20% - Accent5 4 10 2 2" xfId="19930"/>
    <cellStyle name="20% - Accent5 4 10 3" xfId="19931"/>
    <cellStyle name="20% - Accent5 4 10 4" xfId="19932"/>
    <cellStyle name="20% - Accent5 4 11" xfId="19933"/>
    <cellStyle name="20% - Accent5 4 11 2" xfId="19934"/>
    <cellStyle name="20% - Accent5 4 11 2 2" xfId="19935"/>
    <cellStyle name="20% - Accent5 4 11 3" xfId="19936"/>
    <cellStyle name="20% - Accent5 4 11 4" xfId="19937"/>
    <cellStyle name="20% - Accent5 4 12" xfId="19938"/>
    <cellStyle name="20% - Accent5 4 12 2" xfId="19939"/>
    <cellStyle name="20% - Accent5 4 12 2 2" xfId="19940"/>
    <cellStyle name="20% - Accent5 4 12 3" xfId="19941"/>
    <cellStyle name="20% - Accent5 4 13" xfId="19942"/>
    <cellStyle name="20% - Accent5 4 13 2" xfId="19943"/>
    <cellStyle name="20% - Accent5 4 14" xfId="19944"/>
    <cellStyle name="20% - Accent5 4 15" xfId="19945"/>
    <cellStyle name="20% - Accent5 4 16" xfId="19946"/>
    <cellStyle name="20% - Accent5 4 2" xfId="720"/>
    <cellStyle name="20% - Accent5 4 2 10" xfId="19947"/>
    <cellStyle name="20% - Accent5 4 2 10 2" xfId="19948"/>
    <cellStyle name="20% - Accent5 4 2 10 2 2" xfId="19949"/>
    <cellStyle name="20% - Accent5 4 2 10 3" xfId="19950"/>
    <cellStyle name="20% - Accent5 4 2 11" xfId="19951"/>
    <cellStyle name="20% - Accent5 4 2 11 2" xfId="19952"/>
    <cellStyle name="20% - Accent5 4 2 12" xfId="19953"/>
    <cellStyle name="20% - Accent5 4 2 13" xfId="19954"/>
    <cellStyle name="20% - Accent5 4 2 14" xfId="19955"/>
    <cellStyle name="20% - Accent5 4 2 2" xfId="19956"/>
    <cellStyle name="20% - Accent5 4 2 2 2" xfId="19957"/>
    <cellStyle name="20% - Accent5 4 2 2 2 2" xfId="19958"/>
    <cellStyle name="20% - Accent5 4 2 2 2 2 2" xfId="19959"/>
    <cellStyle name="20% - Accent5 4 2 2 2 3" xfId="19960"/>
    <cellStyle name="20% - Accent5 4 2 2 2 4" xfId="19961"/>
    <cellStyle name="20% - Accent5 4 2 2 3" xfId="19962"/>
    <cellStyle name="20% - Accent5 4 2 2 3 2" xfId="19963"/>
    <cellStyle name="20% - Accent5 4 2 2 4" xfId="19964"/>
    <cellStyle name="20% - Accent5 4 2 2 5" xfId="19965"/>
    <cellStyle name="20% - Accent5 4 2 3" xfId="19966"/>
    <cellStyle name="20% - Accent5 4 2 3 2" xfId="19967"/>
    <cellStyle name="20% - Accent5 4 2 3 2 2" xfId="19968"/>
    <cellStyle name="20% - Accent5 4 2 3 2 2 2" xfId="19969"/>
    <cellStyle name="20% - Accent5 4 2 3 2 3" xfId="19970"/>
    <cellStyle name="20% - Accent5 4 2 3 2 4" xfId="19971"/>
    <cellStyle name="20% - Accent5 4 2 3 3" xfId="19972"/>
    <cellStyle name="20% - Accent5 4 2 3 3 2" xfId="19973"/>
    <cellStyle name="20% - Accent5 4 2 3 4" xfId="19974"/>
    <cellStyle name="20% - Accent5 4 2 3 5" xfId="19975"/>
    <cellStyle name="20% - Accent5 4 2 4" xfId="19976"/>
    <cellStyle name="20% - Accent5 4 2 4 2" xfId="19977"/>
    <cellStyle name="20% - Accent5 4 2 4 2 2" xfId="19978"/>
    <cellStyle name="20% - Accent5 4 2 4 3" xfId="19979"/>
    <cellStyle name="20% - Accent5 4 2 4 4" xfId="19980"/>
    <cellStyle name="20% - Accent5 4 2 5" xfId="19981"/>
    <cellStyle name="20% - Accent5 4 2 5 2" xfId="19982"/>
    <cellStyle name="20% - Accent5 4 2 5 2 2" xfId="19983"/>
    <cellStyle name="20% - Accent5 4 2 5 3" xfId="19984"/>
    <cellStyle name="20% - Accent5 4 2 5 4" xfId="19985"/>
    <cellStyle name="20% - Accent5 4 2 6" xfId="19986"/>
    <cellStyle name="20% - Accent5 4 2 6 2" xfId="19987"/>
    <cellStyle name="20% - Accent5 4 2 6 2 2" xfId="19988"/>
    <cellStyle name="20% - Accent5 4 2 6 3" xfId="19989"/>
    <cellStyle name="20% - Accent5 4 2 6 4" xfId="19990"/>
    <cellStyle name="20% - Accent5 4 2 7" xfId="19991"/>
    <cellStyle name="20% - Accent5 4 2 7 2" xfId="19992"/>
    <cellStyle name="20% - Accent5 4 2 7 2 2" xfId="19993"/>
    <cellStyle name="20% - Accent5 4 2 7 3" xfId="19994"/>
    <cellStyle name="20% - Accent5 4 2 7 4" xfId="19995"/>
    <cellStyle name="20% - Accent5 4 2 8" xfId="19996"/>
    <cellStyle name="20% - Accent5 4 2 8 2" xfId="19997"/>
    <cellStyle name="20% - Accent5 4 2 8 2 2" xfId="19998"/>
    <cellStyle name="20% - Accent5 4 2 8 3" xfId="19999"/>
    <cellStyle name="20% - Accent5 4 2 8 4" xfId="20000"/>
    <cellStyle name="20% - Accent5 4 2 9" xfId="20001"/>
    <cellStyle name="20% - Accent5 4 2 9 2" xfId="20002"/>
    <cellStyle name="20% - Accent5 4 2 9 2 2" xfId="20003"/>
    <cellStyle name="20% - Accent5 4 2 9 3" xfId="20004"/>
    <cellStyle name="20% - Accent5 4 2 9 4" xfId="20005"/>
    <cellStyle name="20% - Accent5 4 3" xfId="721"/>
    <cellStyle name="20% - Accent5 4 3 10" xfId="20006"/>
    <cellStyle name="20% - Accent5 4 3 10 2" xfId="20007"/>
    <cellStyle name="20% - Accent5 4 3 11" xfId="20008"/>
    <cellStyle name="20% - Accent5 4 3 12" xfId="20009"/>
    <cellStyle name="20% - Accent5 4 3 13" xfId="20010"/>
    <cellStyle name="20% - Accent5 4 3 2" xfId="20011"/>
    <cellStyle name="20% - Accent5 4 3 2 2" xfId="20012"/>
    <cellStyle name="20% - Accent5 4 3 2 2 2" xfId="20013"/>
    <cellStyle name="20% - Accent5 4 3 2 3" xfId="20014"/>
    <cellStyle name="20% - Accent5 4 3 2 4" xfId="20015"/>
    <cellStyle name="20% - Accent5 4 3 3" xfId="20016"/>
    <cellStyle name="20% - Accent5 4 3 3 2" xfId="20017"/>
    <cellStyle name="20% - Accent5 4 3 3 2 2" xfId="20018"/>
    <cellStyle name="20% - Accent5 4 3 3 3" xfId="20019"/>
    <cellStyle name="20% - Accent5 4 3 3 4" xfId="20020"/>
    <cellStyle name="20% - Accent5 4 3 4" xfId="20021"/>
    <cellStyle name="20% - Accent5 4 3 4 2" xfId="20022"/>
    <cellStyle name="20% - Accent5 4 3 4 2 2" xfId="20023"/>
    <cellStyle name="20% - Accent5 4 3 4 3" xfId="20024"/>
    <cellStyle name="20% - Accent5 4 3 4 4" xfId="20025"/>
    <cellStyle name="20% - Accent5 4 3 5" xfId="20026"/>
    <cellStyle name="20% - Accent5 4 3 5 2" xfId="20027"/>
    <cellStyle name="20% - Accent5 4 3 5 2 2" xfId="20028"/>
    <cellStyle name="20% - Accent5 4 3 5 3" xfId="20029"/>
    <cellStyle name="20% - Accent5 4 3 5 4" xfId="20030"/>
    <cellStyle name="20% - Accent5 4 3 6" xfId="20031"/>
    <cellStyle name="20% - Accent5 4 3 6 2" xfId="20032"/>
    <cellStyle name="20% - Accent5 4 3 6 2 2" xfId="20033"/>
    <cellStyle name="20% - Accent5 4 3 6 3" xfId="20034"/>
    <cellStyle name="20% - Accent5 4 3 6 4" xfId="20035"/>
    <cellStyle name="20% - Accent5 4 3 7" xfId="20036"/>
    <cellStyle name="20% - Accent5 4 3 7 2" xfId="20037"/>
    <cellStyle name="20% - Accent5 4 3 7 2 2" xfId="20038"/>
    <cellStyle name="20% - Accent5 4 3 7 3" xfId="20039"/>
    <cellStyle name="20% - Accent5 4 3 7 4" xfId="20040"/>
    <cellStyle name="20% - Accent5 4 3 8" xfId="20041"/>
    <cellStyle name="20% - Accent5 4 3 8 2" xfId="20042"/>
    <cellStyle name="20% - Accent5 4 3 8 2 2" xfId="20043"/>
    <cellStyle name="20% - Accent5 4 3 8 3" xfId="20044"/>
    <cellStyle name="20% - Accent5 4 3 8 4" xfId="20045"/>
    <cellStyle name="20% - Accent5 4 3 9" xfId="20046"/>
    <cellStyle name="20% - Accent5 4 3 9 2" xfId="20047"/>
    <cellStyle name="20% - Accent5 4 3 9 2 2" xfId="20048"/>
    <cellStyle name="20% - Accent5 4 3 9 3" xfId="20049"/>
    <cellStyle name="20% - Accent5 4 4" xfId="722"/>
    <cellStyle name="20% - Accent5 4 4 2" xfId="20050"/>
    <cellStyle name="20% - Accent5 4 4 2 2" xfId="20051"/>
    <cellStyle name="20% - Accent5 4 4 2 2 2" xfId="20052"/>
    <cellStyle name="20% - Accent5 4 4 2 3" xfId="20053"/>
    <cellStyle name="20% - Accent5 4 4 2 4" xfId="20054"/>
    <cellStyle name="20% - Accent5 4 4 3" xfId="20055"/>
    <cellStyle name="20% - Accent5 4 4 3 2" xfId="20056"/>
    <cellStyle name="20% - Accent5 4 4 3 2 2" xfId="20057"/>
    <cellStyle name="20% - Accent5 4 4 3 3" xfId="20058"/>
    <cellStyle name="20% - Accent5 4 4 4" xfId="20059"/>
    <cellStyle name="20% - Accent5 4 4 4 2" xfId="20060"/>
    <cellStyle name="20% - Accent5 4 4 5" xfId="20061"/>
    <cellStyle name="20% - Accent5 4 4 6" xfId="20062"/>
    <cellStyle name="20% - Accent5 4 4 7" xfId="20063"/>
    <cellStyle name="20% - Accent5 4 5" xfId="20064"/>
    <cellStyle name="20% - Accent5 4 5 2" xfId="20065"/>
    <cellStyle name="20% - Accent5 4 5 2 2" xfId="20066"/>
    <cellStyle name="20% - Accent5 4 5 3" xfId="20067"/>
    <cellStyle name="20% - Accent5 4 5 4" xfId="20068"/>
    <cellStyle name="20% - Accent5 4 6" xfId="20069"/>
    <cellStyle name="20% - Accent5 4 6 2" xfId="20070"/>
    <cellStyle name="20% - Accent5 4 6 2 2" xfId="20071"/>
    <cellStyle name="20% - Accent5 4 6 3" xfId="20072"/>
    <cellStyle name="20% - Accent5 4 6 4" xfId="20073"/>
    <cellStyle name="20% - Accent5 4 7" xfId="20074"/>
    <cellStyle name="20% - Accent5 4 7 2" xfId="20075"/>
    <cellStyle name="20% - Accent5 4 7 2 2" xfId="20076"/>
    <cellStyle name="20% - Accent5 4 7 3" xfId="20077"/>
    <cellStyle name="20% - Accent5 4 7 4" xfId="20078"/>
    <cellStyle name="20% - Accent5 4 8" xfId="20079"/>
    <cellStyle name="20% - Accent5 4 8 2" xfId="20080"/>
    <cellStyle name="20% - Accent5 4 8 2 2" xfId="20081"/>
    <cellStyle name="20% - Accent5 4 8 3" xfId="20082"/>
    <cellStyle name="20% - Accent5 4 8 4" xfId="20083"/>
    <cellStyle name="20% - Accent5 4 9" xfId="20084"/>
    <cellStyle name="20% - Accent5 4 9 2" xfId="20085"/>
    <cellStyle name="20% - Accent5 4 9 2 2" xfId="20086"/>
    <cellStyle name="20% - Accent5 4 9 3" xfId="20087"/>
    <cellStyle name="20% - Accent5 4 9 4" xfId="20088"/>
    <cellStyle name="20% - Accent5 5" xfId="723"/>
    <cellStyle name="20% - Accent5 5 10" xfId="20089"/>
    <cellStyle name="20% - Accent5 5 10 2" xfId="20090"/>
    <cellStyle name="20% - Accent5 5 10 2 2" xfId="20091"/>
    <cellStyle name="20% - Accent5 5 10 3" xfId="20092"/>
    <cellStyle name="20% - Accent5 5 10 4" xfId="20093"/>
    <cellStyle name="20% - Accent5 5 11" xfId="20094"/>
    <cellStyle name="20% - Accent5 5 11 2" xfId="20095"/>
    <cellStyle name="20% - Accent5 5 11 2 2" xfId="20096"/>
    <cellStyle name="20% - Accent5 5 11 3" xfId="20097"/>
    <cellStyle name="20% - Accent5 5 11 4" xfId="20098"/>
    <cellStyle name="20% - Accent5 5 12" xfId="20099"/>
    <cellStyle name="20% - Accent5 5 12 2" xfId="20100"/>
    <cellStyle name="20% - Accent5 5 12 2 2" xfId="20101"/>
    <cellStyle name="20% - Accent5 5 12 3" xfId="20102"/>
    <cellStyle name="20% - Accent5 5 13" xfId="20103"/>
    <cellStyle name="20% - Accent5 5 13 2" xfId="20104"/>
    <cellStyle name="20% - Accent5 5 14" xfId="20105"/>
    <cellStyle name="20% - Accent5 5 15" xfId="20106"/>
    <cellStyle name="20% - Accent5 5 16" xfId="20107"/>
    <cellStyle name="20% - Accent5 5 2" xfId="724"/>
    <cellStyle name="20% - Accent5 5 2 10" xfId="20108"/>
    <cellStyle name="20% - Accent5 5 2 10 2" xfId="20109"/>
    <cellStyle name="20% - Accent5 5 2 10 2 2" xfId="20110"/>
    <cellStyle name="20% - Accent5 5 2 10 3" xfId="20111"/>
    <cellStyle name="20% - Accent5 5 2 11" xfId="20112"/>
    <cellStyle name="20% - Accent5 5 2 11 2" xfId="20113"/>
    <cellStyle name="20% - Accent5 5 2 12" xfId="20114"/>
    <cellStyle name="20% - Accent5 5 2 13" xfId="20115"/>
    <cellStyle name="20% - Accent5 5 2 14" xfId="20116"/>
    <cellStyle name="20% - Accent5 5 2 2" xfId="20117"/>
    <cellStyle name="20% - Accent5 5 2 2 2" xfId="20118"/>
    <cellStyle name="20% - Accent5 5 2 2 2 2" xfId="20119"/>
    <cellStyle name="20% - Accent5 5 2 2 3" xfId="20120"/>
    <cellStyle name="20% - Accent5 5 2 2 4" xfId="20121"/>
    <cellStyle name="20% - Accent5 5 2 3" xfId="20122"/>
    <cellStyle name="20% - Accent5 5 2 3 2" xfId="20123"/>
    <cellStyle name="20% - Accent5 5 2 3 2 2" xfId="20124"/>
    <cellStyle name="20% - Accent5 5 2 3 3" xfId="20125"/>
    <cellStyle name="20% - Accent5 5 2 3 4" xfId="20126"/>
    <cellStyle name="20% - Accent5 5 2 4" xfId="20127"/>
    <cellStyle name="20% - Accent5 5 2 4 2" xfId="20128"/>
    <cellStyle name="20% - Accent5 5 2 4 2 2" xfId="20129"/>
    <cellStyle name="20% - Accent5 5 2 4 3" xfId="20130"/>
    <cellStyle name="20% - Accent5 5 2 4 4" xfId="20131"/>
    <cellStyle name="20% - Accent5 5 2 5" xfId="20132"/>
    <cellStyle name="20% - Accent5 5 2 5 2" xfId="20133"/>
    <cellStyle name="20% - Accent5 5 2 5 2 2" xfId="20134"/>
    <cellStyle name="20% - Accent5 5 2 5 3" xfId="20135"/>
    <cellStyle name="20% - Accent5 5 2 5 4" xfId="20136"/>
    <cellStyle name="20% - Accent5 5 2 6" xfId="20137"/>
    <cellStyle name="20% - Accent5 5 2 6 2" xfId="20138"/>
    <cellStyle name="20% - Accent5 5 2 6 2 2" xfId="20139"/>
    <cellStyle name="20% - Accent5 5 2 6 3" xfId="20140"/>
    <cellStyle name="20% - Accent5 5 2 6 4" xfId="20141"/>
    <cellStyle name="20% - Accent5 5 2 7" xfId="20142"/>
    <cellStyle name="20% - Accent5 5 2 7 2" xfId="20143"/>
    <cellStyle name="20% - Accent5 5 2 7 2 2" xfId="20144"/>
    <cellStyle name="20% - Accent5 5 2 7 3" xfId="20145"/>
    <cellStyle name="20% - Accent5 5 2 7 4" xfId="20146"/>
    <cellStyle name="20% - Accent5 5 2 8" xfId="20147"/>
    <cellStyle name="20% - Accent5 5 2 8 2" xfId="20148"/>
    <cellStyle name="20% - Accent5 5 2 8 2 2" xfId="20149"/>
    <cellStyle name="20% - Accent5 5 2 8 3" xfId="20150"/>
    <cellStyle name="20% - Accent5 5 2 8 4" xfId="20151"/>
    <cellStyle name="20% - Accent5 5 2 9" xfId="20152"/>
    <cellStyle name="20% - Accent5 5 2 9 2" xfId="20153"/>
    <cellStyle name="20% - Accent5 5 2 9 2 2" xfId="20154"/>
    <cellStyle name="20% - Accent5 5 2 9 3" xfId="20155"/>
    <cellStyle name="20% - Accent5 5 2 9 4" xfId="20156"/>
    <cellStyle name="20% - Accent5 5 3" xfId="725"/>
    <cellStyle name="20% - Accent5 5 3 2" xfId="20157"/>
    <cellStyle name="20% - Accent5 5 3 2 2" xfId="20158"/>
    <cellStyle name="20% - Accent5 5 3 2 2 2" xfId="20159"/>
    <cellStyle name="20% - Accent5 5 3 2 3" xfId="20160"/>
    <cellStyle name="20% - Accent5 5 3 2 4" xfId="20161"/>
    <cellStyle name="20% - Accent5 5 3 3" xfId="20162"/>
    <cellStyle name="20% - Accent5 5 3 3 2" xfId="20163"/>
    <cellStyle name="20% - Accent5 5 3 3 2 2" xfId="20164"/>
    <cellStyle name="20% - Accent5 5 3 3 3" xfId="20165"/>
    <cellStyle name="20% - Accent5 5 3 4" xfId="20166"/>
    <cellStyle name="20% - Accent5 5 3 4 2" xfId="20167"/>
    <cellStyle name="20% - Accent5 5 3 5" xfId="20168"/>
    <cellStyle name="20% - Accent5 5 3 6" xfId="20169"/>
    <cellStyle name="20% - Accent5 5 3 7" xfId="20170"/>
    <cellStyle name="20% - Accent5 5 4" xfId="726"/>
    <cellStyle name="20% - Accent5 5 4 2" xfId="20171"/>
    <cellStyle name="20% - Accent5 5 4 2 2" xfId="20172"/>
    <cellStyle name="20% - Accent5 5 4 2 2 2" xfId="20173"/>
    <cellStyle name="20% - Accent5 5 4 2 3" xfId="20174"/>
    <cellStyle name="20% - Accent5 5 4 3" xfId="20175"/>
    <cellStyle name="20% - Accent5 5 4 3 2" xfId="20176"/>
    <cellStyle name="20% - Accent5 5 4 4" xfId="20177"/>
    <cellStyle name="20% - Accent5 5 4 5" xfId="20178"/>
    <cellStyle name="20% - Accent5 5 4 6" xfId="20179"/>
    <cellStyle name="20% - Accent5 5 5" xfId="20180"/>
    <cellStyle name="20% - Accent5 5 5 2" xfId="20181"/>
    <cellStyle name="20% - Accent5 5 5 2 2" xfId="20182"/>
    <cellStyle name="20% - Accent5 5 5 3" xfId="20183"/>
    <cellStyle name="20% - Accent5 5 5 4" xfId="20184"/>
    <cellStyle name="20% - Accent5 5 6" xfId="20185"/>
    <cellStyle name="20% - Accent5 5 6 2" xfId="20186"/>
    <cellStyle name="20% - Accent5 5 6 2 2" xfId="20187"/>
    <cellStyle name="20% - Accent5 5 6 3" xfId="20188"/>
    <cellStyle name="20% - Accent5 5 6 4" xfId="20189"/>
    <cellStyle name="20% - Accent5 5 7" xfId="20190"/>
    <cellStyle name="20% - Accent5 5 7 2" xfId="20191"/>
    <cellStyle name="20% - Accent5 5 7 2 2" xfId="20192"/>
    <cellStyle name="20% - Accent5 5 7 3" xfId="20193"/>
    <cellStyle name="20% - Accent5 5 7 4" xfId="20194"/>
    <cellStyle name="20% - Accent5 5 8" xfId="20195"/>
    <cellStyle name="20% - Accent5 5 8 2" xfId="20196"/>
    <cellStyle name="20% - Accent5 5 8 2 2" xfId="20197"/>
    <cellStyle name="20% - Accent5 5 8 3" xfId="20198"/>
    <cellStyle name="20% - Accent5 5 8 4" xfId="20199"/>
    <cellStyle name="20% - Accent5 5 9" xfId="20200"/>
    <cellStyle name="20% - Accent5 5 9 2" xfId="20201"/>
    <cellStyle name="20% - Accent5 5 9 2 2" xfId="20202"/>
    <cellStyle name="20% - Accent5 5 9 3" xfId="20203"/>
    <cellStyle name="20% - Accent5 5 9 4" xfId="20204"/>
    <cellStyle name="20% - Accent5 6" xfId="727"/>
    <cellStyle name="20% - Accent5 6 10" xfId="20205"/>
    <cellStyle name="20% - Accent5 6 10 2" xfId="20206"/>
    <cellStyle name="20% - Accent5 6 10 2 2" xfId="20207"/>
    <cellStyle name="20% - Accent5 6 10 3" xfId="20208"/>
    <cellStyle name="20% - Accent5 6 11" xfId="20209"/>
    <cellStyle name="20% - Accent5 6 11 2" xfId="20210"/>
    <cellStyle name="20% - Accent5 6 12" xfId="20211"/>
    <cellStyle name="20% - Accent5 6 13" xfId="20212"/>
    <cellStyle name="20% - Accent5 6 14" xfId="20213"/>
    <cellStyle name="20% - Accent5 6 2" xfId="728"/>
    <cellStyle name="20% - Accent5 6 2 2" xfId="20214"/>
    <cellStyle name="20% - Accent5 6 2 2 2" xfId="20215"/>
    <cellStyle name="20% - Accent5 6 2 2 2 2" xfId="20216"/>
    <cellStyle name="20% - Accent5 6 2 2 3" xfId="20217"/>
    <cellStyle name="20% - Accent5 6 2 2 4" xfId="20218"/>
    <cellStyle name="20% - Accent5 6 2 3" xfId="20219"/>
    <cellStyle name="20% - Accent5 6 2 3 2" xfId="20220"/>
    <cellStyle name="20% - Accent5 6 2 3 2 2" xfId="20221"/>
    <cellStyle name="20% - Accent5 6 2 3 3" xfId="20222"/>
    <cellStyle name="20% - Accent5 6 2 4" xfId="20223"/>
    <cellStyle name="20% - Accent5 6 2 4 2" xfId="20224"/>
    <cellStyle name="20% - Accent5 6 2 5" xfId="20225"/>
    <cellStyle name="20% - Accent5 6 2 6" xfId="20226"/>
    <cellStyle name="20% - Accent5 6 2 7" xfId="20227"/>
    <cellStyle name="20% - Accent5 6 3" xfId="729"/>
    <cellStyle name="20% - Accent5 6 3 2" xfId="20228"/>
    <cellStyle name="20% - Accent5 6 3 2 2" xfId="20229"/>
    <cellStyle name="20% - Accent5 6 3 2 2 2" xfId="20230"/>
    <cellStyle name="20% - Accent5 6 3 2 3" xfId="20231"/>
    <cellStyle name="20% - Accent5 6 3 2 4" xfId="20232"/>
    <cellStyle name="20% - Accent5 6 3 3" xfId="20233"/>
    <cellStyle name="20% - Accent5 6 3 3 2" xfId="20234"/>
    <cellStyle name="20% - Accent5 6 3 3 2 2" xfId="20235"/>
    <cellStyle name="20% - Accent5 6 3 3 3" xfId="20236"/>
    <cellStyle name="20% - Accent5 6 3 4" xfId="20237"/>
    <cellStyle name="20% - Accent5 6 3 4 2" xfId="20238"/>
    <cellStyle name="20% - Accent5 6 3 5" xfId="20239"/>
    <cellStyle name="20% - Accent5 6 3 6" xfId="20240"/>
    <cellStyle name="20% - Accent5 6 3 7" xfId="20241"/>
    <cellStyle name="20% - Accent5 6 4" xfId="730"/>
    <cellStyle name="20% - Accent5 6 4 2" xfId="20242"/>
    <cellStyle name="20% - Accent5 6 4 2 2" xfId="20243"/>
    <cellStyle name="20% - Accent5 6 4 2 2 2" xfId="20244"/>
    <cellStyle name="20% - Accent5 6 4 2 3" xfId="20245"/>
    <cellStyle name="20% - Accent5 6 4 3" xfId="20246"/>
    <cellStyle name="20% - Accent5 6 4 3 2" xfId="20247"/>
    <cellStyle name="20% - Accent5 6 4 4" xfId="20248"/>
    <cellStyle name="20% - Accent5 6 4 5" xfId="20249"/>
    <cellStyle name="20% - Accent5 6 4 6" xfId="20250"/>
    <cellStyle name="20% - Accent5 6 5" xfId="20251"/>
    <cellStyle name="20% - Accent5 6 5 2" xfId="20252"/>
    <cellStyle name="20% - Accent5 6 5 2 2" xfId="20253"/>
    <cellStyle name="20% - Accent5 6 5 3" xfId="20254"/>
    <cellStyle name="20% - Accent5 6 5 4" xfId="20255"/>
    <cellStyle name="20% - Accent5 6 6" xfId="20256"/>
    <cellStyle name="20% - Accent5 6 6 2" xfId="20257"/>
    <cellStyle name="20% - Accent5 6 6 2 2" xfId="20258"/>
    <cellStyle name="20% - Accent5 6 6 3" xfId="20259"/>
    <cellStyle name="20% - Accent5 6 6 4" xfId="20260"/>
    <cellStyle name="20% - Accent5 6 7" xfId="20261"/>
    <cellStyle name="20% - Accent5 6 7 2" xfId="20262"/>
    <cellStyle name="20% - Accent5 6 7 2 2" xfId="20263"/>
    <cellStyle name="20% - Accent5 6 7 3" xfId="20264"/>
    <cellStyle name="20% - Accent5 6 7 4" xfId="20265"/>
    <cellStyle name="20% - Accent5 6 8" xfId="20266"/>
    <cellStyle name="20% - Accent5 6 8 2" xfId="20267"/>
    <cellStyle name="20% - Accent5 6 8 2 2" xfId="20268"/>
    <cellStyle name="20% - Accent5 6 8 3" xfId="20269"/>
    <cellStyle name="20% - Accent5 6 8 4" xfId="20270"/>
    <cellStyle name="20% - Accent5 6 9" xfId="20271"/>
    <cellStyle name="20% - Accent5 6 9 2" xfId="20272"/>
    <cellStyle name="20% - Accent5 6 9 2 2" xfId="20273"/>
    <cellStyle name="20% - Accent5 6 9 3" xfId="20274"/>
    <cellStyle name="20% - Accent5 6 9 4" xfId="20275"/>
    <cellStyle name="20% - Accent5 7" xfId="731"/>
    <cellStyle name="20% - Accent5 7 10" xfId="20276"/>
    <cellStyle name="20% - Accent5 7 10 2" xfId="20277"/>
    <cellStyle name="20% - Accent5 7 11" xfId="20278"/>
    <cellStyle name="20% - Accent5 7 12" xfId="20279"/>
    <cellStyle name="20% - Accent5 7 13" xfId="20280"/>
    <cellStyle name="20% - Accent5 7 2" xfId="732"/>
    <cellStyle name="20% - Accent5 7 2 2" xfId="20281"/>
    <cellStyle name="20% - Accent5 7 2 2 2" xfId="20282"/>
    <cellStyle name="20% - Accent5 7 2 2 2 2" xfId="20283"/>
    <cellStyle name="20% - Accent5 7 2 2 3" xfId="20284"/>
    <cellStyle name="20% - Accent5 7 2 2 4" xfId="20285"/>
    <cellStyle name="20% - Accent5 7 2 3" xfId="20286"/>
    <cellStyle name="20% - Accent5 7 2 3 2" xfId="20287"/>
    <cellStyle name="20% - Accent5 7 2 3 2 2" xfId="20288"/>
    <cellStyle name="20% - Accent5 7 2 3 3" xfId="20289"/>
    <cellStyle name="20% - Accent5 7 2 4" xfId="20290"/>
    <cellStyle name="20% - Accent5 7 2 4 2" xfId="20291"/>
    <cellStyle name="20% - Accent5 7 2 5" xfId="20292"/>
    <cellStyle name="20% - Accent5 7 2 6" xfId="20293"/>
    <cellStyle name="20% - Accent5 7 2 7" xfId="20294"/>
    <cellStyle name="20% - Accent5 7 3" xfId="733"/>
    <cellStyle name="20% - Accent5 7 3 2" xfId="20295"/>
    <cellStyle name="20% - Accent5 7 3 2 2" xfId="20296"/>
    <cellStyle name="20% - Accent5 7 3 2 2 2" xfId="20297"/>
    <cellStyle name="20% - Accent5 7 3 2 3" xfId="20298"/>
    <cellStyle name="20% - Accent5 7 3 3" xfId="20299"/>
    <cellStyle name="20% - Accent5 7 3 3 2" xfId="20300"/>
    <cellStyle name="20% - Accent5 7 3 4" xfId="20301"/>
    <cellStyle name="20% - Accent5 7 3 5" xfId="20302"/>
    <cellStyle name="20% - Accent5 7 3 6" xfId="20303"/>
    <cellStyle name="20% - Accent5 7 4" xfId="734"/>
    <cellStyle name="20% - Accent5 7 4 2" xfId="20304"/>
    <cellStyle name="20% - Accent5 7 4 2 2" xfId="20305"/>
    <cellStyle name="20% - Accent5 7 4 2 2 2" xfId="20306"/>
    <cellStyle name="20% - Accent5 7 4 2 3" xfId="20307"/>
    <cellStyle name="20% - Accent5 7 4 3" xfId="20308"/>
    <cellStyle name="20% - Accent5 7 4 3 2" xfId="20309"/>
    <cellStyle name="20% - Accent5 7 4 4" xfId="20310"/>
    <cellStyle name="20% - Accent5 7 4 5" xfId="20311"/>
    <cellStyle name="20% - Accent5 7 4 6" xfId="20312"/>
    <cellStyle name="20% - Accent5 7 5" xfId="20313"/>
    <cellStyle name="20% - Accent5 7 5 2" xfId="20314"/>
    <cellStyle name="20% - Accent5 7 5 2 2" xfId="20315"/>
    <cellStyle name="20% - Accent5 7 5 3" xfId="20316"/>
    <cellStyle name="20% - Accent5 7 5 4" xfId="20317"/>
    <cellStyle name="20% - Accent5 7 6" xfId="20318"/>
    <cellStyle name="20% - Accent5 7 6 2" xfId="20319"/>
    <cellStyle name="20% - Accent5 7 6 2 2" xfId="20320"/>
    <cellStyle name="20% - Accent5 7 6 3" xfId="20321"/>
    <cellStyle name="20% - Accent5 7 6 4" xfId="20322"/>
    <cellStyle name="20% - Accent5 7 7" xfId="20323"/>
    <cellStyle name="20% - Accent5 7 7 2" xfId="20324"/>
    <cellStyle name="20% - Accent5 7 7 2 2" xfId="20325"/>
    <cellStyle name="20% - Accent5 7 7 3" xfId="20326"/>
    <cellStyle name="20% - Accent5 7 7 4" xfId="20327"/>
    <cellStyle name="20% - Accent5 7 8" xfId="20328"/>
    <cellStyle name="20% - Accent5 7 8 2" xfId="20329"/>
    <cellStyle name="20% - Accent5 7 8 2 2" xfId="20330"/>
    <cellStyle name="20% - Accent5 7 8 3" xfId="20331"/>
    <cellStyle name="20% - Accent5 7 8 4" xfId="20332"/>
    <cellStyle name="20% - Accent5 7 9" xfId="20333"/>
    <cellStyle name="20% - Accent5 7 9 2" xfId="20334"/>
    <cellStyle name="20% - Accent5 7 9 2 2" xfId="20335"/>
    <cellStyle name="20% - Accent5 7 9 3" xfId="20336"/>
    <cellStyle name="20% - Accent5 8" xfId="735"/>
    <cellStyle name="20% - Accent5 8 2" xfId="736"/>
    <cellStyle name="20% - Accent5 8 2 2" xfId="20337"/>
    <cellStyle name="20% - Accent5 8 2 2 2" xfId="20338"/>
    <cellStyle name="20% - Accent5 8 2 3" xfId="20339"/>
    <cellStyle name="20% - Accent5 8 2 4" xfId="20340"/>
    <cellStyle name="20% - Accent5 8 2 5" xfId="20341"/>
    <cellStyle name="20% - Accent5 8 3" xfId="737"/>
    <cellStyle name="20% - Accent5 8 3 2" xfId="20342"/>
    <cellStyle name="20% - Accent5 8 3 2 2" xfId="20343"/>
    <cellStyle name="20% - Accent5 8 3 3" xfId="20344"/>
    <cellStyle name="20% - Accent5 8 3 4" xfId="20345"/>
    <cellStyle name="20% - Accent5 8 3 5" xfId="20346"/>
    <cellStyle name="20% - Accent5 8 4" xfId="738"/>
    <cellStyle name="20% - Accent5 8 4 2" xfId="20347"/>
    <cellStyle name="20% - Accent5 8 4 2 2" xfId="20348"/>
    <cellStyle name="20% - Accent5 8 4 3" xfId="20349"/>
    <cellStyle name="20% - Accent5 8 4 4" xfId="20350"/>
    <cellStyle name="20% - Accent5 8 4 5" xfId="20351"/>
    <cellStyle name="20% - Accent5 8 5" xfId="20352"/>
    <cellStyle name="20% - Accent5 8 5 2" xfId="20353"/>
    <cellStyle name="20% - Accent5 8 5 2 2" xfId="20354"/>
    <cellStyle name="20% - Accent5 8 5 3" xfId="20355"/>
    <cellStyle name="20% - Accent5 8 5 4" xfId="20356"/>
    <cellStyle name="20% - Accent5 8 6" xfId="20357"/>
    <cellStyle name="20% - Accent5 8 6 2" xfId="20358"/>
    <cellStyle name="20% - Accent5 8 6 2 2" xfId="20359"/>
    <cellStyle name="20% - Accent5 8 6 3" xfId="20360"/>
    <cellStyle name="20% - Accent5 8 7" xfId="20361"/>
    <cellStyle name="20% - Accent5 9" xfId="739"/>
    <cellStyle name="20% - Accent5 9 2" xfId="740"/>
    <cellStyle name="20% - Accent5 9 2 2" xfId="20362"/>
    <cellStyle name="20% - Accent5 9 2 2 2" xfId="20363"/>
    <cellStyle name="20% - Accent5 9 2 3" xfId="20364"/>
    <cellStyle name="20% - Accent5 9 2 4" xfId="20365"/>
    <cellStyle name="20% - Accent5 9 2 5" xfId="20366"/>
    <cellStyle name="20% - Accent5 9 3" xfId="741"/>
    <cellStyle name="20% - Accent5 9 3 2" xfId="20367"/>
    <cellStyle name="20% - Accent5 9 3 2 2" xfId="20368"/>
    <cellStyle name="20% - Accent5 9 3 3" xfId="20369"/>
    <cellStyle name="20% - Accent5 9 3 4" xfId="20370"/>
    <cellStyle name="20% - Accent5 9 4" xfId="742"/>
    <cellStyle name="20% - Accent5 9 4 2" xfId="20371"/>
    <cellStyle name="20% - Accent5 9 4 3" xfId="20372"/>
    <cellStyle name="20% - Accent5 9 5" xfId="20373"/>
    <cellStyle name="20% - Accent5 9 6" xfId="20374"/>
    <cellStyle name="20% - Accent5 9 7" xfId="20375"/>
    <cellStyle name="20% - Accent6" xfId="116" builtinId="50" customBuiltin="1"/>
    <cellStyle name="20% - Accent6 10" xfId="743"/>
    <cellStyle name="20% - Accent6 10 2" xfId="744"/>
    <cellStyle name="20% - Accent6 10 2 2" xfId="20376"/>
    <cellStyle name="20% - Accent6 10 2 2 2" xfId="20377"/>
    <cellStyle name="20% - Accent6 10 2 3" xfId="20378"/>
    <cellStyle name="20% - Accent6 10 2 4" xfId="20379"/>
    <cellStyle name="20% - Accent6 10 2 5" xfId="20380"/>
    <cellStyle name="20% - Accent6 10 3" xfId="745"/>
    <cellStyle name="20% - Accent6 10 3 2" xfId="20381"/>
    <cellStyle name="20% - Accent6 10 3 3" xfId="20382"/>
    <cellStyle name="20% - Accent6 10 4" xfId="746"/>
    <cellStyle name="20% - Accent6 10 5" xfId="20383"/>
    <cellStyle name="20% - Accent6 10 6" xfId="20384"/>
    <cellStyle name="20% - Accent6 10 7" xfId="20385"/>
    <cellStyle name="20% - Accent6 11" xfId="747"/>
    <cellStyle name="20% - Accent6 11 2" xfId="748"/>
    <cellStyle name="20% - Accent6 11 2 2" xfId="20386"/>
    <cellStyle name="20% - Accent6 11 2 2 2" xfId="20387"/>
    <cellStyle name="20% - Accent6 11 2 3" xfId="20388"/>
    <cellStyle name="20% - Accent6 11 2 4" xfId="20389"/>
    <cellStyle name="20% - Accent6 11 2 5" xfId="20390"/>
    <cellStyle name="20% - Accent6 11 3" xfId="749"/>
    <cellStyle name="20% - Accent6 11 3 2" xfId="20391"/>
    <cellStyle name="20% - Accent6 11 3 3" xfId="20392"/>
    <cellStyle name="20% - Accent6 11 4" xfId="750"/>
    <cellStyle name="20% - Accent6 11 5" xfId="20393"/>
    <cellStyle name="20% - Accent6 11 6" xfId="20394"/>
    <cellStyle name="20% - Accent6 11 7" xfId="20395"/>
    <cellStyle name="20% - Accent6 12" xfId="751"/>
    <cellStyle name="20% - Accent6 12 2" xfId="752"/>
    <cellStyle name="20% - Accent6 12 2 2" xfId="20396"/>
    <cellStyle name="20% - Accent6 12 2 3" xfId="20397"/>
    <cellStyle name="20% - Accent6 12 3" xfId="753"/>
    <cellStyle name="20% - Accent6 12 4" xfId="754"/>
    <cellStyle name="20% - Accent6 12 5" xfId="20398"/>
    <cellStyle name="20% - Accent6 12 6" xfId="20399"/>
    <cellStyle name="20% - Accent6 12 7" xfId="20400"/>
    <cellStyle name="20% - Accent6 12 8" xfId="20401"/>
    <cellStyle name="20% - Accent6 13" xfId="755"/>
    <cellStyle name="20% - Accent6 13 2" xfId="20402"/>
    <cellStyle name="20% - Accent6 13 2 2" xfId="20403"/>
    <cellStyle name="20% - Accent6 13 3" xfId="20404"/>
    <cellStyle name="20% - Accent6 13 4" xfId="20405"/>
    <cellStyle name="20% - Accent6 13 5" xfId="20406"/>
    <cellStyle name="20% - Accent6 14" xfId="756"/>
    <cellStyle name="20% - Accent6 14 2" xfId="20407"/>
    <cellStyle name="20% - Accent6 14 2 2" xfId="20408"/>
    <cellStyle name="20% - Accent6 14 3" xfId="20409"/>
    <cellStyle name="20% - Accent6 14 4" xfId="20410"/>
    <cellStyle name="20% - Accent6 14 5" xfId="20411"/>
    <cellStyle name="20% - Accent6 15" xfId="757"/>
    <cellStyle name="20% - Accent6 15 2" xfId="20412"/>
    <cellStyle name="20% - Accent6 15 2 2" xfId="20413"/>
    <cellStyle name="20% - Accent6 15 3" xfId="20414"/>
    <cellStyle name="20% - Accent6 15 4" xfId="20415"/>
    <cellStyle name="20% - Accent6 15 5" xfId="20416"/>
    <cellStyle name="20% - Accent6 16" xfId="758"/>
    <cellStyle name="20% - Accent6 16 2" xfId="20417"/>
    <cellStyle name="20% - Accent6 17" xfId="759"/>
    <cellStyle name="20% - Accent6 18" xfId="760"/>
    <cellStyle name="20% - Accent6 19" xfId="761"/>
    <cellStyle name="20% - Accent6 2" xfId="762"/>
    <cellStyle name="20% - Accent6 2 10" xfId="763"/>
    <cellStyle name="20% - Accent6 2 11" xfId="764"/>
    <cellStyle name="20% - Accent6 2 11 2" xfId="20418"/>
    <cellStyle name="20% - Accent6 2 11 2 2" xfId="20419"/>
    <cellStyle name="20% - Accent6 2 11 3" xfId="20420"/>
    <cellStyle name="20% - Accent6 2 11 4" xfId="20421"/>
    <cellStyle name="20% - Accent6 2 11 5" xfId="20422"/>
    <cellStyle name="20% - Accent6 2 12" xfId="765"/>
    <cellStyle name="20% - Accent6 2 12 2" xfId="20423"/>
    <cellStyle name="20% - Accent6 2 12 2 2" xfId="20424"/>
    <cellStyle name="20% - Accent6 2 12 3" xfId="20425"/>
    <cellStyle name="20% - Accent6 2 12 4" xfId="20426"/>
    <cellStyle name="20% - Accent6 2 12 5" xfId="20427"/>
    <cellStyle name="20% - Accent6 2 13" xfId="766"/>
    <cellStyle name="20% - Accent6 2 13 2" xfId="20428"/>
    <cellStyle name="20% - Accent6 2 13 2 2" xfId="20429"/>
    <cellStyle name="20% - Accent6 2 13 3" xfId="20430"/>
    <cellStyle name="20% - Accent6 2 13 4" xfId="20431"/>
    <cellStyle name="20% - Accent6 2 13 5" xfId="20432"/>
    <cellStyle name="20% - Accent6 2 14" xfId="767"/>
    <cellStyle name="20% - Accent6 2 14 2" xfId="20433"/>
    <cellStyle name="20% - Accent6 2 14 2 2" xfId="20434"/>
    <cellStyle name="20% - Accent6 2 14 3" xfId="20435"/>
    <cellStyle name="20% - Accent6 2 14 4" xfId="20436"/>
    <cellStyle name="20% - Accent6 2 14 5" xfId="20437"/>
    <cellStyle name="20% - Accent6 2 15" xfId="768"/>
    <cellStyle name="20% - Accent6 2 15 2" xfId="20438"/>
    <cellStyle name="20% - Accent6 2 15 2 2" xfId="20439"/>
    <cellStyle name="20% - Accent6 2 15 3" xfId="20440"/>
    <cellStyle name="20% - Accent6 2 15 4" xfId="20441"/>
    <cellStyle name="20% - Accent6 2 15 5" xfId="20442"/>
    <cellStyle name="20% - Accent6 2 16" xfId="20443"/>
    <cellStyle name="20% - Accent6 2 16 2" xfId="20444"/>
    <cellStyle name="20% - Accent6 2 16 2 2" xfId="20445"/>
    <cellStyle name="20% - Accent6 2 16 3" xfId="20446"/>
    <cellStyle name="20% - Accent6 2 16 4" xfId="20447"/>
    <cellStyle name="20% - Accent6 2 17" xfId="20448"/>
    <cellStyle name="20% - Accent6 2 17 2" xfId="20449"/>
    <cellStyle name="20% - Accent6 2 18" xfId="20450"/>
    <cellStyle name="20% - Accent6 2 19" xfId="47763"/>
    <cellStyle name="20% - Accent6 2 2" xfId="769"/>
    <cellStyle name="20% - Accent6 2 2 2" xfId="20451"/>
    <cellStyle name="20% - Accent6 2 2 2 10" xfId="20452"/>
    <cellStyle name="20% - Accent6 2 2 2 10 2" xfId="20453"/>
    <cellStyle name="20% - Accent6 2 2 2 10 2 2" xfId="20454"/>
    <cellStyle name="20% - Accent6 2 2 2 10 3" xfId="20455"/>
    <cellStyle name="20% - Accent6 2 2 2 10 4" xfId="20456"/>
    <cellStyle name="20% - Accent6 2 2 2 11" xfId="20457"/>
    <cellStyle name="20% - Accent6 2 2 2 11 2" xfId="20458"/>
    <cellStyle name="20% - Accent6 2 2 2 11 2 2" xfId="20459"/>
    <cellStyle name="20% - Accent6 2 2 2 11 3" xfId="20460"/>
    <cellStyle name="20% - Accent6 2 2 2 11 4" xfId="20461"/>
    <cellStyle name="20% - Accent6 2 2 2 12" xfId="20462"/>
    <cellStyle name="20% - Accent6 2 2 2 12 2" xfId="20463"/>
    <cellStyle name="20% - Accent6 2 2 2 13" xfId="20464"/>
    <cellStyle name="20% - Accent6 2 2 2 14" xfId="20465"/>
    <cellStyle name="20% - Accent6 2 2 2 2" xfId="20466"/>
    <cellStyle name="20% - Accent6 2 2 2 2 10" xfId="20467"/>
    <cellStyle name="20% - Accent6 2 2 2 2 10 2" xfId="20468"/>
    <cellStyle name="20% - Accent6 2 2 2 2 11" xfId="20469"/>
    <cellStyle name="20% - Accent6 2 2 2 2 12" xfId="20470"/>
    <cellStyle name="20% - Accent6 2 2 2 2 2" xfId="20471"/>
    <cellStyle name="20% - Accent6 2 2 2 2 2 2" xfId="20472"/>
    <cellStyle name="20% - Accent6 2 2 2 2 2 2 2" xfId="20473"/>
    <cellStyle name="20% - Accent6 2 2 2 2 2 2 2 2" xfId="20474"/>
    <cellStyle name="20% - Accent6 2 2 2 2 2 2 3" xfId="20475"/>
    <cellStyle name="20% - Accent6 2 2 2 2 2 2 4" xfId="20476"/>
    <cellStyle name="20% - Accent6 2 2 2 2 2 3" xfId="20477"/>
    <cellStyle name="20% - Accent6 2 2 2 2 2 3 2" xfId="20478"/>
    <cellStyle name="20% - Accent6 2 2 2 2 2 4" xfId="20479"/>
    <cellStyle name="20% - Accent6 2 2 2 2 2 5" xfId="20480"/>
    <cellStyle name="20% - Accent6 2 2 2 2 3" xfId="20481"/>
    <cellStyle name="20% - Accent6 2 2 2 2 3 2" xfId="20482"/>
    <cellStyle name="20% - Accent6 2 2 2 2 3 2 2" xfId="20483"/>
    <cellStyle name="20% - Accent6 2 2 2 2 3 2 2 2" xfId="20484"/>
    <cellStyle name="20% - Accent6 2 2 2 2 3 2 3" xfId="20485"/>
    <cellStyle name="20% - Accent6 2 2 2 2 3 2 4" xfId="20486"/>
    <cellStyle name="20% - Accent6 2 2 2 2 3 3" xfId="20487"/>
    <cellStyle name="20% - Accent6 2 2 2 2 3 3 2" xfId="20488"/>
    <cellStyle name="20% - Accent6 2 2 2 2 3 4" xfId="20489"/>
    <cellStyle name="20% - Accent6 2 2 2 2 3 5" xfId="20490"/>
    <cellStyle name="20% - Accent6 2 2 2 2 4" xfId="20491"/>
    <cellStyle name="20% - Accent6 2 2 2 2 4 2" xfId="20492"/>
    <cellStyle name="20% - Accent6 2 2 2 2 4 2 2" xfId="20493"/>
    <cellStyle name="20% - Accent6 2 2 2 2 4 3" xfId="20494"/>
    <cellStyle name="20% - Accent6 2 2 2 2 4 4" xfId="20495"/>
    <cellStyle name="20% - Accent6 2 2 2 2 5" xfId="20496"/>
    <cellStyle name="20% - Accent6 2 2 2 2 5 2" xfId="20497"/>
    <cellStyle name="20% - Accent6 2 2 2 2 5 2 2" xfId="20498"/>
    <cellStyle name="20% - Accent6 2 2 2 2 5 3" xfId="20499"/>
    <cellStyle name="20% - Accent6 2 2 2 2 5 4" xfId="20500"/>
    <cellStyle name="20% - Accent6 2 2 2 2 6" xfId="20501"/>
    <cellStyle name="20% - Accent6 2 2 2 2 6 2" xfId="20502"/>
    <cellStyle name="20% - Accent6 2 2 2 2 6 2 2" xfId="20503"/>
    <cellStyle name="20% - Accent6 2 2 2 2 6 3" xfId="20504"/>
    <cellStyle name="20% - Accent6 2 2 2 2 6 4" xfId="20505"/>
    <cellStyle name="20% - Accent6 2 2 2 2 7" xfId="20506"/>
    <cellStyle name="20% - Accent6 2 2 2 2 7 2" xfId="20507"/>
    <cellStyle name="20% - Accent6 2 2 2 2 7 2 2" xfId="20508"/>
    <cellStyle name="20% - Accent6 2 2 2 2 7 3" xfId="20509"/>
    <cellStyle name="20% - Accent6 2 2 2 2 7 4" xfId="20510"/>
    <cellStyle name="20% - Accent6 2 2 2 2 8" xfId="20511"/>
    <cellStyle name="20% - Accent6 2 2 2 2 8 2" xfId="20512"/>
    <cellStyle name="20% - Accent6 2 2 2 2 8 2 2" xfId="20513"/>
    <cellStyle name="20% - Accent6 2 2 2 2 8 3" xfId="20514"/>
    <cellStyle name="20% - Accent6 2 2 2 2 8 4" xfId="20515"/>
    <cellStyle name="20% - Accent6 2 2 2 2 9" xfId="20516"/>
    <cellStyle name="20% - Accent6 2 2 2 2 9 2" xfId="20517"/>
    <cellStyle name="20% - Accent6 2 2 2 2 9 2 2" xfId="20518"/>
    <cellStyle name="20% - Accent6 2 2 2 2 9 3" xfId="20519"/>
    <cellStyle name="20% - Accent6 2 2 2 2 9 4" xfId="20520"/>
    <cellStyle name="20% - Accent6 2 2 2 3" xfId="20521"/>
    <cellStyle name="20% - Accent6 2 2 2 3 10" xfId="20522"/>
    <cellStyle name="20% - Accent6 2 2 2 3 11" xfId="20523"/>
    <cellStyle name="20% - Accent6 2 2 2 3 2" xfId="20524"/>
    <cellStyle name="20% - Accent6 2 2 2 3 2 2" xfId="20525"/>
    <cellStyle name="20% - Accent6 2 2 2 3 2 2 2" xfId="20526"/>
    <cellStyle name="20% - Accent6 2 2 2 3 2 3" xfId="20527"/>
    <cellStyle name="20% - Accent6 2 2 2 3 2 4" xfId="20528"/>
    <cellStyle name="20% - Accent6 2 2 2 3 3" xfId="20529"/>
    <cellStyle name="20% - Accent6 2 2 2 3 3 2" xfId="20530"/>
    <cellStyle name="20% - Accent6 2 2 2 3 3 2 2" xfId="20531"/>
    <cellStyle name="20% - Accent6 2 2 2 3 3 3" xfId="20532"/>
    <cellStyle name="20% - Accent6 2 2 2 3 3 4" xfId="20533"/>
    <cellStyle name="20% - Accent6 2 2 2 3 4" xfId="20534"/>
    <cellStyle name="20% - Accent6 2 2 2 3 4 2" xfId="20535"/>
    <cellStyle name="20% - Accent6 2 2 2 3 4 2 2" xfId="20536"/>
    <cellStyle name="20% - Accent6 2 2 2 3 4 3" xfId="20537"/>
    <cellStyle name="20% - Accent6 2 2 2 3 4 4" xfId="20538"/>
    <cellStyle name="20% - Accent6 2 2 2 3 5" xfId="20539"/>
    <cellStyle name="20% - Accent6 2 2 2 3 5 2" xfId="20540"/>
    <cellStyle name="20% - Accent6 2 2 2 3 5 2 2" xfId="20541"/>
    <cellStyle name="20% - Accent6 2 2 2 3 5 3" xfId="20542"/>
    <cellStyle name="20% - Accent6 2 2 2 3 5 4" xfId="20543"/>
    <cellStyle name="20% - Accent6 2 2 2 3 6" xfId="20544"/>
    <cellStyle name="20% - Accent6 2 2 2 3 6 2" xfId="20545"/>
    <cellStyle name="20% - Accent6 2 2 2 3 6 2 2" xfId="20546"/>
    <cellStyle name="20% - Accent6 2 2 2 3 6 3" xfId="20547"/>
    <cellStyle name="20% - Accent6 2 2 2 3 6 4" xfId="20548"/>
    <cellStyle name="20% - Accent6 2 2 2 3 7" xfId="20549"/>
    <cellStyle name="20% - Accent6 2 2 2 3 7 2" xfId="20550"/>
    <cellStyle name="20% - Accent6 2 2 2 3 7 2 2" xfId="20551"/>
    <cellStyle name="20% - Accent6 2 2 2 3 7 3" xfId="20552"/>
    <cellStyle name="20% - Accent6 2 2 2 3 7 4" xfId="20553"/>
    <cellStyle name="20% - Accent6 2 2 2 3 8" xfId="20554"/>
    <cellStyle name="20% - Accent6 2 2 2 3 8 2" xfId="20555"/>
    <cellStyle name="20% - Accent6 2 2 2 3 8 2 2" xfId="20556"/>
    <cellStyle name="20% - Accent6 2 2 2 3 8 3" xfId="20557"/>
    <cellStyle name="20% - Accent6 2 2 2 3 8 4" xfId="20558"/>
    <cellStyle name="20% - Accent6 2 2 2 3 9" xfId="20559"/>
    <cellStyle name="20% - Accent6 2 2 2 3 9 2" xfId="20560"/>
    <cellStyle name="20% - Accent6 2 2 2 4" xfId="20561"/>
    <cellStyle name="20% - Accent6 2 2 2 4 2" xfId="20562"/>
    <cellStyle name="20% - Accent6 2 2 2 4 2 2" xfId="20563"/>
    <cellStyle name="20% - Accent6 2 2 2 4 2 2 2" xfId="20564"/>
    <cellStyle name="20% - Accent6 2 2 2 4 2 3" xfId="20565"/>
    <cellStyle name="20% - Accent6 2 2 2 4 2 4" xfId="20566"/>
    <cellStyle name="20% - Accent6 2 2 2 4 3" xfId="20567"/>
    <cellStyle name="20% - Accent6 2 2 2 4 3 2" xfId="20568"/>
    <cellStyle name="20% - Accent6 2 2 2 4 4" xfId="20569"/>
    <cellStyle name="20% - Accent6 2 2 2 4 5" xfId="20570"/>
    <cellStyle name="20% - Accent6 2 2 2 5" xfId="20571"/>
    <cellStyle name="20% - Accent6 2 2 2 5 2" xfId="20572"/>
    <cellStyle name="20% - Accent6 2 2 2 5 2 2" xfId="20573"/>
    <cellStyle name="20% - Accent6 2 2 2 5 3" xfId="20574"/>
    <cellStyle name="20% - Accent6 2 2 2 5 4" xfId="20575"/>
    <cellStyle name="20% - Accent6 2 2 2 6" xfId="20576"/>
    <cellStyle name="20% - Accent6 2 2 2 6 2" xfId="20577"/>
    <cellStyle name="20% - Accent6 2 2 2 6 2 2" xfId="20578"/>
    <cellStyle name="20% - Accent6 2 2 2 6 3" xfId="20579"/>
    <cellStyle name="20% - Accent6 2 2 2 6 4" xfId="20580"/>
    <cellStyle name="20% - Accent6 2 2 2 7" xfId="20581"/>
    <cellStyle name="20% - Accent6 2 2 2 7 2" xfId="20582"/>
    <cellStyle name="20% - Accent6 2 2 2 7 2 2" xfId="20583"/>
    <cellStyle name="20% - Accent6 2 2 2 7 3" xfId="20584"/>
    <cellStyle name="20% - Accent6 2 2 2 7 4" xfId="20585"/>
    <cellStyle name="20% - Accent6 2 2 2 8" xfId="20586"/>
    <cellStyle name="20% - Accent6 2 2 2 8 2" xfId="20587"/>
    <cellStyle name="20% - Accent6 2 2 2 8 2 2" xfId="20588"/>
    <cellStyle name="20% - Accent6 2 2 2 8 3" xfId="20589"/>
    <cellStyle name="20% - Accent6 2 2 2 8 4" xfId="20590"/>
    <cellStyle name="20% - Accent6 2 2 2 9" xfId="20591"/>
    <cellStyle name="20% - Accent6 2 2 2 9 2" xfId="20592"/>
    <cellStyle name="20% - Accent6 2 2 2 9 2 2" xfId="20593"/>
    <cellStyle name="20% - Accent6 2 2 2 9 3" xfId="20594"/>
    <cellStyle name="20% - Accent6 2 2 2 9 4" xfId="20595"/>
    <cellStyle name="20% - Accent6 2 2 3" xfId="20596"/>
    <cellStyle name="20% - Accent6 2 2 3 10" xfId="20597"/>
    <cellStyle name="20% - Accent6 2 2 3 2" xfId="20598"/>
    <cellStyle name="20% - Accent6 2 2 3 2 2" xfId="20599"/>
    <cellStyle name="20% - Accent6 2 2 3 2 2 2" xfId="20600"/>
    <cellStyle name="20% - Accent6 2 2 3 2 2 2 2" xfId="20601"/>
    <cellStyle name="20% - Accent6 2 2 3 2 2 3" xfId="20602"/>
    <cellStyle name="20% - Accent6 2 2 3 2 2 4" xfId="20603"/>
    <cellStyle name="20% - Accent6 2 2 3 2 3" xfId="20604"/>
    <cellStyle name="20% - Accent6 2 2 3 2 3 2" xfId="20605"/>
    <cellStyle name="20% - Accent6 2 2 3 2 4" xfId="20606"/>
    <cellStyle name="20% - Accent6 2 2 3 2 5" xfId="20607"/>
    <cellStyle name="20% - Accent6 2 2 3 3" xfId="20608"/>
    <cellStyle name="20% - Accent6 2 2 3 3 2" xfId="20609"/>
    <cellStyle name="20% - Accent6 2 2 3 3 2 2" xfId="20610"/>
    <cellStyle name="20% - Accent6 2 2 3 3 2 2 2" xfId="20611"/>
    <cellStyle name="20% - Accent6 2 2 3 3 2 3" xfId="20612"/>
    <cellStyle name="20% - Accent6 2 2 3 3 2 4" xfId="20613"/>
    <cellStyle name="20% - Accent6 2 2 3 3 3" xfId="20614"/>
    <cellStyle name="20% - Accent6 2 2 3 3 3 2" xfId="20615"/>
    <cellStyle name="20% - Accent6 2 2 3 3 4" xfId="20616"/>
    <cellStyle name="20% - Accent6 2 2 3 3 5" xfId="20617"/>
    <cellStyle name="20% - Accent6 2 2 3 4" xfId="20618"/>
    <cellStyle name="20% - Accent6 2 2 3 4 2" xfId="20619"/>
    <cellStyle name="20% - Accent6 2 2 3 4 2 2" xfId="20620"/>
    <cellStyle name="20% - Accent6 2 2 3 4 3" xfId="20621"/>
    <cellStyle name="20% - Accent6 2 2 3 4 4" xfId="20622"/>
    <cellStyle name="20% - Accent6 2 2 3 5" xfId="20623"/>
    <cellStyle name="20% - Accent6 2 2 3 5 2" xfId="20624"/>
    <cellStyle name="20% - Accent6 2 2 3 5 2 2" xfId="20625"/>
    <cellStyle name="20% - Accent6 2 2 3 5 3" xfId="20626"/>
    <cellStyle name="20% - Accent6 2 2 3 5 4" xfId="20627"/>
    <cellStyle name="20% - Accent6 2 2 3 6" xfId="20628"/>
    <cellStyle name="20% - Accent6 2 2 3 6 2" xfId="20629"/>
    <cellStyle name="20% - Accent6 2 2 3 6 2 2" xfId="20630"/>
    <cellStyle name="20% - Accent6 2 2 3 6 3" xfId="20631"/>
    <cellStyle name="20% - Accent6 2 2 3 6 4" xfId="20632"/>
    <cellStyle name="20% - Accent6 2 2 3 7" xfId="20633"/>
    <cellStyle name="20% - Accent6 2 2 3 7 2" xfId="20634"/>
    <cellStyle name="20% - Accent6 2 2 3 7 2 2" xfId="20635"/>
    <cellStyle name="20% - Accent6 2 2 3 7 3" xfId="20636"/>
    <cellStyle name="20% - Accent6 2 2 3 7 4" xfId="20637"/>
    <cellStyle name="20% - Accent6 2 2 3 8" xfId="20638"/>
    <cellStyle name="20% - Accent6 2 2 3 8 2" xfId="20639"/>
    <cellStyle name="20% - Accent6 2 2 3 9" xfId="20640"/>
    <cellStyle name="20% - Accent6 2 2 4" xfId="20641"/>
    <cellStyle name="20% - Accent6 2 2 4 10" xfId="20642"/>
    <cellStyle name="20% - Accent6 2 2 4 2" xfId="20643"/>
    <cellStyle name="20% - Accent6 2 2 4 2 2" xfId="20644"/>
    <cellStyle name="20% - Accent6 2 2 4 2 2 2" xfId="20645"/>
    <cellStyle name="20% - Accent6 2 2 4 2 3" xfId="20646"/>
    <cellStyle name="20% - Accent6 2 2 4 2 4" xfId="20647"/>
    <cellStyle name="20% - Accent6 2 2 4 3" xfId="20648"/>
    <cellStyle name="20% - Accent6 2 2 4 3 2" xfId="20649"/>
    <cellStyle name="20% - Accent6 2 2 4 3 2 2" xfId="20650"/>
    <cellStyle name="20% - Accent6 2 2 4 3 3" xfId="20651"/>
    <cellStyle name="20% - Accent6 2 2 4 3 4" xfId="20652"/>
    <cellStyle name="20% - Accent6 2 2 4 4" xfId="20653"/>
    <cellStyle name="20% - Accent6 2 2 4 4 2" xfId="20654"/>
    <cellStyle name="20% - Accent6 2 2 4 4 2 2" xfId="20655"/>
    <cellStyle name="20% - Accent6 2 2 4 4 3" xfId="20656"/>
    <cellStyle name="20% - Accent6 2 2 4 4 4" xfId="20657"/>
    <cellStyle name="20% - Accent6 2 2 4 5" xfId="20658"/>
    <cellStyle name="20% - Accent6 2 2 4 5 2" xfId="20659"/>
    <cellStyle name="20% - Accent6 2 2 4 5 2 2" xfId="20660"/>
    <cellStyle name="20% - Accent6 2 2 4 5 3" xfId="20661"/>
    <cellStyle name="20% - Accent6 2 2 4 5 4" xfId="20662"/>
    <cellStyle name="20% - Accent6 2 2 4 6" xfId="20663"/>
    <cellStyle name="20% - Accent6 2 2 4 6 2" xfId="20664"/>
    <cellStyle name="20% - Accent6 2 2 4 6 2 2" xfId="20665"/>
    <cellStyle name="20% - Accent6 2 2 4 6 3" xfId="20666"/>
    <cellStyle name="20% - Accent6 2 2 4 6 4" xfId="20667"/>
    <cellStyle name="20% - Accent6 2 2 4 7" xfId="20668"/>
    <cellStyle name="20% - Accent6 2 2 4 7 2" xfId="20669"/>
    <cellStyle name="20% - Accent6 2 2 4 7 2 2" xfId="20670"/>
    <cellStyle name="20% - Accent6 2 2 4 7 3" xfId="20671"/>
    <cellStyle name="20% - Accent6 2 2 4 7 4" xfId="20672"/>
    <cellStyle name="20% - Accent6 2 2 4 8" xfId="20673"/>
    <cellStyle name="20% - Accent6 2 2 4 8 2" xfId="20674"/>
    <cellStyle name="20% - Accent6 2 2 4 9" xfId="20675"/>
    <cellStyle name="20% - Accent6 2 2 5" xfId="20676"/>
    <cellStyle name="20% - Accent6 2 2 5 2" xfId="20677"/>
    <cellStyle name="20% - Accent6 2 2 5 2 2" xfId="20678"/>
    <cellStyle name="20% - Accent6 2 2 5 3" xfId="20679"/>
    <cellStyle name="20% - Accent6 2 2 5 4" xfId="20680"/>
    <cellStyle name="20% - Accent6 2 2 6" xfId="20681"/>
    <cellStyle name="20% - Accent6 2 2 6 2" xfId="20682"/>
    <cellStyle name="20% - Accent6 2 2 6 2 2" xfId="20683"/>
    <cellStyle name="20% - Accent6 2 2 6 3" xfId="20684"/>
    <cellStyle name="20% - Accent6 2 2 6 4" xfId="20685"/>
    <cellStyle name="20% - Accent6 2 2 7" xfId="20686"/>
    <cellStyle name="20% - Accent6 2 3" xfId="770"/>
    <cellStyle name="20% - Accent6 2 3 2" xfId="20687"/>
    <cellStyle name="20% - Accent6 2 3 2 2" xfId="20688"/>
    <cellStyle name="20% - Accent6 2 3 2 2 2" xfId="20689"/>
    <cellStyle name="20% - Accent6 2 3 2 2 2 2" xfId="20690"/>
    <cellStyle name="20% - Accent6 2 3 2 2 3" xfId="20691"/>
    <cellStyle name="20% - Accent6 2 3 2 3" xfId="20692"/>
    <cellStyle name="20% - Accent6 2 3 2 3 2" xfId="20693"/>
    <cellStyle name="20% - Accent6 2 3 2 4" xfId="20694"/>
    <cellStyle name="20% - Accent6 2 3 3" xfId="20695"/>
    <cellStyle name="20% - Accent6 2 3 4" xfId="20696"/>
    <cellStyle name="20% - Accent6 2 3 4 2" xfId="20697"/>
    <cellStyle name="20% - Accent6 2 3 5" xfId="20698"/>
    <cellStyle name="20% - Accent6 2 3 6" xfId="20699"/>
    <cellStyle name="20% - Accent6 2 4" xfId="771"/>
    <cellStyle name="20% - Accent6 2 4 10" xfId="20700"/>
    <cellStyle name="20% - Accent6 2 4 10 2" xfId="20701"/>
    <cellStyle name="20% - Accent6 2 4 10 2 2" xfId="20702"/>
    <cellStyle name="20% - Accent6 2 4 10 3" xfId="20703"/>
    <cellStyle name="20% - Accent6 2 4 10 4" xfId="20704"/>
    <cellStyle name="20% - Accent6 2 4 11" xfId="20705"/>
    <cellStyle name="20% - Accent6 2 4 11 2" xfId="20706"/>
    <cellStyle name="20% - Accent6 2 4 11 2 2" xfId="20707"/>
    <cellStyle name="20% - Accent6 2 4 11 3" xfId="20708"/>
    <cellStyle name="20% - Accent6 2 4 11 4" xfId="20709"/>
    <cellStyle name="20% - Accent6 2 4 12" xfId="20710"/>
    <cellStyle name="20% - Accent6 2 4 12 2" xfId="20711"/>
    <cellStyle name="20% - Accent6 2 4 12 2 2" xfId="20712"/>
    <cellStyle name="20% - Accent6 2 4 12 3" xfId="20713"/>
    <cellStyle name="20% - Accent6 2 4 13" xfId="20714"/>
    <cellStyle name="20% - Accent6 2 4 13 2" xfId="20715"/>
    <cellStyle name="20% - Accent6 2 4 14" xfId="20716"/>
    <cellStyle name="20% - Accent6 2 4 15" xfId="20717"/>
    <cellStyle name="20% - Accent6 2 4 16" xfId="20718"/>
    <cellStyle name="20% - Accent6 2 4 2" xfId="20719"/>
    <cellStyle name="20% - Accent6 2 4 2 10" xfId="20720"/>
    <cellStyle name="20% - Accent6 2 4 2 10 2" xfId="20721"/>
    <cellStyle name="20% - Accent6 2 4 2 11" xfId="20722"/>
    <cellStyle name="20% - Accent6 2 4 2 12" xfId="20723"/>
    <cellStyle name="20% - Accent6 2 4 2 13" xfId="20724"/>
    <cellStyle name="20% - Accent6 2 4 2 2" xfId="20725"/>
    <cellStyle name="20% - Accent6 2 4 2 2 2" xfId="20726"/>
    <cellStyle name="20% - Accent6 2 4 2 2 2 2" xfId="20727"/>
    <cellStyle name="20% - Accent6 2 4 2 2 2 2 2" xfId="20728"/>
    <cellStyle name="20% - Accent6 2 4 2 2 2 3" xfId="20729"/>
    <cellStyle name="20% - Accent6 2 4 2 2 2 4" xfId="20730"/>
    <cellStyle name="20% - Accent6 2 4 2 2 3" xfId="20731"/>
    <cellStyle name="20% - Accent6 2 4 2 2 3 2" xfId="20732"/>
    <cellStyle name="20% - Accent6 2 4 2 2 4" xfId="20733"/>
    <cellStyle name="20% - Accent6 2 4 2 2 5" xfId="20734"/>
    <cellStyle name="20% - Accent6 2 4 2 3" xfId="20735"/>
    <cellStyle name="20% - Accent6 2 4 2 3 2" xfId="20736"/>
    <cellStyle name="20% - Accent6 2 4 2 3 2 2" xfId="20737"/>
    <cellStyle name="20% - Accent6 2 4 2 3 2 2 2" xfId="20738"/>
    <cellStyle name="20% - Accent6 2 4 2 3 2 3" xfId="20739"/>
    <cellStyle name="20% - Accent6 2 4 2 3 2 4" xfId="20740"/>
    <cellStyle name="20% - Accent6 2 4 2 3 3" xfId="20741"/>
    <cellStyle name="20% - Accent6 2 4 2 3 3 2" xfId="20742"/>
    <cellStyle name="20% - Accent6 2 4 2 3 4" xfId="20743"/>
    <cellStyle name="20% - Accent6 2 4 2 3 5" xfId="20744"/>
    <cellStyle name="20% - Accent6 2 4 2 4" xfId="20745"/>
    <cellStyle name="20% - Accent6 2 4 2 4 2" xfId="20746"/>
    <cellStyle name="20% - Accent6 2 4 2 4 2 2" xfId="20747"/>
    <cellStyle name="20% - Accent6 2 4 2 4 3" xfId="20748"/>
    <cellStyle name="20% - Accent6 2 4 2 4 4" xfId="20749"/>
    <cellStyle name="20% - Accent6 2 4 2 5" xfId="20750"/>
    <cellStyle name="20% - Accent6 2 4 2 5 2" xfId="20751"/>
    <cellStyle name="20% - Accent6 2 4 2 5 2 2" xfId="20752"/>
    <cellStyle name="20% - Accent6 2 4 2 5 3" xfId="20753"/>
    <cellStyle name="20% - Accent6 2 4 2 5 4" xfId="20754"/>
    <cellStyle name="20% - Accent6 2 4 2 6" xfId="20755"/>
    <cellStyle name="20% - Accent6 2 4 2 6 2" xfId="20756"/>
    <cellStyle name="20% - Accent6 2 4 2 6 2 2" xfId="20757"/>
    <cellStyle name="20% - Accent6 2 4 2 6 3" xfId="20758"/>
    <cellStyle name="20% - Accent6 2 4 2 6 4" xfId="20759"/>
    <cellStyle name="20% - Accent6 2 4 2 7" xfId="20760"/>
    <cellStyle name="20% - Accent6 2 4 2 7 2" xfId="20761"/>
    <cellStyle name="20% - Accent6 2 4 2 7 2 2" xfId="20762"/>
    <cellStyle name="20% - Accent6 2 4 2 7 3" xfId="20763"/>
    <cellStyle name="20% - Accent6 2 4 2 7 4" xfId="20764"/>
    <cellStyle name="20% - Accent6 2 4 2 8" xfId="20765"/>
    <cellStyle name="20% - Accent6 2 4 2 8 2" xfId="20766"/>
    <cellStyle name="20% - Accent6 2 4 2 8 2 2" xfId="20767"/>
    <cellStyle name="20% - Accent6 2 4 2 8 3" xfId="20768"/>
    <cellStyle name="20% - Accent6 2 4 2 8 4" xfId="20769"/>
    <cellStyle name="20% - Accent6 2 4 2 9" xfId="20770"/>
    <cellStyle name="20% - Accent6 2 4 2 9 2" xfId="20771"/>
    <cellStyle name="20% - Accent6 2 4 2 9 2 2" xfId="20772"/>
    <cellStyle name="20% - Accent6 2 4 2 9 3" xfId="20773"/>
    <cellStyle name="20% - Accent6 2 4 2 9 4" xfId="20774"/>
    <cellStyle name="20% - Accent6 2 4 3" xfId="20775"/>
    <cellStyle name="20% - Accent6 2 4 3 10" xfId="20776"/>
    <cellStyle name="20% - Accent6 2 4 3 11" xfId="20777"/>
    <cellStyle name="20% - Accent6 2 4 3 2" xfId="20778"/>
    <cellStyle name="20% - Accent6 2 4 3 2 2" xfId="20779"/>
    <cellStyle name="20% - Accent6 2 4 3 2 2 2" xfId="20780"/>
    <cellStyle name="20% - Accent6 2 4 3 2 3" xfId="20781"/>
    <cellStyle name="20% - Accent6 2 4 3 2 4" xfId="20782"/>
    <cellStyle name="20% - Accent6 2 4 3 3" xfId="20783"/>
    <cellStyle name="20% - Accent6 2 4 3 3 2" xfId="20784"/>
    <cellStyle name="20% - Accent6 2 4 3 3 2 2" xfId="20785"/>
    <cellStyle name="20% - Accent6 2 4 3 3 3" xfId="20786"/>
    <cellStyle name="20% - Accent6 2 4 3 3 4" xfId="20787"/>
    <cellStyle name="20% - Accent6 2 4 3 4" xfId="20788"/>
    <cellStyle name="20% - Accent6 2 4 3 4 2" xfId="20789"/>
    <cellStyle name="20% - Accent6 2 4 3 4 2 2" xfId="20790"/>
    <cellStyle name="20% - Accent6 2 4 3 4 3" xfId="20791"/>
    <cellStyle name="20% - Accent6 2 4 3 4 4" xfId="20792"/>
    <cellStyle name="20% - Accent6 2 4 3 5" xfId="20793"/>
    <cellStyle name="20% - Accent6 2 4 3 5 2" xfId="20794"/>
    <cellStyle name="20% - Accent6 2 4 3 5 2 2" xfId="20795"/>
    <cellStyle name="20% - Accent6 2 4 3 5 3" xfId="20796"/>
    <cellStyle name="20% - Accent6 2 4 3 5 4" xfId="20797"/>
    <cellStyle name="20% - Accent6 2 4 3 6" xfId="20798"/>
    <cellStyle name="20% - Accent6 2 4 3 6 2" xfId="20799"/>
    <cellStyle name="20% - Accent6 2 4 3 6 2 2" xfId="20800"/>
    <cellStyle name="20% - Accent6 2 4 3 6 3" xfId="20801"/>
    <cellStyle name="20% - Accent6 2 4 3 6 4" xfId="20802"/>
    <cellStyle name="20% - Accent6 2 4 3 7" xfId="20803"/>
    <cellStyle name="20% - Accent6 2 4 3 7 2" xfId="20804"/>
    <cellStyle name="20% - Accent6 2 4 3 7 2 2" xfId="20805"/>
    <cellStyle name="20% - Accent6 2 4 3 7 3" xfId="20806"/>
    <cellStyle name="20% - Accent6 2 4 3 7 4" xfId="20807"/>
    <cellStyle name="20% - Accent6 2 4 3 8" xfId="20808"/>
    <cellStyle name="20% - Accent6 2 4 3 8 2" xfId="20809"/>
    <cellStyle name="20% - Accent6 2 4 3 8 2 2" xfId="20810"/>
    <cellStyle name="20% - Accent6 2 4 3 8 3" xfId="20811"/>
    <cellStyle name="20% - Accent6 2 4 3 8 4" xfId="20812"/>
    <cellStyle name="20% - Accent6 2 4 3 9" xfId="20813"/>
    <cellStyle name="20% - Accent6 2 4 3 9 2" xfId="20814"/>
    <cellStyle name="20% - Accent6 2 4 4" xfId="20815"/>
    <cellStyle name="20% - Accent6 2 4 4 2" xfId="20816"/>
    <cellStyle name="20% - Accent6 2 4 4 2 2" xfId="20817"/>
    <cellStyle name="20% - Accent6 2 4 4 2 2 2" xfId="20818"/>
    <cellStyle name="20% - Accent6 2 4 4 2 3" xfId="20819"/>
    <cellStyle name="20% - Accent6 2 4 4 2 4" xfId="20820"/>
    <cellStyle name="20% - Accent6 2 4 4 3" xfId="20821"/>
    <cellStyle name="20% - Accent6 2 4 4 3 2" xfId="20822"/>
    <cellStyle name="20% - Accent6 2 4 4 4" xfId="20823"/>
    <cellStyle name="20% - Accent6 2 4 4 5" xfId="20824"/>
    <cellStyle name="20% - Accent6 2 4 5" xfId="20825"/>
    <cellStyle name="20% - Accent6 2 4 5 2" xfId="20826"/>
    <cellStyle name="20% - Accent6 2 4 5 2 2" xfId="20827"/>
    <cellStyle name="20% - Accent6 2 4 5 3" xfId="20828"/>
    <cellStyle name="20% - Accent6 2 4 5 4" xfId="20829"/>
    <cellStyle name="20% - Accent6 2 4 6" xfId="20830"/>
    <cellStyle name="20% - Accent6 2 4 6 2" xfId="20831"/>
    <cellStyle name="20% - Accent6 2 4 6 2 2" xfId="20832"/>
    <cellStyle name="20% - Accent6 2 4 6 3" xfId="20833"/>
    <cellStyle name="20% - Accent6 2 4 6 4" xfId="20834"/>
    <cellStyle name="20% - Accent6 2 4 7" xfId="20835"/>
    <cellStyle name="20% - Accent6 2 4 7 2" xfId="20836"/>
    <cellStyle name="20% - Accent6 2 4 7 2 2" xfId="20837"/>
    <cellStyle name="20% - Accent6 2 4 7 3" xfId="20838"/>
    <cellStyle name="20% - Accent6 2 4 7 4" xfId="20839"/>
    <cellStyle name="20% - Accent6 2 4 8" xfId="20840"/>
    <cellStyle name="20% - Accent6 2 4 8 2" xfId="20841"/>
    <cellStyle name="20% - Accent6 2 4 8 2 2" xfId="20842"/>
    <cellStyle name="20% - Accent6 2 4 8 3" xfId="20843"/>
    <cellStyle name="20% - Accent6 2 4 8 4" xfId="20844"/>
    <cellStyle name="20% - Accent6 2 4 9" xfId="20845"/>
    <cellStyle name="20% - Accent6 2 4 9 2" xfId="20846"/>
    <cellStyle name="20% - Accent6 2 4 9 2 2" xfId="20847"/>
    <cellStyle name="20% - Accent6 2 4 9 3" xfId="20848"/>
    <cellStyle name="20% - Accent6 2 4 9 4" xfId="20849"/>
    <cellStyle name="20% - Accent6 2 5" xfId="772"/>
    <cellStyle name="20% - Accent6 2 5 10" xfId="20850"/>
    <cellStyle name="20% - Accent6 2 5 10 2" xfId="20851"/>
    <cellStyle name="20% - Accent6 2 5 10 2 2" xfId="20852"/>
    <cellStyle name="20% - Accent6 2 5 10 3" xfId="20853"/>
    <cellStyle name="20% - Accent6 2 5 10 4" xfId="20854"/>
    <cellStyle name="20% - Accent6 2 5 11" xfId="20855"/>
    <cellStyle name="20% - Accent6 2 5 11 2" xfId="20856"/>
    <cellStyle name="20% - Accent6 2 5 11 2 2" xfId="20857"/>
    <cellStyle name="20% - Accent6 2 5 11 3" xfId="20858"/>
    <cellStyle name="20% - Accent6 2 5 11 4" xfId="20859"/>
    <cellStyle name="20% - Accent6 2 5 12" xfId="20860"/>
    <cellStyle name="20% - Accent6 2 5 12 2" xfId="20861"/>
    <cellStyle name="20% - Accent6 2 5 12 2 2" xfId="20862"/>
    <cellStyle name="20% - Accent6 2 5 12 3" xfId="20863"/>
    <cellStyle name="20% - Accent6 2 5 13" xfId="20864"/>
    <cellStyle name="20% - Accent6 2 5 13 2" xfId="20865"/>
    <cellStyle name="20% - Accent6 2 5 14" xfId="20866"/>
    <cellStyle name="20% - Accent6 2 5 15" xfId="20867"/>
    <cellStyle name="20% - Accent6 2 5 16" xfId="20868"/>
    <cellStyle name="20% - Accent6 2 5 2" xfId="20869"/>
    <cellStyle name="20% - Accent6 2 5 2 10" xfId="20870"/>
    <cellStyle name="20% - Accent6 2 5 2 10 2" xfId="20871"/>
    <cellStyle name="20% - Accent6 2 5 2 11" xfId="20872"/>
    <cellStyle name="20% - Accent6 2 5 2 12" xfId="20873"/>
    <cellStyle name="20% - Accent6 2 5 2 2" xfId="20874"/>
    <cellStyle name="20% - Accent6 2 5 2 2 2" xfId="20875"/>
    <cellStyle name="20% - Accent6 2 5 2 2 2 2" xfId="20876"/>
    <cellStyle name="20% - Accent6 2 5 2 2 3" xfId="20877"/>
    <cellStyle name="20% - Accent6 2 5 2 2 4" xfId="20878"/>
    <cellStyle name="20% - Accent6 2 5 2 3" xfId="20879"/>
    <cellStyle name="20% - Accent6 2 5 2 3 2" xfId="20880"/>
    <cellStyle name="20% - Accent6 2 5 2 3 2 2" xfId="20881"/>
    <cellStyle name="20% - Accent6 2 5 2 3 3" xfId="20882"/>
    <cellStyle name="20% - Accent6 2 5 2 3 4" xfId="20883"/>
    <cellStyle name="20% - Accent6 2 5 2 4" xfId="20884"/>
    <cellStyle name="20% - Accent6 2 5 2 4 2" xfId="20885"/>
    <cellStyle name="20% - Accent6 2 5 2 4 2 2" xfId="20886"/>
    <cellStyle name="20% - Accent6 2 5 2 4 3" xfId="20887"/>
    <cellStyle name="20% - Accent6 2 5 2 4 4" xfId="20888"/>
    <cellStyle name="20% - Accent6 2 5 2 5" xfId="20889"/>
    <cellStyle name="20% - Accent6 2 5 2 5 2" xfId="20890"/>
    <cellStyle name="20% - Accent6 2 5 2 5 2 2" xfId="20891"/>
    <cellStyle name="20% - Accent6 2 5 2 5 3" xfId="20892"/>
    <cellStyle name="20% - Accent6 2 5 2 5 4" xfId="20893"/>
    <cellStyle name="20% - Accent6 2 5 2 6" xfId="20894"/>
    <cellStyle name="20% - Accent6 2 5 2 6 2" xfId="20895"/>
    <cellStyle name="20% - Accent6 2 5 2 6 2 2" xfId="20896"/>
    <cellStyle name="20% - Accent6 2 5 2 6 3" xfId="20897"/>
    <cellStyle name="20% - Accent6 2 5 2 6 4" xfId="20898"/>
    <cellStyle name="20% - Accent6 2 5 2 7" xfId="20899"/>
    <cellStyle name="20% - Accent6 2 5 2 7 2" xfId="20900"/>
    <cellStyle name="20% - Accent6 2 5 2 7 2 2" xfId="20901"/>
    <cellStyle name="20% - Accent6 2 5 2 7 3" xfId="20902"/>
    <cellStyle name="20% - Accent6 2 5 2 7 4" xfId="20903"/>
    <cellStyle name="20% - Accent6 2 5 2 8" xfId="20904"/>
    <cellStyle name="20% - Accent6 2 5 2 8 2" xfId="20905"/>
    <cellStyle name="20% - Accent6 2 5 2 8 2 2" xfId="20906"/>
    <cellStyle name="20% - Accent6 2 5 2 8 3" xfId="20907"/>
    <cellStyle name="20% - Accent6 2 5 2 8 4" xfId="20908"/>
    <cellStyle name="20% - Accent6 2 5 2 9" xfId="20909"/>
    <cellStyle name="20% - Accent6 2 5 2 9 2" xfId="20910"/>
    <cellStyle name="20% - Accent6 2 5 2 9 2 2" xfId="20911"/>
    <cellStyle name="20% - Accent6 2 5 2 9 3" xfId="20912"/>
    <cellStyle name="20% - Accent6 2 5 2 9 4" xfId="20913"/>
    <cellStyle name="20% - Accent6 2 5 3" xfId="20914"/>
    <cellStyle name="20% - Accent6 2 5 3 2" xfId="20915"/>
    <cellStyle name="20% - Accent6 2 5 3 2 2" xfId="20916"/>
    <cellStyle name="20% - Accent6 2 5 3 2 2 2" xfId="20917"/>
    <cellStyle name="20% - Accent6 2 5 3 2 3" xfId="20918"/>
    <cellStyle name="20% - Accent6 2 5 3 2 4" xfId="20919"/>
    <cellStyle name="20% - Accent6 2 5 3 3" xfId="20920"/>
    <cellStyle name="20% - Accent6 2 5 3 3 2" xfId="20921"/>
    <cellStyle name="20% - Accent6 2 5 3 4" xfId="20922"/>
    <cellStyle name="20% - Accent6 2 5 3 5" xfId="20923"/>
    <cellStyle name="20% - Accent6 2 5 4" xfId="20924"/>
    <cellStyle name="20% - Accent6 2 5 4 2" xfId="20925"/>
    <cellStyle name="20% - Accent6 2 5 4 2 2" xfId="20926"/>
    <cellStyle name="20% - Accent6 2 5 4 3" xfId="20927"/>
    <cellStyle name="20% - Accent6 2 5 4 4" xfId="20928"/>
    <cellStyle name="20% - Accent6 2 5 5" xfId="20929"/>
    <cellStyle name="20% - Accent6 2 5 5 2" xfId="20930"/>
    <cellStyle name="20% - Accent6 2 5 5 2 2" xfId="20931"/>
    <cellStyle name="20% - Accent6 2 5 5 3" xfId="20932"/>
    <cellStyle name="20% - Accent6 2 5 5 4" xfId="20933"/>
    <cellStyle name="20% - Accent6 2 5 6" xfId="20934"/>
    <cellStyle name="20% - Accent6 2 5 6 2" xfId="20935"/>
    <cellStyle name="20% - Accent6 2 5 6 2 2" xfId="20936"/>
    <cellStyle name="20% - Accent6 2 5 6 3" xfId="20937"/>
    <cellStyle name="20% - Accent6 2 5 6 4" xfId="20938"/>
    <cellStyle name="20% - Accent6 2 5 7" xfId="20939"/>
    <cellStyle name="20% - Accent6 2 5 7 2" xfId="20940"/>
    <cellStyle name="20% - Accent6 2 5 7 2 2" xfId="20941"/>
    <cellStyle name="20% - Accent6 2 5 7 3" xfId="20942"/>
    <cellStyle name="20% - Accent6 2 5 7 4" xfId="20943"/>
    <cellStyle name="20% - Accent6 2 5 8" xfId="20944"/>
    <cellStyle name="20% - Accent6 2 5 8 2" xfId="20945"/>
    <cellStyle name="20% - Accent6 2 5 8 2 2" xfId="20946"/>
    <cellStyle name="20% - Accent6 2 5 8 3" xfId="20947"/>
    <cellStyle name="20% - Accent6 2 5 8 4" xfId="20948"/>
    <cellStyle name="20% - Accent6 2 5 9" xfId="20949"/>
    <cellStyle name="20% - Accent6 2 5 9 2" xfId="20950"/>
    <cellStyle name="20% - Accent6 2 5 9 2 2" xfId="20951"/>
    <cellStyle name="20% - Accent6 2 5 9 3" xfId="20952"/>
    <cellStyle name="20% - Accent6 2 5 9 4" xfId="20953"/>
    <cellStyle name="20% - Accent6 2 6" xfId="773"/>
    <cellStyle name="20% - Accent6 2 6 10" xfId="20954"/>
    <cellStyle name="20% - Accent6 2 6 10 2" xfId="20955"/>
    <cellStyle name="20% - Accent6 2 6 10 2 2" xfId="20956"/>
    <cellStyle name="20% - Accent6 2 6 10 3" xfId="20957"/>
    <cellStyle name="20% - Accent6 2 6 11" xfId="20958"/>
    <cellStyle name="20% - Accent6 2 6 11 2" xfId="20959"/>
    <cellStyle name="20% - Accent6 2 6 12" xfId="20960"/>
    <cellStyle name="20% - Accent6 2 6 13" xfId="20961"/>
    <cellStyle name="20% - Accent6 2 6 14" xfId="20962"/>
    <cellStyle name="20% - Accent6 2 6 2" xfId="20963"/>
    <cellStyle name="20% - Accent6 2 6 2 2" xfId="20964"/>
    <cellStyle name="20% - Accent6 2 6 2 2 2" xfId="20965"/>
    <cellStyle name="20% - Accent6 2 6 2 2 2 2" xfId="20966"/>
    <cellStyle name="20% - Accent6 2 6 2 2 3" xfId="20967"/>
    <cellStyle name="20% - Accent6 2 6 2 2 4" xfId="20968"/>
    <cellStyle name="20% - Accent6 2 6 2 3" xfId="20969"/>
    <cellStyle name="20% - Accent6 2 6 2 3 2" xfId="20970"/>
    <cellStyle name="20% - Accent6 2 6 2 4" xfId="20971"/>
    <cellStyle name="20% - Accent6 2 6 2 5" xfId="20972"/>
    <cellStyle name="20% - Accent6 2 6 3" xfId="20973"/>
    <cellStyle name="20% - Accent6 2 6 3 2" xfId="20974"/>
    <cellStyle name="20% - Accent6 2 6 3 2 2" xfId="20975"/>
    <cellStyle name="20% - Accent6 2 6 3 2 2 2" xfId="20976"/>
    <cellStyle name="20% - Accent6 2 6 3 2 3" xfId="20977"/>
    <cellStyle name="20% - Accent6 2 6 3 2 4" xfId="20978"/>
    <cellStyle name="20% - Accent6 2 6 3 3" xfId="20979"/>
    <cellStyle name="20% - Accent6 2 6 3 3 2" xfId="20980"/>
    <cellStyle name="20% - Accent6 2 6 3 4" xfId="20981"/>
    <cellStyle name="20% - Accent6 2 6 3 5" xfId="20982"/>
    <cellStyle name="20% - Accent6 2 6 4" xfId="20983"/>
    <cellStyle name="20% - Accent6 2 6 4 2" xfId="20984"/>
    <cellStyle name="20% - Accent6 2 6 4 2 2" xfId="20985"/>
    <cellStyle name="20% - Accent6 2 6 4 3" xfId="20986"/>
    <cellStyle name="20% - Accent6 2 6 4 4" xfId="20987"/>
    <cellStyle name="20% - Accent6 2 6 5" xfId="20988"/>
    <cellStyle name="20% - Accent6 2 6 5 2" xfId="20989"/>
    <cellStyle name="20% - Accent6 2 6 5 2 2" xfId="20990"/>
    <cellStyle name="20% - Accent6 2 6 5 3" xfId="20991"/>
    <cellStyle name="20% - Accent6 2 6 5 4" xfId="20992"/>
    <cellStyle name="20% - Accent6 2 6 6" xfId="20993"/>
    <cellStyle name="20% - Accent6 2 6 6 2" xfId="20994"/>
    <cellStyle name="20% - Accent6 2 6 6 2 2" xfId="20995"/>
    <cellStyle name="20% - Accent6 2 6 6 3" xfId="20996"/>
    <cellStyle name="20% - Accent6 2 6 6 4" xfId="20997"/>
    <cellStyle name="20% - Accent6 2 6 7" xfId="20998"/>
    <cellStyle name="20% - Accent6 2 6 7 2" xfId="20999"/>
    <cellStyle name="20% - Accent6 2 6 7 2 2" xfId="21000"/>
    <cellStyle name="20% - Accent6 2 6 7 3" xfId="21001"/>
    <cellStyle name="20% - Accent6 2 6 7 4" xfId="21002"/>
    <cellStyle name="20% - Accent6 2 6 8" xfId="21003"/>
    <cellStyle name="20% - Accent6 2 6 8 2" xfId="21004"/>
    <cellStyle name="20% - Accent6 2 6 8 2 2" xfId="21005"/>
    <cellStyle name="20% - Accent6 2 6 8 3" xfId="21006"/>
    <cellStyle name="20% - Accent6 2 6 8 4" xfId="21007"/>
    <cellStyle name="20% - Accent6 2 6 9" xfId="21008"/>
    <cellStyle name="20% - Accent6 2 6 9 2" xfId="21009"/>
    <cellStyle name="20% - Accent6 2 6 9 2 2" xfId="21010"/>
    <cellStyle name="20% - Accent6 2 6 9 3" xfId="21011"/>
    <cellStyle name="20% - Accent6 2 6 9 4" xfId="21012"/>
    <cellStyle name="20% - Accent6 2 7" xfId="774"/>
    <cellStyle name="20% - Accent6 2 7 2" xfId="21013"/>
    <cellStyle name="20% - Accent6 2 7 3" xfId="21014"/>
    <cellStyle name="20% - Accent6 2 7 3 2" xfId="21015"/>
    <cellStyle name="20% - Accent6 2 7 3 2 2" xfId="21016"/>
    <cellStyle name="20% - Accent6 2 7 3 3" xfId="21017"/>
    <cellStyle name="20% - Accent6 2 7 4" xfId="21018"/>
    <cellStyle name="20% - Accent6 2 7 4 2" xfId="21019"/>
    <cellStyle name="20% - Accent6 2 7 5" xfId="21020"/>
    <cellStyle name="20% - Accent6 2 7 6" xfId="21021"/>
    <cellStyle name="20% - Accent6 2 8" xfId="775"/>
    <cellStyle name="20% - Accent6 2 8 2" xfId="21022"/>
    <cellStyle name="20% - Accent6 2 8 2 2" xfId="21023"/>
    <cellStyle name="20% - Accent6 2 8 2 2 2" xfId="21024"/>
    <cellStyle name="20% - Accent6 2 8 2 3" xfId="21025"/>
    <cellStyle name="20% - Accent6 2 8 3" xfId="21026"/>
    <cellStyle name="20% - Accent6 2 8 3 2" xfId="21027"/>
    <cellStyle name="20% - Accent6 2 8 4" xfId="21028"/>
    <cellStyle name="20% - Accent6 2 8 5" xfId="21029"/>
    <cellStyle name="20% - Accent6 2 8 6" xfId="21030"/>
    <cellStyle name="20% - Accent6 2 9" xfId="776"/>
    <cellStyle name="20% - Accent6 2 9 2" xfId="21031"/>
    <cellStyle name="20% - Accent6 2 9 2 2" xfId="21032"/>
    <cellStyle name="20% - Accent6 2 9 3" xfId="21033"/>
    <cellStyle name="20% - Accent6 2 9 4" xfId="21034"/>
    <cellStyle name="20% - Accent6 2 9 5" xfId="21035"/>
    <cellStyle name="20% - Accent6 20" xfId="12788"/>
    <cellStyle name="20% - Accent6 21" xfId="21036"/>
    <cellStyle name="20% - Accent6 22" xfId="47762"/>
    <cellStyle name="20% - Accent6 3" xfId="777"/>
    <cellStyle name="20% - Accent6 3 10" xfId="778"/>
    <cellStyle name="20% - Accent6 3 10 2" xfId="21037"/>
    <cellStyle name="20% - Accent6 3 10 2 2" xfId="21038"/>
    <cellStyle name="20% - Accent6 3 10 3" xfId="21039"/>
    <cellStyle name="20% - Accent6 3 10 4" xfId="21040"/>
    <cellStyle name="20% - Accent6 3 10 5" xfId="21041"/>
    <cellStyle name="20% - Accent6 3 11" xfId="779"/>
    <cellStyle name="20% - Accent6 3 11 2" xfId="21042"/>
    <cellStyle name="20% - Accent6 3 11 2 2" xfId="21043"/>
    <cellStyle name="20% - Accent6 3 11 3" xfId="21044"/>
    <cellStyle name="20% - Accent6 3 11 4" xfId="21045"/>
    <cellStyle name="20% - Accent6 3 11 5" xfId="21046"/>
    <cellStyle name="20% - Accent6 3 12" xfId="780"/>
    <cellStyle name="20% - Accent6 3 12 2" xfId="21047"/>
    <cellStyle name="20% - Accent6 3 12 2 2" xfId="21048"/>
    <cellStyle name="20% - Accent6 3 12 3" xfId="21049"/>
    <cellStyle name="20% - Accent6 3 12 4" xfId="21050"/>
    <cellStyle name="20% - Accent6 3 12 5" xfId="21051"/>
    <cellStyle name="20% - Accent6 3 13" xfId="781"/>
    <cellStyle name="20% - Accent6 3 13 2" xfId="21052"/>
    <cellStyle name="20% - Accent6 3 13 2 2" xfId="21053"/>
    <cellStyle name="20% - Accent6 3 13 3" xfId="21054"/>
    <cellStyle name="20% - Accent6 3 13 4" xfId="21055"/>
    <cellStyle name="20% - Accent6 3 13 5" xfId="21056"/>
    <cellStyle name="20% - Accent6 3 14" xfId="782"/>
    <cellStyle name="20% - Accent6 3 14 2" xfId="21057"/>
    <cellStyle name="20% - Accent6 3 14 2 2" xfId="21058"/>
    <cellStyle name="20% - Accent6 3 14 3" xfId="21059"/>
    <cellStyle name="20% - Accent6 3 14 4" xfId="21060"/>
    <cellStyle name="20% - Accent6 3 15" xfId="783"/>
    <cellStyle name="20% - Accent6 3 15 2" xfId="21061"/>
    <cellStyle name="20% - Accent6 3 15 3" xfId="21062"/>
    <cellStyle name="20% - Accent6 3 16" xfId="21063"/>
    <cellStyle name="20% - Accent6 3 17" xfId="21064"/>
    <cellStyle name="20% - Accent6 3 18" xfId="21065"/>
    <cellStyle name="20% - Accent6 3 2" xfId="784"/>
    <cellStyle name="20% - Accent6 3 2 10" xfId="21066"/>
    <cellStyle name="20% - Accent6 3 2 10 2" xfId="21067"/>
    <cellStyle name="20% - Accent6 3 2 10 2 2" xfId="21068"/>
    <cellStyle name="20% - Accent6 3 2 10 3" xfId="21069"/>
    <cellStyle name="20% - Accent6 3 2 10 4" xfId="21070"/>
    <cellStyle name="20% - Accent6 3 2 11" xfId="21071"/>
    <cellStyle name="20% - Accent6 3 2 11 2" xfId="21072"/>
    <cellStyle name="20% - Accent6 3 2 11 2 2" xfId="21073"/>
    <cellStyle name="20% - Accent6 3 2 11 3" xfId="21074"/>
    <cellStyle name="20% - Accent6 3 2 11 4" xfId="21075"/>
    <cellStyle name="20% - Accent6 3 2 12" xfId="21076"/>
    <cellStyle name="20% - Accent6 3 2 12 2" xfId="21077"/>
    <cellStyle name="20% - Accent6 3 2 12 2 2" xfId="21078"/>
    <cellStyle name="20% - Accent6 3 2 12 3" xfId="21079"/>
    <cellStyle name="20% - Accent6 3 2 13" xfId="21080"/>
    <cellStyle name="20% - Accent6 3 2 13 2" xfId="21081"/>
    <cellStyle name="20% - Accent6 3 2 14" xfId="21082"/>
    <cellStyle name="20% - Accent6 3 2 15" xfId="21083"/>
    <cellStyle name="20% - Accent6 3 2 16" xfId="21084"/>
    <cellStyle name="20% - Accent6 3 2 2" xfId="21085"/>
    <cellStyle name="20% - Accent6 3 2 2 10" xfId="21086"/>
    <cellStyle name="20% - Accent6 3 2 2 10 2" xfId="21087"/>
    <cellStyle name="20% - Accent6 3 2 2 11" xfId="21088"/>
    <cellStyle name="20% - Accent6 3 2 2 12" xfId="21089"/>
    <cellStyle name="20% - Accent6 3 2 2 2" xfId="21090"/>
    <cellStyle name="20% - Accent6 3 2 2 2 2" xfId="21091"/>
    <cellStyle name="20% - Accent6 3 2 2 2 2 2" xfId="21092"/>
    <cellStyle name="20% - Accent6 3 2 2 2 2 2 2" xfId="21093"/>
    <cellStyle name="20% - Accent6 3 2 2 2 2 3" xfId="21094"/>
    <cellStyle name="20% - Accent6 3 2 2 2 2 4" xfId="21095"/>
    <cellStyle name="20% - Accent6 3 2 2 2 3" xfId="21096"/>
    <cellStyle name="20% - Accent6 3 2 2 2 3 2" xfId="21097"/>
    <cellStyle name="20% - Accent6 3 2 2 2 4" xfId="21098"/>
    <cellStyle name="20% - Accent6 3 2 2 2 5" xfId="21099"/>
    <cellStyle name="20% - Accent6 3 2 2 3" xfId="21100"/>
    <cellStyle name="20% - Accent6 3 2 2 3 2" xfId="21101"/>
    <cellStyle name="20% - Accent6 3 2 2 3 2 2" xfId="21102"/>
    <cellStyle name="20% - Accent6 3 2 2 3 2 2 2" xfId="21103"/>
    <cellStyle name="20% - Accent6 3 2 2 3 2 3" xfId="21104"/>
    <cellStyle name="20% - Accent6 3 2 2 3 2 4" xfId="21105"/>
    <cellStyle name="20% - Accent6 3 2 2 3 3" xfId="21106"/>
    <cellStyle name="20% - Accent6 3 2 2 3 3 2" xfId="21107"/>
    <cellStyle name="20% - Accent6 3 2 2 3 4" xfId="21108"/>
    <cellStyle name="20% - Accent6 3 2 2 3 5" xfId="21109"/>
    <cellStyle name="20% - Accent6 3 2 2 4" xfId="21110"/>
    <cellStyle name="20% - Accent6 3 2 2 4 2" xfId="21111"/>
    <cellStyle name="20% - Accent6 3 2 2 4 2 2" xfId="21112"/>
    <cellStyle name="20% - Accent6 3 2 2 4 3" xfId="21113"/>
    <cellStyle name="20% - Accent6 3 2 2 4 4" xfId="21114"/>
    <cellStyle name="20% - Accent6 3 2 2 5" xfId="21115"/>
    <cellStyle name="20% - Accent6 3 2 2 5 2" xfId="21116"/>
    <cellStyle name="20% - Accent6 3 2 2 5 2 2" xfId="21117"/>
    <cellStyle name="20% - Accent6 3 2 2 5 3" xfId="21118"/>
    <cellStyle name="20% - Accent6 3 2 2 5 4" xfId="21119"/>
    <cellStyle name="20% - Accent6 3 2 2 6" xfId="21120"/>
    <cellStyle name="20% - Accent6 3 2 2 6 2" xfId="21121"/>
    <cellStyle name="20% - Accent6 3 2 2 6 2 2" xfId="21122"/>
    <cellStyle name="20% - Accent6 3 2 2 6 3" xfId="21123"/>
    <cellStyle name="20% - Accent6 3 2 2 6 4" xfId="21124"/>
    <cellStyle name="20% - Accent6 3 2 2 7" xfId="21125"/>
    <cellStyle name="20% - Accent6 3 2 2 7 2" xfId="21126"/>
    <cellStyle name="20% - Accent6 3 2 2 7 2 2" xfId="21127"/>
    <cellStyle name="20% - Accent6 3 2 2 7 3" xfId="21128"/>
    <cellStyle name="20% - Accent6 3 2 2 7 4" xfId="21129"/>
    <cellStyle name="20% - Accent6 3 2 2 8" xfId="21130"/>
    <cellStyle name="20% - Accent6 3 2 2 8 2" xfId="21131"/>
    <cellStyle name="20% - Accent6 3 2 2 8 2 2" xfId="21132"/>
    <cellStyle name="20% - Accent6 3 2 2 8 3" xfId="21133"/>
    <cellStyle name="20% - Accent6 3 2 2 8 4" xfId="21134"/>
    <cellStyle name="20% - Accent6 3 2 2 9" xfId="21135"/>
    <cellStyle name="20% - Accent6 3 2 2 9 2" xfId="21136"/>
    <cellStyle name="20% - Accent6 3 2 2 9 2 2" xfId="21137"/>
    <cellStyle name="20% - Accent6 3 2 2 9 3" xfId="21138"/>
    <cellStyle name="20% - Accent6 3 2 2 9 4" xfId="21139"/>
    <cellStyle name="20% - Accent6 3 2 3" xfId="21140"/>
    <cellStyle name="20% - Accent6 3 2 3 10" xfId="21141"/>
    <cellStyle name="20% - Accent6 3 2 3 11" xfId="21142"/>
    <cellStyle name="20% - Accent6 3 2 3 2" xfId="21143"/>
    <cellStyle name="20% - Accent6 3 2 3 2 2" xfId="21144"/>
    <cellStyle name="20% - Accent6 3 2 3 2 2 2" xfId="21145"/>
    <cellStyle name="20% - Accent6 3 2 3 2 3" xfId="21146"/>
    <cellStyle name="20% - Accent6 3 2 3 2 4" xfId="21147"/>
    <cellStyle name="20% - Accent6 3 2 3 3" xfId="21148"/>
    <cellStyle name="20% - Accent6 3 2 3 3 2" xfId="21149"/>
    <cellStyle name="20% - Accent6 3 2 3 3 2 2" xfId="21150"/>
    <cellStyle name="20% - Accent6 3 2 3 3 3" xfId="21151"/>
    <cellStyle name="20% - Accent6 3 2 3 3 4" xfId="21152"/>
    <cellStyle name="20% - Accent6 3 2 3 4" xfId="21153"/>
    <cellStyle name="20% - Accent6 3 2 3 4 2" xfId="21154"/>
    <cellStyle name="20% - Accent6 3 2 3 4 2 2" xfId="21155"/>
    <cellStyle name="20% - Accent6 3 2 3 4 3" xfId="21156"/>
    <cellStyle name="20% - Accent6 3 2 3 4 4" xfId="21157"/>
    <cellStyle name="20% - Accent6 3 2 3 5" xfId="21158"/>
    <cellStyle name="20% - Accent6 3 2 3 5 2" xfId="21159"/>
    <cellStyle name="20% - Accent6 3 2 3 5 2 2" xfId="21160"/>
    <cellStyle name="20% - Accent6 3 2 3 5 3" xfId="21161"/>
    <cellStyle name="20% - Accent6 3 2 3 5 4" xfId="21162"/>
    <cellStyle name="20% - Accent6 3 2 3 6" xfId="21163"/>
    <cellStyle name="20% - Accent6 3 2 3 6 2" xfId="21164"/>
    <cellStyle name="20% - Accent6 3 2 3 6 2 2" xfId="21165"/>
    <cellStyle name="20% - Accent6 3 2 3 6 3" xfId="21166"/>
    <cellStyle name="20% - Accent6 3 2 3 6 4" xfId="21167"/>
    <cellStyle name="20% - Accent6 3 2 3 7" xfId="21168"/>
    <cellStyle name="20% - Accent6 3 2 3 7 2" xfId="21169"/>
    <cellStyle name="20% - Accent6 3 2 3 7 2 2" xfId="21170"/>
    <cellStyle name="20% - Accent6 3 2 3 7 3" xfId="21171"/>
    <cellStyle name="20% - Accent6 3 2 3 7 4" xfId="21172"/>
    <cellStyle name="20% - Accent6 3 2 3 8" xfId="21173"/>
    <cellStyle name="20% - Accent6 3 2 3 8 2" xfId="21174"/>
    <cellStyle name="20% - Accent6 3 2 3 8 2 2" xfId="21175"/>
    <cellStyle name="20% - Accent6 3 2 3 8 3" xfId="21176"/>
    <cellStyle name="20% - Accent6 3 2 3 8 4" xfId="21177"/>
    <cellStyle name="20% - Accent6 3 2 3 9" xfId="21178"/>
    <cellStyle name="20% - Accent6 3 2 3 9 2" xfId="21179"/>
    <cellStyle name="20% - Accent6 3 2 4" xfId="21180"/>
    <cellStyle name="20% - Accent6 3 2 4 2" xfId="21181"/>
    <cellStyle name="20% - Accent6 3 2 4 2 2" xfId="21182"/>
    <cellStyle name="20% - Accent6 3 2 4 2 2 2" xfId="21183"/>
    <cellStyle name="20% - Accent6 3 2 4 2 3" xfId="21184"/>
    <cellStyle name="20% - Accent6 3 2 4 2 4" xfId="21185"/>
    <cellStyle name="20% - Accent6 3 2 4 3" xfId="21186"/>
    <cellStyle name="20% - Accent6 3 2 4 3 2" xfId="21187"/>
    <cellStyle name="20% - Accent6 3 2 4 4" xfId="21188"/>
    <cellStyle name="20% - Accent6 3 2 4 5" xfId="21189"/>
    <cellStyle name="20% - Accent6 3 2 5" xfId="21190"/>
    <cellStyle name="20% - Accent6 3 2 5 2" xfId="21191"/>
    <cellStyle name="20% - Accent6 3 2 5 2 2" xfId="21192"/>
    <cellStyle name="20% - Accent6 3 2 5 3" xfId="21193"/>
    <cellStyle name="20% - Accent6 3 2 5 4" xfId="21194"/>
    <cellStyle name="20% - Accent6 3 2 6" xfId="21195"/>
    <cellStyle name="20% - Accent6 3 2 6 2" xfId="21196"/>
    <cellStyle name="20% - Accent6 3 2 6 2 2" xfId="21197"/>
    <cellStyle name="20% - Accent6 3 2 6 3" xfId="21198"/>
    <cellStyle name="20% - Accent6 3 2 6 4" xfId="21199"/>
    <cellStyle name="20% - Accent6 3 2 7" xfId="21200"/>
    <cellStyle name="20% - Accent6 3 2 7 2" xfId="21201"/>
    <cellStyle name="20% - Accent6 3 2 7 2 2" xfId="21202"/>
    <cellStyle name="20% - Accent6 3 2 7 3" xfId="21203"/>
    <cellStyle name="20% - Accent6 3 2 7 4" xfId="21204"/>
    <cellStyle name="20% - Accent6 3 2 8" xfId="21205"/>
    <cellStyle name="20% - Accent6 3 2 8 2" xfId="21206"/>
    <cellStyle name="20% - Accent6 3 2 8 2 2" xfId="21207"/>
    <cellStyle name="20% - Accent6 3 2 8 3" xfId="21208"/>
    <cellStyle name="20% - Accent6 3 2 8 4" xfId="21209"/>
    <cellStyle name="20% - Accent6 3 2 9" xfId="21210"/>
    <cellStyle name="20% - Accent6 3 2 9 2" xfId="21211"/>
    <cellStyle name="20% - Accent6 3 2 9 2 2" xfId="21212"/>
    <cellStyle name="20% - Accent6 3 2 9 3" xfId="21213"/>
    <cellStyle name="20% - Accent6 3 2 9 4" xfId="21214"/>
    <cellStyle name="20% - Accent6 3 3" xfId="785"/>
    <cellStyle name="20% - Accent6 3 3 10" xfId="21215"/>
    <cellStyle name="20% - Accent6 3 3 10 2" xfId="21216"/>
    <cellStyle name="20% - Accent6 3 3 10 2 2" xfId="21217"/>
    <cellStyle name="20% - Accent6 3 3 10 3" xfId="21218"/>
    <cellStyle name="20% - Accent6 3 3 10 4" xfId="21219"/>
    <cellStyle name="20% - Accent6 3 3 11" xfId="21220"/>
    <cellStyle name="20% - Accent6 3 3 11 2" xfId="21221"/>
    <cellStyle name="20% - Accent6 3 3 11 2 2" xfId="21222"/>
    <cellStyle name="20% - Accent6 3 3 11 3" xfId="21223"/>
    <cellStyle name="20% - Accent6 3 3 11 4" xfId="21224"/>
    <cellStyle name="20% - Accent6 3 3 12" xfId="21225"/>
    <cellStyle name="20% - Accent6 3 3 12 2" xfId="21226"/>
    <cellStyle name="20% - Accent6 3 3 12 2 2" xfId="21227"/>
    <cellStyle name="20% - Accent6 3 3 12 3" xfId="21228"/>
    <cellStyle name="20% - Accent6 3 3 13" xfId="21229"/>
    <cellStyle name="20% - Accent6 3 3 13 2" xfId="21230"/>
    <cellStyle name="20% - Accent6 3 3 14" xfId="21231"/>
    <cellStyle name="20% - Accent6 3 3 15" xfId="21232"/>
    <cellStyle name="20% - Accent6 3 3 16" xfId="21233"/>
    <cellStyle name="20% - Accent6 3 3 2" xfId="21234"/>
    <cellStyle name="20% - Accent6 3 3 2 10" xfId="21235"/>
    <cellStyle name="20% - Accent6 3 3 2 10 2" xfId="21236"/>
    <cellStyle name="20% - Accent6 3 3 2 11" xfId="21237"/>
    <cellStyle name="20% - Accent6 3 3 2 12" xfId="21238"/>
    <cellStyle name="20% - Accent6 3 3 2 2" xfId="21239"/>
    <cellStyle name="20% - Accent6 3 3 2 2 2" xfId="21240"/>
    <cellStyle name="20% - Accent6 3 3 2 2 2 2" xfId="21241"/>
    <cellStyle name="20% - Accent6 3 3 2 2 3" xfId="21242"/>
    <cellStyle name="20% - Accent6 3 3 2 2 4" xfId="21243"/>
    <cellStyle name="20% - Accent6 3 3 2 3" xfId="21244"/>
    <cellStyle name="20% - Accent6 3 3 2 3 2" xfId="21245"/>
    <cellStyle name="20% - Accent6 3 3 2 3 2 2" xfId="21246"/>
    <cellStyle name="20% - Accent6 3 3 2 3 3" xfId="21247"/>
    <cellStyle name="20% - Accent6 3 3 2 3 4" xfId="21248"/>
    <cellStyle name="20% - Accent6 3 3 2 4" xfId="21249"/>
    <cellStyle name="20% - Accent6 3 3 2 4 2" xfId="21250"/>
    <cellStyle name="20% - Accent6 3 3 2 4 2 2" xfId="21251"/>
    <cellStyle name="20% - Accent6 3 3 2 4 3" xfId="21252"/>
    <cellStyle name="20% - Accent6 3 3 2 4 4" xfId="21253"/>
    <cellStyle name="20% - Accent6 3 3 2 5" xfId="21254"/>
    <cellStyle name="20% - Accent6 3 3 2 5 2" xfId="21255"/>
    <cellStyle name="20% - Accent6 3 3 2 5 2 2" xfId="21256"/>
    <cellStyle name="20% - Accent6 3 3 2 5 3" xfId="21257"/>
    <cellStyle name="20% - Accent6 3 3 2 5 4" xfId="21258"/>
    <cellStyle name="20% - Accent6 3 3 2 6" xfId="21259"/>
    <cellStyle name="20% - Accent6 3 3 2 6 2" xfId="21260"/>
    <cellStyle name="20% - Accent6 3 3 2 6 2 2" xfId="21261"/>
    <cellStyle name="20% - Accent6 3 3 2 6 3" xfId="21262"/>
    <cellStyle name="20% - Accent6 3 3 2 6 4" xfId="21263"/>
    <cellStyle name="20% - Accent6 3 3 2 7" xfId="21264"/>
    <cellStyle name="20% - Accent6 3 3 2 7 2" xfId="21265"/>
    <cellStyle name="20% - Accent6 3 3 2 7 2 2" xfId="21266"/>
    <cellStyle name="20% - Accent6 3 3 2 7 3" xfId="21267"/>
    <cellStyle name="20% - Accent6 3 3 2 7 4" xfId="21268"/>
    <cellStyle name="20% - Accent6 3 3 2 8" xfId="21269"/>
    <cellStyle name="20% - Accent6 3 3 2 8 2" xfId="21270"/>
    <cellStyle name="20% - Accent6 3 3 2 8 2 2" xfId="21271"/>
    <cellStyle name="20% - Accent6 3 3 2 8 3" xfId="21272"/>
    <cellStyle name="20% - Accent6 3 3 2 8 4" xfId="21273"/>
    <cellStyle name="20% - Accent6 3 3 2 9" xfId="21274"/>
    <cellStyle name="20% - Accent6 3 3 2 9 2" xfId="21275"/>
    <cellStyle name="20% - Accent6 3 3 2 9 2 2" xfId="21276"/>
    <cellStyle name="20% - Accent6 3 3 2 9 3" xfId="21277"/>
    <cellStyle name="20% - Accent6 3 3 2 9 4" xfId="21278"/>
    <cellStyle name="20% - Accent6 3 3 3" xfId="21279"/>
    <cellStyle name="20% - Accent6 3 3 3 2" xfId="21280"/>
    <cellStyle name="20% - Accent6 3 3 3 2 2" xfId="21281"/>
    <cellStyle name="20% - Accent6 3 3 3 2 2 2" xfId="21282"/>
    <cellStyle name="20% - Accent6 3 3 3 2 3" xfId="21283"/>
    <cellStyle name="20% - Accent6 3 3 3 2 4" xfId="21284"/>
    <cellStyle name="20% - Accent6 3 3 3 3" xfId="21285"/>
    <cellStyle name="20% - Accent6 3 3 3 3 2" xfId="21286"/>
    <cellStyle name="20% - Accent6 3 3 3 4" xfId="21287"/>
    <cellStyle name="20% - Accent6 3 3 3 5" xfId="21288"/>
    <cellStyle name="20% - Accent6 3 3 4" xfId="21289"/>
    <cellStyle name="20% - Accent6 3 3 4 2" xfId="21290"/>
    <cellStyle name="20% - Accent6 3 3 4 2 2" xfId="21291"/>
    <cellStyle name="20% - Accent6 3 3 4 3" xfId="21292"/>
    <cellStyle name="20% - Accent6 3 3 4 4" xfId="21293"/>
    <cellStyle name="20% - Accent6 3 3 5" xfId="21294"/>
    <cellStyle name="20% - Accent6 3 3 5 2" xfId="21295"/>
    <cellStyle name="20% - Accent6 3 3 5 2 2" xfId="21296"/>
    <cellStyle name="20% - Accent6 3 3 5 3" xfId="21297"/>
    <cellStyle name="20% - Accent6 3 3 5 4" xfId="21298"/>
    <cellStyle name="20% - Accent6 3 3 6" xfId="21299"/>
    <cellStyle name="20% - Accent6 3 3 6 2" xfId="21300"/>
    <cellStyle name="20% - Accent6 3 3 6 2 2" xfId="21301"/>
    <cellStyle name="20% - Accent6 3 3 6 3" xfId="21302"/>
    <cellStyle name="20% - Accent6 3 3 6 4" xfId="21303"/>
    <cellStyle name="20% - Accent6 3 3 7" xfId="21304"/>
    <cellStyle name="20% - Accent6 3 3 7 2" xfId="21305"/>
    <cellStyle name="20% - Accent6 3 3 7 2 2" xfId="21306"/>
    <cellStyle name="20% - Accent6 3 3 7 3" xfId="21307"/>
    <cellStyle name="20% - Accent6 3 3 7 4" xfId="21308"/>
    <cellStyle name="20% - Accent6 3 3 8" xfId="21309"/>
    <cellStyle name="20% - Accent6 3 3 8 2" xfId="21310"/>
    <cellStyle name="20% - Accent6 3 3 8 2 2" xfId="21311"/>
    <cellStyle name="20% - Accent6 3 3 8 3" xfId="21312"/>
    <cellStyle name="20% - Accent6 3 3 8 4" xfId="21313"/>
    <cellStyle name="20% - Accent6 3 3 9" xfId="21314"/>
    <cellStyle name="20% - Accent6 3 3 9 2" xfId="21315"/>
    <cellStyle name="20% - Accent6 3 3 9 2 2" xfId="21316"/>
    <cellStyle name="20% - Accent6 3 3 9 3" xfId="21317"/>
    <cellStyle name="20% - Accent6 3 3 9 4" xfId="21318"/>
    <cellStyle name="20% - Accent6 3 4" xfId="786"/>
    <cellStyle name="20% - Accent6 3 4 10" xfId="21319"/>
    <cellStyle name="20% - Accent6 3 4 10 2" xfId="21320"/>
    <cellStyle name="20% - Accent6 3 4 10 2 2" xfId="21321"/>
    <cellStyle name="20% - Accent6 3 4 10 3" xfId="21322"/>
    <cellStyle name="20% - Accent6 3 4 11" xfId="21323"/>
    <cellStyle name="20% - Accent6 3 4 11 2" xfId="21324"/>
    <cellStyle name="20% - Accent6 3 4 12" xfId="21325"/>
    <cellStyle name="20% - Accent6 3 4 13" xfId="21326"/>
    <cellStyle name="20% - Accent6 3 4 14" xfId="21327"/>
    <cellStyle name="20% - Accent6 3 4 2" xfId="21328"/>
    <cellStyle name="20% - Accent6 3 4 2 2" xfId="21329"/>
    <cellStyle name="20% - Accent6 3 4 2 2 2" xfId="21330"/>
    <cellStyle name="20% - Accent6 3 4 2 2 2 2" xfId="21331"/>
    <cellStyle name="20% - Accent6 3 4 2 2 3" xfId="21332"/>
    <cellStyle name="20% - Accent6 3 4 2 2 4" xfId="21333"/>
    <cellStyle name="20% - Accent6 3 4 2 3" xfId="21334"/>
    <cellStyle name="20% - Accent6 3 4 2 3 2" xfId="21335"/>
    <cellStyle name="20% - Accent6 3 4 2 4" xfId="21336"/>
    <cellStyle name="20% - Accent6 3 4 2 5" xfId="21337"/>
    <cellStyle name="20% - Accent6 3 4 3" xfId="21338"/>
    <cellStyle name="20% - Accent6 3 4 3 2" xfId="21339"/>
    <cellStyle name="20% - Accent6 3 4 3 2 2" xfId="21340"/>
    <cellStyle name="20% - Accent6 3 4 3 2 2 2" xfId="21341"/>
    <cellStyle name="20% - Accent6 3 4 3 2 3" xfId="21342"/>
    <cellStyle name="20% - Accent6 3 4 3 2 4" xfId="21343"/>
    <cellStyle name="20% - Accent6 3 4 3 3" xfId="21344"/>
    <cellStyle name="20% - Accent6 3 4 3 3 2" xfId="21345"/>
    <cellStyle name="20% - Accent6 3 4 3 4" xfId="21346"/>
    <cellStyle name="20% - Accent6 3 4 3 5" xfId="21347"/>
    <cellStyle name="20% - Accent6 3 4 4" xfId="21348"/>
    <cellStyle name="20% - Accent6 3 4 4 2" xfId="21349"/>
    <cellStyle name="20% - Accent6 3 4 4 2 2" xfId="21350"/>
    <cellStyle name="20% - Accent6 3 4 4 3" xfId="21351"/>
    <cellStyle name="20% - Accent6 3 4 4 4" xfId="21352"/>
    <cellStyle name="20% - Accent6 3 4 5" xfId="21353"/>
    <cellStyle name="20% - Accent6 3 4 5 2" xfId="21354"/>
    <cellStyle name="20% - Accent6 3 4 5 2 2" xfId="21355"/>
    <cellStyle name="20% - Accent6 3 4 5 3" xfId="21356"/>
    <cellStyle name="20% - Accent6 3 4 5 4" xfId="21357"/>
    <cellStyle name="20% - Accent6 3 4 6" xfId="21358"/>
    <cellStyle name="20% - Accent6 3 4 6 2" xfId="21359"/>
    <cellStyle name="20% - Accent6 3 4 6 2 2" xfId="21360"/>
    <cellStyle name="20% - Accent6 3 4 6 3" xfId="21361"/>
    <cellStyle name="20% - Accent6 3 4 6 4" xfId="21362"/>
    <cellStyle name="20% - Accent6 3 4 7" xfId="21363"/>
    <cellStyle name="20% - Accent6 3 4 7 2" xfId="21364"/>
    <cellStyle name="20% - Accent6 3 4 7 2 2" xfId="21365"/>
    <cellStyle name="20% - Accent6 3 4 7 3" xfId="21366"/>
    <cellStyle name="20% - Accent6 3 4 7 4" xfId="21367"/>
    <cellStyle name="20% - Accent6 3 4 8" xfId="21368"/>
    <cellStyle name="20% - Accent6 3 4 8 2" xfId="21369"/>
    <cellStyle name="20% - Accent6 3 4 8 2 2" xfId="21370"/>
    <cellStyle name="20% - Accent6 3 4 8 3" xfId="21371"/>
    <cellStyle name="20% - Accent6 3 4 8 4" xfId="21372"/>
    <cellStyle name="20% - Accent6 3 4 9" xfId="21373"/>
    <cellStyle name="20% - Accent6 3 4 9 2" xfId="21374"/>
    <cellStyle name="20% - Accent6 3 4 9 2 2" xfId="21375"/>
    <cellStyle name="20% - Accent6 3 4 9 3" xfId="21376"/>
    <cellStyle name="20% - Accent6 3 4 9 4" xfId="21377"/>
    <cellStyle name="20% - Accent6 3 5" xfId="787"/>
    <cellStyle name="20% - Accent6 3 5 2" xfId="21378"/>
    <cellStyle name="20% - Accent6 3 5 2 2" xfId="21379"/>
    <cellStyle name="20% - Accent6 3 5 2 2 2" xfId="21380"/>
    <cellStyle name="20% - Accent6 3 5 2 3" xfId="21381"/>
    <cellStyle name="20% - Accent6 3 5 2 4" xfId="21382"/>
    <cellStyle name="20% - Accent6 3 5 3" xfId="21383"/>
    <cellStyle name="20% - Accent6 3 5 3 2" xfId="21384"/>
    <cellStyle name="20% - Accent6 3 5 3 2 2" xfId="21385"/>
    <cellStyle name="20% - Accent6 3 5 3 3" xfId="21386"/>
    <cellStyle name="20% - Accent6 3 5 3 4" xfId="21387"/>
    <cellStyle name="20% - Accent6 3 5 4" xfId="21388"/>
    <cellStyle name="20% - Accent6 3 5 4 2" xfId="21389"/>
    <cellStyle name="20% - Accent6 3 5 5" xfId="21390"/>
    <cellStyle name="20% - Accent6 3 5 6" xfId="21391"/>
    <cellStyle name="20% - Accent6 3 5 7" xfId="21392"/>
    <cellStyle name="20% - Accent6 3 6" xfId="788"/>
    <cellStyle name="20% - Accent6 3 6 2" xfId="21393"/>
    <cellStyle name="20% - Accent6 3 6 2 2" xfId="21394"/>
    <cellStyle name="20% - Accent6 3 6 2 2 2" xfId="21395"/>
    <cellStyle name="20% - Accent6 3 6 2 3" xfId="21396"/>
    <cellStyle name="20% - Accent6 3 6 2 4" xfId="21397"/>
    <cellStyle name="20% - Accent6 3 6 3" xfId="21398"/>
    <cellStyle name="20% - Accent6 3 6 3 2" xfId="21399"/>
    <cellStyle name="20% - Accent6 3 6 4" xfId="21400"/>
    <cellStyle name="20% - Accent6 3 6 5" xfId="21401"/>
    <cellStyle name="20% - Accent6 3 6 6" xfId="21402"/>
    <cellStyle name="20% - Accent6 3 7" xfId="789"/>
    <cellStyle name="20% - Accent6 3 7 2" xfId="21403"/>
    <cellStyle name="20% - Accent6 3 7 2 2" xfId="21404"/>
    <cellStyle name="20% - Accent6 3 7 2 2 2" xfId="21405"/>
    <cellStyle name="20% - Accent6 3 7 2 3" xfId="21406"/>
    <cellStyle name="20% - Accent6 3 7 2 4" xfId="21407"/>
    <cellStyle name="20% - Accent6 3 7 3" xfId="21408"/>
    <cellStyle name="20% - Accent6 3 7 3 2" xfId="21409"/>
    <cellStyle name="20% - Accent6 3 7 4" xfId="21410"/>
    <cellStyle name="20% - Accent6 3 7 5" xfId="21411"/>
    <cellStyle name="20% - Accent6 3 7 6" xfId="21412"/>
    <cellStyle name="20% - Accent6 3 8" xfId="790"/>
    <cellStyle name="20% - Accent6 3 8 2" xfId="21413"/>
    <cellStyle name="20% - Accent6 3 8 2 2" xfId="21414"/>
    <cellStyle name="20% - Accent6 3 8 2 2 2" xfId="21415"/>
    <cellStyle name="20% - Accent6 3 8 2 3" xfId="21416"/>
    <cellStyle name="20% - Accent6 3 8 2 4" xfId="21417"/>
    <cellStyle name="20% - Accent6 3 8 3" xfId="21418"/>
    <cellStyle name="20% - Accent6 3 8 3 2" xfId="21419"/>
    <cellStyle name="20% - Accent6 3 8 4" xfId="21420"/>
    <cellStyle name="20% - Accent6 3 8 5" xfId="21421"/>
    <cellStyle name="20% - Accent6 3 8 6" xfId="21422"/>
    <cellStyle name="20% - Accent6 3 9" xfId="791"/>
    <cellStyle name="20% - Accent6 3 9 2" xfId="21423"/>
    <cellStyle name="20% - Accent6 3 9 2 2" xfId="21424"/>
    <cellStyle name="20% - Accent6 3 9 2 2 2" xfId="21425"/>
    <cellStyle name="20% - Accent6 3 9 2 3" xfId="21426"/>
    <cellStyle name="20% - Accent6 3 9 2 4" xfId="21427"/>
    <cellStyle name="20% - Accent6 3 9 3" xfId="21428"/>
    <cellStyle name="20% - Accent6 3 9 3 2" xfId="21429"/>
    <cellStyle name="20% - Accent6 3 9 4" xfId="21430"/>
    <cellStyle name="20% - Accent6 3 9 5" xfId="21431"/>
    <cellStyle name="20% - Accent6 3 9 6" xfId="21432"/>
    <cellStyle name="20% - Accent6 4" xfId="792"/>
    <cellStyle name="20% - Accent6 4 10" xfId="21433"/>
    <cellStyle name="20% - Accent6 4 10 2" xfId="21434"/>
    <cellStyle name="20% - Accent6 4 10 2 2" xfId="21435"/>
    <cellStyle name="20% - Accent6 4 10 3" xfId="21436"/>
    <cellStyle name="20% - Accent6 4 10 4" xfId="21437"/>
    <cellStyle name="20% - Accent6 4 11" xfId="21438"/>
    <cellStyle name="20% - Accent6 4 11 2" xfId="21439"/>
    <cellStyle name="20% - Accent6 4 11 2 2" xfId="21440"/>
    <cellStyle name="20% - Accent6 4 11 3" xfId="21441"/>
    <cellStyle name="20% - Accent6 4 11 4" xfId="21442"/>
    <cellStyle name="20% - Accent6 4 12" xfId="21443"/>
    <cellStyle name="20% - Accent6 4 12 2" xfId="21444"/>
    <cellStyle name="20% - Accent6 4 12 2 2" xfId="21445"/>
    <cellStyle name="20% - Accent6 4 12 3" xfId="21446"/>
    <cellStyle name="20% - Accent6 4 13" xfId="21447"/>
    <cellStyle name="20% - Accent6 4 13 2" xfId="21448"/>
    <cellStyle name="20% - Accent6 4 14" xfId="21449"/>
    <cellStyle name="20% - Accent6 4 15" xfId="21450"/>
    <cellStyle name="20% - Accent6 4 16" xfId="21451"/>
    <cellStyle name="20% - Accent6 4 2" xfId="793"/>
    <cellStyle name="20% - Accent6 4 2 10" xfId="21452"/>
    <cellStyle name="20% - Accent6 4 2 10 2" xfId="21453"/>
    <cellStyle name="20% - Accent6 4 2 10 2 2" xfId="21454"/>
    <cellStyle name="20% - Accent6 4 2 10 3" xfId="21455"/>
    <cellStyle name="20% - Accent6 4 2 11" xfId="21456"/>
    <cellStyle name="20% - Accent6 4 2 11 2" xfId="21457"/>
    <cellStyle name="20% - Accent6 4 2 12" xfId="21458"/>
    <cellStyle name="20% - Accent6 4 2 13" xfId="21459"/>
    <cellStyle name="20% - Accent6 4 2 14" xfId="21460"/>
    <cellStyle name="20% - Accent6 4 2 2" xfId="21461"/>
    <cellStyle name="20% - Accent6 4 2 2 2" xfId="21462"/>
    <cellStyle name="20% - Accent6 4 2 2 2 2" xfId="21463"/>
    <cellStyle name="20% - Accent6 4 2 2 2 2 2" xfId="21464"/>
    <cellStyle name="20% - Accent6 4 2 2 2 3" xfId="21465"/>
    <cellStyle name="20% - Accent6 4 2 2 2 4" xfId="21466"/>
    <cellStyle name="20% - Accent6 4 2 2 3" xfId="21467"/>
    <cellStyle name="20% - Accent6 4 2 2 3 2" xfId="21468"/>
    <cellStyle name="20% - Accent6 4 2 2 4" xfId="21469"/>
    <cellStyle name="20% - Accent6 4 2 2 5" xfId="21470"/>
    <cellStyle name="20% - Accent6 4 2 3" xfId="21471"/>
    <cellStyle name="20% - Accent6 4 2 3 2" xfId="21472"/>
    <cellStyle name="20% - Accent6 4 2 3 2 2" xfId="21473"/>
    <cellStyle name="20% - Accent6 4 2 3 2 2 2" xfId="21474"/>
    <cellStyle name="20% - Accent6 4 2 3 2 3" xfId="21475"/>
    <cellStyle name="20% - Accent6 4 2 3 2 4" xfId="21476"/>
    <cellStyle name="20% - Accent6 4 2 3 3" xfId="21477"/>
    <cellStyle name="20% - Accent6 4 2 3 3 2" xfId="21478"/>
    <cellStyle name="20% - Accent6 4 2 3 4" xfId="21479"/>
    <cellStyle name="20% - Accent6 4 2 3 5" xfId="21480"/>
    <cellStyle name="20% - Accent6 4 2 4" xfId="21481"/>
    <cellStyle name="20% - Accent6 4 2 4 2" xfId="21482"/>
    <cellStyle name="20% - Accent6 4 2 4 2 2" xfId="21483"/>
    <cellStyle name="20% - Accent6 4 2 4 3" xfId="21484"/>
    <cellStyle name="20% - Accent6 4 2 4 4" xfId="21485"/>
    <cellStyle name="20% - Accent6 4 2 5" xfId="21486"/>
    <cellStyle name="20% - Accent6 4 2 5 2" xfId="21487"/>
    <cellStyle name="20% - Accent6 4 2 5 2 2" xfId="21488"/>
    <cellStyle name="20% - Accent6 4 2 5 3" xfId="21489"/>
    <cellStyle name="20% - Accent6 4 2 5 4" xfId="21490"/>
    <cellStyle name="20% - Accent6 4 2 6" xfId="21491"/>
    <cellStyle name="20% - Accent6 4 2 6 2" xfId="21492"/>
    <cellStyle name="20% - Accent6 4 2 6 2 2" xfId="21493"/>
    <cellStyle name="20% - Accent6 4 2 6 3" xfId="21494"/>
    <cellStyle name="20% - Accent6 4 2 6 4" xfId="21495"/>
    <cellStyle name="20% - Accent6 4 2 7" xfId="21496"/>
    <cellStyle name="20% - Accent6 4 2 7 2" xfId="21497"/>
    <cellStyle name="20% - Accent6 4 2 7 2 2" xfId="21498"/>
    <cellStyle name="20% - Accent6 4 2 7 3" xfId="21499"/>
    <cellStyle name="20% - Accent6 4 2 7 4" xfId="21500"/>
    <cellStyle name="20% - Accent6 4 2 8" xfId="21501"/>
    <cellStyle name="20% - Accent6 4 2 8 2" xfId="21502"/>
    <cellStyle name="20% - Accent6 4 2 8 2 2" xfId="21503"/>
    <cellStyle name="20% - Accent6 4 2 8 3" xfId="21504"/>
    <cellStyle name="20% - Accent6 4 2 8 4" xfId="21505"/>
    <cellStyle name="20% - Accent6 4 2 9" xfId="21506"/>
    <cellStyle name="20% - Accent6 4 2 9 2" xfId="21507"/>
    <cellStyle name="20% - Accent6 4 2 9 2 2" xfId="21508"/>
    <cellStyle name="20% - Accent6 4 2 9 3" xfId="21509"/>
    <cellStyle name="20% - Accent6 4 2 9 4" xfId="21510"/>
    <cellStyle name="20% - Accent6 4 3" xfId="794"/>
    <cellStyle name="20% - Accent6 4 3 10" xfId="21511"/>
    <cellStyle name="20% - Accent6 4 3 10 2" xfId="21512"/>
    <cellStyle name="20% - Accent6 4 3 11" xfId="21513"/>
    <cellStyle name="20% - Accent6 4 3 12" xfId="21514"/>
    <cellStyle name="20% - Accent6 4 3 13" xfId="21515"/>
    <cellStyle name="20% - Accent6 4 3 2" xfId="21516"/>
    <cellStyle name="20% - Accent6 4 3 2 2" xfId="21517"/>
    <cellStyle name="20% - Accent6 4 3 2 2 2" xfId="21518"/>
    <cellStyle name="20% - Accent6 4 3 2 3" xfId="21519"/>
    <cellStyle name="20% - Accent6 4 3 2 4" xfId="21520"/>
    <cellStyle name="20% - Accent6 4 3 3" xfId="21521"/>
    <cellStyle name="20% - Accent6 4 3 3 2" xfId="21522"/>
    <cellStyle name="20% - Accent6 4 3 3 2 2" xfId="21523"/>
    <cellStyle name="20% - Accent6 4 3 3 3" xfId="21524"/>
    <cellStyle name="20% - Accent6 4 3 3 4" xfId="21525"/>
    <cellStyle name="20% - Accent6 4 3 4" xfId="21526"/>
    <cellStyle name="20% - Accent6 4 3 4 2" xfId="21527"/>
    <cellStyle name="20% - Accent6 4 3 4 2 2" xfId="21528"/>
    <cellStyle name="20% - Accent6 4 3 4 3" xfId="21529"/>
    <cellStyle name="20% - Accent6 4 3 4 4" xfId="21530"/>
    <cellStyle name="20% - Accent6 4 3 5" xfId="21531"/>
    <cellStyle name="20% - Accent6 4 3 5 2" xfId="21532"/>
    <cellStyle name="20% - Accent6 4 3 5 2 2" xfId="21533"/>
    <cellStyle name="20% - Accent6 4 3 5 3" xfId="21534"/>
    <cellStyle name="20% - Accent6 4 3 5 4" xfId="21535"/>
    <cellStyle name="20% - Accent6 4 3 6" xfId="21536"/>
    <cellStyle name="20% - Accent6 4 3 6 2" xfId="21537"/>
    <cellStyle name="20% - Accent6 4 3 6 2 2" xfId="21538"/>
    <cellStyle name="20% - Accent6 4 3 6 3" xfId="21539"/>
    <cellStyle name="20% - Accent6 4 3 6 4" xfId="21540"/>
    <cellStyle name="20% - Accent6 4 3 7" xfId="21541"/>
    <cellStyle name="20% - Accent6 4 3 7 2" xfId="21542"/>
    <cellStyle name="20% - Accent6 4 3 7 2 2" xfId="21543"/>
    <cellStyle name="20% - Accent6 4 3 7 3" xfId="21544"/>
    <cellStyle name="20% - Accent6 4 3 7 4" xfId="21545"/>
    <cellStyle name="20% - Accent6 4 3 8" xfId="21546"/>
    <cellStyle name="20% - Accent6 4 3 8 2" xfId="21547"/>
    <cellStyle name="20% - Accent6 4 3 8 2 2" xfId="21548"/>
    <cellStyle name="20% - Accent6 4 3 8 3" xfId="21549"/>
    <cellStyle name="20% - Accent6 4 3 8 4" xfId="21550"/>
    <cellStyle name="20% - Accent6 4 3 9" xfId="21551"/>
    <cellStyle name="20% - Accent6 4 3 9 2" xfId="21552"/>
    <cellStyle name="20% - Accent6 4 3 9 2 2" xfId="21553"/>
    <cellStyle name="20% - Accent6 4 3 9 3" xfId="21554"/>
    <cellStyle name="20% - Accent6 4 4" xfId="795"/>
    <cellStyle name="20% - Accent6 4 4 2" xfId="21555"/>
    <cellStyle name="20% - Accent6 4 4 2 2" xfId="21556"/>
    <cellStyle name="20% - Accent6 4 4 2 2 2" xfId="21557"/>
    <cellStyle name="20% - Accent6 4 4 2 3" xfId="21558"/>
    <cellStyle name="20% - Accent6 4 4 2 4" xfId="21559"/>
    <cellStyle name="20% - Accent6 4 4 3" xfId="21560"/>
    <cellStyle name="20% - Accent6 4 4 3 2" xfId="21561"/>
    <cellStyle name="20% - Accent6 4 4 3 2 2" xfId="21562"/>
    <cellStyle name="20% - Accent6 4 4 3 3" xfId="21563"/>
    <cellStyle name="20% - Accent6 4 4 4" xfId="21564"/>
    <cellStyle name="20% - Accent6 4 4 4 2" xfId="21565"/>
    <cellStyle name="20% - Accent6 4 4 5" xfId="21566"/>
    <cellStyle name="20% - Accent6 4 4 6" xfId="21567"/>
    <cellStyle name="20% - Accent6 4 4 7" xfId="21568"/>
    <cellStyle name="20% - Accent6 4 5" xfId="21569"/>
    <cellStyle name="20% - Accent6 4 5 2" xfId="21570"/>
    <cellStyle name="20% - Accent6 4 5 2 2" xfId="21571"/>
    <cellStyle name="20% - Accent6 4 5 3" xfId="21572"/>
    <cellStyle name="20% - Accent6 4 5 4" xfId="21573"/>
    <cellStyle name="20% - Accent6 4 6" xfId="21574"/>
    <cellStyle name="20% - Accent6 4 6 2" xfId="21575"/>
    <cellStyle name="20% - Accent6 4 6 2 2" xfId="21576"/>
    <cellStyle name="20% - Accent6 4 6 3" xfId="21577"/>
    <cellStyle name="20% - Accent6 4 6 4" xfId="21578"/>
    <cellStyle name="20% - Accent6 4 7" xfId="21579"/>
    <cellStyle name="20% - Accent6 4 7 2" xfId="21580"/>
    <cellStyle name="20% - Accent6 4 7 2 2" xfId="21581"/>
    <cellStyle name="20% - Accent6 4 7 3" xfId="21582"/>
    <cellStyle name="20% - Accent6 4 7 4" xfId="21583"/>
    <cellStyle name="20% - Accent6 4 8" xfId="21584"/>
    <cellStyle name="20% - Accent6 4 8 2" xfId="21585"/>
    <cellStyle name="20% - Accent6 4 8 2 2" xfId="21586"/>
    <cellStyle name="20% - Accent6 4 8 3" xfId="21587"/>
    <cellStyle name="20% - Accent6 4 8 4" xfId="21588"/>
    <cellStyle name="20% - Accent6 4 9" xfId="21589"/>
    <cellStyle name="20% - Accent6 4 9 2" xfId="21590"/>
    <cellStyle name="20% - Accent6 4 9 2 2" xfId="21591"/>
    <cellStyle name="20% - Accent6 4 9 3" xfId="21592"/>
    <cellStyle name="20% - Accent6 4 9 4" xfId="21593"/>
    <cellStyle name="20% - Accent6 5" xfId="796"/>
    <cellStyle name="20% - Accent6 5 10" xfId="21594"/>
    <cellStyle name="20% - Accent6 5 10 2" xfId="21595"/>
    <cellStyle name="20% - Accent6 5 10 2 2" xfId="21596"/>
    <cellStyle name="20% - Accent6 5 10 3" xfId="21597"/>
    <cellStyle name="20% - Accent6 5 10 4" xfId="21598"/>
    <cellStyle name="20% - Accent6 5 11" xfId="21599"/>
    <cellStyle name="20% - Accent6 5 11 2" xfId="21600"/>
    <cellStyle name="20% - Accent6 5 11 2 2" xfId="21601"/>
    <cellStyle name="20% - Accent6 5 11 3" xfId="21602"/>
    <cellStyle name="20% - Accent6 5 11 4" xfId="21603"/>
    <cellStyle name="20% - Accent6 5 12" xfId="21604"/>
    <cellStyle name="20% - Accent6 5 12 2" xfId="21605"/>
    <cellStyle name="20% - Accent6 5 12 2 2" xfId="21606"/>
    <cellStyle name="20% - Accent6 5 12 3" xfId="21607"/>
    <cellStyle name="20% - Accent6 5 13" xfId="21608"/>
    <cellStyle name="20% - Accent6 5 13 2" xfId="21609"/>
    <cellStyle name="20% - Accent6 5 14" xfId="21610"/>
    <cellStyle name="20% - Accent6 5 15" xfId="21611"/>
    <cellStyle name="20% - Accent6 5 16" xfId="21612"/>
    <cellStyle name="20% - Accent6 5 2" xfId="797"/>
    <cellStyle name="20% - Accent6 5 2 10" xfId="21613"/>
    <cellStyle name="20% - Accent6 5 2 10 2" xfId="21614"/>
    <cellStyle name="20% - Accent6 5 2 10 2 2" xfId="21615"/>
    <cellStyle name="20% - Accent6 5 2 10 3" xfId="21616"/>
    <cellStyle name="20% - Accent6 5 2 11" xfId="21617"/>
    <cellStyle name="20% - Accent6 5 2 11 2" xfId="21618"/>
    <cellStyle name="20% - Accent6 5 2 12" xfId="21619"/>
    <cellStyle name="20% - Accent6 5 2 13" xfId="21620"/>
    <cellStyle name="20% - Accent6 5 2 14" xfId="21621"/>
    <cellStyle name="20% - Accent6 5 2 2" xfId="21622"/>
    <cellStyle name="20% - Accent6 5 2 2 2" xfId="21623"/>
    <cellStyle name="20% - Accent6 5 2 2 2 2" xfId="21624"/>
    <cellStyle name="20% - Accent6 5 2 2 3" xfId="21625"/>
    <cellStyle name="20% - Accent6 5 2 2 4" xfId="21626"/>
    <cellStyle name="20% - Accent6 5 2 3" xfId="21627"/>
    <cellStyle name="20% - Accent6 5 2 3 2" xfId="21628"/>
    <cellStyle name="20% - Accent6 5 2 3 2 2" xfId="21629"/>
    <cellStyle name="20% - Accent6 5 2 3 3" xfId="21630"/>
    <cellStyle name="20% - Accent6 5 2 3 4" xfId="21631"/>
    <cellStyle name="20% - Accent6 5 2 4" xfId="21632"/>
    <cellStyle name="20% - Accent6 5 2 4 2" xfId="21633"/>
    <cellStyle name="20% - Accent6 5 2 4 2 2" xfId="21634"/>
    <cellStyle name="20% - Accent6 5 2 4 3" xfId="21635"/>
    <cellStyle name="20% - Accent6 5 2 4 4" xfId="21636"/>
    <cellStyle name="20% - Accent6 5 2 5" xfId="21637"/>
    <cellStyle name="20% - Accent6 5 2 5 2" xfId="21638"/>
    <cellStyle name="20% - Accent6 5 2 5 2 2" xfId="21639"/>
    <cellStyle name="20% - Accent6 5 2 5 3" xfId="21640"/>
    <cellStyle name="20% - Accent6 5 2 5 4" xfId="21641"/>
    <cellStyle name="20% - Accent6 5 2 6" xfId="21642"/>
    <cellStyle name="20% - Accent6 5 2 6 2" xfId="21643"/>
    <cellStyle name="20% - Accent6 5 2 6 2 2" xfId="21644"/>
    <cellStyle name="20% - Accent6 5 2 6 3" xfId="21645"/>
    <cellStyle name="20% - Accent6 5 2 6 4" xfId="21646"/>
    <cellStyle name="20% - Accent6 5 2 7" xfId="21647"/>
    <cellStyle name="20% - Accent6 5 2 7 2" xfId="21648"/>
    <cellStyle name="20% - Accent6 5 2 7 2 2" xfId="21649"/>
    <cellStyle name="20% - Accent6 5 2 7 3" xfId="21650"/>
    <cellStyle name="20% - Accent6 5 2 7 4" xfId="21651"/>
    <cellStyle name="20% - Accent6 5 2 8" xfId="21652"/>
    <cellStyle name="20% - Accent6 5 2 8 2" xfId="21653"/>
    <cellStyle name="20% - Accent6 5 2 8 2 2" xfId="21654"/>
    <cellStyle name="20% - Accent6 5 2 8 3" xfId="21655"/>
    <cellStyle name="20% - Accent6 5 2 8 4" xfId="21656"/>
    <cellStyle name="20% - Accent6 5 2 9" xfId="21657"/>
    <cellStyle name="20% - Accent6 5 2 9 2" xfId="21658"/>
    <cellStyle name="20% - Accent6 5 2 9 2 2" xfId="21659"/>
    <cellStyle name="20% - Accent6 5 2 9 3" xfId="21660"/>
    <cellStyle name="20% - Accent6 5 2 9 4" xfId="21661"/>
    <cellStyle name="20% - Accent6 5 3" xfId="798"/>
    <cellStyle name="20% - Accent6 5 3 2" xfId="21662"/>
    <cellStyle name="20% - Accent6 5 3 2 2" xfId="21663"/>
    <cellStyle name="20% - Accent6 5 3 2 2 2" xfId="21664"/>
    <cellStyle name="20% - Accent6 5 3 2 3" xfId="21665"/>
    <cellStyle name="20% - Accent6 5 3 2 4" xfId="21666"/>
    <cellStyle name="20% - Accent6 5 3 3" xfId="21667"/>
    <cellStyle name="20% - Accent6 5 3 3 2" xfId="21668"/>
    <cellStyle name="20% - Accent6 5 3 3 2 2" xfId="21669"/>
    <cellStyle name="20% - Accent6 5 3 3 3" xfId="21670"/>
    <cellStyle name="20% - Accent6 5 3 4" xfId="21671"/>
    <cellStyle name="20% - Accent6 5 3 4 2" xfId="21672"/>
    <cellStyle name="20% - Accent6 5 3 5" xfId="21673"/>
    <cellStyle name="20% - Accent6 5 3 6" xfId="21674"/>
    <cellStyle name="20% - Accent6 5 3 7" xfId="21675"/>
    <cellStyle name="20% - Accent6 5 4" xfId="799"/>
    <cellStyle name="20% - Accent6 5 4 2" xfId="21676"/>
    <cellStyle name="20% - Accent6 5 4 2 2" xfId="21677"/>
    <cellStyle name="20% - Accent6 5 4 2 2 2" xfId="21678"/>
    <cellStyle name="20% - Accent6 5 4 2 3" xfId="21679"/>
    <cellStyle name="20% - Accent6 5 4 3" xfId="21680"/>
    <cellStyle name="20% - Accent6 5 4 3 2" xfId="21681"/>
    <cellStyle name="20% - Accent6 5 4 4" xfId="21682"/>
    <cellStyle name="20% - Accent6 5 4 5" xfId="21683"/>
    <cellStyle name="20% - Accent6 5 4 6" xfId="21684"/>
    <cellStyle name="20% - Accent6 5 5" xfId="21685"/>
    <cellStyle name="20% - Accent6 5 5 2" xfId="21686"/>
    <cellStyle name="20% - Accent6 5 5 2 2" xfId="21687"/>
    <cellStyle name="20% - Accent6 5 5 3" xfId="21688"/>
    <cellStyle name="20% - Accent6 5 5 4" xfId="21689"/>
    <cellStyle name="20% - Accent6 5 6" xfId="21690"/>
    <cellStyle name="20% - Accent6 5 6 2" xfId="21691"/>
    <cellStyle name="20% - Accent6 5 6 2 2" xfId="21692"/>
    <cellStyle name="20% - Accent6 5 6 3" xfId="21693"/>
    <cellStyle name="20% - Accent6 5 6 4" xfId="21694"/>
    <cellStyle name="20% - Accent6 5 7" xfId="21695"/>
    <cellStyle name="20% - Accent6 5 7 2" xfId="21696"/>
    <cellStyle name="20% - Accent6 5 7 2 2" xfId="21697"/>
    <cellStyle name="20% - Accent6 5 7 3" xfId="21698"/>
    <cellStyle name="20% - Accent6 5 7 4" xfId="21699"/>
    <cellStyle name="20% - Accent6 5 8" xfId="21700"/>
    <cellStyle name="20% - Accent6 5 8 2" xfId="21701"/>
    <cellStyle name="20% - Accent6 5 8 2 2" xfId="21702"/>
    <cellStyle name="20% - Accent6 5 8 3" xfId="21703"/>
    <cellStyle name="20% - Accent6 5 8 4" xfId="21704"/>
    <cellStyle name="20% - Accent6 5 9" xfId="21705"/>
    <cellStyle name="20% - Accent6 5 9 2" xfId="21706"/>
    <cellStyle name="20% - Accent6 5 9 2 2" xfId="21707"/>
    <cellStyle name="20% - Accent6 5 9 3" xfId="21708"/>
    <cellStyle name="20% - Accent6 5 9 4" xfId="21709"/>
    <cellStyle name="20% - Accent6 6" xfId="800"/>
    <cellStyle name="20% - Accent6 6 10" xfId="21710"/>
    <cellStyle name="20% - Accent6 6 10 2" xfId="21711"/>
    <cellStyle name="20% - Accent6 6 10 2 2" xfId="21712"/>
    <cellStyle name="20% - Accent6 6 10 3" xfId="21713"/>
    <cellStyle name="20% - Accent6 6 11" xfId="21714"/>
    <cellStyle name="20% - Accent6 6 11 2" xfId="21715"/>
    <cellStyle name="20% - Accent6 6 12" xfId="21716"/>
    <cellStyle name="20% - Accent6 6 13" xfId="21717"/>
    <cellStyle name="20% - Accent6 6 14" xfId="21718"/>
    <cellStyle name="20% - Accent6 6 2" xfId="801"/>
    <cellStyle name="20% - Accent6 6 2 2" xfId="21719"/>
    <cellStyle name="20% - Accent6 6 2 2 2" xfId="21720"/>
    <cellStyle name="20% - Accent6 6 2 2 2 2" xfId="21721"/>
    <cellStyle name="20% - Accent6 6 2 2 3" xfId="21722"/>
    <cellStyle name="20% - Accent6 6 2 2 4" xfId="21723"/>
    <cellStyle name="20% - Accent6 6 2 3" xfId="21724"/>
    <cellStyle name="20% - Accent6 6 2 3 2" xfId="21725"/>
    <cellStyle name="20% - Accent6 6 2 3 2 2" xfId="21726"/>
    <cellStyle name="20% - Accent6 6 2 3 3" xfId="21727"/>
    <cellStyle name="20% - Accent6 6 2 4" xfId="21728"/>
    <cellStyle name="20% - Accent6 6 2 4 2" xfId="21729"/>
    <cellStyle name="20% - Accent6 6 2 5" xfId="21730"/>
    <cellStyle name="20% - Accent6 6 2 6" xfId="21731"/>
    <cellStyle name="20% - Accent6 6 2 7" xfId="21732"/>
    <cellStyle name="20% - Accent6 6 3" xfId="802"/>
    <cellStyle name="20% - Accent6 6 3 2" xfId="21733"/>
    <cellStyle name="20% - Accent6 6 3 2 2" xfId="21734"/>
    <cellStyle name="20% - Accent6 6 3 2 2 2" xfId="21735"/>
    <cellStyle name="20% - Accent6 6 3 2 3" xfId="21736"/>
    <cellStyle name="20% - Accent6 6 3 2 4" xfId="21737"/>
    <cellStyle name="20% - Accent6 6 3 3" xfId="21738"/>
    <cellStyle name="20% - Accent6 6 3 3 2" xfId="21739"/>
    <cellStyle name="20% - Accent6 6 3 3 2 2" xfId="21740"/>
    <cellStyle name="20% - Accent6 6 3 3 3" xfId="21741"/>
    <cellStyle name="20% - Accent6 6 3 4" xfId="21742"/>
    <cellStyle name="20% - Accent6 6 3 4 2" xfId="21743"/>
    <cellStyle name="20% - Accent6 6 3 5" xfId="21744"/>
    <cellStyle name="20% - Accent6 6 3 6" xfId="21745"/>
    <cellStyle name="20% - Accent6 6 3 7" xfId="21746"/>
    <cellStyle name="20% - Accent6 6 4" xfId="803"/>
    <cellStyle name="20% - Accent6 6 4 2" xfId="21747"/>
    <cellStyle name="20% - Accent6 6 4 2 2" xfId="21748"/>
    <cellStyle name="20% - Accent6 6 4 2 2 2" xfId="21749"/>
    <cellStyle name="20% - Accent6 6 4 2 3" xfId="21750"/>
    <cellStyle name="20% - Accent6 6 4 3" xfId="21751"/>
    <cellStyle name="20% - Accent6 6 4 3 2" xfId="21752"/>
    <cellStyle name="20% - Accent6 6 4 4" xfId="21753"/>
    <cellStyle name="20% - Accent6 6 4 5" xfId="21754"/>
    <cellStyle name="20% - Accent6 6 4 6" xfId="21755"/>
    <cellStyle name="20% - Accent6 6 5" xfId="21756"/>
    <cellStyle name="20% - Accent6 6 5 2" xfId="21757"/>
    <cellStyle name="20% - Accent6 6 5 2 2" xfId="21758"/>
    <cellStyle name="20% - Accent6 6 5 3" xfId="21759"/>
    <cellStyle name="20% - Accent6 6 5 4" xfId="21760"/>
    <cellStyle name="20% - Accent6 6 6" xfId="21761"/>
    <cellStyle name="20% - Accent6 6 6 2" xfId="21762"/>
    <cellStyle name="20% - Accent6 6 6 2 2" xfId="21763"/>
    <cellStyle name="20% - Accent6 6 6 3" xfId="21764"/>
    <cellStyle name="20% - Accent6 6 6 4" xfId="21765"/>
    <cellStyle name="20% - Accent6 6 7" xfId="21766"/>
    <cellStyle name="20% - Accent6 6 7 2" xfId="21767"/>
    <cellStyle name="20% - Accent6 6 7 2 2" xfId="21768"/>
    <cellStyle name="20% - Accent6 6 7 3" xfId="21769"/>
    <cellStyle name="20% - Accent6 6 7 4" xfId="21770"/>
    <cellStyle name="20% - Accent6 6 8" xfId="21771"/>
    <cellStyle name="20% - Accent6 6 8 2" xfId="21772"/>
    <cellStyle name="20% - Accent6 6 8 2 2" xfId="21773"/>
    <cellStyle name="20% - Accent6 6 8 3" xfId="21774"/>
    <cellStyle name="20% - Accent6 6 8 4" xfId="21775"/>
    <cellStyle name="20% - Accent6 6 9" xfId="21776"/>
    <cellStyle name="20% - Accent6 6 9 2" xfId="21777"/>
    <cellStyle name="20% - Accent6 6 9 2 2" xfId="21778"/>
    <cellStyle name="20% - Accent6 6 9 3" xfId="21779"/>
    <cellStyle name="20% - Accent6 6 9 4" xfId="21780"/>
    <cellStyle name="20% - Accent6 7" xfId="804"/>
    <cellStyle name="20% - Accent6 7 10" xfId="21781"/>
    <cellStyle name="20% - Accent6 7 10 2" xfId="21782"/>
    <cellStyle name="20% - Accent6 7 11" xfId="21783"/>
    <cellStyle name="20% - Accent6 7 12" xfId="21784"/>
    <cellStyle name="20% - Accent6 7 13" xfId="21785"/>
    <cellStyle name="20% - Accent6 7 2" xfId="805"/>
    <cellStyle name="20% - Accent6 7 2 2" xfId="21786"/>
    <cellStyle name="20% - Accent6 7 2 2 2" xfId="21787"/>
    <cellStyle name="20% - Accent6 7 2 2 2 2" xfId="21788"/>
    <cellStyle name="20% - Accent6 7 2 2 3" xfId="21789"/>
    <cellStyle name="20% - Accent6 7 2 2 4" xfId="21790"/>
    <cellStyle name="20% - Accent6 7 2 3" xfId="21791"/>
    <cellStyle name="20% - Accent6 7 2 3 2" xfId="21792"/>
    <cellStyle name="20% - Accent6 7 2 3 2 2" xfId="21793"/>
    <cellStyle name="20% - Accent6 7 2 3 3" xfId="21794"/>
    <cellStyle name="20% - Accent6 7 2 4" xfId="21795"/>
    <cellStyle name="20% - Accent6 7 2 4 2" xfId="21796"/>
    <cellStyle name="20% - Accent6 7 2 5" xfId="21797"/>
    <cellStyle name="20% - Accent6 7 2 6" xfId="21798"/>
    <cellStyle name="20% - Accent6 7 2 7" xfId="21799"/>
    <cellStyle name="20% - Accent6 7 3" xfId="806"/>
    <cellStyle name="20% - Accent6 7 3 2" xfId="21800"/>
    <cellStyle name="20% - Accent6 7 3 2 2" xfId="21801"/>
    <cellStyle name="20% - Accent6 7 3 2 2 2" xfId="21802"/>
    <cellStyle name="20% - Accent6 7 3 2 3" xfId="21803"/>
    <cellStyle name="20% - Accent6 7 3 3" xfId="21804"/>
    <cellStyle name="20% - Accent6 7 3 3 2" xfId="21805"/>
    <cellStyle name="20% - Accent6 7 3 4" xfId="21806"/>
    <cellStyle name="20% - Accent6 7 3 5" xfId="21807"/>
    <cellStyle name="20% - Accent6 7 3 6" xfId="21808"/>
    <cellStyle name="20% - Accent6 7 4" xfId="807"/>
    <cellStyle name="20% - Accent6 7 4 2" xfId="21809"/>
    <cellStyle name="20% - Accent6 7 4 2 2" xfId="21810"/>
    <cellStyle name="20% - Accent6 7 4 2 2 2" xfId="21811"/>
    <cellStyle name="20% - Accent6 7 4 2 3" xfId="21812"/>
    <cellStyle name="20% - Accent6 7 4 3" xfId="21813"/>
    <cellStyle name="20% - Accent6 7 4 3 2" xfId="21814"/>
    <cellStyle name="20% - Accent6 7 4 4" xfId="21815"/>
    <cellStyle name="20% - Accent6 7 4 5" xfId="21816"/>
    <cellStyle name="20% - Accent6 7 4 6" xfId="21817"/>
    <cellStyle name="20% - Accent6 7 5" xfId="21818"/>
    <cellStyle name="20% - Accent6 7 5 2" xfId="21819"/>
    <cellStyle name="20% - Accent6 7 5 2 2" xfId="21820"/>
    <cellStyle name="20% - Accent6 7 5 3" xfId="21821"/>
    <cellStyle name="20% - Accent6 7 5 4" xfId="21822"/>
    <cellStyle name="20% - Accent6 7 6" xfId="21823"/>
    <cellStyle name="20% - Accent6 7 6 2" xfId="21824"/>
    <cellStyle name="20% - Accent6 7 6 2 2" xfId="21825"/>
    <cellStyle name="20% - Accent6 7 6 3" xfId="21826"/>
    <cellStyle name="20% - Accent6 7 6 4" xfId="21827"/>
    <cellStyle name="20% - Accent6 7 7" xfId="21828"/>
    <cellStyle name="20% - Accent6 7 7 2" xfId="21829"/>
    <cellStyle name="20% - Accent6 7 7 2 2" xfId="21830"/>
    <cellStyle name="20% - Accent6 7 7 3" xfId="21831"/>
    <cellStyle name="20% - Accent6 7 7 4" xfId="21832"/>
    <cellStyle name="20% - Accent6 7 8" xfId="21833"/>
    <cellStyle name="20% - Accent6 7 8 2" xfId="21834"/>
    <cellStyle name="20% - Accent6 7 8 2 2" xfId="21835"/>
    <cellStyle name="20% - Accent6 7 8 3" xfId="21836"/>
    <cellStyle name="20% - Accent6 7 8 4" xfId="21837"/>
    <cellStyle name="20% - Accent6 7 9" xfId="21838"/>
    <cellStyle name="20% - Accent6 7 9 2" xfId="21839"/>
    <cellStyle name="20% - Accent6 7 9 2 2" xfId="21840"/>
    <cellStyle name="20% - Accent6 7 9 3" xfId="21841"/>
    <cellStyle name="20% - Accent6 8" xfId="808"/>
    <cellStyle name="20% - Accent6 8 2" xfId="809"/>
    <cellStyle name="20% - Accent6 8 2 2" xfId="21842"/>
    <cellStyle name="20% - Accent6 8 2 2 2" xfId="21843"/>
    <cellStyle name="20% - Accent6 8 2 3" xfId="21844"/>
    <cellStyle name="20% - Accent6 8 2 4" xfId="21845"/>
    <cellStyle name="20% - Accent6 8 2 5" xfId="21846"/>
    <cellStyle name="20% - Accent6 8 3" xfId="810"/>
    <cellStyle name="20% - Accent6 8 3 2" xfId="21847"/>
    <cellStyle name="20% - Accent6 8 3 2 2" xfId="21848"/>
    <cellStyle name="20% - Accent6 8 3 3" xfId="21849"/>
    <cellStyle name="20% - Accent6 8 3 4" xfId="21850"/>
    <cellStyle name="20% - Accent6 8 3 5" xfId="21851"/>
    <cellStyle name="20% - Accent6 8 4" xfId="811"/>
    <cellStyle name="20% - Accent6 8 4 2" xfId="21852"/>
    <cellStyle name="20% - Accent6 8 4 2 2" xfId="21853"/>
    <cellStyle name="20% - Accent6 8 4 3" xfId="21854"/>
    <cellStyle name="20% - Accent6 8 4 4" xfId="21855"/>
    <cellStyle name="20% - Accent6 8 4 5" xfId="21856"/>
    <cellStyle name="20% - Accent6 8 5" xfId="21857"/>
    <cellStyle name="20% - Accent6 8 5 2" xfId="21858"/>
    <cellStyle name="20% - Accent6 8 5 2 2" xfId="21859"/>
    <cellStyle name="20% - Accent6 8 5 3" xfId="21860"/>
    <cellStyle name="20% - Accent6 8 5 4" xfId="21861"/>
    <cellStyle name="20% - Accent6 8 6" xfId="21862"/>
    <cellStyle name="20% - Accent6 8 6 2" xfId="21863"/>
    <cellStyle name="20% - Accent6 8 6 2 2" xfId="21864"/>
    <cellStyle name="20% - Accent6 8 6 3" xfId="21865"/>
    <cellStyle name="20% - Accent6 8 7" xfId="21866"/>
    <cellStyle name="20% - Accent6 9" xfId="812"/>
    <cellStyle name="20% - Accent6 9 2" xfId="813"/>
    <cellStyle name="20% - Accent6 9 2 2" xfId="21867"/>
    <cellStyle name="20% - Accent6 9 2 2 2" xfId="21868"/>
    <cellStyle name="20% - Accent6 9 2 3" xfId="21869"/>
    <cellStyle name="20% - Accent6 9 2 4" xfId="21870"/>
    <cellStyle name="20% - Accent6 9 2 5" xfId="21871"/>
    <cellStyle name="20% - Accent6 9 3" xfId="814"/>
    <cellStyle name="20% - Accent6 9 3 2" xfId="21872"/>
    <cellStyle name="20% - Accent6 9 3 2 2" xfId="21873"/>
    <cellStyle name="20% - Accent6 9 3 3" xfId="21874"/>
    <cellStyle name="20% - Accent6 9 3 4" xfId="21875"/>
    <cellStyle name="20% - Accent6 9 4" xfId="815"/>
    <cellStyle name="20% - Accent6 9 4 2" xfId="21876"/>
    <cellStyle name="20% - Accent6 9 4 3" xfId="21877"/>
    <cellStyle name="20% - Accent6 9 5" xfId="21878"/>
    <cellStyle name="20% - Accent6 9 6" xfId="21879"/>
    <cellStyle name="20% - Accent6 9 7" xfId="21880"/>
    <cellStyle name="20% - Ênfase1" xfId="816"/>
    <cellStyle name="20% - Ênfase2" xfId="817"/>
    <cellStyle name="20% - Ênfase3" xfId="818"/>
    <cellStyle name="20% - Ênfase4" xfId="819"/>
    <cellStyle name="20% - Ênfase5" xfId="820"/>
    <cellStyle name="20% - Ênfase6" xfId="821"/>
    <cellStyle name="20% - Énfasis1" xfId="822"/>
    <cellStyle name="20% - Énfasis2" xfId="823"/>
    <cellStyle name="20% - Énfasis3" xfId="824"/>
    <cellStyle name="20% - Énfasis4" xfId="825"/>
    <cellStyle name="20% - Énfasis5" xfId="826"/>
    <cellStyle name="20% - Énfasis6" xfId="827"/>
    <cellStyle name="³f¹E[0]_laroux" xfId="828"/>
    <cellStyle name="³f¹ô_laroux" xfId="829"/>
    <cellStyle name="40 % - Accent1" xfId="830"/>
    <cellStyle name="40 % - Accent2" xfId="831"/>
    <cellStyle name="40 % - Accent3" xfId="832"/>
    <cellStyle name="40 % - Accent4" xfId="833"/>
    <cellStyle name="40 % - Accent5" xfId="834"/>
    <cellStyle name="40 % - Accent6" xfId="835"/>
    <cellStyle name="40% - Accent1" xfId="97" builtinId="31" customBuiltin="1"/>
    <cellStyle name="40% - Accent1 10" xfId="836"/>
    <cellStyle name="40% - Accent1 10 2" xfId="837"/>
    <cellStyle name="40% - Accent1 10 2 2" xfId="21881"/>
    <cellStyle name="40% - Accent1 10 2 2 2" xfId="21882"/>
    <cellStyle name="40% - Accent1 10 2 3" xfId="21883"/>
    <cellStyle name="40% - Accent1 10 2 4" xfId="21884"/>
    <cellStyle name="40% - Accent1 10 2 5" xfId="21885"/>
    <cellStyle name="40% - Accent1 10 3" xfId="838"/>
    <cellStyle name="40% - Accent1 10 3 2" xfId="21886"/>
    <cellStyle name="40% - Accent1 10 3 3" xfId="21887"/>
    <cellStyle name="40% - Accent1 10 4" xfId="839"/>
    <cellStyle name="40% - Accent1 10 5" xfId="21888"/>
    <cellStyle name="40% - Accent1 10 6" xfId="21889"/>
    <cellStyle name="40% - Accent1 10 7" xfId="21890"/>
    <cellStyle name="40% - Accent1 11" xfId="840"/>
    <cellStyle name="40% - Accent1 11 2" xfId="841"/>
    <cellStyle name="40% - Accent1 11 2 2" xfId="21891"/>
    <cellStyle name="40% - Accent1 11 2 2 2" xfId="21892"/>
    <cellStyle name="40% - Accent1 11 2 3" xfId="21893"/>
    <cellStyle name="40% - Accent1 11 2 4" xfId="21894"/>
    <cellStyle name="40% - Accent1 11 2 5" xfId="21895"/>
    <cellStyle name="40% - Accent1 11 3" xfId="842"/>
    <cellStyle name="40% - Accent1 11 3 2" xfId="21896"/>
    <cellStyle name="40% - Accent1 11 3 3" xfId="21897"/>
    <cellStyle name="40% - Accent1 11 4" xfId="843"/>
    <cellStyle name="40% - Accent1 11 5" xfId="21898"/>
    <cellStyle name="40% - Accent1 11 6" xfId="21899"/>
    <cellStyle name="40% - Accent1 11 7" xfId="21900"/>
    <cellStyle name="40% - Accent1 12" xfId="844"/>
    <cellStyle name="40% - Accent1 12 2" xfId="845"/>
    <cellStyle name="40% - Accent1 12 2 2" xfId="21901"/>
    <cellStyle name="40% - Accent1 12 2 3" xfId="21902"/>
    <cellStyle name="40% - Accent1 12 3" xfId="846"/>
    <cellStyle name="40% - Accent1 12 4" xfId="847"/>
    <cellStyle name="40% - Accent1 12 5" xfId="21903"/>
    <cellStyle name="40% - Accent1 12 6" xfId="21904"/>
    <cellStyle name="40% - Accent1 12 7" xfId="21905"/>
    <cellStyle name="40% - Accent1 12 8" xfId="21906"/>
    <cellStyle name="40% - Accent1 13" xfId="848"/>
    <cellStyle name="40% - Accent1 13 2" xfId="21907"/>
    <cellStyle name="40% - Accent1 13 2 2" xfId="21908"/>
    <cellStyle name="40% - Accent1 13 3" xfId="21909"/>
    <cellStyle name="40% - Accent1 13 4" xfId="21910"/>
    <cellStyle name="40% - Accent1 13 5" xfId="21911"/>
    <cellStyle name="40% - Accent1 14" xfId="849"/>
    <cellStyle name="40% - Accent1 14 2" xfId="21912"/>
    <cellStyle name="40% - Accent1 14 2 2" xfId="21913"/>
    <cellStyle name="40% - Accent1 14 3" xfId="21914"/>
    <cellStyle name="40% - Accent1 14 4" xfId="21915"/>
    <cellStyle name="40% - Accent1 14 5" xfId="21916"/>
    <cellStyle name="40% - Accent1 15" xfId="850"/>
    <cellStyle name="40% - Accent1 15 2" xfId="21917"/>
    <cellStyle name="40% - Accent1 15 2 2" xfId="21918"/>
    <cellStyle name="40% - Accent1 15 3" xfId="21919"/>
    <cellStyle name="40% - Accent1 15 4" xfId="21920"/>
    <cellStyle name="40% - Accent1 15 5" xfId="21921"/>
    <cellStyle name="40% - Accent1 16" xfId="851"/>
    <cellStyle name="40% - Accent1 16 2" xfId="21922"/>
    <cellStyle name="40% - Accent1 17" xfId="852"/>
    <cellStyle name="40% - Accent1 18" xfId="853"/>
    <cellStyle name="40% - Accent1 19" xfId="854"/>
    <cellStyle name="40% - Accent1 2" xfId="855"/>
    <cellStyle name="40% - Accent1 2 10" xfId="856"/>
    <cellStyle name="40% - Accent1 2 11" xfId="857"/>
    <cellStyle name="40% - Accent1 2 11 2" xfId="21923"/>
    <cellStyle name="40% - Accent1 2 11 2 2" xfId="21924"/>
    <cellStyle name="40% - Accent1 2 11 3" xfId="21925"/>
    <cellStyle name="40% - Accent1 2 11 4" xfId="21926"/>
    <cellStyle name="40% - Accent1 2 11 5" xfId="21927"/>
    <cellStyle name="40% - Accent1 2 12" xfId="858"/>
    <cellStyle name="40% - Accent1 2 12 2" xfId="21928"/>
    <cellStyle name="40% - Accent1 2 12 2 2" xfId="21929"/>
    <cellStyle name="40% - Accent1 2 12 3" xfId="21930"/>
    <cellStyle name="40% - Accent1 2 12 4" xfId="21931"/>
    <cellStyle name="40% - Accent1 2 12 5" xfId="21932"/>
    <cellStyle name="40% - Accent1 2 13" xfId="859"/>
    <cellStyle name="40% - Accent1 2 13 2" xfId="21933"/>
    <cellStyle name="40% - Accent1 2 13 2 2" xfId="21934"/>
    <cellStyle name="40% - Accent1 2 13 3" xfId="21935"/>
    <cellStyle name="40% - Accent1 2 13 4" xfId="21936"/>
    <cellStyle name="40% - Accent1 2 13 5" xfId="21937"/>
    <cellStyle name="40% - Accent1 2 14" xfId="860"/>
    <cellStyle name="40% - Accent1 2 14 2" xfId="21938"/>
    <cellStyle name="40% - Accent1 2 14 2 2" xfId="21939"/>
    <cellStyle name="40% - Accent1 2 14 3" xfId="21940"/>
    <cellStyle name="40% - Accent1 2 14 4" xfId="21941"/>
    <cellStyle name="40% - Accent1 2 14 5" xfId="21942"/>
    <cellStyle name="40% - Accent1 2 15" xfId="861"/>
    <cellStyle name="40% - Accent1 2 15 2" xfId="21943"/>
    <cellStyle name="40% - Accent1 2 15 2 2" xfId="21944"/>
    <cellStyle name="40% - Accent1 2 15 3" xfId="21945"/>
    <cellStyle name="40% - Accent1 2 15 4" xfId="21946"/>
    <cellStyle name="40% - Accent1 2 15 5" xfId="21947"/>
    <cellStyle name="40% - Accent1 2 16" xfId="21948"/>
    <cellStyle name="40% - Accent1 2 16 2" xfId="21949"/>
    <cellStyle name="40% - Accent1 2 16 2 2" xfId="21950"/>
    <cellStyle name="40% - Accent1 2 16 3" xfId="21951"/>
    <cellStyle name="40% - Accent1 2 16 4" xfId="21952"/>
    <cellStyle name="40% - Accent1 2 17" xfId="21953"/>
    <cellStyle name="40% - Accent1 2 17 2" xfId="21954"/>
    <cellStyle name="40% - Accent1 2 18" xfId="21955"/>
    <cellStyle name="40% - Accent1 2 19" xfId="47765"/>
    <cellStyle name="40% - Accent1 2 2" xfId="862"/>
    <cellStyle name="40% - Accent1 2 2 2" xfId="21956"/>
    <cellStyle name="40% - Accent1 2 2 2 10" xfId="21957"/>
    <cellStyle name="40% - Accent1 2 2 2 10 2" xfId="21958"/>
    <cellStyle name="40% - Accent1 2 2 2 10 2 2" xfId="21959"/>
    <cellStyle name="40% - Accent1 2 2 2 10 3" xfId="21960"/>
    <cellStyle name="40% - Accent1 2 2 2 10 4" xfId="21961"/>
    <cellStyle name="40% - Accent1 2 2 2 11" xfId="21962"/>
    <cellStyle name="40% - Accent1 2 2 2 11 2" xfId="21963"/>
    <cellStyle name="40% - Accent1 2 2 2 11 2 2" xfId="21964"/>
    <cellStyle name="40% - Accent1 2 2 2 11 3" xfId="21965"/>
    <cellStyle name="40% - Accent1 2 2 2 11 4" xfId="21966"/>
    <cellStyle name="40% - Accent1 2 2 2 12" xfId="21967"/>
    <cellStyle name="40% - Accent1 2 2 2 12 2" xfId="21968"/>
    <cellStyle name="40% - Accent1 2 2 2 13" xfId="21969"/>
    <cellStyle name="40% - Accent1 2 2 2 14" xfId="21970"/>
    <cellStyle name="40% - Accent1 2 2 2 2" xfId="21971"/>
    <cellStyle name="40% - Accent1 2 2 2 2 10" xfId="21972"/>
    <cellStyle name="40% - Accent1 2 2 2 2 10 2" xfId="21973"/>
    <cellStyle name="40% - Accent1 2 2 2 2 11" xfId="21974"/>
    <cellStyle name="40% - Accent1 2 2 2 2 12" xfId="21975"/>
    <cellStyle name="40% - Accent1 2 2 2 2 2" xfId="21976"/>
    <cellStyle name="40% - Accent1 2 2 2 2 2 2" xfId="21977"/>
    <cellStyle name="40% - Accent1 2 2 2 2 2 2 2" xfId="21978"/>
    <cellStyle name="40% - Accent1 2 2 2 2 2 2 2 2" xfId="21979"/>
    <cellStyle name="40% - Accent1 2 2 2 2 2 2 3" xfId="21980"/>
    <cellStyle name="40% - Accent1 2 2 2 2 2 2 4" xfId="21981"/>
    <cellStyle name="40% - Accent1 2 2 2 2 2 3" xfId="21982"/>
    <cellStyle name="40% - Accent1 2 2 2 2 2 3 2" xfId="21983"/>
    <cellStyle name="40% - Accent1 2 2 2 2 2 4" xfId="21984"/>
    <cellStyle name="40% - Accent1 2 2 2 2 2 5" xfId="21985"/>
    <cellStyle name="40% - Accent1 2 2 2 2 3" xfId="21986"/>
    <cellStyle name="40% - Accent1 2 2 2 2 3 2" xfId="21987"/>
    <cellStyle name="40% - Accent1 2 2 2 2 3 2 2" xfId="21988"/>
    <cellStyle name="40% - Accent1 2 2 2 2 3 2 2 2" xfId="21989"/>
    <cellStyle name="40% - Accent1 2 2 2 2 3 2 3" xfId="21990"/>
    <cellStyle name="40% - Accent1 2 2 2 2 3 2 4" xfId="21991"/>
    <cellStyle name="40% - Accent1 2 2 2 2 3 3" xfId="21992"/>
    <cellStyle name="40% - Accent1 2 2 2 2 3 3 2" xfId="21993"/>
    <cellStyle name="40% - Accent1 2 2 2 2 3 4" xfId="21994"/>
    <cellStyle name="40% - Accent1 2 2 2 2 3 5" xfId="21995"/>
    <cellStyle name="40% - Accent1 2 2 2 2 4" xfId="21996"/>
    <cellStyle name="40% - Accent1 2 2 2 2 4 2" xfId="21997"/>
    <cellStyle name="40% - Accent1 2 2 2 2 4 2 2" xfId="21998"/>
    <cellStyle name="40% - Accent1 2 2 2 2 4 3" xfId="21999"/>
    <cellStyle name="40% - Accent1 2 2 2 2 4 4" xfId="22000"/>
    <cellStyle name="40% - Accent1 2 2 2 2 5" xfId="22001"/>
    <cellStyle name="40% - Accent1 2 2 2 2 5 2" xfId="22002"/>
    <cellStyle name="40% - Accent1 2 2 2 2 5 2 2" xfId="22003"/>
    <cellStyle name="40% - Accent1 2 2 2 2 5 3" xfId="22004"/>
    <cellStyle name="40% - Accent1 2 2 2 2 5 4" xfId="22005"/>
    <cellStyle name="40% - Accent1 2 2 2 2 6" xfId="22006"/>
    <cellStyle name="40% - Accent1 2 2 2 2 6 2" xfId="22007"/>
    <cellStyle name="40% - Accent1 2 2 2 2 6 2 2" xfId="22008"/>
    <cellStyle name="40% - Accent1 2 2 2 2 6 3" xfId="22009"/>
    <cellStyle name="40% - Accent1 2 2 2 2 6 4" xfId="22010"/>
    <cellStyle name="40% - Accent1 2 2 2 2 7" xfId="22011"/>
    <cellStyle name="40% - Accent1 2 2 2 2 7 2" xfId="22012"/>
    <cellStyle name="40% - Accent1 2 2 2 2 7 2 2" xfId="22013"/>
    <cellStyle name="40% - Accent1 2 2 2 2 7 3" xfId="22014"/>
    <cellStyle name="40% - Accent1 2 2 2 2 7 4" xfId="22015"/>
    <cellStyle name="40% - Accent1 2 2 2 2 8" xfId="22016"/>
    <cellStyle name="40% - Accent1 2 2 2 2 8 2" xfId="22017"/>
    <cellStyle name="40% - Accent1 2 2 2 2 8 2 2" xfId="22018"/>
    <cellStyle name="40% - Accent1 2 2 2 2 8 3" xfId="22019"/>
    <cellStyle name="40% - Accent1 2 2 2 2 8 4" xfId="22020"/>
    <cellStyle name="40% - Accent1 2 2 2 2 9" xfId="22021"/>
    <cellStyle name="40% - Accent1 2 2 2 2 9 2" xfId="22022"/>
    <cellStyle name="40% - Accent1 2 2 2 2 9 2 2" xfId="22023"/>
    <cellStyle name="40% - Accent1 2 2 2 2 9 3" xfId="22024"/>
    <cellStyle name="40% - Accent1 2 2 2 2 9 4" xfId="22025"/>
    <cellStyle name="40% - Accent1 2 2 2 3" xfId="22026"/>
    <cellStyle name="40% - Accent1 2 2 2 3 10" xfId="22027"/>
    <cellStyle name="40% - Accent1 2 2 2 3 11" xfId="22028"/>
    <cellStyle name="40% - Accent1 2 2 2 3 2" xfId="22029"/>
    <cellStyle name="40% - Accent1 2 2 2 3 2 2" xfId="22030"/>
    <cellStyle name="40% - Accent1 2 2 2 3 2 2 2" xfId="22031"/>
    <cellStyle name="40% - Accent1 2 2 2 3 2 3" xfId="22032"/>
    <cellStyle name="40% - Accent1 2 2 2 3 2 4" xfId="22033"/>
    <cellStyle name="40% - Accent1 2 2 2 3 3" xfId="22034"/>
    <cellStyle name="40% - Accent1 2 2 2 3 3 2" xfId="22035"/>
    <cellStyle name="40% - Accent1 2 2 2 3 3 2 2" xfId="22036"/>
    <cellStyle name="40% - Accent1 2 2 2 3 3 3" xfId="22037"/>
    <cellStyle name="40% - Accent1 2 2 2 3 3 4" xfId="22038"/>
    <cellStyle name="40% - Accent1 2 2 2 3 4" xfId="22039"/>
    <cellStyle name="40% - Accent1 2 2 2 3 4 2" xfId="22040"/>
    <cellStyle name="40% - Accent1 2 2 2 3 4 2 2" xfId="22041"/>
    <cellStyle name="40% - Accent1 2 2 2 3 4 3" xfId="22042"/>
    <cellStyle name="40% - Accent1 2 2 2 3 4 4" xfId="22043"/>
    <cellStyle name="40% - Accent1 2 2 2 3 5" xfId="22044"/>
    <cellStyle name="40% - Accent1 2 2 2 3 5 2" xfId="22045"/>
    <cellStyle name="40% - Accent1 2 2 2 3 5 2 2" xfId="22046"/>
    <cellStyle name="40% - Accent1 2 2 2 3 5 3" xfId="22047"/>
    <cellStyle name="40% - Accent1 2 2 2 3 5 4" xfId="22048"/>
    <cellStyle name="40% - Accent1 2 2 2 3 6" xfId="22049"/>
    <cellStyle name="40% - Accent1 2 2 2 3 6 2" xfId="22050"/>
    <cellStyle name="40% - Accent1 2 2 2 3 6 2 2" xfId="22051"/>
    <cellStyle name="40% - Accent1 2 2 2 3 6 3" xfId="22052"/>
    <cellStyle name="40% - Accent1 2 2 2 3 6 4" xfId="22053"/>
    <cellStyle name="40% - Accent1 2 2 2 3 7" xfId="22054"/>
    <cellStyle name="40% - Accent1 2 2 2 3 7 2" xfId="22055"/>
    <cellStyle name="40% - Accent1 2 2 2 3 7 2 2" xfId="22056"/>
    <cellStyle name="40% - Accent1 2 2 2 3 7 3" xfId="22057"/>
    <cellStyle name="40% - Accent1 2 2 2 3 7 4" xfId="22058"/>
    <cellStyle name="40% - Accent1 2 2 2 3 8" xfId="22059"/>
    <cellStyle name="40% - Accent1 2 2 2 3 8 2" xfId="22060"/>
    <cellStyle name="40% - Accent1 2 2 2 3 8 2 2" xfId="22061"/>
    <cellStyle name="40% - Accent1 2 2 2 3 8 3" xfId="22062"/>
    <cellStyle name="40% - Accent1 2 2 2 3 8 4" xfId="22063"/>
    <cellStyle name="40% - Accent1 2 2 2 3 9" xfId="22064"/>
    <cellStyle name="40% - Accent1 2 2 2 3 9 2" xfId="22065"/>
    <cellStyle name="40% - Accent1 2 2 2 4" xfId="22066"/>
    <cellStyle name="40% - Accent1 2 2 2 4 2" xfId="22067"/>
    <cellStyle name="40% - Accent1 2 2 2 4 2 2" xfId="22068"/>
    <cellStyle name="40% - Accent1 2 2 2 4 2 2 2" xfId="22069"/>
    <cellStyle name="40% - Accent1 2 2 2 4 2 3" xfId="22070"/>
    <cellStyle name="40% - Accent1 2 2 2 4 2 4" xfId="22071"/>
    <cellStyle name="40% - Accent1 2 2 2 4 3" xfId="22072"/>
    <cellStyle name="40% - Accent1 2 2 2 4 3 2" xfId="22073"/>
    <cellStyle name="40% - Accent1 2 2 2 4 4" xfId="22074"/>
    <cellStyle name="40% - Accent1 2 2 2 4 5" xfId="22075"/>
    <cellStyle name="40% - Accent1 2 2 2 5" xfId="22076"/>
    <cellStyle name="40% - Accent1 2 2 2 5 2" xfId="22077"/>
    <cellStyle name="40% - Accent1 2 2 2 5 2 2" xfId="22078"/>
    <cellStyle name="40% - Accent1 2 2 2 5 3" xfId="22079"/>
    <cellStyle name="40% - Accent1 2 2 2 5 4" xfId="22080"/>
    <cellStyle name="40% - Accent1 2 2 2 6" xfId="22081"/>
    <cellStyle name="40% - Accent1 2 2 2 6 2" xfId="22082"/>
    <cellStyle name="40% - Accent1 2 2 2 6 2 2" xfId="22083"/>
    <cellStyle name="40% - Accent1 2 2 2 6 3" xfId="22084"/>
    <cellStyle name="40% - Accent1 2 2 2 6 4" xfId="22085"/>
    <cellStyle name="40% - Accent1 2 2 2 7" xfId="22086"/>
    <cellStyle name="40% - Accent1 2 2 2 7 2" xfId="22087"/>
    <cellStyle name="40% - Accent1 2 2 2 7 2 2" xfId="22088"/>
    <cellStyle name="40% - Accent1 2 2 2 7 3" xfId="22089"/>
    <cellStyle name="40% - Accent1 2 2 2 7 4" xfId="22090"/>
    <cellStyle name="40% - Accent1 2 2 2 8" xfId="22091"/>
    <cellStyle name="40% - Accent1 2 2 2 8 2" xfId="22092"/>
    <cellStyle name="40% - Accent1 2 2 2 8 2 2" xfId="22093"/>
    <cellStyle name="40% - Accent1 2 2 2 8 3" xfId="22094"/>
    <cellStyle name="40% - Accent1 2 2 2 8 4" xfId="22095"/>
    <cellStyle name="40% - Accent1 2 2 2 9" xfId="22096"/>
    <cellStyle name="40% - Accent1 2 2 2 9 2" xfId="22097"/>
    <cellStyle name="40% - Accent1 2 2 2 9 2 2" xfId="22098"/>
    <cellStyle name="40% - Accent1 2 2 2 9 3" xfId="22099"/>
    <cellStyle name="40% - Accent1 2 2 2 9 4" xfId="22100"/>
    <cellStyle name="40% - Accent1 2 2 3" xfId="22101"/>
    <cellStyle name="40% - Accent1 2 2 3 10" xfId="22102"/>
    <cellStyle name="40% - Accent1 2 2 3 2" xfId="22103"/>
    <cellStyle name="40% - Accent1 2 2 3 2 2" xfId="22104"/>
    <cellStyle name="40% - Accent1 2 2 3 2 2 2" xfId="22105"/>
    <cellStyle name="40% - Accent1 2 2 3 2 2 2 2" xfId="22106"/>
    <cellStyle name="40% - Accent1 2 2 3 2 2 3" xfId="22107"/>
    <cellStyle name="40% - Accent1 2 2 3 2 2 4" xfId="22108"/>
    <cellStyle name="40% - Accent1 2 2 3 2 3" xfId="22109"/>
    <cellStyle name="40% - Accent1 2 2 3 2 3 2" xfId="22110"/>
    <cellStyle name="40% - Accent1 2 2 3 2 4" xfId="22111"/>
    <cellStyle name="40% - Accent1 2 2 3 2 5" xfId="22112"/>
    <cellStyle name="40% - Accent1 2 2 3 3" xfId="22113"/>
    <cellStyle name="40% - Accent1 2 2 3 3 2" xfId="22114"/>
    <cellStyle name="40% - Accent1 2 2 3 3 2 2" xfId="22115"/>
    <cellStyle name="40% - Accent1 2 2 3 3 2 2 2" xfId="22116"/>
    <cellStyle name="40% - Accent1 2 2 3 3 2 3" xfId="22117"/>
    <cellStyle name="40% - Accent1 2 2 3 3 2 4" xfId="22118"/>
    <cellStyle name="40% - Accent1 2 2 3 3 3" xfId="22119"/>
    <cellStyle name="40% - Accent1 2 2 3 3 3 2" xfId="22120"/>
    <cellStyle name="40% - Accent1 2 2 3 3 4" xfId="22121"/>
    <cellStyle name="40% - Accent1 2 2 3 3 5" xfId="22122"/>
    <cellStyle name="40% - Accent1 2 2 3 4" xfId="22123"/>
    <cellStyle name="40% - Accent1 2 2 3 4 2" xfId="22124"/>
    <cellStyle name="40% - Accent1 2 2 3 4 2 2" xfId="22125"/>
    <cellStyle name="40% - Accent1 2 2 3 4 3" xfId="22126"/>
    <cellStyle name="40% - Accent1 2 2 3 4 4" xfId="22127"/>
    <cellStyle name="40% - Accent1 2 2 3 5" xfId="22128"/>
    <cellStyle name="40% - Accent1 2 2 3 5 2" xfId="22129"/>
    <cellStyle name="40% - Accent1 2 2 3 5 2 2" xfId="22130"/>
    <cellStyle name="40% - Accent1 2 2 3 5 3" xfId="22131"/>
    <cellStyle name="40% - Accent1 2 2 3 5 4" xfId="22132"/>
    <cellStyle name="40% - Accent1 2 2 3 6" xfId="22133"/>
    <cellStyle name="40% - Accent1 2 2 3 6 2" xfId="22134"/>
    <cellStyle name="40% - Accent1 2 2 3 6 2 2" xfId="22135"/>
    <cellStyle name="40% - Accent1 2 2 3 6 3" xfId="22136"/>
    <cellStyle name="40% - Accent1 2 2 3 6 4" xfId="22137"/>
    <cellStyle name="40% - Accent1 2 2 3 7" xfId="22138"/>
    <cellStyle name="40% - Accent1 2 2 3 7 2" xfId="22139"/>
    <cellStyle name="40% - Accent1 2 2 3 7 2 2" xfId="22140"/>
    <cellStyle name="40% - Accent1 2 2 3 7 3" xfId="22141"/>
    <cellStyle name="40% - Accent1 2 2 3 7 4" xfId="22142"/>
    <cellStyle name="40% - Accent1 2 2 3 8" xfId="22143"/>
    <cellStyle name="40% - Accent1 2 2 3 8 2" xfId="22144"/>
    <cellStyle name="40% - Accent1 2 2 3 9" xfId="22145"/>
    <cellStyle name="40% - Accent1 2 2 4" xfId="22146"/>
    <cellStyle name="40% - Accent1 2 2 4 10" xfId="22147"/>
    <cellStyle name="40% - Accent1 2 2 4 2" xfId="22148"/>
    <cellStyle name="40% - Accent1 2 2 4 2 2" xfId="22149"/>
    <cellStyle name="40% - Accent1 2 2 4 2 2 2" xfId="22150"/>
    <cellStyle name="40% - Accent1 2 2 4 2 3" xfId="22151"/>
    <cellStyle name="40% - Accent1 2 2 4 2 4" xfId="22152"/>
    <cellStyle name="40% - Accent1 2 2 4 3" xfId="22153"/>
    <cellStyle name="40% - Accent1 2 2 4 3 2" xfId="22154"/>
    <cellStyle name="40% - Accent1 2 2 4 3 2 2" xfId="22155"/>
    <cellStyle name="40% - Accent1 2 2 4 3 3" xfId="22156"/>
    <cellStyle name="40% - Accent1 2 2 4 3 4" xfId="22157"/>
    <cellStyle name="40% - Accent1 2 2 4 4" xfId="22158"/>
    <cellStyle name="40% - Accent1 2 2 4 4 2" xfId="22159"/>
    <cellStyle name="40% - Accent1 2 2 4 4 2 2" xfId="22160"/>
    <cellStyle name="40% - Accent1 2 2 4 4 3" xfId="22161"/>
    <cellStyle name="40% - Accent1 2 2 4 4 4" xfId="22162"/>
    <cellStyle name="40% - Accent1 2 2 4 5" xfId="22163"/>
    <cellStyle name="40% - Accent1 2 2 4 5 2" xfId="22164"/>
    <cellStyle name="40% - Accent1 2 2 4 5 2 2" xfId="22165"/>
    <cellStyle name="40% - Accent1 2 2 4 5 3" xfId="22166"/>
    <cellStyle name="40% - Accent1 2 2 4 5 4" xfId="22167"/>
    <cellStyle name="40% - Accent1 2 2 4 6" xfId="22168"/>
    <cellStyle name="40% - Accent1 2 2 4 6 2" xfId="22169"/>
    <cellStyle name="40% - Accent1 2 2 4 6 2 2" xfId="22170"/>
    <cellStyle name="40% - Accent1 2 2 4 6 3" xfId="22171"/>
    <cellStyle name="40% - Accent1 2 2 4 6 4" xfId="22172"/>
    <cellStyle name="40% - Accent1 2 2 4 7" xfId="22173"/>
    <cellStyle name="40% - Accent1 2 2 4 7 2" xfId="22174"/>
    <cellStyle name="40% - Accent1 2 2 4 7 2 2" xfId="22175"/>
    <cellStyle name="40% - Accent1 2 2 4 7 3" xfId="22176"/>
    <cellStyle name="40% - Accent1 2 2 4 7 4" xfId="22177"/>
    <cellStyle name="40% - Accent1 2 2 4 8" xfId="22178"/>
    <cellStyle name="40% - Accent1 2 2 4 8 2" xfId="22179"/>
    <cellStyle name="40% - Accent1 2 2 4 9" xfId="22180"/>
    <cellStyle name="40% - Accent1 2 2 5" xfId="22181"/>
    <cellStyle name="40% - Accent1 2 2 5 2" xfId="22182"/>
    <cellStyle name="40% - Accent1 2 2 5 2 2" xfId="22183"/>
    <cellStyle name="40% - Accent1 2 2 5 3" xfId="22184"/>
    <cellStyle name="40% - Accent1 2 2 5 4" xfId="22185"/>
    <cellStyle name="40% - Accent1 2 2 6" xfId="22186"/>
    <cellStyle name="40% - Accent1 2 2 6 2" xfId="22187"/>
    <cellStyle name="40% - Accent1 2 2 6 2 2" xfId="22188"/>
    <cellStyle name="40% - Accent1 2 2 6 3" xfId="22189"/>
    <cellStyle name="40% - Accent1 2 2 6 4" xfId="22190"/>
    <cellStyle name="40% - Accent1 2 2 7" xfId="22191"/>
    <cellStyle name="40% - Accent1 2 3" xfId="863"/>
    <cellStyle name="40% - Accent1 2 3 2" xfId="22192"/>
    <cellStyle name="40% - Accent1 2 3 2 2" xfId="22193"/>
    <cellStyle name="40% - Accent1 2 3 2 2 2" xfId="22194"/>
    <cellStyle name="40% - Accent1 2 3 2 2 2 2" xfId="22195"/>
    <cellStyle name="40% - Accent1 2 3 2 2 3" xfId="22196"/>
    <cellStyle name="40% - Accent1 2 3 2 3" xfId="22197"/>
    <cellStyle name="40% - Accent1 2 3 2 3 2" xfId="22198"/>
    <cellStyle name="40% - Accent1 2 3 2 4" xfId="22199"/>
    <cellStyle name="40% - Accent1 2 3 3" xfId="22200"/>
    <cellStyle name="40% - Accent1 2 3 4" xfId="22201"/>
    <cellStyle name="40% - Accent1 2 3 4 2" xfId="22202"/>
    <cellStyle name="40% - Accent1 2 3 5" xfId="22203"/>
    <cellStyle name="40% - Accent1 2 3 6" xfId="22204"/>
    <cellStyle name="40% - Accent1 2 4" xfId="864"/>
    <cellStyle name="40% - Accent1 2 4 10" xfId="22205"/>
    <cellStyle name="40% - Accent1 2 4 10 2" xfId="22206"/>
    <cellStyle name="40% - Accent1 2 4 10 2 2" xfId="22207"/>
    <cellStyle name="40% - Accent1 2 4 10 3" xfId="22208"/>
    <cellStyle name="40% - Accent1 2 4 10 4" xfId="22209"/>
    <cellStyle name="40% - Accent1 2 4 11" xfId="22210"/>
    <cellStyle name="40% - Accent1 2 4 11 2" xfId="22211"/>
    <cellStyle name="40% - Accent1 2 4 11 2 2" xfId="22212"/>
    <cellStyle name="40% - Accent1 2 4 11 3" xfId="22213"/>
    <cellStyle name="40% - Accent1 2 4 11 4" xfId="22214"/>
    <cellStyle name="40% - Accent1 2 4 12" xfId="22215"/>
    <cellStyle name="40% - Accent1 2 4 12 2" xfId="22216"/>
    <cellStyle name="40% - Accent1 2 4 12 2 2" xfId="22217"/>
    <cellStyle name="40% - Accent1 2 4 12 3" xfId="22218"/>
    <cellStyle name="40% - Accent1 2 4 13" xfId="22219"/>
    <cellStyle name="40% - Accent1 2 4 13 2" xfId="22220"/>
    <cellStyle name="40% - Accent1 2 4 14" xfId="22221"/>
    <cellStyle name="40% - Accent1 2 4 15" xfId="22222"/>
    <cellStyle name="40% - Accent1 2 4 16" xfId="22223"/>
    <cellStyle name="40% - Accent1 2 4 2" xfId="22224"/>
    <cellStyle name="40% - Accent1 2 4 2 10" xfId="22225"/>
    <cellStyle name="40% - Accent1 2 4 2 10 2" xfId="22226"/>
    <cellStyle name="40% - Accent1 2 4 2 11" xfId="22227"/>
    <cellStyle name="40% - Accent1 2 4 2 12" xfId="22228"/>
    <cellStyle name="40% - Accent1 2 4 2 13" xfId="22229"/>
    <cellStyle name="40% - Accent1 2 4 2 2" xfId="22230"/>
    <cellStyle name="40% - Accent1 2 4 2 2 2" xfId="22231"/>
    <cellStyle name="40% - Accent1 2 4 2 2 2 2" xfId="22232"/>
    <cellStyle name="40% - Accent1 2 4 2 2 2 2 2" xfId="22233"/>
    <cellStyle name="40% - Accent1 2 4 2 2 2 3" xfId="22234"/>
    <cellStyle name="40% - Accent1 2 4 2 2 2 4" xfId="22235"/>
    <cellStyle name="40% - Accent1 2 4 2 2 3" xfId="22236"/>
    <cellStyle name="40% - Accent1 2 4 2 2 3 2" xfId="22237"/>
    <cellStyle name="40% - Accent1 2 4 2 2 4" xfId="22238"/>
    <cellStyle name="40% - Accent1 2 4 2 2 5" xfId="22239"/>
    <cellStyle name="40% - Accent1 2 4 2 3" xfId="22240"/>
    <cellStyle name="40% - Accent1 2 4 2 3 2" xfId="22241"/>
    <cellStyle name="40% - Accent1 2 4 2 3 2 2" xfId="22242"/>
    <cellStyle name="40% - Accent1 2 4 2 3 2 2 2" xfId="22243"/>
    <cellStyle name="40% - Accent1 2 4 2 3 2 3" xfId="22244"/>
    <cellStyle name="40% - Accent1 2 4 2 3 2 4" xfId="22245"/>
    <cellStyle name="40% - Accent1 2 4 2 3 3" xfId="22246"/>
    <cellStyle name="40% - Accent1 2 4 2 3 3 2" xfId="22247"/>
    <cellStyle name="40% - Accent1 2 4 2 3 4" xfId="22248"/>
    <cellStyle name="40% - Accent1 2 4 2 3 5" xfId="22249"/>
    <cellStyle name="40% - Accent1 2 4 2 4" xfId="22250"/>
    <cellStyle name="40% - Accent1 2 4 2 4 2" xfId="22251"/>
    <cellStyle name="40% - Accent1 2 4 2 4 2 2" xfId="22252"/>
    <cellStyle name="40% - Accent1 2 4 2 4 3" xfId="22253"/>
    <cellStyle name="40% - Accent1 2 4 2 4 4" xfId="22254"/>
    <cellStyle name="40% - Accent1 2 4 2 5" xfId="22255"/>
    <cellStyle name="40% - Accent1 2 4 2 5 2" xfId="22256"/>
    <cellStyle name="40% - Accent1 2 4 2 5 2 2" xfId="22257"/>
    <cellStyle name="40% - Accent1 2 4 2 5 3" xfId="22258"/>
    <cellStyle name="40% - Accent1 2 4 2 5 4" xfId="22259"/>
    <cellStyle name="40% - Accent1 2 4 2 6" xfId="22260"/>
    <cellStyle name="40% - Accent1 2 4 2 6 2" xfId="22261"/>
    <cellStyle name="40% - Accent1 2 4 2 6 2 2" xfId="22262"/>
    <cellStyle name="40% - Accent1 2 4 2 6 3" xfId="22263"/>
    <cellStyle name="40% - Accent1 2 4 2 6 4" xfId="22264"/>
    <cellStyle name="40% - Accent1 2 4 2 7" xfId="22265"/>
    <cellStyle name="40% - Accent1 2 4 2 7 2" xfId="22266"/>
    <cellStyle name="40% - Accent1 2 4 2 7 2 2" xfId="22267"/>
    <cellStyle name="40% - Accent1 2 4 2 7 3" xfId="22268"/>
    <cellStyle name="40% - Accent1 2 4 2 7 4" xfId="22269"/>
    <cellStyle name="40% - Accent1 2 4 2 8" xfId="22270"/>
    <cellStyle name="40% - Accent1 2 4 2 8 2" xfId="22271"/>
    <cellStyle name="40% - Accent1 2 4 2 8 2 2" xfId="22272"/>
    <cellStyle name="40% - Accent1 2 4 2 8 3" xfId="22273"/>
    <cellStyle name="40% - Accent1 2 4 2 8 4" xfId="22274"/>
    <cellStyle name="40% - Accent1 2 4 2 9" xfId="22275"/>
    <cellStyle name="40% - Accent1 2 4 2 9 2" xfId="22276"/>
    <cellStyle name="40% - Accent1 2 4 2 9 2 2" xfId="22277"/>
    <cellStyle name="40% - Accent1 2 4 2 9 3" xfId="22278"/>
    <cellStyle name="40% - Accent1 2 4 2 9 4" xfId="22279"/>
    <cellStyle name="40% - Accent1 2 4 3" xfId="22280"/>
    <cellStyle name="40% - Accent1 2 4 3 10" xfId="22281"/>
    <cellStyle name="40% - Accent1 2 4 3 11" xfId="22282"/>
    <cellStyle name="40% - Accent1 2 4 3 2" xfId="22283"/>
    <cellStyle name="40% - Accent1 2 4 3 2 2" xfId="22284"/>
    <cellStyle name="40% - Accent1 2 4 3 2 2 2" xfId="22285"/>
    <cellStyle name="40% - Accent1 2 4 3 2 3" xfId="22286"/>
    <cellStyle name="40% - Accent1 2 4 3 2 4" xfId="22287"/>
    <cellStyle name="40% - Accent1 2 4 3 3" xfId="22288"/>
    <cellStyle name="40% - Accent1 2 4 3 3 2" xfId="22289"/>
    <cellStyle name="40% - Accent1 2 4 3 3 2 2" xfId="22290"/>
    <cellStyle name="40% - Accent1 2 4 3 3 3" xfId="22291"/>
    <cellStyle name="40% - Accent1 2 4 3 3 4" xfId="22292"/>
    <cellStyle name="40% - Accent1 2 4 3 4" xfId="22293"/>
    <cellStyle name="40% - Accent1 2 4 3 4 2" xfId="22294"/>
    <cellStyle name="40% - Accent1 2 4 3 4 2 2" xfId="22295"/>
    <cellStyle name="40% - Accent1 2 4 3 4 3" xfId="22296"/>
    <cellStyle name="40% - Accent1 2 4 3 4 4" xfId="22297"/>
    <cellStyle name="40% - Accent1 2 4 3 5" xfId="22298"/>
    <cellStyle name="40% - Accent1 2 4 3 5 2" xfId="22299"/>
    <cellStyle name="40% - Accent1 2 4 3 5 2 2" xfId="22300"/>
    <cellStyle name="40% - Accent1 2 4 3 5 3" xfId="22301"/>
    <cellStyle name="40% - Accent1 2 4 3 5 4" xfId="22302"/>
    <cellStyle name="40% - Accent1 2 4 3 6" xfId="22303"/>
    <cellStyle name="40% - Accent1 2 4 3 6 2" xfId="22304"/>
    <cellStyle name="40% - Accent1 2 4 3 6 2 2" xfId="22305"/>
    <cellStyle name="40% - Accent1 2 4 3 6 3" xfId="22306"/>
    <cellStyle name="40% - Accent1 2 4 3 6 4" xfId="22307"/>
    <cellStyle name="40% - Accent1 2 4 3 7" xfId="22308"/>
    <cellStyle name="40% - Accent1 2 4 3 7 2" xfId="22309"/>
    <cellStyle name="40% - Accent1 2 4 3 7 2 2" xfId="22310"/>
    <cellStyle name="40% - Accent1 2 4 3 7 3" xfId="22311"/>
    <cellStyle name="40% - Accent1 2 4 3 7 4" xfId="22312"/>
    <cellStyle name="40% - Accent1 2 4 3 8" xfId="22313"/>
    <cellStyle name="40% - Accent1 2 4 3 8 2" xfId="22314"/>
    <cellStyle name="40% - Accent1 2 4 3 8 2 2" xfId="22315"/>
    <cellStyle name="40% - Accent1 2 4 3 8 3" xfId="22316"/>
    <cellStyle name="40% - Accent1 2 4 3 8 4" xfId="22317"/>
    <cellStyle name="40% - Accent1 2 4 3 9" xfId="22318"/>
    <cellStyle name="40% - Accent1 2 4 3 9 2" xfId="22319"/>
    <cellStyle name="40% - Accent1 2 4 4" xfId="22320"/>
    <cellStyle name="40% - Accent1 2 4 4 2" xfId="22321"/>
    <cellStyle name="40% - Accent1 2 4 4 2 2" xfId="22322"/>
    <cellStyle name="40% - Accent1 2 4 4 2 2 2" xfId="22323"/>
    <cellStyle name="40% - Accent1 2 4 4 2 3" xfId="22324"/>
    <cellStyle name="40% - Accent1 2 4 4 2 4" xfId="22325"/>
    <cellStyle name="40% - Accent1 2 4 4 3" xfId="22326"/>
    <cellStyle name="40% - Accent1 2 4 4 3 2" xfId="22327"/>
    <cellStyle name="40% - Accent1 2 4 4 4" xfId="22328"/>
    <cellStyle name="40% - Accent1 2 4 4 5" xfId="22329"/>
    <cellStyle name="40% - Accent1 2 4 5" xfId="22330"/>
    <cellStyle name="40% - Accent1 2 4 5 2" xfId="22331"/>
    <cellStyle name="40% - Accent1 2 4 5 2 2" xfId="22332"/>
    <cellStyle name="40% - Accent1 2 4 5 3" xfId="22333"/>
    <cellStyle name="40% - Accent1 2 4 5 4" xfId="22334"/>
    <cellStyle name="40% - Accent1 2 4 6" xfId="22335"/>
    <cellStyle name="40% - Accent1 2 4 6 2" xfId="22336"/>
    <cellStyle name="40% - Accent1 2 4 6 2 2" xfId="22337"/>
    <cellStyle name="40% - Accent1 2 4 6 3" xfId="22338"/>
    <cellStyle name="40% - Accent1 2 4 6 4" xfId="22339"/>
    <cellStyle name="40% - Accent1 2 4 7" xfId="22340"/>
    <cellStyle name="40% - Accent1 2 4 7 2" xfId="22341"/>
    <cellStyle name="40% - Accent1 2 4 7 2 2" xfId="22342"/>
    <cellStyle name="40% - Accent1 2 4 7 3" xfId="22343"/>
    <cellStyle name="40% - Accent1 2 4 7 4" xfId="22344"/>
    <cellStyle name="40% - Accent1 2 4 8" xfId="22345"/>
    <cellStyle name="40% - Accent1 2 4 8 2" xfId="22346"/>
    <cellStyle name="40% - Accent1 2 4 8 2 2" xfId="22347"/>
    <cellStyle name="40% - Accent1 2 4 8 3" xfId="22348"/>
    <cellStyle name="40% - Accent1 2 4 8 4" xfId="22349"/>
    <cellStyle name="40% - Accent1 2 4 9" xfId="22350"/>
    <cellStyle name="40% - Accent1 2 4 9 2" xfId="22351"/>
    <cellStyle name="40% - Accent1 2 4 9 2 2" xfId="22352"/>
    <cellStyle name="40% - Accent1 2 4 9 3" xfId="22353"/>
    <cellStyle name="40% - Accent1 2 4 9 4" xfId="22354"/>
    <cellStyle name="40% - Accent1 2 5" xfId="865"/>
    <cellStyle name="40% - Accent1 2 5 10" xfId="22355"/>
    <cellStyle name="40% - Accent1 2 5 10 2" xfId="22356"/>
    <cellStyle name="40% - Accent1 2 5 10 2 2" xfId="22357"/>
    <cellStyle name="40% - Accent1 2 5 10 3" xfId="22358"/>
    <cellStyle name="40% - Accent1 2 5 10 4" xfId="22359"/>
    <cellStyle name="40% - Accent1 2 5 11" xfId="22360"/>
    <cellStyle name="40% - Accent1 2 5 11 2" xfId="22361"/>
    <cellStyle name="40% - Accent1 2 5 11 2 2" xfId="22362"/>
    <cellStyle name="40% - Accent1 2 5 11 3" xfId="22363"/>
    <cellStyle name="40% - Accent1 2 5 11 4" xfId="22364"/>
    <cellStyle name="40% - Accent1 2 5 12" xfId="22365"/>
    <cellStyle name="40% - Accent1 2 5 12 2" xfId="22366"/>
    <cellStyle name="40% - Accent1 2 5 12 2 2" xfId="22367"/>
    <cellStyle name="40% - Accent1 2 5 12 3" xfId="22368"/>
    <cellStyle name="40% - Accent1 2 5 13" xfId="22369"/>
    <cellStyle name="40% - Accent1 2 5 13 2" xfId="22370"/>
    <cellStyle name="40% - Accent1 2 5 14" xfId="22371"/>
    <cellStyle name="40% - Accent1 2 5 15" xfId="22372"/>
    <cellStyle name="40% - Accent1 2 5 16" xfId="22373"/>
    <cellStyle name="40% - Accent1 2 5 2" xfId="22374"/>
    <cellStyle name="40% - Accent1 2 5 2 10" xfId="22375"/>
    <cellStyle name="40% - Accent1 2 5 2 10 2" xfId="22376"/>
    <cellStyle name="40% - Accent1 2 5 2 11" xfId="22377"/>
    <cellStyle name="40% - Accent1 2 5 2 12" xfId="22378"/>
    <cellStyle name="40% - Accent1 2 5 2 2" xfId="22379"/>
    <cellStyle name="40% - Accent1 2 5 2 2 2" xfId="22380"/>
    <cellStyle name="40% - Accent1 2 5 2 2 2 2" xfId="22381"/>
    <cellStyle name="40% - Accent1 2 5 2 2 3" xfId="22382"/>
    <cellStyle name="40% - Accent1 2 5 2 2 4" xfId="22383"/>
    <cellStyle name="40% - Accent1 2 5 2 3" xfId="22384"/>
    <cellStyle name="40% - Accent1 2 5 2 3 2" xfId="22385"/>
    <cellStyle name="40% - Accent1 2 5 2 3 2 2" xfId="22386"/>
    <cellStyle name="40% - Accent1 2 5 2 3 3" xfId="22387"/>
    <cellStyle name="40% - Accent1 2 5 2 3 4" xfId="22388"/>
    <cellStyle name="40% - Accent1 2 5 2 4" xfId="22389"/>
    <cellStyle name="40% - Accent1 2 5 2 4 2" xfId="22390"/>
    <cellStyle name="40% - Accent1 2 5 2 4 2 2" xfId="22391"/>
    <cellStyle name="40% - Accent1 2 5 2 4 3" xfId="22392"/>
    <cellStyle name="40% - Accent1 2 5 2 4 4" xfId="22393"/>
    <cellStyle name="40% - Accent1 2 5 2 5" xfId="22394"/>
    <cellStyle name="40% - Accent1 2 5 2 5 2" xfId="22395"/>
    <cellStyle name="40% - Accent1 2 5 2 5 2 2" xfId="22396"/>
    <cellStyle name="40% - Accent1 2 5 2 5 3" xfId="22397"/>
    <cellStyle name="40% - Accent1 2 5 2 5 4" xfId="22398"/>
    <cellStyle name="40% - Accent1 2 5 2 6" xfId="22399"/>
    <cellStyle name="40% - Accent1 2 5 2 6 2" xfId="22400"/>
    <cellStyle name="40% - Accent1 2 5 2 6 2 2" xfId="22401"/>
    <cellStyle name="40% - Accent1 2 5 2 6 3" xfId="22402"/>
    <cellStyle name="40% - Accent1 2 5 2 6 4" xfId="22403"/>
    <cellStyle name="40% - Accent1 2 5 2 7" xfId="22404"/>
    <cellStyle name="40% - Accent1 2 5 2 7 2" xfId="22405"/>
    <cellStyle name="40% - Accent1 2 5 2 7 2 2" xfId="22406"/>
    <cellStyle name="40% - Accent1 2 5 2 7 3" xfId="22407"/>
    <cellStyle name="40% - Accent1 2 5 2 7 4" xfId="22408"/>
    <cellStyle name="40% - Accent1 2 5 2 8" xfId="22409"/>
    <cellStyle name="40% - Accent1 2 5 2 8 2" xfId="22410"/>
    <cellStyle name="40% - Accent1 2 5 2 8 2 2" xfId="22411"/>
    <cellStyle name="40% - Accent1 2 5 2 8 3" xfId="22412"/>
    <cellStyle name="40% - Accent1 2 5 2 8 4" xfId="22413"/>
    <cellStyle name="40% - Accent1 2 5 2 9" xfId="22414"/>
    <cellStyle name="40% - Accent1 2 5 2 9 2" xfId="22415"/>
    <cellStyle name="40% - Accent1 2 5 2 9 2 2" xfId="22416"/>
    <cellStyle name="40% - Accent1 2 5 2 9 3" xfId="22417"/>
    <cellStyle name="40% - Accent1 2 5 2 9 4" xfId="22418"/>
    <cellStyle name="40% - Accent1 2 5 3" xfId="22419"/>
    <cellStyle name="40% - Accent1 2 5 3 2" xfId="22420"/>
    <cellStyle name="40% - Accent1 2 5 3 2 2" xfId="22421"/>
    <cellStyle name="40% - Accent1 2 5 3 2 2 2" xfId="22422"/>
    <cellStyle name="40% - Accent1 2 5 3 2 3" xfId="22423"/>
    <cellStyle name="40% - Accent1 2 5 3 2 4" xfId="22424"/>
    <cellStyle name="40% - Accent1 2 5 3 3" xfId="22425"/>
    <cellStyle name="40% - Accent1 2 5 3 3 2" xfId="22426"/>
    <cellStyle name="40% - Accent1 2 5 3 4" xfId="22427"/>
    <cellStyle name="40% - Accent1 2 5 3 5" xfId="22428"/>
    <cellStyle name="40% - Accent1 2 5 4" xfId="22429"/>
    <cellStyle name="40% - Accent1 2 5 4 2" xfId="22430"/>
    <cellStyle name="40% - Accent1 2 5 4 2 2" xfId="22431"/>
    <cellStyle name="40% - Accent1 2 5 4 3" xfId="22432"/>
    <cellStyle name="40% - Accent1 2 5 4 4" xfId="22433"/>
    <cellStyle name="40% - Accent1 2 5 5" xfId="22434"/>
    <cellStyle name="40% - Accent1 2 5 5 2" xfId="22435"/>
    <cellStyle name="40% - Accent1 2 5 5 2 2" xfId="22436"/>
    <cellStyle name="40% - Accent1 2 5 5 3" xfId="22437"/>
    <cellStyle name="40% - Accent1 2 5 5 4" xfId="22438"/>
    <cellStyle name="40% - Accent1 2 5 6" xfId="22439"/>
    <cellStyle name="40% - Accent1 2 5 6 2" xfId="22440"/>
    <cellStyle name="40% - Accent1 2 5 6 2 2" xfId="22441"/>
    <cellStyle name="40% - Accent1 2 5 6 3" xfId="22442"/>
    <cellStyle name="40% - Accent1 2 5 6 4" xfId="22443"/>
    <cellStyle name="40% - Accent1 2 5 7" xfId="22444"/>
    <cellStyle name="40% - Accent1 2 5 7 2" xfId="22445"/>
    <cellStyle name="40% - Accent1 2 5 7 2 2" xfId="22446"/>
    <cellStyle name="40% - Accent1 2 5 7 3" xfId="22447"/>
    <cellStyle name="40% - Accent1 2 5 7 4" xfId="22448"/>
    <cellStyle name="40% - Accent1 2 5 8" xfId="22449"/>
    <cellStyle name="40% - Accent1 2 5 8 2" xfId="22450"/>
    <cellStyle name="40% - Accent1 2 5 8 2 2" xfId="22451"/>
    <cellStyle name="40% - Accent1 2 5 8 3" xfId="22452"/>
    <cellStyle name="40% - Accent1 2 5 8 4" xfId="22453"/>
    <cellStyle name="40% - Accent1 2 5 9" xfId="22454"/>
    <cellStyle name="40% - Accent1 2 5 9 2" xfId="22455"/>
    <cellStyle name="40% - Accent1 2 5 9 2 2" xfId="22456"/>
    <cellStyle name="40% - Accent1 2 5 9 3" xfId="22457"/>
    <cellStyle name="40% - Accent1 2 5 9 4" xfId="22458"/>
    <cellStyle name="40% - Accent1 2 6" xfId="866"/>
    <cellStyle name="40% - Accent1 2 6 10" xfId="22459"/>
    <cellStyle name="40% - Accent1 2 6 10 2" xfId="22460"/>
    <cellStyle name="40% - Accent1 2 6 10 2 2" xfId="22461"/>
    <cellStyle name="40% - Accent1 2 6 10 3" xfId="22462"/>
    <cellStyle name="40% - Accent1 2 6 11" xfId="22463"/>
    <cellStyle name="40% - Accent1 2 6 11 2" xfId="22464"/>
    <cellStyle name="40% - Accent1 2 6 12" xfId="22465"/>
    <cellStyle name="40% - Accent1 2 6 13" xfId="22466"/>
    <cellStyle name="40% - Accent1 2 6 14" xfId="22467"/>
    <cellStyle name="40% - Accent1 2 6 2" xfId="22468"/>
    <cellStyle name="40% - Accent1 2 6 2 2" xfId="22469"/>
    <cellStyle name="40% - Accent1 2 6 2 2 2" xfId="22470"/>
    <cellStyle name="40% - Accent1 2 6 2 2 2 2" xfId="22471"/>
    <cellStyle name="40% - Accent1 2 6 2 2 3" xfId="22472"/>
    <cellStyle name="40% - Accent1 2 6 2 2 4" xfId="22473"/>
    <cellStyle name="40% - Accent1 2 6 2 3" xfId="22474"/>
    <cellStyle name="40% - Accent1 2 6 2 3 2" xfId="22475"/>
    <cellStyle name="40% - Accent1 2 6 2 4" xfId="22476"/>
    <cellStyle name="40% - Accent1 2 6 2 5" xfId="22477"/>
    <cellStyle name="40% - Accent1 2 6 3" xfId="22478"/>
    <cellStyle name="40% - Accent1 2 6 3 2" xfId="22479"/>
    <cellStyle name="40% - Accent1 2 6 3 2 2" xfId="22480"/>
    <cellStyle name="40% - Accent1 2 6 3 2 2 2" xfId="22481"/>
    <cellStyle name="40% - Accent1 2 6 3 2 3" xfId="22482"/>
    <cellStyle name="40% - Accent1 2 6 3 2 4" xfId="22483"/>
    <cellStyle name="40% - Accent1 2 6 3 3" xfId="22484"/>
    <cellStyle name="40% - Accent1 2 6 3 3 2" xfId="22485"/>
    <cellStyle name="40% - Accent1 2 6 3 4" xfId="22486"/>
    <cellStyle name="40% - Accent1 2 6 3 5" xfId="22487"/>
    <cellStyle name="40% - Accent1 2 6 4" xfId="22488"/>
    <cellStyle name="40% - Accent1 2 6 4 2" xfId="22489"/>
    <cellStyle name="40% - Accent1 2 6 4 2 2" xfId="22490"/>
    <cellStyle name="40% - Accent1 2 6 4 3" xfId="22491"/>
    <cellStyle name="40% - Accent1 2 6 4 4" xfId="22492"/>
    <cellStyle name="40% - Accent1 2 6 5" xfId="22493"/>
    <cellStyle name="40% - Accent1 2 6 5 2" xfId="22494"/>
    <cellStyle name="40% - Accent1 2 6 5 2 2" xfId="22495"/>
    <cellStyle name="40% - Accent1 2 6 5 3" xfId="22496"/>
    <cellStyle name="40% - Accent1 2 6 5 4" xfId="22497"/>
    <cellStyle name="40% - Accent1 2 6 6" xfId="22498"/>
    <cellStyle name="40% - Accent1 2 6 6 2" xfId="22499"/>
    <cellStyle name="40% - Accent1 2 6 6 2 2" xfId="22500"/>
    <cellStyle name="40% - Accent1 2 6 6 3" xfId="22501"/>
    <cellStyle name="40% - Accent1 2 6 6 4" xfId="22502"/>
    <cellStyle name="40% - Accent1 2 6 7" xfId="22503"/>
    <cellStyle name="40% - Accent1 2 6 7 2" xfId="22504"/>
    <cellStyle name="40% - Accent1 2 6 7 2 2" xfId="22505"/>
    <cellStyle name="40% - Accent1 2 6 7 3" xfId="22506"/>
    <cellStyle name="40% - Accent1 2 6 7 4" xfId="22507"/>
    <cellStyle name="40% - Accent1 2 6 8" xfId="22508"/>
    <cellStyle name="40% - Accent1 2 6 8 2" xfId="22509"/>
    <cellStyle name="40% - Accent1 2 6 8 2 2" xfId="22510"/>
    <cellStyle name="40% - Accent1 2 6 8 3" xfId="22511"/>
    <cellStyle name="40% - Accent1 2 6 8 4" xfId="22512"/>
    <cellStyle name="40% - Accent1 2 6 9" xfId="22513"/>
    <cellStyle name="40% - Accent1 2 6 9 2" xfId="22514"/>
    <cellStyle name="40% - Accent1 2 6 9 2 2" xfId="22515"/>
    <cellStyle name="40% - Accent1 2 6 9 3" xfId="22516"/>
    <cellStyle name="40% - Accent1 2 6 9 4" xfId="22517"/>
    <cellStyle name="40% - Accent1 2 7" xfId="867"/>
    <cellStyle name="40% - Accent1 2 7 2" xfId="22518"/>
    <cellStyle name="40% - Accent1 2 7 3" xfId="22519"/>
    <cellStyle name="40% - Accent1 2 7 3 2" xfId="22520"/>
    <cellStyle name="40% - Accent1 2 7 3 2 2" xfId="22521"/>
    <cellStyle name="40% - Accent1 2 7 3 3" xfId="22522"/>
    <cellStyle name="40% - Accent1 2 7 4" xfId="22523"/>
    <cellStyle name="40% - Accent1 2 7 4 2" xfId="22524"/>
    <cellStyle name="40% - Accent1 2 7 5" xfId="22525"/>
    <cellStyle name="40% - Accent1 2 7 6" xfId="22526"/>
    <cellStyle name="40% - Accent1 2 8" xfId="868"/>
    <cellStyle name="40% - Accent1 2 8 2" xfId="22527"/>
    <cellStyle name="40% - Accent1 2 8 2 2" xfId="22528"/>
    <cellStyle name="40% - Accent1 2 8 2 2 2" xfId="22529"/>
    <cellStyle name="40% - Accent1 2 8 2 3" xfId="22530"/>
    <cellStyle name="40% - Accent1 2 8 3" xfId="22531"/>
    <cellStyle name="40% - Accent1 2 8 3 2" xfId="22532"/>
    <cellStyle name="40% - Accent1 2 8 4" xfId="22533"/>
    <cellStyle name="40% - Accent1 2 8 5" xfId="22534"/>
    <cellStyle name="40% - Accent1 2 8 6" xfId="22535"/>
    <cellStyle name="40% - Accent1 2 9" xfId="869"/>
    <cellStyle name="40% - Accent1 2 9 2" xfId="22536"/>
    <cellStyle name="40% - Accent1 2 9 2 2" xfId="22537"/>
    <cellStyle name="40% - Accent1 2 9 3" xfId="22538"/>
    <cellStyle name="40% - Accent1 2 9 4" xfId="22539"/>
    <cellStyle name="40% - Accent1 2 9 5" xfId="22540"/>
    <cellStyle name="40% - Accent1 20" xfId="12769"/>
    <cellStyle name="40% - Accent1 21" xfId="22541"/>
    <cellStyle name="40% - Accent1 22" xfId="47764"/>
    <cellStyle name="40% - Accent1 3" xfId="870"/>
    <cellStyle name="40% - Accent1 3 10" xfId="871"/>
    <cellStyle name="40% - Accent1 3 10 2" xfId="22542"/>
    <cellStyle name="40% - Accent1 3 10 2 2" xfId="22543"/>
    <cellStyle name="40% - Accent1 3 10 3" xfId="22544"/>
    <cellStyle name="40% - Accent1 3 10 4" xfId="22545"/>
    <cellStyle name="40% - Accent1 3 10 5" xfId="22546"/>
    <cellStyle name="40% - Accent1 3 11" xfId="872"/>
    <cellStyle name="40% - Accent1 3 11 2" xfId="22547"/>
    <cellStyle name="40% - Accent1 3 11 2 2" xfId="22548"/>
    <cellStyle name="40% - Accent1 3 11 3" xfId="22549"/>
    <cellStyle name="40% - Accent1 3 11 4" xfId="22550"/>
    <cellStyle name="40% - Accent1 3 11 5" xfId="22551"/>
    <cellStyle name="40% - Accent1 3 12" xfId="873"/>
    <cellStyle name="40% - Accent1 3 12 2" xfId="22552"/>
    <cellStyle name="40% - Accent1 3 12 2 2" xfId="22553"/>
    <cellStyle name="40% - Accent1 3 12 3" xfId="22554"/>
    <cellStyle name="40% - Accent1 3 12 4" xfId="22555"/>
    <cellStyle name="40% - Accent1 3 12 5" xfId="22556"/>
    <cellStyle name="40% - Accent1 3 13" xfId="874"/>
    <cellStyle name="40% - Accent1 3 13 2" xfId="22557"/>
    <cellStyle name="40% - Accent1 3 13 2 2" xfId="22558"/>
    <cellStyle name="40% - Accent1 3 13 3" xfId="22559"/>
    <cellStyle name="40% - Accent1 3 13 4" xfId="22560"/>
    <cellStyle name="40% - Accent1 3 13 5" xfId="22561"/>
    <cellStyle name="40% - Accent1 3 14" xfId="875"/>
    <cellStyle name="40% - Accent1 3 14 2" xfId="22562"/>
    <cellStyle name="40% - Accent1 3 14 2 2" xfId="22563"/>
    <cellStyle name="40% - Accent1 3 14 3" xfId="22564"/>
    <cellStyle name="40% - Accent1 3 14 4" xfId="22565"/>
    <cellStyle name="40% - Accent1 3 15" xfId="876"/>
    <cellStyle name="40% - Accent1 3 15 2" xfId="22566"/>
    <cellStyle name="40% - Accent1 3 15 3" xfId="22567"/>
    <cellStyle name="40% - Accent1 3 16" xfId="22568"/>
    <cellStyle name="40% - Accent1 3 17" xfId="22569"/>
    <cellStyle name="40% - Accent1 3 18" xfId="22570"/>
    <cellStyle name="40% - Accent1 3 2" xfId="877"/>
    <cellStyle name="40% - Accent1 3 2 10" xfId="22571"/>
    <cellStyle name="40% - Accent1 3 2 10 2" xfId="22572"/>
    <cellStyle name="40% - Accent1 3 2 10 2 2" xfId="22573"/>
    <cellStyle name="40% - Accent1 3 2 10 3" xfId="22574"/>
    <cellStyle name="40% - Accent1 3 2 10 4" xfId="22575"/>
    <cellStyle name="40% - Accent1 3 2 11" xfId="22576"/>
    <cellStyle name="40% - Accent1 3 2 11 2" xfId="22577"/>
    <cellStyle name="40% - Accent1 3 2 11 2 2" xfId="22578"/>
    <cellStyle name="40% - Accent1 3 2 11 3" xfId="22579"/>
    <cellStyle name="40% - Accent1 3 2 11 4" xfId="22580"/>
    <cellStyle name="40% - Accent1 3 2 12" xfId="22581"/>
    <cellStyle name="40% - Accent1 3 2 12 2" xfId="22582"/>
    <cellStyle name="40% - Accent1 3 2 12 2 2" xfId="22583"/>
    <cellStyle name="40% - Accent1 3 2 12 3" xfId="22584"/>
    <cellStyle name="40% - Accent1 3 2 13" xfId="22585"/>
    <cellStyle name="40% - Accent1 3 2 13 2" xfId="22586"/>
    <cellStyle name="40% - Accent1 3 2 14" xfId="22587"/>
    <cellStyle name="40% - Accent1 3 2 15" xfId="22588"/>
    <cellStyle name="40% - Accent1 3 2 16" xfId="22589"/>
    <cellStyle name="40% - Accent1 3 2 2" xfId="22590"/>
    <cellStyle name="40% - Accent1 3 2 2 10" xfId="22591"/>
    <cellStyle name="40% - Accent1 3 2 2 10 2" xfId="22592"/>
    <cellStyle name="40% - Accent1 3 2 2 11" xfId="22593"/>
    <cellStyle name="40% - Accent1 3 2 2 12" xfId="22594"/>
    <cellStyle name="40% - Accent1 3 2 2 2" xfId="22595"/>
    <cellStyle name="40% - Accent1 3 2 2 2 2" xfId="22596"/>
    <cellStyle name="40% - Accent1 3 2 2 2 2 2" xfId="22597"/>
    <cellStyle name="40% - Accent1 3 2 2 2 2 2 2" xfId="22598"/>
    <cellStyle name="40% - Accent1 3 2 2 2 2 3" xfId="22599"/>
    <cellStyle name="40% - Accent1 3 2 2 2 2 4" xfId="22600"/>
    <cellStyle name="40% - Accent1 3 2 2 2 3" xfId="22601"/>
    <cellStyle name="40% - Accent1 3 2 2 2 3 2" xfId="22602"/>
    <cellStyle name="40% - Accent1 3 2 2 2 4" xfId="22603"/>
    <cellStyle name="40% - Accent1 3 2 2 2 5" xfId="22604"/>
    <cellStyle name="40% - Accent1 3 2 2 3" xfId="22605"/>
    <cellStyle name="40% - Accent1 3 2 2 3 2" xfId="22606"/>
    <cellStyle name="40% - Accent1 3 2 2 3 2 2" xfId="22607"/>
    <cellStyle name="40% - Accent1 3 2 2 3 2 2 2" xfId="22608"/>
    <cellStyle name="40% - Accent1 3 2 2 3 2 3" xfId="22609"/>
    <cellStyle name="40% - Accent1 3 2 2 3 2 4" xfId="22610"/>
    <cellStyle name="40% - Accent1 3 2 2 3 3" xfId="22611"/>
    <cellStyle name="40% - Accent1 3 2 2 3 3 2" xfId="22612"/>
    <cellStyle name="40% - Accent1 3 2 2 3 4" xfId="22613"/>
    <cellStyle name="40% - Accent1 3 2 2 3 5" xfId="22614"/>
    <cellStyle name="40% - Accent1 3 2 2 4" xfId="22615"/>
    <cellStyle name="40% - Accent1 3 2 2 4 2" xfId="22616"/>
    <cellStyle name="40% - Accent1 3 2 2 4 2 2" xfId="22617"/>
    <cellStyle name="40% - Accent1 3 2 2 4 3" xfId="22618"/>
    <cellStyle name="40% - Accent1 3 2 2 4 4" xfId="22619"/>
    <cellStyle name="40% - Accent1 3 2 2 5" xfId="22620"/>
    <cellStyle name="40% - Accent1 3 2 2 5 2" xfId="22621"/>
    <cellStyle name="40% - Accent1 3 2 2 5 2 2" xfId="22622"/>
    <cellStyle name="40% - Accent1 3 2 2 5 3" xfId="22623"/>
    <cellStyle name="40% - Accent1 3 2 2 5 4" xfId="22624"/>
    <cellStyle name="40% - Accent1 3 2 2 6" xfId="22625"/>
    <cellStyle name="40% - Accent1 3 2 2 6 2" xfId="22626"/>
    <cellStyle name="40% - Accent1 3 2 2 6 2 2" xfId="22627"/>
    <cellStyle name="40% - Accent1 3 2 2 6 3" xfId="22628"/>
    <cellStyle name="40% - Accent1 3 2 2 6 4" xfId="22629"/>
    <cellStyle name="40% - Accent1 3 2 2 7" xfId="22630"/>
    <cellStyle name="40% - Accent1 3 2 2 7 2" xfId="22631"/>
    <cellStyle name="40% - Accent1 3 2 2 7 2 2" xfId="22632"/>
    <cellStyle name="40% - Accent1 3 2 2 7 3" xfId="22633"/>
    <cellStyle name="40% - Accent1 3 2 2 7 4" xfId="22634"/>
    <cellStyle name="40% - Accent1 3 2 2 8" xfId="22635"/>
    <cellStyle name="40% - Accent1 3 2 2 8 2" xfId="22636"/>
    <cellStyle name="40% - Accent1 3 2 2 8 2 2" xfId="22637"/>
    <cellStyle name="40% - Accent1 3 2 2 8 3" xfId="22638"/>
    <cellStyle name="40% - Accent1 3 2 2 8 4" xfId="22639"/>
    <cellStyle name="40% - Accent1 3 2 2 9" xfId="22640"/>
    <cellStyle name="40% - Accent1 3 2 2 9 2" xfId="22641"/>
    <cellStyle name="40% - Accent1 3 2 2 9 2 2" xfId="22642"/>
    <cellStyle name="40% - Accent1 3 2 2 9 3" xfId="22643"/>
    <cellStyle name="40% - Accent1 3 2 2 9 4" xfId="22644"/>
    <cellStyle name="40% - Accent1 3 2 3" xfId="22645"/>
    <cellStyle name="40% - Accent1 3 2 3 10" xfId="22646"/>
    <cellStyle name="40% - Accent1 3 2 3 11" xfId="22647"/>
    <cellStyle name="40% - Accent1 3 2 3 2" xfId="22648"/>
    <cellStyle name="40% - Accent1 3 2 3 2 2" xfId="22649"/>
    <cellStyle name="40% - Accent1 3 2 3 2 2 2" xfId="22650"/>
    <cellStyle name="40% - Accent1 3 2 3 2 3" xfId="22651"/>
    <cellStyle name="40% - Accent1 3 2 3 2 4" xfId="22652"/>
    <cellStyle name="40% - Accent1 3 2 3 3" xfId="22653"/>
    <cellStyle name="40% - Accent1 3 2 3 3 2" xfId="22654"/>
    <cellStyle name="40% - Accent1 3 2 3 3 2 2" xfId="22655"/>
    <cellStyle name="40% - Accent1 3 2 3 3 3" xfId="22656"/>
    <cellStyle name="40% - Accent1 3 2 3 3 4" xfId="22657"/>
    <cellStyle name="40% - Accent1 3 2 3 4" xfId="22658"/>
    <cellStyle name="40% - Accent1 3 2 3 4 2" xfId="22659"/>
    <cellStyle name="40% - Accent1 3 2 3 4 2 2" xfId="22660"/>
    <cellStyle name="40% - Accent1 3 2 3 4 3" xfId="22661"/>
    <cellStyle name="40% - Accent1 3 2 3 4 4" xfId="22662"/>
    <cellStyle name="40% - Accent1 3 2 3 5" xfId="22663"/>
    <cellStyle name="40% - Accent1 3 2 3 5 2" xfId="22664"/>
    <cellStyle name="40% - Accent1 3 2 3 5 2 2" xfId="22665"/>
    <cellStyle name="40% - Accent1 3 2 3 5 3" xfId="22666"/>
    <cellStyle name="40% - Accent1 3 2 3 5 4" xfId="22667"/>
    <cellStyle name="40% - Accent1 3 2 3 6" xfId="22668"/>
    <cellStyle name="40% - Accent1 3 2 3 6 2" xfId="22669"/>
    <cellStyle name="40% - Accent1 3 2 3 6 2 2" xfId="22670"/>
    <cellStyle name="40% - Accent1 3 2 3 6 3" xfId="22671"/>
    <cellStyle name="40% - Accent1 3 2 3 6 4" xfId="22672"/>
    <cellStyle name="40% - Accent1 3 2 3 7" xfId="22673"/>
    <cellStyle name="40% - Accent1 3 2 3 7 2" xfId="22674"/>
    <cellStyle name="40% - Accent1 3 2 3 7 2 2" xfId="22675"/>
    <cellStyle name="40% - Accent1 3 2 3 7 3" xfId="22676"/>
    <cellStyle name="40% - Accent1 3 2 3 7 4" xfId="22677"/>
    <cellStyle name="40% - Accent1 3 2 3 8" xfId="22678"/>
    <cellStyle name="40% - Accent1 3 2 3 8 2" xfId="22679"/>
    <cellStyle name="40% - Accent1 3 2 3 8 2 2" xfId="22680"/>
    <cellStyle name="40% - Accent1 3 2 3 8 3" xfId="22681"/>
    <cellStyle name="40% - Accent1 3 2 3 8 4" xfId="22682"/>
    <cellStyle name="40% - Accent1 3 2 3 9" xfId="22683"/>
    <cellStyle name="40% - Accent1 3 2 3 9 2" xfId="22684"/>
    <cellStyle name="40% - Accent1 3 2 4" xfId="22685"/>
    <cellStyle name="40% - Accent1 3 2 4 2" xfId="22686"/>
    <cellStyle name="40% - Accent1 3 2 4 2 2" xfId="22687"/>
    <cellStyle name="40% - Accent1 3 2 4 2 2 2" xfId="22688"/>
    <cellStyle name="40% - Accent1 3 2 4 2 3" xfId="22689"/>
    <cellStyle name="40% - Accent1 3 2 4 2 4" xfId="22690"/>
    <cellStyle name="40% - Accent1 3 2 4 3" xfId="22691"/>
    <cellStyle name="40% - Accent1 3 2 4 3 2" xfId="22692"/>
    <cellStyle name="40% - Accent1 3 2 4 4" xfId="22693"/>
    <cellStyle name="40% - Accent1 3 2 4 5" xfId="22694"/>
    <cellStyle name="40% - Accent1 3 2 5" xfId="22695"/>
    <cellStyle name="40% - Accent1 3 2 5 2" xfId="22696"/>
    <cellStyle name="40% - Accent1 3 2 5 2 2" xfId="22697"/>
    <cellStyle name="40% - Accent1 3 2 5 3" xfId="22698"/>
    <cellStyle name="40% - Accent1 3 2 5 4" xfId="22699"/>
    <cellStyle name="40% - Accent1 3 2 6" xfId="22700"/>
    <cellStyle name="40% - Accent1 3 2 6 2" xfId="22701"/>
    <cellStyle name="40% - Accent1 3 2 6 2 2" xfId="22702"/>
    <cellStyle name="40% - Accent1 3 2 6 3" xfId="22703"/>
    <cellStyle name="40% - Accent1 3 2 6 4" xfId="22704"/>
    <cellStyle name="40% - Accent1 3 2 7" xfId="22705"/>
    <cellStyle name="40% - Accent1 3 2 7 2" xfId="22706"/>
    <cellStyle name="40% - Accent1 3 2 7 2 2" xfId="22707"/>
    <cellStyle name="40% - Accent1 3 2 7 3" xfId="22708"/>
    <cellStyle name="40% - Accent1 3 2 7 4" xfId="22709"/>
    <cellStyle name="40% - Accent1 3 2 8" xfId="22710"/>
    <cellStyle name="40% - Accent1 3 2 8 2" xfId="22711"/>
    <cellStyle name="40% - Accent1 3 2 8 2 2" xfId="22712"/>
    <cellStyle name="40% - Accent1 3 2 8 3" xfId="22713"/>
    <cellStyle name="40% - Accent1 3 2 8 4" xfId="22714"/>
    <cellStyle name="40% - Accent1 3 2 9" xfId="22715"/>
    <cellStyle name="40% - Accent1 3 2 9 2" xfId="22716"/>
    <cellStyle name="40% - Accent1 3 2 9 2 2" xfId="22717"/>
    <cellStyle name="40% - Accent1 3 2 9 3" xfId="22718"/>
    <cellStyle name="40% - Accent1 3 2 9 4" xfId="22719"/>
    <cellStyle name="40% - Accent1 3 3" xfId="878"/>
    <cellStyle name="40% - Accent1 3 3 10" xfId="22720"/>
    <cellStyle name="40% - Accent1 3 3 10 2" xfId="22721"/>
    <cellStyle name="40% - Accent1 3 3 10 2 2" xfId="22722"/>
    <cellStyle name="40% - Accent1 3 3 10 3" xfId="22723"/>
    <cellStyle name="40% - Accent1 3 3 10 4" xfId="22724"/>
    <cellStyle name="40% - Accent1 3 3 11" xfId="22725"/>
    <cellStyle name="40% - Accent1 3 3 11 2" xfId="22726"/>
    <cellStyle name="40% - Accent1 3 3 11 2 2" xfId="22727"/>
    <cellStyle name="40% - Accent1 3 3 11 3" xfId="22728"/>
    <cellStyle name="40% - Accent1 3 3 11 4" xfId="22729"/>
    <cellStyle name="40% - Accent1 3 3 12" xfId="22730"/>
    <cellStyle name="40% - Accent1 3 3 12 2" xfId="22731"/>
    <cellStyle name="40% - Accent1 3 3 12 2 2" xfId="22732"/>
    <cellStyle name="40% - Accent1 3 3 12 3" xfId="22733"/>
    <cellStyle name="40% - Accent1 3 3 13" xfId="22734"/>
    <cellStyle name="40% - Accent1 3 3 13 2" xfId="22735"/>
    <cellStyle name="40% - Accent1 3 3 14" xfId="22736"/>
    <cellStyle name="40% - Accent1 3 3 15" xfId="22737"/>
    <cellStyle name="40% - Accent1 3 3 16" xfId="22738"/>
    <cellStyle name="40% - Accent1 3 3 2" xfId="22739"/>
    <cellStyle name="40% - Accent1 3 3 2 10" xfId="22740"/>
    <cellStyle name="40% - Accent1 3 3 2 10 2" xfId="22741"/>
    <cellStyle name="40% - Accent1 3 3 2 11" xfId="22742"/>
    <cellStyle name="40% - Accent1 3 3 2 12" xfId="22743"/>
    <cellStyle name="40% - Accent1 3 3 2 2" xfId="22744"/>
    <cellStyle name="40% - Accent1 3 3 2 2 2" xfId="22745"/>
    <cellStyle name="40% - Accent1 3 3 2 2 2 2" xfId="22746"/>
    <cellStyle name="40% - Accent1 3 3 2 2 3" xfId="22747"/>
    <cellStyle name="40% - Accent1 3 3 2 2 4" xfId="22748"/>
    <cellStyle name="40% - Accent1 3 3 2 3" xfId="22749"/>
    <cellStyle name="40% - Accent1 3 3 2 3 2" xfId="22750"/>
    <cellStyle name="40% - Accent1 3 3 2 3 2 2" xfId="22751"/>
    <cellStyle name="40% - Accent1 3 3 2 3 3" xfId="22752"/>
    <cellStyle name="40% - Accent1 3 3 2 3 4" xfId="22753"/>
    <cellStyle name="40% - Accent1 3 3 2 4" xfId="22754"/>
    <cellStyle name="40% - Accent1 3 3 2 4 2" xfId="22755"/>
    <cellStyle name="40% - Accent1 3 3 2 4 2 2" xfId="22756"/>
    <cellStyle name="40% - Accent1 3 3 2 4 3" xfId="22757"/>
    <cellStyle name="40% - Accent1 3 3 2 4 4" xfId="22758"/>
    <cellStyle name="40% - Accent1 3 3 2 5" xfId="22759"/>
    <cellStyle name="40% - Accent1 3 3 2 5 2" xfId="22760"/>
    <cellStyle name="40% - Accent1 3 3 2 5 2 2" xfId="22761"/>
    <cellStyle name="40% - Accent1 3 3 2 5 3" xfId="22762"/>
    <cellStyle name="40% - Accent1 3 3 2 5 4" xfId="22763"/>
    <cellStyle name="40% - Accent1 3 3 2 6" xfId="22764"/>
    <cellStyle name="40% - Accent1 3 3 2 6 2" xfId="22765"/>
    <cellStyle name="40% - Accent1 3 3 2 6 2 2" xfId="22766"/>
    <cellStyle name="40% - Accent1 3 3 2 6 3" xfId="22767"/>
    <cellStyle name="40% - Accent1 3 3 2 6 4" xfId="22768"/>
    <cellStyle name="40% - Accent1 3 3 2 7" xfId="22769"/>
    <cellStyle name="40% - Accent1 3 3 2 7 2" xfId="22770"/>
    <cellStyle name="40% - Accent1 3 3 2 7 2 2" xfId="22771"/>
    <cellStyle name="40% - Accent1 3 3 2 7 3" xfId="22772"/>
    <cellStyle name="40% - Accent1 3 3 2 7 4" xfId="22773"/>
    <cellStyle name="40% - Accent1 3 3 2 8" xfId="22774"/>
    <cellStyle name="40% - Accent1 3 3 2 8 2" xfId="22775"/>
    <cellStyle name="40% - Accent1 3 3 2 8 2 2" xfId="22776"/>
    <cellStyle name="40% - Accent1 3 3 2 8 3" xfId="22777"/>
    <cellStyle name="40% - Accent1 3 3 2 8 4" xfId="22778"/>
    <cellStyle name="40% - Accent1 3 3 2 9" xfId="22779"/>
    <cellStyle name="40% - Accent1 3 3 2 9 2" xfId="22780"/>
    <cellStyle name="40% - Accent1 3 3 2 9 2 2" xfId="22781"/>
    <cellStyle name="40% - Accent1 3 3 2 9 3" xfId="22782"/>
    <cellStyle name="40% - Accent1 3 3 2 9 4" xfId="22783"/>
    <cellStyle name="40% - Accent1 3 3 3" xfId="22784"/>
    <cellStyle name="40% - Accent1 3 3 3 2" xfId="22785"/>
    <cellStyle name="40% - Accent1 3 3 3 2 2" xfId="22786"/>
    <cellStyle name="40% - Accent1 3 3 3 2 2 2" xfId="22787"/>
    <cellStyle name="40% - Accent1 3 3 3 2 3" xfId="22788"/>
    <cellStyle name="40% - Accent1 3 3 3 2 4" xfId="22789"/>
    <cellStyle name="40% - Accent1 3 3 3 3" xfId="22790"/>
    <cellStyle name="40% - Accent1 3 3 3 3 2" xfId="22791"/>
    <cellStyle name="40% - Accent1 3 3 3 4" xfId="22792"/>
    <cellStyle name="40% - Accent1 3 3 3 5" xfId="22793"/>
    <cellStyle name="40% - Accent1 3 3 4" xfId="22794"/>
    <cellStyle name="40% - Accent1 3 3 4 2" xfId="22795"/>
    <cellStyle name="40% - Accent1 3 3 4 2 2" xfId="22796"/>
    <cellStyle name="40% - Accent1 3 3 4 3" xfId="22797"/>
    <cellStyle name="40% - Accent1 3 3 4 4" xfId="22798"/>
    <cellStyle name="40% - Accent1 3 3 5" xfId="22799"/>
    <cellStyle name="40% - Accent1 3 3 5 2" xfId="22800"/>
    <cellStyle name="40% - Accent1 3 3 5 2 2" xfId="22801"/>
    <cellStyle name="40% - Accent1 3 3 5 3" xfId="22802"/>
    <cellStyle name="40% - Accent1 3 3 5 4" xfId="22803"/>
    <cellStyle name="40% - Accent1 3 3 6" xfId="22804"/>
    <cellStyle name="40% - Accent1 3 3 6 2" xfId="22805"/>
    <cellStyle name="40% - Accent1 3 3 6 2 2" xfId="22806"/>
    <cellStyle name="40% - Accent1 3 3 6 3" xfId="22807"/>
    <cellStyle name="40% - Accent1 3 3 6 4" xfId="22808"/>
    <cellStyle name="40% - Accent1 3 3 7" xfId="22809"/>
    <cellStyle name="40% - Accent1 3 3 7 2" xfId="22810"/>
    <cellStyle name="40% - Accent1 3 3 7 2 2" xfId="22811"/>
    <cellStyle name="40% - Accent1 3 3 7 3" xfId="22812"/>
    <cellStyle name="40% - Accent1 3 3 7 4" xfId="22813"/>
    <cellStyle name="40% - Accent1 3 3 8" xfId="22814"/>
    <cellStyle name="40% - Accent1 3 3 8 2" xfId="22815"/>
    <cellStyle name="40% - Accent1 3 3 8 2 2" xfId="22816"/>
    <cellStyle name="40% - Accent1 3 3 8 3" xfId="22817"/>
    <cellStyle name="40% - Accent1 3 3 8 4" xfId="22818"/>
    <cellStyle name="40% - Accent1 3 3 9" xfId="22819"/>
    <cellStyle name="40% - Accent1 3 3 9 2" xfId="22820"/>
    <cellStyle name="40% - Accent1 3 3 9 2 2" xfId="22821"/>
    <cellStyle name="40% - Accent1 3 3 9 3" xfId="22822"/>
    <cellStyle name="40% - Accent1 3 3 9 4" xfId="22823"/>
    <cellStyle name="40% - Accent1 3 4" xfId="879"/>
    <cellStyle name="40% - Accent1 3 4 10" xfId="22824"/>
    <cellStyle name="40% - Accent1 3 4 10 2" xfId="22825"/>
    <cellStyle name="40% - Accent1 3 4 10 2 2" xfId="22826"/>
    <cellStyle name="40% - Accent1 3 4 10 3" xfId="22827"/>
    <cellStyle name="40% - Accent1 3 4 11" xfId="22828"/>
    <cellStyle name="40% - Accent1 3 4 11 2" xfId="22829"/>
    <cellStyle name="40% - Accent1 3 4 12" xfId="22830"/>
    <cellStyle name="40% - Accent1 3 4 13" xfId="22831"/>
    <cellStyle name="40% - Accent1 3 4 14" xfId="22832"/>
    <cellStyle name="40% - Accent1 3 4 2" xfId="22833"/>
    <cellStyle name="40% - Accent1 3 4 2 2" xfId="22834"/>
    <cellStyle name="40% - Accent1 3 4 2 2 2" xfId="22835"/>
    <cellStyle name="40% - Accent1 3 4 2 2 2 2" xfId="22836"/>
    <cellStyle name="40% - Accent1 3 4 2 2 3" xfId="22837"/>
    <cellStyle name="40% - Accent1 3 4 2 2 4" xfId="22838"/>
    <cellStyle name="40% - Accent1 3 4 2 3" xfId="22839"/>
    <cellStyle name="40% - Accent1 3 4 2 3 2" xfId="22840"/>
    <cellStyle name="40% - Accent1 3 4 2 4" xfId="22841"/>
    <cellStyle name="40% - Accent1 3 4 2 5" xfId="22842"/>
    <cellStyle name="40% - Accent1 3 4 3" xfId="22843"/>
    <cellStyle name="40% - Accent1 3 4 3 2" xfId="22844"/>
    <cellStyle name="40% - Accent1 3 4 3 2 2" xfId="22845"/>
    <cellStyle name="40% - Accent1 3 4 3 2 2 2" xfId="22846"/>
    <cellStyle name="40% - Accent1 3 4 3 2 3" xfId="22847"/>
    <cellStyle name="40% - Accent1 3 4 3 2 4" xfId="22848"/>
    <cellStyle name="40% - Accent1 3 4 3 3" xfId="22849"/>
    <cellStyle name="40% - Accent1 3 4 3 3 2" xfId="22850"/>
    <cellStyle name="40% - Accent1 3 4 3 4" xfId="22851"/>
    <cellStyle name="40% - Accent1 3 4 3 5" xfId="22852"/>
    <cellStyle name="40% - Accent1 3 4 4" xfId="22853"/>
    <cellStyle name="40% - Accent1 3 4 4 2" xfId="22854"/>
    <cellStyle name="40% - Accent1 3 4 4 2 2" xfId="22855"/>
    <cellStyle name="40% - Accent1 3 4 4 3" xfId="22856"/>
    <cellStyle name="40% - Accent1 3 4 4 4" xfId="22857"/>
    <cellStyle name="40% - Accent1 3 4 5" xfId="22858"/>
    <cellStyle name="40% - Accent1 3 4 5 2" xfId="22859"/>
    <cellStyle name="40% - Accent1 3 4 5 2 2" xfId="22860"/>
    <cellStyle name="40% - Accent1 3 4 5 3" xfId="22861"/>
    <cellStyle name="40% - Accent1 3 4 5 4" xfId="22862"/>
    <cellStyle name="40% - Accent1 3 4 6" xfId="22863"/>
    <cellStyle name="40% - Accent1 3 4 6 2" xfId="22864"/>
    <cellStyle name="40% - Accent1 3 4 6 2 2" xfId="22865"/>
    <cellStyle name="40% - Accent1 3 4 6 3" xfId="22866"/>
    <cellStyle name="40% - Accent1 3 4 6 4" xfId="22867"/>
    <cellStyle name="40% - Accent1 3 4 7" xfId="22868"/>
    <cellStyle name="40% - Accent1 3 4 7 2" xfId="22869"/>
    <cellStyle name="40% - Accent1 3 4 7 2 2" xfId="22870"/>
    <cellStyle name="40% - Accent1 3 4 7 3" xfId="22871"/>
    <cellStyle name="40% - Accent1 3 4 7 4" xfId="22872"/>
    <cellStyle name="40% - Accent1 3 4 8" xfId="22873"/>
    <cellStyle name="40% - Accent1 3 4 8 2" xfId="22874"/>
    <cellStyle name="40% - Accent1 3 4 8 2 2" xfId="22875"/>
    <cellStyle name="40% - Accent1 3 4 8 3" xfId="22876"/>
    <cellStyle name="40% - Accent1 3 4 8 4" xfId="22877"/>
    <cellStyle name="40% - Accent1 3 4 9" xfId="22878"/>
    <cellStyle name="40% - Accent1 3 4 9 2" xfId="22879"/>
    <cellStyle name="40% - Accent1 3 4 9 2 2" xfId="22880"/>
    <cellStyle name="40% - Accent1 3 4 9 3" xfId="22881"/>
    <cellStyle name="40% - Accent1 3 4 9 4" xfId="22882"/>
    <cellStyle name="40% - Accent1 3 5" xfId="880"/>
    <cellStyle name="40% - Accent1 3 5 2" xfId="22883"/>
    <cellStyle name="40% - Accent1 3 5 2 2" xfId="22884"/>
    <cellStyle name="40% - Accent1 3 5 2 2 2" xfId="22885"/>
    <cellStyle name="40% - Accent1 3 5 2 3" xfId="22886"/>
    <cellStyle name="40% - Accent1 3 5 2 4" xfId="22887"/>
    <cellStyle name="40% - Accent1 3 5 3" xfId="22888"/>
    <cellStyle name="40% - Accent1 3 5 3 2" xfId="22889"/>
    <cellStyle name="40% - Accent1 3 5 3 2 2" xfId="22890"/>
    <cellStyle name="40% - Accent1 3 5 3 3" xfId="22891"/>
    <cellStyle name="40% - Accent1 3 5 3 4" xfId="22892"/>
    <cellStyle name="40% - Accent1 3 5 4" xfId="22893"/>
    <cellStyle name="40% - Accent1 3 5 4 2" xfId="22894"/>
    <cellStyle name="40% - Accent1 3 5 5" xfId="22895"/>
    <cellStyle name="40% - Accent1 3 5 6" xfId="22896"/>
    <cellStyle name="40% - Accent1 3 5 7" xfId="22897"/>
    <cellStyle name="40% - Accent1 3 6" xfId="881"/>
    <cellStyle name="40% - Accent1 3 6 2" xfId="22898"/>
    <cellStyle name="40% - Accent1 3 6 2 2" xfId="22899"/>
    <cellStyle name="40% - Accent1 3 6 2 2 2" xfId="22900"/>
    <cellStyle name="40% - Accent1 3 6 2 3" xfId="22901"/>
    <cellStyle name="40% - Accent1 3 6 2 4" xfId="22902"/>
    <cellStyle name="40% - Accent1 3 6 3" xfId="22903"/>
    <cellStyle name="40% - Accent1 3 6 3 2" xfId="22904"/>
    <cellStyle name="40% - Accent1 3 6 4" xfId="22905"/>
    <cellStyle name="40% - Accent1 3 6 5" xfId="22906"/>
    <cellStyle name="40% - Accent1 3 6 6" xfId="22907"/>
    <cellStyle name="40% - Accent1 3 7" xfId="882"/>
    <cellStyle name="40% - Accent1 3 7 2" xfId="22908"/>
    <cellStyle name="40% - Accent1 3 7 2 2" xfId="22909"/>
    <cellStyle name="40% - Accent1 3 7 2 2 2" xfId="22910"/>
    <cellStyle name="40% - Accent1 3 7 2 3" xfId="22911"/>
    <cellStyle name="40% - Accent1 3 7 2 4" xfId="22912"/>
    <cellStyle name="40% - Accent1 3 7 3" xfId="22913"/>
    <cellStyle name="40% - Accent1 3 7 3 2" xfId="22914"/>
    <cellStyle name="40% - Accent1 3 7 4" xfId="22915"/>
    <cellStyle name="40% - Accent1 3 7 5" xfId="22916"/>
    <cellStyle name="40% - Accent1 3 7 6" xfId="22917"/>
    <cellStyle name="40% - Accent1 3 8" xfId="883"/>
    <cellStyle name="40% - Accent1 3 8 2" xfId="22918"/>
    <cellStyle name="40% - Accent1 3 8 2 2" xfId="22919"/>
    <cellStyle name="40% - Accent1 3 8 2 2 2" xfId="22920"/>
    <cellStyle name="40% - Accent1 3 8 2 3" xfId="22921"/>
    <cellStyle name="40% - Accent1 3 8 2 4" xfId="22922"/>
    <cellStyle name="40% - Accent1 3 8 3" xfId="22923"/>
    <cellStyle name="40% - Accent1 3 8 3 2" xfId="22924"/>
    <cellStyle name="40% - Accent1 3 8 4" xfId="22925"/>
    <cellStyle name="40% - Accent1 3 8 5" xfId="22926"/>
    <cellStyle name="40% - Accent1 3 8 6" xfId="22927"/>
    <cellStyle name="40% - Accent1 3 9" xfId="884"/>
    <cellStyle name="40% - Accent1 3 9 2" xfId="22928"/>
    <cellStyle name="40% - Accent1 3 9 2 2" xfId="22929"/>
    <cellStyle name="40% - Accent1 3 9 2 2 2" xfId="22930"/>
    <cellStyle name="40% - Accent1 3 9 2 3" xfId="22931"/>
    <cellStyle name="40% - Accent1 3 9 2 4" xfId="22932"/>
    <cellStyle name="40% - Accent1 3 9 3" xfId="22933"/>
    <cellStyle name="40% - Accent1 3 9 3 2" xfId="22934"/>
    <cellStyle name="40% - Accent1 3 9 4" xfId="22935"/>
    <cellStyle name="40% - Accent1 3 9 5" xfId="22936"/>
    <cellStyle name="40% - Accent1 3 9 6" xfId="22937"/>
    <cellStyle name="40% - Accent1 4" xfId="885"/>
    <cellStyle name="40% - Accent1 4 10" xfId="22938"/>
    <cellStyle name="40% - Accent1 4 10 2" xfId="22939"/>
    <cellStyle name="40% - Accent1 4 10 2 2" xfId="22940"/>
    <cellStyle name="40% - Accent1 4 10 3" xfId="22941"/>
    <cellStyle name="40% - Accent1 4 10 4" xfId="22942"/>
    <cellStyle name="40% - Accent1 4 11" xfId="22943"/>
    <cellStyle name="40% - Accent1 4 11 2" xfId="22944"/>
    <cellStyle name="40% - Accent1 4 11 2 2" xfId="22945"/>
    <cellStyle name="40% - Accent1 4 11 3" xfId="22946"/>
    <cellStyle name="40% - Accent1 4 11 4" xfId="22947"/>
    <cellStyle name="40% - Accent1 4 12" xfId="22948"/>
    <cellStyle name="40% - Accent1 4 12 2" xfId="22949"/>
    <cellStyle name="40% - Accent1 4 12 2 2" xfId="22950"/>
    <cellStyle name="40% - Accent1 4 12 3" xfId="22951"/>
    <cellStyle name="40% - Accent1 4 13" xfId="22952"/>
    <cellStyle name="40% - Accent1 4 13 2" xfId="22953"/>
    <cellStyle name="40% - Accent1 4 14" xfId="22954"/>
    <cellStyle name="40% - Accent1 4 15" xfId="22955"/>
    <cellStyle name="40% - Accent1 4 16" xfId="22956"/>
    <cellStyle name="40% - Accent1 4 2" xfId="886"/>
    <cellStyle name="40% - Accent1 4 2 10" xfId="22957"/>
    <cellStyle name="40% - Accent1 4 2 10 2" xfId="22958"/>
    <cellStyle name="40% - Accent1 4 2 10 2 2" xfId="22959"/>
    <cellStyle name="40% - Accent1 4 2 10 3" xfId="22960"/>
    <cellStyle name="40% - Accent1 4 2 11" xfId="22961"/>
    <cellStyle name="40% - Accent1 4 2 11 2" xfId="22962"/>
    <cellStyle name="40% - Accent1 4 2 12" xfId="22963"/>
    <cellStyle name="40% - Accent1 4 2 13" xfId="22964"/>
    <cellStyle name="40% - Accent1 4 2 14" xfId="22965"/>
    <cellStyle name="40% - Accent1 4 2 2" xfId="22966"/>
    <cellStyle name="40% - Accent1 4 2 2 2" xfId="22967"/>
    <cellStyle name="40% - Accent1 4 2 2 2 2" xfId="22968"/>
    <cellStyle name="40% - Accent1 4 2 2 2 2 2" xfId="22969"/>
    <cellStyle name="40% - Accent1 4 2 2 2 3" xfId="22970"/>
    <cellStyle name="40% - Accent1 4 2 2 2 4" xfId="22971"/>
    <cellStyle name="40% - Accent1 4 2 2 3" xfId="22972"/>
    <cellStyle name="40% - Accent1 4 2 2 3 2" xfId="22973"/>
    <cellStyle name="40% - Accent1 4 2 2 4" xfId="22974"/>
    <cellStyle name="40% - Accent1 4 2 2 5" xfId="22975"/>
    <cellStyle name="40% - Accent1 4 2 3" xfId="22976"/>
    <cellStyle name="40% - Accent1 4 2 3 2" xfId="22977"/>
    <cellStyle name="40% - Accent1 4 2 3 2 2" xfId="22978"/>
    <cellStyle name="40% - Accent1 4 2 3 2 2 2" xfId="22979"/>
    <cellStyle name="40% - Accent1 4 2 3 2 3" xfId="22980"/>
    <cellStyle name="40% - Accent1 4 2 3 2 4" xfId="22981"/>
    <cellStyle name="40% - Accent1 4 2 3 3" xfId="22982"/>
    <cellStyle name="40% - Accent1 4 2 3 3 2" xfId="22983"/>
    <cellStyle name="40% - Accent1 4 2 3 4" xfId="22984"/>
    <cellStyle name="40% - Accent1 4 2 3 5" xfId="22985"/>
    <cellStyle name="40% - Accent1 4 2 4" xfId="22986"/>
    <cellStyle name="40% - Accent1 4 2 4 2" xfId="22987"/>
    <cellStyle name="40% - Accent1 4 2 4 2 2" xfId="22988"/>
    <cellStyle name="40% - Accent1 4 2 4 3" xfId="22989"/>
    <cellStyle name="40% - Accent1 4 2 4 4" xfId="22990"/>
    <cellStyle name="40% - Accent1 4 2 5" xfId="22991"/>
    <cellStyle name="40% - Accent1 4 2 5 2" xfId="22992"/>
    <cellStyle name="40% - Accent1 4 2 5 2 2" xfId="22993"/>
    <cellStyle name="40% - Accent1 4 2 5 3" xfId="22994"/>
    <cellStyle name="40% - Accent1 4 2 5 4" xfId="22995"/>
    <cellStyle name="40% - Accent1 4 2 6" xfId="22996"/>
    <cellStyle name="40% - Accent1 4 2 6 2" xfId="22997"/>
    <cellStyle name="40% - Accent1 4 2 6 2 2" xfId="22998"/>
    <cellStyle name="40% - Accent1 4 2 6 3" xfId="22999"/>
    <cellStyle name="40% - Accent1 4 2 6 4" xfId="23000"/>
    <cellStyle name="40% - Accent1 4 2 7" xfId="23001"/>
    <cellStyle name="40% - Accent1 4 2 7 2" xfId="23002"/>
    <cellStyle name="40% - Accent1 4 2 7 2 2" xfId="23003"/>
    <cellStyle name="40% - Accent1 4 2 7 3" xfId="23004"/>
    <cellStyle name="40% - Accent1 4 2 7 4" xfId="23005"/>
    <cellStyle name="40% - Accent1 4 2 8" xfId="23006"/>
    <cellStyle name="40% - Accent1 4 2 8 2" xfId="23007"/>
    <cellStyle name="40% - Accent1 4 2 8 2 2" xfId="23008"/>
    <cellStyle name="40% - Accent1 4 2 8 3" xfId="23009"/>
    <cellStyle name="40% - Accent1 4 2 8 4" xfId="23010"/>
    <cellStyle name="40% - Accent1 4 2 9" xfId="23011"/>
    <cellStyle name="40% - Accent1 4 2 9 2" xfId="23012"/>
    <cellStyle name="40% - Accent1 4 2 9 2 2" xfId="23013"/>
    <cellStyle name="40% - Accent1 4 2 9 3" xfId="23014"/>
    <cellStyle name="40% - Accent1 4 2 9 4" xfId="23015"/>
    <cellStyle name="40% - Accent1 4 3" xfId="887"/>
    <cellStyle name="40% - Accent1 4 3 10" xfId="23016"/>
    <cellStyle name="40% - Accent1 4 3 10 2" xfId="23017"/>
    <cellStyle name="40% - Accent1 4 3 11" xfId="23018"/>
    <cellStyle name="40% - Accent1 4 3 12" xfId="23019"/>
    <cellStyle name="40% - Accent1 4 3 13" xfId="23020"/>
    <cellStyle name="40% - Accent1 4 3 2" xfId="23021"/>
    <cellStyle name="40% - Accent1 4 3 2 2" xfId="23022"/>
    <cellStyle name="40% - Accent1 4 3 2 2 2" xfId="23023"/>
    <cellStyle name="40% - Accent1 4 3 2 3" xfId="23024"/>
    <cellStyle name="40% - Accent1 4 3 2 4" xfId="23025"/>
    <cellStyle name="40% - Accent1 4 3 3" xfId="23026"/>
    <cellStyle name="40% - Accent1 4 3 3 2" xfId="23027"/>
    <cellStyle name="40% - Accent1 4 3 3 2 2" xfId="23028"/>
    <cellStyle name="40% - Accent1 4 3 3 3" xfId="23029"/>
    <cellStyle name="40% - Accent1 4 3 3 4" xfId="23030"/>
    <cellStyle name="40% - Accent1 4 3 4" xfId="23031"/>
    <cellStyle name="40% - Accent1 4 3 4 2" xfId="23032"/>
    <cellStyle name="40% - Accent1 4 3 4 2 2" xfId="23033"/>
    <cellStyle name="40% - Accent1 4 3 4 3" xfId="23034"/>
    <cellStyle name="40% - Accent1 4 3 4 4" xfId="23035"/>
    <cellStyle name="40% - Accent1 4 3 5" xfId="23036"/>
    <cellStyle name="40% - Accent1 4 3 5 2" xfId="23037"/>
    <cellStyle name="40% - Accent1 4 3 5 2 2" xfId="23038"/>
    <cellStyle name="40% - Accent1 4 3 5 3" xfId="23039"/>
    <cellStyle name="40% - Accent1 4 3 5 4" xfId="23040"/>
    <cellStyle name="40% - Accent1 4 3 6" xfId="23041"/>
    <cellStyle name="40% - Accent1 4 3 6 2" xfId="23042"/>
    <cellStyle name="40% - Accent1 4 3 6 2 2" xfId="23043"/>
    <cellStyle name="40% - Accent1 4 3 6 3" xfId="23044"/>
    <cellStyle name="40% - Accent1 4 3 6 4" xfId="23045"/>
    <cellStyle name="40% - Accent1 4 3 7" xfId="23046"/>
    <cellStyle name="40% - Accent1 4 3 7 2" xfId="23047"/>
    <cellStyle name="40% - Accent1 4 3 7 2 2" xfId="23048"/>
    <cellStyle name="40% - Accent1 4 3 7 3" xfId="23049"/>
    <cellStyle name="40% - Accent1 4 3 7 4" xfId="23050"/>
    <cellStyle name="40% - Accent1 4 3 8" xfId="23051"/>
    <cellStyle name="40% - Accent1 4 3 8 2" xfId="23052"/>
    <cellStyle name="40% - Accent1 4 3 8 2 2" xfId="23053"/>
    <cellStyle name="40% - Accent1 4 3 8 3" xfId="23054"/>
    <cellStyle name="40% - Accent1 4 3 8 4" xfId="23055"/>
    <cellStyle name="40% - Accent1 4 3 9" xfId="23056"/>
    <cellStyle name="40% - Accent1 4 3 9 2" xfId="23057"/>
    <cellStyle name="40% - Accent1 4 3 9 2 2" xfId="23058"/>
    <cellStyle name="40% - Accent1 4 3 9 3" xfId="23059"/>
    <cellStyle name="40% - Accent1 4 4" xfId="888"/>
    <cellStyle name="40% - Accent1 4 4 2" xfId="23060"/>
    <cellStyle name="40% - Accent1 4 4 2 2" xfId="23061"/>
    <cellStyle name="40% - Accent1 4 4 2 2 2" xfId="23062"/>
    <cellStyle name="40% - Accent1 4 4 2 3" xfId="23063"/>
    <cellStyle name="40% - Accent1 4 4 2 4" xfId="23064"/>
    <cellStyle name="40% - Accent1 4 4 3" xfId="23065"/>
    <cellStyle name="40% - Accent1 4 4 3 2" xfId="23066"/>
    <cellStyle name="40% - Accent1 4 4 3 2 2" xfId="23067"/>
    <cellStyle name="40% - Accent1 4 4 3 3" xfId="23068"/>
    <cellStyle name="40% - Accent1 4 4 4" xfId="23069"/>
    <cellStyle name="40% - Accent1 4 4 4 2" xfId="23070"/>
    <cellStyle name="40% - Accent1 4 4 5" xfId="23071"/>
    <cellStyle name="40% - Accent1 4 4 6" xfId="23072"/>
    <cellStyle name="40% - Accent1 4 4 7" xfId="23073"/>
    <cellStyle name="40% - Accent1 4 5" xfId="23074"/>
    <cellStyle name="40% - Accent1 4 5 2" xfId="23075"/>
    <cellStyle name="40% - Accent1 4 5 2 2" xfId="23076"/>
    <cellStyle name="40% - Accent1 4 5 3" xfId="23077"/>
    <cellStyle name="40% - Accent1 4 5 4" xfId="23078"/>
    <cellStyle name="40% - Accent1 4 6" xfId="23079"/>
    <cellStyle name="40% - Accent1 4 6 2" xfId="23080"/>
    <cellStyle name="40% - Accent1 4 6 2 2" xfId="23081"/>
    <cellStyle name="40% - Accent1 4 6 3" xfId="23082"/>
    <cellStyle name="40% - Accent1 4 6 4" xfId="23083"/>
    <cellStyle name="40% - Accent1 4 7" xfId="23084"/>
    <cellStyle name="40% - Accent1 4 7 2" xfId="23085"/>
    <cellStyle name="40% - Accent1 4 7 2 2" xfId="23086"/>
    <cellStyle name="40% - Accent1 4 7 3" xfId="23087"/>
    <cellStyle name="40% - Accent1 4 7 4" xfId="23088"/>
    <cellStyle name="40% - Accent1 4 8" xfId="23089"/>
    <cellStyle name="40% - Accent1 4 8 2" xfId="23090"/>
    <cellStyle name="40% - Accent1 4 8 2 2" xfId="23091"/>
    <cellStyle name="40% - Accent1 4 8 3" xfId="23092"/>
    <cellStyle name="40% - Accent1 4 8 4" xfId="23093"/>
    <cellStyle name="40% - Accent1 4 9" xfId="23094"/>
    <cellStyle name="40% - Accent1 4 9 2" xfId="23095"/>
    <cellStyle name="40% - Accent1 4 9 2 2" xfId="23096"/>
    <cellStyle name="40% - Accent1 4 9 3" xfId="23097"/>
    <cellStyle name="40% - Accent1 4 9 4" xfId="23098"/>
    <cellStyle name="40% - Accent1 5" xfId="889"/>
    <cellStyle name="40% - Accent1 5 10" xfId="23099"/>
    <cellStyle name="40% - Accent1 5 10 2" xfId="23100"/>
    <cellStyle name="40% - Accent1 5 10 2 2" xfId="23101"/>
    <cellStyle name="40% - Accent1 5 10 3" xfId="23102"/>
    <cellStyle name="40% - Accent1 5 10 4" xfId="23103"/>
    <cellStyle name="40% - Accent1 5 11" xfId="23104"/>
    <cellStyle name="40% - Accent1 5 11 2" xfId="23105"/>
    <cellStyle name="40% - Accent1 5 11 2 2" xfId="23106"/>
    <cellStyle name="40% - Accent1 5 11 3" xfId="23107"/>
    <cellStyle name="40% - Accent1 5 11 4" xfId="23108"/>
    <cellStyle name="40% - Accent1 5 12" xfId="23109"/>
    <cellStyle name="40% - Accent1 5 12 2" xfId="23110"/>
    <cellStyle name="40% - Accent1 5 12 2 2" xfId="23111"/>
    <cellStyle name="40% - Accent1 5 12 3" xfId="23112"/>
    <cellStyle name="40% - Accent1 5 13" xfId="23113"/>
    <cellStyle name="40% - Accent1 5 13 2" xfId="23114"/>
    <cellStyle name="40% - Accent1 5 14" xfId="23115"/>
    <cellStyle name="40% - Accent1 5 15" xfId="23116"/>
    <cellStyle name="40% - Accent1 5 16" xfId="23117"/>
    <cellStyle name="40% - Accent1 5 2" xfId="890"/>
    <cellStyle name="40% - Accent1 5 2 10" xfId="23118"/>
    <cellStyle name="40% - Accent1 5 2 10 2" xfId="23119"/>
    <cellStyle name="40% - Accent1 5 2 10 2 2" xfId="23120"/>
    <cellStyle name="40% - Accent1 5 2 10 3" xfId="23121"/>
    <cellStyle name="40% - Accent1 5 2 11" xfId="23122"/>
    <cellStyle name="40% - Accent1 5 2 11 2" xfId="23123"/>
    <cellStyle name="40% - Accent1 5 2 12" xfId="23124"/>
    <cellStyle name="40% - Accent1 5 2 13" xfId="23125"/>
    <cellStyle name="40% - Accent1 5 2 14" xfId="23126"/>
    <cellStyle name="40% - Accent1 5 2 2" xfId="23127"/>
    <cellStyle name="40% - Accent1 5 2 2 2" xfId="23128"/>
    <cellStyle name="40% - Accent1 5 2 2 2 2" xfId="23129"/>
    <cellStyle name="40% - Accent1 5 2 2 3" xfId="23130"/>
    <cellStyle name="40% - Accent1 5 2 2 4" xfId="23131"/>
    <cellStyle name="40% - Accent1 5 2 3" xfId="23132"/>
    <cellStyle name="40% - Accent1 5 2 3 2" xfId="23133"/>
    <cellStyle name="40% - Accent1 5 2 3 2 2" xfId="23134"/>
    <cellStyle name="40% - Accent1 5 2 3 3" xfId="23135"/>
    <cellStyle name="40% - Accent1 5 2 3 4" xfId="23136"/>
    <cellStyle name="40% - Accent1 5 2 4" xfId="23137"/>
    <cellStyle name="40% - Accent1 5 2 4 2" xfId="23138"/>
    <cellStyle name="40% - Accent1 5 2 4 2 2" xfId="23139"/>
    <cellStyle name="40% - Accent1 5 2 4 3" xfId="23140"/>
    <cellStyle name="40% - Accent1 5 2 4 4" xfId="23141"/>
    <cellStyle name="40% - Accent1 5 2 5" xfId="23142"/>
    <cellStyle name="40% - Accent1 5 2 5 2" xfId="23143"/>
    <cellStyle name="40% - Accent1 5 2 5 2 2" xfId="23144"/>
    <cellStyle name="40% - Accent1 5 2 5 3" xfId="23145"/>
    <cellStyle name="40% - Accent1 5 2 5 4" xfId="23146"/>
    <cellStyle name="40% - Accent1 5 2 6" xfId="23147"/>
    <cellStyle name="40% - Accent1 5 2 6 2" xfId="23148"/>
    <cellStyle name="40% - Accent1 5 2 6 2 2" xfId="23149"/>
    <cellStyle name="40% - Accent1 5 2 6 3" xfId="23150"/>
    <cellStyle name="40% - Accent1 5 2 6 4" xfId="23151"/>
    <cellStyle name="40% - Accent1 5 2 7" xfId="23152"/>
    <cellStyle name="40% - Accent1 5 2 7 2" xfId="23153"/>
    <cellStyle name="40% - Accent1 5 2 7 2 2" xfId="23154"/>
    <cellStyle name="40% - Accent1 5 2 7 3" xfId="23155"/>
    <cellStyle name="40% - Accent1 5 2 7 4" xfId="23156"/>
    <cellStyle name="40% - Accent1 5 2 8" xfId="23157"/>
    <cellStyle name="40% - Accent1 5 2 8 2" xfId="23158"/>
    <cellStyle name="40% - Accent1 5 2 8 2 2" xfId="23159"/>
    <cellStyle name="40% - Accent1 5 2 8 3" xfId="23160"/>
    <cellStyle name="40% - Accent1 5 2 8 4" xfId="23161"/>
    <cellStyle name="40% - Accent1 5 2 9" xfId="23162"/>
    <cellStyle name="40% - Accent1 5 2 9 2" xfId="23163"/>
    <cellStyle name="40% - Accent1 5 2 9 2 2" xfId="23164"/>
    <cellStyle name="40% - Accent1 5 2 9 3" xfId="23165"/>
    <cellStyle name="40% - Accent1 5 2 9 4" xfId="23166"/>
    <cellStyle name="40% - Accent1 5 3" xfId="891"/>
    <cellStyle name="40% - Accent1 5 3 2" xfId="23167"/>
    <cellStyle name="40% - Accent1 5 3 2 2" xfId="23168"/>
    <cellStyle name="40% - Accent1 5 3 2 2 2" xfId="23169"/>
    <cellStyle name="40% - Accent1 5 3 2 3" xfId="23170"/>
    <cellStyle name="40% - Accent1 5 3 2 4" xfId="23171"/>
    <cellStyle name="40% - Accent1 5 3 3" xfId="23172"/>
    <cellStyle name="40% - Accent1 5 3 3 2" xfId="23173"/>
    <cellStyle name="40% - Accent1 5 3 3 2 2" xfId="23174"/>
    <cellStyle name="40% - Accent1 5 3 3 3" xfId="23175"/>
    <cellStyle name="40% - Accent1 5 3 4" xfId="23176"/>
    <cellStyle name="40% - Accent1 5 3 4 2" xfId="23177"/>
    <cellStyle name="40% - Accent1 5 3 5" xfId="23178"/>
    <cellStyle name="40% - Accent1 5 3 6" xfId="23179"/>
    <cellStyle name="40% - Accent1 5 3 7" xfId="23180"/>
    <cellStyle name="40% - Accent1 5 4" xfId="892"/>
    <cellStyle name="40% - Accent1 5 4 2" xfId="23181"/>
    <cellStyle name="40% - Accent1 5 4 2 2" xfId="23182"/>
    <cellStyle name="40% - Accent1 5 4 2 2 2" xfId="23183"/>
    <cellStyle name="40% - Accent1 5 4 2 3" xfId="23184"/>
    <cellStyle name="40% - Accent1 5 4 3" xfId="23185"/>
    <cellStyle name="40% - Accent1 5 4 3 2" xfId="23186"/>
    <cellStyle name="40% - Accent1 5 4 4" xfId="23187"/>
    <cellStyle name="40% - Accent1 5 4 5" xfId="23188"/>
    <cellStyle name="40% - Accent1 5 4 6" xfId="23189"/>
    <cellStyle name="40% - Accent1 5 5" xfId="23190"/>
    <cellStyle name="40% - Accent1 5 5 2" xfId="23191"/>
    <cellStyle name="40% - Accent1 5 5 2 2" xfId="23192"/>
    <cellStyle name="40% - Accent1 5 5 3" xfId="23193"/>
    <cellStyle name="40% - Accent1 5 5 4" xfId="23194"/>
    <cellStyle name="40% - Accent1 5 6" xfId="23195"/>
    <cellStyle name="40% - Accent1 5 6 2" xfId="23196"/>
    <cellStyle name="40% - Accent1 5 6 2 2" xfId="23197"/>
    <cellStyle name="40% - Accent1 5 6 3" xfId="23198"/>
    <cellStyle name="40% - Accent1 5 6 4" xfId="23199"/>
    <cellStyle name="40% - Accent1 5 7" xfId="23200"/>
    <cellStyle name="40% - Accent1 5 7 2" xfId="23201"/>
    <cellStyle name="40% - Accent1 5 7 2 2" xfId="23202"/>
    <cellStyle name="40% - Accent1 5 7 3" xfId="23203"/>
    <cellStyle name="40% - Accent1 5 7 4" xfId="23204"/>
    <cellStyle name="40% - Accent1 5 8" xfId="23205"/>
    <cellStyle name="40% - Accent1 5 8 2" xfId="23206"/>
    <cellStyle name="40% - Accent1 5 8 2 2" xfId="23207"/>
    <cellStyle name="40% - Accent1 5 8 3" xfId="23208"/>
    <cellStyle name="40% - Accent1 5 8 4" xfId="23209"/>
    <cellStyle name="40% - Accent1 5 9" xfId="23210"/>
    <cellStyle name="40% - Accent1 5 9 2" xfId="23211"/>
    <cellStyle name="40% - Accent1 5 9 2 2" xfId="23212"/>
    <cellStyle name="40% - Accent1 5 9 3" xfId="23213"/>
    <cellStyle name="40% - Accent1 5 9 4" xfId="23214"/>
    <cellStyle name="40% - Accent1 6" xfId="893"/>
    <cellStyle name="40% - Accent1 6 10" xfId="23215"/>
    <cellStyle name="40% - Accent1 6 10 2" xfId="23216"/>
    <cellStyle name="40% - Accent1 6 10 2 2" xfId="23217"/>
    <cellStyle name="40% - Accent1 6 10 3" xfId="23218"/>
    <cellStyle name="40% - Accent1 6 11" xfId="23219"/>
    <cellStyle name="40% - Accent1 6 11 2" xfId="23220"/>
    <cellStyle name="40% - Accent1 6 12" xfId="23221"/>
    <cellStyle name="40% - Accent1 6 13" xfId="23222"/>
    <cellStyle name="40% - Accent1 6 14" xfId="23223"/>
    <cellStyle name="40% - Accent1 6 2" xfId="894"/>
    <cellStyle name="40% - Accent1 6 2 2" xfId="23224"/>
    <cellStyle name="40% - Accent1 6 2 2 2" xfId="23225"/>
    <cellStyle name="40% - Accent1 6 2 2 2 2" xfId="23226"/>
    <cellStyle name="40% - Accent1 6 2 2 3" xfId="23227"/>
    <cellStyle name="40% - Accent1 6 2 2 4" xfId="23228"/>
    <cellStyle name="40% - Accent1 6 2 3" xfId="23229"/>
    <cellStyle name="40% - Accent1 6 2 3 2" xfId="23230"/>
    <cellStyle name="40% - Accent1 6 2 3 2 2" xfId="23231"/>
    <cellStyle name="40% - Accent1 6 2 3 3" xfId="23232"/>
    <cellStyle name="40% - Accent1 6 2 4" xfId="23233"/>
    <cellStyle name="40% - Accent1 6 2 4 2" xfId="23234"/>
    <cellStyle name="40% - Accent1 6 2 5" xfId="23235"/>
    <cellStyle name="40% - Accent1 6 2 6" xfId="23236"/>
    <cellStyle name="40% - Accent1 6 2 7" xfId="23237"/>
    <cellStyle name="40% - Accent1 6 3" xfId="895"/>
    <cellStyle name="40% - Accent1 6 3 2" xfId="23238"/>
    <cellStyle name="40% - Accent1 6 3 2 2" xfId="23239"/>
    <cellStyle name="40% - Accent1 6 3 2 2 2" xfId="23240"/>
    <cellStyle name="40% - Accent1 6 3 2 3" xfId="23241"/>
    <cellStyle name="40% - Accent1 6 3 2 4" xfId="23242"/>
    <cellStyle name="40% - Accent1 6 3 3" xfId="23243"/>
    <cellStyle name="40% - Accent1 6 3 3 2" xfId="23244"/>
    <cellStyle name="40% - Accent1 6 3 3 2 2" xfId="23245"/>
    <cellStyle name="40% - Accent1 6 3 3 3" xfId="23246"/>
    <cellStyle name="40% - Accent1 6 3 4" xfId="23247"/>
    <cellStyle name="40% - Accent1 6 3 4 2" xfId="23248"/>
    <cellStyle name="40% - Accent1 6 3 5" xfId="23249"/>
    <cellStyle name="40% - Accent1 6 3 6" xfId="23250"/>
    <cellStyle name="40% - Accent1 6 3 7" xfId="23251"/>
    <cellStyle name="40% - Accent1 6 4" xfId="896"/>
    <cellStyle name="40% - Accent1 6 4 2" xfId="23252"/>
    <cellStyle name="40% - Accent1 6 4 2 2" xfId="23253"/>
    <cellStyle name="40% - Accent1 6 4 2 2 2" xfId="23254"/>
    <cellStyle name="40% - Accent1 6 4 2 3" xfId="23255"/>
    <cellStyle name="40% - Accent1 6 4 3" xfId="23256"/>
    <cellStyle name="40% - Accent1 6 4 3 2" xfId="23257"/>
    <cellStyle name="40% - Accent1 6 4 4" xfId="23258"/>
    <cellStyle name="40% - Accent1 6 4 5" xfId="23259"/>
    <cellStyle name="40% - Accent1 6 4 6" xfId="23260"/>
    <cellStyle name="40% - Accent1 6 5" xfId="23261"/>
    <cellStyle name="40% - Accent1 6 5 2" xfId="23262"/>
    <cellStyle name="40% - Accent1 6 5 2 2" xfId="23263"/>
    <cellStyle name="40% - Accent1 6 5 3" xfId="23264"/>
    <cellStyle name="40% - Accent1 6 5 4" xfId="23265"/>
    <cellStyle name="40% - Accent1 6 6" xfId="23266"/>
    <cellStyle name="40% - Accent1 6 6 2" xfId="23267"/>
    <cellStyle name="40% - Accent1 6 6 2 2" xfId="23268"/>
    <cellStyle name="40% - Accent1 6 6 3" xfId="23269"/>
    <cellStyle name="40% - Accent1 6 6 4" xfId="23270"/>
    <cellStyle name="40% - Accent1 6 7" xfId="23271"/>
    <cellStyle name="40% - Accent1 6 7 2" xfId="23272"/>
    <cellStyle name="40% - Accent1 6 7 2 2" xfId="23273"/>
    <cellStyle name="40% - Accent1 6 7 3" xfId="23274"/>
    <cellStyle name="40% - Accent1 6 7 4" xfId="23275"/>
    <cellStyle name="40% - Accent1 6 8" xfId="23276"/>
    <cellStyle name="40% - Accent1 6 8 2" xfId="23277"/>
    <cellStyle name="40% - Accent1 6 8 2 2" xfId="23278"/>
    <cellStyle name="40% - Accent1 6 8 3" xfId="23279"/>
    <cellStyle name="40% - Accent1 6 8 4" xfId="23280"/>
    <cellStyle name="40% - Accent1 6 9" xfId="23281"/>
    <cellStyle name="40% - Accent1 6 9 2" xfId="23282"/>
    <cellStyle name="40% - Accent1 6 9 2 2" xfId="23283"/>
    <cellStyle name="40% - Accent1 6 9 3" xfId="23284"/>
    <cellStyle name="40% - Accent1 6 9 4" xfId="23285"/>
    <cellStyle name="40% - Accent1 7" xfId="897"/>
    <cellStyle name="40% - Accent1 7 10" xfId="23286"/>
    <cellStyle name="40% - Accent1 7 10 2" xfId="23287"/>
    <cellStyle name="40% - Accent1 7 11" xfId="23288"/>
    <cellStyle name="40% - Accent1 7 12" xfId="23289"/>
    <cellStyle name="40% - Accent1 7 13" xfId="23290"/>
    <cellStyle name="40% - Accent1 7 2" xfId="898"/>
    <cellStyle name="40% - Accent1 7 2 2" xfId="23291"/>
    <cellStyle name="40% - Accent1 7 2 2 2" xfId="23292"/>
    <cellStyle name="40% - Accent1 7 2 2 2 2" xfId="23293"/>
    <cellStyle name="40% - Accent1 7 2 2 3" xfId="23294"/>
    <cellStyle name="40% - Accent1 7 2 2 4" xfId="23295"/>
    <cellStyle name="40% - Accent1 7 2 3" xfId="23296"/>
    <cellStyle name="40% - Accent1 7 2 3 2" xfId="23297"/>
    <cellStyle name="40% - Accent1 7 2 3 2 2" xfId="23298"/>
    <cellStyle name="40% - Accent1 7 2 3 3" xfId="23299"/>
    <cellStyle name="40% - Accent1 7 2 4" xfId="23300"/>
    <cellStyle name="40% - Accent1 7 2 4 2" xfId="23301"/>
    <cellStyle name="40% - Accent1 7 2 5" xfId="23302"/>
    <cellStyle name="40% - Accent1 7 2 6" xfId="23303"/>
    <cellStyle name="40% - Accent1 7 2 7" xfId="23304"/>
    <cellStyle name="40% - Accent1 7 3" xfId="899"/>
    <cellStyle name="40% - Accent1 7 3 2" xfId="23305"/>
    <cellStyle name="40% - Accent1 7 3 2 2" xfId="23306"/>
    <cellStyle name="40% - Accent1 7 3 2 2 2" xfId="23307"/>
    <cellStyle name="40% - Accent1 7 3 2 3" xfId="23308"/>
    <cellStyle name="40% - Accent1 7 3 3" xfId="23309"/>
    <cellStyle name="40% - Accent1 7 3 3 2" xfId="23310"/>
    <cellStyle name="40% - Accent1 7 3 4" xfId="23311"/>
    <cellStyle name="40% - Accent1 7 3 5" xfId="23312"/>
    <cellStyle name="40% - Accent1 7 3 6" xfId="23313"/>
    <cellStyle name="40% - Accent1 7 4" xfId="900"/>
    <cellStyle name="40% - Accent1 7 4 2" xfId="23314"/>
    <cellStyle name="40% - Accent1 7 4 2 2" xfId="23315"/>
    <cellStyle name="40% - Accent1 7 4 2 2 2" xfId="23316"/>
    <cellStyle name="40% - Accent1 7 4 2 3" xfId="23317"/>
    <cellStyle name="40% - Accent1 7 4 3" xfId="23318"/>
    <cellStyle name="40% - Accent1 7 4 3 2" xfId="23319"/>
    <cellStyle name="40% - Accent1 7 4 4" xfId="23320"/>
    <cellStyle name="40% - Accent1 7 4 5" xfId="23321"/>
    <cellStyle name="40% - Accent1 7 4 6" xfId="23322"/>
    <cellStyle name="40% - Accent1 7 5" xfId="23323"/>
    <cellStyle name="40% - Accent1 7 5 2" xfId="23324"/>
    <cellStyle name="40% - Accent1 7 5 2 2" xfId="23325"/>
    <cellStyle name="40% - Accent1 7 5 3" xfId="23326"/>
    <cellStyle name="40% - Accent1 7 5 4" xfId="23327"/>
    <cellStyle name="40% - Accent1 7 6" xfId="23328"/>
    <cellStyle name="40% - Accent1 7 6 2" xfId="23329"/>
    <cellStyle name="40% - Accent1 7 6 2 2" xfId="23330"/>
    <cellStyle name="40% - Accent1 7 6 3" xfId="23331"/>
    <cellStyle name="40% - Accent1 7 6 4" xfId="23332"/>
    <cellStyle name="40% - Accent1 7 7" xfId="23333"/>
    <cellStyle name="40% - Accent1 7 7 2" xfId="23334"/>
    <cellStyle name="40% - Accent1 7 7 2 2" xfId="23335"/>
    <cellStyle name="40% - Accent1 7 7 3" xfId="23336"/>
    <cellStyle name="40% - Accent1 7 7 4" xfId="23337"/>
    <cellStyle name="40% - Accent1 7 8" xfId="23338"/>
    <cellStyle name="40% - Accent1 7 8 2" xfId="23339"/>
    <cellStyle name="40% - Accent1 7 8 2 2" xfId="23340"/>
    <cellStyle name="40% - Accent1 7 8 3" xfId="23341"/>
    <cellStyle name="40% - Accent1 7 8 4" xfId="23342"/>
    <cellStyle name="40% - Accent1 7 9" xfId="23343"/>
    <cellStyle name="40% - Accent1 7 9 2" xfId="23344"/>
    <cellStyle name="40% - Accent1 7 9 2 2" xfId="23345"/>
    <cellStyle name="40% - Accent1 7 9 3" xfId="23346"/>
    <cellStyle name="40% - Accent1 8" xfId="901"/>
    <cellStyle name="40% - Accent1 8 2" xfId="902"/>
    <cellStyle name="40% - Accent1 8 2 2" xfId="23347"/>
    <cellStyle name="40% - Accent1 8 2 2 2" xfId="23348"/>
    <cellStyle name="40% - Accent1 8 2 3" xfId="23349"/>
    <cellStyle name="40% - Accent1 8 2 4" xfId="23350"/>
    <cellStyle name="40% - Accent1 8 2 5" xfId="23351"/>
    <cellStyle name="40% - Accent1 8 3" xfId="903"/>
    <cellStyle name="40% - Accent1 8 3 2" xfId="23352"/>
    <cellStyle name="40% - Accent1 8 3 2 2" xfId="23353"/>
    <cellStyle name="40% - Accent1 8 3 3" xfId="23354"/>
    <cellStyle name="40% - Accent1 8 3 4" xfId="23355"/>
    <cellStyle name="40% - Accent1 8 3 5" xfId="23356"/>
    <cellStyle name="40% - Accent1 8 4" xfId="904"/>
    <cellStyle name="40% - Accent1 8 4 2" xfId="23357"/>
    <cellStyle name="40% - Accent1 8 4 2 2" xfId="23358"/>
    <cellStyle name="40% - Accent1 8 4 3" xfId="23359"/>
    <cellStyle name="40% - Accent1 8 4 4" xfId="23360"/>
    <cellStyle name="40% - Accent1 8 4 5" xfId="23361"/>
    <cellStyle name="40% - Accent1 8 5" xfId="23362"/>
    <cellStyle name="40% - Accent1 8 5 2" xfId="23363"/>
    <cellStyle name="40% - Accent1 8 5 2 2" xfId="23364"/>
    <cellStyle name="40% - Accent1 8 5 3" xfId="23365"/>
    <cellStyle name="40% - Accent1 8 5 4" xfId="23366"/>
    <cellStyle name="40% - Accent1 8 6" xfId="23367"/>
    <cellStyle name="40% - Accent1 8 6 2" xfId="23368"/>
    <cellStyle name="40% - Accent1 8 6 2 2" xfId="23369"/>
    <cellStyle name="40% - Accent1 8 6 3" xfId="23370"/>
    <cellStyle name="40% - Accent1 8 7" xfId="23371"/>
    <cellStyle name="40% - Accent1 9" xfId="905"/>
    <cellStyle name="40% - Accent1 9 2" xfId="906"/>
    <cellStyle name="40% - Accent1 9 2 2" xfId="23372"/>
    <cellStyle name="40% - Accent1 9 2 2 2" xfId="23373"/>
    <cellStyle name="40% - Accent1 9 2 3" xfId="23374"/>
    <cellStyle name="40% - Accent1 9 2 4" xfId="23375"/>
    <cellStyle name="40% - Accent1 9 2 5" xfId="23376"/>
    <cellStyle name="40% - Accent1 9 3" xfId="907"/>
    <cellStyle name="40% - Accent1 9 3 2" xfId="23377"/>
    <cellStyle name="40% - Accent1 9 3 2 2" xfId="23378"/>
    <cellStyle name="40% - Accent1 9 3 3" xfId="23379"/>
    <cellStyle name="40% - Accent1 9 3 4" xfId="23380"/>
    <cellStyle name="40% - Accent1 9 4" xfId="908"/>
    <cellStyle name="40% - Accent1 9 4 2" xfId="23381"/>
    <cellStyle name="40% - Accent1 9 4 3" xfId="23382"/>
    <cellStyle name="40% - Accent1 9 5" xfId="23383"/>
    <cellStyle name="40% - Accent1 9 6" xfId="23384"/>
    <cellStyle name="40% - Accent1 9 7" xfId="23385"/>
    <cellStyle name="40% - Accent2" xfId="101" builtinId="35" customBuiltin="1"/>
    <cellStyle name="40% - Accent2 10" xfId="909"/>
    <cellStyle name="40% - Accent2 10 2" xfId="910"/>
    <cellStyle name="40% - Accent2 10 2 2" xfId="23386"/>
    <cellStyle name="40% - Accent2 10 2 2 2" xfId="23387"/>
    <cellStyle name="40% - Accent2 10 2 3" xfId="23388"/>
    <cellStyle name="40% - Accent2 10 2 4" xfId="23389"/>
    <cellStyle name="40% - Accent2 10 2 5" xfId="23390"/>
    <cellStyle name="40% - Accent2 10 3" xfId="911"/>
    <cellStyle name="40% - Accent2 10 3 2" xfId="23391"/>
    <cellStyle name="40% - Accent2 10 3 3" xfId="23392"/>
    <cellStyle name="40% - Accent2 10 4" xfId="912"/>
    <cellStyle name="40% - Accent2 10 5" xfId="23393"/>
    <cellStyle name="40% - Accent2 10 6" xfId="23394"/>
    <cellStyle name="40% - Accent2 10 7" xfId="23395"/>
    <cellStyle name="40% - Accent2 11" xfId="913"/>
    <cellStyle name="40% - Accent2 11 2" xfId="914"/>
    <cellStyle name="40% - Accent2 11 2 2" xfId="23396"/>
    <cellStyle name="40% - Accent2 11 2 2 2" xfId="23397"/>
    <cellStyle name="40% - Accent2 11 2 3" xfId="23398"/>
    <cellStyle name="40% - Accent2 11 2 4" xfId="23399"/>
    <cellStyle name="40% - Accent2 11 2 5" xfId="23400"/>
    <cellStyle name="40% - Accent2 11 3" xfId="915"/>
    <cellStyle name="40% - Accent2 11 3 2" xfId="23401"/>
    <cellStyle name="40% - Accent2 11 3 3" xfId="23402"/>
    <cellStyle name="40% - Accent2 11 4" xfId="916"/>
    <cellStyle name="40% - Accent2 11 5" xfId="23403"/>
    <cellStyle name="40% - Accent2 11 6" xfId="23404"/>
    <cellStyle name="40% - Accent2 11 7" xfId="23405"/>
    <cellStyle name="40% - Accent2 12" xfId="917"/>
    <cellStyle name="40% - Accent2 12 2" xfId="918"/>
    <cellStyle name="40% - Accent2 12 2 2" xfId="23406"/>
    <cellStyle name="40% - Accent2 12 2 3" xfId="23407"/>
    <cellStyle name="40% - Accent2 12 3" xfId="919"/>
    <cellStyle name="40% - Accent2 12 4" xfId="920"/>
    <cellStyle name="40% - Accent2 12 5" xfId="23408"/>
    <cellStyle name="40% - Accent2 12 6" xfId="23409"/>
    <cellStyle name="40% - Accent2 12 7" xfId="23410"/>
    <cellStyle name="40% - Accent2 13" xfId="921"/>
    <cellStyle name="40% - Accent2 13 2" xfId="23411"/>
    <cellStyle name="40% - Accent2 13 2 2" xfId="23412"/>
    <cellStyle name="40% - Accent2 13 3" xfId="23413"/>
    <cellStyle name="40% - Accent2 13 4" xfId="23414"/>
    <cellStyle name="40% - Accent2 13 5" xfId="23415"/>
    <cellStyle name="40% - Accent2 14" xfId="922"/>
    <cellStyle name="40% - Accent2 14 2" xfId="23416"/>
    <cellStyle name="40% - Accent2 14 2 2" xfId="23417"/>
    <cellStyle name="40% - Accent2 14 3" xfId="23418"/>
    <cellStyle name="40% - Accent2 14 4" xfId="23419"/>
    <cellStyle name="40% - Accent2 14 5" xfId="23420"/>
    <cellStyle name="40% - Accent2 15" xfId="923"/>
    <cellStyle name="40% - Accent2 15 2" xfId="23421"/>
    <cellStyle name="40% - Accent2 15 2 2" xfId="23422"/>
    <cellStyle name="40% - Accent2 15 3" xfId="23423"/>
    <cellStyle name="40% - Accent2 15 4" xfId="23424"/>
    <cellStyle name="40% - Accent2 15 5" xfId="23425"/>
    <cellStyle name="40% - Accent2 16" xfId="924"/>
    <cellStyle name="40% - Accent2 16 2" xfId="23426"/>
    <cellStyle name="40% - Accent2 17" xfId="925"/>
    <cellStyle name="40% - Accent2 18" xfId="926"/>
    <cellStyle name="40% - Accent2 19" xfId="927"/>
    <cellStyle name="40% - Accent2 2" xfId="928"/>
    <cellStyle name="40% - Accent2 2 10" xfId="929"/>
    <cellStyle name="40% - Accent2 2 10 2" xfId="23427"/>
    <cellStyle name="40% - Accent2 2 10 2 2" xfId="23428"/>
    <cellStyle name="40% - Accent2 2 10 3" xfId="23429"/>
    <cellStyle name="40% - Accent2 2 10 4" xfId="23430"/>
    <cellStyle name="40% - Accent2 2 10 5" xfId="23431"/>
    <cellStyle name="40% - Accent2 2 11" xfId="930"/>
    <cellStyle name="40% - Accent2 2 11 2" xfId="23432"/>
    <cellStyle name="40% - Accent2 2 11 2 2" xfId="23433"/>
    <cellStyle name="40% - Accent2 2 11 3" xfId="23434"/>
    <cellStyle name="40% - Accent2 2 11 4" xfId="23435"/>
    <cellStyle name="40% - Accent2 2 11 5" xfId="23436"/>
    <cellStyle name="40% - Accent2 2 12" xfId="931"/>
    <cellStyle name="40% - Accent2 2 12 2" xfId="23437"/>
    <cellStyle name="40% - Accent2 2 12 2 2" xfId="23438"/>
    <cellStyle name="40% - Accent2 2 12 3" xfId="23439"/>
    <cellStyle name="40% - Accent2 2 12 4" xfId="23440"/>
    <cellStyle name="40% - Accent2 2 12 5" xfId="23441"/>
    <cellStyle name="40% - Accent2 2 13" xfId="932"/>
    <cellStyle name="40% - Accent2 2 13 2" xfId="23442"/>
    <cellStyle name="40% - Accent2 2 13 2 2" xfId="23443"/>
    <cellStyle name="40% - Accent2 2 13 3" xfId="23444"/>
    <cellStyle name="40% - Accent2 2 13 4" xfId="23445"/>
    <cellStyle name="40% - Accent2 2 13 5" xfId="23446"/>
    <cellStyle name="40% - Accent2 2 14" xfId="23447"/>
    <cellStyle name="40% - Accent2 2 14 2" xfId="23448"/>
    <cellStyle name="40% - Accent2 2 14 2 2" xfId="23449"/>
    <cellStyle name="40% - Accent2 2 14 3" xfId="23450"/>
    <cellStyle name="40% - Accent2 2 14 4" xfId="23451"/>
    <cellStyle name="40% - Accent2 2 15" xfId="23452"/>
    <cellStyle name="40% - Accent2 2 15 2" xfId="23453"/>
    <cellStyle name="40% - Accent2 2 15 2 2" xfId="23454"/>
    <cellStyle name="40% - Accent2 2 15 3" xfId="23455"/>
    <cellStyle name="40% - Accent2 2 16" xfId="23456"/>
    <cellStyle name="40% - Accent2 2 16 2" xfId="23457"/>
    <cellStyle name="40% - Accent2 2 17" xfId="23458"/>
    <cellStyle name="40% - Accent2 2 18" xfId="47767"/>
    <cellStyle name="40% - Accent2 2 2" xfId="933"/>
    <cellStyle name="40% - Accent2 2 2 2" xfId="23459"/>
    <cellStyle name="40% - Accent2 2 2 2 10" xfId="23460"/>
    <cellStyle name="40% - Accent2 2 2 2 10 2" xfId="23461"/>
    <cellStyle name="40% - Accent2 2 2 2 10 2 2" xfId="23462"/>
    <cellStyle name="40% - Accent2 2 2 2 10 3" xfId="23463"/>
    <cellStyle name="40% - Accent2 2 2 2 10 4" xfId="23464"/>
    <cellStyle name="40% - Accent2 2 2 2 11" xfId="23465"/>
    <cellStyle name="40% - Accent2 2 2 2 11 2" xfId="23466"/>
    <cellStyle name="40% - Accent2 2 2 2 11 2 2" xfId="23467"/>
    <cellStyle name="40% - Accent2 2 2 2 11 3" xfId="23468"/>
    <cellStyle name="40% - Accent2 2 2 2 11 4" xfId="23469"/>
    <cellStyle name="40% - Accent2 2 2 2 12" xfId="23470"/>
    <cellStyle name="40% - Accent2 2 2 2 12 2" xfId="23471"/>
    <cellStyle name="40% - Accent2 2 2 2 13" xfId="23472"/>
    <cellStyle name="40% - Accent2 2 2 2 14" xfId="23473"/>
    <cellStyle name="40% - Accent2 2 2 2 2" xfId="23474"/>
    <cellStyle name="40% - Accent2 2 2 2 2 10" xfId="23475"/>
    <cellStyle name="40% - Accent2 2 2 2 2 10 2" xfId="23476"/>
    <cellStyle name="40% - Accent2 2 2 2 2 11" xfId="23477"/>
    <cellStyle name="40% - Accent2 2 2 2 2 12" xfId="23478"/>
    <cellStyle name="40% - Accent2 2 2 2 2 2" xfId="23479"/>
    <cellStyle name="40% - Accent2 2 2 2 2 2 2" xfId="23480"/>
    <cellStyle name="40% - Accent2 2 2 2 2 2 2 2" xfId="23481"/>
    <cellStyle name="40% - Accent2 2 2 2 2 2 2 2 2" xfId="23482"/>
    <cellStyle name="40% - Accent2 2 2 2 2 2 2 3" xfId="23483"/>
    <cellStyle name="40% - Accent2 2 2 2 2 2 2 4" xfId="23484"/>
    <cellStyle name="40% - Accent2 2 2 2 2 2 3" xfId="23485"/>
    <cellStyle name="40% - Accent2 2 2 2 2 2 3 2" xfId="23486"/>
    <cellStyle name="40% - Accent2 2 2 2 2 2 4" xfId="23487"/>
    <cellStyle name="40% - Accent2 2 2 2 2 2 5" xfId="23488"/>
    <cellStyle name="40% - Accent2 2 2 2 2 3" xfId="23489"/>
    <cellStyle name="40% - Accent2 2 2 2 2 3 2" xfId="23490"/>
    <cellStyle name="40% - Accent2 2 2 2 2 3 2 2" xfId="23491"/>
    <cellStyle name="40% - Accent2 2 2 2 2 3 2 2 2" xfId="23492"/>
    <cellStyle name="40% - Accent2 2 2 2 2 3 2 3" xfId="23493"/>
    <cellStyle name="40% - Accent2 2 2 2 2 3 2 4" xfId="23494"/>
    <cellStyle name="40% - Accent2 2 2 2 2 3 3" xfId="23495"/>
    <cellStyle name="40% - Accent2 2 2 2 2 3 3 2" xfId="23496"/>
    <cellStyle name="40% - Accent2 2 2 2 2 3 4" xfId="23497"/>
    <cellStyle name="40% - Accent2 2 2 2 2 3 5" xfId="23498"/>
    <cellStyle name="40% - Accent2 2 2 2 2 4" xfId="23499"/>
    <cellStyle name="40% - Accent2 2 2 2 2 4 2" xfId="23500"/>
    <cellStyle name="40% - Accent2 2 2 2 2 4 2 2" xfId="23501"/>
    <cellStyle name="40% - Accent2 2 2 2 2 4 3" xfId="23502"/>
    <cellStyle name="40% - Accent2 2 2 2 2 4 4" xfId="23503"/>
    <cellStyle name="40% - Accent2 2 2 2 2 5" xfId="23504"/>
    <cellStyle name="40% - Accent2 2 2 2 2 5 2" xfId="23505"/>
    <cellStyle name="40% - Accent2 2 2 2 2 5 2 2" xfId="23506"/>
    <cellStyle name="40% - Accent2 2 2 2 2 5 3" xfId="23507"/>
    <cellStyle name="40% - Accent2 2 2 2 2 5 4" xfId="23508"/>
    <cellStyle name="40% - Accent2 2 2 2 2 6" xfId="23509"/>
    <cellStyle name="40% - Accent2 2 2 2 2 6 2" xfId="23510"/>
    <cellStyle name="40% - Accent2 2 2 2 2 6 2 2" xfId="23511"/>
    <cellStyle name="40% - Accent2 2 2 2 2 6 3" xfId="23512"/>
    <cellStyle name="40% - Accent2 2 2 2 2 6 4" xfId="23513"/>
    <cellStyle name="40% - Accent2 2 2 2 2 7" xfId="23514"/>
    <cellStyle name="40% - Accent2 2 2 2 2 7 2" xfId="23515"/>
    <cellStyle name="40% - Accent2 2 2 2 2 7 2 2" xfId="23516"/>
    <cellStyle name="40% - Accent2 2 2 2 2 7 3" xfId="23517"/>
    <cellStyle name="40% - Accent2 2 2 2 2 7 4" xfId="23518"/>
    <cellStyle name="40% - Accent2 2 2 2 2 8" xfId="23519"/>
    <cellStyle name="40% - Accent2 2 2 2 2 8 2" xfId="23520"/>
    <cellStyle name="40% - Accent2 2 2 2 2 8 2 2" xfId="23521"/>
    <cellStyle name="40% - Accent2 2 2 2 2 8 3" xfId="23522"/>
    <cellStyle name="40% - Accent2 2 2 2 2 8 4" xfId="23523"/>
    <cellStyle name="40% - Accent2 2 2 2 2 9" xfId="23524"/>
    <cellStyle name="40% - Accent2 2 2 2 2 9 2" xfId="23525"/>
    <cellStyle name="40% - Accent2 2 2 2 2 9 2 2" xfId="23526"/>
    <cellStyle name="40% - Accent2 2 2 2 2 9 3" xfId="23527"/>
    <cellStyle name="40% - Accent2 2 2 2 2 9 4" xfId="23528"/>
    <cellStyle name="40% - Accent2 2 2 2 3" xfId="23529"/>
    <cellStyle name="40% - Accent2 2 2 2 3 10" xfId="23530"/>
    <cellStyle name="40% - Accent2 2 2 2 3 11" xfId="23531"/>
    <cellStyle name="40% - Accent2 2 2 2 3 2" xfId="23532"/>
    <cellStyle name="40% - Accent2 2 2 2 3 2 2" xfId="23533"/>
    <cellStyle name="40% - Accent2 2 2 2 3 2 2 2" xfId="23534"/>
    <cellStyle name="40% - Accent2 2 2 2 3 2 3" xfId="23535"/>
    <cellStyle name="40% - Accent2 2 2 2 3 2 4" xfId="23536"/>
    <cellStyle name="40% - Accent2 2 2 2 3 3" xfId="23537"/>
    <cellStyle name="40% - Accent2 2 2 2 3 3 2" xfId="23538"/>
    <cellStyle name="40% - Accent2 2 2 2 3 3 2 2" xfId="23539"/>
    <cellStyle name="40% - Accent2 2 2 2 3 3 3" xfId="23540"/>
    <cellStyle name="40% - Accent2 2 2 2 3 3 4" xfId="23541"/>
    <cellStyle name="40% - Accent2 2 2 2 3 4" xfId="23542"/>
    <cellStyle name="40% - Accent2 2 2 2 3 4 2" xfId="23543"/>
    <cellStyle name="40% - Accent2 2 2 2 3 4 2 2" xfId="23544"/>
    <cellStyle name="40% - Accent2 2 2 2 3 4 3" xfId="23545"/>
    <cellStyle name="40% - Accent2 2 2 2 3 4 4" xfId="23546"/>
    <cellStyle name="40% - Accent2 2 2 2 3 5" xfId="23547"/>
    <cellStyle name="40% - Accent2 2 2 2 3 5 2" xfId="23548"/>
    <cellStyle name="40% - Accent2 2 2 2 3 5 2 2" xfId="23549"/>
    <cellStyle name="40% - Accent2 2 2 2 3 5 3" xfId="23550"/>
    <cellStyle name="40% - Accent2 2 2 2 3 5 4" xfId="23551"/>
    <cellStyle name="40% - Accent2 2 2 2 3 6" xfId="23552"/>
    <cellStyle name="40% - Accent2 2 2 2 3 6 2" xfId="23553"/>
    <cellStyle name="40% - Accent2 2 2 2 3 6 2 2" xfId="23554"/>
    <cellStyle name="40% - Accent2 2 2 2 3 6 3" xfId="23555"/>
    <cellStyle name="40% - Accent2 2 2 2 3 6 4" xfId="23556"/>
    <cellStyle name="40% - Accent2 2 2 2 3 7" xfId="23557"/>
    <cellStyle name="40% - Accent2 2 2 2 3 7 2" xfId="23558"/>
    <cellStyle name="40% - Accent2 2 2 2 3 7 2 2" xfId="23559"/>
    <cellStyle name="40% - Accent2 2 2 2 3 7 3" xfId="23560"/>
    <cellStyle name="40% - Accent2 2 2 2 3 7 4" xfId="23561"/>
    <cellStyle name="40% - Accent2 2 2 2 3 8" xfId="23562"/>
    <cellStyle name="40% - Accent2 2 2 2 3 8 2" xfId="23563"/>
    <cellStyle name="40% - Accent2 2 2 2 3 8 2 2" xfId="23564"/>
    <cellStyle name="40% - Accent2 2 2 2 3 8 3" xfId="23565"/>
    <cellStyle name="40% - Accent2 2 2 2 3 8 4" xfId="23566"/>
    <cellStyle name="40% - Accent2 2 2 2 3 9" xfId="23567"/>
    <cellStyle name="40% - Accent2 2 2 2 3 9 2" xfId="23568"/>
    <cellStyle name="40% - Accent2 2 2 2 4" xfId="23569"/>
    <cellStyle name="40% - Accent2 2 2 2 4 2" xfId="23570"/>
    <cellStyle name="40% - Accent2 2 2 2 4 2 2" xfId="23571"/>
    <cellStyle name="40% - Accent2 2 2 2 4 2 2 2" xfId="23572"/>
    <cellStyle name="40% - Accent2 2 2 2 4 2 3" xfId="23573"/>
    <cellStyle name="40% - Accent2 2 2 2 4 2 4" xfId="23574"/>
    <cellStyle name="40% - Accent2 2 2 2 4 3" xfId="23575"/>
    <cellStyle name="40% - Accent2 2 2 2 4 3 2" xfId="23576"/>
    <cellStyle name="40% - Accent2 2 2 2 4 4" xfId="23577"/>
    <cellStyle name="40% - Accent2 2 2 2 4 5" xfId="23578"/>
    <cellStyle name="40% - Accent2 2 2 2 5" xfId="23579"/>
    <cellStyle name="40% - Accent2 2 2 2 5 2" xfId="23580"/>
    <cellStyle name="40% - Accent2 2 2 2 5 2 2" xfId="23581"/>
    <cellStyle name="40% - Accent2 2 2 2 5 3" xfId="23582"/>
    <cellStyle name="40% - Accent2 2 2 2 5 4" xfId="23583"/>
    <cellStyle name="40% - Accent2 2 2 2 6" xfId="23584"/>
    <cellStyle name="40% - Accent2 2 2 2 6 2" xfId="23585"/>
    <cellStyle name="40% - Accent2 2 2 2 6 2 2" xfId="23586"/>
    <cellStyle name="40% - Accent2 2 2 2 6 3" xfId="23587"/>
    <cellStyle name="40% - Accent2 2 2 2 6 4" xfId="23588"/>
    <cellStyle name="40% - Accent2 2 2 2 7" xfId="23589"/>
    <cellStyle name="40% - Accent2 2 2 2 7 2" xfId="23590"/>
    <cellStyle name="40% - Accent2 2 2 2 7 2 2" xfId="23591"/>
    <cellStyle name="40% - Accent2 2 2 2 7 3" xfId="23592"/>
    <cellStyle name="40% - Accent2 2 2 2 7 4" xfId="23593"/>
    <cellStyle name="40% - Accent2 2 2 2 8" xfId="23594"/>
    <cellStyle name="40% - Accent2 2 2 2 8 2" xfId="23595"/>
    <cellStyle name="40% - Accent2 2 2 2 8 2 2" xfId="23596"/>
    <cellStyle name="40% - Accent2 2 2 2 8 3" xfId="23597"/>
    <cellStyle name="40% - Accent2 2 2 2 8 4" xfId="23598"/>
    <cellStyle name="40% - Accent2 2 2 2 9" xfId="23599"/>
    <cellStyle name="40% - Accent2 2 2 2 9 2" xfId="23600"/>
    <cellStyle name="40% - Accent2 2 2 2 9 2 2" xfId="23601"/>
    <cellStyle name="40% - Accent2 2 2 2 9 3" xfId="23602"/>
    <cellStyle name="40% - Accent2 2 2 2 9 4" xfId="23603"/>
    <cellStyle name="40% - Accent2 2 2 3" xfId="23604"/>
    <cellStyle name="40% - Accent2 2 2 3 10" xfId="23605"/>
    <cellStyle name="40% - Accent2 2 2 3 2" xfId="23606"/>
    <cellStyle name="40% - Accent2 2 2 3 2 2" xfId="23607"/>
    <cellStyle name="40% - Accent2 2 2 3 2 2 2" xfId="23608"/>
    <cellStyle name="40% - Accent2 2 2 3 2 2 2 2" xfId="23609"/>
    <cellStyle name="40% - Accent2 2 2 3 2 2 3" xfId="23610"/>
    <cellStyle name="40% - Accent2 2 2 3 2 2 4" xfId="23611"/>
    <cellStyle name="40% - Accent2 2 2 3 2 3" xfId="23612"/>
    <cellStyle name="40% - Accent2 2 2 3 2 3 2" xfId="23613"/>
    <cellStyle name="40% - Accent2 2 2 3 2 4" xfId="23614"/>
    <cellStyle name="40% - Accent2 2 2 3 2 5" xfId="23615"/>
    <cellStyle name="40% - Accent2 2 2 3 3" xfId="23616"/>
    <cellStyle name="40% - Accent2 2 2 3 3 2" xfId="23617"/>
    <cellStyle name="40% - Accent2 2 2 3 3 2 2" xfId="23618"/>
    <cellStyle name="40% - Accent2 2 2 3 3 2 2 2" xfId="23619"/>
    <cellStyle name="40% - Accent2 2 2 3 3 2 3" xfId="23620"/>
    <cellStyle name="40% - Accent2 2 2 3 3 2 4" xfId="23621"/>
    <cellStyle name="40% - Accent2 2 2 3 3 3" xfId="23622"/>
    <cellStyle name="40% - Accent2 2 2 3 3 3 2" xfId="23623"/>
    <cellStyle name="40% - Accent2 2 2 3 3 4" xfId="23624"/>
    <cellStyle name="40% - Accent2 2 2 3 3 5" xfId="23625"/>
    <cellStyle name="40% - Accent2 2 2 3 4" xfId="23626"/>
    <cellStyle name="40% - Accent2 2 2 3 4 2" xfId="23627"/>
    <cellStyle name="40% - Accent2 2 2 3 4 2 2" xfId="23628"/>
    <cellStyle name="40% - Accent2 2 2 3 4 3" xfId="23629"/>
    <cellStyle name="40% - Accent2 2 2 3 4 4" xfId="23630"/>
    <cellStyle name="40% - Accent2 2 2 3 5" xfId="23631"/>
    <cellStyle name="40% - Accent2 2 2 3 5 2" xfId="23632"/>
    <cellStyle name="40% - Accent2 2 2 3 5 2 2" xfId="23633"/>
    <cellStyle name="40% - Accent2 2 2 3 5 3" xfId="23634"/>
    <cellStyle name="40% - Accent2 2 2 3 5 4" xfId="23635"/>
    <cellStyle name="40% - Accent2 2 2 3 6" xfId="23636"/>
    <cellStyle name="40% - Accent2 2 2 3 6 2" xfId="23637"/>
    <cellStyle name="40% - Accent2 2 2 3 6 2 2" xfId="23638"/>
    <cellStyle name="40% - Accent2 2 2 3 6 3" xfId="23639"/>
    <cellStyle name="40% - Accent2 2 2 3 6 4" xfId="23640"/>
    <cellStyle name="40% - Accent2 2 2 3 7" xfId="23641"/>
    <cellStyle name="40% - Accent2 2 2 3 7 2" xfId="23642"/>
    <cellStyle name="40% - Accent2 2 2 3 7 2 2" xfId="23643"/>
    <cellStyle name="40% - Accent2 2 2 3 7 3" xfId="23644"/>
    <cellStyle name="40% - Accent2 2 2 3 7 4" xfId="23645"/>
    <cellStyle name="40% - Accent2 2 2 3 8" xfId="23646"/>
    <cellStyle name="40% - Accent2 2 2 3 8 2" xfId="23647"/>
    <cellStyle name="40% - Accent2 2 2 3 9" xfId="23648"/>
    <cellStyle name="40% - Accent2 2 2 4" xfId="23649"/>
    <cellStyle name="40% - Accent2 2 2 4 10" xfId="23650"/>
    <cellStyle name="40% - Accent2 2 2 4 2" xfId="23651"/>
    <cellStyle name="40% - Accent2 2 2 4 2 2" xfId="23652"/>
    <cellStyle name="40% - Accent2 2 2 4 2 2 2" xfId="23653"/>
    <cellStyle name="40% - Accent2 2 2 4 2 3" xfId="23654"/>
    <cellStyle name="40% - Accent2 2 2 4 2 4" xfId="23655"/>
    <cellStyle name="40% - Accent2 2 2 4 3" xfId="23656"/>
    <cellStyle name="40% - Accent2 2 2 4 3 2" xfId="23657"/>
    <cellStyle name="40% - Accent2 2 2 4 3 2 2" xfId="23658"/>
    <cellStyle name="40% - Accent2 2 2 4 3 3" xfId="23659"/>
    <cellStyle name="40% - Accent2 2 2 4 3 4" xfId="23660"/>
    <cellStyle name="40% - Accent2 2 2 4 4" xfId="23661"/>
    <cellStyle name="40% - Accent2 2 2 4 4 2" xfId="23662"/>
    <cellStyle name="40% - Accent2 2 2 4 4 2 2" xfId="23663"/>
    <cellStyle name="40% - Accent2 2 2 4 4 3" xfId="23664"/>
    <cellStyle name="40% - Accent2 2 2 4 4 4" xfId="23665"/>
    <cellStyle name="40% - Accent2 2 2 4 5" xfId="23666"/>
    <cellStyle name="40% - Accent2 2 2 4 5 2" xfId="23667"/>
    <cellStyle name="40% - Accent2 2 2 4 5 2 2" xfId="23668"/>
    <cellStyle name="40% - Accent2 2 2 4 5 3" xfId="23669"/>
    <cellStyle name="40% - Accent2 2 2 4 5 4" xfId="23670"/>
    <cellStyle name="40% - Accent2 2 2 4 6" xfId="23671"/>
    <cellStyle name="40% - Accent2 2 2 4 6 2" xfId="23672"/>
    <cellStyle name="40% - Accent2 2 2 4 6 2 2" xfId="23673"/>
    <cellStyle name="40% - Accent2 2 2 4 6 3" xfId="23674"/>
    <cellStyle name="40% - Accent2 2 2 4 6 4" xfId="23675"/>
    <cellStyle name="40% - Accent2 2 2 4 7" xfId="23676"/>
    <cellStyle name="40% - Accent2 2 2 4 7 2" xfId="23677"/>
    <cellStyle name="40% - Accent2 2 2 4 7 2 2" xfId="23678"/>
    <cellStyle name="40% - Accent2 2 2 4 7 3" xfId="23679"/>
    <cellStyle name="40% - Accent2 2 2 4 7 4" xfId="23680"/>
    <cellStyle name="40% - Accent2 2 2 4 8" xfId="23681"/>
    <cellStyle name="40% - Accent2 2 2 4 8 2" xfId="23682"/>
    <cellStyle name="40% - Accent2 2 2 4 9" xfId="23683"/>
    <cellStyle name="40% - Accent2 2 2 5" xfId="23684"/>
    <cellStyle name="40% - Accent2 2 2 5 2" xfId="23685"/>
    <cellStyle name="40% - Accent2 2 2 5 2 2" xfId="23686"/>
    <cellStyle name="40% - Accent2 2 2 5 3" xfId="23687"/>
    <cellStyle name="40% - Accent2 2 2 5 4" xfId="23688"/>
    <cellStyle name="40% - Accent2 2 2 6" xfId="23689"/>
    <cellStyle name="40% - Accent2 2 2 6 2" xfId="23690"/>
    <cellStyle name="40% - Accent2 2 2 6 2 2" xfId="23691"/>
    <cellStyle name="40% - Accent2 2 2 6 3" xfId="23692"/>
    <cellStyle name="40% - Accent2 2 2 6 4" xfId="23693"/>
    <cellStyle name="40% - Accent2 2 2 7" xfId="23694"/>
    <cellStyle name="40% - Accent2 2 3" xfId="934"/>
    <cellStyle name="40% - Accent2 2 3 2" xfId="23695"/>
    <cellStyle name="40% - Accent2 2 3 2 2" xfId="23696"/>
    <cellStyle name="40% - Accent2 2 3 2 2 2" xfId="23697"/>
    <cellStyle name="40% - Accent2 2 3 2 2 2 2" xfId="23698"/>
    <cellStyle name="40% - Accent2 2 3 2 2 3" xfId="23699"/>
    <cellStyle name="40% - Accent2 2 3 2 3" xfId="23700"/>
    <cellStyle name="40% - Accent2 2 3 2 3 2" xfId="23701"/>
    <cellStyle name="40% - Accent2 2 3 2 4" xfId="23702"/>
    <cellStyle name="40% - Accent2 2 3 3" xfId="23703"/>
    <cellStyle name="40% - Accent2 2 3 4" xfId="23704"/>
    <cellStyle name="40% - Accent2 2 3 4 2" xfId="23705"/>
    <cellStyle name="40% - Accent2 2 3 5" xfId="23706"/>
    <cellStyle name="40% - Accent2 2 4" xfId="935"/>
    <cellStyle name="40% - Accent2 2 4 10" xfId="23707"/>
    <cellStyle name="40% - Accent2 2 4 10 2" xfId="23708"/>
    <cellStyle name="40% - Accent2 2 4 10 2 2" xfId="23709"/>
    <cellStyle name="40% - Accent2 2 4 10 3" xfId="23710"/>
    <cellStyle name="40% - Accent2 2 4 10 4" xfId="23711"/>
    <cellStyle name="40% - Accent2 2 4 11" xfId="23712"/>
    <cellStyle name="40% - Accent2 2 4 11 2" xfId="23713"/>
    <cellStyle name="40% - Accent2 2 4 11 2 2" xfId="23714"/>
    <cellStyle name="40% - Accent2 2 4 11 3" xfId="23715"/>
    <cellStyle name="40% - Accent2 2 4 11 4" xfId="23716"/>
    <cellStyle name="40% - Accent2 2 4 12" xfId="23717"/>
    <cellStyle name="40% - Accent2 2 4 12 2" xfId="23718"/>
    <cellStyle name="40% - Accent2 2 4 12 2 2" xfId="23719"/>
    <cellStyle name="40% - Accent2 2 4 12 3" xfId="23720"/>
    <cellStyle name="40% - Accent2 2 4 13" xfId="23721"/>
    <cellStyle name="40% - Accent2 2 4 13 2" xfId="23722"/>
    <cellStyle name="40% - Accent2 2 4 14" xfId="23723"/>
    <cellStyle name="40% - Accent2 2 4 15" xfId="23724"/>
    <cellStyle name="40% - Accent2 2 4 16" xfId="23725"/>
    <cellStyle name="40% - Accent2 2 4 2" xfId="23726"/>
    <cellStyle name="40% - Accent2 2 4 2 10" xfId="23727"/>
    <cellStyle name="40% - Accent2 2 4 2 10 2" xfId="23728"/>
    <cellStyle name="40% - Accent2 2 4 2 11" xfId="23729"/>
    <cellStyle name="40% - Accent2 2 4 2 12" xfId="23730"/>
    <cellStyle name="40% - Accent2 2 4 2 13" xfId="23731"/>
    <cellStyle name="40% - Accent2 2 4 2 2" xfId="23732"/>
    <cellStyle name="40% - Accent2 2 4 2 2 2" xfId="23733"/>
    <cellStyle name="40% - Accent2 2 4 2 2 2 2" xfId="23734"/>
    <cellStyle name="40% - Accent2 2 4 2 2 2 2 2" xfId="23735"/>
    <cellStyle name="40% - Accent2 2 4 2 2 2 3" xfId="23736"/>
    <cellStyle name="40% - Accent2 2 4 2 2 2 4" xfId="23737"/>
    <cellStyle name="40% - Accent2 2 4 2 2 3" xfId="23738"/>
    <cellStyle name="40% - Accent2 2 4 2 2 3 2" xfId="23739"/>
    <cellStyle name="40% - Accent2 2 4 2 2 4" xfId="23740"/>
    <cellStyle name="40% - Accent2 2 4 2 2 5" xfId="23741"/>
    <cellStyle name="40% - Accent2 2 4 2 3" xfId="23742"/>
    <cellStyle name="40% - Accent2 2 4 2 3 2" xfId="23743"/>
    <cellStyle name="40% - Accent2 2 4 2 3 2 2" xfId="23744"/>
    <cellStyle name="40% - Accent2 2 4 2 3 2 2 2" xfId="23745"/>
    <cellStyle name="40% - Accent2 2 4 2 3 2 3" xfId="23746"/>
    <cellStyle name="40% - Accent2 2 4 2 3 2 4" xfId="23747"/>
    <cellStyle name="40% - Accent2 2 4 2 3 3" xfId="23748"/>
    <cellStyle name="40% - Accent2 2 4 2 3 3 2" xfId="23749"/>
    <cellStyle name="40% - Accent2 2 4 2 3 4" xfId="23750"/>
    <cellStyle name="40% - Accent2 2 4 2 3 5" xfId="23751"/>
    <cellStyle name="40% - Accent2 2 4 2 4" xfId="23752"/>
    <cellStyle name="40% - Accent2 2 4 2 4 2" xfId="23753"/>
    <cellStyle name="40% - Accent2 2 4 2 4 2 2" xfId="23754"/>
    <cellStyle name="40% - Accent2 2 4 2 4 3" xfId="23755"/>
    <cellStyle name="40% - Accent2 2 4 2 4 4" xfId="23756"/>
    <cellStyle name="40% - Accent2 2 4 2 5" xfId="23757"/>
    <cellStyle name="40% - Accent2 2 4 2 5 2" xfId="23758"/>
    <cellStyle name="40% - Accent2 2 4 2 5 2 2" xfId="23759"/>
    <cellStyle name="40% - Accent2 2 4 2 5 3" xfId="23760"/>
    <cellStyle name="40% - Accent2 2 4 2 5 4" xfId="23761"/>
    <cellStyle name="40% - Accent2 2 4 2 6" xfId="23762"/>
    <cellStyle name="40% - Accent2 2 4 2 6 2" xfId="23763"/>
    <cellStyle name="40% - Accent2 2 4 2 6 2 2" xfId="23764"/>
    <cellStyle name="40% - Accent2 2 4 2 6 3" xfId="23765"/>
    <cellStyle name="40% - Accent2 2 4 2 6 4" xfId="23766"/>
    <cellStyle name="40% - Accent2 2 4 2 7" xfId="23767"/>
    <cellStyle name="40% - Accent2 2 4 2 7 2" xfId="23768"/>
    <cellStyle name="40% - Accent2 2 4 2 7 2 2" xfId="23769"/>
    <cellStyle name="40% - Accent2 2 4 2 7 3" xfId="23770"/>
    <cellStyle name="40% - Accent2 2 4 2 7 4" xfId="23771"/>
    <cellStyle name="40% - Accent2 2 4 2 8" xfId="23772"/>
    <cellStyle name="40% - Accent2 2 4 2 8 2" xfId="23773"/>
    <cellStyle name="40% - Accent2 2 4 2 8 2 2" xfId="23774"/>
    <cellStyle name="40% - Accent2 2 4 2 8 3" xfId="23775"/>
    <cellStyle name="40% - Accent2 2 4 2 8 4" xfId="23776"/>
    <cellStyle name="40% - Accent2 2 4 2 9" xfId="23777"/>
    <cellStyle name="40% - Accent2 2 4 2 9 2" xfId="23778"/>
    <cellStyle name="40% - Accent2 2 4 2 9 2 2" xfId="23779"/>
    <cellStyle name="40% - Accent2 2 4 2 9 3" xfId="23780"/>
    <cellStyle name="40% - Accent2 2 4 2 9 4" xfId="23781"/>
    <cellStyle name="40% - Accent2 2 4 3" xfId="23782"/>
    <cellStyle name="40% - Accent2 2 4 3 10" xfId="23783"/>
    <cellStyle name="40% - Accent2 2 4 3 11" xfId="23784"/>
    <cellStyle name="40% - Accent2 2 4 3 2" xfId="23785"/>
    <cellStyle name="40% - Accent2 2 4 3 2 2" xfId="23786"/>
    <cellStyle name="40% - Accent2 2 4 3 2 2 2" xfId="23787"/>
    <cellStyle name="40% - Accent2 2 4 3 2 3" xfId="23788"/>
    <cellStyle name="40% - Accent2 2 4 3 2 4" xfId="23789"/>
    <cellStyle name="40% - Accent2 2 4 3 3" xfId="23790"/>
    <cellStyle name="40% - Accent2 2 4 3 3 2" xfId="23791"/>
    <cellStyle name="40% - Accent2 2 4 3 3 2 2" xfId="23792"/>
    <cellStyle name="40% - Accent2 2 4 3 3 3" xfId="23793"/>
    <cellStyle name="40% - Accent2 2 4 3 3 4" xfId="23794"/>
    <cellStyle name="40% - Accent2 2 4 3 4" xfId="23795"/>
    <cellStyle name="40% - Accent2 2 4 3 4 2" xfId="23796"/>
    <cellStyle name="40% - Accent2 2 4 3 4 2 2" xfId="23797"/>
    <cellStyle name="40% - Accent2 2 4 3 4 3" xfId="23798"/>
    <cellStyle name="40% - Accent2 2 4 3 4 4" xfId="23799"/>
    <cellStyle name="40% - Accent2 2 4 3 5" xfId="23800"/>
    <cellStyle name="40% - Accent2 2 4 3 5 2" xfId="23801"/>
    <cellStyle name="40% - Accent2 2 4 3 5 2 2" xfId="23802"/>
    <cellStyle name="40% - Accent2 2 4 3 5 3" xfId="23803"/>
    <cellStyle name="40% - Accent2 2 4 3 5 4" xfId="23804"/>
    <cellStyle name="40% - Accent2 2 4 3 6" xfId="23805"/>
    <cellStyle name="40% - Accent2 2 4 3 6 2" xfId="23806"/>
    <cellStyle name="40% - Accent2 2 4 3 6 2 2" xfId="23807"/>
    <cellStyle name="40% - Accent2 2 4 3 6 3" xfId="23808"/>
    <cellStyle name="40% - Accent2 2 4 3 6 4" xfId="23809"/>
    <cellStyle name="40% - Accent2 2 4 3 7" xfId="23810"/>
    <cellStyle name="40% - Accent2 2 4 3 7 2" xfId="23811"/>
    <cellStyle name="40% - Accent2 2 4 3 7 2 2" xfId="23812"/>
    <cellStyle name="40% - Accent2 2 4 3 7 3" xfId="23813"/>
    <cellStyle name="40% - Accent2 2 4 3 7 4" xfId="23814"/>
    <cellStyle name="40% - Accent2 2 4 3 8" xfId="23815"/>
    <cellStyle name="40% - Accent2 2 4 3 8 2" xfId="23816"/>
    <cellStyle name="40% - Accent2 2 4 3 8 2 2" xfId="23817"/>
    <cellStyle name="40% - Accent2 2 4 3 8 3" xfId="23818"/>
    <cellStyle name="40% - Accent2 2 4 3 8 4" xfId="23819"/>
    <cellStyle name="40% - Accent2 2 4 3 9" xfId="23820"/>
    <cellStyle name="40% - Accent2 2 4 3 9 2" xfId="23821"/>
    <cellStyle name="40% - Accent2 2 4 4" xfId="23822"/>
    <cellStyle name="40% - Accent2 2 4 4 2" xfId="23823"/>
    <cellStyle name="40% - Accent2 2 4 4 2 2" xfId="23824"/>
    <cellStyle name="40% - Accent2 2 4 4 2 2 2" xfId="23825"/>
    <cellStyle name="40% - Accent2 2 4 4 2 3" xfId="23826"/>
    <cellStyle name="40% - Accent2 2 4 4 2 4" xfId="23827"/>
    <cellStyle name="40% - Accent2 2 4 4 3" xfId="23828"/>
    <cellStyle name="40% - Accent2 2 4 4 3 2" xfId="23829"/>
    <cellStyle name="40% - Accent2 2 4 4 4" xfId="23830"/>
    <cellStyle name="40% - Accent2 2 4 4 5" xfId="23831"/>
    <cellStyle name="40% - Accent2 2 4 5" xfId="23832"/>
    <cellStyle name="40% - Accent2 2 4 5 2" xfId="23833"/>
    <cellStyle name="40% - Accent2 2 4 5 2 2" xfId="23834"/>
    <cellStyle name="40% - Accent2 2 4 5 3" xfId="23835"/>
    <cellStyle name="40% - Accent2 2 4 5 4" xfId="23836"/>
    <cellStyle name="40% - Accent2 2 4 6" xfId="23837"/>
    <cellStyle name="40% - Accent2 2 4 6 2" xfId="23838"/>
    <cellStyle name="40% - Accent2 2 4 6 2 2" xfId="23839"/>
    <cellStyle name="40% - Accent2 2 4 6 3" xfId="23840"/>
    <cellStyle name="40% - Accent2 2 4 6 4" xfId="23841"/>
    <cellStyle name="40% - Accent2 2 4 7" xfId="23842"/>
    <cellStyle name="40% - Accent2 2 4 7 2" xfId="23843"/>
    <cellStyle name="40% - Accent2 2 4 7 2 2" xfId="23844"/>
    <cellStyle name="40% - Accent2 2 4 7 3" xfId="23845"/>
    <cellStyle name="40% - Accent2 2 4 7 4" xfId="23846"/>
    <cellStyle name="40% - Accent2 2 4 8" xfId="23847"/>
    <cellStyle name="40% - Accent2 2 4 8 2" xfId="23848"/>
    <cellStyle name="40% - Accent2 2 4 8 2 2" xfId="23849"/>
    <cellStyle name="40% - Accent2 2 4 8 3" xfId="23850"/>
    <cellStyle name="40% - Accent2 2 4 8 4" xfId="23851"/>
    <cellStyle name="40% - Accent2 2 4 9" xfId="23852"/>
    <cellStyle name="40% - Accent2 2 4 9 2" xfId="23853"/>
    <cellStyle name="40% - Accent2 2 4 9 2 2" xfId="23854"/>
    <cellStyle name="40% - Accent2 2 4 9 3" xfId="23855"/>
    <cellStyle name="40% - Accent2 2 4 9 4" xfId="23856"/>
    <cellStyle name="40% - Accent2 2 5" xfId="936"/>
    <cellStyle name="40% - Accent2 2 5 10" xfId="23857"/>
    <cellStyle name="40% - Accent2 2 5 10 2" xfId="23858"/>
    <cellStyle name="40% - Accent2 2 5 10 2 2" xfId="23859"/>
    <cellStyle name="40% - Accent2 2 5 10 3" xfId="23860"/>
    <cellStyle name="40% - Accent2 2 5 10 4" xfId="23861"/>
    <cellStyle name="40% - Accent2 2 5 11" xfId="23862"/>
    <cellStyle name="40% - Accent2 2 5 11 2" xfId="23863"/>
    <cellStyle name="40% - Accent2 2 5 11 2 2" xfId="23864"/>
    <cellStyle name="40% - Accent2 2 5 11 3" xfId="23865"/>
    <cellStyle name="40% - Accent2 2 5 11 4" xfId="23866"/>
    <cellStyle name="40% - Accent2 2 5 12" xfId="23867"/>
    <cellStyle name="40% - Accent2 2 5 12 2" xfId="23868"/>
    <cellStyle name="40% - Accent2 2 5 12 2 2" xfId="23869"/>
    <cellStyle name="40% - Accent2 2 5 12 3" xfId="23870"/>
    <cellStyle name="40% - Accent2 2 5 13" xfId="23871"/>
    <cellStyle name="40% - Accent2 2 5 13 2" xfId="23872"/>
    <cellStyle name="40% - Accent2 2 5 14" xfId="23873"/>
    <cellStyle name="40% - Accent2 2 5 15" xfId="23874"/>
    <cellStyle name="40% - Accent2 2 5 16" xfId="23875"/>
    <cellStyle name="40% - Accent2 2 5 2" xfId="23876"/>
    <cellStyle name="40% - Accent2 2 5 2 10" xfId="23877"/>
    <cellStyle name="40% - Accent2 2 5 2 10 2" xfId="23878"/>
    <cellStyle name="40% - Accent2 2 5 2 11" xfId="23879"/>
    <cellStyle name="40% - Accent2 2 5 2 12" xfId="23880"/>
    <cellStyle name="40% - Accent2 2 5 2 2" xfId="23881"/>
    <cellStyle name="40% - Accent2 2 5 2 2 2" xfId="23882"/>
    <cellStyle name="40% - Accent2 2 5 2 2 2 2" xfId="23883"/>
    <cellStyle name="40% - Accent2 2 5 2 2 3" xfId="23884"/>
    <cellStyle name="40% - Accent2 2 5 2 2 4" xfId="23885"/>
    <cellStyle name="40% - Accent2 2 5 2 3" xfId="23886"/>
    <cellStyle name="40% - Accent2 2 5 2 3 2" xfId="23887"/>
    <cellStyle name="40% - Accent2 2 5 2 3 2 2" xfId="23888"/>
    <cellStyle name="40% - Accent2 2 5 2 3 3" xfId="23889"/>
    <cellStyle name="40% - Accent2 2 5 2 3 4" xfId="23890"/>
    <cellStyle name="40% - Accent2 2 5 2 4" xfId="23891"/>
    <cellStyle name="40% - Accent2 2 5 2 4 2" xfId="23892"/>
    <cellStyle name="40% - Accent2 2 5 2 4 2 2" xfId="23893"/>
    <cellStyle name="40% - Accent2 2 5 2 4 3" xfId="23894"/>
    <cellStyle name="40% - Accent2 2 5 2 4 4" xfId="23895"/>
    <cellStyle name="40% - Accent2 2 5 2 5" xfId="23896"/>
    <cellStyle name="40% - Accent2 2 5 2 5 2" xfId="23897"/>
    <cellStyle name="40% - Accent2 2 5 2 5 2 2" xfId="23898"/>
    <cellStyle name="40% - Accent2 2 5 2 5 3" xfId="23899"/>
    <cellStyle name="40% - Accent2 2 5 2 5 4" xfId="23900"/>
    <cellStyle name="40% - Accent2 2 5 2 6" xfId="23901"/>
    <cellStyle name="40% - Accent2 2 5 2 6 2" xfId="23902"/>
    <cellStyle name="40% - Accent2 2 5 2 6 2 2" xfId="23903"/>
    <cellStyle name="40% - Accent2 2 5 2 6 3" xfId="23904"/>
    <cellStyle name="40% - Accent2 2 5 2 6 4" xfId="23905"/>
    <cellStyle name="40% - Accent2 2 5 2 7" xfId="23906"/>
    <cellStyle name="40% - Accent2 2 5 2 7 2" xfId="23907"/>
    <cellStyle name="40% - Accent2 2 5 2 7 2 2" xfId="23908"/>
    <cellStyle name="40% - Accent2 2 5 2 7 3" xfId="23909"/>
    <cellStyle name="40% - Accent2 2 5 2 7 4" xfId="23910"/>
    <cellStyle name="40% - Accent2 2 5 2 8" xfId="23911"/>
    <cellStyle name="40% - Accent2 2 5 2 8 2" xfId="23912"/>
    <cellStyle name="40% - Accent2 2 5 2 8 2 2" xfId="23913"/>
    <cellStyle name="40% - Accent2 2 5 2 8 3" xfId="23914"/>
    <cellStyle name="40% - Accent2 2 5 2 8 4" xfId="23915"/>
    <cellStyle name="40% - Accent2 2 5 2 9" xfId="23916"/>
    <cellStyle name="40% - Accent2 2 5 2 9 2" xfId="23917"/>
    <cellStyle name="40% - Accent2 2 5 2 9 2 2" xfId="23918"/>
    <cellStyle name="40% - Accent2 2 5 2 9 3" xfId="23919"/>
    <cellStyle name="40% - Accent2 2 5 2 9 4" xfId="23920"/>
    <cellStyle name="40% - Accent2 2 5 3" xfId="23921"/>
    <cellStyle name="40% - Accent2 2 5 3 2" xfId="23922"/>
    <cellStyle name="40% - Accent2 2 5 3 2 2" xfId="23923"/>
    <cellStyle name="40% - Accent2 2 5 3 2 2 2" xfId="23924"/>
    <cellStyle name="40% - Accent2 2 5 3 2 3" xfId="23925"/>
    <cellStyle name="40% - Accent2 2 5 3 2 4" xfId="23926"/>
    <cellStyle name="40% - Accent2 2 5 3 3" xfId="23927"/>
    <cellStyle name="40% - Accent2 2 5 3 3 2" xfId="23928"/>
    <cellStyle name="40% - Accent2 2 5 3 4" xfId="23929"/>
    <cellStyle name="40% - Accent2 2 5 3 5" xfId="23930"/>
    <cellStyle name="40% - Accent2 2 5 4" xfId="23931"/>
    <cellStyle name="40% - Accent2 2 5 4 2" xfId="23932"/>
    <cellStyle name="40% - Accent2 2 5 4 2 2" xfId="23933"/>
    <cellStyle name="40% - Accent2 2 5 4 3" xfId="23934"/>
    <cellStyle name="40% - Accent2 2 5 4 4" xfId="23935"/>
    <cellStyle name="40% - Accent2 2 5 5" xfId="23936"/>
    <cellStyle name="40% - Accent2 2 5 5 2" xfId="23937"/>
    <cellStyle name="40% - Accent2 2 5 5 2 2" xfId="23938"/>
    <cellStyle name="40% - Accent2 2 5 5 3" xfId="23939"/>
    <cellStyle name="40% - Accent2 2 5 5 4" xfId="23940"/>
    <cellStyle name="40% - Accent2 2 5 6" xfId="23941"/>
    <cellStyle name="40% - Accent2 2 5 6 2" xfId="23942"/>
    <cellStyle name="40% - Accent2 2 5 6 2 2" xfId="23943"/>
    <cellStyle name="40% - Accent2 2 5 6 3" xfId="23944"/>
    <cellStyle name="40% - Accent2 2 5 6 4" xfId="23945"/>
    <cellStyle name="40% - Accent2 2 5 7" xfId="23946"/>
    <cellStyle name="40% - Accent2 2 5 7 2" xfId="23947"/>
    <cellStyle name="40% - Accent2 2 5 7 2 2" xfId="23948"/>
    <cellStyle name="40% - Accent2 2 5 7 3" xfId="23949"/>
    <cellStyle name="40% - Accent2 2 5 7 4" xfId="23950"/>
    <cellStyle name="40% - Accent2 2 5 8" xfId="23951"/>
    <cellStyle name="40% - Accent2 2 5 8 2" xfId="23952"/>
    <cellStyle name="40% - Accent2 2 5 8 2 2" xfId="23953"/>
    <cellStyle name="40% - Accent2 2 5 8 3" xfId="23954"/>
    <cellStyle name="40% - Accent2 2 5 8 4" xfId="23955"/>
    <cellStyle name="40% - Accent2 2 5 9" xfId="23956"/>
    <cellStyle name="40% - Accent2 2 5 9 2" xfId="23957"/>
    <cellStyle name="40% - Accent2 2 5 9 2 2" xfId="23958"/>
    <cellStyle name="40% - Accent2 2 5 9 3" xfId="23959"/>
    <cellStyle name="40% - Accent2 2 5 9 4" xfId="23960"/>
    <cellStyle name="40% - Accent2 2 6" xfId="937"/>
    <cellStyle name="40% - Accent2 2 6 10" xfId="23961"/>
    <cellStyle name="40% - Accent2 2 6 10 2" xfId="23962"/>
    <cellStyle name="40% - Accent2 2 6 10 2 2" xfId="23963"/>
    <cellStyle name="40% - Accent2 2 6 10 3" xfId="23964"/>
    <cellStyle name="40% - Accent2 2 6 11" xfId="23965"/>
    <cellStyle name="40% - Accent2 2 6 11 2" xfId="23966"/>
    <cellStyle name="40% - Accent2 2 6 12" xfId="23967"/>
    <cellStyle name="40% - Accent2 2 6 13" xfId="23968"/>
    <cellStyle name="40% - Accent2 2 6 14" xfId="23969"/>
    <cellStyle name="40% - Accent2 2 6 2" xfId="23970"/>
    <cellStyle name="40% - Accent2 2 6 2 2" xfId="23971"/>
    <cellStyle name="40% - Accent2 2 6 2 2 2" xfId="23972"/>
    <cellStyle name="40% - Accent2 2 6 2 2 2 2" xfId="23973"/>
    <cellStyle name="40% - Accent2 2 6 2 2 3" xfId="23974"/>
    <cellStyle name="40% - Accent2 2 6 2 2 4" xfId="23975"/>
    <cellStyle name="40% - Accent2 2 6 2 3" xfId="23976"/>
    <cellStyle name="40% - Accent2 2 6 2 3 2" xfId="23977"/>
    <cellStyle name="40% - Accent2 2 6 2 4" xfId="23978"/>
    <cellStyle name="40% - Accent2 2 6 2 5" xfId="23979"/>
    <cellStyle name="40% - Accent2 2 6 3" xfId="23980"/>
    <cellStyle name="40% - Accent2 2 6 3 2" xfId="23981"/>
    <cellStyle name="40% - Accent2 2 6 3 2 2" xfId="23982"/>
    <cellStyle name="40% - Accent2 2 6 3 2 2 2" xfId="23983"/>
    <cellStyle name="40% - Accent2 2 6 3 2 3" xfId="23984"/>
    <cellStyle name="40% - Accent2 2 6 3 2 4" xfId="23985"/>
    <cellStyle name="40% - Accent2 2 6 3 3" xfId="23986"/>
    <cellStyle name="40% - Accent2 2 6 3 3 2" xfId="23987"/>
    <cellStyle name="40% - Accent2 2 6 3 4" xfId="23988"/>
    <cellStyle name="40% - Accent2 2 6 3 5" xfId="23989"/>
    <cellStyle name="40% - Accent2 2 6 4" xfId="23990"/>
    <cellStyle name="40% - Accent2 2 6 4 2" xfId="23991"/>
    <cellStyle name="40% - Accent2 2 6 4 2 2" xfId="23992"/>
    <cellStyle name="40% - Accent2 2 6 4 3" xfId="23993"/>
    <cellStyle name="40% - Accent2 2 6 4 4" xfId="23994"/>
    <cellStyle name="40% - Accent2 2 6 5" xfId="23995"/>
    <cellStyle name="40% - Accent2 2 6 5 2" xfId="23996"/>
    <cellStyle name="40% - Accent2 2 6 5 2 2" xfId="23997"/>
    <cellStyle name="40% - Accent2 2 6 5 3" xfId="23998"/>
    <cellStyle name="40% - Accent2 2 6 5 4" xfId="23999"/>
    <cellStyle name="40% - Accent2 2 6 6" xfId="24000"/>
    <cellStyle name="40% - Accent2 2 6 6 2" xfId="24001"/>
    <cellStyle name="40% - Accent2 2 6 6 2 2" xfId="24002"/>
    <cellStyle name="40% - Accent2 2 6 6 3" xfId="24003"/>
    <cellStyle name="40% - Accent2 2 6 6 4" xfId="24004"/>
    <cellStyle name="40% - Accent2 2 6 7" xfId="24005"/>
    <cellStyle name="40% - Accent2 2 6 7 2" xfId="24006"/>
    <cellStyle name="40% - Accent2 2 6 7 2 2" xfId="24007"/>
    <cellStyle name="40% - Accent2 2 6 7 3" xfId="24008"/>
    <cellStyle name="40% - Accent2 2 6 7 4" xfId="24009"/>
    <cellStyle name="40% - Accent2 2 6 8" xfId="24010"/>
    <cellStyle name="40% - Accent2 2 6 8 2" xfId="24011"/>
    <cellStyle name="40% - Accent2 2 6 8 2 2" xfId="24012"/>
    <cellStyle name="40% - Accent2 2 6 8 3" xfId="24013"/>
    <cellStyle name="40% - Accent2 2 6 8 4" xfId="24014"/>
    <cellStyle name="40% - Accent2 2 6 9" xfId="24015"/>
    <cellStyle name="40% - Accent2 2 6 9 2" xfId="24016"/>
    <cellStyle name="40% - Accent2 2 6 9 2 2" xfId="24017"/>
    <cellStyle name="40% - Accent2 2 6 9 3" xfId="24018"/>
    <cellStyle name="40% - Accent2 2 6 9 4" xfId="24019"/>
    <cellStyle name="40% - Accent2 2 7" xfId="938"/>
    <cellStyle name="40% - Accent2 2 7 2" xfId="24020"/>
    <cellStyle name="40% - Accent2 2 7 2 2" xfId="24021"/>
    <cellStyle name="40% - Accent2 2 7 2 2 2" xfId="24022"/>
    <cellStyle name="40% - Accent2 2 7 2 3" xfId="24023"/>
    <cellStyle name="40% - Accent2 2 7 3" xfId="24024"/>
    <cellStyle name="40% - Accent2 2 7 3 2" xfId="24025"/>
    <cellStyle name="40% - Accent2 2 7 4" xfId="24026"/>
    <cellStyle name="40% - Accent2 2 7 5" xfId="24027"/>
    <cellStyle name="40% - Accent2 2 7 6" xfId="24028"/>
    <cellStyle name="40% - Accent2 2 8" xfId="939"/>
    <cellStyle name="40% - Accent2 2 8 2" xfId="24029"/>
    <cellStyle name="40% - Accent2 2 8 2 2" xfId="24030"/>
    <cellStyle name="40% - Accent2 2 8 2 2 2" xfId="24031"/>
    <cellStyle name="40% - Accent2 2 8 2 3" xfId="24032"/>
    <cellStyle name="40% - Accent2 2 8 3" xfId="24033"/>
    <cellStyle name="40% - Accent2 2 8 3 2" xfId="24034"/>
    <cellStyle name="40% - Accent2 2 8 4" xfId="24035"/>
    <cellStyle name="40% - Accent2 2 8 5" xfId="24036"/>
    <cellStyle name="40% - Accent2 2 8 6" xfId="24037"/>
    <cellStyle name="40% - Accent2 2 9" xfId="940"/>
    <cellStyle name="40% - Accent2 2 9 2" xfId="24038"/>
    <cellStyle name="40% - Accent2 2 9 2 2" xfId="24039"/>
    <cellStyle name="40% - Accent2 2 9 3" xfId="24040"/>
    <cellStyle name="40% - Accent2 2 9 4" xfId="24041"/>
    <cellStyle name="40% - Accent2 2 9 5" xfId="24042"/>
    <cellStyle name="40% - Accent2 20" xfId="12773"/>
    <cellStyle name="40% - Accent2 21" xfId="24043"/>
    <cellStyle name="40% - Accent2 22" xfId="47766"/>
    <cellStyle name="40% - Accent2 3" xfId="941"/>
    <cellStyle name="40% - Accent2 3 10" xfId="942"/>
    <cellStyle name="40% - Accent2 3 10 2" xfId="24044"/>
    <cellStyle name="40% - Accent2 3 10 2 2" xfId="24045"/>
    <cellStyle name="40% - Accent2 3 10 3" xfId="24046"/>
    <cellStyle name="40% - Accent2 3 10 4" xfId="24047"/>
    <cellStyle name="40% - Accent2 3 10 5" xfId="24048"/>
    <cellStyle name="40% - Accent2 3 11" xfId="943"/>
    <cellStyle name="40% - Accent2 3 11 2" xfId="24049"/>
    <cellStyle name="40% - Accent2 3 11 2 2" xfId="24050"/>
    <cellStyle name="40% - Accent2 3 11 3" xfId="24051"/>
    <cellStyle name="40% - Accent2 3 11 4" xfId="24052"/>
    <cellStyle name="40% - Accent2 3 11 5" xfId="24053"/>
    <cellStyle name="40% - Accent2 3 12" xfId="944"/>
    <cellStyle name="40% - Accent2 3 12 2" xfId="24054"/>
    <cellStyle name="40% - Accent2 3 12 2 2" xfId="24055"/>
    <cellStyle name="40% - Accent2 3 12 3" xfId="24056"/>
    <cellStyle name="40% - Accent2 3 12 4" xfId="24057"/>
    <cellStyle name="40% - Accent2 3 12 5" xfId="24058"/>
    <cellStyle name="40% - Accent2 3 13" xfId="945"/>
    <cellStyle name="40% - Accent2 3 13 2" xfId="24059"/>
    <cellStyle name="40% - Accent2 3 13 2 2" xfId="24060"/>
    <cellStyle name="40% - Accent2 3 13 3" xfId="24061"/>
    <cellStyle name="40% - Accent2 3 13 4" xfId="24062"/>
    <cellStyle name="40% - Accent2 3 13 5" xfId="24063"/>
    <cellStyle name="40% - Accent2 3 14" xfId="24064"/>
    <cellStyle name="40% - Accent2 3 14 2" xfId="24065"/>
    <cellStyle name="40% - Accent2 3 14 2 2" xfId="24066"/>
    <cellStyle name="40% - Accent2 3 14 3" xfId="24067"/>
    <cellStyle name="40% - Accent2 3 15" xfId="24068"/>
    <cellStyle name="40% - Accent2 3 15 2" xfId="24069"/>
    <cellStyle name="40% - Accent2 3 16" xfId="24070"/>
    <cellStyle name="40% - Accent2 3 17" xfId="24071"/>
    <cellStyle name="40% - Accent2 3 18" xfId="24072"/>
    <cellStyle name="40% - Accent2 3 2" xfId="946"/>
    <cellStyle name="40% - Accent2 3 2 10" xfId="24073"/>
    <cellStyle name="40% - Accent2 3 2 10 2" xfId="24074"/>
    <cellStyle name="40% - Accent2 3 2 10 2 2" xfId="24075"/>
    <cellStyle name="40% - Accent2 3 2 10 3" xfId="24076"/>
    <cellStyle name="40% - Accent2 3 2 10 4" xfId="24077"/>
    <cellStyle name="40% - Accent2 3 2 11" xfId="24078"/>
    <cellStyle name="40% - Accent2 3 2 11 2" xfId="24079"/>
    <cellStyle name="40% - Accent2 3 2 11 2 2" xfId="24080"/>
    <cellStyle name="40% - Accent2 3 2 11 3" xfId="24081"/>
    <cellStyle name="40% - Accent2 3 2 11 4" xfId="24082"/>
    <cellStyle name="40% - Accent2 3 2 12" xfId="24083"/>
    <cellStyle name="40% - Accent2 3 2 12 2" xfId="24084"/>
    <cellStyle name="40% - Accent2 3 2 12 2 2" xfId="24085"/>
    <cellStyle name="40% - Accent2 3 2 12 3" xfId="24086"/>
    <cellStyle name="40% - Accent2 3 2 13" xfId="24087"/>
    <cellStyle name="40% - Accent2 3 2 13 2" xfId="24088"/>
    <cellStyle name="40% - Accent2 3 2 14" xfId="24089"/>
    <cellStyle name="40% - Accent2 3 2 15" xfId="24090"/>
    <cellStyle name="40% - Accent2 3 2 16" xfId="24091"/>
    <cellStyle name="40% - Accent2 3 2 2" xfId="24092"/>
    <cellStyle name="40% - Accent2 3 2 2 10" xfId="24093"/>
    <cellStyle name="40% - Accent2 3 2 2 10 2" xfId="24094"/>
    <cellStyle name="40% - Accent2 3 2 2 11" xfId="24095"/>
    <cellStyle name="40% - Accent2 3 2 2 12" xfId="24096"/>
    <cellStyle name="40% - Accent2 3 2 2 2" xfId="24097"/>
    <cellStyle name="40% - Accent2 3 2 2 2 2" xfId="24098"/>
    <cellStyle name="40% - Accent2 3 2 2 2 2 2" xfId="24099"/>
    <cellStyle name="40% - Accent2 3 2 2 2 2 2 2" xfId="24100"/>
    <cellStyle name="40% - Accent2 3 2 2 2 2 3" xfId="24101"/>
    <cellStyle name="40% - Accent2 3 2 2 2 2 4" xfId="24102"/>
    <cellStyle name="40% - Accent2 3 2 2 2 3" xfId="24103"/>
    <cellStyle name="40% - Accent2 3 2 2 2 3 2" xfId="24104"/>
    <cellStyle name="40% - Accent2 3 2 2 2 4" xfId="24105"/>
    <cellStyle name="40% - Accent2 3 2 2 2 5" xfId="24106"/>
    <cellStyle name="40% - Accent2 3 2 2 3" xfId="24107"/>
    <cellStyle name="40% - Accent2 3 2 2 3 2" xfId="24108"/>
    <cellStyle name="40% - Accent2 3 2 2 3 2 2" xfId="24109"/>
    <cellStyle name="40% - Accent2 3 2 2 3 2 2 2" xfId="24110"/>
    <cellStyle name="40% - Accent2 3 2 2 3 2 3" xfId="24111"/>
    <cellStyle name="40% - Accent2 3 2 2 3 2 4" xfId="24112"/>
    <cellStyle name="40% - Accent2 3 2 2 3 3" xfId="24113"/>
    <cellStyle name="40% - Accent2 3 2 2 3 3 2" xfId="24114"/>
    <cellStyle name="40% - Accent2 3 2 2 3 4" xfId="24115"/>
    <cellStyle name="40% - Accent2 3 2 2 3 5" xfId="24116"/>
    <cellStyle name="40% - Accent2 3 2 2 4" xfId="24117"/>
    <cellStyle name="40% - Accent2 3 2 2 4 2" xfId="24118"/>
    <cellStyle name="40% - Accent2 3 2 2 4 2 2" xfId="24119"/>
    <cellStyle name="40% - Accent2 3 2 2 4 3" xfId="24120"/>
    <cellStyle name="40% - Accent2 3 2 2 4 4" xfId="24121"/>
    <cellStyle name="40% - Accent2 3 2 2 5" xfId="24122"/>
    <cellStyle name="40% - Accent2 3 2 2 5 2" xfId="24123"/>
    <cellStyle name="40% - Accent2 3 2 2 5 2 2" xfId="24124"/>
    <cellStyle name="40% - Accent2 3 2 2 5 3" xfId="24125"/>
    <cellStyle name="40% - Accent2 3 2 2 5 4" xfId="24126"/>
    <cellStyle name="40% - Accent2 3 2 2 6" xfId="24127"/>
    <cellStyle name="40% - Accent2 3 2 2 6 2" xfId="24128"/>
    <cellStyle name="40% - Accent2 3 2 2 6 2 2" xfId="24129"/>
    <cellStyle name="40% - Accent2 3 2 2 6 3" xfId="24130"/>
    <cellStyle name="40% - Accent2 3 2 2 6 4" xfId="24131"/>
    <cellStyle name="40% - Accent2 3 2 2 7" xfId="24132"/>
    <cellStyle name="40% - Accent2 3 2 2 7 2" xfId="24133"/>
    <cellStyle name="40% - Accent2 3 2 2 7 2 2" xfId="24134"/>
    <cellStyle name="40% - Accent2 3 2 2 7 3" xfId="24135"/>
    <cellStyle name="40% - Accent2 3 2 2 7 4" xfId="24136"/>
    <cellStyle name="40% - Accent2 3 2 2 8" xfId="24137"/>
    <cellStyle name="40% - Accent2 3 2 2 8 2" xfId="24138"/>
    <cellStyle name="40% - Accent2 3 2 2 8 2 2" xfId="24139"/>
    <cellStyle name="40% - Accent2 3 2 2 8 3" xfId="24140"/>
    <cellStyle name="40% - Accent2 3 2 2 8 4" xfId="24141"/>
    <cellStyle name="40% - Accent2 3 2 2 9" xfId="24142"/>
    <cellStyle name="40% - Accent2 3 2 2 9 2" xfId="24143"/>
    <cellStyle name="40% - Accent2 3 2 2 9 2 2" xfId="24144"/>
    <cellStyle name="40% - Accent2 3 2 2 9 3" xfId="24145"/>
    <cellStyle name="40% - Accent2 3 2 2 9 4" xfId="24146"/>
    <cellStyle name="40% - Accent2 3 2 3" xfId="24147"/>
    <cellStyle name="40% - Accent2 3 2 3 10" xfId="24148"/>
    <cellStyle name="40% - Accent2 3 2 3 11" xfId="24149"/>
    <cellStyle name="40% - Accent2 3 2 3 2" xfId="24150"/>
    <cellStyle name="40% - Accent2 3 2 3 2 2" xfId="24151"/>
    <cellStyle name="40% - Accent2 3 2 3 2 2 2" xfId="24152"/>
    <cellStyle name="40% - Accent2 3 2 3 2 3" xfId="24153"/>
    <cellStyle name="40% - Accent2 3 2 3 2 4" xfId="24154"/>
    <cellStyle name="40% - Accent2 3 2 3 3" xfId="24155"/>
    <cellStyle name="40% - Accent2 3 2 3 3 2" xfId="24156"/>
    <cellStyle name="40% - Accent2 3 2 3 3 2 2" xfId="24157"/>
    <cellStyle name="40% - Accent2 3 2 3 3 3" xfId="24158"/>
    <cellStyle name="40% - Accent2 3 2 3 3 4" xfId="24159"/>
    <cellStyle name="40% - Accent2 3 2 3 4" xfId="24160"/>
    <cellStyle name="40% - Accent2 3 2 3 4 2" xfId="24161"/>
    <cellStyle name="40% - Accent2 3 2 3 4 2 2" xfId="24162"/>
    <cellStyle name="40% - Accent2 3 2 3 4 3" xfId="24163"/>
    <cellStyle name="40% - Accent2 3 2 3 4 4" xfId="24164"/>
    <cellStyle name="40% - Accent2 3 2 3 5" xfId="24165"/>
    <cellStyle name="40% - Accent2 3 2 3 5 2" xfId="24166"/>
    <cellStyle name="40% - Accent2 3 2 3 5 2 2" xfId="24167"/>
    <cellStyle name="40% - Accent2 3 2 3 5 3" xfId="24168"/>
    <cellStyle name="40% - Accent2 3 2 3 5 4" xfId="24169"/>
    <cellStyle name="40% - Accent2 3 2 3 6" xfId="24170"/>
    <cellStyle name="40% - Accent2 3 2 3 6 2" xfId="24171"/>
    <cellStyle name="40% - Accent2 3 2 3 6 2 2" xfId="24172"/>
    <cellStyle name="40% - Accent2 3 2 3 6 3" xfId="24173"/>
    <cellStyle name="40% - Accent2 3 2 3 6 4" xfId="24174"/>
    <cellStyle name="40% - Accent2 3 2 3 7" xfId="24175"/>
    <cellStyle name="40% - Accent2 3 2 3 7 2" xfId="24176"/>
    <cellStyle name="40% - Accent2 3 2 3 7 2 2" xfId="24177"/>
    <cellStyle name="40% - Accent2 3 2 3 7 3" xfId="24178"/>
    <cellStyle name="40% - Accent2 3 2 3 7 4" xfId="24179"/>
    <cellStyle name="40% - Accent2 3 2 3 8" xfId="24180"/>
    <cellStyle name="40% - Accent2 3 2 3 8 2" xfId="24181"/>
    <cellStyle name="40% - Accent2 3 2 3 8 2 2" xfId="24182"/>
    <cellStyle name="40% - Accent2 3 2 3 8 3" xfId="24183"/>
    <cellStyle name="40% - Accent2 3 2 3 8 4" xfId="24184"/>
    <cellStyle name="40% - Accent2 3 2 3 9" xfId="24185"/>
    <cellStyle name="40% - Accent2 3 2 3 9 2" xfId="24186"/>
    <cellStyle name="40% - Accent2 3 2 4" xfId="24187"/>
    <cellStyle name="40% - Accent2 3 2 4 2" xfId="24188"/>
    <cellStyle name="40% - Accent2 3 2 4 2 2" xfId="24189"/>
    <cellStyle name="40% - Accent2 3 2 4 2 2 2" xfId="24190"/>
    <cellStyle name="40% - Accent2 3 2 4 2 3" xfId="24191"/>
    <cellStyle name="40% - Accent2 3 2 4 2 4" xfId="24192"/>
    <cellStyle name="40% - Accent2 3 2 4 3" xfId="24193"/>
    <cellStyle name="40% - Accent2 3 2 4 3 2" xfId="24194"/>
    <cellStyle name="40% - Accent2 3 2 4 4" xfId="24195"/>
    <cellStyle name="40% - Accent2 3 2 4 5" xfId="24196"/>
    <cellStyle name="40% - Accent2 3 2 5" xfId="24197"/>
    <cellStyle name="40% - Accent2 3 2 5 2" xfId="24198"/>
    <cellStyle name="40% - Accent2 3 2 5 2 2" xfId="24199"/>
    <cellStyle name="40% - Accent2 3 2 5 3" xfId="24200"/>
    <cellStyle name="40% - Accent2 3 2 5 4" xfId="24201"/>
    <cellStyle name="40% - Accent2 3 2 6" xfId="24202"/>
    <cellStyle name="40% - Accent2 3 2 6 2" xfId="24203"/>
    <cellStyle name="40% - Accent2 3 2 6 2 2" xfId="24204"/>
    <cellStyle name="40% - Accent2 3 2 6 3" xfId="24205"/>
    <cellStyle name="40% - Accent2 3 2 6 4" xfId="24206"/>
    <cellStyle name="40% - Accent2 3 2 7" xfId="24207"/>
    <cellStyle name="40% - Accent2 3 2 7 2" xfId="24208"/>
    <cellStyle name="40% - Accent2 3 2 7 2 2" xfId="24209"/>
    <cellStyle name="40% - Accent2 3 2 7 3" xfId="24210"/>
    <cellStyle name="40% - Accent2 3 2 7 4" xfId="24211"/>
    <cellStyle name="40% - Accent2 3 2 8" xfId="24212"/>
    <cellStyle name="40% - Accent2 3 2 8 2" xfId="24213"/>
    <cellStyle name="40% - Accent2 3 2 8 2 2" xfId="24214"/>
    <cellStyle name="40% - Accent2 3 2 8 3" xfId="24215"/>
    <cellStyle name="40% - Accent2 3 2 8 4" xfId="24216"/>
    <cellStyle name="40% - Accent2 3 2 9" xfId="24217"/>
    <cellStyle name="40% - Accent2 3 2 9 2" xfId="24218"/>
    <cellStyle name="40% - Accent2 3 2 9 2 2" xfId="24219"/>
    <cellStyle name="40% - Accent2 3 2 9 3" xfId="24220"/>
    <cellStyle name="40% - Accent2 3 2 9 4" xfId="24221"/>
    <cellStyle name="40% - Accent2 3 3" xfId="947"/>
    <cellStyle name="40% - Accent2 3 3 10" xfId="24222"/>
    <cellStyle name="40% - Accent2 3 3 10 2" xfId="24223"/>
    <cellStyle name="40% - Accent2 3 3 10 2 2" xfId="24224"/>
    <cellStyle name="40% - Accent2 3 3 10 3" xfId="24225"/>
    <cellStyle name="40% - Accent2 3 3 10 4" xfId="24226"/>
    <cellStyle name="40% - Accent2 3 3 11" xfId="24227"/>
    <cellStyle name="40% - Accent2 3 3 11 2" xfId="24228"/>
    <cellStyle name="40% - Accent2 3 3 11 2 2" xfId="24229"/>
    <cellStyle name="40% - Accent2 3 3 11 3" xfId="24230"/>
    <cellStyle name="40% - Accent2 3 3 11 4" xfId="24231"/>
    <cellStyle name="40% - Accent2 3 3 12" xfId="24232"/>
    <cellStyle name="40% - Accent2 3 3 12 2" xfId="24233"/>
    <cellStyle name="40% - Accent2 3 3 12 2 2" xfId="24234"/>
    <cellStyle name="40% - Accent2 3 3 12 3" xfId="24235"/>
    <cellStyle name="40% - Accent2 3 3 13" xfId="24236"/>
    <cellStyle name="40% - Accent2 3 3 13 2" xfId="24237"/>
    <cellStyle name="40% - Accent2 3 3 14" xfId="24238"/>
    <cellStyle name="40% - Accent2 3 3 15" xfId="24239"/>
    <cellStyle name="40% - Accent2 3 3 16" xfId="24240"/>
    <cellStyle name="40% - Accent2 3 3 2" xfId="24241"/>
    <cellStyle name="40% - Accent2 3 3 2 10" xfId="24242"/>
    <cellStyle name="40% - Accent2 3 3 2 10 2" xfId="24243"/>
    <cellStyle name="40% - Accent2 3 3 2 11" xfId="24244"/>
    <cellStyle name="40% - Accent2 3 3 2 12" xfId="24245"/>
    <cellStyle name="40% - Accent2 3 3 2 2" xfId="24246"/>
    <cellStyle name="40% - Accent2 3 3 2 2 2" xfId="24247"/>
    <cellStyle name="40% - Accent2 3 3 2 2 2 2" xfId="24248"/>
    <cellStyle name="40% - Accent2 3 3 2 2 3" xfId="24249"/>
    <cellStyle name="40% - Accent2 3 3 2 2 4" xfId="24250"/>
    <cellStyle name="40% - Accent2 3 3 2 3" xfId="24251"/>
    <cellStyle name="40% - Accent2 3 3 2 3 2" xfId="24252"/>
    <cellStyle name="40% - Accent2 3 3 2 3 2 2" xfId="24253"/>
    <cellStyle name="40% - Accent2 3 3 2 3 3" xfId="24254"/>
    <cellStyle name="40% - Accent2 3 3 2 3 4" xfId="24255"/>
    <cellStyle name="40% - Accent2 3 3 2 4" xfId="24256"/>
    <cellStyle name="40% - Accent2 3 3 2 4 2" xfId="24257"/>
    <cellStyle name="40% - Accent2 3 3 2 4 2 2" xfId="24258"/>
    <cellStyle name="40% - Accent2 3 3 2 4 3" xfId="24259"/>
    <cellStyle name="40% - Accent2 3 3 2 4 4" xfId="24260"/>
    <cellStyle name="40% - Accent2 3 3 2 5" xfId="24261"/>
    <cellStyle name="40% - Accent2 3 3 2 5 2" xfId="24262"/>
    <cellStyle name="40% - Accent2 3 3 2 5 2 2" xfId="24263"/>
    <cellStyle name="40% - Accent2 3 3 2 5 3" xfId="24264"/>
    <cellStyle name="40% - Accent2 3 3 2 5 4" xfId="24265"/>
    <cellStyle name="40% - Accent2 3 3 2 6" xfId="24266"/>
    <cellStyle name="40% - Accent2 3 3 2 6 2" xfId="24267"/>
    <cellStyle name="40% - Accent2 3 3 2 6 2 2" xfId="24268"/>
    <cellStyle name="40% - Accent2 3 3 2 6 3" xfId="24269"/>
    <cellStyle name="40% - Accent2 3 3 2 6 4" xfId="24270"/>
    <cellStyle name="40% - Accent2 3 3 2 7" xfId="24271"/>
    <cellStyle name="40% - Accent2 3 3 2 7 2" xfId="24272"/>
    <cellStyle name="40% - Accent2 3 3 2 7 2 2" xfId="24273"/>
    <cellStyle name="40% - Accent2 3 3 2 7 3" xfId="24274"/>
    <cellStyle name="40% - Accent2 3 3 2 7 4" xfId="24275"/>
    <cellStyle name="40% - Accent2 3 3 2 8" xfId="24276"/>
    <cellStyle name="40% - Accent2 3 3 2 8 2" xfId="24277"/>
    <cellStyle name="40% - Accent2 3 3 2 8 2 2" xfId="24278"/>
    <cellStyle name="40% - Accent2 3 3 2 8 3" xfId="24279"/>
    <cellStyle name="40% - Accent2 3 3 2 8 4" xfId="24280"/>
    <cellStyle name="40% - Accent2 3 3 2 9" xfId="24281"/>
    <cellStyle name="40% - Accent2 3 3 2 9 2" xfId="24282"/>
    <cellStyle name="40% - Accent2 3 3 2 9 2 2" xfId="24283"/>
    <cellStyle name="40% - Accent2 3 3 2 9 3" xfId="24284"/>
    <cellStyle name="40% - Accent2 3 3 2 9 4" xfId="24285"/>
    <cellStyle name="40% - Accent2 3 3 3" xfId="24286"/>
    <cellStyle name="40% - Accent2 3 3 3 2" xfId="24287"/>
    <cellStyle name="40% - Accent2 3 3 3 2 2" xfId="24288"/>
    <cellStyle name="40% - Accent2 3 3 3 2 2 2" xfId="24289"/>
    <cellStyle name="40% - Accent2 3 3 3 2 3" xfId="24290"/>
    <cellStyle name="40% - Accent2 3 3 3 2 4" xfId="24291"/>
    <cellStyle name="40% - Accent2 3 3 3 3" xfId="24292"/>
    <cellStyle name="40% - Accent2 3 3 3 3 2" xfId="24293"/>
    <cellStyle name="40% - Accent2 3 3 3 4" xfId="24294"/>
    <cellStyle name="40% - Accent2 3 3 3 5" xfId="24295"/>
    <cellStyle name="40% - Accent2 3 3 4" xfId="24296"/>
    <cellStyle name="40% - Accent2 3 3 4 2" xfId="24297"/>
    <cellStyle name="40% - Accent2 3 3 4 2 2" xfId="24298"/>
    <cellStyle name="40% - Accent2 3 3 4 3" xfId="24299"/>
    <cellStyle name="40% - Accent2 3 3 4 4" xfId="24300"/>
    <cellStyle name="40% - Accent2 3 3 5" xfId="24301"/>
    <cellStyle name="40% - Accent2 3 3 5 2" xfId="24302"/>
    <cellStyle name="40% - Accent2 3 3 5 2 2" xfId="24303"/>
    <cellStyle name="40% - Accent2 3 3 5 3" xfId="24304"/>
    <cellStyle name="40% - Accent2 3 3 5 4" xfId="24305"/>
    <cellStyle name="40% - Accent2 3 3 6" xfId="24306"/>
    <cellStyle name="40% - Accent2 3 3 6 2" xfId="24307"/>
    <cellStyle name="40% - Accent2 3 3 6 2 2" xfId="24308"/>
    <cellStyle name="40% - Accent2 3 3 6 3" xfId="24309"/>
    <cellStyle name="40% - Accent2 3 3 6 4" xfId="24310"/>
    <cellStyle name="40% - Accent2 3 3 7" xfId="24311"/>
    <cellStyle name="40% - Accent2 3 3 7 2" xfId="24312"/>
    <cellStyle name="40% - Accent2 3 3 7 2 2" xfId="24313"/>
    <cellStyle name="40% - Accent2 3 3 7 3" xfId="24314"/>
    <cellStyle name="40% - Accent2 3 3 7 4" xfId="24315"/>
    <cellStyle name="40% - Accent2 3 3 8" xfId="24316"/>
    <cellStyle name="40% - Accent2 3 3 8 2" xfId="24317"/>
    <cellStyle name="40% - Accent2 3 3 8 2 2" xfId="24318"/>
    <cellStyle name="40% - Accent2 3 3 8 3" xfId="24319"/>
    <cellStyle name="40% - Accent2 3 3 8 4" xfId="24320"/>
    <cellStyle name="40% - Accent2 3 3 9" xfId="24321"/>
    <cellStyle name="40% - Accent2 3 3 9 2" xfId="24322"/>
    <cellStyle name="40% - Accent2 3 3 9 2 2" xfId="24323"/>
    <cellStyle name="40% - Accent2 3 3 9 3" xfId="24324"/>
    <cellStyle name="40% - Accent2 3 3 9 4" xfId="24325"/>
    <cellStyle name="40% - Accent2 3 4" xfId="948"/>
    <cellStyle name="40% - Accent2 3 4 10" xfId="24326"/>
    <cellStyle name="40% - Accent2 3 4 10 2" xfId="24327"/>
    <cellStyle name="40% - Accent2 3 4 10 2 2" xfId="24328"/>
    <cellStyle name="40% - Accent2 3 4 10 3" xfId="24329"/>
    <cellStyle name="40% - Accent2 3 4 11" xfId="24330"/>
    <cellStyle name="40% - Accent2 3 4 11 2" xfId="24331"/>
    <cellStyle name="40% - Accent2 3 4 12" xfId="24332"/>
    <cellStyle name="40% - Accent2 3 4 13" xfId="24333"/>
    <cellStyle name="40% - Accent2 3 4 14" xfId="24334"/>
    <cellStyle name="40% - Accent2 3 4 2" xfId="24335"/>
    <cellStyle name="40% - Accent2 3 4 2 2" xfId="24336"/>
    <cellStyle name="40% - Accent2 3 4 2 2 2" xfId="24337"/>
    <cellStyle name="40% - Accent2 3 4 2 2 2 2" xfId="24338"/>
    <cellStyle name="40% - Accent2 3 4 2 2 3" xfId="24339"/>
    <cellStyle name="40% - Accent2 3 4 2 2 4" xfId="24340"/>
    <cellStyle name="40% - Accent2 3 4 2 3" xfId="24341"/>
    <cellStyle name="40% - Accent2 3 4 2 3 2" xfId="24342"/>
    <cellStyle name="40% - Accent2 3 4 2 4" xfId="24343"/>
    <cellStyle name="40% - Accent2 3 4 2 5" xfId="24344"/>
    <cellStyle name="40% - Accent2 3 4 3" xfId="24345"/>
    <cellStyle name="40% - Accent2 3 4 3 2" xfId="24346"/>
    <cellStyle name="40% - Accent2 3 4 3 2 2" xfId="24347"/>
    <cellStyle name="40% - Accent2 3 4 3 2 2 2" xfId="24348"/>
    <cellStyle name="40% - Accent2 3 4 3 2 3" xfId="24349"/>
    <cellStyle name="40% - Accent2 3 4 3 2 4" xfId="24350"/>
    <cellStyle name="40% - Accent2 3 4 3 3" xfId="24351"/>
    <cellStyle name="40% - Accent2 3 4 3 3 2" xfId="24352"/>
    <cellStyle name="40% - Accent2 3 4 3 4" xfId="24353"/>
    <cellStyle name="40% - Accent2 3 4 3 5" xfId="24354"/>
    <cellStyle name="40% - Accent2 3 4 4" xfId="24355"/>
    <cellStyle name="40% - Accent2 3 4 4 2" xfId="24356"/>
    <cellStyle name="40% - Accent2 3 4 4 2 2" xfId="24357"/>
    <cellStyle name="40% - Accent2 3 4 4 3" xfId="24358"/>
    <cellStyle name="40% - Accent2 3 4 4 4" xfId="24359"/>
    <cellStyle name="40% - Accent2 3 4 5" xfId="24360"/>
    <cellStyle name="40% - Accent2 3 4 5 2" xfId="24361"/>
    <cellStyle name="40% - Accent2 3 4 5 2 2" xfId="24362"/>
    <cellStyle name="40% - Accent2 3 4 5 3" xfId="24363"/>
    <cellStyle name="40% - Accent2 3 4 5 4" xfId="24364"/>
    <cellStyle name="40% - Accent2 3 4 6" xfId="24365"/>
    <cellStyle name="40% - Accent2 3 4 6 2" xfId="24366"/>
    <cellStyle name="40% - Accent2 3 4 6 2 2" xfId="24367"/>
    <cellStyle name="40% - Accent2 3 4 6 3" xfId="24368"/>
    <cellStyle name="40% - Accent2 3 4 6 4" xfId="24369"/>
    <cellStyle name="40% - Accent2 3 4 7" xfId="24370"/>
    <cellStyle name="40% - Accent2 3 4 7 2" xfId="24371"/>
    <cellStyle name="40% - Accent2 3 4 7 2 2" xfId="24372"/>
    <cellStyle name="40% - Accent2 3 4 7 3" xfId="24373"/>
    <cellStyle name="40% - Accent2 3 4 7 4" xfId="24374"/>
    <cellStyle name="40% - Accent2 3 4 8" xfId="24375"/>
    <cellStyle name="40% - Accent2 3 4 8 2" xfId="24376"/>
    <cellStyle name="40% - Accent2 3 4 8 2 2" xfId="24377"/>
    <cellStyle name="40% - Accent2 3 4 8 3" xfId="24378"/>
    <cellStyle name="40% - Accent2 3 4 8 4" xfId="24379"/>
    <cellStyle name="40% - Accent2 3 4 9" xfId="24380"/>
    <cellStyle name="40% - Accent2 3 4 9 2" xfId="24381"/>
    <cellStyle name="40% - Accent2 3 4 9 2 2" xfId="24382"/>
    <cellStyle name="40% - Accent2 3 4 9 3" xfId="24383"/>
    <cellStyle name="40% - Accent2 3 4 9 4" xfId="24384"/>
    <cellStyle name="40% - Accent2 3 5" xfId="949"/>
    <cellStyle name="40% - Accent2 3 5 2" xfId="24385"/>
    <cellStyle name="40% - Accent2 3 5 2 2" xfId="24386"/>
    <cellStyle name="40% - Accent2 3 5 2 2 2" xfId="24387"/>
    <cellStyle name="40% - Accent2 3 5 2 3" xfId="24388"/>
    <cellStyle name="40% - Accent2 3 5 2 4" xfId="24389"/>
    <cellStyle name="40% - Accent2 3 5 3" xfId="24390"/>
    <cellStyle name="40% - Accent2 3 5 3 2" xfId="24391"/>
    <cellStyle name="40% - Accent2 3 5 3 2 2" xfId="24392"/>
    <cellStyle name="40% - Accent2 3 5 3 3" xfId="24393"/>
    <cellStyle name="40% - Accent2 3 5 3 4" xfId="24394"/>
    <cellStyle name="40% - Accent2 3 5 4" xfId="24395"/>
    <cellStyle name="40% - Accent2 3 5 4 2" xfId="24396"/>
    <cellStyle name="40% - Accent2 3 5 5" xfId="24397"/>
    <cellStyle name="40% - Accent2 3 5 6" xfId="24398"/>
    <cellStyle name="40% - Accent2 3 5 7" xfId="24399"/>
    <cellStyle name="40% - Accent2 3 6" xfId="950"/>
    <cellStyle name="40% - Accent2 3 6 2" xfId="24400"/>
    <cellStyle name="40% - Accent2 3 6 2 2" xfId="24401"/>
    <cellStyle name="40% - Accent2 3 6 2 2 2" xfId="24402"/>
    <cellStyle name="40% - Accent2 3 6 2 3" xfId="24403"/>
    <cellStyle name="40% - Accent2 3 6 2 4" xfId="24404"/>
    <cellStyle name="40% - Accent2 3 6 3" xfId="24405"/>
    <cellStyle name="40% - Accent2 3 6 3 2" xfId="24406"/>
    <cellStyle name="40% - Accent2 3 6 4" xfId="24407"/>
    <cellStyle name="40% - Accent2 3 6 5" xfId="24408"/>
    <cellStyle name="40% - Accent2 3 6 6" xfId="24409"/>
    <cellStyle name="40% - Accent2 3 7" xfId="951"/>
    <cellStyle name="40% - Accent2 3 7 2" xfId="24410"/>
    <cellStyle name="40% - Accent2 3 7 2 2" xfId="24411"/>
    <cellStyle name="40% - Accent2 3 7 2 2 2" xfId="24412"/>
    <cellStyle name="40% - Accent2 3 7 2 3" xfId="24413"/>
    <cellStyle name="40% - Accent2 3 7 2 4" xfId="24414"/>
    <cellStyle name="40% - Accent2 3 7 3" xfId="24415"/>
    <cellStyle name="40% - Accent2 3 7 3 2" xfId="24416"/>
    <cellStyle name="40% - Accent2 3 7 4" xfId="24417"/>
    <cellStyle name="40% - Accent2 3 7 5" xfId="24418"/>
    <cellStyle name="40% - Accent2 3 7 6" xfId="24419"/>
    <cellStyle name="40% - Accent2 3 8" xfId="952"/>
    <cellStyle name="40% - Accent2 3 8 2" xfId="24420"/>
    <cellStyle name="40% - Accent2 3 8 2 2" xfId="24421"/>
    <cellStyle name="40% - Accent2 3 8 2 2 2" xfId="24422"/>
    <cellStyle name="40% - Accent2 3 8 2 3" xfId="24423"/>
    <cellStyle name="40% - Accent2 3 8 2 4" xfId="24424"/>
    <cellStyle name="40% - Accent2 3 8 3" xfId="24425"/>
    <cellStyle name="40% - Accent2 3 8 3 2" xfId="24426"/>
    <cellStyle name="40% - Accent2 3 8 4" xfId="24427"/>
    <cellStyle name="40% - Accent2 3 8 5" xfId="24428"/>
    <cellStyle name="40% - Accent2 3 8 6" xfId="24429"/>
    <cellStyle name="40% - Accent2 3 9" xfId="953"/>
    <cellStyle name="40% - Accent2 3 9 2" xfId="24430"/>
    <cellStyle name="40% - Accent2 3 9 2 2" xfId="24431"/>
    <cellStyle name="40% - Accent2 3 9 2 2 2" xfId="24432"/>
    <cellStyle name="40% - Accent2 3 9 2 3" xfId="24433"/>
    <cellStyle name="40% - Accent2 3 9 2 4" xfId="24434"/>
    <cellStyle name="40% - Accent2 3 9 3" xfId="24435"/>
    <cellStyle name="40% - Accent2 3 9 3 2" xfId="24436"/>
    <cellStyle name="40% - Accent2 3 9 4" xfId="24437"/>
    <cellStyle name="40% - Accent2 3 9 5" xfId="24438"/>
    <cellStyle name="40% - Accent2 3 9 6" xfId="24439"/>
    <cellStyle name="40% - Accent2 4" xfId="954"/>
    <cellStyle name="40% - Accent2 4 10" xfId="24440"/>
    <cellStyle name="40% - Accent2 4 10 2" xfId="24441"/>
    <cellStyle name="40% - Accent2 4 10 2 2" xfId="24442"/>
    <cellStyle name="40% - Accent2 4 10 3" xfId="24443"/>
    <cellStyle name="40% - Accent2 4 10 4" xfId="24444"/>
    <cellStyle name="40% - Accent2 4 11" xfId="24445"/>
    <cellStyle name="40% - Accent2 4 11 2" xfId="24446"/>
    <cellStyle name="40% - Accent2 4 11 2 2" xfId="24447"/>
    <cellStyle name="40% - Accent2 4 11 3" xfId="24448"/>
    <cellStyle name="40% - Accent2 4 11 4" xfId="24449"/>
    <cellStyle name="40% - Accent2 4 12" xfId="24450"/>
    <cellStyle name="40% - Accent2 4 12 2" xfId="24451"/>
    <cellStyle name="40% - Accent2 4 12 2 2" xfId="24452"/>
    <cellStyle name="40% - Accent2 4 12 3" xfId="24453"/>
    <cellStyle name="40% - Accent2 4 13" xfId="24454"/>
    <cellStyle name="40% - Accent2 4 13 2" xfId="24455"/>
    <cellStyle name="40% - Accent2 4 14" xfId="24456"/>
    <cellStyle name="40% - Accent2 4 15" xfId="24457"/>
    <cellStyle name="40% - Accent2 4 16" xfId="24458"/>
    <cellStyle name="40% - Accent2 4 2" xfId="955"/>
    <cellStyle name="40% - Accent2 4 2 10" xfId="24459"/>
    <cellStyle name="40% - Accent2 4 2 10 2" xfId="24460"/>
    <cellStyle name="40% - Accent2 4 2 10 2 2" xfId="24461"/>
    <cellStyle name="40% - Accent2 4 2 10 3" xfId="24462"/>
    <cellStyle name="40% - Accent2 4 2 11" xfId="24463"/>
    <cellStyle name="40% - Accent2 4 2 11 2" xfId="24464"/>
    <cellStyle name="40% - Accent2 4 2 12" xfId="24465"/>
    <cellStyle name="40% - Accent2 4 2 13" xfId="24466"/>
    <cellStyle name="40% - Accent2 4 2 14" xfId="24467"/>
    <cellStyle name="40% - Accent2 4 2 2" xfId="24468"/>
    <cellStyle name="40% - Accent2 4 2 2 2" xfId="24469"/>
    <cellStyle name="40% - Accent2 4 2 2 2 2" xfId="24470"/>
    <cellStyle name="40% - Accent2 4 2 2 2 2 2" xfId="24471"/>
    <cellStyle name="40% - Accent2 4 2 2 2 3" xfId="24472"/>
    <cellStyle name="40% - Accent2 4 2 2 2 4" xfId="24473"/>
    <cellStyle name="40% - Accent2 4 2 2 3" xfId="24474"/>
    <cellStyle name="40% - Accent2 4 2 2 3 2" xfId="24475"/>
    <cellStyle name="40% - Accent2 4 2 2 4" xfId="24476"/>
    <cellStyle name="40% - Accent2 4 2 2 5" xfId="24477"/>
    <cellStyle name="40% - Accent2 4 2 3" xfId="24478"/>
    <cellStyle name="40% - Accent2 4 2 3 2" xfId="24479"/>
    <cellStyle name="40% - Accent2 4 2 3 2 2" xfId="24480"/>
    <cellStyle name="40% - Accent2 4 2 3 2 2 2" xfId="24481"/>
    <cellStyle name="40% - Accent2 4 2 3 2 3" xfId="24482"/>
    <cellStyle name="40% - Accent2 4 2 3 2 4" xfId="24483"/>
    <cellStyle name="40% - Accent2 4 2 3 3" xfId="24484"/>
    <cellStyle name="40% - Accent2 4 2 3 3 2" xfId="24485"/>
    <cellStyle name="40% - Accent2 4 2 3 4" xfId="24486"/>
    <cellStyle name="40% - Accent2 4 2 3 5" xfId="24487"/>
    <cellStyle name="40% - Accent2 4 2 4" xfId="24488"/>
    <cellStyle name="40% - Accent2 4 2 4 2" xfId="24489"/>
    <cellStyle name="40% - Accent2 4 2 4 2 2" xfId="24490"/>
    <cellStyle name="40% - Accent2 4 2 4 3" xfId="24491"/>
    <cellStyle name="40% - Accent2 4 2 4 4" xfId="24492"/>
    <cellStyle name="40% - Accent2 4 2 5" xfId="24493"/>
    <cellStyle name="40% - Accent2 4 2 5 2" xfId="24494"/>
    <cellStyle name="40% - Accent2 4 2 5 2 2" xfId="24495"/>
    <cellStyle name="40% - Accent2 4 2 5 3" xfId="24496"/>
    <cellStyle name="40% - Accent2 4 2 5 4" xfId="24497"/>
    <cellStyle name="40% - Accent2 4 2 6" xfId="24498"/>
    <cellStyle name="40% - Accent2 4 2 6 2" xfId="24499"/>
    <cellStyle name="40% - Accent2 4 2 6 2 2" xfId="24500"/>
    <cellStyle name="40% - Accent2 4 2 6 3" xfId="24501"/>
    <cellStyle name="40% - Accent2 4 2 6 4" xfId="24502"/>
    <cellStyle name="40% - Accent2 4 2 7" xfId="24503"/>
    <cellStyle name="40% - Accent2 4 2 7 2" xfId="24504"/>
    <cellStyle name="40% - Accent2 4 2 7 2 2" xfId="24505"/>
    <cellStyle name="40% - Accent2 4 2 7 3" xfId="24506"/>
    <cellStyle name="40% - Accent2 4 2 7 4" xfId="24507"/>
    <cellStyle name="40% - Accent2 4 2 8" xfId="24508"/>
    <cellStyle name="40% - Accent2 4 2 8 2" xfId="24509"/>
    <cellStyle name="40% - Accent2 4 2 8 2 2" xfId="24510"/>
    <cellStyle name="40% - Accent2 4 2 8 3" xfId="24511"/>
    <cellStyle name="40% - Accent2 4 2 8 4" xfId="24512"/>
    <cellStyle name="40% - Accent2 4 2 9" xfId="24513"/>
    <cellStyle name="40% - Accent2 4 2 9 2" xfId="24514"/>
    <cellStyle name="40% - Accent2 4 2 9 2 2" xfId="24515"/>
    <cellStyle name="40% - Accent2 4 2 9 3" xfId="24516"/>
    <cellStyle name="40% - Accent2 4 2 9 4" xfId="24517"/>
    <cellStyle name="40% - Accent2 4 3" xfId="956"/>
    <cellStyle name="40% - Accent2 4 3 10" xfId="24518"/>
    <cellStyle name="40% - Accent2 4 3 10 2" xfId="24519"/>
    <cellStyle name="40% - Accent2 4 3 11" xfId="24520"/>
    <cellStyle name="40% - Accent2 4 3 12" xfId="24521"/>
    <cellStyle name="40% - Accent2 4 3 13" xfId="24522"/>
    <cellStyle name="40% - Accent2 4 3 2" xfId="24523"/>
    <cellStyle name="40% - Accent2 4 3 2 2" xfId="24524"/>
    <cellStyle name="40% - Accent2 4 3 2 2 2" xfId="24525"/>
    <cellStyle name="40% - Accent2 4 3 2 3" xfId="24526"/>
    <cellStyle name="40% - Accent2 4 3 2 4" xfId="24527"/>
    <cellStyle name="40% - Accent2 4 3 3" xfId="24528"/>
    <cellStyle name="40% - Accent2 4 3 3 2" xfId="24529"/>
    <cellStyle name="40% - Accent2 4 3 3 2 2" xfId="24530"/>
    <cellStyle name="40% - Accent2 4 3 3 3" xfId="24531"/>
    <cellStyle name="40% - Accent2 4 3 3 4" xfId="24532"/>
    <cellStyle name="40% - Accent2 4 3 4" xfId="24533"/>
    <cellStyle name="40% - Accent2 4 3 4 2" xfId="24534"/>
    <cellStyle name="40% - Accent2 4 3 4 2 2" xfId="24535"/>
    <cellStyle name="40% - Accent2 4 3 4 3" xfId="24536"/>
    <cellStyle name="40% - Accent2 4 3 4 4" xfId="24537"/>
    <cellStyle name="40% - Accent2 4 3 5" xfId="24538"/>
    <cellStyle name="40% - Accent2 4 3 5 2" xfId="24539"/>
    <cellStyle name="40% - Accent2 4 3 5 2 2" xfId="24540"/>
    <cellStyle name="40% - Accent2 4 3 5 3" xfId="24541"/>
    <cellStyle name="40% - Accent2 4 3 5 4" xfId="24542"/>
    <cellStyle name="40% - Accent2 4 3 6" xfId="24543"/>
    <cellStyle name="40% - Accent2 4 3 6 2" xfId="24544"/>
    <cellStyle name="40% - Accent2 4 3 6 2 2" xfId="24545"/>
    <cellStyle name="40% - Accent2 4 3 6 3" xfId="24546"/>
    <cellStyle name="40% - Accent2 4 3 6 4" xfId="24547"/>
    <cellStyle name="40% - Accent2 4 3 7" xfId="24548"/>
    <cellStyle name="40% - Accent2 4 3 7 2" xfId="24549"/>
    <cellStyle name="40% - Accent2 4 3 7 2 2" xfId="24550"/>
    <cellStyle name="40% - Accent2 4 3 7 3" xfId="24551"/>
    <cellStyle name="40% - Accent2 4 3 7 4" xfId="24552"/>
    <cellStyle name="40% - Accent2 4 3 8" xfId="24553"/>
    <cellStyle name="40% - Accent2 4 3 8 2" xfId="24554"/>
    <cellStyle name="40% - Accent2 4 3 8 2 2" xfId="24555"/>
    <cellStyle name="40% - Accent2 4 3 8 3" xfId="24556"/>
    <cellStyle name="40% - Accent2 4 3 8 4" xfId="24557"/>
    <cellStyle name="40% - Accent2 4 3 9" xfId="24558"/>
    <cellStyle name="40% - Accent2 4 3 9 2" xfId="24559"/>
    <cellStyle name="40% - Accent2 4 3 9 2 2" xfId="24560"/>
    <cellStyle name="40% - Accent2 4 3 9 3" xfId="24561"/>
    <cellStyle name="40% - Accent2 4 4" xfId="957"/>
    <cellStyle name="40% - Accent2 4 4 2" xfId="24562"/>
    <cellStyle name="40% - Accent2 4 4 2 2" xfId="24563"/>
    <cellStyle name="40% - Accent2 4 4 2 2 2" xfId="24564"/>
    <cellStyle name="40% - Accent2 4 4 2 3" xfId="24565"/>
    <cellStyle name="40% - Accent2 4 4 2 4" xfId="24566"/>
    <cellStyle name="40% - Accent2 4 4 3" xfId="24567"/>
    <cellStyle name="40% - Accent2 4 4 3 2" xfId="24568"/>
    <cellStyle name="40% - Accent2 4 4 3 2 2" xfId="24569"/>
    <cellStyle name="40% - Accent2 4 4 3 3" xfId="24570"/>
    <cellStyle name="40% - Accent2 4 4 4" xfId="24571"/>
    <cellStyle name="40% - Accent2 4 4 4 2" xfId="24572"/>
    <cellStyle name="40% - Accent2 4 4 5" xfId="24573"/>
    <cellStyle name="40% - Accent2 4 4 6" xfId="24574"/>
    <cellStyle name="40% - Accent2 4 4 7" xfId="24575"/>
    <cellStyle name="40% - Accent2 4 5" xfId="24576"/>
    <cellStyle name="40% - Accent2 4 5 2" xfId="24577"/>
    <cellStyle name="40% - Accent2 4 5 2 2" xfId="24578"/>
    <cellStyle name="40% - Accent2 4 5 3" xfId="24579"/>
    <cellStyle name="40% - Accent2 4 5 4" xfId="24580"/>
    <cellStyle name="40% - Accent2 4 6" xfId="24581"/>
    <cellStyle name="40% - Accent2 4 6 2" xfId="24582"/>
    <cellStyle name="40% - Accent2 4 6 2 2" xfId="24583"/>
    <cellStyle name="40% - Accent2 4 6 3" xfId="24584"/>
    <cellStyle name="40% - Accent2 4 6 4" xfId="24585"/>
    <cellStyle name="40% - Accent2 4 7" xfId="24586"/>
    <cellStyle name="40% - Accent2 4 7 2" xfId="24587"/>
    <cellStyle name="40% - Accent2 4 7 2 2" xfId="24588"/>
    <cellStyle name="40% - Accent2 4 7 3" xfId="24589"/>
    <cellStyle name="40% - Accent2 4 7 4" xfId="24590"/>
    <cellStyle name="40% - Accent2 4 8" xfId="24591"/>
    <cellStyle name="40% - Accent2 4 8 2" xfId="24592"/>
    <cellStyle name="40% - Accent2 4 8 2 2" xfId="24593"/>
    <cellStyle name="40% - Accent2 4 8 3" xfId="24594"/>
    <cellStyle name="40% - Accent2 4 8 4" xfId="24595"/>
    <cellStyle name="40% - Accent2 4 9" xfId="24596"/>
    <cellStyle name="40% - Accent2 4 9 2" xfId="24597"/>
    <cellStyle name="40% - Accent2 4 9 2 2" xfId="24598"/>
    <cellStyle name="40% - Accent2 4 9 3" xfId="24599"/>
    <cellStyle name="40% - Accent2 4 9 4" xfId="24600"/>
    <cellStyle name="40% - Accent2 5" xfId="958"/>
    <cellStyle name="40% - Accent2 5 10" xfId="24601"/>
    <cellStyle name="40% - Accent2 5 10 2" xfId="24602"/>
    <cellStyle name="40% - Accent2 5 10 2 2" xfId="24603"/>
    <cellStyle name="40% - Accent2 5 10 3" xfId="24604"/>
    <cellStyle name="40% - Accent2 5 10 4" xfId="24605"/>
    <cellStyle name="40% - Accent2 5 11" xfId="24606"/>
    <cellStyle name="40% - Accent2 5 11 2" xfId="24607"/>
    <cellStyle name="40% - Accent2 5 11 2 2" xfId="24608"/>
    <cellStyle name="40% - Accent2 5 11 3" xfId="24609"/>
    <cellStyle name="40% - Accent2 5 11 4" xfId="24610"/>
    <cellStyle name="40% - Accent2 5 12" xfId="24611"/>
    <cellStyle name="40% - Accent2 5 12 2" xfId="24612"/>
    <cellStyle name="40% - Accent2 5 12 2 2" xfId="24613"/>
    <cellStyle name="40% - Accent2 5 12 3" xfId="24614"/>
    <cellStyle name="40% - Accent2 5 13" xfId="24615"/>
    <cellStyle name="40% - Accent2 5 13 2" xfId="24616"/>
    <cellStyle name="40% - Accent2 5 14" xfId="24617"/>
    <cellStyle name="40% - Accent2 5 15" xfId="24618"/>
    <cellStyle name="40% - Accent2 5 16" xfId="24619"/>
    <cellStyle name="40% - Accent2 5 2" xfId="959"/>
    <cellStyle name="40% - Accent2 5 2 10" xfId="24620"/>
    <cellStyle name="40% - Accent2 5 2 10 2" xfId="24621"/>
    <cellStyle name="40% - Accent2 5 2 10 2 2" xfId="24622"/>
    <cellStyle name="40% - Accent2 5 2 10 3" xfId="24623"/>
    <cellStyle name="40% - Accent2 5 2 11" xfId="24624"/>
    <cellStyle name="40% - Accent2 5 2 11 2" xfId="24625"/>
    <cellStyle name="40% - Accent2 5 2 12" xfId="24626"/>
    <cellStyle name="40% - Accent2 5 2 13" xfId="24627"/>
    <cellStyle name="40% - Accent2 5 2 14" xfId="24628"/>
    <cellStyle name="40% - Accent2 5 2 2" xfId="24629"/>
    <cellStyle name="40% - Accent2 5 2 2 2" xfId="24630"/>
    <cellStyle name="40% - Accent2 5 2 2 2 2" xfId="24631"/>
    <cellStyle name="40% - Accent2 5 2 2 3" xfId="24632"/>
    <cellStyle name="40% - Accent2 5 2 2 4" xfId="24633"/>
    <cellStyle name="40% - Accent2 5 2 3" xfId="24634"/>
    <cellStyle name="40% - Accent2 5 2 3 2" xfId="24635"/>
    <cellStyle name="40% - Accent2 5 2 3 2 2" xfId="24636"/>
    <cellStyle name="40% - Accent2 5 2 3 3" xfId="24637"/>
    <cellStyle name="40% - Accent2 5 2 3 4" xfId="24638"/>
    <cellStyle name="40% - Accent2 5 2 4" xfId="24639"/>
    <cellStyle name="40% - Accent2 5 2 4 2" xfId="24640"/>
    <cellStyle name="40% - Accent2 5 2 4 2 2" xfId="24641"/>
    <cellStyle name="40% - Accent2 5 2 4 3" xfId="24642"/>
    <cellStyle name="40% - Accent2 5 2 4 4" xfId="24643"/>
    <cellStyle name="40% - Accent2 5 2 5" xfId="24644"/>
    <cellStyle name="40% - Accent2 5 2 5 2" xfId="24645"/>
    <cellStyle name="40% - Accent2 5 2 5 2 2" xfId="24646"/>
    <cellStyle name="40% - Accent2 5 2 5 3" xfId="24647"/>
    <cellStyle name="40% - Accent2 5 2 5 4" xfId="24648"/>
    <cellStyle name="40% - Accent2 5 2 6" xfId="24649"/>
    <cellStyle name="40% - Accent2 5 2 6 2" xfId="24650"/>
    <cellStyle name="40% - Accent2 5 2 6 2 2" xfId="24651"/>
    <cellStyle name="40% - Accent2 5 2 6 3" xfId="24652"/>
    <cellStyle name="40% - Accent2 5 2 6 4" xfId="24653"/>
    <cellStyle name="40% - Accent2 5 2 7" xfId="24654"/>
    <cellStyle name="40% - Accent2 5 2 7 2" xfId="24655"/>
    <cellStyle name="40% - Accent2 5 2 7 2 2" xfId="24656"/>
    <cellStyle name="40% - Accent2 5 2 7 3" xfId="24657"/>
    <cellStyle name="40% - Accent2 5 2 7 4" xfId="24658"/>
    <cellStyle name="40% - Accent2 5 2 8" xfId="24659"/>
    <cellStyle name="40% - Accent2 5 2 8 2" xfId="24660"/>
    <cellStyle name="40% - Accent2 5 2 8 2 2" xfId="24661"/>
    <cellStyle name="40% - Accent2 5 2 8 3" xfId="24662"/>
    <cellStyle name="40% - Accent2 5 2 8 4" xfId="24663"/>
    <cellStyle name="40% - Accent2 5 2 9" xfId="24664"/>
    <cellStyle name="40% - Accent2 5 2 9 2" xfId="24665"/>
    <cellStyle name="40% - Accent2 5 2 9 2 2" xfId="24666"/>
    <cellStyle name="40% - Accent2 5 2 9 3" xfId="24667"/>
    <cellStyle name="40% - Accent2 5 2 9 4" xfId="24668"/>
    <cellStyle name="40% - Accent2 5 3" xfId="960"/>
    <cellStyle name="40% - Accent2 5 3 2" xfId="24669"/>
    <cellStyle name="40% - Accent2 5 3 2 2" xfId="24670"/>
    <cellStyle name="40% - Accent2 5 3 2 2 2" xfId="24671"/>
    <cellStyle name="40% - Accent2 5 3 2 3" xfId="24672"/>
    <cellStyle name="40% - Accent2 5 3 2 4" xfId="24673"/>
    <cellStyle name="40% - Accent2 5 3 3" xfId="24674"/>
    <cellStyle name="40% - Accent2 5 3 3 2" xfId="24675"/>
    <cellStyle name="40% - Accent2 5 3 3 2 2" xfId="24676"/>
    <cellStyle name="40% - Accent2 5 3 3 3" xfId="24677"/>
    <cellStyle name="40% - Accent2 5 3 4" xfId="24678"/>
    <cellStyle name="40% - Accent2 5 3 4 2" xfId="24679"/>
    <cellStyle name="40% - Accent2 5 3 5" xfId="24680"/>
    <cellStyle name="40% - Accent2 5 3 6" xfId="24681"/>
    <cellStyle name="40% - Accent2 5 3 7" xfId="24682"/>
    <cellStyle name="40% - Accent2 5 4" xfId="961"/>
    <cellStyle name="40% - Accent2 5 4 2" xfId="24683"/>
    <cellStyle name="40% - Accent2 5 4 2 2" xfId="24684"/>
    <cellStyle name="40% - Accent2 5 4 2 2 2" xfId="24685"/>
    <cellStyle name="40% - Accent2 5 4 2 3" xfId="24686"/>
    <cellStyle name="40% - Accent2 5 4 3" xfId="24687"/>
    <cellStyle name="40% - Accent2 5 4 3 2" xfId="24688"/>
    <cellStyle name="40% - Accent2 5 4 4" xfId="24689"/>
    <cellStyle name="40% - Accent2 5 4 5" xfId="24690"/>
    <cellStyle name="40% - Accent2 5 4 6" xfId="24691"/>
    <cellStyle name="40% - Accent2 5 5" xfId="24692"/>
    <cellStyle name="40% - Accent2 5 5 2" xfId="24693"/>
    <cellStyle name="40% - Accent2 5 5 2 2" xfId="24694"/>
    <cellStyle name="40% - Accent2 5 5 3" xfId="24695"/>
    <cellStyle name="40% - Accent2 5 5 4" xfId="24696"/>
    <cellStyle name="40% - Accent2 5 6" xfId="24697"/>
    <cellStyle name="40% - Accent2 5 6 2" xfId="24698"/>
    <cellStyle name="40% - Accent2 5 6 2 2" xfId="24699"/>
    <cellStyle name="40% - Accent2 5 6 3" xfId="24700"/>
    <cellStyle name="40% - Accent2 5 6 4" xfId="24701"/>
    <cellStyle name="40% - Accent2 5 7" xfId="24702"/>
    <cellStyle name="40% - Accent2 5 7 2" xfId="24703"/>
    <cellStyle name="40% - Accent2 5 7 2 2" xfId="24704"/>
    <cellStyle name="40% - Accent2 5 7 3" xfId="24705"/>
    <cellStyle name="40% - Accent2 5 7 4" xfId="24706"/>
    <cellStyle name="40% - Accent2 5 8" xfId="24707"/>
    <cellStyle name="40% - Accent2 5 8 2" xfId="24708"/>
    <cellStyle name="40% - Accent2 5 8 2 2" xfId="24709"/>
    <cellStyle name="40% - Accent2 5 8 3" xfId="24710"/>
    <cellStyle name="40% - Accent2 5 8 4" xfId="24711"/>
    <cellStyle name="40% - Accent2 5 9" xfId="24712"/>
    <cellStyle name="40% - Accent2 5 9 2" xfId="24713"/>
    <cellStyle name="40% - Accent2 5 9 2 2" xfId="24714"/>
    <cellStyle name="40% - Accent2 5 9 3" xfId="24715"/>
    <cellStyle name="40% - Accent2 5 9 4" xfId="24716"/>
    <cellStyle name="40% - Accent2 6" xfId="962"/>
    <cellStyle name="40% - Accent2 6 10" xfId="24717"/>
    <cellStyle name="40% - Accent2 6 10 2" xfId="24718"/>
    <cellStyle name="40% - Accent2 6 10 2 2" xfId="24719"/>
    <cellStyle name="40% - Accent2 6 10 3" xfId="24720"/>
    <cellStyle name="40% - Accent2 6 11" xfId="24721"/>
    <cellStyle name="40% - Accent2 6 11 2" xfId="24722"/>
    <cellStyle name="40% - Accent2 6 12" xfId="24723"/>
    <cellStyle name="40% - Accent2 6 13" xfId="24724"/>
    <cellStyle name="40% - Accent2 6 14" xfId="24725"/>
    <cellStyle name="40% - Accent2 6 2" xfId="963"/>
    <cellStyle name="40% - Accent2 6 2 2" xfId="24726"/>
    <cellStyle name="40% - Accent2 6 2 2 2" xfId="24727"/>
    <cellStyle name="40% - Accent2 6 2 2 2 2" xfId="24728"/>
    <cellStyle name="40% - Accent2 6 2 2 3" xfId="24729"/>
    <cellStyle name="40% - Accent2 6 2 2 4" xfId="24730"/>
    <cellStyle name="40% - Accent2 6 2 3" xfId="24731"/>
    <cellStyle name="40% - Accent2 6 2 3 2" xfId="24732"/>
    <cellStyle name="40% - Accent2 6 2 3 2 2" xfId="24733"/>
    <cellStyle name="40% - Accent2 6 2 3 3" xfId="24734"/>
    <cellStyle name="40% - Accent2 6 2 4" xfId="24735"/>
    <cellStyle name="40% - Accent2 6 2 4 2" xfId="24736"/>
    <cellStyle name="40% - Accent2 6 2 5" xfId="24737"/>
    <cellStyle name="40% - Accent2 6 2 6" xfId="24738"/>
    <cellStyle name="40% - Accent2 6 2 7" xfId="24739"/>
    <cellStyle name="40% - Accent2 6 3" xfId="964"/>
    <cellStyle name="40% - Accent2 6 3 2" xfId="24740"/>
    <cellStyle name="40% - Accent2 6 3 2 2" xfId="24741"/>
    <cellStyle name="40% - Accent2 6 3 2 2 2" xfId="24742"/>
    <cellStyle name="40% - Accent2 6 3 2 3" xfId="24743"/>
    <cellStyle name="40% - Accent2 6 3 2 4" xfId="24744"/>
    <cellStyle name="40% - Accent2 6 3 3" xfId="24745"/>
    <cellStyle name="40% - Accent2 6 3 3 2" xfId="24746"/>
    <cellStyle name="40% - Accent2 6 3 3 2 2" xfId="24747"/>
    <cellStyle name="40% - Accent2 6 3 3 3" xfId="24748"/>
    <cellStyle name="40% - Accent2 6 3 4" xfId="24749"/>
    <cellStyle name="40% - Accent2 6 3 4 2" xfId="24750"/>
    <cellStyle name="40% - Accent2 6 3 5" xfId="24751"/>
    <cellStyle name="40% - Accent2 6 3 6" xfId="24752"/>
    <cellStyle name="40% - Accent2 6 3 7" xfId="24753"/>
    <cellStyle name="40% - Accent2 6 4" xfId="965"/>
    <cellStyle name="40% - Accent2 6 4 2" xfId="24754"/>
    <cellStyle name="40% - Accent2 6 4 2 2" xfId="24755"/>
    <cellStyle name="40% - Accent2 6 4 2 2 2" xfId="24756"/>
    <cellStyle name="40% - Accent2 6 4 2 3" xfId="24757"/>
    <cellStyle name="40% - Accent2 6 4 3" xfId="24758"/>
    <cellStyle name="40% - Accent2 6 4 3 2" xfId="24759"/>
    <cellStyle name="40% - Accent2 6 4 4" xfId="24760"/>
    <cellStyle name="40% - Accent2 6 4 5" xfId="24761"/>
    <cellStyle name="40% - Accent2 6 4 6" xfId="24762"/>
    <cellStyle name="40% - Accent2 6 5" xfId="24763"/>
    <cellStyle name="40% - Accent2 6 5 2" xfId="24764"/>
    <cellStyle name="40% - Accent2 6 5 2 2" xfId="24765"/>
    <cellStyle name="40% - Accent2 6 5 3" xfId="24766"/>
    <cellStyle name="40% - Accent2 6 5 4" xfId="24767"/>
    <cellStyle name="40% - Accent2 6 6" xfId="24768"/>
    <cellStyle name="40% - Accent2 6 6 2" xfId="24769"/>
    <cellStyle name="40% - Accent2 6 6 2 2" xfId="24770"/>
    <cellStyle name="40% - Accent2 6 6 3" xfId="24771"/>
    <cellStyle name="40% - Accent2 6 6 4" xfId="24772"/>
    <cellStyle name="40% - Accent2 6 7" xfId="24773"/>
    <cellStyle name="40% - Accent2 6 7 2" xfId="24774"/>
    <cellStyle name="40% - Accent2 6 7 2 2" xfId="24775"/>
    <cellStyle name="40% - Accent2 6 7 3" xfId="24776"/>
    <cellStyle name="40% - Accent2 6 7 4" xfId="24777"/>
    <cellStyle name="40% - Accent2 6 8" xfId="24778"/>
    <cellStyle name="40% - Accent2 6 8 2" xfId="24779"/>
    <cellStyle name="40% - Accent2 6 8 2 2" xfId="24780"/>
    <cellStyle name="40% - Accent2 6 8 3" xfId="24781"/>
    <cellStyle name="40% - Accent2 6 8 4" xfId="24782"/>
    <cellStyle name="40% - Accent2 6 9" xfId="24783"/>
    <cellStyle name="40% - Accent2 6 9 2" xfId="24784"/>
    <cellStyle name="40% - Accent2 6 9 2 2" xfId="24785"/>
    <cellStyle name="40% - Accent2 6 9 3" xfId="24786"/>
    <cellStyle name="40% - Accent2 6 9 4" xfId="24787"/>
    <cellStyle name="40% - Accent2 7" xfId="966"/>
    <cellStyle name="40% - Accent2 7 10" xfId="24788"/>
    <cellStyle name="40% - Accent2 7 10 2" xfId="24789"/>
    <cellStyle name="40% - Accent2 7 11" xfId="24790"/>
    <cellStyle name="40% - Accent2 7 12" xfId="24791"/>
    <cellStyle name="40% - Accent2 7 13" xfId="24792"/>
    <cellStyle name="40% - Accent2 7 2" xfId="967"/>
    <cellStyle name="40% - Accent2 7 2 2" xfId="24793"/>
    <cellStyle name="40% - Accent2 7 2 2 2" xfId="24794"/>
    <cellStyle name="40% - Accent2 7 2 2 2 2" xfId="24795"/>
    <cellStyle name="40% - Accent2 7 2 2 3" xfId="24796"/>
    <cellStyle name="40% - Accent2 7 2 2 4" xfId="24797"/>
    <cellStyle name="40% - Accent2 7 2 3" xfId="24798"/>
    <cellStyle name="40% - Accent2 7 2 3 2" xfId="24799"/>
    <cellStyle name="40% - Accent2 7 2 3 2 2" xfId="24800"/>
    <cellStyle name="40% - Accent2 7 2 3 3" xfId="24801"/>
    <cellStyle name="40% - Accent2 7 2 4" xfId="24802"/>
    <cellStyle name="40% - Accent2 7 2 4 2" xfId="24803"/>
    <cellStyle name="40% - Accent2 7 2 5" xfId="24804"/>
    <cellStyle name="40% - Accent2 7 2 6" xfId="24805"/>
    <cellStyle name="40% - Accent2 7 2 7" xfId="24806"/>
    <cellStyle name="40% - Accent2 7 3" xfId="968"/>
    <cellStyle name="40% - Accent2 7 3 2" xfId="24807"/>
    <cellStyle name="40% - Accent2 7 3 2 2" xfId="24808"/>
    <cellStyle name="40% - Accent2 7 3 2 2 2" xfId="24809"/>
    <cellStyle name="40% - Accent2 7 3 2 3" xfId="24810"/>
    <cellStyle name="40% - Accent2 7 3 3" xfId="24811"/>
    <cellStyle name="40% - Accent2 7 3 3 2" xfId="24812"/>
    <cellStyle name="40% - Accent2 7 3 4" xfId="24813"/>
    <cellStyle name="40% - Accent2 7 3 5" xfId="24814"/>
    <cellStyle name="40% - Accent2 7 3 6" xfId="24815"/>
    <cellStyle name="40% - Accent2 7 4" xfId="969"/>
    <cellStyle name="40% - Accent2 7 4 2" xfId="24816"/>
    <cellStyle name="40% - Accent2 7 4 2 2" xfId="24817"/>
    <cellStyle name="40% - Accent2 7 4 2 2 2" xfId="24818"/>
    <cellStyle name="40% - Accent2 7 4 2 3" xfId="24819"/>
    <cellStyle name="40% - Accent2 7 4 3" xfId="24820"/>
    <cellStyle name="40% - Accent2 7 4 3 2" xfId="24821"/>
    <cellStyle name="40% - Accent2 7 4 4" xfId="24822"/>
    <cellStyle name="40% - Accent2 7 4 5" xfId="24823"/>
    <cellStyle name="40% - Accent2 7 4 6" xfId="24824"/>
    <cellStyle name="40% - Accent2 7 5" xfId="24825"/>
    <cellStyle name="40% - Accent2 7 5 2" xfId="24826"/>
    <cellStyle name="40% - Accent2 7 5 2 2" xfId="24827"/>
    <cellStyle name="40% - Accent2 7 5 3" xfId="24828"/>
    <cellStyle name="40% - Accent2 7 5 4" xfId="24829"/>
    <cellStyle name="40% - Accent2 7 6" xfId="24830"/>
    <cellStyle name="40% - Accent2 7 6 2" xfId="24831"/>
    <cellStyle name="40% - Accent2 7 6 2 2" xfId="24832"/>
    <cellStyle name="40% - Accent2 7 6 3" xfId="24833"/>
    <cellStyle name="40% - Accent2 7 6 4" xfId="24834"/>
    <cellStyle name="40% - Accent2 7 7" xfId="24835"/>
    <cellStyle name="40% - Accent2 7 7 2" xfId="24836"/>
    <cellStyle name="40% - Accent2 7 7 2 2" xfId="24837"/>
    <cellStyle name="40% - Accent2 7 7 3" xfId="24838"/>
    <cellStyle name="40% - Accent2 7 7 4" xfId="24839"/>
    <cellStyle name="40% - Accent2 7 8" xfId="24840"/>
    <cellStyle name="40% - Accent2 7 8 2" xfId="24841"/>
    <cellStyle name="40% - Accent2 7 8 2 2" xfId="24842"/>
    <cellStyle name="40% - Accent2 7 8 3" xfId="24843"/>
    <cellStyle name="40% - Accent2 7 8 4" xfId="24844"/>
    <cellStyle name="40% - Accent2 7 9" xfId="24845"/>
    <cellStyle name="40% - Accent2 7 9 2" xfId="24846"/>
    <cellStyle name="40% - Accent2 7 9 2 2" xfId="24847"/>
    <cellStyle name="40% - Accent2 7 9 3" xfId="24848"/>
    <cellStyle name="40% - Accent2 8" xfId="970"/>
    <cellStyle name="40% - Accent2 8 2" xfId="971"/>
    <cellStyle name="40% - Accent2 8 2 2" xfId="24849"/>
    <cellStyle name="40% - Accent2 8 2 2 2" xfId="24850"/>
    <cellStyle name="40% - Accent2 8 2 3" xfId="24851"/>
    <cellStyle name="40% - Accent2 8 2 4" xfId="24852"/>
    <cellStyle name="40% - Accent2 8 2 5" xfId="24853"/>
    <cellStyle name="40% - Accent2 8 3" xfId="972"/>
    <cellStyle name="40% - Accent2 8 3 2" xfId="24854"/>
    <cellStyle name="40% - Accent2 8 3 2 2" xfId="24855"/>
    <cellStyle name="40% - Accent2 8 3 3" xfId="24856"/>
    <cellStyle name="40% - Accent2 8 3 4" xfId="24857"/>
    <cellStyle name="40% - Accent2 8 3 5" xfId="24858"/>
    <cellStyle name="40% - Accent2 8 4" xfId="973"/>
    <cellStyle name="40% - Accent2 8 4 2" xfId="24859"/>
    <cellStyle name="40% - Accent2 8 4 2 2" xfId="24860"/>
    <cellStyle name="40% - Accent2 8 4 3" xfId="24861"/>
    <cellStyle name="40% - Accent2 8 4 4" xfId="24862"/>
    <cellStyle name="40% - Accent2 8 4 5" xfId="24863"/>
    <cellStyle name="40% - Accent2 8 5" xfId="24864"/>
    <cellStyle name="40% - Accent2 8 5 2" xfId="24865"/>
    <cellStyle name="40% - Accent2 8 5 2 2" xfId="24866"/>
    <cellStyle name="40% - Accent2 8 5 3" xfId="24867"/>
    <cellStyle name="40% - Accent2 8 5 4" xfId="24868"/>
    <cellStyle name="40% - Accent2 8 6" xfId="24869"/>
    <cellStyle name="40% - Accent2 8 6 2" xfId="24870"/>
    <cellStyle name="40% - Accent2 8 6 2 2" xfId="24871"/>
    <cellStyle name="40% - Accent2 8 6 3" xfId="24872"/>
    <cellStyle name="40% - Accent2 8 7" xfId="24873"/>
    <cellStyle name="40% - Accent2 9" xfId="974"/>
    <cellStyle name="40% - Accent2 9 2" xfId="975"/>
    <cellStyle name="40% - Accent2 9 2 2" xfId="24874"/>
    <cellStyle name="40% - Accent2 9 2 2 2" xfId="24875"/>
    <cellStyle name="40% - Accent2 9 2 3" xfId="24876"/>
    <cellStyle name="40% - Accent2 9 2 4" xfId="24877"/>
    <cellStyle name="40% - Accent2 9 2 5" xfId="24878"/>
    <cellStyle name="40% - Accent2 9 3" xfId="976"/>
    <cellStyle name="40% - Accent2 9 3 2" xfId="24879"/>
    <cellStyle name="40% - Accent2 9 3 2 2" xfId="24880"/>
    <cellStyle name="40% - Accent2 9 3 3" xfId="24881"/>
    <cellStyle name="40% - Accent2 9 3 4" xfId="24882"/>
    <cellStyle name="40% - Accent2 9 4" xfId="977"/>
    <cellStyle name="40% - Accent2 9 4 2" xfId="24883"/>
    <cellStyle name="40% - Accent2 9 4 3" xfId="24884"/>
    <cellStyle name="40% - Accent2 9 5" xfId="24885"/>
    <cellStyle name="40% - Accent2 9 6" xfId="24886"/>
    <cellStyle name="40% - Accent2 9 7" xfId="24887"/>
    <cellStyle name="40% - Accent3" xfId="105" builtinId="39" customBuiltin="1"/>
    <cellStyle name="40% - Accent3 10" xfId="978"/>
    <cellStyle name="40% - Accent3 10 2" xfId="979"/>
    <cellStyle name="40% - Accent3 10 2 2" xfId="24888"/>
    <cellStyle name="40% - Accent3 10 2 2 2" xfId="24889"/>
    <cellStyle name="40% - Accent3 10 2 3" xfId="24890"/>
    <cellStyle name="40% - Accent3 10 2 4" xfId="24891"/>
    <cellStyle name="40% - Accent3 10 2 5" xfId="24892"/>
    <cellStyle name="40% - Accent3 10 3" xfId="980"/>
    <cellStyle name="40% - Accent3 10 3 2" xfId="24893"/>
    <cellStyle name="40% - Accent3 10 3 3" xfId="24894"/>
    <cellStyle name="40% - Accent3 10 4" xfId="981"/>
    <cellStyle name="40% - Accent3 10 5" xfId="24895"/>
    <cellStyle name="40% - Accent3 10 6" xfId="24896"/>
    <cellStyle name="40% - Accent3 10 7" xfId="24897"/>
    <cellStyle name="40% - Accent3 11" xfId="982"/>
    <cellStyle name="40% - Accent3 11 2" xfId="983"/>
    <cellStyle name="40% - Accent3 11 2 2" xfId="24898"/>
    <cellStyle name="40% - Accent3 11 2 2 2" xfId="24899"/>
    <cellStyle name="40% - Accent3 11 2 3" xfId="24900"/>
    <cellStyle name="40% - Accent3 11 2 4" xfId="24901"/>
    <cellStyle name="40% - Accent3 11 2 5" xfId="24902"/>
    <cellStyle name="40% - Accent3 11 3" xfId="984"/>
    <cellStyle name="40% - Accent3 11 3 2" xfId="24903"/>
    <cellStyle name="40% - Accent3 11 3 3" xfId="24904"/>
    <cellStyle name="40% - Accent3 11 4" xfId="985"/>
    <cellStyle name="40% - Accent3 11 5" xfId="24905"/>
    <cellStyle name="40% - Accent3 11 6" xfId="24906"/>
    <cellStyle name="40% - Accent3 11 7" xfId="24907"/>
    <cellStyle name="40% - Accent3 12" xfId="986"/>
    <cellStyle name="40% - Accent3 12 2" xfId="987"/>
    <cellStyle name="40% - Accent3 12 2 2" xfId="24908"/>
    <cellStyle name="40% - Accent3 12 2 3" xfId="24909"/>
    <cellStyle name="40% - Accent3 12 3" xfId="988"/>
    <cellStyle name="40% - Accent3 12 4" xfId="989"/>
    <cellStyle name="40% - Accent3 12 5" xfId="24910"/>
    <cellStyle name="40% - Accent3 12 6" xfId="24911"/>
    <cellStyle name="40% - Accent3 12 7" xfId="24912"/>
    <cellStyle name="40% - Accent3 12 8" xfId="24913"/>
    <cellStyle name="40% - Accent3 13" xfId="990"/>
    <cellStyle name="40% - Accent3 13 2" xfId="24914"/>
    <cellStyle name="40% - Accent3 13 2 2" xfId="24915"/>
    <cellStyle name="40% - Accent3 13 3" xfId="24916"/>
    <cellStyle name="40% - Accent3 13 4" xfId="24917"/>
    <cellStyle name="40% - Accent3 13 5" xfId="24918"/>
    <cellStyle name="40% - Accent3 14" xfId="991"/>
    <cellStyle name="40% - Accent3 14 2" xfId="24919"/>
    <cellStyle name="40% - Accent3 14 2 2" xfId="24920"/>
    <cellStyle name="40% - Accent3 14 3" xfId="24921"/>
    <cellStyle name="40% - Accent3 14 4" xfId="24922"/>
    <cellStyle name="40% - Accent3 14 5" xfId="24923"/>
    <cellStyle name="40% - Accent3 15" xfId="992"/>
    <cellStyle name="40% - Accent3 15 2" xfId="24924"/>
    <cellStyle name="40% - Accent3 15 2 2" xfId="24925"/>
    <cellStyle name="40% - Accent3 15 3" xfId="24926"/>
    <cellStyle name="40% - Accent3 15 4" xfId="24927"/>
    <cellStyle name="40% - Accent3 15 5" xfId="24928"/>
    <cellStyle name="40% - Accent3 16" xfId="993"/>
    <cellStyle name="40% - Accent3 16 2" xfId="24929"/>
    <cellStyle name="40% - Accent3 17" xfId="994"/>
    <cellStyle name="40% - Accent3 18" xfId="995"/>
    <cellStyle name="40% - Accent3 19" xfId="996"/>
    <cellStyle name="40% - Accent3 2" xfId="997"/>
    <cellStyle name="40% - Accent3 2 10" xfId="998"/>
    <cellStyle name="40% - Accent3 2 11" xfId="999"/>
    <cellStyle name="40% - Accent3 2 11 2" xfId="24930"/>
    <cellStyle name="40% - Accent3 2 11 2 2" xfId="24931"/>
    <cellStyle name="40% - Accent3 2 11 3" xfId="24932"/>
    <cellStyle name="40% - Accent3 2 11 4" xfId="24933"/>
    <cellStyle name="40% - Accent3 2 11 5" xfId="24934"/>
    <cellStyle name="40% - Accent3 2 12" xfId="1000"/>
    <cellStyle name="40% - Accent3 2 12 2" xfId="24935"/>
    <cellStyle name="40% - Accent3 2 12 2 2" xfId="24936"/>
    <cellStyle name="40% - Accent3 2 12 3" xfId="24937"/>
    <cellStyle name="40% - Accent3 2 12 4" xfId="24938"/>
    <cellStyle name="40% - Accent3 2 12 5" xfId="24939"/>
    <cellStyle name="40% - Accent3 2 13" xfId="1001"/>
    <cellStyle name="40% - Accent3 2 13 2" xfId="24940"/>
    <cellStyle name="40% - Accent3 2 13 2 2" xfId="24941"/>
    <cellStyle name="40% - Accent3 2 13 3" xfId="24942"/>
    <cellStyle name="40% - Accent3 2 13 4" xfId="24943"/>
    <cellStyle name="40% - Accent3 2 13 5" xfId="24944"/>
    <cellStyle name="40% - Accent3 2 14" xfId="1002"/>
    <cellStyle name="40% - Accent3 2 14 2" xfId="24945"/>
    <cellStyle name="40% - Accent3 2 14 2 2" xfId="24946"/>
    <cellStyle name="40% - Accent3 2 14 3" xfId="24947"/>
    <cellStyle name="40% - Accent3 2 14 4" xfId="24948"/>
    <cellStyle name="40% - Accent3 2 14 5" xfId="24949"/>
    <cellStyle name="40% - Accent3 2 15" xfId="1003"/>
    <cellStyle name="40% - Accent3 2 15 2" xfId="24950"/>
    <cellStyle name="40% - Accent3 2 15 2 2" xfId="24951"/>
    <cellStyle name="40% - Accent3 2 15 3" xfId="24952"/>
    <cellStyle name="40% - Accent3 2 15 4" xfId="24953"/>
    <cellStyle name="40% - Accent3 2 15 5" xfId="24954"/>
    <cellStyle name="40% - Accent3 2 16" xfId="24955"/>
    <cellStyle name="40% - Accent3 2 16 2" xfId="24956"/>
    <cellStyle name="40% - Accent3 2 16 2 2" xfId="24957"/>
    <cellStyle name="40% - Accent3 2 16 3" xfId="24958"/>
    <cellStyle name="40% - Accent3 2 16 4" xfId="24959"/>
    <cellStyle name="40% - Accent3 2 17" xfId="24960"/>
    <cellStyle name="40% - Accent3 2 17 2" xfId="24961"/>
    <cellStyle name="40% - Accent3 2 18" xfId="24962"/>
    <cellStyle name="40% - Accent3 2 19" xfId="47769"/>
    <cellStyle name="40% - Accent3 2 2" xfId="1004"/>
    <cellStyle name="40% - Accent3 2 2 2" xfId="24963"/>
    <cellStyle name="40% - Accent3 2 2 2 10" xfId="24964"/>
    <cellStyle name="40% - Accent3 2 2 2 10 2" xfId="24965"/>
    <cellStyle name="40% - Accent3 2 2 2 10 2 2" xfId="24966"/>
    <cellStyle name="40% - Accent3 2 2 2 10 3" xfId="24967"/>
    <cellStyle name="40% - Accent3 2 2 2 10 4" xfId="24968"/>
    <cellStyle name="40% - Accent3 2 2 2 11" xfId="24969"/>
    <cellStyle name="40% - Accent3 2 2 2 11 2" xfId="24970"/>
    <cellStyle name="40% - Accent3 2 2 2 11 2 2" xfId="24971"/>
    <cellStyle name="40% - Accent3 2 2 2 11 3" xfId="24972"/>
    <cellStyle name="40% - Accent3 2 2 2 11 4" xfId="24973"/>
    <cellStyle name="40% - Accent3 2 2 2 12" xfId="24974"/>
    <cellStyle name="40% - Accent3 2 2 2 12 2" xfId="24975"/>
    <cellStyle name="40% - Accent3 2 2 2 13" xfId="24976"/>
    <cellStyle name="40% - Accent3 2 2 2 14" xfId="24977"/>
    <cellStyle name="40% - Accent3 2 2 2 2" xfId="24978"/>
    <cellStyle name="40% - Accent3 2 2 2 2 10" xfId="24979"/>
    <cellStyle name="40% - Accent3 2 2 2 2 10 2" xfId="24980"/>
    <cellStyle name="40% - Accent3 2 2 2 2 11" xfId="24981"/>
    <cellStyle name="40% - Accent3 2 2 2 2 12" xfId="24982"/>
    <cellStyle name="40% - Accent3 2 2 2 2 2" xfId="24983"/>
    <cellStyle name="40% - Accent3 2 2 2 2 2 2" xfId="24984"/>
    <cellStyle name="40% - Accent3 2 2 2 2 2 2 2" xfId="24985"/>
    <cellStyle name="40% - Accent3 2 2 2 2 2 2 2 2" xfId="24986"/>
    <cellStyle name="40% - Accent3 2 2 2 2 2 2 3" xfId="24987"/>
    <cellStyle name="40% - Accent3 2 2 2 2 2 2 4" xfId="24988"/>
    <cellStyle name="40% - Accent3 2 2 2 2 2 3" xfId="24989"/>
    <cellStyle name="40% - Accent3 2 2 2 2 2 3 2" xfId="24990"/>
    <cellStyle name="40% - Accent3 2 2 2 2 2 4" xfId="24991"/>
    <cellStyle name="40% - Accent3 2 2 2 2 2 5" xfId="24992"/>
    <cellStyle name="40% - Accent3 2 2 2 2 3" xfId="24993"/>
    <cellStyle name="40% - Accent3 2 2 2 2 3 2" xfId="24994"/>
    <cellStyle name="40% - Accent3 2 2 2 2 3 2 2" xfId="24995"/>
    <cellStyle name="40% - Accent3 2 2 2 2 3 2 2 2" xfId="24996"/>
    <cellStyle name="40% - Accent3 2 2 2 2 3 2 3" xfId="24997"/>
    <cellStyle name="40% - Accent3 2 2 2 2 3 2 4" xfId="24998"/>
    <cellStyle name="40% - Accent3 2 2 2 2 3 3" xfId="24999"/>
    <cellStyle name="40% - Accent3 2 2 2 2 3 3 2" xfId="25000"/>
    <cellStyle name="40% - Accent3 2 2 2 2 3 4" xfId="25001"/>
    <cellStyle name="40% - Accent3 2 2 2 2 3 5" xfId="25002"/>
    <cellStyle name="40% - Accent3 2 2 2 2 4" xfId="25003"/>
    <cellStyle name="40% - Accent3 2 2 2 2 4 2" xfId="25004"/>
    <cellStyle name="40% - Accent3 2 2 2 2 4 2 2" xfId="25005"/>
    <cellStyle name="40% - Accent3 2 2 2 2 4 3" xfId="25006"/>
    <cellStyle name="40% - Accent3 2 2 2 2 4 4" xfId="25007"/>
    <cellStyle name="40% - Accent3 2 2 2 2 5" xfId="25008"/>
    <cellStyle name="40% - Accent3 2 2 2 2 5 2" xfId="25009"/>
    <cellStyle name="40% - Accent3 2 2 2 2 5 2 2" xfId="25010"/>
    <cellStyle name="40% - Accent3 2 2 2 2 5 3" xfId="25011"/>
    <cellStyle name="40% - Accent3 2 2 2 2 5 4" xfId="25012"/>
    <cellStyle name="40% - Accent3 2 2 2 2 6" xfId="25013"/>
    <cellStyle name="40% - Accent3 2 2 2 2 6 2" xfId="25014"/>
    <cellStyle name="40% - Accent3 2 2 2 2 6 2 2" xfId="25015"/>
    <cellStyle name="40% - Accent3 2 2 2 2 6 3" xfId="25016"/>
    <cellStyle name="40% - Accent3 2 2 2 2 6 4" xfId="25017"/>
    <cellStyle name="40% - Accent3 2 2 2 2 7" xfId="25018"/>
    <cellStyle name="40% - Accent3 2 2 2 2 7 2" xfId="25019"/>
    <cellStyle name="40% - Accent3 2 2 2 2 7 2 2" xfId="25020"/>
    <cellStyle name="40% - Accent3 2 2 2 2 7 3" xfId="25021"/>
    <cellStyle name="40% - Accent3 2 2 2 2 7 4" xfId="25022"/>
    <cellStyle name="40% - Accent3 2 2 2 2 8" xfId="25023"/>
    <cellStyle name="40% - Accent3 2 2 2 2 8 2" xfId="25024"/>
    <cellStyle name="40% - Accent3 2 2 2 2 8 2 2" xfId="25025"/>
    <cellStyle name="40% - Accent3 2 2 2 2 8 3" xfId="25026"/>
    <cellStyle name="40% - Accent3 2 2 2 2 8 4" xfId="25027"/>
    <cellStyle name="40% - Accent3 2 2 2 2 9" xfId="25028"/>
    <cellStyle name="40% - Accent3 2 2 2 2 9 2" xfId="25029"/>
    <cellStyle name="40% - Accent3 2 2 2 2 9 2 2" xfId="25030"/>
    <cellStyle name="40% - Accent3 2 2 2 2 9 3" xfId="25031"/>
    <cellStyle name="40% - Accent3 2 2 2 2 9 4" xfId="25032"/>
    <cellStyle name="40% - Accent3 2 2 2 3" xfId="25033"/>
    <cellStyle name="40% - Accent3 2 2 2 3 10" xfId="25034"/>
    <cellStyle name="40% - Accent3 2 2 2 3 11" xfId="25035"/>
    <cellStyle name="40% - Accent3 2 2 2 3 2" xfId="25036"/>
    <cellStyle name="40% - Accent3 2 2 2 3 2 2" xfId="25037"/>
    <cellStyle name="40% - Accent3 2 2 2 3 2 2 2" xfId="25038"/>
    <cellStyle name="40% - Accent3 2 2 2 3 2 3" xfId="25039"/>
    <cellStyle name="40% - Accent3 2 2 2 3 2 4" xfId="25040"/>
    <cellStyle name="40% - Accent3 2 2 2 3 3" xfId="25041"/>
    <cellStyle name="40% - Accent3 2 2 2 3 3 2" xfId="25042"/>
    <cellStyle name="40% - Accent3 2 2 2 3 3 2 2" xfId="25043"/>
    <cellStyle name="40% - Accent3 2 2 2 3 3 3" xfId="25044"/>
    <cellStyle name="40% - Accent3 2 2 2 3 3 4" xfId="25045"/>
    <cellStyle name="40% - Accent3 2 2 2 3 4" xfId="25046"/>
    <cellStyle name="40% - Accent3 2 2 2 3 4 2" xfId="25047"/>
    <cellStyle name="40% - Accent3 2 2 2 3 4 2 2" xfId="25048"/>
    <cellStyle name="40% - Accent3 2 2 2 3 4 3" xfId="25049"/>
    <cellStyle name="40% - Accent3 2 2 2 3 4 4" xfId="25050"/>
    <cellStyle name="40% - Accent3 2 2 2 3 5" xfId="25051"/>
    <cellStyle name="40% - Accent3 2 2 2 3 5 2" xfId="25052"/>
    <cellStyle name="40% - Accent3 2 2 2 3 5 2 2" xfId="25053"/>
    <cellStyle name="40% - Accent3 2 2 2 3 5 3" xfId="25054"/>
    <cellStyle name="40% - Accent3 2 2 2 3 5 4" xfId="25055"/>
    <cellStyle name="40% - Accent3 2 2 2 3 6" xfId="25056"/>
    <cellStyle name="40% - Accent3 2 2 2 3 6 2" xfId="25057"/>
    <cellStyle name="40% - Accent3 2 2 2 3 6 2 2" xfId="25058"/>
    <cellStyle name="40% - Accent3 2 2 2 3 6 3" xfId="25059"/>
    <cellStyle name="40% - Accent3 2 2 2 3 6 4" xfId="25060"/>
    <cellStyle name="40% - Accent3 2 2 2 3 7" xfId="25061"/>
    <cellStyle name="40% - Accent3 2 2 2 3 7 2" xfId="25062"/>
    <cellStyle name="40% - Accent3 2 2 2 3 7 2 2" xfId="25063"/>
    <cellStyle name="40% - Accent3 2 2 2 3 7 3" xfId="25064"/>
    <cellStyle name="40% - Accent3 2 2 2 3 7 4" xfId="25065"/>
    <cellStyle name="40% - Accent3 2 2 2 3 8" xfId="25066"/>
    <cellStyle name="40% - Accent3 2 2 2 3 8 2" xfId="25067"/>
    <cellStyle name="40% - Accent3 2 2 2 3 8 2 2" xfId="25068"/>
    <cellStyle name="40% - Accent3 2 2 2 3 8 3" xfId="25069"/>
    <cellStyle name="40% - Accent3 2 2 2 3 8 4" xfId="25070"/>
    <cellStyle name="40% - Accent3 2 2 2 3 9" xfId="25071"/>
    <cellStyle name="40% - Accent3 2 2 2 3 9 2" xfId="25072"/>
    <cellStyle name="40% - Accent3 2 2 2 4" xfId="25073"/>
    <cellStyle name="40% - Accent3 2 2 2 4 2" xfId="25074"/>
    <cellStyle name="40% - Accent3 2 2 2 4 2 2" xfId="25075"/>
    <cellStyle name="40% - Accent3 2 2 2 4 2 2 2" xfId="25076"/>
    <cellStyle name="40% - Accent3 2 2 2 4 2 3" xfId="25077"/>
    <cellStyle name="40% - Accent3 2 2 2 4 2 4" xfId="25078"/>
    <cellStyle name="40% - Accent3 2 2 2 4 3" xfId="25079"/>
    <cellStyle name="40% - Accent3 2 2 2 4 3 2" xfId="25080"/>
    <cellStyle name="40% - Accent3 2 2 2 4 4" xfId="25081"/>
    <cellStyle name="40% - Accent3 2 2 2 4 5" xfId="25082"/>
    <cellStyle name="40% - Accent3 2 2 2 5" xfId="25083"/>
    <cellStyle name="40% - Accent3 2 2 2 5 2" xfId="25084"/>
    <cellStyle name="40% - Accent3 2 2 2 5 2 2" xfId="25085"/>
    <cellStyle name="40% - Accent3 2 2 2 5 3" xfId="25086"/>
    <cellStyle name="40% - Accent3 2 2 2 5 4" xfId="25087"/>
    <cellStyle name="40% - Accent3 2 2 2 6" xfId="25088"/>
    <cellStyle name="40% - Accent3 2 2 2 6 2" xfId="25089"/>
    <cellStyle name="40% - Accent3 2 2 2 6 2 2" xfId="25090"/>
    <cellStyle name="40% - Accent3 2 2 2 6 3" xfId="25091"/>
    <cellStyle name="40% - Accent3 2 2 2 6 4" xfId="25092"/>
    <cellStyle name="40% - Accent3 2 2 2 7" xfId="25093"/>
    <cellStyle name="40% - Accent3 2 2 2 7 2" xfId="25094"/>
    <cellStyle name="40% - Accent3 2 2 2 7 2 2" xfId="25095"/>
    <cellStyle name="40% - Accent3 2 2 2 7 3" xfId="25096"/>
    <cellStyle name="40% - Accent3 2 2 2 7 4" xfId="25097"/>
    <cellStyle name="40% - Accent3 2 2 2 8" xfId="25098"/>
    <cellStyle name="40% - Accent3 2 2 2 8 2" xfId="25099"/>
    <cellStyle name="40% - Accent3 2 2 2 8 2 2" xfId="25100"/>
    <cellStyle name="40% - Accent3 2 2 2 8 3" xfId="25101"/>
    <cellStyle name="40% - Accent3 2 2 2 8 4" xfId="25102"/>
    <cellStyle name="40% - Accent3 2 2 2 9" xfId="25103"/>
    <cellStyle name="40% - Accent3 2 2 2 9 2" xfId="25104"/>
    <cellStyle name="40% - Accent3 2 2 2 9 2 2" xfId="25105"/>
    <cellStyle name="40% - Accent3 2 2 2 9 3" xfId="25106"/>
    <cellStyle name="40% - Accent3 2 2 2 9 4" xfId="25107"/>
    <cellStyle name="40% - Accent3 2 2 3" xfId="25108"/>
    <cellStyle name="40% - Accent3 2 2 3 10" xfId="25109"/>
    <cellStyle name="40% - Accent3 2 2 3 2" xfId="25110"/>
    <cellStyle name="40% - Accent3 2 2 3 2 2" xfId="25111"/>
    <cellStyle name="40% - Accent3 2 2 3 2 2 2" xfId="25112"/>
    <cellStyle name="40% - Accent3 2 2 3 2 2 2 2" xfId="25113"/>
    <cellStyle name="40% - Accent3 2 2 3 2 2 3" xfId="25114"/>
    <cellStyle name="40% - Accent3 2 2 3 2 2 4" xfId="25115"/>
    <cellStyle name="40% - Accent3 2 2 3 2 3" xfId="25116"/>
    <cellStyle name="40% - Accent3 2 2 3 2 3 2" xfId="25117"/>
    <cellStyle name="40% - Accent3 2 2 3 2 4" xfId="25118"/>
    <cellStyle name="40% - Accent3 2 2 3 2 5" xfId="25119"/>
    <cellStyle name="40% - Accent3 2 2 3 3" xfId="25120"/>
    <cellStyle name="40% - Accent3 2 2 3 3 2" xfId="25121"/>
    <cellStyle name="40% - Accent3 2 2 3 3 2 2" xfId="25122"/>
    <cellStyle name="40% - Accent3 2 2 3 3 2 2 2" xfId="25123"/>
    <cellStyle name="40% - Accent3 2 2 3 3 2 3" xfId="25124"/>
    <cellStyle name="40% - Accent3 2 2 3 3 2 4" xfId="25125"/>
    <cellStyle name="40% - Accent3 2 2 3 3 3" xfId="25126"/>
    <cellStyle name="40% - Accent3 2 2 3 3 3 2" xfId="25127"/>
    <cellStyle name="40% - Accent3 2 2 3 3 4" xfId="25128"/>
    <cellStyle name="40% - Accent3 2 2 3 3 5" xfId="25129"/>
    <cellStyle name="40% - Accent3 2 2 3 4" xfId="25130"/>
    <cellStyle name="40% - Accent3 2 2 3 4 2" xfId="25131"/>
    <cellStyle name="40% - Accent3 2 2 3 4 2 2" xfId="25132"/>
    <cellStyle name="40% - Accent3 2 2 3 4 3" xfId="25133"/>
    <cellStyle name="40% - Accent3 2 2 3 4 4" xfId="25134"/>
    <cellStyle name="40% - Accent3 2 2 3 5" xfId="25135"/>
    <cellStyle name="40% - Accent3 2 2 3 5 2" xfId="25136"/>
    <cellStyle name="40% - Accent3 2 2 3 5 2 2" xfId="25137"/>
    <cellStyle name="40% - Accent3 2 2 3 5 3" xfId="25138"/>
    <cellStyle name="40% - Accent3 2 2 3 5 4" xfId="25139"/>
    <cellStyle name="40% - Accent3 2 2 3 6" xfId="25140"/>
    <cellStyle name="40% - Accent3 2 2 3 6 2" xfId="25141"/>
    <cellStyle name="40% - Accent3 2 2 3 6 2 2" xfId="25142"/>
    <cellStyle name="40% - Accent3 2 2 3 6 3" xfId="25143"/>
    <cellStyle name="40% - Accent3 2 2 3 6 4" xfId="25144"/>
    <cellStyle name="40% - Accent3 2 2 3 7" xfId="25145"/>
    <cellStyle name="40% - Accent3 2 2 3 7 2" xfId="25146"/>
    <cellStyle name="40% - Accent3 2 2 3 7 2 2" xfId="25147"/>
    <cellStyle name="40% - Accent3 2 2 3 7 3" xfId="25148"/>
    <cellStyle name="40% - Accent3 2 2 3 7 4" xfId="25149"/>
    <cellStyle name="40% - Accent3 2 2 3 8" xfId="25150"/>
    <cellStyle name="40% - Accent3 2 2 3 8 2" xfId="25151"/>
    <cellStyle name="40% - Accent3 2 2 3 9" xfId="25152"/>
    <cellStyle name="40% - Accent3 2 2 4" xfId="25153"/>
    <cellStyle name="40% - Accent3 2 2 4 10" xfId="25154"/>
    <cellStyle name="40% - Accent3 2 2 4 2" xfId="25155"/>
    <cellStyle name="40% - Accent3 2 2 4 2 2" xfId="25156"/>
    <cellStyle name="40% - Accent3 2 2 4 2 2 2" xfId="25157"/>
    <cellStyle name="40% - Accent3 2 2 4 2 3" xfId="25158"/>
    <cellStyle name="40% - Accent3 2 2 4 2 4" xfId="25159"/>
    <cellStyle name="40% - Accent3 2 2 4 3" xfId="25160"/>
    <cellStyle name="40% - Accent3 2 2 4 3 2" xfId="25161"/>
    <cellStyle name="40% - Accent3 2 2 4 3 2 2" xfId="25162"/>
    <cellStyle name="40% - Accent3 2 2 4 3 3" xfId="25163"/>
    <cellStyle name="40% - Accent3 2 2 4 3 4" xfId="25164"/>
    <cellStyle name="40% - Accent3 2 2 4 4" xfId="25165"/>
    <cellStyle name="40% - Accent3 2 2 4 4 2" xfId="25166"/>
    <cellStyle name="40% - Accent3 2 2 4 4 2 2" xfId="25167"/>
    <cellStyle name="40% - Accent3 2 2 4 4 3" xfId="25168"/>
    <cellStyle name="40% - Accent3 2 2 4 4 4" xfId="25169"/>
    <cellStyle name="40% - Accent3 2 2 4 5" xfId="25170"/>
    <cellStyle name="40% - Accent3 2 2 4 5 2" xfId="25171"/>
    <cellStyle name="40% - Accent3 2 2 4 5 2 2" xfId="25172"/>
    <cellStyle name="40% - Accent3 2 2 4 5 3" xfId="25173"/>
    <cellStyle name="40% - Accent3 2 2 4 5 4" xfId="25174"/>
    <cellStyle name="40% - Accent3 2 2 4 6" xfId="25175"/>
    <cellStyle name="40% - Accent3 2 2 4 6 2" xfId="25176"/>
    <cellStyle name="40% - Accent3 2 2 4 6 2 2" xfId="25177"/>
    <cellStyle name="40% - Accent3 2 2 4 6 3" xfId="25178"/>
    <cellStyle name="40% - Accent3 2 2 4 6 4" xfId="25179"/>
    <cellStyle name="40% - Accent3 2 2 4 7" xfId="25180"/>
    <cellStyle name="40% - Accent3 2 2 4 7 2" xfId="25181"/>
    <cellStyle name="40% - Accent3 2 2 4 7 2 2" xfId="25182"/>
    <cellStyle name="40% - Accent3 2 2 4 7 3" xfId="25183"/>
    <cellStyle name="40% - Accent3 2 2 4 7 4" xfId="25184"/>
    <cellStyle name="40% - Accent3 2 2 4 8" xfId="25185"/>
    <cellStyle name="40% - Accent3 2 2 4 8 2" xfId="25186"/>
    <cellStyle name="40% - Accent3 2 2 4 9" xfId="25187"/>
    <cellStyle name="40% - Accent3 2 2 5" xfId="25188"/>
    <cellStyle name="40% - Accent3 2 2 5 2" xfId="25189"/>
    <cellStyle name="40% - Accent3 2 2 5 2 2" xfId="25190"/>
    <cellStyle name="40% - Accent3 2 2 5 3" xfId="25191"/>
    <cellStyle name="40% - Accent3 2 2 5 4" xfId="25192"/>
    <cellStyle name="40% - Accent3 2 2 6" xfId="25193"/>
    <cellStyle name="40% - Accent3 2 2 6 2" xfId="25194"/>
    <cellStyle name="40% - Accent3 2 2 6 2 2" xfId="25195"/>
    <cellStyle name="40% - Accent3 2 2 6 3" xfId="25196"/>
    <cellStyle name="40% - Accent3 2 2 6 4" xfId="25197"/>
    <cellStyle name="40% - Accent3 2 2 7" xfId="25198"/>
    <cellStyle name="40% - Accent3 2 3" xfId="1005"/>
    <cellStyle name="40% - Accent3 2 3 2" xfId="25199"/>
    <cellStyle name="40% - Accent3 2 3 2 2" xfId="25200"/>
    <cellStyle name="40% - Accent3 2 3 2 2 2" xfId="25201"/>
    <cellStyle name="40% - Accent3 2 3 2 2 2 2" xfId="25202"/>
    <cellStyle name="40% - Accent3 2 3 2 2 3" xfId="25203"/>
    <cellStyle name="40% - Accent3 2 3 2 3" xfId="25204"/>
    <cellStyle name="40% - Accent3 2 3 2 3 2" xfId="25205"/>
    <cellStyle name="40% - Accent3 2 3 2 4" xfId="25206"/>
    <cellStyle name="40% - Accent3 2 3 3" xfId="25207"/>
    <cellStyle name="40% - Accent3 2 3 4" xfId="25208"/>
    <cellStyle name="40% - Accent3 2 3 4 2" xfId="25209"/>
    <cellStyle name="40% - Accent3 2 3 5" xfId="25210"/>
    <cellStyle name="40% - Accent3 2 3 6" xfId="25211"/>
    <cellStyle name="40% - Accent3 2 4" xfId="1006"/>
    <cellStyle name="40% - Accent3 2 4 10" xfId="25212"/>
    <cellStyle name="40% - Accent3 2 4 10 2" xfId="25213"/>
    <cellStyle name="40% - Accent3 2 4 10 2 2" xfId="25214"/>
    <cellStyle name="40% - Accent3 2 4 10 3" xfId="25215"/>
    <cellStyle name="40% - Accent3 2 4 10 4" xfId="25216"/>
    <cellStyle name="40% - Accent3 2 4 11" xfId="25217"/>
    <cellStyle name="40% - Accent3 2 4 11 2" xfId="25218"/>
    <cellStyle name="40% - Accent3 2 4 11 2 2" xfId="25219"/>
    <cellStyle name="40% - Accent3 2 4 11 3" xfId="25220"/>
    <cellStyle name="40% - Accent3 2 4 11 4" xfId="25221"/>
    <cellStyle name="40% - Accent3 2 4 12" xfId="25222"/>
    <cellStyle name="40% - Accent3 2 4 12 2" xfId="25223"/>
    <cellStyle name="40% - Accent3 2 4 12 2 2" xfId="25224"/>
    <cellStyle name="40% - Accent3 2 4 12 3" xfId="25225"/>
    <cellStyle name="40% - Accent3 2 4 13" xfId="25226"/>
    <cellStyle name="40% - Accent3 2 4 13 2" xfId="25227"/>
    <cellStyle name="40% - Accent3 2 4 14" xfId="25228"/>
    <cellStyle name="40% - Accent3 2 4 15" xfId="25229"/>
    <cellStyle name="40% - Accent3 2 4 16" xfId="25230"/>
    <cellStyle name="40% - Accent3 2 4 2" xfId="25231"/>
    <cellStyle name="40% - Accent3 2 4 2 10" xfId="25232"/>
    <cellStyle name="40% - Accent3 2 4 2 10 2" xfId="25233"/>
    <cellStyle name="40% - Accent3 2 4 2 11" xfId="25234"/>
    <cellStyle name="40% - Accent3 2 4 2 12" xfId="25235"/>
    <cellStyle name="40% - Accent3 2 4 2 13" xfId="25236"/>
    <cellStyle name="40% - Accent3 2 4 2 2" xfId="25237"/>
    <cellStyle name="40% - Accent3 2 4 2 2 2" xfId="25238"/>
    <cellStyle name="40% - Accent3 2 4 2 2 2 2" xfId="25239"/>
    <cellStyle name="40% - Accent3 2 4 2 2 2 2 2" xfId="25240"/>
    <cellStyle name="40% - Accent3 2 4 2 2 2 3" xfId="25241"/>
    <cellStyle name="40% - Accent3 2 4 2 2 2 4" xfId="25242"/>
    <cellStyle name="40% - Accent3 2 4 2 2 3" xfId="25243"/>
    <cellStyle name="40% - Accent3 2 4 2 2 3 2" xfId="25244"/>
    <cellStyle name="40% - Accent3 2 4 2 2 4" xfId="25245"/>
    <cellStyle name="40% - Accent3 2 4 2 2 5" xfId="25246"/>
    <cellStyle name="40% - Accent3 2 4 2 3" xfId="25247"/>
    <cellStyle name="40% - Accent3 2 4 2 3 2" xfId="25248"/>
    <cellStyle name="40% - Accent3 2 4 2 3 2 2" xfId="25249"/>
    <cellStyle name="40% - Accent3 2 4 2 3 2 2 2" xfId="25250"/>
    <cellStyle name="40% - Accent3 2 4 2 3 2 3" xfId="25251"/>
    <cellStyle name="40% - Accent3 2 4 2 3 2 4" xfId="25252"/>
    <cellStyle name="40% - Accent3 2 4 2 3 3" xfId="25253"/>
    <cellStyle name="40% - Accent3 2 4 2 3 3 2" xfId="25254"/>
    <cellStyle name="40% - Accent3 2 4 2 3 4" xfId="25255"/>
    <cellStyle name="40% - Accent3 2 4 2 3 5" xfId="25256"/>
    <cellStyle name="40% - Accent3 2 4 2 4" xfId="25257"/>
    <cellStyle name="40% - Accent3 2 4 2 4 2" xfId="25258"/>
    <cellStyle name="40% - Accent3 2 4 2 4 2 2" xfId="25259"/>
    <cellStyle name="40% - Accent3 2 4 2 4 3" xfId="25260"/>
    <cellStyle name="40% - Accent3 2 4 2 4 4" xfId="25261"/>
    <cellStyle name="40% - Accent3 2 4 2 5" xfId="25262"/>
    <cellStyle name="40% - Accent3 2 4 2 5 2" xfId="25263"/>
    <cellStyle name="40% - Accent3 2 4 2 5 2 2" xfId="25264"/>
    <cellStyle name="40% - Accent3 2 4 2 5 3" xfId="25265"/>
    <cellStyle name="40% - Accent3 2 4 2 5 4" xfId="25266"/>
    <cellStyle name="40% - Accent3 2 4 2 6" xfId="25267"/>
    <cellStyle name="40% - Accent3 2 4 2 6 2" xfId="25268"/>
    <cellStyle name="40% - Accent3 2 4 2 6 2 2" xfId="25269"/>
    <cellStyle name="40% - Accent3 2 4 2 6 3" xfId="25270"/>
    <cellStyle name="40% - Accent3 2 4 2 6 4" xfId="25271"/>
    <cellStyle name="40% - Accent3 2 4 2 7" xfId="25272"/>
    <cellStyle name="40% - Accent3 2 4 2 7 2" xfId="25273"/>
    <cellStyle name="40% - Accent3 2 4 2 7 2 2" xfId="25274"/>
    <cellStyle name="40% - Accent3 2 4 2 7 3" xfId="25275"/>
    <cellStyle name="40% - Accent3 2 4 2 7 4" xfId="25276"/>
    <cellStyle name="40% - Accent3 2 4 2 8" xfId="25277"/>
    <cellStyle name="40% - Accent3 2 4 2 8 2" xfId="25278"/>
    <cellStyle name="40% - Accent3 2 4 2 8 2 2" xfId="25279"/>
    <cellStyle name="40% - Accent3 2 4 2 8 3" xfId="25280"/>
    <cellStyle name="40% - Accent3 2 4 2 8 4" xfId="25281"/>
    <cellStyle name="40% - Accent3 2 4 2 9" xfId="25282"/>
    <cellStyle name="40% - Accent3 2 4 2 9 2" xfId="25283"/>
    <cellStyle name="40% - Accent3 2 4 2 9 2 2" xfId="25284"/>
    <cellStyle name="40% - Accent3 2 4 2 9 3" xfId="25285"/>
    <cellStyle name="40% - Accent3 2 4 2 9 4" xfId="25286"/>
    <cellStyle name="40% - Accent3 2 4 3" xfId="25287"/>
    <cellStyle name="40% - Accent3 2 4 3 10" xfId="25288"/>
    <cellStyle name="40% - Accent3 2 4 3 11" xfId="25289"/>
    <cellStyle name="40% - Accent3 2 4 3 2" xfId="25290"/>
    <cellStyle name="40% - Accent3 2 4 3 2 2" xfId="25291"/>
    <cellStyle name="40% - Accent3 2 4 3 2 2 2" xfId="25292"/>
    <cellStyle name="40% - Accent3 2 4 3 2 3" xfId="25293"/>
    <cellStyle name="40% - Accent3 2 4 3 2 4" xfId="25294"/>
    <cellStyle name="40% - Accent3 2 4 3 3" xfId="25295"/>
    <cellStyle name="40% - Accent3 2 4 3 3 2" xfId="25296"/>
    <cellStyle name="40% - Accent3 2 4 3 3 2 2" xfId="25297"/>
    <cellStyle name="40% - Accent3 2 4 3 3 3" xfId="25298"/>
    <cellStyle name="40% - Accent3 2 4 3 3 4" xfId="25299"/>
    <cellStyle name="40% - Accent3 2 4 3 4" xfId="25300"/>
    <cellStyle name="40% - Accent3 2 4 3 4 2" xfId="25301"/>
    <cellStyle name="40% - Accent3 2 4 3 4 2 2" xfId="25302"/>
    <cellStyle name="40% - Accent3 2 4 3 4 3" xfId="25303"/>
    <cellStyle name="40% - Accent3 2 4 3 4 4" xfId="25304"/>
    <cellStyle name="40% - Accent3 2 4 3 5" xfId="25305"/>
    <cellStyle name="40% - Accent3 2 4 3 5 2" xfId="25306"/>
    <cellStyle name="40% - Accent3 2 4 3 5 2 2" xfId="25307"/>
    <cellStyle name="40% - Accent3 2 4 3 5 3" xfId="25308"/>
    <cellStyle name="40% - Accent3 2 4 3 5 4" xfId="25309"/>
    <cellStyle name="40% - Accent3 2 4 3 6" xfId="25310"/>
    <cellStyle name="40% - Accent3 2 4 3 6 2" xfId="25311"/>
    <cellStyle name="40% - Accent3 2 4 3 6 2 2" xfId="25312"/>
    <cellStyle name="40% - Accent3 2 4 3 6 3" xfId="25313"/>
    <cellStyle name="40% - Accent3 2 4 3 6 4" xfId="25314"/>
    <cellStyle name="40% - Accent3 2 4 3 7" xfId="25315"/>
    <cellStyle name="40% - Accent3 2 4 3 7 2" xfId="25316"/>
    <cellStyle name="40% - Accent3 2 4 3 7 2 2" xfId="25317"/>
    <cellStyle name="40% - Accent3 2 4 3 7 3" xfId="25318"/>
    <cellStyle name="40% - Accent3 2 4 3 7 4" xfId="25319"/>
    <cellStyle name="40% - Accent3 2 4 3 8" xfId="25320"/>
    <cellStyle name="40% - Accent3 2 4 3 8 2" xfId="25321"/>
    <cellStyle name="40% - Accent3 2 4 3 8 2 2" xfId="25322"/>
    <cellStyle name="40% - Accent3 2 4 3 8 3" xfId="25323"/>
    <cellStyle name="40% - Accent3 2 4 3 8 4" xfId="25324"/>
    <cellStyle name="40% - Accent3 2 4 3 9" xfId="25325"/>
    <cellStyle name="40% - Accent3 2 4 3 9 2" xfId="25326"/>
    <cellStyle name="40% - Accent3 2 4 4" xfId="25327"/>
    <cellStyle name="40% - Accent3 2 4 4 2" xfId="25328"/>
    <cellStyle name="40% - Accent3 2 4 4 2 2" xfId="25329"/>
    <cellStyle name="40% - Accent3 2 4 4 2 2 2" xfId="25330"/>
    <cellStyle name="40% - Accent3 2 4 4 2 3" xfId="25331"/>
    <cellStyle name="40% - Accent3 2 4 4 2 4" xfId="25332"/>
    <cellStyle name="40% - Accent3 2 4 4 3" xfId="25333"/>
    <cellStyle name="40% - Accent3 2 4 4 3 2" xfId="25334"/>
    <cellStyle name="40% - Accent3 2 4 4 4" xfId="25335"/>
    <cellStyle name="40% - Accent3 2 4 4 5" xfId="25336"/>
    <cellStyle name="40% - Accent3 2 4 5" xfId="25337"/>
    <cellStyle name="40% - Accent3 2 4 5 2" xfId="25338"/>
    <cellStyle name="40% - Accent3 2 4 5 2 2" xfId="25339"/>
    <cellStyle name="40% - Accent3 2 4 5 3" xfId="25340"/>
    <cellStyle name="40% - Accent3 2 4 5 4" xfId="25341"/>
    <cellStyle name="40% - Accent3 2 4 6" xfId="25342"/>
    <cellStyle name="40% - Accent3 2 4 6 2" xfId="25343"/>
    <cellStyle name="40% - Accent3 2 4 6 2 2" xfId="25344"/>
    <cellStyle name="40% - Accent3 2 4 6 3" xfId="25345"/>
    <cellStyle name="40% - Accent3 2 4 6 4" xfId="25346"/>
    <cellStyle name="40% - Accent3 2 4 7" xfId="25347"/>
    <cellStyle name="40% - Accent3 2 4 7 2" xfId="25348"/>
    <cellStyle name="40% - Accent3 2 4 7 2 2" xfId="25349"/>
    <cellStyle name="40% - Accent3 2 4 7 3" xfId="25350"/>
    <cellStyle name="40% - Accent3 2 4 7 4" xfId="25351"/>
    <cellStyle name="40% - Accent3 2 4 8" xfId="25352"/>
    <cellStyle name="40% - Accent3 2 4 8 2" xfId="25353"/>
    <cellStyle name="40% - Accent3 2 4 8 2 2" xfId="25354"/>
    <cellStyle name="40% - Accent3 2 4 8 3" xfId="25355"/>
    <cellStyle name="40% - Accent3 2 4 8 4" xfId="25356"/>
    <cellStyle name="40% - Accent3 2 4 9" xfId="25357"/>
    <cellStyle name="40% - Accent3 2 4 9 2" xfId="25358"/>
    <cellStyle name="40% - Accent3 2 4 9 2 2" xfId="25359"/>
    <cellStyle name="40% - Accent3 2 4 9 3" xfId="25360"/>
    <cellStyle name="40% - Accent3 2 4 9 4" xfId="25361"/>
    <cellStyle name="40% - Accent3 2 5" xfId="1007"/>
    <cellStyle name="40% - Accent3 2 5 10" xfId="25362"/>
    <cellStyle name="40% - Accent3 2 5 10 2" xfId="25363"/>
    <cellStyle name="40% - Accent3 2 5 10 2 2" xfId="25364"/>
    <cellStyle name="40% - Accent3 2 5 10 3" xfId="25365"/>
    <cellStyle name="40% - Accent3 2 5 10 4" xfId="25366"/>
    <cellStyle name="40% - Accent3 2 5 11" xfId="25367"/>
    <cellStyle name="40% - Accent3 2 5 11 2" xfId="25368"/>
    <cellStyle name="40% - Accent3 2 5 11 2 2" xfId="25369"/>
    <cellStyle name="40% - Accent3 2 5 11 3" xfId="25370"/>
    <cellStyle name="40% - Accent3 2 5 11 4" xfId="25371"/>
    <cellStyle name="40% - Accent3 2 5 12" xfId="25372"/>
    <cellStyle name="40% - Accent3 2 5 12 2" xfId="25373"/>
    <cellStyle name="40% - Accent3 2 5 12 2 2" xfId="25374"/>
    <cellStyle name="40% - Accent3 2 5 12 3" xfId="25375"/>
    <cellStyle name="40% - Accent3 2 5 13" xfId="25376"/>
    <cellStyle name="40% - Accent3 2 5 13 2" xfId="25377"/>
    <cellStyle name="40% - Accent3 2 5 14" xfId="25378"/>
    <cellStyle name="40% - Accent3 2 5 15" xfId="25379"/>
    <cellStyle name="40% - Accent3 2 5 16" xfId="25380"/>
    <cellStyle name="40% - Accent3 2 5 2" xfId="25381"/>
    <cellStyle name="40% - Accent3 2 5 2 10" xfId="25382"/>
    <cellStyle name="40% - Accent3 2 5 2 10 2" xfId="25383"/>
    <cellStyle name="40% - Accent3 2 5 2 11" xfId="25384"/>
    <cellStyle name="40% - Accent3 2 5 2 12" xfId="25385"/>
    <cellStyle name="40% - Accent3 2 5 2 2" xfId="25386"/>
    <cellStyle name="40% - Accent3 2 5 2 2 2" xfId="25387"/>
    <cellStyle name="40% - Accent3 2 5 2 2 2 2" xfId="25388"/>
    <cellStyle name="40% - Accent3 2 5 2 2 3" xfId="25389"/>
    <cellStyle name="40% - Accent3 2 5 2 2 4" xfId="25390"/>
    <cellStyle name="40% - Accent3 2 5 2 3" xfId="25391"/>
    <cellStyle name="40% - Accent3 2 5 2 3 2" xfId="25392"/>
    <cellStyle name="40% - Accent3 2 5 2 3 2 2" xfId="25393"/>
    <cellStyle name="40% - Accent3 2 5 2 3 3" xfId="25394"/>
    <cellStyle name="40% - Accent3 2 5 2 3 4" xfId="25395"/>
    <cellStyle name="40% - Accent3 2 5 2 4" xfId="25396"/>
    <cellStyle name="40% - Accent3 2 5 2 4 2" xfId="25397"/>
    <cellStyle name="40% - Accent3 2 5 2 4 2 2" xfId="25398"/>
    <cellStyle name="40% - Accent3 2 5 2 4 3" xfId="25399"/>
    <cellStyle name="40% - Accent3 2 5 2 4 4" xfId="25400"/>
    <cellStyle name="40% - Accent3 2 5 2 5" xfId="25401"/>
    <cellStyle name="40% - Accent3 2 5 2 5 2" xfId="25402"/>
    <cellStyle name="40% - Accent3 2 5 2 5 2 2" xfId="25403"/>
    <cellStyle name="40% - Accent3 2 5 2 5 3" xfId="25404"/>
    <cellStyle name="40% - Accent3 2 5 2 5 4" xfId="25405"/>
    <cellStyle name="40% - Accent3 2 5 2 6" xfId="25406"/>
    <cellStyle name="40% - Accent3 2 5 2 6 2" xfId="25407"/>
    <cellStyle name="40% - Accent3 2 5 2 6 2 2" xfId="25408"/>
    <cellStyle name="40% - Accent3 2 5 2 6 3" xfId="25409"/>
    <cellStyle name="40% - Accent3 2 5 2 6 4" xfId="25410"/>
    <cellStyle name="40% - Accent3 2 5 2 7" xfId="25411"/>
    <cellStyle name="40% - Accent3 2 5 2 7 2" xfId="25412"/>
    <cellStyle name="40% - Accent3 2 5 2 7 2 2" xfId="25413"/>
    <cellStyle name="40% - Accent3 2 5 2 7 3" xfId="25414"/>
    <cellStyle name="40% - Accent3 2 5 2 7 4" xfId="25415"/>
    <cellStyle name="40% - Accent3 2 5 2 8" xfId="25416"/>
    <cellStyle name="40% - Accent3 2 5 2 8 2" xfId="25417"/>
    <cellStyle name="40% - Accent3 2 5 2 8 2 2" xfId="25418"/>
    <cellStyle name="40% - Accent3 2 5 2 8 3" xfId="25419"/>
    <cellStyle name="40% - Accent3 2 5 2 8 4" xfId="25420"/>
    <cellStyle name="40% - Accent3 2 5 2 9" xfId="25421"/>
    <cellStyle name="40% - Accent3 2 5 2 9 2" xfId="25422"/>
    <cellStyle name="40% - Accent3 2 5 2 9 2 2" xfId="25423"/>
    <cellStyle name="40% - Accent3 2 5 2 9 3" xfId="25424"/>
    <cellStyle name="40% - Accent3 2 5 2 9 4" xfId="25425"/>
    <cellStyle name="40% - Accent3 2 5 3" xfId="25426"/>
    <cellStyle name="40% - Accent3 2 5 3 2" xfId="25427"/>
    <cellStyle name="40% - Accent3 2 5 3 2 2" xfId="25428"/>
    <cellStyle name="40% - Accent3 2 5 3 2 2 2" xfId="25429"/>
    <cellStyle name="40% - Accent3 2 5 3 2 3" xfId="25430"/>
    <cellStyle name="40% - Accent3 2 5 3 2 4" xfId="25431"/>
    <cellStyle name="40% - Accent3 2 5 3 3" xfId="25432"/>
    <cellStyle name="40% - Accent3 2 5 3 3 2" xfId="25433"/>
    <cellStyle name="40% - Accent3 2 5 3 4" xfId="25434"/>
    <cellStyle name="40% - Accent3 2 5 3 5" xfId="25435"/>
    <cellStyle name="40% - Accent3 2 5 4" xfId="25436"/>
    <cellStyle name="40% - Accent3 2 5 4 2" xfId="25437"/>
    <cellStyle name="40% - Accent3 2 5 4 2 2" xfId="25438"/>
    <cellStyle name="40% - Accent3 2 5 4 3" xfId="25439"/>
    <cellStyle name="40% - Accent3 2 5 4 4" xfId="25440"/>
    <cellStyle name="40% - Accent3 2 5 5" xfId="25441"/>
    <cellStyle name="40% - Accent3 2 5 5 2" xfId="25442"/>
    <cellStyle name="40% - Accent3 2 5 5 2 2" xfId="25443"/>
    <cellStyle name="40% - Accent3 2 5 5 3" xfId="25444"/>
    <cellStyle name="40% - Accent3 2 5 5 4" xfId="25445"/>
    <cellStyle name="40% - Accent3 2 5 6" xfId="25446"/>
    <cellStyle name="40% - Accent3 2 5 6 2" xfId="25447"/>
    <cellStyle name="40% - Accent3 2 5 6 2 2" xfId="25448"/>
    <cellStyle name="40% - Accent3 2 5 6 3" xfId="25449"/>
    <cellStyle name="40% - Accent3 2 5 6 4" xfId="25450"/>
    <cellStyle name="40% - Accent3 2 5 7" xfId="25451"/>
    <cellStyle name="40% - Accent3 2 5 7 2" xfId="25452"/>
    <cellStyle name="40% - Accent3 2 5 7 2 2" xfId="25453"/>
    <cellStyle name="40% - Accent3 2 5 7 3" xfId="25454"/>
    <cellStyle name="40% - Accent3 2 5 7 4" xfId="25455"/>
    <cellStyle name="40% - Accent3 2 5 8" xfId="25456"/>
    <cellStyle name="40% - Accent3 2 5 8 2" xfId="25457"/>
    <cellStyle name="40% - Accent3 2 5 8 2 2" xfId="25458"/>
    <cellStyle name="40% - Accent3 2 5 8 3" xfId="25459"/>
    <cellStyle name="40% - Accent3 2 5 8 4" xfId="25460"/>
    <cellStyle name="40% - Accent3 2 5 9" xfId="25461"/>
    <cellStyle name="40% - Accent3 2 5 9 2" xfId="25462"/>
    <cellStyle name="40% - Accent3 2 5 9 2 2" xfId="25463"/>
    <cellStyle name="40% - Accent3 2 5 9 3" xfId="25464"/>
    <cellStyle name="40% - Accent3 2 5 9 4" xfId="25465"/>
    <cellStyle name="40% - Accent3 2 6" xfId="1008"/>
    <cellStyle name="40% - Accent3 2 6 10" xfId="25466"/>
    <cellStyle name="40% - Accent3 2 6 10 2" xfId="25467"/>
    <cellStyle name="40% - Accent3 2 6 10 2 2" xfId="25468"/>
    <cellStyle name="40% - Accent3 2 6 10 3" xfId="25469"/>
    <cellStyle name="40% - Accent3 2 6 11" xfId="25470"/>
    <cellStyle name="40% - Accent3 2 6 11 2" xfId="25471"/>
    <cellStyle name="40% - Accent3 2 6 12" xfId="25472"/>
    <cellStyle name="40% - Accent3 2 6 13" xfId="25473"/>
    <cellStyle name="40% - Accent3 2 6 14" xfId="25474"/>
    <cellStyle name="40% - Accent3 2 6 2" xfId="25475"/>
    <cellStyle name="40% - Accent3 2 6 2 2" xfId="25476"/>
    <cellStyle name="40% - Accent3 2 6 2 2 2" xfId="25477"/>
    <cellStyle name="40% - Accent3 2 6 2 2 2 2" xfId="25478"/>
    <cellStyle name="40% - Accent3 2 6 2 2 3" xfId="25479"/>
    <cellStyle name="40% - Accent3 2 6 2 2 4" xfId="25480"/>
    <cellStyle name="40% - Accent3 2 6 2 3" xfId="25481"/>
    <cellStyle name="40% - Accent3 2 6 2 3 2" xfId="25482"/>
    <cellStyle name="40% - Accent3 2 6 2 4" xfId="25483"/>
    <cellStyle name="40% - Accent3 2 6 2 5" xfId="25484"/>
    <cellStyle name="40% - Accent3 2 6 3" xfId="25485"/>
    <cellStyle name="40% - Accent3 2 6 3 2" xfId="25486"/>
    <cellStyle name="40% - Accent3 2 6 3 2 2" xfId="25487"/>
    <cellStyle name="40% - Accent3 2 6 3 2 2 2" xfId="25488"/>
    <cellStyle name="40% - Accent3 2 6 3 2 3" xfId="25489"/>
    <cellStyle name="40% - Accent3 2 6 3 2 4" xfId="25490"/>
    <cellStyle name="40% - Accent3 2 6 3 3" xfId="25491"/>
    <cellStyle name="40% - Accent3 2 6 3 3 2" xfId="25492"/>
    <cellStyle name="40% - Accent3 2 6 3 4" xfId="25493"/>
    <cellStyle name="40% - Accent3 2 6 3 5" xfId="25494"/>
    <cellStyle name="40% - Accent3 2 6 4" xfId="25495"/>
    <cellStyle name="40% - Accent3 2 6 4 2" xfId="25496"/>
    <cellStyle name="40% - Accent3 2 6 4 2 2" xfId="25497"/>
    <cellStyle name="40% - Accent3 2 6 4 3" xfId="25498"/>
    <cellStyle name="40% - Accent3 2 6 4 4" xfId="25499"/>
    <cellStyle name="40% - Accent3 2 6 5" xfId="25500"/>
    <cellStyle name="40% - Accent3 2 6 5 2" xfId="25501"/>
    <cellStyle name="40% - Accent3 2 6 5 2 2" xfId="25502"/>
    <cellStyle name="40% - Accent3 2 6 5 3" xfId="25503"/>
    <cellStyle name="40% - Accent3 2 6 5 4" xfId="25504"/>
    <cellStyle name="40% - Accent3 2 6 6" xfId="25505"/>
    <cellStyle name="40% - Accent3 2 6 6 2" xfId="25506"/>
    <cellStyle name="40% - Accent3 2 6 6 2 2" xfId="25507"/>
    <cellStyle name="40% - Accent3 2 6 6 3" xfId="25508"/>
    <cellStyle name="40% - Accent3 2 6 6 4" xfId="25509"/>
    <cellStyle name="40% - Accent3 2 6 7" xfId="25510"/>
    <cellStyle name="40% - Accent3 2 6 7 2" xfId="25511"/>
    <cellStyle name="40% - Accent3 2 6 7 2 2" xfId="25512"/>
    <cellStyle name="40% - Accent3 2 6 7 3" xfId="25513"/>
    <cellStyle name="40% - Accent3 2 6 7 4" xfId="25514"/>
    <cellStyle name="40% - Accent3 2 6 8" xfId="25515"/>
    <cellStyle name="40% - Accent3 2 6 8 2" xfId="25516"/>
    <cellStyle name="40% - Accent3 2 6 8 2 2" xfId="25517"/>
    <cellStyle name="40% - Accent3 2 6 8 3" xfId="25518"/>
    <cellStyle name="40% - Accent3 2 6 8 4" xfId="25519"/>
    <cellStyle name="40% - Accent3 2 6 9" xfId="25520"/>
    <cellStyle name="40% - Accent3 2 6 9 2" xfId="25521"/>
    <cellStyle name="40% - Accent3 2 6 9 2 2" xfId="25522"/>
    <cellStyle name="40% - Accent3 2 6 9 3" xfId="25523"/>
    <cellStyle name="40% - Accent3 2 6 9 4" xfId="25524"/>
    <cellStyle name="40% - Accent3 2 7" xfId="1009"/>
    <cellStyle name="40% - Accent3 2 7 2" xfId="25525"/>
    <cellStyle name="40% - Accent3 2 7 3" xfId="25526"/>
    <cellStyle name="40% - Accent3 2 7 3 2" xfId="25527"/>
    <cellStyle name="40% - Accent3 2 7 3 2 2" xfId="25528"/>
    <cellStyle name="40% - Accent3 2 7 3 3" xfId="25529"/>
    <cellStyle name="40% - Accent3 2 7 4" xfId="25530"/>
    <cellStyle name="40% - Accent3 2 7 4 2" xfId="25531"/>
    <cellStyle name="40% - Accent3 2 7 5" xfId="25532"/>
    <cellStyle name="40% - Accent3 2 7 6" xfId="25533"/>
    <cellStyle name="40% - Accent3 2 8" xfId="1010"/>
    <cellStyle name="40% - Accent3 2 8 2" xfId="25534"/>
    <cellStyle name="40% - Accent3 2 8 2 2" xfId="25535"/>
    <cellStyle name="40% - Accent3 2 8 2 2 2" xfId="25536"/>
    <cellStyle name="40% - Accent3 2 8 2 3" xfId="25537"/>
    <cellStyle name="40% - Accent3 2 8 3" xfId="25538"/>
    <cellStyle name="40% - Accent3 2 8 3 2" xfId="25539"/>
    <cellStyle name="40% - Accent3 2 8 4" xfId="25540"/>
    <cellStyle name="40% - Accent3 2 8 5" xfId="25541"/>
    <cellStyle name="40% - Accent3 2 8 6" xfId="25542"/>
    <cellStyle name="40% - Accent3 2 9" xfId="1011"/>
    <cellStyle name="40% - Accent3 2 9 2" xfId="25543"/>
    <cellStyle name="40% - Accent3 2 9 2 2" xfId="25544"/>
    <cellStyle name="40% - Accent3 2 9 3" xfId="25545"/>
    <cellStyle name="40% - Accent3 2 9 4" xfId="25546"/>
    <cellStyle name="40% - Accent3 2 9 5" xfId="25547"/>
    <cellStyle name="40% - Accent3 20" xfId="12777"/>
    <cellStyle name="40% - Accent3 21" xfId="25548"/>
    <cellStyle name="40% - Accent3 22" xfId="47768"/>
    <cellStyle name="40% - Accent3 3" xfId="1012"/>
    <cellStyle name="40% - Accent3 3 10" xfId="1013"/>
    <cellStyle name="40% - Accent3 3 10 2" xfId="25549"/>
    <cellStyle name="40% - Accent3 3 10 2 2" xfId="25550"/>
    <cellStyle name="40% - Accent3 3 10 3" xfId="25551"/>
    <cellStyle name="40% - Accent3 3 10 4" xfId="25552"/>
    <cellStyle name="40% - Accent3 3 10 5" xfId="25553"/>
    <cellStyle name="40% - Accent3 3 11" xfId="1014"/>
    <cellStyle name="40% - Accent3 3 11 2" xfId="25554"/>
    <cellStyle name="40% - Accent3 3 11 2 2" xfId="25555"/>
    <cellStyle name="40% - Accent3 3 11 3" xfId="25556"/>
    <cellStyle name="40% - Accent3 3 11 4" xfId="25557"/>
    <cellStyle name="40% - Accent3 3 11 5" xfId="25558"/>
    <cellStyle name="40% - Accent3 3 12" xfId="1015"/>
    <cellStyle name="40% - Accent3 3 12 2" xfId="25559"/>
    <cellStyle name="40% - Accent3 3 12 2 2" xfId="25560"/>
    <cellStyle name="40% - Accent3 3 12 3" xfId="25561"/>
    <cellStyle name="40% - Accent3 3 12 4" xfId="25562"/>
    <cellStyle name="40% - Accent3 3 12 5" xfId="25563"/>
    <cellStyle name="40% - Accent3 3 13" xfId="1016"/>
    <cellStyle name="40% - Accent3 3 13 2" xfId="25564"/>
    <cellStyle name="40% - Accent3 3 13 2 2" xfId="25565"/>
    <cellStyle name="40% - Accent3 3 13 3" xfId="25566"/>
    <cellStyle name="40% - Accent3 3 13 4" xfId="25567"/>
    <cellStyle name="40% - Accent3 3 13 5" xfId="25568"/>
    <cellStyle name="40% - Accent3 3 14" xfId="1017"/>
    <cellStyle name="40% - Accent3 3 14 2" xfId="25569"/>
    <cellStyle name="40% - Accent3 3 14 2 2" xfId="25570"/>
    <cellStyle name="40% - Accent3 3 14 3" xfId="25571"/>
    <cellStyle name="40% - Accent3 3 14 4" xfId="25572"/>
    <cellStyle name="40% - Accent3 3 15" xfId="1018"/>
    <cellStyle name="40% - Accent3 3 15 2" xfId="25573"/>
    <cellStyle name="40% - Accent3 3 15 3" xfId="25574"/>
    <cellStyle name="40% - Accent3 3 16" xfId="25575"/>
    <cellStyle name="40% - Accent3 3 17" xfId="25576"/>
    <cellStyle name="40% - Accent3 3 18" xfId="25577"/>
    <cellStyle name="40% - Accent3 3 2" xfId="1019"/>
    <cellStyle name="40% - Accent3 3 2 10" xfId="25578"/>
    <cellStyle name="40% - Accent3 3 2 10 2" xfId="25579"/>
    <cellStyle name="40% - Accent3 3 2 10 2 2" xfId="25580"/>
    <cellStyle name="40% - Accent3 3 2 10 3" xfId="25581"/>
    <cellStyle name="40% - Accent3 3 2 10 4" xfId="25582"/>
    <cellStyle name="40% - Accent3 3 2 11" xfId="25583"/>
    <cellStyle name="40% - Accent3 3 2 11 2" xfId="25584"/>
    <cellStyle name="40% - Accent3 3 2 11 2 2" xfId="25585"/>
    <cellStyle name="40% - Accent3 3 2 11 3" xfId="25586"/>
    <cellStyle name="40% - Accent3 3 2 11 4" xfId="25587"/>
    <cellStyle name="40% - Accent3 3 2 12" xfId="25588"/>
    <cellStyle name="40% - Accent3 3 2 12 2" xfId="25589"/>
    <cellStyle name="40% - Accent3 3 2 12 2 2" xfId="25590"/>
    <cellStyle name="40% - Accent3 3 2 12 3" xfId="25591"/>
    <cellStyle name="40% - Accent3 3 2 13" xfId="25592"/>
    <cellStyle name="40% - Accent3 3 2 13 2" xfId="25593"/>
    <cellStyle name="40% - Accent3 3 2 14" xfId="25594"/>
    <cellStyle name="40% - Accent3 3 2 15" xfId="25595"/>
    <cellStyle name="40% - Accent3 3 2 16" xfId="25596"/>
    <cellStyle name="40% - Accent3 3 2 2" xfId="25597"/>
    <cellStyle name="40% - Accent3 3 2 2 10" xfId="25598"/>
    <cellStyle name="40% - Accent3 3 2 2 10 2" xfId="25599"/>
    <cellStyle name="40% - Accent3 3 2 2 11" xfId="25600"/>
    <cellStyle name="40% - Accent3 3 2 2 12" xfId="25601"/>
    <cellStyle name="40% - Accent3 3 2 2 2" xfId="25602"/>
    <cellStyle name="40% - Accent3 3 2 2 2 2" xfId="25603"/>
    <cellStyle name="40% - Accent3 3 2 2 2 2 2" xfId="25604"/>
    <cellStyle name="40% - Accent3 3 2 2 2 2 2 2" xfId="25605"/>
    <cellStyle name="40% - Accent3 3 2 2 2 2 3" xfId="25606"/>
    <cellStyle name="40% - Accent3 3 2 2 2 2 4" xfId="25607"/>
    <cellStyle name="40% - Accent3 3 2 2 2 3" xfId="25608"/>
    <cellStyle name="40% - Accent3 3 2 2 2 3 2" xfId="25609"/>
    <cellStyle name="40% - Accent3 3 2 2 2 4" xfId="25610"/>
    <cellStyle name="40% - Accent3 3 2 2 2 5" xfId="25611"/>
    <cellStyle name="40% - Accent3 3 2 2 3" xfId="25612"/>
    <cellStyle name="40% - Accent3 3 2 2 3 2" xfId="25613"/>
    <cellStyle name="40% - Accent3 3 2 2 3 2 2" xfId="25614"/>
    <cellStyle name="40% - Accent3 3 2 2 3 2 2 2" xfId="25615"/>
    <cellStyle name="40% - Accent3 3 2 2 3 2 3" xfId="25616"/>
    <cellStyle name="40% - Accent3 3 2 2 3 2 4" xfId="25617"/>
    <cellStyle name="40% - Accent3 3 2 2 3 3" xfId="25618"/>
    <cellStyle name="40% - Accent3 3 2 2 3 3 2" xfId="25619"/>
    <cellStyle name="40% - Accent3 3 2 2 3 4" xfId="25620"/>
    <cellStyle name="40% - Accent3 3 2 2 3 5" xfId="25621"/>
    <cellStyle name="40% - Accent3 3 2 2 4" xfId="25622"/>
    <cellStyle name="40% - Accent3 3 2 2 4 2" xfId="25623"/>
    <cellStyle name="40% - Accent3 3 2 2 4 2 2" xfId="25624"/>
    <cellStyle name="40% - Accent3 3 2 2 4 3" xfId="25625"/>
    <cellStyle name="40% - Accent3 3 2 2 4 4" xfId="25626"/>
    <cellStyle name="40% - Accent3 3 2 2 5" xfId="25627"/>
    <cellStyle name="40% - Accent3 3 2 2 5 2" xfId="25628"/>
    <cellStyle name="40% - Accent3 3 2 2 5 2 2" xfId="25629"/>
    <cellStyle name="40% - Accent3 3 2 2 5 3" xfId="25630"/>
    <cellStyle name="40% - Accent3 3 2 2 5 4" xfId="25631"/>
    <cellStyle name="40% - Accent3 3 2 2 6" xfId="25632"/>
    <cellStyle name="40% - Accent3 3 2 2 6 2" xfId="25633"/>
    <cellStyle name="40% - Accent3 3 2 2 6 2 2" xfId="25634"/>
    <cellStyle name="40% - Accent3 3 2 2 6 3" xfId="25635"/>
    <cellStyle name="40% - Accent3 3 2 2 6 4" xfId="25636"/>
    <cellStyle name="40% - Accent3 3 2 2 7" xfId="25637"/>
    <cellStyle name="40% - Accent3 3 2 2 7 2" xfId="25638"/>
    <cellStyle name="40% - Accent3 3 2 2 7 2 2" xfId="25639"/>
    <cellStyle name="40% - Accent3 3 2 2 7 3" xfId="25640"/>
    <cellStyle name="40% - Accent3 3 2 2 7 4" xfId="25641"/>
    <cellStyle name="40% - Accent3 3 2 2 8" xfId="25642"/>
    <cellStyle name="40% - Accent3 3 2 2 8 2" xfId="25643"/>
    <cellStyle name="40% - Accent3 3 2 2 8 2 2" xfId="25644"/>
    <cellStyle name="40% - Accent3 3 2 2 8 3" xfId="25645"/>
    <cellStyle name="40% - Accent3 3 2 2 8 4" xfId="25646"/>
    <cellStyle name="40% - Accent3 3 2 2 9" xfId="25647"/>
    <cellStyle name="40% - Accent3 3 2 2 9 2" xfId="25648"/>
    <cellStyle name="40% - Accent3 3 2 2 9 2 2" xfId="25649"/>
    <cellStyle name="40% - Accent3 3 2 2 9 3" xfId="25650"/>
    <cellStyle name="40% - Accent3 3 2 2 9 4" xfId="25651"/>
    <cellStyle name="40% - Accent3 3 2 3" xfId="25652"/>
    <cellStyle name="40% - Accent3 3 2 3 10" xfId="25653"/>
    <cellStyle name="40% - Accent3 3 2 3 11" xfId="25654"/>
    <cellStyle name="40% - Accent3 3 2 3 2" xfId="25655"/>
    <cellStyle name="40% - Accent3 3 2 3 2 2" xfId="25656"/>
    <cellStyle name="40% - Accent3 3 2 3 2 2 2" xfId="25657"/>
    <cellStyle name="40% - Accent3 3 2 3 2 3" xfId="25658"/>
    <cellStyle name="40% - Accent3 3 2 3 2 4" xfId="25659"/>
    <cellStyle name="40% - Accent3 3 2 3 3" xfId="25660"/>
    <cellStyle name="40% - Accent3 3 2 3 3 2" xfId="25661"/>
    <cellStyle name="40% - Accent3 3 2 3 3 2 2" xfId="25662"/>
    <cellStyle name="40% - Accent3 3 2 3 3 3" xfId="25663"/>
    <cellStyle name="40% - Accent3 3 2 3 3 4" xfId="25664"/>
    <cellStyle name="40% - Accent3 3 2 3 4" xfId="25665"/>
    <cellStyle name="40% - Accent3 3 2 3 4 2" xfId="25666"/>
    <cellStyle name="40% - Accent3 3 2 3 4 2 2" xfId="25667"/>
    <cellStyle name="40% - Accent3 3 2 3 4 3" xfId="25668"/>
    <cellStyle name="40% - Accent3 3 2 3 4 4" xfId="25669"/>
    <cellStyle name="40% - Accent3 3 2 3 5" xfId="25670"/>
    <cellStyle name="40% - Accent3 3 2 3 5 2" xfId="25671"/>
    <cellStyle name="40% - Accent3 3 2 3 5 2 2" xfId="25672"/>
    <cellStyle name="40% - Accent3 3 2 3 5 3" xfId="25673"/>
    <cellStyle name="40% - Accent3 3 2 3 5 4" xfId="25674"/>
    <cellStyle name="40% - Accent3 3 2 3 6" xfId="25675"/>
    <cellStyle name="40% - Accent3 3 2 3 6 2" xfId="25676"/>
    <cellStyle name="40% - Accent3 3 2 3 6 2 2" xfId="25677"/>
    <cellStyle name="40% - Accent3 3 2 3 6 3" xfId="25678"/>
    <cellStyle name="40% - Accent3 3 2 3 6 4" xfId="25679"/>
    <cellStyle name="40% - Accent3 3 2 3 7" xfId="25680"/>
    <cellStyle name="40% - Accent3 3 2 3 7 2" xfId="25681"/>
    <cellStyle name="40% - Accent3 3 2 3 7 2 2" xfId="25682"/>
    <cellStyle name="40% - Accent3 3 2 3 7 3" xfId="25683"/>
    <cellStyle name="40% - Accent3 3 2 3 7 4" xfId="25684"/>
    <cellStyle name="40% - Accent3 3 2 3 8" xfId="25685"/>
    <cellStyle name="40% - Accent3 3 2 3 8 2" xfId="25686"/>
    <cellStyle name="40% - Accent3 3 2 3 8 2 2" xfId="25687"/>
    <cellStyle name="40% - Accent3 3 2 3 8 3" xfId="25688"/>
    <cellStyle name="40% - Accent3 3 2 3 8 4" xfId="25689"/>
    <cellStyle name="40% - Accent3 3 2 3 9" xfId="25690"/>
    <cellStyle name="40% - Accent3 3 2 3 9 2" xfId="25691"/>
    <cellStyle name="40% - Accent3 3 2 4" xfId="25692"/>
    <cellStyle name="40% - Accent3 3 2 4 2" xfId="25693"/>
    <cellStyle name="40% - Accent3 3 2 4 2 2" xfId="25694"/>
    <cellStyle name="40% - Accent3 3 2 4 2 2 2" xfId="25695"/>
    <cellStyle name="40% - Accent3 3 2 4 2 3" xfId="25696"/>
    <cellStyle name="40% - Accent3 3 2 4 2 4" xfId="25697"/>
    <cellStyle name="40% - Accent3 3 2 4 3" xfId="25698"/>
    <cellStyle name="40% - Accent3 3 2 4 3 2" xfId="25699"/>
    <cellStyle name="40% - Accent3 3 2 4 4" xfId="25700"/>
    <cellStyle name="40% - Accent3 3 2 4 5" xfId="25701"/>
    <cellStyle name="40% - Accent3 3 2 5" xfId="25702"/>
    <cellStyle name="40% - Accent3 3 2 5 2" xfId="25703"/>
    <cellStyle name="40% - Accent3 3 2 5 2 2" xfId="25704"/>
    <cellStyle name="40% - Accent3 3 2 5 3" xfId="25705"/>
    <cellStyle name="40% - Accent3 3 2 5 4" xfId="25706"/>
    <cellStyle name="40% - Accent3 3 2 6" xfId="25707"/>
    <cellStyle name="40% - Accent3 3 2 6 2" xfId="25708"/>
    <cellStyle name="40% - Accent3 3 2 6 2 2" xfId="25709"/>
    <cellStyle name="40% - Accent3 3 2 6 3" xfId="25710"/>
    <cellStyle name="40% - Accent3 3 2 6 4" xfId="25711"/>
    <cellStyle name="40% - Accent3 3 2 7" xfId="25712"/>
    <cellStyle name="40% - Accent3 3 2 7 2" xfId="25713"/>
    <cellStyle name="40% - Accent3 3 2 7 2 2" xfId="25714"/>
    <cellStyle name="40% - Accent3 3 2 7 3" xfId="25715"/>
    <cellStyle name="40% - Accent3 3 2 7 4" xfId="25716"/>
    <cellStyle name="40% - Accent3 3 2 8" xfId="25717"/>
    <cellStyle name="40% - Accent3 3 2 8 2" xfId="25718"/>
    <cellStyle name="40% - Accent3 3 2 8 2 2" xfId="25719"/>
    <cellStyle name="40% - Accent3 3 2 8 3" xfId="25720"/>
    <cellStyle name="40% - Accent3 3 2 8 4" xfId="25721"/>
    <cellStyle name="40% - Accent3 3 2 9" xfId="25722"/>
    <cellStyle name="40% - Accent3 3 2 9 2" xfId="25723"/>
    <cellStyle name="40% - Accent3 3 2 9 2 2" xfId="25724"/>
    <cellStyle name="40% - Accent3 3 2 9 3" xfId="25725"/>
    <cellStyle name="40% - Accent3 3 2 9 4" xfId="25726"/>
    <cellStyle name="40% - Accent3 3 3" xfId="1020"/>
    <cellStyle name="40% - Accent3 3 3 10" xfId="25727"/>
    <cellStyle name="40% - Accent3 3 3 10 2" xfId="25728"/>
    <cellStyle name="40% - Accent3 3 3 10 2 2" xfId="25729"/>
    <cellStyle name="40% - Accent3 3 3 10 3" xfId="25730"/>
    <cellStyle name="40% - Accent3 3 3 10 4" xfId="25731"/>
    <cellStyle name="40% - Accent3 3 3 11" xfId="25732"/>
    <cellStyle name="40% - Accent3 3 3 11 2" xfId="25733"/>
    <cellStyle name="40% - Accent3 3 3 11 2 2" xfId="25734"/>
    <cellStyle name="40% - Accent3 3 3 11 3" xfId="25735"/>
    <cellStyle name="40% - Accent3 3 3 11 4" xfId="25736"/>
    <cellStyle name="40% - Accent3 3 3 12" xfId="25737"/>
    <cellStyle name="40% - Accent3 3 3 12 2" xfId="25738"/>
    <cellStyle name="40% - Accent3 3 3 12 2 2" xfId="25739"/>
    <cellStyle name="40% - Accent3 3 3 12 3" xfId="25740"/>
    <cellStyle name="40% - Accent3 3 3 13" xfId="25741"/>
    <cellStyle name="40% - Accent3 3 3 13 2" xfId="25742"/>
    <cellStyle name="40% - Accent3 3 3 14" xfId="25743"/>
    <cellStyle name="40% - Accent3 3 3 15" xfId="25744"/>
    <cellStyle name="40% - Accent3 3 3 16" xfId="25745"/>
    <cellStyle name="40% - Accent3 3 3 2" xfId="25746"/>
    <cellStyle name="40% - Accent3 3 3 2 10" xfId="25747"/>
    <cellStyle name="40% - Accent3 3 3 2 10 2" xfId="25748"/>
    <cellStyle name="40% - Accent3 3 3 2 11" xfId="25749"/>
    <cellStyle name="40% - Accent3 3 3 2 12" xfId="25750"/>
    <cellStyle name="40% - Accent3 3 3 2 2" xfId="25751"/>
    <cellStyle name="40% - Accent3 3 3 2 2 2" xfId="25752"/>
    <cellStyle name="40% - Accent3 3 3 2 2 2 2" xfId="25753"/>
    <cellStyle name="40% - Accent3 3 3 2 2 3" xfId="25754"/>
    <cellStyle name="40% - Accent3 3 3 2 2 4" xfId="25755"/>
    <cellStyle name="40% - Accent3 3 3 2 3" xfId="25756"/>
    <cellStyle name="40% - Accent3 3 3 2 3 2" xfId="25757"/>
    <cellStyle name="40% - Accent3 3 3 2 3 2 2" xfId="25758"/>
    <cellStyle name="40% - Accent3 3 3 2 3 3" xfId="25759"/>
    <cellStyle name="40% - Accent3 3 3 2 3 4" xfId="25760"/>
    <cellStyle name="40% - Accent3 3 3 2 4" xfId="25761"/>
    <cellStyle name="40% - Accent3 3 3 2 4 2" xfId="25762"/>
    <cellStyle name="40% - Accent3 3 3 2 4 2 2" xfId="25763"/>
    <cellStyle name="40% - Accent3 3 3 2 4 3" xfId="25764"/>
    <cellStyle name="40% - Accent3 3 3 2 4 4" xfId="25765"/>
    <cellStyle name="40% - Accent3 3 3 2 5" xfId="25766"/>
    <cellStyle name="40% - Accent3 3 3 2 5 2" xfId="25767"/>
    <cellStyle name="40% - Accent3 3 3 2 5 2 2" xfId="25768"/>
    <cellStyle name="40% - Accent3 3 3 2 5 3" xfId="25769"/>
    <cellStyle name="40% - Accent3 3 3 2 5 4" xfId="25770"/>
    <cellStyle name="40% - Accent3 3 3 2 6" xfId="25771"/>
    <cellStyle name="40% - Accent3 3 3 2 6 2" xfId="25772"/>
    <cellStyle name="40% - Accent3 3 3 2 6 2 2" xfId="25773"/>
    <cellStyle name="40% - Accent3 3 3 2 6 3" xfId="25774"/>
    <cellStyle name="40% - Accent3 3 3 2 6 4" xfId="25775"/>
    <cellStyle name="40% - Accent3 3 3 2 7" xfId="25776"/>
    <cellStyle name="40% - Accent3 3 3 2 7 2" xfId="25777"/>
    <cellStyle name="40% - Accent3 3 3 2 7 2 2" xfId="25778"/>
    <cellStyle name="40% - Accent3 3 3 2 7 3" xfId="25779"/>
    <cellStyle name="40% - Accent3 3 3 2 7 4" xfId="25780"/>
    <cellStyle name="40% - Accent3 3 3 2 8" xfId="25781"/>
    <cellStyle name="40% - Accent3 3 3 2 8 2" xfId="25782"/>
    <cellStyle name="40% - Accent3 3 3 2 8 2 2" xfId="25783"/>
    <cellStyle name="40% - Accent3 3 3 2 8 3" xfId="25784"/>
    <cellStyle name="40% - Accent3 3 3 2 8 4" xfId="25785"/>
    <cellStyle name="40% - Accent3 3 3 2 9" xfId="25786"/>
    <cellStyle name="40% - Accent3 3 3 2 9 2" xfId="25787"/>
    <cellStyle name="40% - Accent3 3 3 2 9 2 2" xfId="25788"/>
    <cellStyle name="40% - Accent3 3 3 2 9 3" xfId="25789"/>
    <cellStyle name="40% - Accent3 3 3 2 9 4" xfId="25790"/>
    <cellStyle name="40% - Accent3 3 3 3" xfId="25791"/>
    <cellStyle name="40% - Accent3 3 3 3 2" xfId="25792"/>
    <cellStyle name="40% - Accent3 3 3 3 2 2" xfId="25793"/>
    <cellStyle name="40% - Accent3 3 3 3 2 2 2" xfId="25794"/>
    <cellStyle name="40% - Accent3 3 3 3 2 3" xfId="25795"/>
    <cellStyle name="40% - Accent3 3 3 3 2 4" xfId="25796"/>
    <cellStyle name="40% - Accent3 3 3 3 3" xfId="25797"/>
    <cellStyle name="40% - Accent3 3 3 3 3 2" xfId="25798"/>
    <cellStyle name="40% - Accent3 3 3 3 4" xfId="25799"/>
    <cellStyle name="40% - Accent3 3 3 3 5" xfId="25800"/>
    <cellStyle name="40% - Accent3 3 3 4" xfId="25801"/>
    <cellStyle name="40% - Accent3 3 3 4 2" xfId="25802"/>
    <cellStyle name="40% - Accent3 3 3 4 2 2" xfId="25803"/>
    <cellStyle name="40% - Accent3 3 3 4 3" xfId="25804"/>
    <cellStyle name="40% - Accent3 3 3 4 4" xfId="25805"/>
    <cellStyle name="40% - Accent3 3 3 5" xfId="25806"/>
    <cellStyle name="40% - Accent3 3 3 5 2" xfId="25807"/>
    <cellStyle name="40% - Accent3 3 3 5 2 2" xfId="25808"/>
    <cellStyle name="40% - Accent3 3 3 5 3" xfId="25809"/>
    <cellStyle name="40% - Accent3 3 3 5 4" xfId="25810"/>
    <cellStyle name="40% - Accent3 3 3 6" xfId="25811"/>
    <cellStyle name="40% - Accent3 3 3 6 2" xfId="25812"/>
    <cellStyle name="40% - Accent3 3 3 6 2 2" xfId="25813"/>
    <cellStyle name="40% - Accent3 3 3 6 3" xfId="25814"/>
    <cellStyle name="40% - Accent3 3 3 6 4" xfId="25815"/>
    <cellStyle name="40% - Accent3 3 3 7" xfId="25816"/>
    <cellStyle name="40% - Accent3 3 3 7 2" xfId="25817"/>
    <cellStyle name="40% - Accent3 3 3 7 2 2" xfId="25818"/>
    <cellStyle name="40% - Accent3 3 3 7 3" xfId="25819"/>
    <cellStyle name="40% - Accent3 3 3 7 4" xfId="25820"/>
    <cellStyle name="40% - Accent3 3 3 8" xfId="25821"/>
    <cellStyle name="40% - Accent3 3 3 8 2" xfId="25822"/>
    <cellStyle name="40% - Accent3 3 3 8 2 2" xfId="25823"/>
    <cellStyle name="40% - Accent3 3 3 8 3" xfId="25824"/>
    <cellStyle name="40% - Accent3 3 3 8 4" xfId="25825"/>
    <cellStyle name="40% - Accent3 3 3 9" xfId="25826"/>
    <cellStyle name="40% - Accent3 3 3 9 2" xfId="25827"/>
    <cellStyle name="40% - Accent3 3 3 9 2 2" xfId="25828"/>
    <cellStyle name="40% - Accent3 3 3 9 3" xfId="25829"/>
    <cellStyle name="40% - Accent3 3 3 9 4" xfId="25830"/>
    <cellStyle name="40% - Accent3 3 4" xfId="1021"/>
    <cellStyle name="40% - Accent3 3 4 10" xfId="25831"/>
    <cellStyle name="40% - Accent3 3 4 10 2" xfId="25832"/>
    <cellStyle name="40% - Accent3 3 4 10 2 2" xfId="25833"/>
    <cellStyle name="40% - Accent3 3 4 10 3" xfId="25834"/>
    <cellStyle name="40% - Accent3 3 4 11" xfId="25835"/>
    <cellStyle name="40% - Accent3 3 4 11 2" xfId="25836"/>
    <cellStyle name="40% - Accent3 3 4 12" xfId="25837"/>
    <cellStyle name="40% - Accent3 3 4 13" xfId="25838"/>
    <cellStyle name="40% - Accent3 3 4 14" xfId="25839"/>
    <cellStyle name="40% - Accent3 3 4 2" xfId="25840"/>
    <cellStyle name="40% - Accent3 3 4 2 2" xfId="25841"/>
    <cellStyle name="40% - Accent3 3 4 2 2 2" xfId="25842"/>
    <cellStyle name="40% - Accent3 3 4 2 2 2 2" xfId="25843"/>
    <cellStyle name="40% - Accent3 3 4 2 2 3" xfId="25844"/>
    <cellStyle name="40% - Accent3 3 4 2 2 4" xfId="25845"/>
    <cellStyle name="40% - Accent3 3 4 2 3" xfId="25846"/>
    <cellStyle name="40% - Accent3 3 4 2 3 2" xfId="25847"/>
    <cellStyle name="40% - Accent3 3 4 2 4" xfId="25848"/>
    <cellStyle name="40% - Accent3 3 4 2 5" xfId="25849"/>
    <cellStyle name="40% - Accent3 3 4 3" xfId="25850"/>
    <cellStyle name="40% - Accent3 3 4 3 2" xfId="25851"/>
    <cellStyle name="40% - Accent3 3 4 3 2 2" xfId="25852"/>
    <cellStyle name="40% - Accent3 3 4 3 2 2 2" xfId="25853"/>
    <cellStyle name="40% - Accent3 3 4 3 2 3" xfId="25854"/>
    <cellStyle name="40% - Accent3 3 4 3 2 4" xfId="25855"/>
    <cellStyle name="40% - Accent3 3 4 3 3" xfId="25856"/>
    <cellStyle name="40% - Accent3 3 4 3 3 2" xfId="25857"/>
    <cellStyle name="40% - Accent3 3 4 3 4" xfId="25858"/>
    <cellStyle name="40% - Accent3 3 4 3 5" xfId="25859"/>
    <cellStyle name="40% - Accent3 3 4 4" xfId="25860"/>
    <cellStyle name="40% - Accent3 3 4 4 2" xfId="25861"/>
    <cellStyle name="40% - Accent3 3 4 4 2 2" xfId="25862"/>
    <cellStyle name="40% - Accent3 3 4 4 3" xfId="25863"/>
    <cellStyle name="40% - Accent3 3 4 4 4" xfId="25864"/>
    <cellStyle name="40% - Accent3 3 4 5" xfId="25865"/>
    <cellStyle name="40% - Accent3 3 4 5 2" xfId="25866"/>
    <cellStyle name="40% - Accent3 3 4 5 2 2" xfId="25867"/>
    <cellStyle name="40% - Accent3 3 4 5 3" xfId="25868"/>
    <cellStyle name="40% - Accent3 3 4 5 4" xfId="25869"/>
    <cellStyle name="40% - Accent3 3 4 6" xfId="25870"/>
    <cellStyle name="40% - Accent3 3 4 6 2" xfId="25871"/>
    <cellStyle name="40% - Accent3 3 4 6 2 2" xfId="25872"/>
    <cellStyle name="40% - Accent3 3 4 6 3" xfId="25873"/>
    <cellStyle name="40% - Accent3 3 4 6 4" xfId="25874"/>
    <cellStyle name="40% - Accent3 3 4 7" xfId="25875"/>
    <cellStyle name="40% - Accent3 3 4 7 2" xfId="25876"/>
    <cellStyle name="40% - Accent3 3 4 7 2 2" xfId="25877"/>
    <cellStyle name="40% - Accent3 3 4 7 3" xfId="25878"/>
    <cellStyle name="40% - Accent3 3 4 7 4" xfId="25879"/>
    <cellStyle name="40% - Accent3 3 4 8" xfId="25880"/>
    <cellStyle name="40% - Accent3 3 4 8 2" xfId="25881"/>
    <cellStyle name="40% - Accent3 3 4 8 2 2" xfId="25882"/>
    <cellStyle name="40% - Accent3 3 4 8 3" xfId="25883"/>
    <cellStyle name="40% - Accent3 3 4 8 4" xfId="25884"/>
    <cellStyle name="40% - Accent3 3 4 9" xfId="25885"/>
    <cellStyle name="40% - Accent3 3 4 9 2" xfId="25886"/>
    <cellStyle name="40% - Accent3 3 4 9 2 2" xfId="25887"/>
    <cellStyle name="40% - Accent3 3 4 9 3" xfId="25888"/>
    <cellStyle name="40% - Accent3 3 4 9 4" xfId="25889"/>
    <cellStyle name="40% - Accent3 3 5" xfId="1022"/>
    <cellStyle name="40% - Accent3 3 5 2" xfId="25890"/>
    <cellStyle name="40% - Accent3 3 5 2 2" xfId="25891"/>
    <cellStyle name="40% - Accent3 3 5 2 2 2" xfId="25892"/>
    <cellStyle name="40% - Accent3 3 5 2 3" xfId="25893"/>
    <cellStyle name="40% - Accent3 3 5 2 4" xfId="25894"/>
    <cellStyle name="40% - Accent3 3 5 3" xfId="25895"/>
    <cellStyle name="40% - Accent3 3 5 3 2" xfId="25896"/>
    <cellStyle name="40% - Accent3 3 5 3 2 2" xfId="25897"/>
    <cellStyle name="40% - Accent3 3 5 3 3" xfId="25898"/>
    <cellStyle name="40% - Accent3 3 5 3 4" xfId="25899"/>
    <cellStyle name="40% - Accent3 3 5 4" xfId="25900"/>
    <cellStyle name="40% - Accent3 3 5 4 2" xfId="25901"/>
    <cellStyle name="40% - Accent3 3 5 5" xfId="25902"/>
    <cellStyle name="40% - Accent3 3 5 6" xfId="25903"/>
    <cellStyle name="40% - Accent3 3 5 7" xfId="25904"/>
    <cellStyle name="40% - Accent3 3 6" xfId="1023"/>
    <cellStyle name="40% - Accent3 3 6 2" xfId="25905"/>
    <cellStyle name="40% - Accent3 3 6 2 2" xfId="25906"/>
    <cellStyle name="40% - Accent3 3 6 2 2 2" xfId="25907"/>
    <cellStyle name="40% - Accent3 3 6 2 3" xfId="25908"/>
    <cellStyle name="40% - Accent3 3 6 2 4" xfId="25909"/>
    <cellStyle name="40% - Accent3 3 6 3" xfId="25910"/>
    <cellStyle name="40% - Accent3 3 6 3 2" xfId="25911"/>
    <cellStyle name="40% - Accent3 3 6 4" xfId="25912"/>
    <cellStyle name="40% - Accent3 3 6 5" xfId="25913"/>
    <cellStyle name="40% - Accent3 3 6 6" xfId="25914"/>
    <cellStyle name="40% - Accent3 3 7" xfId="1024"/>
    <cellStyle name="40% - Accent3 3 7 2" xfId="25915"/>
    <cellStyle name="40% - Accent3 3 7 2 2" xfId="25916"/>
    <cellStyle name="40% - Accent3 3 7 2 2 2" xfId="25917"/>
    <cellStyle name="40% - Accent3 3 7 2 3" xfId="25918"/>
    <cellStyle name="40% - Accent3 3 7 2 4" xfId="25919"/>
    <cellStyle name="40% - Accent3 3 7 3" xfId="25920"/>
    <cellStyle name="40% - Accent3 3 7 3 2" xfId="25921"/>
    <cellStyle name="40% - Accent3 3 7 4" xfId="25922"/>
    <cellStyle name="40% - Accent3 3 7 5" xfId="25923"/>
    <cellStyle name="40% - Accent3 3 7 6" xfId="25924"/>
    <cellStyle name="40% - Accent3 3 8" xfId="1025"/>
    <cellStyle name="40% - Accent3 3 8 2" xfId="25925"/>
    <cellStyle name="40% - Accent3 3 8 2 2" xfId="25926"/>
    <cellStyle name="40% - Accent3 3 8 2 2 2" xfId="25927"/>
    <cellStyle name="40% - Accent3 3 8 2 3" xfId="25928"/>
    <cellStyle name="40% - Accent3 3 8 2 4" xfId="25929"/>
    <cellStyle name="40% - Accent3 3 8 3" xfId="25930"/>
    <cellStyle name="40% - Accent3 3 8 3 2" xfId="25931"/>
    <cellStyle name="40% - Accent3 3 8 4" xfId="25932"/>
    <cellStyle name="40% - Accent3 3 8 5" xfId="25933"/>
    <cellStyle name="40% - Accent3 3 8 6" xfId="25934"/>
    <cellStyle name="40% - Accent3 3 9" xfId="1026"/>
    <cellStyle name="40% - Accent3 3 9 2" xfId="25935"/>
    <cellStyle name="40% - Accent3 3 9 2 2" xfId="25936"/>
    <cellStyle name="40% - Accent3 3 9 2 2 2" xfId="25937"/>
    <cellStyle name="40% - Accent3 3 9 2 3" xfId="25938"/>
    <cellStyle name="40% - Accent3 3 9 2 4" xfId="25939"/>
    <cellStyle name="40% - Accent3 3 9 3" xfId="25940"/>
    <cellStyle name="40% - Accent3 3 9 3 2" xfId="25941"/>
    <cellStyle name="40% - Accent3 3 9 4" xfId="25942"/>
    <cellStyle name="40% - Accent3 3 9 5" xfId="25943"/>
    <cellStyle name="40% - Accent3 3 9 6" xfId="25944"/>
    <cellStyle name="40% - Accent3 4" xfId="1027"/>
    <cellStyle name="40% - Accent3 4 10" xfId="25945"/>
    <cellStyle name="40% - Accent3 4 10 2" xfId="25946"/>
    <cellStyle name="40% - Accent3 4 10 2 2" xfId="25947"/>
    <cellStyle name="40% - Accent3 4 10 3" xfId="25948"/>
    <cellStyle name="40% - Accent3 4 10 4" xfId="25949"/>
    <cellStyle name="40% - Accent3 4 11" xfId="25950"/>
    <cellStyle name="40% - Accent3 4 11 2" xfId="25951"/>
    <cellStyle name="40% - Accent3 4 11 2 2" xfId="25952"/>
    <cellStyle name="40% - Accent3 4 11 3" xfId="25953"/>
    <cellStyle name="40% - Accent3 4 11 4" xfId="25954"/>
    <cellStyle name="40% - Accent3 4 12" xfId="25955"/>
    <cellStyle name="40% - Accent3 4 12 2" xfId="25956"/>
    <cellStyle name="40% - Accent3 4 12 2 2" xfId="25957"/>
    <cellStyle name="40% - Accent3 4 12 3" xfId="25958"/>
    <cellStyle name="40% - Accent3 4 13" xfId="25959"/>
    <cellStyle name="40% - Accent3 4 13 2" xfId="25960"/>
    <cellStyle name="40% - Accent3 4 14" xfId="25961"/>
    <cellStyle name="40% - Accent3 4 15" xfId="25962"/>
    <cellStyle name="40% - Accent3 4 16" xfId="25963"/>
    <cellStyle name="40% - Accent3 4 2" xfId="1028"/>
    <cellStyle name="40% - Accent3 4 2 10" xfId="25964"/>
    <cellStyle name="40% - Accent3 4 2 10 2" xfId="25965"/>
    <cellStyle name="40% - Accent3 4 2 10 2 2" xfId="25966"/>
    <cellStyle name="40% - Accent3 4 2 10 3" xfId="25967"/>
    <cellStyle name="40% - Accent3 4 2 11" xfId="25968"/>
    <cellStyle name="40% - Accent3 4 2 11 2" xfId="25969"/>
    <cellStyle name="40% - Accent3 4 2 12" xfId="25970"/>
    <cellStyle name="40% - Accent3 4 2 13" xfId="25971"/>
    <cellStyle name="40% - Accent3 4 2 14" xfId="25972"/>
    <cellStyle name="40% - Accent3 4 2 2" xfId="25973"/>
    <cellStyle name="40% - Accent3 4 2 2 2" xfId="25974"/>
    <cellStyle name="40% - Accent3 4 2 2 2 2" xfId="25975"/>
    <cellStyle name="40% - Accent3 4 2 2 2 2 2" xfId="25976"/>
    <cellStyle name="40% - Accent3 4 2 2 2 3" xfId="25977"/>
    <cellStyle name="40% - Accent3 4 2 2 2 4" xfId="25978"/>
    <cellStyle name="40% - Accent3 4 2 2 3" xfId="25979"/>
    <cellStyle name="40% - Accent3 4 2 2 3 2" xfId="25980"/>
    <cellStyle name="40% - Accent3 4 2 2 4" xfId="25981"/>
    <cellStyle name="40% - Accent3 4 2 2 5" xfId="25982"/>
    <cellStyle name="40% - Accent3 4 2 3" xfId="25983"/>
    <cellStyle name="40% - Accent3 4 2 3 2" xfId="25984"/>
    <cellStyle name="40% - Accent3 4 2 3 2 2" xfId="25985"/>
    <cellStyle name="40% - Accent3 4 2 3 2 2 2" xfId="25986"/>
    <cellStyle name="40% - Accent3 4 2 3 2 3" xfId="25987"/>
    <cellStyle name="40% - Accent3 4 2 3 2 4" xfId="25988"/>
    <cellStyle name="40% - Accent3 4 2 3 3" xfId="25989"/>
    <cellStyle name="40% - Accent3 4 2 3 3 2" xfId="25990"/>
    <cellStyle name="40% - Accent3 4 2 3 4" xfId="25991"/>
    <cellStyle name="40% - Accent3 4 2 3 5" xfId="25992"/>
    <cellStyle name="40% - Accent3 4 2 4" xfId="25993"/>
    <cellStyle name="40% - Accent3 4 2 4 2" xfId="25994"/>
    <cellStyle name="40% - Accent3 4 2 4 2 2" xfId="25995"/>
    <cellStyle name="40% - Accent3 4 2 4 3" xfId="25996"/>
    <cellStyle name="40% - Accent3 4 2 4 4" xfId="25997"/>
    <cellStyle name="40% - Accent3 4 2 5" xfId="25998"/>
    <cellStyle name="40% - Accent3 4 2 5 2" xfId="25999"/>
    <cellStyle name="40% - Accent3 4 2 5 2 2" xfId="26000"/>
    <cellStyle name="40% - Accent3 4 2 5 3" xfId="26001"/>
    <cellStyle name="40% - Accent3 4 2 5 4" xfId="26002"/>
    <cellStyle name="40% - Accent3 4 2 6" xfId="26003"/>
    <cellStyle name="40% - Accent3 4 2 6 2" xfId="26004"/>
    <cellStyle name="40% - Accent3 4 2 6 2 2" xfId="26005"/>
    <cellStyle name="40% - Accent3 4 2 6 3" xfId="26006"/>
    <cellStyle name="40% - Accent3 4 2 6 4" xfId="26007"/>
    <cellStyle name="40% - Accent3 4 2 7" xfId="26008"/>
    <cellStyle name="40% - Accent3 4 2 7 2" xfId="26009"/>
    <cellStyle name="40% - Accent3 4 2 7 2 2" xfId="26010"/>
    <cellStyle name="40% - Accent3 4 2 7 3" xfId="26011"/>
    <cellStyle name="40% - Accent3 4 2 7 4" xfId="26012"/>
    <cellStyle name="40% - Accent3 4 2 8" xfId="26013"/>
    <cellStyle name="40% - Accent3 4 2 8 2" xfId="26014"/>
    <cellStyle name="40% - Accent3 4 2 8 2 2" xfId="26015"/>
    <cellStyle name="40% - Accent3 4 2 8 3" xfId="26016"/>
    <cellStyle name="40% - Accent3 4 2 8 4" xfId="26017"/>
    <cellStyle name="40% - Accent3 4 2 9" xfId="26018"/>
    <cellStyle name="40% - Accent3 4 2 9 2" xfId="26019"/>
    <cellStyle name="40% - Accent3 4 2 9 2 2" xfId="26020"/>
    <cellStyle name="40% - Accent3 4 2 9 3" xfId="26021"/>
    <cellStyle name="40% - Accent3 4 2 9 4" xfId="26022"/>
    <cellStyle name="40% - Accent3 4 3" xfId="1029"/>
    <cellStyle name="40% - Accent3 4 3 10" xfId="26023"/>
    <cellStyle name="40% - Accent3 4 3 10 2" xfId="26024"/>
    <cellStyle name="40% - Accent3 4 3 11" xfId="26025"/>
    <cellStyle name="40% - Accent3 4 3 12" xfId="26026"/>
    <cellStyle name="40% - Accent3 4 3 13" xfId="26027"/>
    <cellStyle name="40% - Accent3 4 3 2" xfId="26028"/>
    <cellStyle name="40% - Accent3 4 3 2 2" xfId="26029"/>
    <cellStyle name="40% - Accent3 4 3 2 2 2" xfId="26030"/>
    <cellStyle name="40% - Accent3 4 3 2 3" xfId="26031"/>
    <cellStyle name="40% - Accent3 4 3 2 4" xfId="26032"/>
    <cellStyle name="40% - Accent3 4 3 3" xfId="26033"/>
    <cellStyle name="40% - Accent3 4 3 3 2" xfId="26034"/>
    <cellStyle name="40% - Accent3 4 3 3 2 2" xfId="26035"/>
    <cellStyle name="40% - Accent3 4 3 3 3" xfId="26036"/>
    <cellStyle name="40% - Accent3 4 3 3 4" xfId="26037"/>
    <cellStyle name="40% - Accent3 4 3 4" xfId="26038"/>
    <cellStyle name="40% - Accent3 4 3 4 2" xfId="26039"/>
    <cellStyle name="40% - Accent3 4 3 4 2 2" xfId="26040"/>
    <cellStyle name="40% - Accent3 4 3 4 3" xfId="26041"/>
    <cellStyle name="40% - Accent3 4 3 4 4" xfId="26042"/>
    <cellStyle name="40% - Accent3 4 3 5" xfId="26043"/>
    <cellStyle name="40% - Accent3 4 3 5 2" xfId="26044"/>
    <cellStyle name="40% - Accent3 4 3 5 2 2" xfId="26045"/>
    <cellStyle name="40% - Accent3 4 3 5 3" xfId="26046"/>
    <cellStyle name="40% - Accent3 4 3 5 4" xfId="26047"/>
    <cellStyle name="40% - Accent3 4 3 6" xfId="26048"/>
    <cellStyle name="40% - Accent3 4 3 6 2" xfId="26049"/>
    <cellStyle name="40% - Accent3 4 3 6 2 2" xfId="26050"/>
    <cellStyle name="40% - Accent3 4 3 6 3" xfId="26051"/>
    <cellStyle name="40% - Accent3 4 3 6 4" xfId="26052"/>
    <cellStyle name="40% - Accent3 4 3 7" xfId="26053"/>
    <cellStyle name="40% - Accent3 4 3 7 2" xfId="26054"/>
    <cellStyle name="40% - Accent3 4 3 7 2 2" xfId="26055"/>
    <cellStyle name="40% - Accent3 4 3 7 3" xfId="26056"/>
    <cellStyle name="40% - Accent3 4 3 7 4" xfId="26057"/>
    <cellStyle name="40% - Accent3 4 3 8" xfId="26058"/>
    <cellStyle name="40% - Accent3 4 3 8 2" xfId="26059"/>
    <cellStyle name="40% - Accent3 4 3 8 2 2" xfId="26060"/>
    <cellStyle name="40% - Accent3 4 3 8 3" xfId="26061"/>
    <cellStyle name="40% - Accent3 4 3 8 4" xfId="26062"/>
    <cellStyle name="40% - Accent3 4 3 9" xfId="26063"/>
    <cellStyle name="40% - Accent3 4 3 9 2" xfId="26064"/>
    <cellStyle name="40% - Accent3 4 3 9 2 2" xfId="26065"/>
    <cellStyle name="40% - Accent3 4 3 9 3" xfId="26066"/>
    <cellStyle name="40% - Accent3 4 4" xfId="1030"/>
    <cellStyle name="40% - Accent3 4 4 2" xfId="26067"/>
    <cellStyle name="40% - Accent3 4 4 2 2" xfId="26068"/>
    <cellStyle name="40% - Accent3 4 4 2 2 2" xfId="26069"/>
    <cellStyle name="40% - Accent3 4 4 2 3" xfId="26070"/>
    <cellStyle name="40% - Accent3 4 4 2 4" xfId="26071"/>
    <cellStyle name="40% - Accent3 4 4 3" xfId="26072"/>
    <cellStyle name="40% - Accent3 4 4 3 2" xfId="26073"/>
    <cellStyle name="40% - Accent3 4 4 3 2 2" xfId="26074"/>
    <cellStyle name="40% - Accent3 4 4 3 3" xfId="26075"/>
    <cellStyle name="40% - Accent3 4 4 4" xfId="26076"/>
    <cellStyle name="40% - Accent3 4 4 4 2" xfId="26077"/>
    <cellStyle name="40% - Accent3 4 4 5" xfId="26078"/>
    <cellStyle name="40% - Accent3 4 4 6" xfId="26079"/>
    <cellStyle name="40% - Accent3 4 4 7" xfId="26080"/>
    <cellStyle name="40% - Accent3 4 5" xfId="26081"/>
    <cellStyle name="40% - Accent3 4 5 2" xfId="26082"/>
    <cellStyle name="40% - Accent3 4 5 2 2" xfId="26083"/>
    <cellStyle name="40% - Accent3 4 5 3" xfId="26084"/>
    <cellStyle name="40% - Accent3 4 5 4" xfId="26085"/>
    <cellStyle name="40% - Accent3 4 6" xfId="26086"/>
    <cellStyle name="40% - Accent3 4 6 2" xfId="26087"/>
    <cellStyle name="40% - Accent3 4 6 2 2" xfId="26088"/>
    <cellStyle name="40% - Accent3 4 6 3" xfId="26089"/>
    <cellStyle name="40% - Accent3 4 6 4" xfId="26090"/>
    <cellStyle name="40% - Accent3 4 7" xfId="26091"/>
    <cellStyle name="40% - Accent3 4 7 2" xfId="26092"/>
    <cellStyle name="40% - Accent3 4 7 2 2" xfId="26093"/>
    <cellStyle name="40% - Accent3 4 7 3" xfId="26094"/>
    <cellStyle name="40% - Accent3 4 7 4" xfId="26095"/>
    <cellStyle name="40% - Accent3 4 8" xfId="26096"/>
    <cellStyle name="40% - Accent3 4 8 2" xfId="26097"/>
    <cellStyle name="40% - Accent3 4 8 2 2" xfId="26098"/>
    <cellStyle name="40% - Accent3 4 8 3" xfId="26099"/>
    <cellStyle name="40% - Accent3 4 8 4" xfId="26100"/>
    <cellStyle name="40% - Accent3 4 9" xfId="26101"/>
    <cellStyle name="40% - Accent3 4 9 2" xfId="26102"/>
    <cellStyle name="40% - Accent3 4 9 2 2" xfId="26103"/>
    <cellStyle name="40% - Accent3 4 9 3" xfId="26104"/>
    <cellStyle name="40% - Accent3 4 9 4" xfId="26105"/>
    <cellStyle name="40% - Accent3 5" xfId="1031"/>
    <cellStyle name="40% - Accent3 5 10" xfId="26106"/>
    <cellStyle name="40% - Accent3 5 10 2" xfId="26107"/>
    <cellStyle name="40% - Accent3 5 10 2 2" xfId="26108"/>
    <cellStyle name="40% - Accent3 5 10 3" xfId="26109"/>
    <cellStyle name="40% - Accent3 5 10 4" xfId="26110"/>
    <cellStyle name="40% - Accent3 5 11" xfId="26111"/>
    <cellStyle name="40% - Accent3 5 11 2" xfId="26112"/>
    <cellStyle name="40% - Accent3 5 11 2 2" xfId="26113"/>
    <cellStyle name="40% - Accent3 5 11 3" xfId="26114"/>
    <cellStyle name="40% - Accent3 5 11 4" xfId="26115"/>
    <cellStyle name="40% - Accent3 5 12" xfId="26116"/>
    <cellStyle name="40% - Accent3 5 12 2" xfId="26117"/>
    <cellStyle name="40% - Accent3 5 12 2 2" xfId="26118"/>
    <cellStyle name="40% - Accent3 5 12 3" xfId="26119"/>
    <cellStyle name="40% - Accent3 5 13" xfId="26120"/>
    <cellStyle name="40% - Accent3 5 13 2" xfId="26121"/>
    <cellStyle name="40% - Accent3 5 14" xfId="26122"/>
    <cellStyle name="40% - Accent3 5 15" xfId="26123"/>
    <cellStyle name="40% - Accent3 5 16" xfId="26124"/>
    <cellStyle name="40% - Accent3 5 2" xfId="1032"/>
    <cellStyle name="40% - Accent3 5 2 10" xfId="26125"/>
    <cellStyle name="40% - Accent3 5 2 10 2" xfId="26126"/>
    <cellStyle name="40% - Accent3 5 2 10 2 2" xfId="26127"/>
    <cellStyle name="40% - Accent3 5 2 10 3" xfId="26128"/>
    <cellStyle name="40% - Accent3 5 2 11" xfId="26129"/>
    <cellStyle name="40% - Accent3 5 2 11 2" xfId="26130"/>
    <cellStyle name="40% - Accent3 5 2 12" xfId="26131"/>
    <cellStyle name="40% - Accent3 5 2 13" xfId="26132"/>
    <cellStyle name="40% - Accent3 5 2 14" xfId="26133"/>
    <cellStyle name="40% - Accent3 5 2 2" xfId="26134"/>
    <cellStyle name="40% - Accent3 5 2 2 2" xfId="26135"/>
    <cellStyle name="40% - Accent3 5 2 2 2 2" xfId="26136"/>
    <cellStyle name="40% - Accent3 5 2 2 3" xfId="26137"/>
    <cellStyle name="40% - Accent3 5 2 2 4" xfId="26138"/>
    <cellStyle name="40% - Accent3 5 2 3" xfId="26139"/>
    <cellStyle name="40% - Accent3 5 2 3 2" xfId="26140"/>
    <cellStyle name="40% - Accent3 5 2 3 2 2" xfId="26141"/>
    <cellStyle name="40% - Accent3 5 2 3 3" xfId="26142"/>
    <cellStyle name="40% - Accent3 5 2 3 4" xfId="26143"/>
    <cellStyle name="40% - Accent3 5 2 4" xfId="26144"/>
    <cellStyle name="40% - Accent3 5 2 4 2" xfId="26145"/>
    <cellStyle name="40% - Accent3 5 2 4 2 2" xfId="26146"/>
    <cellStyle name="40% - Accent3 5 2 4 3" xfId="26147"/>
    <cellStyle name="40% - Accent3 5 2 4 4" xfId="26148"/>
    <cellStyle name="40% - Accent3 5 2 5" xfId="26149"/>
    <cellStyle name="40% - Accent3 5 2 5 2" xfId="26150"/>
    <cellStyle name="40% - Accent3 5 2 5 2 2" xfId="26151"/>
    <cellStyle name="40% - Accent3 5 2 5 3" xfId="26152"/>
    <cellStyle name="40% - Accent3 5 2 5 4" xfId="26153"/>
    <cellStyle name="40% - Accent3 5 2 6" xfId="26154"/>
    <cellStyle name="40% - Accent3 5 2 6 2" xfId="26155"/>
    <cellStyle name="40% - Accent3 5 2 6 2 2" xfId="26156"/>
    <cellStyle name="40% - Accent3 5 2 6 3" xfId="26157"/>
    <cellStyle name="40% - Accent3 5 2 6 4" xfId="26158"/>
    <cellStyle name="40% - Accent3 5 2 7" xfId="26159"/>
    <cellStyle name="40% - Accent3 5 2 7 2" xfId="26160"/>
    <cellStyle name="40% - Accent3 5 2 7 2 2" xfId="26161"/>
    <cellStyle name="40% - Accent3 5 2 7 3" xfId="26162"/>
    <cellStyle name="40% - Accent3 5 2 7 4" xfId="26163"/>
    <cellStyle name="40% - Accent3 5 2 8" xfId="26164"/>
    <cellStyle name="40% - Accent3 5 2 8 2" xfId="26165"/>
    <cellStyle name="40% - Accent3 5 2 8 2 2" xfId="26166"/>
    <cellStyle name="40% - Accent3 5 2 8 3" xfId="26167"/>
    <cellStyle name="40% - Accent3 5 2 8 4" xfId="26168"/>
    <cellStyle name="40% - Accent3 5 2 9" xfId="26169"/>
    <cellStyle name="40% - Accent3 5 2 9 2" xfId="26170"/>
    <cellStyle name="40% - Accent3 5 2 9 2 2" xfId="26171"/>
    <cellStyle name="40% - Accent3 5 2 9 3" xfId="26172"/>
    <cellStyle name="40% - Accent3 5 2 9 4" xfId="26173"/>
    <cellStyle name="40% - Accent3 5 3" xfId="1033"/>
    <cellStyle name="40% - Accent3 5 3 2" xfId="26174"/>
    <cellStyle name="40% - Accent3 5 3 2 2" xfId="26175"/>
    <cellStyle name="40% - Accent3 5 3 2 2 2" xfId="26176"/>
    <cellStyle name="40% - Accent3 5 3 2 3" xfId="26177"/>
    <cellStyle name="40% - Accent3 5 3 2 4" xfId="26178"/>
    <cellStyle name="40% - Accent3 5 3 3" xfId="26179"/>
    <cellStyle name="40% - Accent3 5 3 3 2" xfId="26180"/>
    <cellStyle name="40% - Accent3 5 3 3 2 2" xfId="26181"/>
    <cellStyle name="40% - Accent3 5 3 3 3" xfId="26182"/>
    <cellStyle name="40% - Accent3 5 3 4" xfId="26183"/>
    <cellStyle name="40% - Accent3 5 3 4 2" xfId="26184"/>
    <cellStyle name="40% - Accent3 5 3 5" xfId="26185"/>
    <cellStyle name="40% - Accent3 5 3 6" xfId="26186"/>
    <cellStyle name="40% - Accent3 5 3 7" xfId="26187"/>
    <cellStyle name="40% - Accent3 5 4" xfId="1034"/>
    <cellStyle name="40% - Accent3 5 4 2" xfId="26188"/>
    <cellStyle name="40% - Accent3 5 4 2 2" xfId="26189"/>
    <cellStyle name="40% - Accent3 5 4 2 2 2" xfId="26190"/>
    <cellStyle name="40% - Accent3 5 4 2 3" xfId="26191"/>
    <cellStyle name="40% - Accent3 5 4 3" xfId="26192"/>
    <cellStyle name="40% - Accent3 5 4 3 2" xfId="26193"/>
    <cellStyle name="40% - Accent3 5 4 4" xfId="26194"/>
    <cellStyle name="40% - Accent3 5 4 5" xfId="26195"/>
    <cellStyle name="40% - Accent3 5 4 6" xfId="26196"/>
    <cellStyle name="40% - Accent3 5 5" xfId="26197"/>
    <cellStyle name="40% - Accent3 5 5 2" xfId="26198"/>
    <cellStyle name="40% - Accent3 5 5 2 2" xfId="26199"/>
    <cellStyle name="40% - Accent3 5 5 3" xfId="26200"/>
    <cellStyle name="40% - Accent3 5 5 4" xfId="26201"/>
    <cellStyle name="40% - Accent3 5 6" xfId="26202"/>
    <cellStyle name="40% - Accent3 5 6 2" xfId="26203"/>
    <cellStyle name="40% - Accent3 5 6 2 2" xfId="26204"/>
    <cellStyle name="40% - Accent3 5 6 3" xfId="26205"/>
    <cellStyle name="40% - Accent3 5 6 4" xfId="26206"/>
    <cellStyle name="40% - Accent3 5 7" xfId="26207"/>
    <cellStyle name="40% - Accent3 5 7 2" xfId="26208"/>
    <cellStyle name="40% - Accent3 5 7 2 2" xfId="26209"/>
    <cellStyle name="40% - Accent3 5 7 3" xfId="26210"/>
    <cellStyle name="40% - Accent3 5 7 4" xfId="26211"/>
    <cellStyle name="40% - Accent3 5 8" xfId="26212"/>
    <cellStyle name="40% - Accent3 5 8 2" xfId="26213"/>
    <cellStyle name="40% - Accent3 5 8 2 2" xfId="26214"/>
    <cellStyle name="40% - Accent3 5 8 3" xfId="26215"/>
    <cellStyle name="40% - Accent3 5 8 4" xfId="26216"/>
    <cellStyle name="40% - Accent3 5 9" xfId="26217"/>
    <cellStyle name="40% - Accent3 5 9 2" xfId="26218"/>
    <cellStyle name="40% - Accent3 5 9 2 2" xfId="26219"/>
    <cellStyle name="40% - Accent3 5 9 3" xfId="26220"/>
    <cellStyle name="40% - Accent3 5 9 4" xfId="26221"/>
    <cellStyle name="40% - Accent3 6" xfId="1035"/>
    <cellStyle name="40% - Accent3 6 10" xfId="26222"/>
    <cellStyle name="40% - Accent3 6 10 2" xfId="26223"/>
    <cellStyle name="40% - Accent3 6 10 2 2" xfId="26224"/>
    <cellStyle name="40% - Accent3 6 10 3" xfId="26225"/>
    <cellStyle name="40% - Accent3 6 11" xfId="26226"/>
    <cellStyle name="40% - Accent3 6 11 2" xfId="26227"/>
    <cellStyle name="40% - Accent3 6 12" xfId="26228"/>
    <cellStyle name="40% - Accent3 6 13" xfId="26229"/>
    <cellStyle name="40% - Accent3 6 14" xfId="26230"/>
    <cellStyle name="40% - Accent3 6 2" xfId="1036"/>
    <cellStyle name="40% - Accent3 6 2 2" xfId="26231"/>
    <cellStyle name="40% - Accent3 6 2 2 2" xfId="26232"/>
    <cellStyle name="40% - Accent3 6 2 2 2 2" xfId="26233"/>
    <cellStyle name="40% - Accent3 6 2 2 3" xfId="26234"/>
    <cellStyle name="40% - Accent3 6 2 2 4" xfId="26235"/>
    <cellStyle name="40% - Accent3 6 2 3" xfId="26236"/>
    <cellStyle name="40% - Accent3 6 2 3 2" xfId="26237"/>
    <cellStyle name="40% - Accent3 6 2 3 2 2" xfId="26238"/>
    <cellStyle name="40% - Accent3 6 2 3 3" xfId="26239"/>
    <cellStyle name="40% - Accent3 6 2 4" xfId="26240"/>
    <cellStyle name="40% - Accent3 6 2 4 2" xfId="26241"/>
    <cellStyle name="40% - Accent3 6 2 5" xfId="26242"/>
    <cellStyle name="40% - Accent3 6 2 6" xfId="26243"/>
    <cellStyle name="40% - Accent3 6 2 7" xfId="26244"/>
    <cellStyle name="40% - Accent3 6 3" xfId="1037"/>
    <cellStyle name="40% - Accent3 6 3 2" xfId="26245"/>
    <cellStyle name="40% - Accent3 6 3 2 2" xfId="26246"/>
    <cellStyle name="40% - Accent3 6 3 2 2 2" xfId="26247"/>
    <cellStyle name="40% - Accent3 6 3 2 3" xfId="26248"/>
    <cellStyle name="40% - Accent3 6 3 2 4" xfId="26249"/>
    <cellStyle name="40% - Accent3 6 3 3" xfId="26250"/>
    <cellStyle name="40% - Accent3 6 3 3 2" xfId="26251"/>
    <cellStyle name="40% - Accent3 6 3 3 2 2" xfId="26252"/>
    <cellStyle name="40% - Accent3 6 3 3 3" xfId="26253"/>
    <cellStyle name="40% - Accent3 6 3 4" xfId="26254"/>
    <cellStyle name="40% - Accent3 6 3 4 2" xfId="26255"/>
    <cellStyle name="40% - Accent3 6 3 5" xfId="26256"/>
    <cellStyle name="40% - Accent3 6 3 6" xfId="26257"/>
    <cellStyle name="40% - Accent3 6 3 7" xfId="26258"/>
    <cellStyle name="40% - Accent3 6 4" xfId="1038"/>
    <cellStyle name="40% - Accent3 6 4 2" xfId="26259"/>
    <cellStyle name="40% - Accent3 6 4 2 2" xfId="26260"/>
    <cellStyle name="40% - Accent3 6 4 2 2 2" xfId="26261"/>
    <cellStyle name="40% - Accent3 6 4 2 3" xfId="26262"/>
    <cellStyle name="40% - Accent3 6 4 3" xfId="26263"/>
    <cellStyle name="40% - Accent3 6 4 3 2" xfId="26264"/>
    <cellStyle name="40% - Accent3 6 4 4" xfId="26265"/>
    <cellStyle name="40% - Accent3 6 4 5" xfId="26266"/>
    <cellStyle name="40% - Accent3 6 4 6" xfId="26267"/>
    <cellStyle name="40% - Accent3 6 5" xfId="26268"/>
    <cellStyle name="40% - Accent3 6 5 2" xfId="26269"/>
    <cellStyle name="40% - Accent3 6 5 2 2" xfId="26270"/>
    <cellStyle name="40% - Accent3 6 5 3" xfId="26271"/>
    <cellStyle name="40% - Accent3 6 5 4" xfId="26272"/>
    <cellStyle name="40% - Accent3 6 6" xfId="26273"/>
    <cellStyle name="40% - Accent3 6 6 2" xfId="26274"/>
    <cellStyle name="40% - Accent3 6 6 2 2" xfId="26275"/>
    <cellStyle name="40% - Accent3 6 6 3" xfId="26276"/>
    <cellStyle name="40% - Accent3 6 6 4" xfId="26277"/>
    <cellStyle name="40% - Accent3 6 7" xfId="26278"/>
    <cellStyle name="40% - Accent3 6 7 2" xfId="26279"/>
    <cellStyle name="40% - Accent3 6 7 2 2" xfId="26280"/>
    <cellStyle name="40% - Accent3 6 7 3" xfId="26281"/>
    <cellStyle name="40% - Accent3 6 7 4" xfId="26282"/>
    <cellStyle name="40% - Accent3 6 8" xfId="26283"/>
    <cellStyle name="40% - Accent3 6 8 2" xfId="26284"/>
    <cellStyle name="40% - Accent3 6 8 2 2" xfId="26285"/>
    <cellStyle name="40% - Accent3 6 8 3" xfId="26286"/>
    <cellStyle name="40% - Accent3 6 8 4" xfId="26287"/>
    <cellStyle name="40% - Accent3 6 9" xfId="26288"/>
    <cellStyle name="40% - Accent3 6 9 2" xfId="26289"/>
    <cellStyle name="40% - Accent3 6 9 2 2" xfId="26290"/>
    <cellStyle name="40% - Accent3 6 9 3" xfId="26291"/>
    <cellStyle name="40% - Accent3 6 9 4" xfId="26292"/>
    <cellStyle name="40% - Accent3 7" xfId="1039"/>
    <cellStyle name="40% - Accent3 7 10" xfId="26293"/>
    <cellStyle name="40% - Accent3 7 10 2" xfId="26294"/>
    <cellStyle name="40% - Accent3 7 11" xfId="26295"/>
    <cellStyle name="40% - Accent3 7 12" xfId="26296"/>
    <cellStyle name="40% - Accent3 7 13" xfId="26297"/>
    <cellStyle name="40% - Accent3 7 2" xfId="1040"/>
    <cellStyle name="40% - Accent3 7 2 2" xfId="26298"/>
    <cellStyle name="40% - Accent3 7 2 2 2" xfId="26299"/>
    <cellStyle name="40% - Accent3 7 2 2 2 2" xfId="26300"/>
    <cellStyle name="40% - Accent3 7 2 2 3" xfId="26301"/>
    <cellStyle name="40% - Accent3 7 2 2 4" xfId="26302"/>
    <cellStyle name="40% - Accent3 7 2 3" xfId="26303"/>
    <cellStyle name="40% - Accent3 7 2 3 2" xfId="26304"/>
    <cellStyle name="40% - Accent3 7 2 3 2 2" xfId="26305"/>
    <cellStyle name="40% - Accent3 7 2 3 3" xfId="26306"/>
    <cellStyle name="40% - Accent3 7 2 4" xfId="26307"/>
    <cellStyle name="40% - Accent3 7 2 4 2" xfId="26308"/>
    <cellStyle name="40% - Accent3 7 2 5" xfId="26309"/>
    <cellStyle name="40% - Accent3 7 2 6" xfId="26310"/>
    <cellStyle name="40% - Accent3 7 2 7" xfId="26311"/>
    <cellStyle name="40% - Accent3 7 3" xfId="1041"/>
    <cellStyle name="40% - Accent3 7 3 2" xfId="26312"/>
    <cellStyle name="40% - Accent3 7 3 2 2" xfId="26313"/>
    <cellStyle name="40% - Accent3 7 3 2 2 2" xfId="26314"/>
    <cellStyle name="40% - Accent3 7 3 2 3" xfId="26315"/>
    <cellStyle name="40% - Accent3 7 3 3" xfId="26316"/>
    <cellStyle name="40% - Accent3 7 3 3 2" xfId="26317"/>
    <cellStyle name="40% - Accent3 7 3 4" xfId="26318"/>
    <cellStyle name="40% - Accent3 7 3 5" xfId="26319"/>
    <cellStyle name="40% - Accent3 7 3 6" xfId="26320"/>
    <cellStyle name="40% - Accent3 7 4" xfId="1042"/>
    <cellStyle name="40% - Accent3 7 4 2" xfId="26321"/>
    <cellStyle name="40% - Accent3 7 4 2 2" xfId="26322"/>
    <cellStyle name="40% - Accent3 7 4 2 2 2" xfId="26323"/>
    <cellStyle name="40% - Accent3 7 4 2 3" xfId="26324"/>
    <cellStyle name="40% - Accent3 7 4 3" xfId="26325"/>
    <cellStyle name="40% - Accent3 7 4 3 2" xfId="26326"/>
    <cellStyle name="40% - Accent3 7 4 4" xfId="26327"/>
    <cellStyle name="40% - Accent3 7 4 5" xfId="26328"/>
    <cellStyle name="40% - Accent3 7 4 6" xfId="26329"/>
    <cellStyle name="40% - Accent3 7 5" xfId="26330"/>
    <cellStyle name="40% - Accent3 7 5 2" xfId="26331"/>
    <cellStyle name="40% - Accent3 7 5 2 2" xfId="26332"/>
    <cellStyle name="40% - Accent3 7 5 3" xfId="26333"/>
    <cellStyle name="40% - Accent3 7 5 4" xfId="26334"/>
    <cellStyle name="40% - Accent3 7 6" xfId="26335"/>
    <cellStyle name="40% - Accent3 7 6 2" xfId="26336"/>
    <cellStyle name="40% - Accent3 7 6 2 2" xfId="26337"/>
    <cellStyle name="40% - Accent3 7 6 3" xfId="26338"/>
    <cellStyle name="40% - Accent3 7 6 4" xfId="26339"/>
    <cellStyle name="40% - Accent3 7 7" xfId="26340"/>
    <cellStyle name="40% - Accent3 7 7 2" xfId="26341"/>
    <cellStyle name="40% - Accent3 7 7 2 2" xfId="26342"/>
    <cellStyle name="40% - Accent3 7 7 3" xfId="26343"/>
    <cellStyle name="40% - Accent3 7 7 4" xfId="26344"/>
    <cellStyle name="40% - Accent3 7 8" xfId="26345"/>
    <cellStyle name="40% - Accent3 7 8 2" xfId="26346"/>
    <cellStyle name="40% - Accent3 7 8 2 2" xfId="26347"/>
    <cellStyle name="40% - Accent3 7 8 3" xfId="26348"/>
    <cellStyle name="40% - Accent3 7 8 4" xfId="26349"/>
    <cellStyle name="40% - Accent3 7 9" xfId="26350"/>
    <cellStyle name="40% - Accent3 7 9 2" xfId="26351"/>
    <cellStyle name="40% - Accent3 7 9 2 2" xfId="26352"/>
    <cellStyle name="40% - Accent3 7 9 3" xfId="26353"/>
    <cellStyle name="40% - Accent3 8" xfId="1043"/>
    <cellStyle name="40% - Accent3 8 2" xfId="1044"/>
    <cellStyle name="40% - Accent3 8 2 2" xfId="26354"/>
    <cellStyle name="40% - Accent3 8 2 2 2" xfId="26355"/>
    <cellStyle name="40% - Accent3 8 2 3" xfId="26356"/>
    <cellStyle name="40% - Accent3 8 2 4" xfId="26357"/>
    <cellStyle name="40% - Accent3 8 2 5" xfId="26358"/>
    <cellStyle name="40% - Accent3 8 3" xfId="1045"/>
    <cellStyle name="40% - Accent3 8 3 2" xfId="26359"/>
    <cellStyle name="40% - Accent3 8 3 2 2" xfId="26360"/>
    <cellStyle name="40% - Accent3 8 3 3" xfId="26361"/>
    <cellStyle name="40% - Accent3 8 3 4" xfId="26362"/>
    <cellStyle name="40% - Accent3 8 3 5" xfId="26363"/>
    <cellStyle name="40% - Accent3 8 4" xfId="1046"/>
    <cellStyle name="40% - Accent3 8 4 2" xfId="26364"/>
    <cellStyle name="40% - Accent3 8 4 2 2" xfId="26365"/>
    <cellStyle name="40% - Accent3 8 4 3" xfId="26366"/>
    <cellStyle name="40% - Accent3 8 4 4" xfId="26367"/>
    <cellStyle name="40% - Accent3 8 4 5" xfId="26368"/>
    <cellStyle name="40% - Accent3 8 5" xfId="26369"/>
    <cellStyle name="40% - Accent3 8 5 2" xfId="26370"/>
    <cellStyle name="40% - Accent3 8 5 2 2" xfId="26371"/>
    <cellStyle name="40% - Accent3 8 5 3" xfId="26372"/>
    <cellStyle name="40% - Accent3 8 5 4" xfId="26373"/>
    <cellStyle name="40% - Accent3 8 6" xfId="26374"/>
    <cellStyle name="40% - Accent3 8 6 2" xfId="26375"/>
    <cellStyle name="40% - Accent3 8 6 2 2" xfId="26376"/>
    <cellStyle name="40% - Accent3 8 6 3" xfId="26377"/>
    <cellStyle name="40% - Accent3 8 7" xfId="26378"/>
    <cellStyle name="40% - Accent3 9" xfId="1047"/>
    <cellStyle name="40% - Accent3 9 2" xfId="1048"/>
    <cellStyle name="40% - Accent3 9 2 2" xfId="26379"/>
    <cellStyle name="40% - Accent3 9 2 2 2" xfId="26380"/>
    <cellStyle name="40% - Accent3 9 2 3" xfId="26381"/>
    <cellStyle name="40% - Accent3 9 2 4" xfId="26382"/>
    <cellStyle name="40% - Accent3 9 2 5" xfId="26383"/>
    <cellStyle name="40% - Accent3 9 3" xfId="1049"/>
    <cellStyle name="40% - Accent3 9 3 2" xfId="26384"/>
    <cellStyle name="40% - Accent3 9 3 2 2" xfId="26385"/>
    <cellStyle name="40% - Accent3 9 3 3" xfId="26386"/>
    <cellStyle name="40% - Accent3 9 3 4" xfId="26387"/>
    <cellStyle name="40% - Accent3 9 4" xfId="1050"/>
    <cellStyle name="40% - Accent3 9 4 2" xfId="26388"/>
    <cellStyle name="40% - Accent3 9 4 3" xfId="26389"/>
    <cellStyle name="40% - Accent3 9 5" xfId="26390"/>
    <cellStyle name="40% - Accent3 9 6" xfId="26391"/>
    <cellStyle name="40% - Accent3 9 7" xfId="26392"/>
    <cellStyle name="40% - Accent4" xfId="109" builtinId="43" customBuiltin="1"/>
    <cellStyle name="40% - Accent4 10" xfId="1051"/>
    <cellStyle name="40% - Accent4 10 2" xfId="1052"/>
    <cellStyle name="40% - Accent4 10 2 2" xfId="26393"/>
    <cellStyle name="40% - Accent4 10 2 2 2" xfId="26394"/>
    <cellStyle name="40% - Accent4 10 2 3" xfId="26395"/>
    <cellStyle name="40% - Accent4 10 2 4" xfId="26396"/>
    <cellStyle name="40% - Accent4 10 2 5" xfId="26397"/>
    <cellStyle name="40% - Accent4 10 3" xfId="1053"/>
    <cellStyle name="40% - Accent4 10 3 2" xfId="26398"/>
    <cellStyle name="40% - Accent4 10 3 3" xfId="26399"/>
    <cellStyle name="40% - Accent4 10 4" xfId="1054"/>
    <cellStyle name="40% - Accent4 10 5" xfId="26400"/>
    <cellStyle name="40% - Accent4 10 6" xfId="26401"/>
    <cellStyle name="40% - Accent4 10 7" xfId="26402"/>
    <cellStyle name="40% - Accent4 11" xfId="1055"/>
    <cellStyle name="40% - Accent4 11 2" xfId="1056"/>
    <cellStyle name="40% - Accent4 11 2 2" xfId="26403"/>
    <cellStyle name="40% - Accent4 11 2 2 2" xfId="26404"/>
    <cellStyle name="40% - Accent4 11 2 3" xfId="26405"/>
    <cellStyle name="40% - Accent4 11 2 4" xfId="26406"/>
    <cellStyle name="40% - Accent4 11 2 5" xfId="26407"/>
    <cellStyle name="40% - Accent4 11 3" xfId="1057"/>
    <cellStyle name="40% - Accent4 11 3 2" xfId="26408"/>
    <cellStyle name="40% - Accent4 11 3 3" xfId="26409"/>
    <cellStyle name="40% - Accent4 11 4" xfId="1058"/>
    <cellStyle name="40% - Accent4 11 5" xfId="26410"/>
    <cellStyle name="40% - Accent4 11 6" xfId="26411"/>
    <cellStyle name="40% - Accent4 11 7" xfId="26412"/>
    <cellStyle name="40% - Accent4 12" xfId="1059"/>
    <cellStyle name="40% - Accent4 12 2" xfId="1060"/>
    <cellStyle name="40% - Accent4 12 2 2" xfId="26413"/>
    <cellStyle name="40% - Accent4 12 2 3" xfId="26414"/>
    <cellStyle name="40% - Accent4 12 3" xfId="1061"/>
    <cellStyle name="40% - Accent4 12 4" xfId="1062"/>
    <cellStyle name="40% - Accent4 12 5" xfId="26415"/>
    <cellStyle name="40% - Accent4 12 6" xfId="26416"/>
    <cellStyle name="40% - Accent4 12 7" xfId="26417"/>
    <cellStyle name="40% - Accent4 12 8" xfId="26418"/>
    <cellStyle name="40% - Accent4 13" xfId="1063"/>
    <cellStyle name="40% - Accent4 13 2" xfId="26419"/>
    <cellStyle name="40% - Accent4 13 2 2" xfId="26420"/>
    <cellStyle name="40% - Accent4 13 3" xfId="26421"/>
    <cellStyle name="40% - Accent4 13 4" xfId="26422"/>
    <cellStyle name="40% - Accent4 13 5" xfId="26423"/>
    <cellStyle name="40% - Accent4 14" xfId="1064"/>
    <cellStyle name="40% - Accent4 14 2" xfId="26424"/>
    <cellStyle name="40% - Accent4 14 2 2" xfId="26425"/>
    <cellStyle name="40% - Accent4 14 3" xfId="26426"/>
    <cellStyle name="40% - Accent4 14 4" xfId="26427"/>
    <cellStyle name="40% - Accent4 14 5" xfId="26428"/>
    <cellStyle name="40% - Accent4 15" xfId="1065"/>
    <cellStyle name="40% - Accent4 15 2" xfId="26429"/>
    <cellStyle name="40% - Accent4 15 2 2" xfId="26430"/>
    <cellStyle name="40% - Accent4 15 3" xfId="26431"/>
    <cellStyle name="40% - Accent4 15 4" xfId="26432"/>
    <cellStyle name="40% - Accent4 15 5" xfId="26433"/>
    <cellStyle name="40% - Accent4 16" xfId="1066"/>
    <cellStyle name="40% - Accent4 16 2" xfId="26434"/>
    <cellStyle name="40% - Accent4 17" xfId="1067"/>
    <cellStyle name="40% - Accent4 18" xfId="1068"/>
    <cellStyle name="40% - Accent4 19" xfId="1069"/>
    <cellStyle name="40% - Accent4 2" xfId="1070"/>
    <cellStyle name="40% - Accent4 2 10" xfId="1071"/>
    <cellStyle name="40% - Accent4 2 11" xfId="1072"/>
    <cellStyle name="40% - Accent4 2 11 2" xfId="26435"/>
    <cellStyle name="40% - Accent4 2 11 2 2" xfId="26436"/>
    <cellStyle name="40% - Accent4 2 11 3" xfId="26437"/>
    <cellStyle name="40% - Accent4 2 11 4" xfId="26438"/>
    <cellStyle name="40% - Accent4 2 11 5" xfId="26439"/>
    <cellStyle name="40% - Accent4 2 12" xfId="1073"/>
    <cellStyle name="40% - Accent4 2 12 2" xfId="26440"/>
    <cellStyle name="40% - Accent4 2 12 2 2" xfId="26441"/>
    <cellStyle name="40% - Accent4 2 12 3" xfId="26442"/>
    <cellStyle name="40% - Accent4 2 12 4" xfId="26443"/>
    <cellStyle name="40% - Accent4 2 12 5" xfId="26444"/>
    <cellStyle name="40% - Accent4 2 13" xfId="1074"/>
    <cellStyle name="40% - Accent4 2 13 2" xfId="26445"/>
    <cellStyle name="40% - Accent4 2 13 2 2" xfId="26446"/>
    <cellStyle name="40% - Accent4 2 13 3" xfId="26447"/>
    <cellStyle name="40% - Accent4 2 13 4" xfId="26448"/>
    <cellStyle name="40% - Accent4 2 13 5" xfId="26449"/>
    <cellStyle name="40% - Accent4 2 14" xfId="1075"/>
    <cellStyle name="40% - Accent4 2 14 2" xfId="26450"/>
    <cellStyle name="40% - Accent4 2 14 2 2" xfId="26451"/>
    <cellStyle name="40% - Accent4 2 14 3" xfId="26452"/>
    <cellStyle name="40% - Accent4 2 14 4" xfId="26453"/>
    <cellStyle name="40% - Accent4 2 14 5" xfId="26454"/>
    <cellStyle name="40% - Accent4 2 15" xfId="1076"/>
    <cellStyle name="40% - Accent4 2 15 2" xfId="26455"/>
    <cellStyle name="40% - Accent4 2 15 2 2" xfId="26456"/>
    <cellStyle name="40% - Accent4 2 15 3" xfId="26457"/>
    <cellStyle name="40% - Accent4 2 15 4" xfId="26458"/>
    <cellStyle name="40% - Accent4 2 15 5" xfId="26459"/>
    <cellStyle name="40% - Accent4 2 16" xfId="26460"/>
    <cellStyle name="40% - Accent4 2 16 2" xfId="26461"/>
    <cellStyle name="40% - Accent4 2 16 2 2" xfId="26462"/>
    <cellStyle name="40% - Accent4 2 16 3" xfId="26463"/>
    <cellStyle name="40% - Accent4 2 16 4" xfId="26464"/>
    <cellStyle name="40% - Accent4 2 17" xfId="26465"/>
    <cellStyle name="40% - Accent4 2 17 2" xfId="26466"/>
    <cellStyle name="40% - Accent4 2 18" xfId="26467"/>
    <cellStyle name="40% - Accent4 2 19" xfId="47771"/>
    <cellStyle name="40% - Accent4 2 2" xfId="1077"/>
    <cellStyle name="40% - Accent4 2 2 2" xfId="26468"/>
    <cellStyle name="40% - Accent4 2 2 2 10" xfId="26469"/>
    <cellStyle name="40% - Accent4 2 2 2 10 2" xfId="26470"/>
    <cellStyle name="40% - Accent4 2 2 2 10 2 2" xfId="26471"/>
    <cellStyle name="40% - Accent4 2 2 2 10 3" xfId="26472"/>
    <cellStyle name="40% - Accent4 2 2 2 10 4" xfId="26473"/>
    <cellStyle name="40% - Accent4 2 2 2 11" xfId="26474"/>
    <cellStyle name="40% - Accent4 2 2 2 11 2" xfId="26475"/>
    <cellStyle name="40% - Accent4 2 2 2 11 2 2" xfId="26476"/>
    <cellStyle name="40% - Accent4 2 2 2 11 3" xfId="26477"/>
    <cellStyle name="40% - Accent4 2 2 2 11 4" xfId="26478"/>
    <cellStyle name="40% - Accent4 2 2 2 12" xfId="26479"/>
    <cellStyle name="40% - Accent4 2 2 2 12 2" xfId="26480"/>
    <cellStyle name="40% - Accent4 2 2 2 13" xfId="26481"/>
    <cellStyle name="40% - Accent4 2 2 2 14" xfId="26482"/>
    <cellStyle name="40% - Accent4 2 2 2 2" xfId="26483"/>
    <cellStyle name="40% - Accent4 2 2 2 2 10" xfId="26484"/>
    <cellStyle name="40% - Accent4 2 2 2 2 10 2" xfId="26485"/>
    <cellStyle name="40% - Accent4 2 2 2 2 11" xfId="26486"/>
    <cellStyle name="40% - Accent4 2 2 2 2 12" xfId="26487"/>
    <cellStyle name="40% - Accent4 2 2 2 2 2" xfId="26488"/>
    <cellStyle name="40% - Accent4 2 2 2 2 2 2" xfId="26489"/>
    <cellStyle name="40% - Accent4 2 2 2 2 2 2 2" xfId="26490"/>
    <cellStyle name="40% - Accent4 2 2 2 2 2 2 2 2" xfId="26491"/>
    <cellStyle name="40% - Accent4 2 2 2 2 2 2 3" xfId="26492"/>
    <cellStyle name="40% - Accent4 2 2 2 2 2 2 4" xfId="26493"/>
    <cellStyle name="40% - Accent4 2 2 2 2 2 3" xfId="26494"/>
    <cellStyle name="40% - Accent4 2 2 2 2 2 3 2" xfId="26495"/>
    <cellStyle name="40% - Accent4 2 2 2 2 2 4" xfId="26496"/>
    <cellStyle name="40% - Accent4 2 2 2 2 2 5" xfId="26497"/>
    <cellStyle name="40% - Accent4 2 2 2 2 3" xfId="26498"/>
    <cellStyle name="40% - Accent4 2 2 2 2 3 2" xfId="26499"/>
    <cellStyle name="40% - Accent4 2 2 2 2 3 2 2" xfId="26500"/>
    <cellStyle name="40% - Accent4 2 2 2 2 3 2 2 2" xfId="26501"/>
    <cellStyle name="40% - Accent4 2 2 2 2 3 2 3" xfId="26502"/>
    <cellStyle name="40% - Accent4 2 2 2 2 3 2 4" xfId="26503"/>
    <cellStyle name="40% - Accent4 2 2 2 2 3 3" xfId="26504"/>
    <cellStyle name="40% - Accent4 2 2 2 2 3 3 2" xfId="26505"/>
    <cellStyle name="40% - Accent4 2 2 2 2 3 4" xfId="26506"/>
    <cellStyle name="40% - Accent4 2 2 2 2 3 5" xfId="26507"/>
    <cellStyle name="40% - Accent4 2 2 2 2 4" xfId="26508"/>
    <cellStyle name="40% - Accent4 2 2 2 2 4 2" xfId="26509"/>
    <cellStyle name="40% - Accent4 2 2 2 2 4 2 2" xfId="26510"/>
    <cellStyle name="40% - Accent4 2 2 2 2 4 3" xfId="26511"/>
    <cellStyle name="40% - Accent4 2 2 2 2 4 4" xfId="26512"/>
    <cellStyle name="40% - Accent4 2 2 2 2 5" xfId="26513"/>
    <cellStyle name="40% - Accent4 2 2 2 2 5 2" xfId="26514"/>
    <cellStyle name="40% - Accent4 2 2 2 2 5 2 2" xfId="26515"/>
    <cellStyle name="40% - Accent4 2 2 2 2 5 3" xfId="26516"/>
    <cellStyle name="40% - Accent4 2 2 2 2 5 4" xfId="26517"/>
    <cellStyle name="40% - Accent4 2 2 2 2 6" xfId="26518"/>
    <cellStyle name="40% - Accent4 2 2 2 2 6 2" xfId="26519"/>
    <cellStyle name="40% - Accent4 2 2 2 2 6 2 2" xfId="26520"/>
    <cellStyle name="40% - Accent4 2 2 2 2 6 3" xfId="26521"/>
    <cellStyle name="40% - Accent4 2 2 2 2 6 4" xfId="26522"/>
    <cellStyle name="40% - Accent4 2 2 2 2 7" xfId="26523"/>
    <cellStyle name="40% - Accent4 2 2 2 2 7 2" xfId="26524"/>
    <cellStyle name="40% - Accent4 2 2 2 2 7 2 2" xfId="26525"/>
    <cellStyle name="40% - Accent4 2 2 2 2 7 3" xfId="26526"/>
    <cellStyle name="40% - Accent4 2 2 2 2 7 4" xfId="26527"/>
    <cellStyle name="40% - Accent4 2 2 2 2 8" xfId="26528"/>
    <cellStyle name="40% - Accent4 2 2 2 2 8 2" xfId="26529"/>
    <cellStyle name="40% - Accent4 2 2 2 2 8 2 2" xfId="26530"/>
    <cellStyle name="40% - Accent4 2 2 2 2 8 3" xfId="26531"/>
    <cellStyle name="40% - Accent4 2 2 2 2 8 4" xfId="26532"/>
    <cellStyle name="40% - Accent4 2 2 2 2 9" xfId="26533"/>
    <cellStyle name="40% - Accent4 2 2 2 2 9 2" xfId="26534"/>
    <cellStyle name="40% - Accent4 2 2 2 2 9 2 2" xfId="26535"/>
    <cellStyle name="40% - Accent4 2 2 2 2 9 3" xfId="26536"/>
    <cellStyle name="40% - Accent4 2 2 2 2 9 4" xfId="26537"/>
    <cellStyle name="40% - Accent4 2 2 2 3" xfId="26538"/>
    <cellStyle name="40% - Accent4 2 2 2 3 10" xfId="26539"/>
    <cellStyle name="40% - Accent4 2 2 2 3 11" xfId="26540"/>
    <cellStyle name="40% - Accent4 2 2 2 3 2" xfId="26541"/>
    <cellStyle name="40% - Accent4 2 2 2 3 2 2" xfId="26542"/>
    <cellStyle name="40% - Accent4 2 2 2 3 2 2 2" xfId="26543"/>
    <cellStyle name="40% - Accent4 2 2 2 3 2 3" xfId="26544"/>
    <cellStyle name="40% - Accent4 2 2 2 3 2 4" xfId="26545"/>
    <cellStyle name="40% - Accent4 2 2 2 3 3" xfId="26546"/>
    <cellStyle name="40% - Accent4 2 2 2 3 3 2" xfId="26547"/>
    <cellStyle name="40% - Accent4 2 2 2 3 3 2 2" xfId="26548"/>
    <cellStyle name="40% - Accent4 2 2 2 3 3 3" xfId="26549"/>
    <cellStyle name="40% - Accent4 2 2 2 3 3 4" xfId="26550"/>
    <cellStyle name="40% - Accent4 2 2 2 3 4" xfId="26551"/>
    <cellStyle name="40% - Accent4 2 2 2 3 4 2" xfId="26552"/>
    <cellStyle name="40% - Accent4 2 2 2 3 4 2 2" xfId="26553"/>
    <cellStyle name="40% - Accent4 2 2 2 3 4 3" xfId="26554"/>
    <cellStyle name="40% - Accent4 2 2 2 3 4 4" xfId="26555"/>
    <cellStyle name="40% - Accent4 2 2 2 3 5" xfId="26556"/>
    <cellStyle name="40% - Accent4 2 2 2 3 5 2" xfId="26557"/>
    <cellStyle name="40% - Accent4 2 2 2 3 5 2 2" xfId="26558"/>
    <cellStyle name="40% - Accent4 2 2 2 3 5 3" xfId="26559"/>
    <cellStyle name="40% - Accent4 2 2 2 3 5 4" xfId="26560"/>
    <cellStyle name="40% - Accent4 2 2 2 3 6" xfId="26561"/>
    <cellStyle name="40% - Accent4 2 2 2 3 6 2" xfId="26562"/>
    <cellStyle name="40% - Accent4 2 2 2 3 6 2 2" xfId="26563"/>
    <cellStyle name="40% - Accent4 2 2 2 3 6 3" xfId="26564"/>
    <cellStyle name="40% - Accent4 2 2 2 3 6 4" xfId="26565"/>
    <cellStyle name="40% - Accent4 2 2 2 3 7" xfId="26566"/>
    <cellStyle name="40% - Accent4 2 2 2 3 7 2" xfId="26567"/>
    <cellStyle name="40% - Accent4 2 2 2 3 7 2 2" xfId="26568"/>
    <cellStyle name="40% - Accent4 2 2 2 3 7 3" xfId="26569"/>
    <cellStyle name="40% - Accent4 2 2 2 3 7 4" xfId="26570"/>
    <cellStyle name="40% - Accent4 2 2 2 3 8" xfId="26571"/>
    <cellStyle name="40% - Accent4 2 2 2 3 8 2" xfId="26572"/>
    <cellStyle name="40% - Accent4 2 2 2 3 8 2 2" xfId="26573"/>
    <cellStyle name="40% - Accent4 2 2 2 3 8 3" xfId="26574"/>
    <cellStyle name="40% - Accent4 2 2 2 3 8 4" xfId="26575"/>
    <cellStyle name="40% - Accent4 2 2 2 3 9" xfId="26576"/>
    <cellStyle name="40% - Accent4 2 2 2 3 9 2" xfId="26577"/>
    <cellStyle name="40% - Accent4 2 2 2 4" xfId="26578"/>
    <cellStyle name="40% - Accent4 2 2 2 4 2" xfId="26579"/>
    <cellStyle name="40% - Accent4 2 2 2 4 2 2" xfId="26580"/>
    <cellStyle name="40% - Accent4 2 2 2 4 2 2 2" xfId="26581"/>
    <cellStyle name="40% - Accent4 2 2 2 4 2 3" xfId="26582"/>
    <cellStyle name="40% - Accent4 2 2 2 4 2 4" xfId="26583"/>
    <cellStyle name="40% - Accent4 2 2 2 4 3" xfId="26584"/>
    <cellStyle name="40% - Accent4 2 2 2 4 3 2" xfId="26585"/>
    <cellStyle name="40% - Accent4 2 2 2 4 4" xfId="26586"/>
    <cellStyle name="40% - Accent4 2 2 2 4 5" xfId="26587"/>
    <cellStyle name="40% - Accent4 2 2 2 5" xfId="26588"/>
    <cellStyle name="40% - Accent4 2 2 2 5 2" xfId="26589"/>
    <cellStyle name="40% - Accent4 2 2 2 5 2 2" xfId="26590"/>
    <cellStyle name="40% - Accent4 2 2 2 5 3" xfId="26591"/>
    <cellStyle name="40% - Accent4 2 2 2 5 4" xfId="26592"/>
    <cellStyle name="40% - Accent4 2 2 2 6" xfId="26593"/>
    <cellStyle name="40% - Accent4 2 2 2 6 2" xfId="26594"/>
    <cellStyle name="40% - Accent4 2 2 2 6 2 2" xfId="26595"/>
    <cellStyle name="40% - Accent4 2 2 2 6 3" xfId="26596"/>
    <cellStyle name="40% - Accent4 2 2 2 6 4" xfId="26597"/>
    <cellStyle name="40% - Accent4 2 2 2 7" xfId="26598"/>
    <cellStyle name="40% - Accent4 2 2 2 7 2" xfId="26599"/>
    <cellStyle name="40% - Accent4 2 2 2 7 2 2" xfId="26600"/>
    <cellStyle name="40% - Accent4 2 2 2 7 3" xfId="26601"/>
    <cellStyle name="40% - Accent4 2 2 2 7 4" xfId="26602"/>
    <cellStyle name="40% - Accent4 2 2 2 8" xfId="26603"/>
    <cellStyle name="40% - Accent4 2 2 2 8 2" xfId="26604"/>
    <cellStyle name="40% - Accent4 2 2 2 8 2 2" xfId="26605"/>
    <cellStyle name="40% - Accent4 2 2 2 8 3" xfId="26606"/>
    <cellStyle name="40% - Accent4 2 2 2 8 4" xfId="26607"/>
    <cellStyle name="40% - Accent4 2 2 2 9" xfId="26608"/>
    <cellStyle name="40% - Accent4 2 2 2 9 2" xfId="26609"/>
    <cellStyle name="40% - Accent4 2 2 2 9 2 2" xfId="26610"/>
    <cellStyle name="40% - Accent4 2 2 2 9 3" xfId="26611"/>
    <cellStyle name="40% - Accent4 2 2 2 9 4" xfId="26612"/>
    <cellStyle name="40% - Accent4 2 2 3" xfId="26613"/>
    <cellStyle name="40% - Accent4 2 2 3 10" xfId="26614"/>
    <cellStyle name="40% - Accent4 2 2 3 2" xfId="26615"/>
    <cellStyle name="40% - Accent4 2 2 3 2 2" xfId="26616"/>
    <cellStyle name="40% - Accent4 2 2 3 2 2 2" xfId="26617"/>
    <cellStyle name="40% - Accent4 2 2 3 2 2 2 2" xfId="26618"/>
    <cellStyle name="40% - Accent4 2 2 3 2 2 3" xfId="26619"/>
    <cellStyle name="40% - Accent4 2 2 3 2 2 4" xfId="26620"/>
    <cellStyle name="40% - Accent4 2 2 3 2 3" xfId="26621"/>
    <cellStyle name="40% - Accent4 2 2 3 2 3 2" xfId="26622"/>
    <cellStyle name="40% - Accent4 2 2 3 2 4" xfId="26623"/>
    <cellStyle name="40% - Accent4 2 2 3 2 5" xfId="26624"/>
    <cellStyle name="40% - Accent4 2 2 3 3" xfId="26625"/>
    <cellStyle name="40% - Accent4 2 2 3 3 2" xfId="26626"/>
    <cellStyle name="40% - Accent4 2 2 3 3 2 2" xfId="26627"/>
    <cellStyle name="40% - Accent4 2 2 3 3 2 2 2" xfId="26628"/>
    <cellStyle name="40% - Accent4 2 2 3 3 2 3" xfId="26629"/>
    <cellStyle name="40% - Accent4 2 2 3 3 2 4" xfId="26630"/>
    <cellStyle name="40% - Accent4 2 2 3 3 3" xfId="26631"/>
    <cellStyle name="40% - Accent4 2 2 3 3 3 2" xfId="26632"/>
    <cellStyle name="40% - Accent4 2 2 3 3 4" xfId="26633"/>
    <cellStyle name="40% - Accent4 2 2 3 3 5" xfId="26634"/>
    <cellStyle name="40% - Accent4 2 2 3 4" xfId="26635"/>
    <cellStyle name="40% - Accent4 2 2 3 4 2" xfId="26636"/>
    <cellStyle name="40% - Accent4 2 2 3 4 2 2" xfId="26637"/>
    <cellStyle name="40% - Accent4 2 2 3 4 3" xfId="26638"/>
    <cellStyle name="40% - Accent4 2 2 3 4 4" xfId="26639"/>
    <cellStyle name="40% - Accent4 2 2 3 5" xfId="26640"/>
    <cellStyle name="40% - Accent4 2 2 3 5 2" xfId="26641"/>
    <cellStyle name="40% - Accent4 2 2 3 5 2 2" xfId="26642"/>
    <cellStyle name="40% - Accent4 2 2 3 5 3" xfId="26643"/>
    <cellStyle name="40% - Accent4 2 2 3 5 4" xfId="26644"/>
    <cellStyle name="40% - Accent4 2 2 3 6" xfId="26645"/>
    <cellStyle name="40% - Accent4 2 2 3 6 2" xfId="26646"/>
    <cellStyle name="40% - Accent4 2 2 3 6 2 2" xfId="26647"/>
    <cellStyle name="40% - Accent4 2 2 3 6 3" xfId="26648"/>
    <cellStyle name="40% - Accent4 2 2 3 6 4" xfId="26649"/>
    <cellStyle name="40% - Accent4 2 2 3 7" xfId="26650"/>
    <cellStyle name="40% - Accent4 2 2 3 7 2" xfId="26651"/>
    <cellStyle name="40% - Accent4 2 2 3 7 2 2" xfId="26652"/>
    <cellStyle name="40% - Accent4 2 2 3 7 3" xfId="26653"/>
    <cellStyle name="40% - Accent4 2 2 3 7 4" xfId="26654"/>
    <cellStyle name="40% - Accent4 2 2 3 8" xfId="26655"/>
    <cellStyle name="40% - Accent4 2 2 3 8 2" xfId="26656"/>
    <cellStyle name="40% - Accent4 2 2 3 9" xfId="26657"/>
    <cellStyle name="40% - Accent4 2 2 4" xfId="26658"/>
    <cellStyle name="40% - Accent4 2 2 4 10" xfId="26659"/>
    <cellStyle name="40% - Accent4 2 2 4 2" xfId="26660"/>
    <cellStyle name="40% - Accent4 2 2 4 2 2" xfId="26661"/>
    <cellStyle name="40% - Accent4 2 2 4 2 2 2" xfId="26662"/>
    <cellStyle name="40% - Accent4 2 2 4 2 3" xfId="26663"/>
    <cellStyle name="40% - Accent4 2 2 4 2 4" xfId="26664"/>
    <cellStyle name="40% - Accent4 2 2 4 3" xfId="26665"/>
    <cellStyle name="40% - Accent4 2 2 4 3 2" xfId="26666"/>
    <cellStyle name="40% - Accent4 2 2 4 3 2 2" xfId="26667"/>
    <cellStyle name="40% - Accent4 2 2 4 3 3" xfId="26668"/>
    <cellStyle name="40% - Accent4 2 2 4 3 4" xfId="26669"/>
    <cellStyle name="40% - Accent4 2 2 4 4" xfId="26670"/>
    <cellStyle name="40% - Accent4 2 2 4 4 2" xfId="26671"/>
    <cellStyle name="40% - Accent4 2 2 4 4 2 2" xfId="26672"/>
    <cellStyle name="40% - Accent4 2 2 4 4 3" xfId="26673"/>
    <cellStyle name="40% - Accent4 2 2 4 4 4" xfId="26674"/>
    <cellStyle name="40% - Accent4 2 2 4 5" xfId="26675"/>
    <cellStyle name="40% - Accent4 2 2 4 5 2" xfId="26676"/>
    <cellStyle name="40% - Accent4 2 2 4 5 2 2" xfId="26677"/>
    <cellStyle name="40% - Accent4 2 2 4 5 3" xfId="26678"/>
    <cellStyle name="40% - Accent4 2 2 4 5 4" xfId="26679"/>
    <cellStyle name="40% - Accent4 2 2 4 6" xfId="26680"/>
    <cellStyle name="40% - Accent4 2 2 4 6 2" xfId="26681"/>
    <cellStyle name="40% - Accent4 2 2 4 6 2 2" xfId="26682"/>
    <cellStyle name="40% - Accent4 2 2 4 6 3" xfId="26683"/>
    <cellStyle name="40% - Accent4 2 2 4 6 4" xfId="26684"/>
    <cellStyle name="40% - Accent4 2 2 4 7" xfId="26685"/>
    <cellStyle name="40% - Accent4 2 2 4 7 2" xfId="26686"/>
    <cellStyle name="40% - Accent4 2 2 4 7 2 2" xfId="26687"/>
    <cellStyle name="40% - Accent4 2 2 4 7 3" xfId="26688"/>
    <cellStyle name="40% - Accent4 2 2 4 7 4" xfId="26689"/>
    <cellStyle name="40% - Accent4 2 2 4 8" xfId="26690"/>
    <cellStyle name="40% - Accent4 2 2 4 8 2" xfId="26691"/>
    <cellStyle name="40% - Accent4 2 2 4 9" xfId="26692"/>
    <cellStyle name="40% - Accent4 2 2 5" xfId="26693"/>
    <cellStyle name="40% - Accent4 2 2 5 2" xfId="26694"/>
    <cellStyle name="40% - Accent4 2 2 5 2 2" xfId="26695"/>
    <cellStyle name="40% - Accent4 2 2 5 3" xfId="26696"/>
    <cellStyle name="40% - Accent4 2 2 5 4" xfId="26697"/>
    <cellStyle name="40% - Accent4 2 2 6" xfId="26698"/>
    <cellStyle name="40% - Accent4 2 2 6 2" xfId="26699"/>
    <cellStyle name="40% - Accent4 2 2 6 2 2" xfId="26700"/>
    <cellStyle name="40% - Accent4 2 2 6 3" xfId="26701"/>
    <cellStyle name="40% - Accent4 2 2 6 4" xfId="26702"/>
    <cellStyle name="40% - Accent4 2 2 7" xfId="26703"/>
    <cellStyle name="40% - Accent4 2 3" xfId="1078"/>
    <cellStyle name="40% - Accent4 2 3 2" xfId="26704"/>
    <cellStyle name="40% - Accent4 2 3 2 2" xfId="26705"/>
    <cellStyle name="40% - Accent4 2 3 2 2 2" xfId="26706"/>
    <cellStyle name="40% - Accent4 2 3 2 2 2 2" xfId="26707"/>
    <cellStyle name="40% - Accent4 2 3 2 2 3" xfId="26708"/>
    <cellStyle name="40% - Accent4 2 3 2 3" xfId="26709"/>
    <cellStyle name="40% - Accent4 2 3 2 3 2" xfId="26710"/>
    <cellStyle name="40% - Accent4 2 3 2 4" xfId="26711"/>
    <cellStyle name="40% - Accent4 2 3 3" xfId="26712"/>
    <cellStyle name="40% - Accent4 2 3 4" xfId="26713"/>
    <cellStyle name="40% - Accent4 2 3 4 2" xfId="26714"/>
    <cellStyle name="40% - Accent4 2 3 5" xfId="26715"/>
    <cellStyle name="40% - Accent4 2 3 6" xfId="26716"/>
    <cellStyle name="40% - Accent4 2 4" xfId="1079"/>
    <cellStyle name="40% - Accent4 2 4 10" xfId="26717"/>
    <cellStyle name="40% - Accent4 2 4 10 2" xfId="26718"/>
    <cellStyle name="40% - Accent4 2 4 10 2 2" xfId="26719"/>
    <cellStyle name="40% - Accent4 2 4 10 3" xfId="26720"/>
    <cellStyle name="40% - Accent4 2 4 10 4" xfId="26721"/>
    <cellStyle name="40% - Accent4 2 4 11" xfId="26722"/>
    <cellStyle name="40% - Accent4 2 4 11 2" xfId="26723"/>
    <cellStyle name="40% - Accent4 2 4 11 2 2" xfId="26724"/>
    <cellStyle name="40% - Accent4 2 4 11 3" xfId="26725"/>
    <cellStyle name="40% - Accent4 2 4 11 4" xfId="26726"/>
    <cellStyle name="40% - Accent4 2 4 12" xfId="26727"/>
    <cellStyle name="40% - Accent4 2 4 12 2" xfId="26728"/>
    <cellStyle name="40% - Accent4 2 4 12 2 2" xfId="26729"/>
    <cellStyle name="40% - Accent4 2 4 12 3" xfId="26730"/>
    <cellStyle name="40% - Accent4 2 4 13" xfId="26731"/>
    <cellStyle name="40% - Accent4 2 4 13 2" xfId="26732"/>
    <cellStyle name="40% - Accent4 2 4 14" xfId="26733"/>
    <cellStyle name="40% - Accent4 2 4 15" xfId="26734"/>
    <cellStyle name="40% - Accent4 2 4 16" xfId="26735"/>
    <cellStyle name="40% - Accent4 2 4 2" xfId="26736"/>
    <cellStyle name="40% - Accent4 2 4 2 10" xfId="26737"/>
    <cellStyle name="40% - Accent4 2 4 2 10 2" xfId="26738"/>
    <cellStyle name="40% - Accent4 2 4 2 11" xfId="26739"/>
    <cellStyle name="40% - Accent4 2 4 2 12" xfId="26740"/>
    <cellStyle name="40% - Accent4 2 4 2 13" xfId="26741"/>
    <cellStyle name="40% - Accent4 2 4 2 2" xfId="26742"/>
    <cellStyle name="40% - Accent4 2 4 2 2 2" xfId="26743"/>
    <cellStyle name="40% - Accent4 2 4 2 2 2 2" xfId="26744"/>
    <cellStyle name="40% - Accent4 2 4 2 2 2 2 2" xfId="26745"/>
    <cellStyle name="40% - Accent4 2 4 2 2 2 3" xfId="26746"/>
    <cellStyle name="40% - Accent4 2 4 2 2 2 4" xfId="26747"/>
    <cellStyle name="40% - Accent4 2 4 2 2 3" xfId="26748"/>
    <cellStyle name="40% - Accent4 2 4 2 2 3 2" xfId="26749"/>
    <cellStyle name="40% - Accent4 2 4 2 2 4" xfId="26750"/>
    <cellStyle name="40% - Accent4 2 4 2 2 5" xfId="26751"/>
    <cellStyle name="40% - Accent4 2 4 2 3" xfId="26752"/>
    <cellStyle name="40% - Accent4 2 4 2 3 2" xfId="26753"/>
    <cellStyle name="40% - Accent4 2 4 2 3 2 2" xfId="26754"/>
    <cellStyle name="40% - Accent4 2 4 2 3 2 2 2" xfId="26755"/>
    <cellStyle name="40% - Accent4 2 4 2 3 2 3" xfId="26756"/>
    <cellStyle name="40% - Accent4 2 4 2 3 2 4" xfId="26757"/>
    <cellStyle name="40% - Accent4 2 4 2 3 3" xfId="26758"/>
    <cellStyle name="40% - Accent4 2 4 2 3 3 2" xfId="26759"/>
    <cellStyle name="40% - Accent4 2 4 2 3 4" xfId="26760"/>
    <cellStyle name="40% - Accent4 2 4 2 3 5" xfId="26761"/>
    <cellStyle name="40% - Accent4 2 4 2 4" xfId="26762"/>
    <cellStyle name="40% - Accent4 2 4 2 4 2" xfId="26763"/>
    <cellStyle name="40% - Accent4 2 4 2 4 2 2" xfId="26764"/>
    <cellStyle name="40% - Accent4 2 4 2 4 3" xfId="26765"/>
    <cellStyle name="40% - Accent4 2 4 2 4 4" xfId="26766"/>
    <cellStyle name="40% - Accent4 2 4 2 5" xfId="26767"/>
    <cellStyle name="40% - Accent4 2 4 2 5 2" xfId="26768"/>
    <cellStyle name="40% - Accent4 2 4 2 5 2 2" xfId="26769"/>
    <cellStyle name="40% - Accent4 2 4 2 5 3" xfId="26770"/>
    <cellStyle name="40% - Accent4 2 4 2 5 4" xfId="26771"/>
    <cellStyle name="40% - Accent4 2 4 2 6" xfId="26772"/>
    <cellStyle name="40% - Accent4 2 4 2 6 2" xfId="26773"/>
    <cellStyle name="40% - Accent4 2 4 2 6 2 2" xfId="26774"/>
    <cellStyle name="40% - Accent4 2 4 2 6 3" xfId="26775"/>
    <cellStyle name="40% - Accent4 2 4 2 6 4" xfId="26776"/>
    <cellStyle name="40% - Accent4 2 4 2 7" xfId="26777"/>
    <cellStyle name="40% - Accent4 2 4 2 7 2" xfId="26778"/>
    <cellStyle name="40% - Accent4 2 4 2 7 2 2" xfId="26779"/>
    <cellStyle name="40% - Accent4 2 4 2 7 3" xfId="26780"/>
    <cellStyle name="40% - Accent4 2 4 2 7 4" xfId="26781"/>
    <cellStyle name="40% - Accent4 2 4 2 8" xfId="26782"/>
    <cellStyle name="40% - Accent4 2 4 2 8 2" xfId="26783"/>
    <cellStyle name="40% - Accent4 2 4 2 8 2 2" xfId="26784"/>
    <cellStyle name="40% - Accent4 2 4 2 8 3" xfId="26785"/>
    <cellStyle name="40% - Accent4 2 4 2 8 4" xfId="26786"/>
    <cellStyle name="40% - Accent4 2 4 2 9" xfId="26787"/>
    <cellStyle name="40% - Accent4 2 4 2 9 2" xfId="26788"/>
    <cellStyle name="40% - Accent4 2 4 2 9 2 2" xfId="26789"/>
    <cellStyle name="40% - Accent4 2 4 2 9 3" xfId="26790"/>
    <cellStyle name="40% - Accent4 2 4 2 9 4" xfId="26791"/>
    <cellStyle name="40% - Accent4 2 4 3" xfId="26792"/>
    <cellStyle name="40% - Accent4 2 4 3 10" xfId="26793"/>
    <cellStyle name="40% - Accent4 2 4 3 11" xfId="26794"/>
    <cellStyle name="40% - Accent4 2 4 3 2" xfId="26795"/>
    <cellStyle name="40% - Accent4 2 4 3 2 2" xfId="26796"/>
    <cellStyle name="40% - Accent4 2 4 3 2 2 2" xfId="26797"/>
    <cellStyle name="40% - Accent4 2 4 3 2 3" xfId="26798"/>
    <cellStyle name="40% - Accent4 2 4 3 2 4" xfId="26799"/>
    <cellStyle name="40% - Accent4 2 4 3 3" xfId="26800"/>
    <cellStyle name="40% - Accent4 2 4 3 3 2" xfId="26801"/>
    <cellStyle name="40% - Accent4 2 4 3 3 2 2" xfId="26802"/>
    <cellStyle name="40% - Accent4 2 4 3 3 3" xfId="26803"/>
    <cellStyle name="40% - Accent4 2 4 3 3 4" xfId="26804"/>
    <cellStyle name="40% - Accent4 2 4 3 4" xfId="26805"/>
    <cellStyle name="40% - Accent4 2 4 3 4 2" xfId="26806"/>
    <cellStyle name="40% - Accent4 2 4 3 4 2 2" xfId="26807"/>
    <cellStyle name="40% - Accent4 2 4 3 4 3" xfId="26808"/>
    <cellStyle name="40% - Accent4 2 4 3 4 4" xfId="26809"/>
    <cellStyle name="40% - Accent4 2 4 3 5" xfId="26810"/>
    <cellStyle name="40% - Accent4 2 4 3 5 2" xfId="26811"/>
    <cellStyle name="40% - Accent4 2 4 3 5 2 2" xfId="26812"/>
    <cellStyle name="40% - Accent4 2 4 3 5 3" xfId="26813"/>
    <cellStyle name="40% - Accent4 2 4 3 5 4" xfId="26814"/>
    <cellStyle name="40% - Accent4 2 4 3 6" xfId="26815"/>
    <cellStyle name="40% - Accent4 2 4 3 6 2" xfId="26816"/>
    <cellStyle name="40% - Accent4 2 4 3 6 2 2" xfId="26817"/>
    <cellStyle name="40% - Accent4 2 4 3 6 3" xfId="26818"/>
    <cellStyle name="40% - Accent4 2 4 3 6 4" xfId="26819"/>
    <cellStyle name="40% - Accent4 2 4 3 7" xfId="26820"/>
    <cellStyle name="40% - Accent4 2 4 3 7 2" xfId="26821"/>
    <cellStyle name="40% - Accent4 2 4 3 7 2 2" xfId="26822"/>
    <cellStyle name="40% - Accent4 2 4 3 7 3" xfId="26823"/>
    <cellStyle name="40% - Accent4 2 4 3 7 4" xfId="26824"/>
    <cellStyle name="40% - Accent4 2 4 3 8" xfId="26825"/>
    <cellStyle name="40% - Accent4 2 4 3 8 2" xfId="26826"/>
    <cellStyle name="40% - Accent4 2 4 3 8 2 2" xfId="26827"/>
    <cellStyle name="40% - Accent4 2 4 3 8 3" xfId="26828"/>
    <cellStyle name="40% - Accent4 2 4 3 8 4" xfId="26829"/>
    <cellStyle name="40% - Accent4 2 4 3 9" xfId="26830"/>
    <cellStyle name="40% - Accent4 2 4 3 9 2" xfId="26831"/>
    <cellStyle name="40% - Accent4 2 4 4" xfId="26832"/>
    <cellStyle name="40% - Accent4 2 4 4 2" xfId="26833"/>
    <cellStyle name="40% - Accent4 2 4 4 2 2" xfId="26834"/>
    <cellStyle name="40% - Accent4 2 4 4 2 2 2" xfId="26835"/>
    <cellStyle name="40% - Accent4 2 4 4 2 3" xfId="26836"/>
    <cellStyle name="40% - Accent4 2 4 4 2 4" xfId="26837"/>
    <cellStyle name="40% - Accent4 2 4 4 3" xfId="26838"/>
    <cellStyle name="40% - Accent4 2 4 4 3 2" xfId="26839"/>
    <cellStyle name="40% - Accent4 2 4 4 4" xfId="26840"/>
    <cellStyle name="40% - Accent4 2 4 4 5" xfId="26841"/>
    <cellStyle name="40% - Accent4 2 4 5" xfId="26842"/>
    <cellStyle name="40% - Accent4 2 4 5 2" xfId="26843"/>
    <cellStyle name="40% - Accent4 2 4 5 2 2" xfId="26844"/>
    <cellStyle name="40% - Accent4 2 4 5 3" xfId="26845"/>
    <cellStyle name="40% - Accent4 2 4 5 4" xfId="26846"/>
    <cellStyle name="40% - Accent4 2 4 6" xfId="26847"/>
    <cellStyle name="40% - Accent4 2 4 6 2" xfId="26848"/>
    <cellStyle name="40% - Accent4 2 4 6 2 2" xfId="26849"/>
    <cellStyle name="40% - Accent4 2 4 6 3" xfId="26850"/>
    <cellStyle name="40% - Accent4 2 4 6 4" xfId="26851"/>
    <cellStyle name="40% - Accent4 2 4 7" xfId="26852"/>
    <cellStyle name="40% - Accent4 2 4 7 2" xfId="26853"/>
    <cellStyle name="40% - Accent4 2 4 7 2 2" xfId="26854"/>
    <cellStyle name="40% - Accent4 2 4 7 3" xfId="26855"/>
    <cellStyle name="40% - Accent4 2 4 7 4" xfId="26856"/>
    <cellStyle name="40% - Accent4 2 4 8" xfId="26857"/>
    <cellStyle name="40% - Accent4 2 4 8 2" xfId="26858"/>
    <cellStyle name="40% - Accent4 2 4 8 2 2" xfId="26859"/>
    <cellStyle name="40% - Accent4 2 4 8 3" xfId="26860"/>
    <cellStyle name="40% - Accent4 2 4 8 4" xfId="26861"/>
    <cellStyle name="40% - Accent4 2 4 9" xfId="26862"/>
    <cellStyle name="40% - Accent4 2 4 9 2" xfId="26863"/>
    <cellStyle name="40% - Accent4 2 4 9 2 2" xfId="26864"/>
    <cellStyle name="40% - Accent4 2 4 9 3" xfId="26865"/>
    <cellStyle name="40% - Accent4 2 4 9 4" xfId="26866"/>
    <cellStyle name="40% - Accent4 2 5" xfId="1080"/>
    <cellStyle name="40% - Accent4 2 5 10" xfId="26867"/>
    <cellStyle name="40% - Accent4 2 5 10 2" xfId="26868"/>
    <cellStyle name="40% - Accent4 2 5 10 2 2" xfId="26869"/>
    <cellStyle name="40% - Accent4 2 5 10 3" xfId="26870"/>
    <cellStyle name="40% - Accent4 2 5 10 4" xfId="26871"/>
    <cellStyle name="40% - Accent4 2 5 11" xfId="26872"/>
    <cellStyle name="40% - Accent4 2 5 11 2" xfId="26873"/>
    <cellStyle name="40% - Accent4 2 5 11 2 2" xfId="26874"/>
    <cellStyle name="40% - Accent4 2 5 11 3" xfId="26875"/>
    <cellStyle name="40% - Accent4 2 5 11 4" xfId="26876"/>
    <cellStyle name="40% - Accent4 2 5 12" xfId="26877"/>
    <cellStyle name="40% - Accent4 2 5 12 2" xfId="26878"/>
    <cellStyle name="40% - Accent4 2 5 12 2 2" xfId="26879"/>
    <cellStyle name="40% - Accent4 2 5 12 3" xfId="26880"/>
    <cellStyle name="40% - Accent4 2 5 13" xfId="26881"/>
    <cellStyle name="40% - Accent4 2 5 13 2" xfId="26882"/>
    <cellStyle name="40% - Accent4 2 5 14" xfId="26883"/>
    <cellStyle name="40% - Accent4 2 5 15" xfId="26884"/>
    <cellStyle name="40% - Accent4 2 5 16" xfId="26885"/>
    <cellStyle name="40% - Accent4 2 5 2" xfId="26886"/>
    <cellStyle name="40% - Accent4 2 5 2 10" xfId="26887"/>
    <cellStyle name="40% - Accent4 2 5 2 10 2" xfId="26888"/>
    <cellStyle name="40% - Accent4 2 5 2 11" xfId="26889"/>
    <cellStyle name="40% - Accent4 2 5 2 12" xfId="26890"/>
    <cellStyle name="40% - Accent4 2 5 2 2" xfId="26891"/>
    <cellStyle name="40% - Accent4 2 5 2 2 2" xfId="26892"/>
    <cellStyle name="40% - Accent4 2 5 2 2 2 2" xfId="26893"/>
    <cellStyle name="40% - Accent4 2 5 2 2 3" xfId="26894"/>
    <cellStyle name="40% - Accent4 2 5 2 2 4" xfId="26895"/>
    <cellStyle name="40% - Accent4 2 5 2 3" xfId="26896"/>
    <cellStyle name="40% - Accent4 2 5 2 3 2" xfId="26897"/>
    <cellStyle name="40% - Accent4 2 5 2 3 2 2" xfId="26898"/>
    <cellStyle name="40% - Accent4 2 5 2 3 3" xfId="26899"/>
    <cellStyle name="40% - Accent4 2 5 2 3 4" xfId="26900"/>
    <cellStyle name="40% - Accent4 2 5 2 4" xfId="26901"/>
    <cellStyle name="40% - Accent4 2 5 2 4 2" xfId="26902"/>
    <cellStyle name="40% - Accent4 2 5 2 4 2 2" xfId="26903"/>
    <cellStyle name="40% - Accent4 2 5 2 4 3" xfId="26904"/>
    <cellStyle name="40% - Accent4 2 5 2 4 4" xfId="26905"/>
    <cellStyle name="40% - Accent4 2 5 2 5" xfId="26906"/>
    <cellStyle name="40% - Accent4 2 5 2 5 2" xfId="26907"/>
    <cellStyle name="40% - Accent4 2 5 2 5 2 2" xfId="26908"/>
    <cellStyle name="40% - Accent4 2 5 2 5 3" xfId="26909"/>
    <cellStyle name="40% - Accent4 2 5 2 5 4" xfId="26910"/>
    <cellStyle name="40% - Accent4 2 5 2 6" xfId="26911"/>
    <cellStyle name="40% - Accent4 2 5 2 6 2" xfId="26912"/>
    <cellStyle name="40% - Accent4 2 5 2 6 2 2" xfId="26913"/>
    <cellStyle name="40% - Accent4 2 5 2 6 3" xfId="26914"/>
    <cellStyle name="40% - Accent4 2 5 2 6 4" xfId="26915"/>
    <cellStyle name="40% - Accent4 2 5 2 7" xfId="26916"/>
    <cellStyle name="40% - Accent4 2 5 2 7 2" xfId="26917"/>
    <cellStyle name="40% - Accent4 2 5 2 7 2 2" xfId="26918"/>
    <cellStyle name="40% - Accent4 2 5 2 7 3" xfId="26919"/>
    <cellStyle name="40% - Accent4 2 5 2 7 4" xfId="26920"/>
    <cellStyle name="40% - Accent4 2 5 2 8" xfId="26921"/>
    <cellStyle name="40% - Accent4 2 5 2 8 2" xfId="26922"/>
    <cellStyle name="40% - Accent4 2 5 2 8 2 2" xfId="26923"/>
    <cellStyle name="40% - Accent4 2 5 2 8 3" xfId="26924"/>
    <cellStyle name="40% - Accent4 2 5 2 8 4" xfId="26925"/>
    <cellStyle name="40% - Accent4 2 5 2 9" xfId="26926"/>
    <cellStyle name="40% - Accent4 2 5 2 9 2" xfId="26927"/>
    <cellStyle name="40% - Accent4 2 5 2 9 2 2" xfId="26928"/>
    <cellStyle name="40% - Accent4 2 5 2 9 3" xfId="26929"/>
    <cellStyle name="40% - Accent4 2 5 2 9 4" xfId="26930"/>
    <cellStyle name="40% - Accent4 2 5 3" xfId="26931"/>
    <cellStyle name="40% - Accent4 2 5 3 2" xfId="26932"/>
    <cellStyle name="40% - Accent4 2 5 3 2 2" xfId="26933"/>
    <cellStyle name="40% - Accent4 2 5 3 2 2 2" xfId="26934"/>
    <cellStyle name="40% - Accent4 2 5 3 2 3" xfId="26935"/>
    <cellStyle name="40% - Accent4 2 5 3 2 4" xfId="26936"/>
    <cellStyle name="40% - Accent4 2 5 3 3" xfId="26937"/>
    <cellStyle name="40% - Accent4 2 5 3 3 2" xfId="26938"/>
    <cellStyle name="40% - Accent4 2 5 3 4" xfId="26939"/>
    <cellStyle name="40% - Accent4 2 5 3 5" xfId="26940"/>
    <cellStyle name="40% - Accent4 2 5 4" xfId="26941"/>
    <cellStyle name="40% - Accent4 2 5 4 2" xfId="26942"/>
    <cellStyle name="40% - Accent4 2 5 4 2 2" xfId="26943"/>
    <cellStyle name="40% - Accent4 2 5 4 3" xfId="26944"/>
    <cellStyle name="40% - Accent4 2 5 4 4" xfId="26945"/>
    <cellStyle name="40% - Accent4 2 5 5" xfId="26946"/>
    <cellStyle name="40% - Accent4 2 5 5 2" xfId="26947"/>
    <cellStyle name="40% - Accent4 2 5 5 2 2" xfId="26948"/>
    <cellStyle name="40% - Accent4 2 5 5 3" xfId="26949"/>
    <cellStyle name="40% - Accent4 2 5 5 4" xfId="26950"/>
    <cellStyle name="40% - Accent4 2 5 6" xfId="26951"/>
    <cellStyle name="40% - Accent4 2 5 6 2" xfId="26952"/>
    <cellStyle name="40% - Accent4 2 5 6 2 2" xfId="26953"/>
    <cellStyle name="40% - Accent4 2 5 6 3" xfId="26954"/>
    <cellStyle name="40% - Accent4 2 5 6 4" xfId="26955"/>
    <cellStyle name="40% - Accent4 2 5 7" xfId="26956"/>
    <cellStyle name="40% - Accent4 2 5 7 2" xfId="26957"/>
    <cellStyle name="40% - Accent4 2 5 7 2 2" xfId="26958"/>
    <cellStyle name="40% - Accent4 2 5 7 3" xfId="26959"/>
    <cellStyle name="40% - Accent4 2 5 7 4" xfId="26960"/>
    <cellStyle name="40% - Accent4 2 5 8" xfId="26961"/>
    <cellStyle name="40% - Accent4 2 5 8 2" xfId="26962"/>
    <cellStyle name="40% - Accent4 2 5 8 2 2" xfId="26963"/>
    <cellStyle name="40% - Accent4 2 5 8 3" xfId="26964"/>
    <cellStyle name="40% - Accent4 2 5 8 4" xfId="26965"/>
    <cellStyle name="40% - Accent4 2 5 9" xfId="26966"/>
    <cellStyle name="40% - Accent4 2 5 9 2" xfId="26967"/>
    <cellStyle name="40% - Accent4 2 5 9 2 2" xfId="26968"/>
    <cellStyle name="40% - Accent4 2 5 9 3" xfId="26969"/>
    <cellStyle name="40% - Accent4 2 5 9 4" xfId="26970"/>
    <cellStyle name="40% - Accent4 2 6" xfId="1081"/>
    <cellStyle name="40% - Accent4 2 6 10" xfId="26971"/>
    <cellStyle name="40% - Accent4 2 6 10 2" xfId="26972"/>
    <cellStyle name="40% - Accent4 2 6 10 2 2" xfId="26973"/>
    <cellStyle name="40% - Accent4 2 6 10 3" xfId="26974"/>
    <cellStyle name="40% - Accent4 2 6 11" xfId="26975"/>
    <cellStyle name="40% - Accent4 2 6 11 2" xfId="26976"/>
    <cellStyle name="40% - Accent4 2 6 12" xfId="26977"/>
    <cellStyle name="40% - Accent4 2 6 13" xfId="26978"/>
    <cellStyle name="40% - Accent4 2 6 14" xfId="26979"/>
    <cellStyle name="40% - Accent4 2 6 2" xfId="26980"/>
    <cellStyle name="40% - Accent4 2 6 2 2" xfId="26981"/>
    <cellStyle name="40% - Accent4 2 6 2 2 2" xfId="26982"/>
    <cellStyle name="40% - Accent4 2 6 2 2 2 2" xfId="26983"/>
    <cellStyle name="40% - Accent4 2 6 2 2 3" xfId="26984"/>
    <cellStyle name="40% - Accent4 2 6 2 2 4" xfId="26985"/>
    <cellStyle name="40% - Accent4 2 6 2 3" xfId="26986"/>
    <cellStyle name="40% - Accent4 2 6 2 3 2" xfId="26987"/>
    <cellStyle name="40% - Accent4 2 6 2 4" xfId="26988"/>
    <cellStyle name="40% - Accent4 2 6 2 5" xfId="26989"/>
    <cellStyle name="40% - Accent4 2 6 3" xfId="26990"/>
    <cellStyle name="40% - Accent4 2 6 3 2" xfId="26991"/>
    <cellStyle name="40% - Accent4 2 6 3 2 2" xfId="26992"/>
    <cellStyle name="40% - Accent4 2 6 3 2 2 2" xfId="26993"/>
    <cellStyle name="40% - Accent4 2 6 3 2 3" xfId="26994"/>
    <cellStyle name="40% - Accent4 2 6 3 2 4" xfId="26995"/>
    <cellStyle name="40% - Accent4 2 6 3 3" xfId="26996"/>
    <cellStyle name="40% - Accent4 2 6 3 3 2" xfId="26997"/>
    <cellStyle name="40% - Accent4 2 6 3 4" xfId="26998"/>
    <cellStyle name="40% - Accent4 2 6 3 5" xfId="26999"/>
    <cellStyle name="40% - Accent4 2 6 4" xfId="27000"/>
    <cellStyle name="40% - Accent4 2 6 4 2" xfId="27001"/>
    <cellStyle name="40% - Accent4 2 6 4 2 2" xfId="27002"/>
    <cellStyle name="40% - Accent4 2 6 4 3" xfId="27003"/>
    <cellStyle name="40% - Accent4 2 6 4 4" xfId="27004"/>
    <cellStyle name="40% - Accent4 2 6 5" xfId="27005"/>
    <cellStyle name="40% - Accent4 2 6 5 2" xfId="27006"/>
    <cellStyle name="40% - Accent4 2 6 5 2 2" xfId="27007"/>
    <cellStyle name="40% - Accent4 2 6 5 3" xfId="27008"/>
    <cellStyle name="40% - Accent4 2 6 5 4" xfId="27009"/>
    <cellStyle name="40% - Accent4 2 6 6" xfId="27010"/>
    <cellStyle name="40% - Accent4 2 6 6 2" xfId="27011"/>
    <cellStyle name="40% - Accent4 2 6 6 2 2" xfId="27012"/>
    <cellStyle name="40% - Accent4 2 6 6 3" xfId="27013"/>
    <cellStyle name="40% - Accent4 2 6 6 4" xfId="27014"/>
    <cellStyle name="40% - Accent4 2 6 7" xfId="27015"/>
    <cellStyle name="40% - Accent4 2 6 7 2" xfId="27016"/>
    <cellStyle name="40% - Accent4 2 6 7 2 2" xfId="27017"/>
    <cellStyle name="40% - Accent4 2 6 7 3" xfId="27018"/>
    <cellStyle name="40% - Accent4 2 6 7 4" xfId="27019"/>
    <cellStyle name="40% - Accent4 2 6 8" xfId="27020"/>
    <cellStyle name="40% - Accent4 2 6 8 2" xfId="27021"/>
    <cellStyle name="40% - Accent4 2 6 8 2 2" xfId="27022"/>
    <cellStyle name="40% - Accent4 2 6 8 3" xfId="27023"/>
    <cellStyle name="40% - Accent4 2 6 8 4" xfId="27024"/>
    <cellStyle name="40% - Accent4 2 6 9" xfId="27025"/>
    <cellStyle name="40% - Accent4 2 6 9 2" xfId="27026"/>
    <cellStyle name="40% - Accent4 2 6 9 2 2" xfId="27027"/>
    <cellStyle name="40% - Accent4 2 6 9 3" xfId="27028"/>
    <cellStyle name="40% - Accent4 2 6 9 4" xfId="27029"/>
    <cellStyle name="40% - Accent4 2 7" xfId="1082"/>
    <cellStyle name="40% - Accent4 2 7 2" xfId="27030"/>
    <cellStyle name="40% - Accent4 2 7 3" xfId="27031"/>
    <cellStyle name="40% - Accent4 2 7 3 2" xfId="27032"/>
    <cellStyle name="40% - Accent4 2 7 3 2 2" xfId="27033"/>
    <cellStyle name="40% - Accent4 2 7 3 3" xfId="27034"/>
    <cellStyle name="40% - Accent4 2 7 4" xfId="27035"/>
    <cellStyle name="40% - Accent4 2 7 4 2" xfId="27036"/>
    <cellStyle name="40% - Accent4 2 7 5" xfId="27037"/>
    <cellStyle name="40% - Accent4 2 7 6" xfId="27038"/>
    <cellStyle name="40% - Accent4 2 8" xfId="1083"/>
    <cellStyle name="40% - Accent4 2 8 2" xfId="27039"/>
    <cellStyle name="40% - Accent4 2 8 2 2" xfId="27040"/>
    <cellStyle name="40% - Accent4 2 8 2 2 2" xfId="27041"/>
    <cellStyle name="40% - Accent4 2 8 2 3" xfId="27042"/>
    <cellStyle name="40% - Accent4 2 8 3" xfId="27043"/>
    <cellStyle name="40% - Accent4 2 8 3 2" xfId="27044"/>
    <cellStyle name="40% - Accent4 2 8 4" xfId="27045"/>
    <cellStyle name="40% - Accent4 2 8 5" xfId="27046"/>
    <cellStyle name="40% - Accent4 2 8 6" xfId="27047"/>
    <cellStyle name="40% - Accent4 2 9" xfId="1084"/>
    <cellStyle name="40% - Accent4 2 9 2" xfId="27048"/>
    <cellStyle name="40% - Accent4 2 9 2 2" xfId="27049"/>
    <cellStyle name="40% - Accent4 2 9 3" xfId="27050"/>
    <cellStyle name="40% - Accent4 2 9 4" xfId="27051"/>
    <cellStyle name="40% - Accent4 2 9 5" xfId="27052"/>
    <cellStyle name="40% - Accent4 20" xfId="12781"/>
    <cellStyle name="40% - Accent4 21" xfId="27053"/>
    <cellStyle name="40% - Accent4 22" xfId="47770"/>
    <cellStyle name="40% - Accent4 3" xfId="1085"/>
    <cellStyle name="40% - Accent4 3 10" xfId="1086"/>
    <cellStyle name="40% - Accent4 3 10 2" xfId="27054"/>
    <cellStyle name="40% - Accent4 3 10 2 2" xfId="27055"/>
    <cellStyle name="40% - Accent4 3 10 3" xfId="27056"/>
    <cellStyle name="40% - Accent4 3 10 4" xfId="27057"/>
    <cellStyle name="40% - Accent4 3 10 5" xfId="27058"/>
    <cellStyle name="40% - Accent4 3 11" xfId="1087"/>
    <cellStyle name="40% - Accent4 3 11 2" xfId="27059"/>
    <cellStyle name="40% - Accent4 3 11 2 2" xfId="27060"/>
    <cellStyle name="40% - Accent4 3 11 3" xfId="27061"/>
    <cellStyle name="40% - Accent4 3 11 4" xfId="27062"/>
    <cellStyle name="40% - Accent4 3 11 5" xfId="27063"/>
    <cellStyle name="40% - Accent4 3 12" xfId="1088"/>
    <cellStyle name="40% - Accent4 3 12 2" xfId="27064"/>
    <cellStyle name="40% - Accent4 3 12 2 2" xfId="27065"/>
    <cellStyle name="40% - Accent4 3 12 3" xfId="27066"/>
    <cellStyle name="40% - Accent4 3 12 4" xfId="27067"/>
    <cellStyle name="40% - Accent4 3 12 5" xfId="27068"/>
    <cellStyle name="40% - Accent4 3 13" xfId="1089"/>
    <cellStyle name="40% - Accent4 3 13 2" xfId="27069"/>
    <cellStyle name="40% - Accent4 3 13 2 2" xfId="27070"/>
    <cellStyle name="40% - Accent4 3 13 3" xfId="27071"/>
    <cellStyle name="40% - Accent4 3 13 4" xfId="27072"/>
    <cellStyle name="40% - Accent4 3 13 5" xfId="27073"/>
    <cellStyle name="40% - Accent4 3 14" xfId="1090"/>
    <cellStyle name="40% - Accent4 3 14 2" xfId="27074"/>
    <cellStyle name="40% - Accent4 3 14 2 2" xfId="27075"/>
    <cellStyle name="40% - Accent4 3 14 3" xfId="27076"/>
    <cellStyle name="40% - Accent4 3 14 4" xfId="27077"/>
    <cellStyle name="40% - Accent4 3 15" xfId="1091"/>
    <cellStyle name="40% - Accent4 3 15 2" xfId="27078"/>
    <cellStyle name="40% - Accent4 3 15 3" xfId="27079"/>
    <cellStyle name="40% - Accent4 3 16" xfId="27080"/>
    <cellStyle name="40% - Accent4 3 17" xfId="27081"/>
    <cellStyle name="40% - Accent4 3 18" xfId="27082"/>
    <cellStyle name="40% - Accent4 3 2" xfId="1092"/>
    <cellStyle name="40% - Accent4 3 2 10" xfId="27083"/>
    <cellStyle name="40% - Accent4 3 2 10 2" xfId="27084"/>
    <cellStyle name="40% - Accent4 3 2 10 2 2" xfId="27085"/>
    <cellStyle name="40% - Accent4 3 2 10 3" xfId="27086"/>
    <cellStyle name="40% - Accent4 3 2 10 4" xfId="27087"/>
    <cellStyle name="40% - Accent4 3 2 11" xfId="27088"/>
    <cellStyle name="40% - Accent4 3 2 11 2" xfId="27089"/>
    <cellStyle name="40% - Accent4 3 2 11 2 2" xfId="27090"/>
    <cellStyle name="40% - Accent4 3 2 11 3" xfId="27091"/>
    <cellStyle name="40% - Accent4 3 2 11 4" xfId="27092"/>
    <cellStyle name="40% - Accent4 3 2 12" xfId="27093"/>
    <cellStyle name="40% - Accent4 3 2 12 2" xfId="27094"/>
    <cellStyle name="40% - Accent4 3 2 12 2 2" xfId="27095"/>
    <cellStyle name="40% - Accent4 3 2 12 3" xfId="27096"/>
    <cellStyle name="40% - Accent4 3 2 13" xfId="27097"/>
    <cellStyle name="40% - Accent4 3 2 13 2" xfId="27098"/>
    <cellStyle name="40% - Accent4 3 2 14" xfId="27099"/>
    <cellStyle name="40% - Accent4 3 2 15" xfId="27100"/>
    <cellStyle name="40% - Accent4 3 2 16" xfId="27101"/>
    <cellStyle name="40% - Accent4 3 2 2" xfId="27102"/>
    <cellStyle name="40% - Accent4 3 2 2 10" xfId="27103"/>
    <cellStyle name="40% - Accent4 3 2 2 10 2" xfId="27104"/>
    <cellStyle name="40% - Accent4 3 2 2 11" xfId="27105"/>
    <cellStyle name="40% - Accent4 3 2 2 12" xfId="27106"/>
    <cellStyle name="40% - Accent4 3 2 2 2" xfId="27107"/>
    <cellStyle name="40% - Accent4 3 2 2 2 2" xfId="27108"/>
    <cellStyle name="40% - Accent4 3 2 2 2 2 2" xfId="27109"/>
    <cellStyle name="40% - Accent4 3 2 2 2 2 2 2" xfId="27110"/>
    <cellStyle name="40% - Accent4 3 2 2 2 2 3" xfId="27111"/>
    <cellStyle name="40% - Accent4 3 2 2 2 2 4" xfId="27112"/>
    <cellStyle name="40% - Accent4 3 2 2 2 3" xfId="27113"/>
    <cellStyle name="40% - Accent4 3 2 2 2 3 2" xfId="27114"/>
    <cellStyle name="40% - Accent4 3 2 2 2 4" xfId="27115"/>
    <cellStyle name="40% - Accent4 3 2 2 2 5" xfId="27116"/>
    <cellStyle name="40% - Accent4 3 2 2 3" xfId="27117"/>
    <cellStyle name="40% - Accent4 3 2 2 3 2" xfId="27118"/>
    <cellStyle name="40% - Accent4 3 2 2 3 2 2" xfId="27119"/>
    <cellStyle name="40% - Accent4 3 2 2 3 2 2 2" xfId="27120"/>
    <cellStyle name="40% - Accent4 3 2 2 3 2 3" xfId="27121"/>
    <cellStyle name="40% - Accent4 3 2 2 3 2 4" xfId="27122"/>
    <cellStyle name="40% - Accent4 3 2 2 3 3" xfId="27123"/>
    <cellStyle name="40% - Accent4 3 2 2 3 3 2" xfId="27124"/>
    <cellStyle name="40% - Accent4 3 2 2 3 4" xfId="27125"/>
    <cellStyle name="40% - Accent4 3 2 2 3 5" xfId="27126"/>
    <cellStyle name="40% - Accent4 3 2 2 4" xfId="27127"/>
    <cellStyle name="40% - Accent4 3 2 2 4 2" xfId="27128"/>
    <cellStyle name="40% - Accent4 3 2 2 4 2 2" xfId="27129"/>
    <cellStyle name="40% - Accent4 3 2 2 4 3" xfId="27130"/>
    <cellStyle name="40% - Accent4 3 2 2 4 4" xfId="27131"/>
    <cellStyle name="40% - Accent4 3 2 2 5" xfId="27132"/>
    <cellStyle name="40% - Accent4 3 2 2 5 2" xfId="27133"/>
    <cellStyle name="40% - Accent4 3 2 2 5 2 2" xfId="27134"/>
    <cellStyle name="40% - Accent4 3 2 2 5 3" xfId="27135"/>
    <cellStyle name="40% - Accent4 3 2 2 5 4" xfId="27136"/>
    <cellStyle name="40% - Accent4 3 2 2 6" xfId="27137"/>
    <cellStyle name="40% - Accent4 3 2 2 6 2" xfId="27138"/>
    <cellStyle name="40% - Accent4 3 2 2 6 2 2" xfId="27139"/>
    <cellStyle name="40% - Accent4 3 2 2 6 3" xfId="27140"/>
    <cellStyle name="40% - Accent4 3 2 2 6 4" xfId="27141"/>
    <cellStyle name="40% - Accent4 3 2 2 7" xfId="27142"/>
    <cellStyle name="40% - Accent4 3 2 2 7 2" xfId="27143"/>
    <cellStyle name="40% - Accent4 3 2 2 7 2 2" xfId="27144"/>
    <cellStyle name="40% - Accent4 3 2 2 7 3" xfId="27145"/>
    <cellStyle name="40% - Accent4 3 2 2 7 4" xfId="27146"/>
    <cellStyle name="40% - Accent4 3 2 2 8" xfId="27147"/>
    <cellStyle name="40% - Accent4 3 2 2 8 2" xfId="27148"/>
    <cellStyle name="40% - Accent4 3 2 2 8 2 2" xfId="27149"/>
    <cellStyle name="40% - Accent4 3 2 2 8 3" xfId="27150"/>
    <cellStyle name="40% - Accent4 3 2 2 8 4" xfId="27151"/>
    <cellStyle name="40% - Accent4 3 2 2 9" xfId="27152"/>
    <cellStyle name="40% - Accent4 3 2 2 9 2" xfId="27153"/>
    <cellStyle name="40% - Accent4 3 2 2 9 2 2" xfId="27154"/>
    <cellStyle name="40% - Accent4 3 2 2 9 3" xfId="27155"/>
    <cellStyle name="40% - Accent4 3 2 2 9 4" xfId="27156"/>
    <cellStyle name="40% - Accent4 3 2 3" xfId="27157"/>
    <cellStyle name="40% - Accent4 3 2 3 10" xfId="27158"/>
    <cellStyle name="40% - Accent4 3 2 3 11" xfId="27159"/>
    <cellStyle name="40% - Accent4 3 2 3 2" xfId="27160"/>
    <cellStyle name="40% - Accent4 3 2 3 2 2" xfId="27161"/>
    <cellStyle name="40% - Accent4 3 2 3 2 2 2" xfId="27162"/>
    <cellStyle name="40% - Accent4 3 2 3 2 3" xfId="27163"/>
    <cellStyle name="40% - Accent4 3 2 3 2 4" xfId="27164"/>
    <cellStyle name="40% - Accent4 3 2 3 3" xfId="27165"/>
    <cellStyle name="40% - Accent4 3 2 3 3 2" xfId="27166"/>
    <cellStyle name="40% - Accent4 3 2 3 3 2 2" xfId="27167"/>
    <cellStyle name="40% - Accent4 3 2 3 3 3" xfId="27168"/>
    <cellStyle name="40% - Accent4 3 2 3 3 4" xfId="27169"/>
    <cellStyle name="40% - Accent4 3 2 3 4" xfId="27170"/>
    <cellStyle name="40% - Accent4 3 2 3 4 2" xfId="27171"/>
    <cellStyle name="40% - Accent4 3 2 3 4 2 2" xfId="27172"/>
    <cellStyle name="40% - Accent4 3 2 3 4 3" xfId="27173"/>
    <cellStyle name="40% - Accent4 3 2 3 4 4" xfId="27174"/>
    <cellStyle name="40% - Accent4 3 2 3 5" xfId="27175"/>
    <cellStyle name="40% - Accent4 3 2 3 5 2" xfId="27176"/>
    <cellStyle name="40% - Accent4 3 2 3 5 2 2" xfId="27177"/>
    <cellStyle name="40% - Accent4 3 2 3 5 3" xfId="27178"/>
    <cellStyle name="40% - Accent4 3 2 3 5 4" xfId="27179"/>
    <cellStyle name="40% - Accent4 3 2 3 6" xfId="27180"/>
    <cellStyle name="40% - Accent4 3 2 3 6 2" xfId="27181"/>
    <cellStyle name="40% - Accent4 3 2 3 6 2 2" xfId="27182"/>
    <cellStyle name="40% - Accent4 3 2 3 6 3" xfId="27183"/>
    <cellStyle name="40% - Accent4 3 2 3 6 4" xfId="27184"/>
    <cellStyle name="40% - Accent4 3 2 3 7" xfId="27185"/>
    <cellStyle name="40% - Accent4 3 2 3 7 2" xfId="27186"/>
    <cellStyle name="40% - Accent4 3 2 3 7 2 2" xfId="27187"/>
    <cellStyle name="40% - Accent4 3 2 3 7 3" xfId="27188"/>
    <cellStyle name="40% - Accent4 3 2 3 7 4" xfId="27189"/>
    <cellStyle name="40% - Accent4 3 2 3 8" xfId="27190"/>
    <cellStyle name="40% - Accent4 3 2 3 8 2" xfId="27191"/>
    <cellStyle name="40% - Accent4 3 2 3 8 2 2" xfId="27192"/>
    <cellStyle name="40% - Accent4 3 2 3 8 3" xfId="27193"/>
    <cellStyle name="40% - Accent4 3 2 3 8 4" xfId="27194"/>
    <cellStyle name="40% - Accent4 3 2 3 9" xfId="27195"/>
    <cellStyle name="40% - Accent4 3 2 3 9 2" xfId="27196"/>
    <cellStyle name="40% - Accent4 3 2 4" xfId="27197"/>
    <cellStyle name="40% - Accent4 3 2 4 2" xfId="27198"/>
    <cellStyle name="40% - Accent4 3 2 4 2 2" xfId="27199"/>
    <cellStyle name="40% - Accent4 3 2 4 2 2 2" xfId="27200"/>
    <cellStyle name="40% - Accent4 3 2 4 2 3" xfId="27201"/>
    <cellStyle name="40% - Accent4 3 2 4 2 4" xfId="27202"/>
    <cellStyle name="40% - Accent4 3 2 4 3" xfId="27203"/>
    <cellStyle name="40% - Accent4 3 2 4 3 2" xfId="27204"/>
    <cellStyle name="40% - Accent4 3 2 4 4" xfId="27205"/>
    <cellStyle name="40% - Accent4 3 2 4 5" xfId="27206"/>
    <cellStyle name="40% - Accent4 3 2 5" xfId="27207"/>
    <cellStyle name="40% - Accent4 3 2 5 2" xfId="27208"/>
    <cellStyle name="40% - Accent4 3 2 5 2 2" xfId="27209"/>
    <cellStyle name="40% - Accent4 3 2 5 3" xfId="27210"/>
    <cellStyle name="40% - Accent4 3 2 5 4" xfId="27211"/>
    <cellStyle name="40% - Accent4 3 2 6" xfId="27212"/>
    <cellStyle name="40% - Accent4 3 2 6 2" xfId="27213"/>
    <cellStyle name="40% - Accent4 3 2 6 2 2" xfId="27214"/>
    <cellStyle name="40% - Accent4 3 2 6 3" xfId="27215"/>
    <cellStyle name="40% - Accent4 3 2 6 4" xfId="27216"/>
    <cellStyle name="40% - Accent4 3 2 7" xfId="27217"/>
    <cellStyle name="40% - Accent4 3 2 7 2" xfId="27218"/>
    <cellStyle name="40% - Accent4 3 2 7 2 2" xfId="27219"/>
    <cellStyle name="40% - Accent4 3 2 7 3" xfId="27220"/>
    <cellStyle name="40% - Accent4 3 2 7 4" xfId="27221"/>
    <cellStyle name="40% - Accent4 3 2 8" xfId="27222"/>
    <cellStyle name="40% - Accent4 3 2 8 2" xfId="27223"/>
    <cellStyle name="40% - Accent4 3 2 8 2 2" xfId="27224"/>
    <cellStyle name="40% - Accent4 3 2 8 3" xfId="27225"/>
    <cellStyle name="40% - Accent4 3 2 8 4" xfId="27226"/>
    <cellStyle name="40% - Accent4 3 2 9" xfId="27227"/>
    <cellStyle name="40% - Accent4 3 2 9 2" xfId="27228"/>
    <cellStyle name="40% - Accent4 3 2 9 2 2" xfId="27229"/>
    <cellStyle name="40% - Accent4 3 2 9 3" xfId="27230"/>
    <cellStyle name="40% - Accent4 3 2 9 4" xfId="27231"/>
    <cellStyle name="40% - Accent4 3 3" xfId="1093"/>
    <cellStyle name="40% - Accent4 3 3 10" xfId="27232"/>
    <cellStyle name="40% - Accent4 3 3 10 2" xfId="27233"/>
    <cellStyle name="40% - Accent4 3 3 10 2 2" xfId="27234"/>
    <cellStyle name="40% - Accent4 3 3 10 3" xfId="27235"/>
    <cellStyle name="40% - Accent4 3 3 10 4" xfId="27236"/>
    <cellStyle name="40% - Accent4 3 3 11" xfId="27237"/>
    <cellStyle name="40% - Accent4 3 3 11 2" xfId="27238"/>
    <cellStyle name="40% - Accent4 3 3 11 2 2" xfId="27239"/>
    <cellStyle name="40% - Accent4 3 3 11 3" xfId="27240"/>
    <cellStyle name="40% - Accent4 3 3 11 4" xfId="27241"/>
    <cellStyle name="40% - Accent4 3 3 12" xfId="27242"/>
    <cellStyle name="40% - Accent4 3 3 12 2" xfId="27243"/>
    <cellStyle name="40% - Accent4 3 3 12 2 2" xfId="27244"/>
    <cellStyle name="40% - Accent4 3 3 12 3" xfId="27245"/>
    <cellStyle name="40% - Accent4 3 3 13" xfId="27246"/>
    <cellStyle name="40% - Accent4 3 3 13 2" xfId="27247"/>
    <cellStyle name="40% - Accent4 3 3 14" xfId="27248"/>
    <cellStyle name="40% - Accent4 3 3 15" xfId="27249"/>
    <cellStyle name="40% - Accent4 3 3 16" xfId="27250"/>
    <cellStyle name="40% - Accent4 3 3 2" xfId="27251"/>
    <cellStyle name="40% - Accent4 3 3 2 10" xfId="27252"/>
    <cellStyle name="40% - Accent4 3 3 2 10 2" xfId="27253"/>
    <cellStyle name="40% - Accent4 3 3 2 11" xfId="27254"/>
    <cellStyle name="40% - Accent4 3 3 2 12" xfId="27255"/>
    <cellStyle name="40% - Accent4 3 3 2 2" xfId="27256"/>
    <cellStyle name="40% - Accent4 3 3 2 2 2" xfId="27257"/>
    <cellStyle name="40% - Accent4 3 3 2 2 2 2" xfId="27258"/>
    <cellStyle name="40% - Accent4 3 3 2 2 3" xfId="27259"/>
    <cellStyle name="40% - Accent4 3 3 2 2 4" xfId="27260"/>
    <cellStyle name="40% - Accent4 3 3 2 3" xfId="27261"/>
    <cellStyle name="40% - Accent4 3 3 2 3 2" xfId="27262"/>
    <cellStyle name="40% - Accent4 3 3 2 3 2 2" xfId="27263"/>
    <cellStyle name="40% - Accent4 3 3 2 3 3" xfId="27264"/>
    <cellStyle name="40% - Accent4 3 3 2 3 4" xfId="27265"/>
    <cellStyle name="40% - Accent4 3 3 2 4" xfId="27266"/>
    <cellStyle name="40% - Accent4 3 3 2 4 2" xfId="27267"/>
    <cellStyle name="40% - Accent4 3 3 2 4 2 2" xfId="27268"/>
    <cellStyle name="40% - Accent4 3 3 2 4 3" xfId="27269"/>
    <cellStyle name="40% - Accent4 3 3 2 4 4" xfId="27270"/>
    <cellStyle name="40% - Accent4 3 3 2 5" xfId="27271"/>
    <cellStyle name="40% - Accent4 3 3 2 5 2" xfId="27272"/>
    <cellStyle name="40% - Accent4 3 3 2 5 2 2" xfId="27273"/>
    <cellStyle name="40% - Accent4 3 3 2 5 3" xfId="27274"/>
    <cellStyle name="40% - Accent4 3 3 2 5 4" xfId="27275"/>
    <cellStyle name="40% - Accent4 3 3 2 6" xfId="27276"/>
    <cellStyle name="40% - Accent4 3 3 2 6 2" xfId="27277"/>
    <cellStyle name="40% - Accent4 3 3 2 6 2 2" xfId="27278"/>
    <cellStyle name="40% - Accent4 3 3 2 6 3" xfId="27279"/>
    <cellStyle name="40% - Accent4 3 3 2 6 4" xfId="27280"/>
    <cellStyle name="40% - Accent4 3 3 2 7" xfId="27281"/>
    <cellStyle name="40% - Accent4 3 3 2 7 2" xfId="27282"/>
    <cellStyle name="40% - Accent4 3 3 2 7 2 2" xfId="27283"/>
    <cellStyle name="40% - Accent4 3 3 2 7 3" xfId="27284"/>
    <cellStyle name="40% - Accent4 3 3 2 7 4" xfId="27285"/>
    <cellStyle name="40% - Accent4 3 3 2 8" xfId="27286"/>
    <cellStyle name="40% - Accent4 3 3 2 8 2" xfId="27287"/>
    <cellStyle name="40% - Accent4 3 3 2 8 2 2" xfId="27288"/>
    <cellStyle name="40% - Accent4 3 3 2 8 3" xfId="27289"/>
    <cellStyle name="40% - Accent4 3 3 2 8 4" xfId="27290"/>
    <cellStyle name="40% - Accent4 3 3 2 9" xfId="27291"/>
    <cellStyle name="40% - Accent4 3 3 2 9 2" xfId="27292"/>
    <cellStyle name="40% - Accent4 3 3 2 9 2 2" xfId="27293"/>
    <cellStyle name="40% - Accent4 3 3 2 9 3" xfId="27294"/>
    <cellStyle name="40% - Accent4 3 3 2 9 4" xfId="27295"/>
    <cellStyle name="40% - Accent4 3 3 3" xfId="27296"/>
    <cellStyle name="40% - Accent4 3 3 3 2" xfId="27297"/>
    <cellStyle name="40% - Accent4 3 3 3 2 2" xfId="27298"/>
    <cellStyle name="40% - Accent4 3 3 3 2 2 2" xfId="27299"/>
    <cellStyle name="40% - Accent4 3 3 3 2 3" xfId="27300"/>
    <cellStyle name="40% - Accent4 3 3 3 2 4" xfId="27301"/>
    <cellStyle name="40% - Accent4 3 3 3 3" xfId="27302"/>
    <cellStyle name="40% - Accent4 3 3 3 3 2" xfId="27303"/>
    <cellStyle name="40% - Accent4 3 3 3 4" xfId="27304"/>
    <cellStyle name="40% - Accent4 3 3 3 5" xfId="27305"/>
    <cellStyle name="40% - Accent4 3 3 4" xfId="27306"/>
    <cellStyle name="40% - Accent4 3 3 4 2" xfId="27307"/>
    <cellStyle name="40% - Accent4 3 3 4 2 2" xfId="27308"/>
    <cellStyle name="40% - Accent4 3 3 4 3" xfId="27309"/>
    <cellStyle name="40% - Accent4 3 3 4 4" xfId="27310"/>
    <cellStyle name="40% - Accent4 3 3 5" xfId="27311"/>
    <cellStyle name="40% - Accent4 3 3 5 2" xfId="27312"/>
    <cellStyle name="40% - Accent4 3 3 5 2 2" xfId="27313"/>
    <cellStyle name="40% - Accent4 3 3 5 3" xfId="27314"/>
    <cellStyle name="40% - Accent4 3 3 5 4" xfId="27315"/>
    <cellStyle name="40% - Accent4 3 3 6" xfId="27316"/>
    <cellStyle name="40% - Accent4 3 3 6 2" xfId="27317"/>
    <cellStyle name="40% - Accent4 3 3 6 2 2" xfId="27318"/>
    <cellStyle name="40% - Accent4 3 3 6 3" xfId="27319"/>
    <cellStyle name="40% - Accent4 3 3 6 4" xfId="27320"/>
    <cellStyle name="40% - Accent4 3 3 7" xfId="27321"/>
    <cellStyle name="40% - Accent4 3 3 7 2" xfId="27322"/>
    <cellStyle name="40% - Accent4 3 3 7 2 2" xfId="27323"/>
    <cellStyle name="40% - Accent4 3 3 7 3" xfId="27324"/>
    <cellStyle name="40% - Accent4 3 3 7 4" xfId="27325"/>
    <cellStyle name="40% - Accent4 3 3 8" xfId="27326"/>
    <cellStyle name="40% - Accent4 3 3 8 2" xfId="27327"/>
    <cellStyle name="40% - Accent4 3 3 8 2 2" xfId="27328"/>
    <cellStyle name="40% - Accent4 3 3 8 3" xfId="27329"/>
    <cellStyle name="40% - Accent4 3 3 8 4" xfId="27330"/>
    <cellStyle name="40% - Accent4 3 3 9" xfId="27331"/>
    <cellStyle name="40% - Accent4 3 3 9 2" xfId="27332"/>
    <cellStyle name="40% - Accent4 3 3 9 2 2" xfId="27333"/>
    <cellStyle name="40% - Accent4 3 3 9 3" xfId="27334"/>
    <cellStyle name="40% - Accent4 3 3 9 4" xfId="27335"/>
    <cellStyle name="40% - Accent4 3 4" xfId="1094"/>
    <cellStyle name="40% - Accent4 3 4 10" xfId="27336"/>
    <cellStyle name="40% - Accent4 3 4 10 2" xfId="27337"/>
    <cellStyle name="40% - Accent4 3 4 10 2 2" xfId="27338"/>
    <cellStyle name="40% - Accent4 3 4 10 3" xfId="27339"/>
    <cellStyle name="40% - Accent4 3 4 11" xfId="27340"/>
    <cellStyle name="40% - Accent4 3 4 11 2" xfId="27341"/>
    <cellStyle name="40% - Accent4 3 4 12" xfId="27342"/>
    <cellStyle name="40% - Accent4 3 4 13" xfId="27343"/>
    <cellStyle name="40% - Accent4 3 4 14" xfId="27344"/>
    <cellStyle name="40% - Accent4 3 4 2" xfId="27345"/>
    <cellStyle name="40% - Accent4 3 4 2 2" xfId="27346"/>
    <cellStyle name="40% - Accent4 3 4 2 2 2" xfId="27347"/>
    <cellStyle name="40% - Accent4 3 4 2 2 2 2" xfId="27348"/>
    <cellStyle name="40% - Accent4 3 4 2 2 3" xfId="27349"/>
    <cellStyle name="40% - Accent4 3 4 2 2 4" xfId="27350"/>
    <cellStyle name="40% - Accent4 3 4 2 3" xfId="27351"/>
    <cellStyle name="40% - Accent4 3 4 2 3 2" xfId="27352"/>
    <cellStyle name="40% - Accent4 3 4 2 4" xfId="27353"/>
    <cellStyle name="40% - Accent4 3 4 2 5" xfId="27354"/>
    <cellStyle name="40% - Accent4 3 4 3" xfId="27355"/>
    <cellStyle name="40% - Accent4 3 4 3 2" xfId="27356"/>
    <cellStyle name="40% - Accent4 3 4 3 2 2" xfId="27357"/>
    <cellStyle name="40% - Accent4 3 4 3 2 2 2" xfId="27358"/>
    <cellStyle name="40% - Accent4 3 4 3 2 3" xfId="27359"/>
    <cellStyle name="40% - Accent4 3 4 3 2 4" xfId="27360"/>
    <cellStyle name="40% - Accent4 3 4 3 3" xfId="27361"/>
    <cellStyle name="40% - Accent4 3 4 3 3 2" xfId="27362"/>
    <cellStyle name="40% - Accent4 3 4 3 4" xfId="27363"/>
    <cellStyle name="40% - Accent4 3 4 3 5" xfId="27364"/>
    <cellStyle name="40% - Accent4 3 4 4" xfId="27365"/>
    <cellStyle name="40% - Accent4 3 4 4 2" xfId="27366"/>
    <cellStyle name="40% - Accent4 3 4 4 2 2" xfId="27367"/>
    <cellStyle name="40% - Accent4 3 4 4 3" xfId="27368"/>
    <cellStyle name="40% - Accent4 3 4 4 4" xfId="27369"/>
    <cellStyle name="40% - Accent4 3 4 5" xfId="27370"/>
    <cellStyle name="40% - Accent4 3 4 5 2" xfId="27371"/>
    <cellStyle name="40% - Accent4 3 4 5 2 2" xfId="27372"/>
    <cellStyle name="40% - Accent4 3 4 5 3" xfId="27373"/>
    <cellStyle name="40% - Accent4 3 4 5 4" xfId="27374"/>
    <cellStyle name="40% - Accent4 3 4 6" xfId="27375"/>
    <cellStyle name="40% - Accent4 3 4 6 2" xfId="27376"/>
    <cellStyle name="40% - Accent4 3 4 6 2 2" xfId="27377"/>
    <cellStyle name="40% - Accent4 3 4 6 3" xfId="27378"/>
    <cellStyle name="40% - Accent4 3 4 6 4" xfId="27379"/>
    <cellStyle name="40% - Accent4 3 4 7" xfId="27380"/>
    <cellStyle name="40% - Accent4 3 4 7 2" xfId="27381"/>
    <cellStyle name="40% - Accent4 3 4 7 2 2" xfId="27382"/>
    <cellStyle name="40% - Accent4 3 4 7 3" xfId="27383"/>
    <cellStyle name="40% - Accent4 3 4 7 4" xfId="27384"/>
    <cellStyle name="40% - Accent4 3 4 8" xfId="27385"/>
    <cellStyle name="40% - Accent4 3 4 8 2" xfId="27386"/>
    <cellStyle name="40% - Accent4 3 4 8 2 2" xfId="27387"/>
    <cellStyle name="40% - Accent4 3 4 8 3" xfId="27388"/>
    <cellStyle name="40% - Accent4 3 4 8 4" xfId="27389"/>
    <cellStyle name="40% - Accent4 3 4 9" xfId="27390"/>
    <cellStyle name="40% - Accent4 3 4 9 2" xfId="27391"/>
    <cellStyle name="40% - Accent4 3 4 9 2 2" xfId="27392"/>
    <cellStyle name="40% - Accent4 3 4 9 3" xfId="27393"/>
    <cellStyle name="40% - Accent4 3 4 9 4" xfId="27394"/>
    <cellStyle name="40% - Accent4 3 5" xfId="1095"/>
    <cellStyle name="40% - Accent4 3 5 2" xfId="27395"/>
    <cellStyle name="40% - Accent4 3 5 2 2" xfId="27396"/>
    <cellStyle name="40% - Accent4 3 5 2 2 2" xfId="27397"/>
    <cellStyle name="40% - Accent4 3 5 2 3" xfId="27398"/>
    <cellStyle name="40% - Accent4 3 5 2 4" xfId="27399"/>
    <cellStyle name="40% - Accent4 3 5 3" xfId="27400"/>
    <cellStyle name="40% - Accent4 3 5 3 2" xfId="27401"/>
    <cellStyle name="40% - Accent4 3 5 3 2 2" xfId="27402"/>
    <cellStyle name="40% - Accent4 3 5 3 3" xfId="27403"/>
    <cellStyle name="40% - Accent4 3 5 3 4" xfId="27404"/>
    <cellStyle name="40% - Accent4 3 5 4" xfId="27405"/>
    <cellStyle name="40% - Accent4 3 5 4 2" xfId="27406"/>
    <cellStyle name="40% - Accent4 3 5 5" xfId="27407"/>
    <cellStyle name="40% - Accent4 3 5 6" xfId="27408"/>
    <cellStyle name="40% - Accent4 3 5 7" xfId="27409"/>
    <cellStyle name="40% - Accent4 3 6" xfId="1096"/>
    <cellStyle name="40% - Accent4 3 6 2" xfId="27410"/>
    <cellStyle name="40% - Accent4 3 6 2 2" xfId="27411"/>
    <cellStyle name="40% - Accent4 3 6 2 2 2" xfId="27412"/>
    <cellStyle name="40% - Accent4 3 6 2 3" xfId="27413"/>
    <cellStyle name="40% - Accent4 3 6 2 4" xfId="27414"/>
    <cellStyle name="40% - Accent4 3 6 3" xfId="27415"/>
    <cellStyle name="40% - Accent4 3 6 3 2" xfId="27416"/>
    <cellStyle name="40% - Accent4 3 6 4" xfId="27417"/>
    <cellStyle name="40% - Accent4 3 6 5" xfId="27418"/>
    <cellStyle name="40% - Accent4 3 6 6" xfId="27419"/>
    <cellStyle name="40% - Accent4 3 7" xfId="1097"/>
    <cellStyle name="40% - Accent4 3 7 2" xfId="27420"/>
    <cellStyle name="40% - Accent4 3 7 2 2" xfId="27421"/>
    <cellStyle name="40% - Accent4 3 7 2 2 2" xfId="27422"/>
    <cellStyle name="40% - Accent4 3 7 2 3" xfId="27423"/>
    <cellStyle name="40% - Accent4 3 7 2 4" xfId="27424"/>
    <cellStyle name="40% - Accent4 3 7 3" xfId="27425"/>
    <cellStyle name="40% - Accent4 3 7 3 2" xfId="27426"/>
    <cellStyle name="40% - Accent4 3 7 4" xfId="27427"/>
    <cellStyle name="40% - Accent4 3 7 5" xfId="27428"/>
    <cellStyle name="40% - Accent4 3 7 6" xfId="27429"/>
    <cellStyle name="40% - Accent4 3 8" xfId="1098"/>
    <cellStyle name="40% - Accent4 3 8 2" xfId="27430"/>
    <cellStyle name="40% - Accent4 3 8 2 2" xfId="27431"/>
    <cellStyle name="40% - Accent4 3 8 2 2 2" xfId="27432"/>
    <cellStyle name="40% - Accent4 3 8 2 3" xfId="27433"/>
    <cellStyle name="40% - Accent4 3 8 2 4" xfId="27434"/>
    <cellStyle name="40% - Accent4 3 8 3" xfId="27435"/>
    <cellStyle name="40% - Accent4 3 8 3 2" xfId="27436"/>
    <cellStyle name="40% - Accent4 3 8 4" xfId="27437"/>
    <cellStyle name="40% - Accent4 3 8 5" xfId="27438"/>
    <cellStyle name="40% - Accent4 3 8 6" xfId="27439"/>
    <cellStyle name="40% - Accent4 3 9" xfId="1099"/>
    <cellStyle name="40% - Accent4 3 9 2" xfId="27440"/>
    <cellStyle name="40% - Accent4 3 9 2 2" xfId="27441"/>
    <cellStyle name="40% - Accent4 3 9 2 2 2" xfId="27442"/>
    <cellStyle name="40% - Accent4 3 9 2 3" xfId="27443"/>
    <cellStyle name="40% - Accent4 3 9 2 4" xfId="27444"/>
    <cellStyle name="40% - Accent4 3 9 3" xfId="27445"/>
    <cellStyle name="40% - Accent4 3 9 3 2" xfId="27446"/>
    <cellStyle name="40% - Accent4 3 9 4" xfId="27447"/>
    <cellStyle name="40% - Accent4 3 9 5" xfId="27448"/>
    <cellStyle name="40% - Accent4 3 9 6" xfId="27449"/>
    <cellStyle name="40% - Accent4 4" xfId="1100"/>
    <cellStyle name="40% - Accent4 4 10" xfId="27450"/>
    <cellStyle name="40% - Accent4 4 10 2" xfId="27451"/>
    <cellStyle name="40% - Accent4 4 10 2 2" xfId="27452"/>
    <cellStyle name="40% - Accent4 4 10 3" xfId="27453"/>
    <cellStyle name="40% - Accent4 4 10 4" xfId="27454"/>
    <cellStyle name="40% - Accent4 4 11" xfId="27455"/>
    <cellStyle name="40% - Accent4 4 11 2" xfId="27456"/>
    <cellStyle name="40% - Accent4 4 11 2 2" xfId="27457"/>
    <cellStyle name="40% - Accent4 4 11 3" xfId="27458"/>
    <cellStyle name="40% - Accent4 4 11 4" xfId="27459"/>
    <cellStyle name="40% - Accent4 4 12" xfId="27460"/>
    <cellStyle name="40% - Accent4 4 12 2" xfId="27461"/>
    <cellStyle name="40% - Accent4 4 12 2 2" xfId="27462"/>
    <cellStyle name="40% - Accent4 4 12 3" xfId="27463"/>
    <cellStyle name="40% - Accent4 4 13" xfId="27464"/>
    <cellStyle name="40% - Accent4 4 13 2" xfId="27465"/>
    <cellStyle name="40% - Accent4 4 14" xfId="27466"/>
    <cellStyle name="40% - Accent4 4 15" xfId="27467"/>
    <cellStyle name="40% - Accent4 4 16" xfId="27468"/>
    <cellStyle name="40% - Accent4 4 2" xfId="1101"/>
    <cellStyle name="40% - Accent4 4 2 10" xfId="27469"/>
    <cellStyle name="40% - Accent4 4 2 10 2" xfId="27470"/>
    <cellStyle name="40% - Accent4 4 2 10 2 2" xfId="27471"/>
    <cellStyle name="40% - Accent4 4 2 10 3" xfId="27472"/>
    <cellStyle name="40% - Accent4 4 2 11" xfId="27473"/>
    <cellStyle name="40% - Accent4 4 2 11 2" xfId="27474"/>
    <cellStyle name="40% - Accent4 4 2 12" xfId="27475"/>
    <cellStyle name="40% - Accent4 4 2 13" xfId="27476"/>
    <cellStyle name="40% - Accent4 4 2 14" xfId="27477"/>
    <cellStyle name="40% - Accent4 4 2 2" xfId="27478"/>
    <cellStyle name="40% - Accent4 4 2 2 2" xfId="27479"/>
    <cellStyle name="40% - Accent4 4 2 2 2 2" xfId="27480"/>
    <cellStyle name="40% - Accent4 4 2 2 2 2 2" xfId="27481"/>
    <cellStyle name="40% - Accent4 4 2 2 2 3" xfId="27482"/>
    <cellStyle name="40% - Accent4 4 2 2 2 4" xfId="27483"/>
    <cellStyle name="40% - Accent4 4 2 2 3" xfId="27484"/>
    <cellStyle name="40% - Accent4 4 2 2 3 2" xfId="27485"/>
    <cellStyle name="40% - Accent4 4 2 2 4" xfId="27486"/>
    <cellStyle name="40% - Accent4 4 2 2 5" xfId="27487"/>
    <cellStyle name="40% - Accent4 4 2 3" xfId="27488"/>
    <cellStyle name="40% - Accent4 4 2 3 2" xfId="27489"/>
    <cellStyle name="40% - Accent4 4 2 3 2 2" xfId="27490"/>
    <cellStyle name="40% - Accent4 4 2 3 2 2 2" xfId="27491"/>
    <cellStyle name="40% - Accent4 4 2 3 2 3" xfId="27492"/>
    <cellStyle name="40% - Accent4 4 2 3 2 4" xfId="27493"/>
    <cellStyle name="40% - Accent4 4 2 3 3" xfId="27494"/>
    <cellStyle name="40% - Accent4 4 2 3 3 2" xfId="27495"/>
    <cellStyle name="40% - Accent4 4 2 3 4" xfId="27496"/>
    <cellStyle name="40% - Accent4 4 2 3 5" xfId="27497"/>
    <cellStyle name="40% - Accent4 4 2 4" xfId="27498"/>
    <cellStyle name="40% - Accent4 4 2 4 2" xfId="27499"/>
    <cellStyle name="40% - Accent4 4 2 4 2 2" xfId="27500"/>
    <cellStyle name="40% - Accent4 4 2 4 3" xfId="27501"/>
    <cellStyle name="40% - Accent4 4 2 4 4" xfId="27502"/>
    <cellStyle name="40% - Accent4 4 2 5" xfId="27503"/>
    <cellStyle name="40% - Accent4 4 2 5 2" xfId="27504"/>
    <cellStyle name="40% - Accent4 4 2 5 2 2" xfId="27505"/>
    <cellStyle name="40% - Accent4 4 2 5 3" xfId="27506"/>
    <cellStyle name="40% - Accent4 4 2 5 4" xfId="27507"/>
    <cellStyle name="40% - Accent4 4 2 6" xfId="27508"/>
    <cellStyle name="40% - Accent4 4 2 6 2" xfId="27509"/>
    <cellStyle name="40% - Accent4 4 2 6 2 2" xfId="27510"/>
    <cellStyle name="40% - Accent4 4 2 6 3" xfId="27511"/>
    <cellStyle name="40% - Accent4 4 2 6 4" xfId="27512"/>
    <cellStyle name="40% - Accent4 4 2 7" xfId="27513"/>
    <cellStyle name="40% - Accent4 4 2 7 2" xfId="27514"/>
    <cellStyle name="40% - Accent4 4 2 7 2 2" xfId="27515"/>
    <cellStyle name="40% - Accent4 4 2 7 3" xfId="27516"/>
    <cellStyle name="40% - Accent4 4 2 7 4" xfId="27517"/>
    <cellStyle name="40% - Accent4 4 2 8" xfId="27518"/>
    <cellStyle name="40% - Accent4 4 2 8 2" xfId="27519"/>
    <cellStyle name="40% - Accent4 4 2 8 2 2" xfId="27520"/>
    <cellStyle name="40% - Accent4 4 2 8 3" xfId="27521"/>
    <cellStyle name="40% - Accent4 4 2 8 4" xfId="27522"/>
    <cellStyle name="40% - Accent4 4 2 9" xfId="27523"/>
    <cellStyle name="40% - Accent4 4 2 9 2" xfId="27524"/>
    <cellStyle name="40% - Accent4 4 2 9 2 2" xfId="27525"/>
    <cellStyle name="40% - Accent4 4 2 9 3" xfId="27526"/>
    <cellStyle name="40% - Accent4 4 2 9 4" xfId="27527"/>
    <cellStyle name="40% - Accent4 4 3" xfId="1102"/>
    <cellStyle name="40% - Accent4 4 3 10" xfId="27528"/>
    <cellStyle name="40% - Accent4 4 3 10 2" xfId="27529"/>
    <cellStyle name="40% - Accent4 4 3 11" xfId="27530"/>
    <cellStyle name="40% - Accent4 4 3 12" xfId="27531"/>
    <cellStyle name="40% - Accent4 4 3 13" xfId="27532"/>
    <cellStyle name="40% - Accent4 4 3 2" xfId="27533"/>
    <cellStyle name="40% - Accent4 4 3 2 2" xfId="27534"/>
    <cellStyle name="40% - Accent4 4 3 2 2 2" xfId="27535"/>
    <cellStyle name="40% - Accent4 4 3 2 3" xfId="27536"/>
    <cellStyle name="40% - Accent4 4 3 2 4" xfId="27537"/>
    <cellStyle name="40% - Accent4 4 3 3" xfId="27538"/>
    <cellStyle name="40% - Accent4 4 3 3 2" xfId="27539"/>
    <cellStyle name="40% - Accent4 4 3 3 2 2" xfId="27540"/>
    <cellStyle name="40% - Accent4 4 3 3 3" xfId="27541"/>
    <cellStyle name="40% - Accent4 4 3 3 4" xfId="27542"/>
    <cellStyle name="40% - Accent4 4 3 4" xfId="27543"/>
    <cellStyle name="40% - Accent4 4 3 4 2" xfId="27544"/>
    <cellStyle name="40% - Accent4 4 3 4 2 2" xfId="27545"/>
    <cellStyle name="40% - Accent4 4 3 4 3" xfId="27546"/>
    <cellStyle name="40% - Accent4 4 3 4 4" xfId="27547"/>
    <cellStyle name="40% - Accent4 4 3 5" xfId="27548"/>
    <cellStyle name="40% - Accent4 4 3 5 2" xfId="27549"/>
    <cellStyle name="40% - Accent4 4 3 5 2 2" xfId="27550"/>
    <cellStyle name="40% - Accent4 4 3 5 3" xfId="27551"/>
    <cellStyle name="40% - Accent4 4 3 5 4" xfId="27552"/>
    <cellStyle name="40% - Accent4 4 3 6" xfId="27553"/>
    <cellStyle name="40% - Accent4 4 3 6 2" xfId="27554"/>
    <cellStyle name="40% - Accent4 4 3 6 2 2" xfId="27555"/>
    <cellStyle name="40% - Accent4 4 3 6 3" xfId="27556"/>
    <cellStyle name="40% - Accent4 4 3 6 4" xfId="27557"/>
    <cellStyle name="40% - Accent4 4 3 7" xfId="27558"/>
    <cellStyle name="40% - Accent4 4 3 7 2" xfId="27559"/>
    <cellStyle name="40% - Accent4 4 3 7 2 2" xfId="27560"/>
    <cellStyle name="40% - Accent4 4 3 7 3" xfId="27561"/>
    <cellStyle name="40% - Accent4 4 3 7 4" xfId="27562"/>
    <cellStyle name="40% - Accent4 4 3 8" xfId="27563"/>
    <cellStyle name="40% - Accent4 4 3 8 2" xfId="27564"/>
    <cellStyle name="40% - Accent4 4 3 8 2 2" xfId="27565"/>
    <cellStyle name="40% - Accent4 4 3 8 3" xfId="27566"/>
    <cellStyle name="40% - Accent4 4 3 8 4" xfId="27567"/>
    <cellStyle name="40% - Accent4 4 3 9" xfId="27568"/>
    <cellStyle name="40% - Accent4 4 3 9 2" xfId="27569"/>
    <cellStyle name="40% - Accent4 4 3 9 2 2" xfId="27570"/>
    <cellStyle name="40% - Accent4 4 3 9 3" xfId="27571"/>
    <cellStyle name="40% - Accent4 4 4" xfId="1103"/>
    <cellStyle name="40% - Accent4 4 4 2" xfId="27572"/>
    <cellStyle name="40% - Accent4 4 4 2 2" xfId="27573"/>
    <cellStyle name="40% - Accent4 4 4 2 2 2" xfId="27574"/>
    <cellStyle name="40% - Accent4 4 4 2 3" xfId="27575"/>
    <cellStyle name="40% - Accent4 4 4 2 4" xfId="27576"/>
    <cellStyle name="40% - Accent4 4 4 3" xfId="27577"/>
    <cellStyle name="40% - Accent4 4 4 3 2" xfId="27578"/>
    <cellStyle name="40% - Accent4 4 4 3 2 2" xfId="27579"/>
    <cellStyle name="40% - Accent4 4 4 3 3" xfId="27580"/>
    <cellStyle name="40% - Accent4 4 4 4" xfId="27581"/>
    <cellStyle name="40% - Accent4 4 4 4 2" xfId="27582"/>
    <cellStyle name="40% - Accent4 4 4 5" xfId="27583"/>
    <cellStyle name="40% - Accent4 4 4 6" xfId="27584"/>
    <cellStyle name="40% - Accent4 4 4 7" xfId="27585"/>
    <cellStyle name="40% - Accent4 4 5" xfId="27586"/>
    <cellStyle name="40% - Accent4 4 5 2" xfId="27587"/>
    <cellStyle name="40% - Accent4 4 5 2 2" xfId="27588"/>
    <cellStyle name="40% - Accent4 4 5 3" xfId="27589"/>
    <cellStyle name="40% - Accent4 4 5 4" xfId="27590"/>
    <cellStyle name="40% - Accent4 4 6" xfId="27591"/>
    <cellStyle name="40% - Accent4 4 6 2" xfId="27592"/>
    <cellStyle name="40% - Accent4 4 6 2 2" xfId="27593"/>
    <cellStyle name="40% - Accent4 4 6 3" xfId="27594"/>
    <cellStyle name="40% - Accent4 4 6 4" xfId="27595"/>
    <cellStyle name="40% - Accent4 4 7" xfId="27596"/>
    <cellStyle name="40% - Accent4 4 7 2" xfId="27597"/>
    <cellStyle name="40% - Accent4 4 7 2 2" xfId="27598"/>
    <cellStyle name="40% - Accent4 4 7 3" xfId="27599"/>
    <cellStyle name="40% - Accent4 4 7 4" xfId="27600"/>
    <cellStyle name="40% - Accent4 4 8" xfId="27601"/>
    <cellStyle name="40% - Accent4 4 8 2" xfId="27602"/>
    <cellStyle name="40% - Accent4 4 8 2 2" xfId="27603"/>
    <cellStyle name="40% - Accent4 4 8 3" xfId="27604"/>
    <cellStyle name="40% - Accent4 4 8 4" xfId="27605"/>
    <cellStyle name="40% - Accent4 4 9" xfId="27606"/>
    <cellStyle name="40% - Accent4 4 9 2" xfId="27607"/>
    <cellStyle name="40% - Accent4 4 9 2 2" xfId="27608"/>
    <cellStyle name="40% - Accent4 4 9 3" xfId="27609"/>
    <cellStyle name="40% - Accent4 4 9 4" xfId="27610"/>
    <cellStyle name="40% - Accent4 5" xfId="1104"/>
    <cellStyle name="40% - Accent4 5 10" xfId="27611"/>
    <cellStyle name="40% - Accent4 5 10 2" xfId="27612"/>
    <cellStyle name="40% - Accent4 5 10 2 2" xfId="27613"/>
    <cellStyle name="40% - Accent4 5 10 3" xfId="27614"/>
    <cellStyle name="40% - Accent4 5 10 4" xfId="27615"/>
    <cellStyle name="40% - Accent4 5 11" xfId="27616"/>
    <cellStyle name="40% - Accent4 5 11 2" xfId="27617"/>
    <cellStyle name="40% - Accent4 5 11 2 2" xfId="27618"/>
    <cellStyle name="40% - Accent4 5 11 3" xfId="27619"/>
    <cellStyle name="40% - Accent4 5 11 4" xfId="27620"/>
    <cellStyle name="40% - Accent4 5 12" xfId="27621"/>
    <cellStyle name="40% - Accent4 5 12 2" xfId="27622"/>
    <cellStyle name="40% - Accent4 5 12 2 2" xfId="27623"/>
    <cellStyle name="40% - Accent4 5 12 3" xfId="27624"/>
    <cellStyle name="40% - Accent4 5 13" xfId="27625"/>
    <cellStyle name="40% - Accent4 5 13 2" xfId="27626"/>
    <cellStyle name="40% - Accent4 5 14" xfId="27627"/>
    <cellStyle name="40% - Accent4 5 15" xfId="27628"/>
    <cellStyle name="40% - Accent4 5 16" xfId="27629"/>
    <cellStyle name="40% - Accent4 5 2" xfId="1105"/>
    <cellStyle name="40% - Accent4 5 2 10" xfId="27630"/>
    <cellStyle name="40% - Accent4 5 2 10 2" xfId="27631"/>
    <cellStyle name="40% - Accent4 5 2 10 2 2" xfId="27632"/>
    <cellStyle name="40% - Accent4 5 2 10 3" xfId="27633"/>
    <cellStyle name="40% - Accent4 5 2 11" xfId="27634"/>
    <cellStyle name="40% - Accent4 5 2 11 2" xfId="27635"/>
    <cellStyle name="40% - Accent4 5 2 12" xfId="27636"/>
    <cellStyle name="40% - Accent4 5 2 13" xfId="27637"/>
    <cellStyle name="40% - Accent4 5 2 14" xfId="27638"/>
    <cellStyle name="40% - Accent4 5 2 2" xfId="27639"/>
    <cellStyle name="40% - Accent4 5 2 2 2" xfId="27640"/>
    <cellStyle name="40% - Accent4 5 2 2 2 2" xfId="27641"/>
    <cellStyle name="40% - Accent4 5 2 2 3" xfId="27642"/>
    <cellStyle name="40% - Accent4 5 2 2 4" xfId="27643"/>
    <cellStyle name="40% - Accent4 5 2 3" xfId="27644"/>
    <cellStyle name="40% - Accent4 5 2 3 2" xfId="27645"/>
    <cellStyle name="40% - Accent4 5 2 3 2 2" xfId="27646"/>
    <cellStyle name="40% - Accent4 5 2 3 3" xfId="27647"/>
    <cellStyle name="40% - Accent4 5 2 3 4" xfId="27648"/>
    <cellStyle name="40% - Accent4 5 2 4" xfId="27649"/>
    <cellStyle name="40% - Accent4 5 2 4 2" xfId="27650"/>
    <cellStyle name="40% - Accent4 5 2 4 2 2" xfId="27651"/>
    <cellStyle name="40% - Accent4 5 2 4 3" xfId="27652"/>
    <cellStyle name="40% - Accent4 5 2 4 4" xfId="27653"/>
    <cellStyle name="40% - Accent4 5 2 5" xfId="27654"/>
    <cellStyle name="40% - Accent4 5 2 5 2" xfId="27655"/>
    <cellStyle name="40% - Accent4 5 2 5 2 2" xfId="27656"/>
    <cellStyle name="40% - Accent4 5 2 5 3" xfId="27657"/>
    <cellStyle name="40% - Accent4 5 2 5 4" xfId="27658"/>
    <cellStyle name="40% - Accent4 5 2 6" xfId="27659"/>
    <cellStyle name="40% - Accent4 5 2 6 2" xfId="27660"/>
    <cellStyle name="40% - Accent4 5 2 6 2 2" xfId="27661"/>
    <cellStyle name="40% - Accent4 5 2 6 3" xfId="27662"/>
    <cellStyle name="40% - Accent4 5 2 6 4" xfId="27663"/>
    <cellStyle name="40% - Accent4 5 2 7" xfId="27664"/>
    <cellStyle name="40% - Accent4 5 2 7 2" xfId="27665"/>
    <cellStyle name="40% - Accent4 5 2 7 2 2" xfId="27666"/>
    <cellStyle name="40% - Accent4 5 2 7 3" xfId="27667"/>
    <cellStyle name="40% - Accent4 5 2 7 4" xfId="27668"/>
    <cellStyle name="40% - Accent4 5 2 8" xfId="27669"/>
    <cellStyle name="40% - Accent4 5 2 8 2" xfId="27670"/>
    <cellStyle name="40% - Accent4 5 2 8 2 2" xfId="27671"/>
    <cellStyle name="40% - Accent4 5 2 8 3" xfId="27672"/>
    <cellStyle name="40% - Accent4 5 2 8 4" xfId="27673"/>
    <cellStyle name="40% - Accent4 5 2 9" xfId="27674"/>
    <cellStyle name="40% - Accent4 5 2 9 2" xfId="27675"/>
    <cellStyle name="40% - Accent4 5 2 9 2 2" xfId="27676"/>
    <cellStyle name="40% - Accent4 5 2 9 3" xfId="27677"/>
    <cellStyle name="40% - Accent4 5 2 9 4" xfId="27678"/>
    <cellStyle name="40% - Accent4 5 3" xfId="1106"/>
    <cellStyle name="40% - Accent4 5 3 2" xfId="27679"/>
    <cellStyle name="40% - Accent4 5 3 2 2" xfId="27680"/>
    <cellStyle name="40% - Accent4 5 3 2 2 2" xfId="27681"/>
    <cellStyle name="40% - Accent4 5 3 2 3" xfId="27682"/>
    <cellStyle name="40% - Accent4 5 3 2 4" xfId="27683"/>
    <cellStyle name="40% - Accent4 5 3 3" xfId="27684"/>
    <cellStyle name="40% - Accent4 5 3 3 2" xfId="27685"/>
    <cellStyle name="40% - Accent4 5 3 3 2 2" xfId="27686"/>
    <cellStyle name="40% - Accent4 5 3 3 3" xfId="27687"/>
    <cellStyle name="40% - Accent4 5 3 4" xfId="27688"/>
    <cellStyle name="40% - Accent4 5 3 4 2" xfId="27689"/>
    <cellStyle name="40% - Accent4 5 3 5" xfId="27690"/>
    <cellStyle name="40% - Accent4 5 3 6" xfId="27691"/>
    <cellStyle name="40% - Accent4 5 3 7" xfId="27692"/>
    <cellStyle name="40% - Accent4 5 4" xfId="1107"/>
    <cellStyle name="40% - Accent4 5 4 2" xfId="27693"/>
    <cellStyle name="40% - Accent4 5 4 2 2" xfId="27694"/>
    <cellStyle name="40% - Accent4 5 4 2 2 2" xfId="27695"/>
    <cellStyle name="40% - Accent4 5 4 2 3" xfId="27696"/>
    <cellStyle name="40% - Accent4 5 4 3" xfId="27697"/>
    <cellStyle name="40% - Accent4 5 4 3 2" xfId="27698"/>
    <cellStyle name="40% - Accent4 5 4 4" xfId="27699"/>
    <cellStyle name="40% - Accent4 5 4 5" xfId="27700"/>
    <cellStyle name="40% - Accent4 5 4 6" xfId="27701"/>
    <cellStyle name="40% - Accent4 5 5" xfId="27702"/>
    <cellStyle name="40% - Accent4 5 5 2" xfId="27703"/>
    <cellStyle name="40% - Accent4 5 5 2 2" xfId="27704"/>
    <cellStyle name="40% - Accent4 5 5 3" xfId="27705"/>
    <cellStyle name="40% - Accent4 5 5 4" xfId="27706"/>
    <cellStyle name="40% - Accent4 5 6" xfId="27707"/>
    <cellStyle name="40% - Accent4 5 6 2" xfId="27708"/>
    <cellStyle name="40% - Accent4 5 6 2 2" xfId="27709"/>
    <cellStyle name="40% - Accent4 5 6 3" xfId="27710"/>
    <cellStyle name="40% - Accent4 5 6 4" xfId="27711"/>
    <cellStyle name="40% - Accent4 5 7" xfId="27712"/>
    <cellStyle name="40% - Accent4 5 7 2" xfId="27713"/>
    <cellStyle name="40% - Accent4 5 7 2 2" xfId="27714"/>
    <cellStyle name="40% - Accent4 5 7 3" xfId="27715"/>
    <cellStyle name="40% - Accent4 5 7 4" xfId="27716"/>
    <cellStyle name="40% - Accent4 5 8" xfId="27717"/>
    <cellStyle name="40% - Accent4 5 8 2" xfId="27718"/>
    <cellStyle name="40% - Accent4 5 8 2 2" xfId="27719"/>
    <cellStyle name="40% - Accent4 5 8 3" xfId="27720"/>
    <cellStyle name="40% - Accent4 5 8 4" xfId="27721"/>
    <cellStyle name="40% - Accent4 5 9" xfId="27722"/>
    <cellStyle name="40% - Accent4 5 9 2" xfId="27723"/>
    <cellStyle name="40% - Accent4 5 9 2 2" xfId="27724"/>
    <cellStyle name="40% - Accent4 5 9 3" xfId="27725"/>
    <cellStyle name="40% - Accent4 5 9 4" xfId="27726"/>
    <cellStyle name="40% - Accent4 6" xfId="1108"/>
    <cellStyle name="40% - Accent4 6 10" xfId="27727"/>
    <cellStyle name="40% - Accent4 6 10 2" xfId="27728"/>
    <cellStyle name="40% - Accent4 6 10 2 2" xfId="27729"/>
    <cellStyle name="40% - Accent4 6 10 3" xfId="27730"/>
    <cellStyle name="40% - Accent4 6 11" xfId="27731"/>
    <cellStyle name="40% - Accent4 6 11 2" xfId="27732"/>
    <cellStyle name="40% - Accent4 6 12" xfId="27733"/>
    <cellStyle name="40% - Accent4 6 13" xfId="27734"/>
    <cellStyle name="40% - Accent4 6 14" xfId="27735"/>
    <cellStyle name="40% - Accent4 6 2" xfId="1109"/>
    <cellStyle name="40% - Accent4 6 2 2" xfId="27736"/>
    <cellStyle name="40% - Accent4 6 2 2 2" xfId="27737"/>
    <cellStyle name="40% - Accent4 6 2 2 2 2" xfId="27738"/>
    <cellStyle name="40% - Accent4 6 2 2 3" xfId="27739"/>
    <cellStyle name="40% - Accent4 6 2 2 4" xfId="27740"/>
    <cellStyle name="40% - Accent4 6 2 3" xfId="27741"/>
    <cellStyle name="40% - Accent4 6 2 3 2" xfId="27742"/>
    <cellStyle name="40% - Accent4 6 2 3 2 2" xfId="27743"/>
    <cellStyle name="40% - Accent4 6 2 3 3" xfId="27744"/>
    <cellStyle name="40% - Accent4 6 2 4" xfId="27745"/>
    <cellStyle name="40% - Accent4 6 2 4 2" xfId="27746"/>
    <cellStyle name="40% - Accent4 6 2 5" xfId="27747"/>
    <cellStyle name="40% - Accent4 6 2 6" xfId="27748"/>
    <cellStyle name="40% - Accent4 6 2 7" xfId="27749"/>
    <cellStyle name="40% - Accent4 6 3" xfId="1110"/>
    <cellStyle name="40% - Accent4 6 3 2" xfId="27750"/>
    <cellStyle name="40% - Accent4 6 3 2 2" xfId="27751"/>
    <cellStyle name="40% - Accent4 6 3 2 2 2" xfId="27752"/>
    <cellStyle name="40% - Accent4 6 3 2 3" xfId="27753"/>
    <cellStyle name="40% - Accent4 6 3 2 4" xfId="27754"/>
    <cellStyle name="40% - Accent4 6 3 3" xfId="27755"/>
    <cellStyle name="40% - Accent4 6 3 3 2" xfId="27756"/>
    <cellStyle name="40% - Accent4 6 3 3 2 2" xfId="27757"/>
    <cellStyle name="40% - Accent4 6 3 3 3" xfId="27758"/>
    <cellStyle name="40% - Accent4 6 3 4" xfId="27759"/>
    <cellStyle name="40% - Accent4 6 3 4 2" xfId="27760"/>
    <cellStyle name="40% - Accent4 6 3 5" xfId="27761"/>
    <cellStyle name="40% - Accent4 6 3 6" xfId="27762"/>
    <cellStyle name="40% - Accent4 6 3 7" xfId="27763"/>
    <cellStyle name="40% - Accent4 6 4" xfId="1111"/>
    <cellStyle name="40% - Accent4 6 4 2" xfId="27764"/>
    <cellStyle name="40% - Accent4 6 4 2 2" xfId="27765"/>
    <cellStyle name="40% - Accent4 6 4 2 2 2" xfId="27766"/>
    <cellStyle name="40% - Accent4 6 4 2 3" xfId="27767"/>
    <cellStyle name="40% - Accent4 6 4 3" xfId="27768"/>
    <cellStyle name="40% - Accent4 6 4 3 2" xfId="27769"/>
    <cellStyle name="40% - Accent4 6 4 4" xfId="27770"/>
    <cellStyle name="40% - Accent4 6 4 5" xfId="27771"/>
    <cellStyle name="40% - Accent4 6 4 6" xfId="27772"/>
    <cellStyle name="40% - Accent4 6 5" xfId="27773"/>
    <cellStyle name="40% - Accent4 6 5 2" xfId="27774"/>
    <cellStyle name="40% - Accent4 6 5 2 2" xfId="27775"/>
    <cellStyle name="40% - Accent4 6 5 3" xfId="27776"/>
    <cellStyle name="40% - Accent4 6 5 4" xfId="27777"/>
    <cellStyle name="40% - Accent4 6 6" xfId="27778"/>
    <cellStyle name="40% - Accent4 6 6 2" xfId="27779"/>
    <cellStyle name="40% - Accent4 6 6 2 2" xfId="27780"/>
    <cellStyle name="40% - Accent4 6 6 3" xfId="27781"/>
    <cellStyle name="40% - Accent4 6 6 4" xfId="27782"/>
    <cellStyle name="40% - Accent4 6 7" xfId="27783"/>
    <cellStyle name="40% - Accent4 6 7 2" xfId="27784"/>
    <cellStyle name="40% - Accent4 6 7 2 2" xfId="27785"/>
    <cellStyle name="40% - Accent4 6 7 3" xfId="27786"/>
    <cellStyle name="40% - Accent4 6 7 4" xfId="27787"/>
    <cellStyle name="40% - Accent4 6 8" xfId="27788"/>
    <cellStyle name="40% - Accent4 6 8 2" xfId="27789"/>
    <cellStyle name="40% - Accent4 6 8 2 2" xfId="27790"/>
    <cellStyle name="40% - Accent4 6 8 3" xfId="27791"/>
    <cellStyle name="40% - Accent4 6 8 4" xfId="27792"/>
    <cellStyle name="40% - Accent4 6 9" xfId="27793"/>
    <cellStyle name="40% - Accent4 6 9 2" xfId="27794"/>
    <cellStyle name="40% - Accent4 6 9 2 2" xfId="27795"/>
    <cellStyle name="40% - Accent4 6 9 3" xfId="27796"/>
    <cellStyle name="40% - Accent4 6 9 4" xfId="27797"/>
    <cellStyle name="40% - Accent4 7" xfId="1112"/>
    <cellStyle name="40% - Accent4 7 10" xfId="27798"/>
    <cellStyle name="40% - Accent4 7 10 2" xfId="27799"/>
    <cellStyle name="40% - Accent4 7 11" xfId="27800"/>
    <cellStyle name="40% - Accent4 7 12" xfId="27801"/>
    <cellStyle name="40% - Accent4 7 13" xfId="27802"/>
    <cellStyle name="40% - Accent4 7 2" xfId="1113"/>
    <cellStyle name="40% - Accent4 7 2 2" xfId="27803"/>
    <cellStyle name="40% - Accent4 7 2 2 2" xfId="27804"/>
    <cellStyle name="40% - Accent4 7 2 2 2 2" xfId="27805"/>
    <cellStyle name="40% - Accent4 7 2 2 3" xfId="27806"/>
    <cellStyle name="40% - Accent4 7 2 2 4" xfId="27807"/>
    <cellStyle name="40% - Accent4 7 2 3" xfId="27808"/>
    <cellStyle name="40% - Accent4 7 2 3 2" xfId="27809"/>
    <cellStyle name="40% - Accent4 7 2 3 2 2" xfId="27810"/>
    <cellStyle name="40% - Accent4 7 2 3 3" xfId="27811"/>
    <cellStyle name="40% - Accent4 7 2 4" xfId="27812"/>
    <cellStyle name="40% - Accent4 7 2 4 2" xfId="27813"/>
    <cellStyle name="40% - Accent4 7 2 5" xfId="27814"/>
    <cellStyle name="40% - Accent4 7 2 6" xfId="27815"/>
    <cellStyle name="40% - Accent4 7 2 7" xfId="27816"/>
    <cellStyle name="40% - Accent4 7 3" xfId="1114"/>
    <cellStyle name="40% - Accent4 7 3 2" xfId="27817"/>
    <cellStyle name="40% - Accent4 7 3 2 2" xfId="27818"/>
    <cellStyle name="40% - Accent4 7 3 2 2 2" xfId="27819"/>
    <cellStyle name="40% - Accent4 7 3 2 3" xfId="27820"/>
    <cellStyle name="40% - Accent4 7 3 3" xfId="27821"/>
    <cellStyle name="40% - Accent4 7 3 3 2" xfId="27822"/>
    <cellStyle name="40% - Accent4 7 3 4" xfId="27823"/>
    <cellStyle name="40% - Accent4 7 3 5" xfId="27824"/>
    <cellStyle name="40% - Accent4 7 3 6" xfId="27825"/>
    <cellStyle name="40% - Accent4 7 4" xfId="1115"/>
    <cellStyle name="40% - Accent4 7 4 2" xfId="27826"/>
    <cellStyle name="40% - Accent4 7 4 2 2" xfId="27827"/>
    <cellStyle name="40% - Accent4 7 4 2 2 2" xfId="27828"/>
    <cellStyle name="40% - Accent4 7 4 2 3" xfId="27829"/>
    <cellStyle name="40% - Accent4 7 4 3" xfId="27830"/>
    <cellStyle name="40% - Accent4 7 4 3 2" xfId="27831"/>
    <cellStyle name="40% - Accent4 7 4 4" xfId="27832"/>
    <cellStyle name="40% - Accent4 7 4 5" xfId="27833"/>
    <cellStyle name="40% - Accent4 7 4 6" xfId="27834"/>
    <cellStyle name="40% - Accent4 7 5" xfId="27835"/>
    <cellStyle name="40% - Accent4 7 5 2" xfId="27836"/>
    <cellStyle name="40% - Accent4 7 5 2 2" xfId="27837"/>
    <cellStyle name="40% - Accent4 7 5 3" xfId="27838"/>
    <cellStyle name="40% - Accent4 7 5 4" xfId="27839"/>
    <cellStyle name="40% - Accent4 7 6" xfId="27840"/>
    <cellStyle name="40% - Accent4 7 6 2" xfId="27841"/>
    <cellStyle name="40% - Accent4 7 6 2 2" xfId="27842"/>
    <cellStyle name="40% - Accent4 7 6 3" xfId="27843"/>
    <cellStyle name="40% - Accent4 7 6 4" xfId="27844"/>
    <cellStyle name="40% - Accent4 7 7" xfId="27845"/>
    <cellStyle name="40% - Accent4 7 7 2" xfId="27846"/>
    <cellStyle name="40% - Accent4 7 7 2 2" xfId="27847"/>
    <cellStyle name="40% - Accent4 7 7 3" xfId="27848"/>
    <cellStyle name="40% - Accent4 7 7 4" xfId="27849"/>
    <cellStyle name="40% - Accent4 7 8" xfId="27850"/>
    <cellStyle name="40% - Accent4 7 8 2" xfId="27851"/>
    <cellStyle name="40% - Accent4 7 8 2 2" xfId="27852"/>
    <cellStyle name="40% - Accent4 7 8 3" xfId="27853"/>
    <cellStyle name="40% - Accent4 7 8 4" xfId="27854"/>
    <cellStyle name="40% - Accent4 7 9" xfId="27855"/>
    <cellStyle name="40% - Accent4 7 9 2" xfId="27856"/>
    <cellStyle name="40% - Accent4 7 9 2 2" xfId="27857"/>
    <cellStyle name="40% - Accent4 7 9 3" xfId="27858"/>
    <cellStyle name="40% - Accent4 8" xfId="1116"/>
    <cellStyle name="40% - Accent4 8 2" xfId="1117"/>
    <cellStyle name="40% - Accent4 8 2 2" xfId="27859"/>
    <cellStyle name="40% - Accent4 8 2 2 2" xfId="27860"/>
    <cellStyle name="40% - Accent4 8 2 3" xfId="27861"/>
    <cellStyle name="40% - Accent4 8 2 4" xfId="27862"/>
    <cellStyle name="40% - Accent4 8 2 5" xfId="27863"/>
    <cellStyle name="40% - Accent4 8 3" xfId="1118"/>
    <cellStyle name="40% - Accent4 8 3 2" xfId="27864"/>
    <cellStyle name="40% - Accent4 8 3 2 2" xfId="27865"/>
    <cellStyle name="40% - Accent4 8 3 3" xfId="27866"/>
    <cellStyle name="40% - Accent4 8 3 4" xfId="27867"/>
    <cellStyle name="40% - Accent4 8 3 5" xfId="27868"/>
    <cellStyle name="40% - Accent4 8 4" xfId="1119"/>
    <cellStyle name="40% - Accent4 8 4 2" xfId="27869"/>
    <cellStyle name="40% - Accent4 8 4 2 2" xfId="27870"/>
    <cellStyle name="40% - Accent4 8 4 3" xfId="27871"/>
    <cellStyle name="40% - Accent4 8 4 4" xfId="27872"/>
    <cellStyle name="40% - Accent4 8 4 5" xfId="27873"/>
    <cellStyle name="40% - Accent4 8 5" xfId="27874"/>
    <cellStyle name="40% - Accent4 8 5 2" xfId="27875"/>
    <cellStyle name="40% - Accent4 8 5 2 2" xfId="27876"/>
    <cellStyle name="40% - Accent4 8 5 3" xfId="27877"/>
    <cellStyle name="40% - Accent4 8 5 4" xfId="27878"/>
    <cellStyle name="40% - Accent4 8 6" xfId="27879"/>
    <cellStyle name="40% - Accent4 8 6 2" xfId="27880"/>
    <cellStyle name="40% - Accent4 8 6 2 2" xfId="27881"/>
    <cellStyle name="40% - Accent4 8 6 3" xfId="27882"/>
    <cellStyle name="40% - Accent4 8 7" xfId="27883"/>
    <cellStyle name="40% - Accent4 9" xfId="1120"/>
    <cellStyle name="40% - Accent4 9 2" xfId="1121"/>
    <cellStyle name="40% - Accent4 9 2 2" xfId="27884"/>
    <cellStyle name="40% - Accent4 9 2 2 2" xfId="27885"/>
    <cellStyle name="40% - Accent4 9 2 3" xfId="27886"/>
    <cellStyle name="40% - Accent4 9 2 4" xfId="27887"/>
    <cellStyle name="40% - Accent4 9 2 5" xfId="27888"/>
    <cellStyle name="40% - Accent4 9 3" xfId="1122"/>
    <cellStyle name="40% - Accent4 9 3 2" xfId="27889"/>
    <cellStyle name="40% - Accent4 9 3 2 2" xfId="27890"/>
    <cellStyle name="40% - Accent4 9 3 3" xfId="27891"/>
    <cellStyle name="40% - Accent4 9 3 4" xfId="27892"/>
    <cellStyle name="40% - Accent4 9 4" xfId="1123"/>
    <cellStyle name="40% - Accent4 9 4 2" xfId="27893"/>
    <cellStyle name="40% - Accent4 9 4 3" xfId="27894"/>
    <cellStyle name="40% - Accent4 9 5" xfId="27895"/>
    <cellStyle name="40% - Accent4 9 6" xfId="27896"/>
    <cellStyle name="40% - Accent4 9 7" xfId="27897"/>
    <cellStyle name="40% - Accent5" xfId="113" builtinId="47" customBuiltin="1"/>
    <cellStyle name="40% - Accent5 10" xfId="1124"/>
    <cellStyle name="40% - Accent5 10 2" xfId="1125"/>
    <cellStyle name="40% - Accent5 10 2 2" xfId="27898"/>
    <cellStyle name="40% - Accent5 10 2 2 2" xfId="27899"/>
    <cellStyle name="40% - Accent5 10 2 3" xfId="27900"/>
    <cellStyle name="40% - Accent5 10 2 4" xfId="27901"/>
    <cellStyle name="40% - Accent5 10 2 5" xfId="27902"/>
    <cellStyle name="40% - Accent5 10 3" xfId="1126"/>
    <cellStyle name="40% - Accent5 10 3 2" xfId="27903"/>
    <cellStyle name="40% - Accent5 10 3 3" xfId="27904"/>
    <cellStyle name="40% - Accent5 10 4" xfId="1127"/>
    <cellStyle name="40% - Accent5 10 5" xfId="27905"/>
    <cellStyle name="40% - Accent5 10 6" xfId="27906"/>
    <cellStyle name="40% - Accent5 10 7" xfId="27907"/>
    <cellStyle name="40% - Accent5 11" xfId="1128"/>
    <cellStyle name="40% - Accent5 11 2" xfId="1129"/>
    <cellStyle name="40% - Accent5 11 2 2" xfId="27908"/>
    <cellStyle name="40% - Accent5 11 2 2 2" xfId="27909"/>
    <cellStyle name="40% - Accent5 11 2 3" xfId="27910"/>
    <cellStyle name="40% - Accent5 11 2 4" xfId="27911"/>
    <cellStyle name="40% - Accent5 11 2 5" xfId="27912"/>
    <cellStyle name="40% - Accent5 11 3" xfId="1130"/>
    <cellStyle name="40% - Accent5 11 3 2" xfId="27913"/>
    <cellStyle name="40% - Accent5 11 3 3" xfId="27914"/>
    <cellStyle name="40% - Accent5 11 4" xfId="1131"/>
    <cellStyle name="40% - Accent5 11 5" xfId="27915"/>
    <cellStyle name="40% - Accent5 11 6" xfId="27916"/>
    <cellStyle name="40% - Accent5 11 7" xfId="27917"/>
    <cellStyle name="40% - Accent5 12" xfId="1132"/>
    <cellStyle name="40% - Accent5 12 2" xfId="1133"/>
    <cellStyle name="40% - Accent5 12 2 2" xfId="27918"/>
    <cellStyle name="40% - Accent5 12 2 3" xfId="27919"/>
    <cellStyle name="40% - Accent5 12 3" xfId="1134"/>
    <cellStyle name="40% - Accent5 12 4" xfId="1135"/>
    <cellStyle name="40% - Accent5 12 5" xfId="27920"/>
    <cellStyle name="40% - Accent5 12 6" xfId="27921"/>
    <cellStyle name="40% - Accent5 12 7" xfId="27922"/>
    <cellStyle name="40% - Accent5 12 8" xfId="27923"/>
    <cellStyle name="40% - Accent5 13" xfId="1136"/>
    <cellStyle name="40% - Accent5 13 2" xfId="27924"/>
    <cellStyle name="40% - Accent5 13 2 2" xfId="27925"/>
    <cellStyle name="40% - Accent5 13 3" xfId="27926"/>
    <cellStyle name="40% - Accent5 13 4" xfId="27927"/>
    <cellStyle name="40% - Accent5 13 5" xfId="27928"/>
    <cellStyle name="40% - Accent5 14" xfId="1137"/>
    <cellStyle name="40% - Accent5 14 2" xfId="27929"/>
    <cellStyle name="40% - Accent5 14 2 2" xfId="27930"/>
    <cellStyle name="40% - Accent5 14 3" xfId="27931"/>
    <cellStyle name="40% - Accent5 14 4" xfId="27932"/>
    <cellStyle name="40% - Accent5 14 5" xfId="27933"/>
    <cellStyle name="40% - Accent5 15" xfId="1138"/>
    <cellStyle name="40% - Accent5 15 2" xfId="27934"/>
    <cellStyle name="40% - Accent5 15 2 2" xfId="27935"/>
    <cellStyle name="40% - Accent5 15 3" xfId="27936"/>
    <cellStyle name="40% - Accent5 15 4" xfId="27937"/>
    <cellStyle name="40% - Accent5 15 5" xfId="27938"/>
    <cellStyle name="40% - Accent5 16" xfId="1139"/>
    <cellStyle name="40% - Accent5 16 2" xfId="27939"/>
    <cellStyle name="40% - Accent5 17" xfId="1140"/>
    <cellStyle name="40% - Accent5 18" xfId="1141"/>
    <cellStyle name="40% - Accent5 19" xfId="1142"/>
    <cellStyle name="40% - Accent5 2" xfId="1143"/>
    <cellStyle name="40% - Accent5 2 10" xfId="1144"/>
    <cellStyle name="40% - Accent5 2 10 2" xfId="27940"/>
    <cellStyle name="40% - Accent5 2 10 2 2" xfId="27941"/>
    <cellStyle name="40% - Accent5 2 10 3" xfId="27942"/>
    <cellStyle name="40% - Accent5 2 10 4" xfId="27943"/>
    <cellStyle name="40% - Accent5 2 10 5" xfId="27944"/>
    <cellStyle name="40% - Accent5 2 11" xfId="1145"/>
    <cellStyle name="40% - Accent5 2 11 2" xfId="27945"/>
    <cellStyle name="40% - Accent5 2 11 2 2" xfId="27946"/>
    <cellStyle name="40% - Accent5 2 11 3" xfId="27947"/>
    <cellStyle name="40% - Accent5 2 11 4" xfId="27948"/>
    <cellStyle name="40% - Accent5 2 11 5" xfId="27949"/>
    <cellStyle name="40% - Accent5 2 12" xfId="1146"/>
    <cellStyle name="40% - Accent5 2 12 2" xfId="27950"/>
    <cellStyle name="40% - Accent5 2 12 2 2" xfId="27951"/>
    <cellStyle name="40% - Accent5 2 12 3" xfId="27952"/>
    <cellStyle name="40% - Accent5 2 12 4" xfId="27953"/>
    <cellStyle name="40% - Accent5 2 12 5" xfId="27954"/>
    <cellStyle name="40% - Accent5 2 13" xfId="1147"/>
    <cellStyle name="40% - Accent5 2 13 2" xfId="27955"/>
    <cellStyle name="40% - Accent5 2 13 2 2" xfId="27956"/>
    <cellStyle name="40% - Accent5 2 13 3" xfId="27957"/>
    <cellStyle name="40% - Accent5 2 13 4" xfId="27958"/>
    <cellStyle name="40% - Accent5 2 13 5" xfId="27959"/>
    <cellStyle name="40% - Accent5 2 14" xfId="1148"/>
    <cellStyle name="40% - Accent5 2 14 2" xfId="27960"/>
    <cellStyle name="40% - Accent5 2 14 2 2" xfId="27961"/>
    <cellStyle name="40% - Accent5 2 14 3" xfId="27962"/>
    <cellStyle name="40% - Accent5 2 14 4" xfId="27963"/>
    <cellStyle name="40% - Accent5 2 14 5" xfId="27964"/>
    <cellStyle name="40% - Accent5 2 15" xfId="1149"/>
    <cellStyle name="40% - Accent5 2 15 2" xfId="27965"/>
    <cellStyle name="40% - Accent5 2 15 2 2" xfId="27966"/>
    <cellStyle name="40% - Accent5 2 15 3" xfId="27967"/>
    <cellStyle name="40% - Accent5 2 15 4" xfId="27968"/>
    <cellStyle name="40% - Accent5 2 16" xfId="27969"/>
    <cellStyle name="40% - Accent5 2 16 2" xfId="27970"/>
    <cellStyle name="40% - Accent5 2 16 3" xfId="27971"/>
    <cellStyle name="40% - Accent5 2 17" xfId="27972"/>
    <cellStyle name="40% - Accent5 2 18" xfId="47773"/>
    <cellStyle name="40% - Accent5 2 2" xfId="1150"/>
    <cellStyle name="40% - Accent5 2 2 2" xfId="27973"/>
    <cellStyle name="40% - Accent5 2 2 2 10" xfId="27974"/>
    <cellStyle name="40% - Accent5 2 2 2 10 2" xfId="27975"/>
    <cellStyle name="40% - Accent5 2 2 2 10 2 2" xfId="27976"/>
    <cellStyle name="40% - Accent5 2 2 2 10 3" xfId="27977"/>
    <cellStyle name="40% - Accent5 2 2 2 10 4" xfId="27978"/>
    <cellStyle name="40% - Accent5 2 2 2 11" xfId="27979"/>
    <cellStyle name="40% - Accent5 2 2 2 11 2" xfId="27980"/>
    <cellStyle name="40% - Accent5 2 2 2 11 2 2" xfId="27981"/>
    <cellStyle name="40% - Accent5 2 2 2 11 3" xfId="27982"/>
    <cellStyle name="40% - Accent5 2 2 2 11 4" xfId="27983"/>
    <cellStyle name="40% - Accent5 2 2 2 12" xfId="27984"/>
    <cellStyle name="40% - Accent5 2 2 2 12 2" xfId="27985"/>
    <cellStyle name="40% - Accent5 2 2 2 13" xfId="27986"/>
    <cellStyle name="40% - Accent5 2 2 2 14" xfId="27987"/>
    <cellStyle name="40% - Accent5 2 2 2 2" xfId="27988"/>
    <cellStyle name="40% - Accent5 2 2 2 2 10" xfId="27989"/>
    <cellStyle name="40% - Accent5 2 2 2 2 10 2" xfId="27990"/>
    <cellStyle name="40% - Accent5 2 2 2 2 11" xfId="27991"/>
    <cellStyle name="40% - Accent5 2 2 2 2 12" xfId="27992"/>
    <cellStyle name="40% - Accent5 2 2 2 2 2" xfId="27993"/>
    <cellStyle name="40% - Accent5 2 2 2 2 2 2" xfId="27994"/>
    <cellStyle name="40% - Accent5 2 2 2 2 2 2 2" xfId="27995"/>
    <cellStyle name="40% - Accent5 2 2 2 2 2 2 2 2" xfId="27996"/>
    <cellStyle name="40% - Accent5 2 2 2 2 2 2 3" xfId="27997"/>
    <cellStyle name="40% - Accent5 2 2 2 2 2 2 4" xfId="27998"/>
    <cellStyle name="40% - Accent5 2 2 2 2 2 3" xfId="27999"/>
    <cellStyle name="40% - Accent5 2 2 2 2 2 3 2" xfId="28000"/>
    <cellStyle name="40% - Accent5 2 2 2 2 2 4" xfId="28001"/>
    <cellStyle name="40% - Accent5 2 2 2 2 2 5" xfId="28002"/>
    <cellStyle name="40% - Accent5 2 2 2 2 3" xfId="28003"/>
    <cellStyle name="40% - Accent5 2 2 2 2 3 2" xfId="28004"/>
    <cellStyle name="40% - Accent5 2 2 2 2 3 2 2" xfId="28005"/>
    <cellStyle name="40% - Accent5 2 2 2 2 3 2 2 2" xfId="28006"/>
    <cellStyle name="40% - Accent5 2 2 2 2 3 2 3" xfId="28007"/>
    <cellStyle name="40% - Accent5 2 2 2 2 3 2 4" xfId="28008"/>
    <cellStyle name="40% - Accent5 2 2 2 2 3 3" xfId="28009"/>
    <cellStyle name="40% - Accent5 2 2 2 2 3 3 2" xfId="28010"/>
    <cellStyle name="40% - Accent5 2 2 2 2 3 4" xfId="28011"/>
    <cellStyle name="40% - Accent5 2 2 2 2 3 5" xfId="28012"/>
    <cellStyle name="40% - Accent5 2 2 2 2 4" xfId="28013"/>
    <cellStyle name="40% - Accent5 2 2 2 2 4 2" xfId="28014"/>
    <cellStyle name="40% - Accent5 2 2 2 2 4 2 2" xfId="28015"/>
    <cellStyle name="40% - Accent5 2 2 2 2 4 3" xfId="28016"/>
    <cellStyle name="40% - Accent5 2 2 2 2 4 4" xfId="28017"/>
    <cellStyle name="40% - Accent5 2 2 2 2 5" xfId="28018"/>
    <cellStyle name="40% - Accent5 2 2 2 2 5 2" xfId="28019"/>
    <cellStyle name="40% - Accent5 2 2 2 2 5 2 2" xfId="28020"/>
    <cellStyle name="40% - Accent5 2 2 2 2 5 3" xfId="28021"/>
    <cellStyle name="40% - Accent5 2 2 2 2 5 4" xfId="28022"/>
    <cellStyle name="40% - Accent5 2 2 2 2 6" xfId="28023"/>
    <cellStyle name="40% - Accent5 2 2 2 2 6 2" xfId="28024"/>
    <cellStyle name="40% - Accent5 2 2 2 2 6 2 2" xfId="28025"/>
    <cellStyle name="40% - Accent5 2 2 2 2 6 3" xfId="28026"/>
    <cellStyle name="40% - Accent5 2 2 2 2 6 4" xfId="28027"/>
    <cellStyle name="40% - Accent5 2 2 2 2 7" xfId="28028"/>
    <cellStyle name="40% - Accent5 2 2 2 2 7 2" xfId="28029"/>
    <cellStyle name="40% - Accent5 2 2 2 2 7 2 2" xfId="28030"/>
    <cellStyle name="40% - Accent5 2 2 2 2 7 3" xfId="28031"/>
    <cellStyle name="40% - Accent5 2 2 2 2 7 4" xfId="28032"/>
    <cellStyle name="40% - Accent5 2 2 2 2 8" xfId="28033"/>
    <cellStyle name="40% - Accent5 2 2 2 2 8 2" xfId="28034"/>
    <cellStyle name="40% - Accent5 2 2 2 2 8 2 2" xfId="28035"/>
    <cellStyle name="40% - Accent5 2 2 2 2 8 3" xfId="28036"/>
    <cellStyle name="40% - Accent5 2 2 2 2 8 4" xfId="28037"/>
    <cellStyle name="40% - Accent5 2 2 2 2 9" xfId="28038"/>
    <cellStyle name="40% - Accent5 2 2 2 2 9 2" xfId="28039"/>
    <cellStyle name="40% - Accent5 2 2 2 2 9 2 2" xfId="28040"/>
    <cellStyle name="40% - Accent5 2 2 2 2 9 3" xfId="28041"/>
    <cellStyle name="40% - Accent5 2 2 2 2 9 4" xfId="28042"/>
    <cellStyle name="40% - Accent5 2 2 2 3" xfId="28043"/>
    <cellStyle name="40% - Accent5 2 2 2 3 10" xfId="28044"/>
    <cellStyle name="40% - Accent5 2 2 2 3 11" xfId="28045"/>
    <cellStyle name="40% - Accent5 2 2 2 3 2" xfId="28046"/>
    <cellStyle name="40% - Accent5 2 2 2 3 2 2" xfId="28047"/>
    <cellStyle name="40% - Accent5 2 2 2 3 2 2 2" xfId="28048"/>
    <cellStyle name="40% - Accent5 2 2 2 3 2 3" xfId="28049"/>
    <cellStyle name="40% - Accent5 2 2 2 3 2 4" xfId="28050"/>
    <cellStyle name="40% - Accent5 2 2 2 3 3" xfId="28051"/>
    <cellStyle name="40% - Accent5 2 2 2 3 3 2" xfId="28052"/>
    <cellStyle name="40% - Accent5 2 2 2 3 3 2 2" xfId="28053"/>
    <cellStyle name="40% - Accent5 2 2 2 3 3 3" xfId="28054"/>
    <cellStyle name="40% - Accent5 2 2 2 3 3 4" xfId="28055"/>
    <cellStyle name="40% - Accent5 2 2 2 3 4" xfId="28056"/>
    <cellStyle name="40% - Accent5 2 2 2 3 4 2" xfId="28057"/>
    <cellStyle name="40% - Accent5 2 2 2 3 4 2 2" xfId="28058"/>
    <cellStyle name="40% - Accent5 2 2 2 3 4 3" xfId="28059"/>
    <cellStyle name="40% - Accent5 2 2 2 3 4 4" xfId="28060"/>
    <cellStyle name="40% - Accent5 2 2 2 3 5" xfId="28061"/>
    <cellStyle name="40% - Accent5 2 2 2 3 5 2" xfId="28062"/>
    <cellStyle name="40% - Accent5 2 2 2 3 5 2 2" xfId="28063"/>
    <cellStyle name="40% - Accent5 2 2 2 3 5 3" xfId="28064"/>
    <cellStyle name="40% - Accent5 2 2 2 3 5 4" xfId="28065"/>
    <cellStyle name="40% - Accent5 2 2 2 3 6" xfId="28066"/>
    <cellStyle name="40% - Accent5 2 2 2 3 6 2" xfId="28067"/>
    <cellStyle name="40% - Accent5 2 2 2 3 6 2 2" xfId="28068"/>
    <cellStyle name="40% - Accent5 2 2 2 3 6 3" xfId="28069"/>
    <cellStyle name="40% - Accent5 2 2 2 3 6 4" xfId="28070"/>
    <cellStyle name="40% - Accent5 2 2 2 3 7" xfId="28071"/>
    <cellStyle name="40% - Accent5 2 2 2 3 7 2" xfId="28072"/>
    <cellStyle name="40% - Accent5 2 2 2 3 7 2 2" xfId="28073"/>
    <cellStyle name="40% - Accent5 2 2 2 3 7 3" xfId="28074"/>
    <cellStyle name="40% - Accent5 2 2 2 3 7 4" xfId="28075"/>
    <cellStyle name="40% - Accent5 2 2 2 3 8" xfId="28076"/>
    <cellStyle name="40% - Accent5 2 2 2 3 8 2" xfId="28077"/>
    <cellStyle name="40% - Accent5 2 2 2 3 8 2 2" xfId="28078"/>
    <cellStyle name="40% - Accent5 2 2 2 3 8 3" xfId="28079"/>
    <cellStyle name="40% - Accent5 2 2 2 3 8 4" xfId="28080"/>
    <cellStyle name="40% - Accent5 2 2 2 3 9" xfId="28081"/>
    <cellStyle name="40% - Accent5 2 2 2 3 9 2" xfId="28082"/>
    <cellStyle name="40% - Accent5 2 2 2 4" xfId="28083"/>
    <cellStyle name="40% - Accent5 2 2 2 4 2" xfId="28084"/>
    <cellStyle name="40% - Accent5 2 2 2 4 2 2" xfId="28085"/>
    <cellStyle name="40% - Accent5 2 2 2 4 2 2 2" xfId="28086"/>
    <cellStyle name="40% - Accent5 2 2 2 4 2 3" xfId="28087"/>
    <cellStyle name="40% - Accent5 2 2 2 4 2 4" xfId="28088"/>
    <cellStyle name="40% - Accent5 2 2 2 4 3" xfId="28089"/>
    <cellStyle name="40% - Accent5 2 2 2 4 3 2" xfId="28090"/>
    <cellStyle name="40% - Accent5 2 2 2 4 4" xfId="28091"/>
    <cellStyle name="40% - Accent5 2 2 2 4 5" xfId="28092"/>
    <cellStyle name="40% - Accent5 2 2 2 5" xfId="28093"/>
    <cellStyle name="40% - Accent5 2 2 2 5 2" xfId="28094"/>
    <cellStyle name="40% - Accent5 2 2 2 5 2 2" xfId="28095"/>
    <cellStyle name="40% - Accent5 2 2 2 5 3" xfId="28096"/>
    <cellStyle name="40% - Accent5 2 2 2 5 4" xfId="28097"/>
    <cellStyle name="40% - Accent5 2 2 2 6" xfId="28098"/>
    <cellStyle name="40% - Accent5 2 2 2 6 2" xfId="28099"/>
    <cellStyle name="40% - Accent5 2 2 2 6 2 2" xfId="28100"/>
    <cellStyle name="40% - Accent5 2 2 2 6 3" xfId="28101"/>
    <cellStyle name="40% - Accent5 2 2 2 6 4" xfId="28102"/>
    <cellStyle name="40% - Accent5 2 2 2 7" xfId="28103"/>
    <cellStyle name="40% - Accent5 2 2 2 7 2" xfId="28104"/>
    <cellStyle name="40% - Accent5 2 2 2 7 2 2" xfId="28105"/>
    <cellStyle name="40% - Accent5 2 2 2 7 3" xfId="28106"/>
    <cellStyle name="40% - Accent5 2 2 2 7 4" xfId="28107"/>
    <cellStyle name="40% - Accent5 2 2 2 8" xfId="28108"/>
    <cellStyle name="40% - Accent5 2 2 2 8 2" xfId="28109"/>
    <cellStyle name="40% - Accent5 2 2 2 8 2 2" xfId="28110"/>
    <cellStyle name="40% - Accent5 2 2 2 8 3" xfId="28111"/>
    <cellStyle name="40% - Accent5 2 2 2 8 4" xfId="28112"/>
    <cellStyle name="40% - Accent5 2 2 2 9" xfId="28113"/>
    <cellStyle name="40% - Accent5 2 2 2 9 2" xfId="28114"/>
    <cellStyle name="40% - Accent5 2 2 2 9 2 2" xfId="28115"/>
    <cellStyle name="40% - Accent5 2 2 2 9 3" xfId="28116"/>
    <cellStyle name="40% - Accent5 2 2 2 9 4" xfId="28117"/>
    <cellStyle name="40% - Accent5 2 2 3" xfId="28118"/>
    <cellStyle name="40% - Accent5 2 2 3 10" xfId="28119"/>
    <cellStyle name="40% - Accent5 2 2 3 2" xfId="28120"/>
    <cellStyle name="40% - Accent5 2 2 3 2 2" xfId="28121"/>
    <cellStyle name="40% - Accent5 2 2 3 2 2 2" xfId="28122"/>
    <cellStyle name="40% - Accent5 2 2 3 2 2 2 2" xfId="28123"/>
    <cellStyle name="40% - Accent5 2 2 3 2 2 3" xfId="28124"/>
    <cellStyle name="40% - Accent5 2 2 3 2 2 4" xfId="28125"/>
    <cellStyle name="40% - Accent5 2 2 3 2 3" xfId="28126"/>
    <cellStyle name="40% - Accent5 2 2 3 2 3 2" xfId="28127"/>
    <cellStyle name="40% - Accent5 2 2 3 2 4" xfId="28128"/>
    <cellStyle name="40% - Accent5 2 2 3 2 5" xfId="28129"/>
    <cellStyle name="40% - Accent5 2 2 3 3" xfId="28130"/>
    <cellStyle name="40% - Accent5 2 2 3 3 2" xfId="28131"/>
    <cellStyle name="40% - Accent5 2 2 3 3 2 2" xfId="28132"/>
    <cellStyle name="40% - Accent5 2 2 3 3 2 2 2" xfId="28133"/>
    <cellStyle name="40% - Accent5 2 2 3 3 2 3" xfId="28134"/>
    <cellStyle name="40% - Accent5 2 2 3 3 2 4" xfId="28135"/>
    <cellStyle name="40% - Accent5 2 2 3 3 3" xfId="28136"/>
    <cellStyle name="40% - Accent5 2 2 3 3 3 2" xfId="28137"/>
    <cellStyle name="40% - Accent5 2 2 3 3 4" xfId="28138"/>
    <cellStyle name="40% - Accent5 2 2 3 3 5" xfId="28139"/>
    <cellStyle name="40% - Accent5 2 2 3 4" xfId="28140"/>
    <cellStyle name="40% - Accent5 2 2 3 4 2" xfId="28141"/>
    <cellStyle name="40% - Accent5 2 2 3 4 2 2" xfId="28142"/>
    <cellStyle name="40% - Accent5 2 2 3 4 3" xfId="28143"/>
    <cellStyle name="40% - Accent5 2 2 3 4 4" xfId="28144"/>
    <cellStyle name="40% - Accent5 2 2 3 5" xfId="28145"/>
    <cellStyle name="40% - Accent5 2 2 3 5 2" xfId="28146"/>
    <cellStyle name="40% - Accent5 2 2 3 5 2 2" xfId="28147"/>
    <cellStyle name="40% - Accent5 2 2 3 5 3" xfId="28148"/>
    <cellStyle name="40% - Accent5 2 2 3 5 4" xfId="28149"/>
    <cellStyle name="40% - Accent5 2 2 3 6" xfId="28150"/>
    <cellStyle name="40% - Accent5 2 2 3 6 2" xfId="28151"/>
    <cellStyle name="40% - Accent5 2 2 3 6 2 2" xfId="28152"/>
    <cellStyle name="40% - Accent5 2 2 3 6 3" xfId="28153"/>
    <cellStyle name="40% - Accent5 2 2 3 6 4" xfId="28154"/>
    <cellStyle name="40% - Accent5 2 2 3 7" xfId="28155"/>
    <cellStyle name="40% - Accent5 2 2 3 7 2" xfId="28156"/>
    <cellStyle name="40% - Accent5 2 2 3 7 2 2" xfId="28157"/>
    <cellStyle name="40% - Accent5 2 2 3 7 3" xfId="28158"/>
    <cellStyle name="40% - Accent5 2 2 3 7 4" xfId="28159"/>
    <cellStyle name="40% - Accent5 2 2 3 8" xfId="28160"/>
    <cellStyle name="40% - Accent5 2 2 3 8 2" xfId="28161"/>
    <cellStyle name="40% - Accent5 2 2 3 9" xfId="28162"/>
    <cellStyle name="40% - Accent5 2 2 4" xfId="28163"/>
    <cellStyle name="40% - Accent5 2 2 4 10" xfId="28164"/>
    <cellStyle name="40% - Accent5 2 2 4 2" xfId="28165"/>
    <cellStyle name="40% - Accent5 2 2 4 2 2" xfId="28166"/>
    <cellStyle name="40% - Accent5 2 2 4 2 2 2" xfId="28167"/>
    <cellStyle name="40% - Accent5 2 2 4 2 3" xfId="28168"/>
    <cellStyle name="40% - Accent5 2 2 4 2 4" xfId="28169"/>
    <cellStyle name="40% - Accent5 2 2 4 3" xfId="28170"/>
    <cellStyle name="40% - Accent5 2 2 4 3 2" xfId="28171"/>
    <cellStyle name="40% - Accent5 2 2 4 3 2 2" xfId="28172"/>
    <cellStyle name="40% - Accent5 2 2 4 3 3" xfId="28173"/>
    <cellStyle name="40% - Accent5 2 2 4 3 4" xfId="28174"/>
    <cellStyle name="40% - Accent5 2 2 4 4" xfId="28175"/>
    <cellStyle name="40% - Accent5 2 2 4 4 2" xfId="28176"/>
    <cellStyle name="40% - Accent5 2 2 4 4 2 2" xfId="28177"/>
    <cellStyle name="40% - Accent5 2 2 4 4 3" xfId="28178"/>
    <cellStyle name="40% - Accent5 2 2 4 4 4" xfId="28179"/>
    <cellStyle name="40% - Accent5 2 2 4 5" xfId="28180"/>
    <cellStyle name="40% - Accent5 2 2 4 5 2" xfId="28181"/>
    <cellStyle name="40% - Accent5 2 2 4 5 2 2" xfId="28182"/>
    <cellStyle name="40% - Accent5 2 2 4 5 3" xfId="28183"/>
    <cellStyle name="40% - Accent5 2 2 4 5 4" xfId="28184"/>
    <cellStyle name="40% - Accent5 2 2 4 6" xfId="28185"/>
    <cellStyle name="40% - Accent5 2 2 4 6 2" xfId="28186"/>
    <cellStyle name="40% - Accent5 2 2 4 6 2 2" xfId="28187"/>
    <cellStyle name="40% - Accent5 2 2 4 6 3" xfId="28188"/>
    <cellStyle name="40% - Accent5 2 2 4 6 4" xfId="28189"/>
    <cellStyle name="40% - Accent5 2 2 4 7" xfId="28190"/>
    <cellStyle name="40% - Accent5 2 2 4 7 2" xfId="28191"/>
    <cellStyle name="40% - Accent5 2 2 4 7 2 2" xfId="28192"/>
    <cellStyle name="40% - Accent5 2 2 4 7 3" xfId="28193"/>
    <cellStyle name="40% - Accent5 2 2 4 7 4" xfId="28194"/>
    <cellStyle name="40% - Accent5 2 2 4 8" xfId="28195"/>
    <cellStyle name="40% - Accent5 2 2 4 8 2" xfId="28196"/>
    <cellStyle name="40% - Accent5 2 2 4 9" xfId="28197"/>
    <cellStyle name="40% - Accent5 2 2 5" xfId="28198"/>
    <cellStyle name="40% - Accent5 2 2 5 2" xfId="28199"/>
    <cellStyle name="40% - Accent5 2 2 5 2 2" xfId="28200"/>
    <cellStyle name="40% - Accent5 2 2 5 3" xfId="28201"/>
    <cellStyle name="40% - Accent5 2 2 5 4" xfId="28202"/>
    <cellStyle name="40% - Accent5 2 2 6" xfId="28203"/>
    <cellStyle name="40% - Accent5 2 2 6 2" xfId="28204"/>
    <cellStyle name="40% - Accent5 2 2 6 2 2" xfId="28205"/>
    <cellStyle name="40% - Accent5 2 2 6 3" xfId="28206"/>
    <cellStyle name="40% - Accent5 2 2 6 4" xfId="28207"/>
    <cellStyle name="40% - Accent5 2 2 7" xfId="28208"/>
    <cellStyle name="40% - Accent5 2 3" xfId="1151"/>
    <cellStyle name="40% - Accent5 2 3 2" xfId="28209"/>
    <cellStyle name="40% - Accent5 2 3 2 2" xfId="28210"/>
    <cellStyle name="40% - Accent5 2 3 2 2 2" xfId="28211"/>
    <cellStyle name="40% - Accent5 2 3 2 2 2 2" xfId="28212"/>
    <cellStyle name="40% - Accent5 2 3 2 2 3" xfId="28213"/>
    <cellStyle name="40% - Accent5 2 3 2 3" xfId="28214"/>
    <cellStyle name="40% - Accent5 2 3 2 3 2" xfId="28215"/>
    <cellStyle name="40% - Accent5 2 3 2 4" xfId="28216"/>
    <cellStyle name="40% - Accent5 2 3 3" xfId="28217"/>
    <cellStyle name="40% - Accent5 2 3 4" xfId="28218"/>
    <cellStyle name="40% - Accent5 2 3 4 2" xfId="28219"/>
    <cellStyle name="40% - Accent5 2 3 5" xfId="28220"/>
    <cellStyle name="40% - Accent5 2 4" xfId="1152"/>
    <cellStyle name="40% - Accent5 2 4 10" xfId="28221"/>
    <cellStyle name="40% - Accent5 2 4 10 2" xfId="28222"/>
    <cellStyle name="40% - Accent5 2 4 10 2 2" xfId="28223"/>
    <cellStyle name="40% - Accent5 2 4 10 3" xfId="28224"/>
    <cellStyle name="40% - Accent5 2 4 10 4" xfId="28225"/>
    <cellStyle name="40% - Accent5 2 4 11" xfId="28226"/>
    <cellStyle name="40% - Accent5 2 4 11 2" xfId="28227"/>
    <cellStyle name="40% - Accent5 2 4 11 2 2" xfId="28228"/>
    <cellStyle name="40% - Accent5 2 4 11 3" xfId="28229"/>
    <cellStyle name="40% - Accent5 2 4 11 4" xfId="28230"/>
    <cellStyle name="40% - Accent5 2 4 12" xfId="28231"/>
    <cellStyle name="40% - Accent5 2 4 12 2" xfId="28232"/>
    <cellStyle name="40% - Accent5 2 4 12 2 2" xfId="28233"/>
    <cellStyle name="40% - Accent5 2 4 12 3" xfId="28234"/>
    <cellStyle name="40% - Accent5 2 4 13" xfId="28235"/>
    <cellStyle name="40% - Accent5 2 4 13 2" xfId="28236"/>
    <cellStyle name="40% - Accent5 2 4 14" xfId="28237"/>
    <cellStyle name="40% - Accent5 2 4 15" xfId="28238"/>
    <cellStyle name="40% - Accent5 2 4 16" xfId="28239"/>
    <cellStyle name="40% - Accent5 2 4 2" xfId="28240"/>
    <cellStyle name="40% - Accent5 2 4 2 10" xfId="28241"/>
    <cellStyle name="40% - Accent5 2 4 2 10 2" xfId="28242"/>
    <cellStyle name="40% - Accent5 2 4 2 11" xfId="28243"/>
    <cellStyle name="40% - Accent5 2 4 2 12" xfId="28244"/>
    <cellStyle name="40% - Accent5 2 4 2 13" xfId="28245"/>
    <cellStyle name="40% - Accent5 2 4 2 2" xfId="28246"/>
    <cellStyle name="40% - Accent5 2 4 2 2 2" xfId="28247"/>
    <cellStyle name="40% - Accent5 2 4 2 2 2 2" xfId="28248"/>
    <cellStyle name="40% - Accent5 2 4 2 2 2 2 2" xfId="28249"/>
    <cellStyle name="40% - Accent5 2 4 2 2 2 3" xfId="28250"/>
    <cellStyle name="40% - Accent5 2 4 2 2 2 4" xfId="28251"/>
    <cellStyle name="40% - Accent5 2 4 2 2 3" xfId="28252"/>
    <cellStyle name="40% - Accent5 2 4 2 2 3 2" xfId="28253"/>
    <cellStyle name="40% - Accent5 2 4 2 2 4" xfId="28254"/>
    <cellStyle name="40% - Accent5 2 4 2 2 5" xfId="28255"/>
    <cellStyle name="40% - Accent5 2 4 2 3" xfId="28256"/>
    <cellStyle name="40% - Accent5 2 4 2 3 2" xfId="28257"/>
    <cellStyle name="40% - Accent5 2 4 2 3 2 2" xfId="28258"/>
    <cellStyle name="40% - Accent5 2 4 2 3 2 2 2" xfId="28259"/>
    <cellStyle name="40% - Accent5 2 4 2 3 2 3" xfId="28260"/>
    <cellStyle name="40% - Accent5 2 4 2 3 2 4" xfId="28261"/>
    <cellStyle name="40% - Accent5 2 4 2 3 3" xfId="28262"/>
    <cellStyle name="40% - Accent5 2 4 2 3 3 2" xfId="28263"/>
    <cellStyle name="40% - Accent5 2 4 2 3 4" xfId="28264"/>
    <cellStyle name="40% - Accent5 2 4 2 3 5" xfId="28265"/>
    <cellStyle name="40% - Accent5 2 4 2 4" xfId="28266"/>
    <cellStyle name="40% - Accent5 2 4 2 4 2" xfId="28267"/>
    <cellStyle name="40% - Accent5 2 4 2 4 2 2" xfId="28268"/>
    <cellStyle name="40% - Accent5 2 4 2 4 3" xfId="28269"/>
    <cellStyle name="40% - Accent5 2 4 2 4 4" xfId="28270"/>
    <cellStyle name="40% - Accent5 2 4 2 5" xfId="28271"/>
    <cellStyle name="40% - Accent5 2 4 2 5 2" xfId="28272"/>
    <cellStyle name="40% - Accent5 2 4 2 5 2 2" xfId="28273"/>
    <cellStyle name="40% - Accent5 2 4 2 5 3" xfId="28274"/>
    <cellStyle name="40% - Accent5 2 4 2 5 4" xfId="28275"/>
    <cellStyle name="40% - Accent5 2 4 2 6" xfId="28276"/>
    <cellStyle name="40% - Accent5 2 4 2 6 2" xfId="28277"/>
    <cellStyle name="40% - Accent5 2 4 2 6 2 2" xfId="28278"/>
    <cellStyle name="40% - Accent5 2 4 2 6 3" xfId="28279"/>
    <cellStyle name="40% - Accent5 2 4 2 6 4" xfId="28280"/>
    <cellStyle name="40% - Accent5 2 4 2 7" xfId="28281"/>
    <cellStyle name="40% - Accent5 2 4 2 7 2" xfId="28282"/>
    <cellStyle name="40% - Accent5 2 4 2 7 2 2" xfId="28283"/>
    <cellStyle name="40% - Accent5 2 4 2 7 3" xfId="28284"/>
    <cellStyle name="40% - Accent5 2 4 2 7 4" xfId="28285"/>
    <cellStyle name="40% - Accent5 2 4 2 8" xfId="28286"/>
    <cellStyle name="40% - Accent5 2 4 2 8 2" xfId="28287"/>
    <cellStyle name="40% - Accent5 2 4 2 8 2 2" xfId="28288"/>
    <cellStyle name="40% - Accent5 2 4 2 8 3" xfId="28289"/>
    <cellStyle name="40% - Accent5 2 4 2 8 4" xfId="28290"/>
    <cellStyle name="40% - Accent5 2 4 2 9" xfId="28291"/>
    <cellStyle name="40% - Accent5 2 4 2 9 2" xfId="28292"/>
    <cellStyle name="40% - Accent5 2 4 2 9 2 2" xfId="28293"/>
    <cellStyle name="40% - Accent5 2 4 2 9 3" xfId="28294"/>
    <cellStyle name="40% - Accent5 2 4 2 9 4" xfId="28295"/>
    <cellStyle name="40% - Accent5 2 4 3" xfId="28296"/>
    <cellStyle name="40% - Accent5 2 4 3 10" xfId="28297"/>
    <cellStyle name="40% - Accent5 2 4 3 11" xfId="28298"/>
    <cellStyle name="40% - Accent5 2 4 3 2" xfId="28299"/>
    <cellStyle name="40% - Accent5 2 4 3 2 2" xfId="28300"/>
    <cellStyle name="40% - Accent5 2 4 3 2 2 2" xfId="28301"/>
    <cellStyle name="40% - Accent5 2 4 3 2 3" xfId="28302"/>
    <cellStyle name="40% - Accent5 2 4 3 2 4" xfId="28303"/>
    <cellStyle name="40% - Accent5 2 4 3 3" xfId="28304"/>
    <cellStyle name="40% - Accent5 2 4 3 3 2" xfId="28305"/>
    <cellStyle name="40% - Accent5 2 4 3 3 2 2" xfId="28306"/>
    <cellStyle name="40% - Accent5 2 4 3 3 3" xfId="28307"/>
    <cellStyle name="40% - Accent5 2 4 3 3 4" xfId="28308"/>
    <cellStyle name="40% - Accent5 2 4 3 4" xfId="28309"/>
    <cellStyle name="40% - Accent5 2 4 3 4 2" xfId="28310"/>
    <cellStyle name="40% - Accent5 2 4 3 4 2 2" xfId="28311"/>
    <cellStyle name="40% - Accent5 2 4 3 4 3" xfId="28312"/>
    <cellStyle name="40% - Accent5 2 4 3 4 4" xfId="28313"/>
    <cellStyle name="40% - Accent5 2 4 3 5" xfId="28314"/>
    <cellStyle name="40% - Accent5 2 4 3 5 2" xfId="28315"/>
    <cellStyle name="40% - Accent5 2 4 3 5 2 2" xfId="28316"/>
    <cellStyle name="40% - Accent5 2 4 3 5 3" xfId="28317"/>
    <cellStyle name="40% - Accent5 2 4 3 5 4" xfId="28318"/>
    <cellStyle name="40% - Accent5 2 4 3 6" xfId="28319"/>
    <cellStyle name="40% - Accent5 2 4 3 6 2" xfId="28320"/>
    <cellStyle name="40% - Accent5 2 4 3 6 2 2" xfId="28321"/>
    <cellStyle name="40% - Accent5 2 4 3 6 3" xfId="28322"/>
    <cellStyle name="40% - Accent5 2 4 3 6 4" xfId="28323"/>
    <cellStyle name="40% - Accent5 2 4 3 7" xfId="28324"/>
    <cellStyle name="40% - Accent5 2 4 3 7 2" xfId="28325"/>
    <cellStyle name="40% - Accent5 2 4 3 7 2 2" xfId="28326"/>
    <cellStyle name="40% - Accent5 2 4 3 7 3" xfId="28327"/>
    <cellStyle name="40% - Accent5 2 4 3 7 4" xfId="28328"/>
    <cellStyle name="40% - Accent5 2 4 3 8" xfId="28329"/>
    <cellStyle name="40% - Accent5 2 4 3 8 2" xfId="28330"/>
    <cellStyle name="40% - Accent5 2 4 3 8 2 2" xfId="28331"/>
    <cellStyle name="40% - Accent5 2 4 3 8 3" xfId="28332"/>
    <cellStyle name="40% - Accent5 2 4 3 8 4" xfId="28333"/>
    <cellStyle name="40% - Accent5 2 4 3 9" xfId="28334"/>
    <cellStyle name="40% - Accent5 2 4 3 9 2" xfId="28335"/>
    <cellStyle name="40% - Accent5 2 4 4" xfId="28336"/>
    <cellStyle name="40% - Accent5 2 4 4 2" xfId="28337"/>
    <cellStyle name="40% - Accent5 2 4 4 2 2" xfId="28338"/>
    <cellStyle name="40% - Accent5 2 4 4 2 2 2" xfId="28339"/>
    <cellStyle name="40% - Accent5 2 4 4 2 3" xfId="28340"/>
    <cellStyle name="40% - Accent5 2 4 4 2 4" xfId="28341"/>
    <cellStyle name="40% - Accent5 2 4 4 3" xfId="28342"/>
    <cellStyle name="40% - Accent5 2 4 4 3 2" xfId="28343"/>
    <cellStyle name="40% - Accent5 2 4 4 4" xfId="28344"/>
    <cellStyle name="40% - Accent5 2 4 4 5" xfId="28345"/>
    <cellStyle name="40% - Accent5 2 4 5" xfId="28346"/>
    <cellStyle name="40% - Accent5 2 4 5 2" xfId="28347"/>
    <cellStyle name="40% - Accent5 2 4 5 2 2" xfId="28348"/>
    <cellStyle name="40% - Accent5 2 4 5 3" xfId="28349"/>
    <cellStyle name="40% - Accent5 2 4 5 4" xfId="28350"/>
    <cellStyle name="40% - Accent5 2 4 6" xfId="28351"/>
    <cellStyle name="40% - Accent5 2 4 6 2" xfId="28352"/>
    <cellStyle name="40% - Accent5 2 4 6 2 2" xfId="28353"/>
    <cellStyle name="40% - Accent5 2 4 6 3" xfId="28354"/>
    <cellStyle name="40% - Accent5 2 4 6 4" xfId="28355"/>
    <cellStyle name="40% - Accent5 2 4 7" xfId="28356"/>
    <cellStyle name="40% - Accent5 2 4 7 2" xfId="28357"/>
    <cellStyle name="40% - Accent5 2 4 7 2 2" xfId="28358"/>
    <cellStyle name="40% - Accent5 2 4 7 3" xfId="28359"/>
    <cellStyle name="40% - Accent5 2 4 7 4" xfId="28360"/>
    <cellStyle name="40% - Accent5 2 4 8" xfId="28361"/>
    <cellStyle name="40% - Accent5 2 4 8 2" xfId="28362"/>
    <cellStyle name="40% - Accent5 2 4 8 2 2" xfId="28363"/>
    <cellStyle name="40% - Accent5 2 4 8 3" xfId="28364"/>
    <cellStyle name="40% - Accent5 2 4 8 4" xfId="28365"/>
    <cellStyle name="40% - Accent5 2 4 9" xfId="28366"/>
    <cellStyle name="40% - Accent5 2 4 9 2" xfId="28367"/>
    <cellStyle name="40% - Accent5 2 4 9 2 2" xfId="28368"/>
    <cellStyle name="40% - Accent5 2 4 9 3" xfId="28369"/>
    <cellStyle name="40% - Accent5 2 4 9 4" xfId="28370"/>
    <cellStyle name="40% - Accent5 2 5" xfId="1153"/>
    <cellStyle name="40% - Accent5 2 5 10" xfId="28371"/>
    <cellStyle name="40% - Accent5 2 5 10 2" xfId="28372"/>
    <cellStyle name="40% - Accent5 2 5 10 2 2" xfId="28373"/>
    <cellStyle name="40% - Accent5 2 5 10 3" xfId="28374"/>
    <cellStyle name="40% - Accent5 2 5 10 4" xfId="28375"/>
    <cellStyle name="40% - Accent5 2 5 11" xfId="28376"/>
    <cellStyle name="40% - Accent5 2 5 11 2" xfId="28377"/>
    <cellStyle name="40% - Accent5 2 5 11 2 2" xfId="28378"/>
    <cellStyle name="40% - Accent5 2 5 11 3" xfId="28379"/>
    <cellStyle name="40% - Accent5 2 5 11 4" xfId="28380"/>
    <cellStyle name="40% - Accent5 2 5 12" xfId="28381"/>
    <cellStyle name="40% - Accent5 2 5 12 2" xfId="28382"/>
    <cellStyle name="40% - Accent5 2 5 12 2 2" xfId="28383"/>
    <cellStyle name="40% - Accent5 2 5 12 3" xfId="28384"/>
    <cellStyle name="40% - Accent5 2 5 13" xfId="28385"/>
    <cellStyle name="40% - Accent5 2 5 13 2" xfId="28386"/>
    <cellStyle name="40% - Accent5 2 5 14" xfId="28387"/>
    <cellStyle name="40% - Accent5 2 5 15" xfId="28388"/>
    <cellStyle name="40% - Accent5 2 5 16" xfId="28389"/>
    <cellStyle name="40% - Accent5 2 5 2" xfId="28390"/>
    <cellStyle name="40% - Accent5 2 5 2 10" xfId="28391"/>
    <cellStyle name="40% - Accent5 2 5 2 10 2" xfId="28392"/>
    <cellStyle name="40% - Accent5 2 5 2 11" xfId="28393"/>
    <cellStyle name="40% - Accent5 2 5 2 12" xfId="28394"/>
    <cellStyle name="40% - Accent5 2 5 2 2" xfId="28395"/>
    <cellStyle name="40% - Accent5 2 5 2 2 2" xfId="28396"/>
    <cellStyle name="40% - Accent5 2 5 2 2 2 2" xfId="28397"/>
    <cellStyle name="40% - Accent5 2 5 2 2 3" xfId="28398"/>
    <cellStyle name="40% - Accent5 2 5 2 2 4" xfId="28399"/>
    <cellStyle name="40% - Accent5 2 5 2 3" xfId="28400"/>
    <cellStyle name="40% - Accent5 2 5 2 3 2" xfId="28401"/>
    <cellStyle name="40% - Accent5 2 5 2 3 2 2" xfId="28402"/>
    <cellStyle name="40% - Accent5 2 5 2 3 3" xfId="28403"/>
    <cellStyle name="40% - Accent5 2 5 2 3 4" xfId="28404"/>
    <cellStyle name="40% - Accent5 2 5 2 4" xfId="28405"/>
    <cellStyle name="40% - Accent5 2 5 2 4 2" xfId="28406"/>
    <cellStyle name="40% - Accent5 2 5 2 4 2 2" xfId="28407"/>
    <cellStyle name="40% - Accent5 2 5 2 4 3" xfId="28408"/>
    <cellStyle name="40% - Accent5 2 5 2 4 4" xfId="28409"/>
    <cellStyle name="40% - Accent5 2 5 2 5" xfId="28410"/>
    <cellStyle name="40% - Accent5 2 5 2 5 2" xfId="28411"/>
    <cellStyle name="40% - Accent5 2 5 2 5 2 2" xfId="28412"/>
    <cellStyle name="40% - Accent5 2 5 2 5 3" xfId="28413"/>
    <cellStyle name="40% - Accent5 2 5 2 5 4" xfId="28414"/>
    <cellStyle name="40% - Accent5 2 5 2 6" xfId="28415"/>
    <cellStyle name="40% - Accent5 2 5 2 6 2" xfId="28416"/>
    <cellStyle name="40% - Accent5 2 5 2 6 2 2" xfId="28417"/>
    <cellStyle name="40% - Accent5 2 5 2 6 3" xfId="28418"/>
    <cellStyle name="40% - Accent5 2 5 2 6 4" xfId="28419"/>
    <cellStyle name="40% - Accent5 2 5 2 7" xfId="28420"/>
    <cellStyle name="40% - Accent5 2 5 2 7 2" xfId="28421"/>
    <cellStyle name="40% - Accent5 2 5 2 7 2 2" xfId="28422"/>
    <cellStyle name="40% - Accent5 2 5 2 7 3" xfId="28423"/>
    <cellStyle name="40% - Accent5 2 5 2 7 4" xfId="28424"/>
    <cellStyle name="40% - Accent5 2 5 2 8" xfId="28425"/>
    <cellStyle name="40% - Accent5 2 5 2 8 2" xfId="28426"/>
    <cellStyle name="40% - Accent5 2 5 2 8 2 2" xfId="28427"/>
    <cellStyle name="40% - Accent5 2 5 2 8 3" xfId="28428"/>
    <cellStyle name="40% - Accent5 2 5 2 8 4" xfId="28429"/>
    <cellStyle name="40% - Accent5 2 5 2 9" xfId="28430"/>
    <cellStyle name="40% - Accent5 2 5 2 9 2" xfId="28431"/>
    <cellStyle name="40% - Accent5 2 5 2 9 2 2" xfId="28432"/>
    <cellStyle name="40% - Accent5 2 5 2 9 3" xfId="28433"/>
    <cellStyle name="40% - Accent5 2 5 2 9 4" xfId="28434"/>
    <cellStyle name="40% - Accent5 2 5 3" xfId="28435"/>
    <cellStyle name="40% - Accent5 2 5 3 2" xfId="28436"/>
    <cellStyle name="40% - Accent5 2 5 3 2 2" xfId="28437"/>
    <cellStyle name="40% - Accent5 2 5 3 2 2 2" xfId="28438"/>
    <cellStyle name="40% - Accent5 2 5 3 2 3" xfId="28439"/>
    <cellStyle name="40% - Accent5 2 5 3 2 4" xfId="28440"/>
    <cellStyle name="40% - Accent5 2 5 3 3" xfId="28441"/>
    <cellStyle name="40% - Accent5 2 5 3 3 2" xfId="28442"/>
    <cellStyle name="40% - Accent5 2 5 3 4" xfId="28443"/>
    <cellStyle name="40% - Accent5 2 5 3 5" xfId="28444"/>
    <cellStyle name="40% - Accent5 2 5 4" xfId="28445"/>
    <cellStyle name="40% - Accent5 2 5 4 2" xfId="28446"/>
    <cellStyle name="40% - Accent5 2 5 4 2 2" xfId="28447"/>
    <cellStyle name="40% - Accent5 2 5 4 3" xfId="28448"/>
    <cellStyle name="40% - Accent5 2 5 4 4" xfId="28449"/>
    <cellStyle name="40% - Accent5 2 5 5" xfId="28450"/>
    <cellStyle name="40% - Accent5 2 5 5 2" xfId="28451"/>
    <cellStyle name="40% - Accent5 2 5 5 2 2" xfId="28452"/>
    <cellStyle name="40% - Accent5 2 5 5 3" xfId="28453"/>
    <cellStyle name="40% - Accent5 2 5 5 4" xfId="28454"/>
    <cellStyle name="40% - Accent5 2 5 6" xfId="28455"/>
    <cellStyle name="40% - Accent5 2 5 6 2" xfId="28456"/>
    <cellStyle name="40% - Accent5 2 5 6 2 2" xfId="28457"/>
    <cellStyle name="40% - Accent5 2 5 6 3" xfId="28458"/>
    <cellStyle name="40% - Accent5 2 5 6 4" xfId="28459"/>
    <cellStyle name="40% - Accent5 2 5 7" xfId="28460"/>
    <cellStyle name="40% - Accent5 2 5 7 2" xfId="28461"/>
    <cellStyle name="40% - Accent5 2 5 7 2 2" xfId="28462"/>
    <cellStyle name="40% - Accent5 2 5 7 3" xfId="28463"/>
    <cellStyle name="40% - Accent5 2 5 7 4" xfId="28464"/>
    <cellStyle name="40% - Accent5 2 5 8" xfId="28465"/>
    <cellStyle name="40% - Accent5 2 5 8 2" xfId="28466"/>
    <cellStyle name="40% - Accent5 2 5 8 2 2" xfId="28467"/>
    <cellStyle name="40% - Accent5 2 5 8 3" xfId="28468"/>
    <cellStyle name="40% - Accent5 2 5 8 4" xfId="28469"/>
    <cellStyle name="40% - Accent5 2 5 9" xfId="28470"/>
    <cellStyle name="40% - Accent5 2 5 9 2" xfId="28471"/>
    <cellStyle name="40% - Accent5 2 5 9 2 2" xfId="28472"/>
    <cellStyle name="40% - Accent5 2 5 9 3" xfId="28473"/>
    <cellStyle name="40% - Accent5 2 5 9 4" xfId="28474"/>
    <cellStyle name="40% - Accent5 2 6" xfId="1154"/>
    <cellStyle name="40% - Accent5 2 6 10" xfId="28475"/>
    <cellStyle name="40% - Accent5 2 6 10 2" xfId="28476"/>
    <cellStyle name="40% - Accent5 2 6 10 2 2" xfId="28477"/>
    <cellStyle name="40% - Accent5 2 6 10 3" xfId="28478"/>
    <cellStyle name="40% - Accent5 2 6 11" xfId="28479"/>
    <cellStyle name="40% - Accent5 2 6 11 2" xfId="28480"/>
    <cellStyle name="40% - Accent5 2 6 12" xfId="28481"/>
    <cellStyle name="40% - Accent5 2 6 13" xfId="28482"/>
    <cellStyle name="40% - Accent5 2 6 14" xfId="28483"/>
    <cellStyle name="40% - Accent5 2 6 2" xfId="28484"/>
    <cellStyle name="40% - Accent5 2 6 2 2" xfId="28485"/>
    <cellStyle name="40% - Accent5 2 6 2 2 2" xfId="28486"/>
    <cellStyle name="40% - Accent5 2 6 2 2 2 2" xfId="28487"/>
    <cellStyle name="40% - Accent5 2 6 2 2 3" xfId="28488"/>
    <cellStyle name="40% - Accent5 2 6 2 2 4" xfId="28489"/>
    <cellStyle name="40% - Accent5 2 6 2 3" xfId="28490"/>
    <cellStyle name="40% - Accent5 2 6 2 3 2" xfId="28491"/>
    <cellStyle name="40% - Accent5 2 6 2 4" xfId="28492"/>
    <cellStyle name="40% - Accent5 2 6 2 5" xfId="28493"/>
    <cellStyle name="40% - Accent5 2 6 3" xfId="28494"/>
    <cellStyle name="40% - Accent5 2 6 3 2" xfId="28495"/>
    <cellStyle name="40% - Accent5 2 6 3 2 2" xfId="28496"/>
    <cellStyle name="40% - Accent5 2 6 3 2 2 2" xfId="28497"/>
    <cellStyle name="40% - Accent5 2 6 3 2 3" xfId="28498"/>
    <cellStyle name="40% - Accent5 2 6 3 2 4" xfId="28499"/>
    <cellStyle name="40% - Accent5 2 6 3 3" xfId="28500"/>
    <cellStyle name="40% - Accent5 2 6 3 3 2" xfId="28501"/>
    <cellStyle name="40% - Accent5 2 6 3 4" xfId="28502"/>
    <cellStyle name="40% - Accent5 2 6 3 5" xfId="28503"/>
    <cellStyle name="40% - Accent5 2 6 4" xfId="28504"/>
    <cellStyle name="40% - Accent5 2 6 4 2" xfId="28505"/>
    <cellStyle name="40% - Accent5 2 6 4 2 2" xfId="28506"/>
    <cellStyle name="40% - Accent5 2 6 4 3" xfId="28507"/>
    <cellStyle name="40% - Accent5 2 6 4 4" xfId="28508"/>
    <cellStyle name="40% - Accent5 2 6 5" xfId="28509"/>
    <cellStyle name="40% - Accent5 2 6 5 2" xfId="28510"/>
    <cellStyle name="40% - Accent5 2 6 5 2 2" xfId="28511"/>
    <cellStyle name="40% - Accent5 2 6 5 3" xfId="28512"/>
    <cellStyle name="40% - Accent5 2 6 5 4" xfId="28513"/>
    <cellStyle name="40% - Accent5 2 6 6" xfId="28514"/>
    <cellStyle name="40% - Accent5 2 6 6 2" xfId="28515"/>
    <cellStyle name="40% - Accent5 2 6 6 2 2" xfId="28516"/>
    <cellStyle name="40% - Accent5 2 6 6 3" xfId="28517"/>
    <cellStyle name="40% - Accent5 2 6 6 4" xfId="28518"/>
    <cellStyle name="40% - Accent5 2 6 7" xfId="28519"/>
    <cellStyle name="40% - Accent5 2 6 7 2" xfId="28520"/>
    <cellStyle name="40% - Accent5 2 6 7 2 2" xfId="28521"/>
    <cellStyle name="40% - Accent5 2 6 7 3" xfId="28522"/>
    <cellStyle name="40% - Accent5 2 6 7 4" xfId="28523"/>
    <cellStyle name="40% - Accent5 2 6 8" xfId="28524"/>
    <cellStyle name="40% - Accent5 2 6 8 2" xfId="28525"/>
    <cellStyle name="40% - Accent5 2 6 8 2 2" xfId="28526"/>
    <cellStyle name="40% - Accent5 2 6 8 3" xfId="28527"/>
    <cellStyle name="40% - Accent5 2 6 8 4" xfId="28528"/>
    <cellStyle name="40% - Accent5 2 6 9" xfId="28529"/>
    <cellStyle name="40% - Accent5 2 6 9 2" xfId="28530"/>
    <cellStyle name="40% - Accent5 2 6 9 2 2" xfId="28531"/>
    <cellStyle name="40% - Accent5 2 6 9 3" xfId="28532"/>
    <cellStyle name="40% - Accent5 2 6 9 4" xfId="28533"/>
    <cellStyle name="40% - Accent5 2 7" xfId="1155"/>
    <cellStyle name="40% - Accent5 2 7 2" xfId="28534"/>
    <cellStyle name="40% - Accent5 2 7 2 2" xfId="28535"/>
    <cellStyle name="40% - Accent5 2 7 2 2 2" xfId="28536"/>
    <cellStyle name="40% - Accent5 2 7 2 3" xfId="28537"/>
    <cellStyle name="40% - Accent5 2 7 3" xfId="28538"/>
    <cellStyle name="40% - Accent5 2 7 3 2" xfId="28539"/>
    <cellStyle name="40% - Accent5 2 7 4" xfId="28540"/>
    <cellStyle name="40% - Accent5 2 7 5" xfId="28541"/>
    <cellStyle name="40% - Accent5 2 7 6" xfId="28542"/>
    <cellStyle name="40% - Accent5 2 8" xfId="1156"/>
    <cellStyle name="40% - Accent5 2 8 2" xfId="28543"/>
    <cellStyle name="40% - Accent5 2 8 2 2" xfId="28544"/>
    <cellStyle name="40% - Accent5 2 8 2 2 2" xfId="28545"/>
    <cellStyle name="40% - Accent5 2 8 2 3" xfId="28546"/>
    <cellStyle name="40% - Accent5 2 8 3" xfId="28547"/>
    <cellStyle name="40% - Accent5 2 8 3 2" xfId="28548"/>
    <cellStyle name="40% - Accent5 2 8 4" xfId="28549"/>
    <cellStyle name="40% - Accent5 2 8 5" xfId="28550"/>
    <cellStyle name="40% - Accent5 2 8 6" xfId="28551"/>
    <cellStyle name="40% - Accent5 2 9" xfId="1157"/>
    <cellStyle name="40% - Accent5 2 9 2" xfId="28552"/>
    <cellStyle name="40% - Accent5 2 9 2 2" xfId="28553"/>
    <cellStyle name="40% - Accent5 2 9 3" xfId="28554"/>
    <cellStyle name="40% - Accent5 2 9 4" xfId="28555"/>
    <cellStyle name="40% - Accent5 2 9 5" xfId="28556"/>
    <cellStyle name="40% - Accent5 20" xfId="12785"/>
    <cellStyle name="40% - Accent5 21" xfId="28557"/>
    <cellStyle name="40% - Accent5 22" xfId="47772"/>
    <cellStyle name="40% - Accent5 3" xfId="1158"/>
    <cellStyle name="40% - Accent5 3 10" xfId="1159"/>
    <cellStyle name="40% - Accent5 3 10 2" xfId="28558"/>
    <cellStyle name="40% - Accent5 3 10 2 2" xfId="28559"/>
    <cellStyle name="40% - Accent5 3 10 3" xfId="28560"/>
    <cellStyle name="40% - Accent5 3 10 4" xfId="28561"/>
    <cellStyle name="40% - Accent5 3 10 5" xfId="28562"/>
    <cellStyle name="40% - Accent5 3 11" xfId="1160"/>
    <cellStyle name="40% - Accent5 3 11 2" xfId="28563"/>
    <cellStyle name="40% - Accent5 3 11 2 2" xfId="28564"/>
    <cellStyle name="40% - Accent5 3 11 3" xfId="28565"/>
    <cellStyle name="40% - Accent5 3 11 4" xfId="28566"/>
    <cellStyle name="40% - Accent5 3 11 5" xfId="28567"/>
    <cellStyle name="40% - Accent5 3 12" xfId="1161"/>
    <cellStyle name="40% - Accent5 3 12 2" xfId="28568"/>
    <cellStyle name="40% - Accent5 3 12 2 2" xfId="28569"/>
    <cellStyle name="40% - Accent5 3 12 3" xfId="28570"/>
    <cellStyle name="40% - Accent5 3 12 4" xfId="28571"/>
    <cellStyle name="40% - Accent5 3 12 5" xfId="28572"/>
    <cellStyle name="40% - Accent5 3 13" xfId="1162"/>
    <cellStyle name="40% - Accent5 3 13 2" xfId="28573"/>
    <cellStyle name="40% - Accent5 3 13 2 2" xfId="28574"/>
    <cellStyle name="40% - Accent5 3 13 3" xfId="28575"/>
    <cellStyle name="40% - Accent5 3 13 4" xfId="28576"/>
    <cellStyle name="40% - Accent5 3 13 5" xfId="28577"/>
    <cellStyle name="40% - Accent5 3 14" xfId="1163"/>
    <cellStyle name="40% - Accent5 3 14 2" xfId="28578"/>
    <cellStyle name="40% - Accent5 3 14 2 2" xfId="28579"/>
    <cellStyle name="40% - Accent5 3 14 3" xfId="28580"/>
    <cellStyle name="40% - Accent5 3 14 4" xfId="28581"/>
    <cellStyle name="40% - Accent5 3 15" xfId="1164"/>
    <cellStyle name="40% - Accent5 3 15 2" xfId="28582"/>
    <cellStyle name="40% - Accent5 3 15 3" xfId="28583"/>
    <cellStyle name="40% - Accent5 3 16" xfId="28584"/>
    <cellStyle name="40% - Accent5 3 17" xfId="28585"/>
    <cellStyle name="40% - Accent5 3 18" xfId="28586"/>
    <cellStyle name="40% - Accent5 3 2" xfId="1165"/>
    <cellStyle name="40% - Accent5 3 2 10" xfId="28587"/>
    <cellStyle name="40% - Accent5 3 2 10 2" xfId="28588"/>
    <cellStyle name="40% - Accent5 3 2 10 2 2" xfId="28589"/>
    <cellStyle name="40% - Accent5 3 2 10 3" xfId="28590"/>
    <cellStyle name="40% - Accent5 3 2 10 4" xfId="28591"/>
    <cellStyle name="40% - Accent5 3 2 11" xfId="28592"/>
    <cellStyle name="40% - Accent5 3 2 11 2" xfId="28593"/>
    <cellStyle name="40% - Accent5 3 2 11 2 2" xfId="28594"/>
    <cellStyle name="40% - Accent5 3 2 11 3" xfId="28595"/>
    <cellStyle name="40% - Accent5 3 2 11 4" xfId="28596"/>
    <cellStyle name="40% - Accent5 3 2 12" xfId="28597"/>
    <cellStyle name="40% - Accent5 3 2 12 2" xfId="28598"/>
    <cellStyle name="40% - Accent5 3 2 12 2 2" xfId="28599"/>
    <cellStyle name="40% - Accent5 3 2 12 3" xfId="28600"/>
    <cellStyle name="40% - Accent5 3 2 13" xfId="28601"/>
    <cellStyle name="40% - Accent5 3 2 13 2" xfId="28602"/>
    <cellStyle name="40% - Accent5 3 2 14" xfId="28603"/>
    <cellStyle name="40% - Accent5 3 2 15" xfId="28604"/>
    <cellStyle name="40% - Accent5 3 2 16" xfId="28605"/>
    <cellStyle name="40% - Accent5 3 2 2" xfId="28606"/>
    <cellStyle name="40% - Accent5 3 2 2 10" xfId="28607"/>
    <cellStyle name="40% - Accent5 3 2 2 10 2" xfId="28608"/>
    <cellStyle name="40% - Accent5 3 2 2 11" xfId="28609"/>
    <cellStyle name="40% - Accent5 3 2 2 12" xfId="28610"/>
    <cellStyle name="40% - Accent5 3 2 2 2" xfId="28611"/>
    <cellStyle name="40% - Accent5 3 2 2 2 2" xfId="28612"/>
    <cellStyle name="40% - Accent5 3 2 2 2 2 2" xfId="28613"/>
    <cellStyle name="40% - Accent5 3 2 2 2 2 2 2" xfId="28614"/>
    <cellStyle name="40% - Accent5 3 2 2 2 2 3" xfId="28615"/>
    <cellStyle name="40% - Accent5 3 2 2 2 2 4" xfId="28616"/>
    <cellStyle name="40% - Accent5 3 2 2 2 3" xfId="28617"/>
    <cellStyle name="40% - Accent5 3 2 2 2 3 2" xfId="28618"/>
    <cellStyle name="40% - Accent5 3 2 2 2 4" xfId="28619"/>
    <cellStyle name="40% - Accent5 3 2 2 2 5" xfId="28620"/>
    <cellStyle name="40% - Accent5 3 2 2 3" xfId="28621"/>
    <cellStyle name="40% - Accent5 3 2 2 3 2" xfId="28622"/>
    <cellStyle name="40% - Accent5 3 2 2 3 2 2" xfId="28623"/>
    <cellStyle name="40% - Accent5 3 2 2 3 2 2 2" xfId="28624"/>
    <cellStyle name="40% - Accent5 3 2 2 3 2 3" xfId="28625"/>
    <cellStyle name="40% - Accent5 3 2 2 3 2 4" xfId="28626"/>
    <cellStyle name="40% - Accent5 3 2 2 3 3" xfId="28627"/>
    <cellStyle name="40% - Accent5 3 2 2 3 3 2" xfId="28628"/>
    <cellStyle name="40% - Accent5 3 2 2 3 4" xfId="28629"/>
    <cellStyle name="40% - Accent5 3 2 2 3 5" xfId="28630"/>
    <cellStyle name="40% - Accent5 3 2 2 4" xfId="28631"/>
    <cellStyle name="40% - Accent5 3 2 2 4 2" xfId="28632"/>
    <cellStyle name="40% - Accent5 3 2 2 4 2 2" xfId="28633"/>
    <cellStyle name="40% - Accent5 3 2 2 4 3" xfId="28634"/>
    <cellStyle name="40% - Accent5 3 2 2 4 4" xfId="28635"/>
    <cellStyle name="40% - Accent5 3 2 2 5" xfId="28636"/>
    <cellStyle name="40% - Accent5 3 2 2 5 2" xfId="28637"/>
    <cellStyle name="40% - Accent5 3 2 2 5 2 2" xfId="28638"/>
    <cellStyle name="40% - Accent5 3 2 2 5 3" xfId="28639"/>
    <cellStyle name="40% - Accent5 3 2 2 5 4" xfId="28640"/>
    <cellStyle name="40% - Accent5 3 2 2 6" xfId="28641"/>
    <cellStyle name="40% - Accent5 3 2 2 6 2" xfId="28642"/>
    <cellStyle name="40% - Accent5 3 2 2 6 2 2" xfId="28643"/>
    <cellStyle name="40% - Accent5 3 2 2 6 3" xfId="28644"/>
    <cellStyle name="40% - Accent5 3 2 2 6 4" xfId="28645"/>
    <cellStyle name="40% - Accent5 3 2 2 7" xfId="28646"/>
    <cellStyle name="40% - Accent5 3 2 2 7 2" xfId="28647"/>
    <cellStyle name="40% - Accent5 3 2 2 7 2 2" xfId="28648"/>
    <cellStyle name="40% - Accent5 3 2 2 7 3" xfId="28649"/>
    <cellStyle name="40% - Accent5 3 2 2 7 4" xfId="28650"/>
    <cellStyle name="40% - Accent5 3 2 2 8" xfId="28651"/>
    <cellStyle name="40% - Accent5 3 2 2 8 2" xfId="28652"/>
    <cellStyle name="40% - Accent5 3 2 2 8 2 2" xfId="28653"/>
    <cellStyle name="40% - Accent5 3 2 2 8 3" xfId="28654"/>
    <cellStyle name="40% - Accent5 3 2 2 8 4" xfId="28655"/>
    <cellStyle name="40% - Accent5 3 2 2 9" xfId="28656"/>
    <cellStyle name="40% - Accent5 3 2 2 9 2" xfId="28657"/>
    <cellStyle name="40% - Accent5 3 2 2 9 2 2" xfId="28658"/>
    <cellStyle name="40% - Accent5 3 2 2 9 3" xfId="28659"/>
    <cellStyle name="40% - Accent5 3 2 2 9 4" xfId="28660"/>
    <cellStyle name="40% - Accent5 3 2 3" xfId="28661"/>
    <cellStyle name="40% - Accent5 3 2 3 10" xfId="28662"/>
    <cellStyle name="40% - Accent5 3 2 3 11" xfId="28663"/>
    <cellStyle name="40% - Accent5 3 2 3 2" xfId="28664"/>
    <cellStyle name="40% - Accent5 3 2 3 2 2" xfId="28665"/>
    <cellStyle name="40% - Accent5 3 2 3 2 2 2" xfId="28666"/>
    <cellStyle name="40% - Accent5 3 2 3 2 3" xfId="28667"/>
    <cellStyle name="40% - Accent5 3 2 3 2 4" xfId="28668"/>
    <cellStyle name="40% - Accent5 3 2 3 3" xfId="28669"/>
    <cellStyle name="40% - Accent5 3 2 3 3 2" xfId="28670"/>
    <cellStyle name="40% - Accent5 3 2 3 3 2 2" xfId="28671"/>
    <cellStyle name="40% - Accent5 3 2 3 3 3" xfId="28672"/>
    <cellStyle name="40% - Accent5 3 2 3 3 4" xfId="28673"/>
    <cellStyle name="40% - Accent5 3 2 3 4" xfId="28674"/>
    <cellStyle name="40% - Accent5 3 2 3 4 2" xfId="28675"/>
    <cellStyle name="40% - Accent5 3 2 3 4 2 2" xfId="28676"/>
    <cellStyle name="40% - Accent5 3 2 3 4 3" xfId="28677"/>
    <cellStyle name="40% - Accent5 3 2 3 4 4" xfId="28678"/>
    <cellStyle name="40% - Accent5 3 2 3 5" xfId="28679"/>
    <cellStyle name="40% - Accent5 3 2 3 5 2" xfId="28680"/>
    <cellStyle name="40% - Accent5 3 2 3 5 2 2" xfId="28681"/>
    <cellStyle name="40% - Accent5 3 2 3 5 3" xfId="28682"/>
    <cellStyle name="40% - Accent5 3 2 3 5 4" xfId="28683"/>
    <cellStyle name="40% - Accent5 3 2 3 6" xfId="28684"/>
    <cellStyle name="40% - Accent5 3 2 3 6 2" xfId="28685"/>
    <cellStyle name="40% - Accent5 3 2 3 6 2 2" xfId="28686"/>
    <cellStyle name="40% - Accent5 3 2 3 6 3" xfId="28687"/>
    <cellStyle name="40% - Accent5 3 2 3 6 4" xfId="28688"/>
    <cellStyle name="40% - Accent5 3 2 3 7" xfId="28689"/>
    <cellStyle name="40% - Accent5 3 2 3 7 2" xfId="28690"/>
    <cellStyle name="40% - Accent5 3 2 3 7 2 2" xfId="28691"/>
    <cellStyle name="40% - Accent5 3 2 3 7 3" xfId="28692"/>
    <cellStyle name="40% - Accent5 3 2 3 7 4" xfId="28693"/>
    <cellStyle name="40% - Accent5 3 2 3 8" xfId="28694"/>
    <cellStyle name="40% - Accent5 3 2 3 8 2" xfId="28695"/>
    <cellStyle name="40% - Accent5 3 2 3 8 2 2" xfId="28696"/>
    <cellStyle name="40% - Accent5 3 2 3 8 3" xfId="28697"/>
    <cellStyle name="40% - Accent5 3 2 3 8 4" xfId="28698"/>
    <cellStyle name="40% - Accent5 3 2 3 9" xfId="28699"/>
    <cellStyle name="40% - Accent5 3 2 3 9 2" xfId="28700"/>
    <cellStyle name="40% - Accent5 3 2 4" xfId="28701"/>
    <cellStyle name="40% - Accent5 3 2 4 2" xfId="28702"/>
    <cellStyle name="40% - Accent5 3 2 4 2 2" xfId="28703"/>
    <cellStyle name="40% - Accent5 3 2 4 2 2 2" xfId="28704"/>
    <cellStyle name="40% - Accent5 3 2 4 2 3" xfId="28705"/>
    <cellStyle name="40% - Accent5 3 2 4 2 4" xfId="28706"/>
    <cellStyle name="40% - Accent5 3 2 4 3" xfId="28707"/>
    <cellStyle name="40% - Accent5 3 2 4 3 2" xfId="28708"/>
    <cellStyle name="40% - Accent5 3 2 4 4" xfId="28709"/>
    <cellStyle name="40% - Accent5 3 2 4 5" xfId="28710"/>
    <cellStyle name="40% - Accent5 3 2 5" xfId="28711"/>
    <cellStyle name="40% - Accent5 3 2 5 2" xfId="28712"/>
    <cellStyle name="40% - Accent5 3 2 5 2 2" xfId="28713"/>
    <cellStyle name="40% - Accent5 3 2 5 3" xfId="28714"/>
    <cellStyle name="40% - Accent5 3 2 5 4" xfId="28715"/>
    <cellStyle name="40% - Accent5 3 2 6" xfId="28716"/>
    <cellStyle name="40% - Accent5 3 2 6 2" xfId="28717"/>
    <cellStyle name="40% - Accent5 3 2 6 2 2" xfId="28718"/>
    <cellStyle name="40% - Accent5 3 2 6 3" xfId="28719"/>
    <cellStyle name="40% - Accent5 3 2 6 4" xfId="28720"/>
    <cellStyle name="40% - Accent5 3 2 7" xfId="28721"/>
    <cellStyle name="40% - Accent5 3 2 7 2" xfId="28722"/>
    <cellStyle name="40% - Accent5 3 2 7 2 2" xfId="28723"/>
    <cellStyle name="40% - Accent5 3 2 7 3" xfId="28724"/>
    <cellStyle name="40% - Accent5 3 2 7 4" xfId="28725"/>
    <cellStyle name="40% - Accent5 3 2 8" xfId="28726"/>
    <cellStyle name="40% - Accent5 3 2 8 2" xfId="28727"/>
    <cellStyle name="40% - Accent5 3 2 8 2 2" xfId="28728"/>
    <cellStyle name="40% - Accent5 3 2 8 3" xfId="28729"/>
    <cellStyle name="40% - Accent5 3 2 8 4" xfId="28730"/>
    <cellStyle name="40% - Accent5 3 2 9" xfId="28731"/>
    <cellStyle name="40% - Accent5 3 2 9 2" xfId="28732"/>
    <cellStyle name="40% - Accent5 3 2 9 2 2" xfId="28733"/>
    <cellStyle name="40% - Accent5 3 2 9 3" xfId="28734"/>
    <cellStyle name="40% - Accent5 3 2 9 4" xfId="28735"/>
    <cellStyle name="40% - Accent5 3 3" xfId="1166"/>
    <cellStyle name="40% - Accent5 3 3 10" xfId="28736"/>
    <cellStyle name="40% - Accent5 3 3 10 2" xfId="28737"/>
    <cellStyle name="40% - Accent5 3 3 10 2 2" xfId="28738"/>
    <cellStyle name="40% - Accent5 3 3 10 3" xfId="28739"/>
    <cellStyle name="40% - Accent5 3 3 10 4" xfId="28740"/>
    <cellStyle name="40% - Accent5 3 3 11" xfId="28741"/>
    <cellStyle name="40% - Accent5 3 3 11 2" xfId="28742"/>
    <cellStyle name="40% - Accent5 3 3 11 2 2" xfId="28743"/>
    <cellStyle name="40% - Accent5 3 3 11 3" xfId="28744"/>
    <cellStyle name="40% - Accent5 3 3 11 4" xfId="28745"/>
    <cellStyle name="40% - Accent5 3 3 12" xfId="28746"/>
    <cellStyle name="40% - Accent5 3 3 12 2" xfId="28747"/>
    <cellStyle name="40% - Accent5 3 3 12 2 2" xfId="28748"/>
    <cellStyle name="40% - Accent5 3 3 12 3" xfId="28749"/>
    <cellStyle name="40% - Accent5 3 3 13" xfId="28750"/>
    <cellStyle name="40% - Accent5 3 3 13 2" xfId="28751"/>
    <cellStyle name="40% - Accent5 3 3 14" xfId="28752"/>
    <cellStyle name="40% - Accent5 3 3 15" xfId="28753"/>
    <cellStyle name="40% - Accent5 3 3 16" xfId="28754"/>
    <cellStyle name="40% - Accent5 3 3 2" xfId="28755"/>
    <cellStyle name="40% - Accent5 3 3 2 10" xfId="28756"/>
    <cellStyle name="40% - Accent5 3 3 2 10 2" xfId="28757"/>
    <cellStyle name="40% - Accent5 3 3 2 11" xfId="28758"/>
    <cellStyle name="40% - Accent5 3 3 2 12" xfId="28759"/>
    <cellStyle name="40% - Accent5 3 3 2 2" xfId="28760"/>
    <cellStyle name="40% - Accent5 3 3 2 2 2" xfId="28761"/>
    <cellStyle name="40% - Accent5 3 3 2 2 2 2" xfId="28762"/>
    <cellStyle name="40% - Accent5 3 3 2 2 3" xfId="28763"/>
    <cellStyle name="40% - Accent5 3 3 2 2 4" xfId="28764"/>
    <cellStyle name="40% - Accent5 3 3 2 3" xfId="28765"/>
    <cellStyle name="40% - Accent5 3 3 2 3 2" xfId="28766"/>
    <cellStyle name="40% - Accent5 3 3 2 3 2 2" xfId="28767"/>
    <cellStyle name="40% - Accent5 3 3 2 3 3" xfId="28768"/>
    <cellStyle name="40% - Accent5 3 3 2 3 4" xfId="28769"/>
    <cellStyle name="40% - Accent5 3 3 2 4" xfId="28770"/>
    <cellStyle name="40% - Accent5 3 3 2 4 2" xfId="28771"/>
    <cellStyle name="40% - Accent5 3 3 2 4 2 2" xfId="28772"/>
    <cellStyle name="40% - Accent5 3 3 2 4 3" xfId="28773"/>
    <cellStyle name="40% - Accent5 3 3 2 4 4" xfId="28774"/>
    <cellStyle name="40% - Accent5 3 3 2 5" xfId="28775"/>
    <cellStyle name="40% - Accent5 3 3 2 5 2" xfId="28776"/>
    <cellStyle name="40% - Accent5 3 3 2 5 2 2" xfId="28777"/>
    <cellStyle name="40% - Accent5 3 3 2 5 3" xfId="28778"/>
    <cellStyle name="40% - Accent5 3 3 2 5 4" xfId="28779"/>
    <cellStyle name="40% - Accent5 3 3 2 6" xfId="28780"/>
    <cellStyle name="40% - Accent5 3 3 2 6 2" xfId="28781"/>
    <cellStyle name="40% - Accent5 3 3 2 6 2 2" xfId="28782"/>
    <cellStyle name="40% - Accent5 3 3 2 6 3" xfId="28783"/>
    <cellStyle name="40% - Accent5 3 3 2 6 4" xfId="28784"/>
    <cellStyle name="40% - Accent5 3 3 2 7" xfId="28785"/>
    <cellStyle name="40% - Accent5 3 3 2 7 2" xfId="28786"/>
    <cellStyle name="40% - Accent5 3 3 2 7 2 2" xfId="28787"/>
    <cellStyle name="40% - Accent5 3 3 2 7 3" xfId="28788"/>
    <cellStyle name="40% - Accent5 3 3 2 7 4" xfId="28789"/>
    <cellStyle name="40% - Accent5 3 3 2 8" xfId="28790"/>
    <cellStyle name="40% - Accent5 3 3 2 8 2" xfId="28791"/>
    <cellStyle name="40% - Accent5 3 3 2 8 2 2" xfId="28792"/>
    <cellStyle name="40% - Accent5 3 3 2 8 3" xfId="28793"/>
    <cellStyle name="40% - Accent5 3 3 2 8 4" xfId="28794"/>
    <cellStyle name="40% - Accent5 3 3 2 9" xfId="28795"/>
    <cellStyle name="40% - Accent5 3 3 2 9 2" xfId="28796"/>
    <cellStyle name="40% - Accent5 3 3 2 9 2 2" xfId="28797"/>
    <cellStyle name="40% - Accent5 3 3 2 9 3" xfId="28798"/>
    <cellStyle name="40% - Accent5 3 3 2 9 4" xfId="28799"/>
    <cellStyle name="40% - Accent5 3 3 3" xfId="28800"/>
    <cellStyle name="40% - Accent5 3 3 3 2" xfId="28801"/>
    <cellStyle name="40% - Accent5 3 3 3 2 2" xfId="28802"/>
    <cellStyle name="40% - Accent5 3 3 3 2 2 2" xfId="28803"/>
    <cellStyle name="40% - Accent5 3 3 3 2 3" xfId="28804"/>
    <cellStyle name="40% - Accent5 3 3 3 2 4" xfId="28805"/>
    <cellStyle name="40% - Accent5 3 3 3 3" xfId="28806"/>
    <cellStyle name="40% - Accent5 3 3 3 3 2" xfId="28807"/>
    <cellStyle name="40% - Accent5 3 3 3 4" xfId="28808"/>
    <cellStyle name="40% - Accent5 3 3 3 5" xfId="28809"/>
    <cellStyle name="40% - Accent5 3 3 4" xfId="28810"/>
    <cellStyle name="40% - Accent5 3 3 4 2" xfId="28811"/>
    <cellStyle name="40% - Accent5 3 3 4 2 2" xfId="28812"/>
    <cellStyle name="40% - Accent5 3 3 4 3" xfId="28813"/>
    <cellStyle name="40% - Accent5 3 3 4 4" xfId="28814"/>
    <cellStyle name="40% - Accent5 3 3 5" xfId="28815"/>
    <cellStyle name="40% - Accent5 3 3 5 2" xfId="28816"/>
    <cellStyle name="40% - Accent5 3 3 5 2 2" xfId="28817"/>
    <cellStyle name="40% - Accent5 3 3 5 3" xfId="28818"/>
    <cellStyle name="40% - Accent5 3 3 5 4" xfId="28819"/>
    <cellStyle name="40% - Accent5 3 3 6" xfId="28820"/>
    <cellStyle name="40% - Accent5 3 3 6 2" xfId="28821"/>
    <cellStyle name="40% - Accent5 3 3 6 2 2" xfId="28822"/>
    <cellStyle name="40% - Accent5 3 3 6 3" xfId="28823"/>
    <cellStyle name="40% - Accent5 3 3 6 4" xfId="28824"/>
    <cellStyle name="40% - Accent5 3 3 7" xfId="28825"/>
    <cellStyle name="40% - Accent5 3 3 7 2" xfId="28826"/>
    <cellStyle name="40% - Accent5 3 3 7 2 2" xfId="28827"/>
    <cellStyle name="40% - Accent5 3 3 7 3" xfId="28828"/>
    <cellStyle name="40% - Accent5 3 3 7 4" xfId="28829"/>
    <cellStyle name="40% - Accent5 3 3 8" xfId="28830"/>
    <cellStyle name="40% - Accent5 3 3 8 2" xfId="28831"/>
    <cellStyle name="40% - Accent5 3 3 8 2 2" xfId="28832"/>
    <cellStyle name="40% - Accent5 3 3 8 3" xfId="28833"/>
    <cellStyle name="40% - Accent5 3 3 8 4" xfId="28834"/>
    <cellStyle name="40% - Accent5 3 3 9" xfId="28835"/>
    <cellStyle name="40% - Accent5 3 3 9 2" xfId="28836"/>
    <cellStyle name="40% - Accent5 3 3 9 2 2" xfId="28837"/>
    <cellStyle name="40% - Accent5 3 3 9 3" xfId="28838"/>
    <cellStyle name="40% - Accent5 3 3 9 4" xfId="28839"/>
    <cellStyle name="40% - Accent5 3 4" xfId="1167"/>
    <cellStyle name="40% - Accent5 3 4 10" xfId="28840"/>
    <cellStyle name="40% - Accent5 3 4 10 2" xfId="28841"/>
    <cellStyle name="40% - Accent5 3 4 10 2 2" xfId="28842"/>
    <cellStyle name="40% - Accent5 3 4 10 3" xfId="28843"/>
    <cellStyle name="40% - Accent5 3 4 11" xfId="28844"/>
    <cellStyle name="40% - Accent5 3 4 11 2" xfId="28845"/>
    <cellStyle name="40% - Accent5 3 4 12" xfId="28846"/>
    <cellStyle name="40% - Accent5 3 4 13" xfId="28847"/>
    <cellStyle name="40% - Accent5 3 4 14" xfId="28848"/>
    <cellStyle name="40% - Accent5 3 4 2" xfId="28849"/>
    <cellStyle name="40% - Accent5 3 4 2 2" xfId="28850"/>
    <cellStyle name="40% - Accent5 3 4 2 2 2" xfId="28851"/>
    <cellStyle name="40% - Accent5 3 4 2 2 2 2" xfId="28852"/>
    <cellStyle name="40% - Accent5 3 4 2 2 3" xfId="28853"/>
    <cellStyle name="40% - Accent5 3 4 2 2 4" xfId="28854"/>
    <cellStyle name="40% - Accent5 3 4 2 3" xfId="28855"/>
    <cellStyle name="40% - Accent5 3 4 2 3 2" xfId="28856"/>
    <cellStyle name="40% - Accent5 3 4 2 4" xfId="28857"/>
    <cellStyle name="40% - Accent5 3 4 2 5" xfId="28858"/>
    <cellStyle name="40% - Accent5 3 4 3" xfId="28859"/>
    <cellStyle name="40% - Accent5 3 4 3 2" xfId="28860"/>
    <cellStyle name="40% - Accent5 3 4 3 2 2" xfId="28861"/>
    <cellStyle name="40% - Accent5 3 4 3 2 2 2" xfId="28862"/>
    <cellStyle name="40% - Accent5 3 4 3 2 3" xfId="28863"/>
    <cellStyle name="40% - Accent5 3 4 3 2 4" xfId="28864"/>
    <cellStyle name="40% - Accent5 3 4 3 3" xfId="28865"/>
    <cellStyle name="40% - Accent5 3 4 3 3 2" xfId="28866"/>
    <cellStyle name="40% - Accent5 3 4 3 4" xfId="28867"/>
    <cellStyle name="40% - Accent5 3 4 3 5" xfId="28868"/>
    <cellStyle name="40% - Accent5 3 4 4" xfId="28869"/>
    <cellStyle name="40% - Accent5 3 4 4 2" xfId="28870"/>
    <cellStyle name="40% - Accent5 3 4 4 2 2" xfId="28871"/>
    <cellStyle name="40% - Accent5 3 4 4 3" xfId="28872"/>
    <cellStyle name="40% - Accent5 3 4 4 4" xfId="28873"/>
    <cellStyle name="40% - Accent5 3 4 5" xfId="28874"/>
    <cellStyle name="40% - Accent5 3 4 5 2" xfId="28875"/>
    <cellStyle name="40% - Accent5 3 4 5 2 2" xfId="28876"/>
    <cellStyle name="40% - Accent5 3 4 5 3" xfId="28877"/>
    <cellStyle name="40% - Accent5 3 4 5 4" xfId="28878"/>
    <cellStyle name="40% - Accent5 3 4 6" xfId="28879"/>
    <cellStyle name="40% - Accent5 3 4 6 2" xfId="28880"/>
    <cellStyle name="40% - Accent5 3 4 6 2 2" xfId="28881"/>
    <cellStyle name="40% - Accent5 3 4 6 3" xfId="28882"/>
    <cellStyle name="40% - Accent5 3 4 6 4" xfId="28883"/>
    <cellStyle name="40% - Accent5 3 4 7" xfId="28884"/>
    <cellStyle name="40% - Accent5 3 4 7 2" xfId="28885"/>
    <cellStyle name="40% - Accent5 3 4 7 2 2" xfId="28886"/>
    <cellStyle name="40% - Accent5 3 4 7 3" xfId="28887"/>
    <cellStyle name="40% - Accent5 3 4 7 4" xfId="28888"/>
    <cellStyle name="40% - Accent5 3 4 8" xfId="28889"/>
    <cellStyle name="40% - Accent5 3 4 8 2" xfId="28890"/>
    <cellStyle name="40% - Accent5 3 4 8 2 2" xfId="28891"/>
    <cellStyle name="40% - Accent5 3 4 8 3" xfId="28892"/>
    <cellStyle name="40% - Accent5 3 4 8 4" xfId="28893"/>
    <cellStyle name="40% - Accent5 3 4 9" xfId="28894"/>
    <cellStyle name="40% - Accent5 3 4 9 2" xfId="28895"/>
    <cellStyle name="40% - Accent5 3 4 9 2 2" xfId="28896"/>
    <cellStyle name="40% - Accent5 3 4 9 3" xfId="28897"/>
    <cellStyle name="40% - Accent5 3 4 9 4" xfId="28898"/>
    <cellStyle name="40% - Accent5 3 5" xfId="1168"/>
    <cellStyle name="40% - Accent5 3 5 2" xfId="28899"/>
    <cellStyle name="40% - Accent5 3 5 2 2" xfId="28900"/>
    <cellStyle name="40% - Accent5 3 5 2 2 2" xfId="28901"/>
    <cellStyle name="40% - Accent5 3 5 2 3" xfId="28902"/>
    <cellStyle name="40% - Accent5 3 5 2 4" xfId="28903"/>
    <cellStyle name="40% - Accent5 3 5 3" xfId="28904"/>
    <cellStyle name="40% - Accent5 3 5 3 2" xfId="28905"/>
    <cellStyle name="40% - Accent5 3 5 3 2 2" xfId="28906"/>
    <cellStyle name="40% - Accent5 3 5 3 3" xfId="28907"/>
    <cellStyle name="40% - Accent5 3 5 3 4" xfId="28908"/>
    <cellStyle name="40% - Accent5 3 5 4" xfId="28909"/>
    <cellStyle name="40% - Accent5 3 5 4 2" xfId="28910"/>
    <cellStyle name="40% - Accent5 3 5 5" xfId="28911"/>
    <cellStyle name="40% - Accent5 3 5 6" xfId="28912"/>
    <cellStyle name="40% - Accent5 3 5 7" xfId="28913"/>
    <cellStyle name="40% - Accent5 3 6" xfId="1169"/>
    <cellStyle name="40% - Accent5 3 6 2" xfId="28914"/>
    <cellStyle name="40% - Accent5 3 6 2 2" xfId="28915"/>
    <cellStyle name="40% - Accent5 3 6 2 2 2" xfId="28916"/>
    <cellStyle name="40% - Accent5 3 6 2 3" xfId="28917"/>
    <cellStyle name="40% - Accent5 3 6 2 4" xfId="28918"/>
    <cellStyle name="40% - Accent5 3 6 3" xfId="28919"/>
    <cellStyle name="40% - Accent5 3 6 3 2" xfId="28920"/>
    <cellStyle name="40% - Accent5 3 6 4" xfId="28921"/>
    <cellStyle name="40% - Accent5 3 6 5" xfId="28922"/>
    <cellStyle name="40% - Accent5 3 6 6" xfId="28923"/>
    <cellStyle name="40% - Accent5 3 7" xfId="1170"/>
    <cellStyle name="40% - Accent5 3 7 2" xfId="28924"/>
    <cellStyle name="40% - Accent5 3 7 2 2" xfId="28925"/>
    <cellStyle name="40% - Accent5 3 7 2 2 2" xfId="28926"/>
    <cellStyle name="40% - Accent5 3 7 2 3" xfId="28927"/>
    <cellStyle name="40% - Accent5 3 7 2 4" xfId="28928"/>
    <cellStyle name="40% - Accent5 3 7 3" xfId="28929"/>
    <cellStyle name="40% - Accent5 3 7 3 2" xfId="28930"/>
    <cellStyle name="40% - Accent5 3 7 4" xfId="28931"/>
    <cellStyle name="40% - Accent5 3 7 5" xfId="28932"/>
    <cellStyle name="40% - Accent5 3 7 6" xfId="28933"/>
    <cellStyle name="40% - Accent5 3 8" xfId="1171"/>
    <cellStyle name="40% - Accent5 3 8 2" xfId="28934"/>
    <cellStyle name="40% - Accent5 3 8 2 2" xfId="28935"/>
    <cellStyle name="40% - Accent5 3 8 2 2 2" xfId="28936"/>
    <cellStyle name="40% - Accent5 3 8 2 3" xfId="28937"/>
    <cellStyle name="40% - Accent5 3 8 2 4" xfId="28938"/>
    <cellStyle name="40% - Accent5 3 8 3" xfId="28939"/>
    <cellStyle name="40% - Accent5 3 8 3 2" xfId="28940"/>
    <cellStyle name="40% - Accent5 3 8 4" xfId="28941"/>
    <cellStyle name="40% - Accent5 3 8 5" xfId="28942"/>
    <cellStyle name="40% - Accent5 3 8 6" xfId="28943"/>
    <cellStyle name="40% - Accent5 3 9" xfId="1172"/>
    <cellStyle name="40% - Accent5 3 9 2" xfId="28944"/>
    <cellStyle name="40% - Accent5 3 9 2 2" xfId="28945"/>
    <cellStyle name="40% - Accent5 3 9 2 2 2" xfId="28946"/>
    <cellStyle name="40% - Accent5 3 9 2 3" xfId="28947"/>
    <cellStyle name="40% - Accent5 3 9 2 4" xfId="28948"/>
    <cellStyle name="40% - Accent5 3 9 3" xfId="28949"/>
    <cellStyle name="40% - Accent5 3 9 3 2" xfId="28950"/>
    <cellStyle name="40% - Accent5 3 9 4" xfId="28951"/>
    <cellStyle name="40% - Accent5 3 9 5" xfId="28952"/>
    <cellStyle name="40% - Accent5 3 9 6" xfId="28953"/>
    <cellStyle name="40% - Accent5 4" xfId="1173"/>
    <cellStyle name="40% - Accent5 4 10" xfId="28954"/>
    <cellStyle name="40% - Accent5 4 10 2" xfId="28955"/>
    <cellStyle name="40% - Accent5 4 10 2 2" xfId="28956"/>
    <cellStyle name="40% - Accent5 4 10 3" xfId="28957"/>
    <cellStyle name="40% - Accent5 4 10 4" xfId="28958"/>
    <cellStyle name="40% - Accent5 4 11" xfId="28959"/>
    <cellStyle name="40% - Accent5 4 11 2" xfId="28960"/>
    <cellStyle name="40% - Accent5 4 11 2 2" xfId="28961"/>
    <cellStyle name="40% - Accent5 4 11 3" xfId="28962"/>
    <cellStyle name="40% - Accent5 4 11 4" xfId="28963"/>
    <cellStyle name="40% - Accent5 4 12" xfId="28964"/>
    <cellStyle name="40% - Accent5 4 12 2" xfId="28965"/>
    <cellStyle name="40% - Accent5 4 12 2 2" xfId="28966"/>
    <cellStyle name="40% - Accent5 4 12 3" xfId="28967"/>
    <cellStyle name="40% - Accent5 4 13" xfId="28968"/>
    <cellStyle name="40% - Accent5 4 13 2" xfId="28969"/>
    <cellStyle name="40% - Accent5 4 14" xfId="28970"/>
    <cellStyle name="40% - Accent5 4 15" xfId="28971"/>
    <cellStyle name="40% - Accent5 4 16" xfId="28972"/>
    <cellStyle name="40% - Accent5 4 2" xfId="1174"/>
    <cellStyle name="40% - Accent5 4 2 10" xfId="28973"/>
    <cellStyle name="40% - Accent5 4 2 10 2" xfId="28974"/>
    <cellStyle name="40% - Accent5 4 2 10 2 2" xfId="28975"/>
    <cellStyle name="40% - Accent5 4 2 10 3" xfId="28976"/>
    <cellStyle name="40% - Accent5 4 2 11" xfId="28977"/>
    <cellStyle name="40% - Accent5 4 2 11 2" xfId="28978"/>
    <cellStyle name="40% - Accent5 4 2 12" xfId="28979"/>
    <cellStyle name="40% - Accent5 4 2 13" xfId="28980"/>
    <cellStyle name="40% - Accent5 4 2 14" xfId="28981"/>
    <cellStyle name="40% - Accent5 4 2 2" xfId="28982"/>
    <cellStyle name="40% - Accent5 4 2 2 2" xfId="28983"/>
    <cellStyle name="40% - Accent5 4 2 2 2 2" xfId="28984"/>
    <cellStyle name="40% - Accent5 4 2 2 2 2 2" xfId="28985"/>
    <cellStyle name="40% - Accent5 4 2 2 2 3" xfId="28986"/>
    <cellStyle name="40% - Accent5 4 2 2 2 4" xfId="28987"/>
    <cellStyle name="40% - Accent5 4 2 2 3" xfId="28988"/>
    <cellStyle name="40% - Accent5 4 2 2 3 2" xfId="28989"/>
    <cellStyle name="40% - Accent5 4 2 2 4" xfId="28990"/>
    <cellStyle name="40% - Accent5 4 2 2 5" xfId="28991"/>
    <cellStyle name="40% - Accent5 4 2 3" xfId="28992"/>
    <cellStyle name="40% - Accent5 4 2 3 2" xfId="28993"/>
    <cellStyle name="40% - Accent5 4 2 3 2 2" xfId="28994"/>
    <cellStyle name="40% - Accent5 4 2 3 2 2 2" xfId="28995"/>
    <cellStyle name="40% - Accent5 4 2 3 2 3" xfId="28996"/>
    <cellStyle name="40% - Accent5 4 2 3 2 4" xfId="28997"/>
    <cellStyle name="40% - Accent5 4 2 3 3" xfId="28998"/>
    <cellStyle name="40% - Accent5 4 2 3 3 2" xfId="28999"/>
    <cellStyle name="40% - Accent5 4 2 3 4" xfId="29000"/>
    <cellStyle name="40% - Accent5 4 2 3 5" xfId="29001"/>
    <cellStyle name="40% - Accent5 4 2 4" xfId="29002"/>
    <cellStyle name="40% - Accent5 4 2 4 2" xfId="29003"/>
    <cellStyle name="40% - Accent5 4 2 4 2 2" xfId="29004"/>
    <cellStyle name="40% - Accent5 4 2 4 3" xfId="29005"/>
    <cellStyle name="40% - Accent5 4 2 4 4" xfId="29006"/>
    <cellStyle name="40% - Accent5 4 2 5" xfId="29007"/>
    <cellStyle name="40% - Accent5 4 2 5 2" xfId="29008"/>
    <cellStyle name="40% - Accent5 4 2 5 2 2" xfId="29009"/>
    <cellStyle name="40% - Accent5 4 2 5 3" xfId="29010"/>
    <cellStyle name="40% - Accent5 4 2 5 4" xfId="29011"/>
    <cellStyle name="40% - Accent5 4 2 6" xfId="29012"/>
    <cellStyle name="40% - Accent5 4 2 6 2" xfId="29013"/>
    <cellStyle name="40% - Accent5 4 2 6 2 2" xfId="29014"/>
    <cellStyle name="40% - Accent5 4 2 6 3" xfId="29015"/>
    <cellStyle name="40% - Accent5 4 2 6 4" xfId="29016"/>
    <cellStyle name="40% - Accent5 4 2 7" xfId="29017"/>
    <cellStyle name="40% - Accent5 4 2 7 2" xfId="29018"/>
    <cellStyle name="40% - Accent5 4 2 7 2 2" xfId="29019"/>
    <cellStyle name="40% - Accent5 4 2 7 3" xfId="29020"/>
    <cellStyle name="40% - Accent5 4 2 7 4" xfId="29021"/>
    <cellStyle name="40% - Accent5 4 2 8" xfId="29022"/>
    <cellStyle name="40% - Accent5 4 2 8 2" xfId="29023"/>
    <cellStyle name="40% - Accent5 4 2 8 2 2" xfId="29024"/>
    <cellStyle name="40% - Accent5 4 2 8 3" xfId="29025"/>
    <cellStyle name="40% - Accent5 4 2 8 4" xfId="29026"/>
    <cellStyle name="40% - Accent5 4 2 9" xfId="29027"/>
    <cellStyle name="40% - Accent5 4 2 9 2" xfId="29028"/>
    <cellStyle name="40% - Accent5 4 2 9 2 2" xfId="29029"/>
    <cellStyle name="40% - Accent5 4 2 9 3" xfId="29030"/>
    <cellStyle name="40% - Accent5 4 2 9 4" xfId="29031"/>
    <cellStyle name="40% - Accent5 4 3" xfId="1175"/>
    <cellStyle name="40% - Accent5 4 3 10" xfId="29032"/>
    <cellStyle name="40% - Accent5 4 3 10 2" xfId="29033"/>
    <cellStyle name="40% - Accent5 4 3 11" xfId="29034"/>
    <cellStyle name="40% - Accent5 4 3 12" xfId="29035"/>
    <cellStyle name="40% - Accent5 4 3 13" xfId="29036"/>
    <cellStyle name="40% - Accent5 4 3 2" xfId="29037"/>
    <cellStyle name="40% - Accent5 4 3 2 2" xfId="29038"/>
    <cellStyle name="40% - Accent5 4 3 2 2 2" xfId="29039"/>
    <cellStyle name="40% - Accent5 4 3 2 3" xfId="29040"/>
    <cellStyle name="40% - Accent5 4 3 2 4" xfId="29041"/>
    <cellStyle name="40% - Accent5 4 3 3" xfId="29042"/>
    <cellStyle name="40% - Accent5 4 3 3 2" xfId="29043"/>
    <cellStyle name="40% - Accent5 4 3 3 2 2" xfId="29044"/>
    <cellStyle name="40% - Accent5 4 3 3 3" xfId="29045"/>
    <cellStyle name="40% - Accent5 4 3 3 4" xfId="29046"/>
    <cellStyle name="40% - Accent5 4 3 4" xfId="29047"/>
    <cellStyle name="40% - Accent5 4 3 4 2" xfId="29048"/>
    <cellStyle name="40% - Accent5 4 3 4 2 2" xfId="29049"/>
    <cellStyle name="40% - Accent5 4 3 4 3" xfId="29050"/>
    <cellStyle name="40% - Accent5 4 3 4 4" xfId="29051"/>
    <cellStyle name="40% - Accent5 4 3 5" xfId="29052"/>
    <cellStyle name="40% - Accent5 4 3 5 2" xfId="29053"/>
    <cellStyle name="40% - Accent5 4 3 5 2 2" xfId="29054"/>
    <cellStyle name="40% - Accent5 4 3 5 3" xfId="29055"/>
    <cellStyle name="40% - Accent5 4 3 5 4" xfId="29056"/>
    <cellStyle name="40% - Accent5 4 3 6" xfId="29057"/>
    <cellStyle name="40% - Accent5 4 3 6 2" xfId="29058"/>
    <cellStyle name="40% - Accent5 4 3 6 2 2" xfId="29059"/>
    <cellStyle name="40% - Accent5 4 3 6 3" xfId="29060"/>
    <cellStyle name="40% - Accent5 4 3 6 4" xfId="29061"/>
    <cellStyle name="40% - Accent5 4 3 7" xfId="29062"/>
    <cellStyle name="40% - Accent5 4 3 7 2" xfId="29063"/>
    <cellStyle name="40% - Accent5 4 3 7 2 2" xfId="29064"/>
    <cellStyle name="40% - Accent5 4 3 7 3" xfId="29065"/>
    <cellStyle name="40% - Accent5 4 3 7 4" xfId="29066"/>
    <cellStyle name="40% - Accent5 4 3 8" xfId="29067"/>
    <cellStyle name="40% - Accent5 4 3 8 2" xfId="29068"/>
    <cellStyle name="40% - Accent5 4 3 8 2 2" xfId="29069"/>
    <cellStyle name="40% - Accent5 4 3 8 3" xfId="29070"/>
    <cellStyle name="40% - Accent5 4 3 8 4" xfId="29071"/>
    <cellStyle name="40% - Accent5 4 3 9" xfId="29072"/>
    <cellStyle name="40% - Accent5 4 3 9 2" xfId="29073"/>
    <cellStyle name="40% - Accent5 4 3 9 2 2" xfId="29074"/>
    <cellStyle name="40% - Accent5 4 3 9 3" xfId="29075"/>
    <cellStyle name="40% - Accent5 4 4" xfId="1176"/>
    <cellStyle name="40% - Accent5 4 4 2" xfId="29076"/>
    <cellStyle name="40% - Accent5 4 4 2 2" xfId="29077"/>
    <cellStyle name="40% - Accent5 4 4 2 2 2" xfId="29078"/>
    <cellStyle name="40% - Accent5 4 4 2 3" xfId="29079"/>
    <cellStyle name="40% - Accent5 4 4 2 4" xfId="29080"/>
    <cellStyle name="40% - Accent5 4 4 3" xfId="29081"/>
    <cellStyle name="40% - Accent5 4 4 3 2" xfId="29082"/>
    <cellStyle name="40% - Accent5 4 4 3 2 2" xfId="29083"/>
    <cellStyle name="40% - Accent5 4 4 3 3" xfId="29084"/>
    <cellStyle name="40% - Accent5 4 4 4" xfId="29085"/>
    <cellStyle name="40% - Accent5 4 4 4 2" xfId="29086"/>
    <cellStyle name="40% - Accent5 4 4 5" xfId="29087"/>
    <cellStyle name="40% - Accent5 4 4 6" xfId="29088"/>
    <cellStyle name="40% - Accent5 4 4 7" xfId="29089"/>
    <cellStyle name="40% - Accent5 4 5" xfId="29090"/>
    <cellStyle name="40% - Accent5 4 5 2" xfId="29091"/>
    <cellStyle name="40% - Accent5 4 5 2 2" xfId="29092"/>
    <cellStyle name="40% - Accent5 4 5 3" xfId="29093"/>
    <cellStyle name="40% - Accent5 4 5 4" xfId="29094"/>
    <cellStyle name="40% - Accent5 4 6" xfId="29095"/>
    <cellStyle name="40% - Accent5 4 6 2" xfId="29096"/>
    <cellStyle name="40% - Accent5 4 6 2 2" xfId="29097"/>
    <cellStyle name="40% - Accent5 4 6 3" xfId="29098"/>
    <cellStyle name="40% - Accent5 4 6 4" xfId="29099"/>
    <cellStyle name="40% - Accent5 4 7" xfId="29100"/>
    <cellStyle name="40% - Accent5 4 7 2" xfId="29101"/>
    <cellStyle name="40% - Accent5 4 7 2 2" xfId="29102"/>
    <cellStyle name="40% - Accent5 4 7 3" xfId="29103"/>
    <cellStyle name="40% - Accent5 4 7 4" xfId="29104"/>
    <cellStyle name="40% - Accent5 4 8" xfId="29105"/>
    <cellStyle name="40% - Accent5 4 8 2" xfId="29106"/>
    <cellStyle name="40% - Accent5 4 8 2 2" xfId="29107"/>
    <cellStyle name="40% - Accent5 4 8 3" xfId="29108"/>
    <cellStyle name="40% - Accent5 4 8 4" xfId="29109"/>
    <cellStyle name="40% - Accent5 4 9" xfId="29110"/>
    <cellStyle name="40% - Accent5 4 9 2" xfId="29111"/>
    <cellStyle name="40% - Accent5 4 9 2 2" xfId="29112"/>
    <cellStyle name="40% - Accent5 4 9 3" xfId="29113"/>
    <cellStyle name="40% - Accent5 4 9 4" xfId="29114"/>
    <cellStyle name="40% - Accent5 5" xfId="1177"/>
    <cellStyle name="40% - Accent5 5 10" xfId="29115"/>
    <cellStyle name="40% - Accent5 5 10 2" xfId="29116"/>
    <cellStyle name="40% - Accent5 5 10 2 2" xfId="29117"/>
    <cellStyle name="40% - Accent5 5 10 3" xfId="29118"/>
    <cellStyle name="40% - Accent5 5 10 4" xfId="29119"/>
    <cellStyle name="40% - Accent5 5 11" xfId="29120"/>
    <cellStyle name="40% - Accent5 5 11 2" xfId="29121"/>
    <cellStyle name="40% - Accent5 5 11 2 2" xfId="29122"/>
    <cellStyle name="40% - Accent5 5 11 3" xfId="29123"/>
    <cellStyle name="40% - Accent5 5 11 4" xfId="29124"/>
    <cellStyle name="40% - Accent5 5 12" xfId="29125"/>
    <cellStyle name="40% - Accent5 5 12 2" xfId="29126"/>
    <cellStyle name="40% - Accent5 5 12 2 2" xfId="29127"/>
    <cellStyle name="40% - Accent5 5 12 3" xfId="29128"/>
    <cellStyle name="40% - Accent5 5 13" xfId="29129"/>
    <cellStyle name="40% - Accent5 5 13 2" xfId="29130"/>
    <cellStyle name="40% - Accent5 5 14" xfId="29131"/>
    <cellStyle name="40% - Accent5 5 15" xfId="29132"/>
    <cellStyle name="40% - Accent5 5 16" xfId="29133"/>
    <cellStyle name="40% - Accent5 5 2" xfId="1178"/>
    <cellStyle name="40% - Accent5 5 2 10" xfId="29134"/>
    <cellStyle name="40% - Accent5 5 2 10 2" xfId="29135"/>
    <cellStyle name="40% - Accent5 5 2 10 2 2" xfId="29136"/>
    <cellStyle name="40% - Accent5 5 2 10 3" xfId="29137"/>
    <cellStyle name="40% - Accent5 5 2 11" xfId="29138"/>
    <cellStyle name="40% - Accent5 5 2 11 2" xfId="29139"/>
    <cellStyle name="40% - Accent5 5 2 12" xfId="29140"/>
    <cellStyle name="40% - Accent5 5 2 13" xfId="29141"/>
    <cellStyle name="40% - Accent5 5 2 14" xfId="29142"/>
    <cellStyle name="40% - Accent5 5 2 2" xfId="29143"/>
    <cellStyle name="40% - Accent5 5 2 2 2" xfId="29144"/>
    <cellStyle name="40% - Accent5 5 2 2 2 2" xfId="29145"/>
    <cellStyle name="40% - Accent5 5 2 2 3" xfId="29146"/>
    <cellStyle name="40% - Accent5 5 2 2 4" xfId="29147"/>
    <cellStyle name="40% - Accent5 5 2 3" xfId="29148"/>
    <cellStyle name="40% - Accent5 5 2 3 2" xfId="29149"/>
    <cellStyle name="40% - Accent5 5 2 3 2 2" xfId="29150"/>
    <cellStyle name="40% - Accent5 5 2 3 3" xfId="29151"/>
    <cellStyle name="40% - Accent5 5 2 3 4" xfId="29152"/>
    <cellStyle name="40% - Accent5 5 2 4" xfId="29153"/>
    <cellStyle name="40% - Accent5 5 2 4 2" xfId="29154"/>
    <cellStyle name="40% - Accent5 5 2 4 2 2" xfId="29155"/>
    <cellStyle name="40% - Accent5 5 2 4 3" xfId="29156"/>
    <cellStyle name="40% - Accent5 5 2 4 4" xfId="29157"/>
    <cellStyle name="40% - Accent5 5 2 5" xfId="29158"/>
    <cellStyle name="40% - Accent5 5 2 5 2" xfId="29159"/>
    <cellStyle name="40% - Accent5 5 2 5 2 2" xfId="29160"/>
    <cellStyle name="40% - Accent5 5 2 5 3" xfId="29161"/>
    <cellStyle name="40% - Accent5 5 2 5 4" xfId="29162"/>
    <cellStyle name="40% - Accent5 5 2 6" xfId="29163"/>
    <cellStyle name="40% - Accent5 5 2 6 2" xfId="29164"/>
    <cellStyle name="40% - Accent5 5 2 6 2 2" xfId="29165"/>
    <cellStyle name="40% - Accent5 5 2 6 3" xfId="29166"/>
    <cellStyle name="40% - Accent5 5 2 6 4" xfId="29167"/>
    <cellStyle name="40% - Accent5 5 2 7" xfId="29168"/>
    <cellStyle name="40% - Accent5 5 2 7 2" xfId="29169"/>
    <cellStyle name="40% - Accent5 5 2 7 2 2" xfId="29170"/>
    <cellStyle name="40% - Accent5 5 2 7 3" xfId="29171"/>
    <cellStyle name="40% - Accent5 5 2 7 4" xfId="29172"/>
    <cellStyle name="40% - Accent5 5 2 8" xfId="29173"/>
    <cellStyle name="40% - Accent5 5 2 8 2" xfId="29174"/>
    <cellStyle name="40% - Accent5 5 2 8 2 2" xfId="29175"/>
    <cellStyle name="40% - Accent5 5 2 8 3" xfId="29176"/>
    <cellStyle name="40% - Accent5 5 2 8 4" xfId="29177"/>
    <cellStyle name="40% - Accent5 5 2 9" xfId="29178"/>
    <cellStyle name="40% - Accent5 5 2 9 2" xfId="29179"/>
    <cellStyle name="40% - Accent5 5 2 9 2 2" xfId="29180"/>
    <cellStyle name="40% - Accent5 5 2 9 3" xfId="29181"/>
    <cellStyle name="40% - Accent5 5 2 9 4" xfId="29182"/>
    <cellStyle name="40% - Accent5 5 3" xfId="1179"/>
    <cellStyle name="40% - Accent5 5 3 2" xfId="29183"/>
    <cellStyle name="40% - Accent5 5 3 2 2" xfId="29184"/>
    <cellStyle name="40% - Accent5 5 3 2 2 2" xfId="29185"/>
    <cellStyle name="40% - Accent5 5 3 2 3" xfId="29186"/>
    <cellStyle name="40% - Accent5 5 3 2 4" xfId="29187"/>
    <cellStyle name="40% - Accent5 5 3 3" xfId="29188"/>
    <cellStyle name="40% - Accent5 5 3 3 2" xfId="29189"/>
    <cellStyle name="40% - Accent5 5 3 3 2 2" xfId="29190"/>
    <cellStyle name="40% - Accent5 5 3 3 3" xfId="29191"/>
    <cellStyle name="40% - Accent5 5 3 4" xfId="29192"/>
    <cellStyle name="40% - Accent5 5 3 4 2" xfId="29193"/>
    <cellStyle name="40% - Accent5 5 3 5" xfId="29194"/>
    <cellStyle name="40% - Accent5 5 3 6" xfId="29195"/>
    <cellStyle name="40% - Accent5 5 3 7" xfId="29196"/>
    <cellStyle name="40% - Accent5 5 4" xfId="1180"/>
    <cellStyle name="40% - Accent5 5 4 2" xfId="29197"/>
    <cellStyle name="40% - Accent5 5 4 2 2" xfId="29198"/>
    <cellStyle name="40% - Accent5 5 4 2 2 2" xfId="29199"/>
    <cellStyle name="40% - Accent5 5 4 2 3" xfId="29200"/>
    <cellStyle name="40% - Accent5 5 4 3" xfId="29201"/>
    <cellStyle name="40% - Accent5 5 4 3 2" xfId="29202"/>
    <cellStyle name="40% - Accent5 5 4 4" xfId="29203"/>
    <cellStyle name="40% - Accent5 5 4 5" xfId="29204"/>
    <cellStyle name="40% - Accent5 5 4 6" xfId="29205"/>
    <cellStyle name="40% - Accent5 5 5" xfId="29206"/>
    <cellStyle name="40% - Accent5 5 5 2" xfId="29207"/>
    <cellStyle name="40% - Accent5 5 5 2 2" xfId="29208"/>
    <cellStyle name="40% - Accent5 5 5 3" xfId="29209"/>
    <cellStyle name="40% - Accent5 5 5 4" xfId="29210"/>
    <cellStyle name="40% - Accent5 5 6" xfId="29211"/>
    <cellStyle name="40% - Accent5 5 6 2" xfId="29212"/>
    <cellStyle name="40% - Accent5 5 6 2 2" xfId="29213"/>
    <cellStyle name="40% - Accent5 5 6 3" xfId="29214"/>
    <cellStyle name="40% - Accent5 5 6 4" xfId="29215"/>
    <cellStyle name="40% - Accent5 5 7" xfId="29216"/>
    <cellStyle name="40% - Accent5 5 7 2" xfId="29217"/>
    <cellStyle name="40% - Accent5 5 7 2 2" xfId="29218"/>
    <cellStyle name="40% - Accent5 5 7 3" xfId="29219"/>
    <cellStyle name="40% - Accent5 5 7 4" xfId="29220"/>
    <cellStyle name="40% - Accent5 5 8" xfId="29221"/>
    <cellStyle name="40% - Accent5 5 8 2" xfId="29222"/>
    <cellStyle name="40% - Accent5 5 8 2 2" xfId="29223"/>
    <cellStyle name="40% - Accent5 5 8 3" xfId="29224"/>
    <cellStyle name="40% - Accent5 5 8 4" xfId="29225"/>
    <cellStyle name="40% - Accent5 5 9" xfId="29226"/>
    <cellStyle name="40% - Accent5 5 9 2" xfId="29227"/>
    <cellStyle name="40% - Accent5 5 9 2 2" xfId="29228"/>
    <cellStyle name="40% - Accent5 5 9 3" xfId="29229"/>
    <cellStyle name="40% - Accent5 5 9 4" xfId="29230"/>
    <cellStyle name="40% - Accent5 6" xfId="1181"/>
    <cellStyle name="40% - Accent5 6 10" xfId="29231"/>
    <cellStyle name="40% - Accent5 6 10 2" xfId="29232"/>
    <cellStyle name="40% - Accent5 6 10 2 2" xfId="29233"/>
    <cellStyle name="40% - Accent5 6 10 3" xfId="29234"/>
    <cellStyle name="40% - Accent5 6 11" xfId="29235"/>
    <cellStyle name="40% - Accent5 6 11 2" xfId="29236"/>
    <cellStyle name="40% - Accent5 6 12" xfId="29237"/>
    <cellStyle name="40% - Accent5 6 13" xfId="29238"/>
    <cellStyle name="40% - Accent5 6 14" xfId="29239"/>
    <cellStyle name="40% - Accent5 6 2" xfId="1182"/>
    <cellStyle name="40% - Accent5 6 2 2" xfId="29240"/>
    <cellStyle name="40% - Accent5 6 2 2 2" xfId="29241"/>
    <cellStyle name="40% - Accent5 6 2 2 2 2" xfId="29242"/>
    <cellStyle name="40% - Accent5 6 2 2 3" xfId="29243"/>
    <cellStyle name="40% - Accent5 6 2 2 4" xfId="29244"/>
    <cellStyle name="40% - Accent5 6 2 3" xfId="29245"/>
    <cellStyle name="40% - Accent5 6 2 3 2" xfId="29246"/>
    <cellStyle name="40% - Accent5 6 2 3 2 2" xfId="29247"/>
    <cellStyle name="40% - Accent5 6 2 3 3" xfId="29248"/>
    <cellStyle name="40% - Accent5 6 2 4" xfId="29249"/>
    <cellStyle name="40% - Accent5 6 2 4 2" xfId="29250"/>
    <cellStyle name="40% - Accent5 6 2 5" xfId="29251"/>
    <cellStyle name="40% - Accent5 6 2 6" xfId="29252"/>
    <cellStyle name="40% - Accent5 6 2 7" xfId="29253"/>
    <cellStyle name="40% - Accent5 6 3" xfId="1183"/>
    <cellStyle name="40% - Accent5 6 3 2" xfId="29254"/>
    <cellStyle name="40% - Accent5 6 3 2 2" xfId="29255"/>
    <cellStyle name="40% - Accent5 6 3 2 2 2" xfId="29256"/>
    <cellStyle name="40% - Accent5 6 3 2 3" xfId="29257"/>
    <cellStyle name="40% - Accent5 6 3 2 4" xfId="29258"/>
    <cellStyle name="40% - Accent5 6 3 3" xfId="29259"/>
    <cellStyle name="40% - Accent5 6 3 3 2" xfId="29260"/>
    <cellStyle name="40% - Accent5 6 3 3 2 2" xfId="29261"/>
    <cellStyle name="40% - Accent5 6 3 3 3" xfId="29262"/>
    <cellStyle name="40% - Accent5 6 3 4" xfId="29263"/>
    <cellStyle name="40% - Accent5 6 3 4 2" xfId="29264"/>
    <cellStyle name="40% - Accent5 6 3 5" xfId="29265"/>
    <cellStyle name="40% - Accent5 6 3 6" xfId="29266"/>
    <cellStyle name="40% - Accent5 6 3 7" xfId="29267"/>
    <cellStyle name="40% - Accent5 6 4" xfId="1184"/>
    <cellStyle name="40% - Accent5 6 4 2" xfId="29268"/>
    <cellStyle name="40% - Accent5 6 4 2 2" xfId="29269"/>
    <cellStyle name="40% - Accent5 6 4 2 2 2" xfId="29270"/>
    <cellStyle name="40% - Accent5 6 4 2 3" xfId="29271"/>
    <cellStyle name="40% - Accent5 6 4 3" xfId="29272"/>
    <cellStyle name="40% - Accent5 6 4 3 2" xfId="29273"/>
    <cellStyle name="40% - Accent5 6 4 4" xfId="29274"/>
    <cellStyle name="40% - Accent5 6 4 5" xfId="29275"/>
    <cellStyle name="40% - Accent5 6 4 6" xfId="29276"/>
    <cellStyle name="40% - Accent5 6 5" xfId="29277"/>
    <cellStyle name="40% - Accent5 6 5 2" xfId="29278"/>
    <cellStyle name="40% - Accent5 6 5 2 2" xfId="29279"/>
    <cellStyle name="40% - Accent5 6 5 3" xfId="29280"/>
    <cellStyle name="40% - Accent5 6 5 4" xfId="29281"/>
    <cellStyle name="40% - Accent5 6 6" xfId="29282"/>
    <cellStyle name="40% - Accent5 6 6 2" xfId="29283"/>
    <cellStyle name="40% - Accent5 6 6 2 2" xfId="29284"/>
    <cellStyle name="40% - Accent5 6 6 3" xfId="29285"/>
    <cellStyle name="40% - Accent5 6 6 4" xfId="29286"/>
    <cellStyle name="40% - Accent5 6 7" xfId="29287"/>
    <cellStyle name="40% - Accent5 6 7 2" xfId="29288"/>
    <cellStyle name="40% - Accent5 6 7 2 2" xfId="29289"/>
    <cellStyle name="40% - Accent5 6 7 3" xfId="29290"/>
    <cellStyle name="40% - Accent5 6 7 4" xfId="29291"/>
    <cellStyle name="40% - Accent5 6 8" xfId="29292"/>
    <cellStyle name="40% - Accent5 6 8 2" xfId="29293"/>
    <cellStyle name="40% - Accent5 6 8 2 2" xfId="29294"/>
    <cellStyle name="40% - Accent5 6 8 3" xfId="29295"/>
    <cellStyle name="40% - Accent5 6 8 4" xfId="29296"/>
    <cellStyle name="40% - Accent5 6 9" xfId="29297"/>
    <cellStyle name="40% - Accent5 6 9 2" xfId="29298"/>
    <cellStyle name="40% - Accent5 6 9 2 2" xfId="29299"/>
    <cellStyle name="40% - Accent5 6 9 3" xfId="29300"/>
    <cellStyle name="40% - Accent5 6 9 4" xfId="29301"/>
    <cellStyle name="40% - Accent5 7" xfId="1185"/>
    <cellStyle name="40% - Accent5 7 10" xfId="29302"/>
    <cellStyle name="40% - Accent5 7 10 2" xfId="29303"/>
    <cellStyle name="40% - Accent5 7 11" xfId="29304"/>
    <cellStyle name="40% - Accent5 7 12" xfId="29305"/>
    <cellStyle name="40% - Accent5 7 13" xfId="29306"/>
    <cellStyle name="40% - Accent5 7 2" xfId="1186"/>
    <cellStyle name="40% - Accent5 7 2 2" xfId="29307"/>
    <cellStyle name="40% - Accent5 7 2 2 2" xfId="29308"/>
    <cellStyle name="40% - Accent5 7 2 2 2 2" xfId="29309"/>
    <cellStyle name="40% - Accent5 7 2 2 3" xfId="29310"/>
    <cellStyle name="40% - Accent5 7 2 2 4" xfId="29311"/>
    <cellStyle name="40% - Accent5 7 2 3" xfId="29312"/>
    <cellStyle name="40% - Accent5 7 2 3 2" xfId="29313"/>
    <cellStyle name="40% - Accent5 7 2 3 2 2" xfId="29314"/>
    <cellStyle name="40% - Accent5 7 2 3 3" xfId="29315"/>
    <cellStyle name="40% - Accent5 7 2 4" xfId="29316"/>
    <cellStyle name="40% - Accent5 7 2 4 2" xfId="29317"/>
    <cellStyle name="40% - Accent5 7 2 5" xfId="29318"/>
    <cellStyle name="40% - Accent5 7 2 6" xfId="29319"/>
    <cellStyle name="40% - Accent5 7 2 7" xfId="29320"/>
    <cellStyle name="40% - Accent5 7 3" xfId="1187"/>
    <cellStyle name="40% - Accent5 7 3 2" xfId="29321"/>
    <cellStyle name="40% - Accent5 7 3 2 2" xfId="29322"/>
    <cellStyle name="40% - Accent5 7 3 2 2 2" xfId="29323"/>
    <cellStyle name="40% - Accent5 7 3 2 3" xfId="29324"/>
    <cellStyle name="40% - Accent5 7 3 3" xfId="29325"/>
    <cellStyle name="40% - Accent5 7 3 3 2" xfId="29326"/>
    <cellStyle name="40% - Accent5 7 3 4" xfId="29327"/>
    <cellStyle name="40% - Accent5 7 3 5" xfId="29328"/>
    <cellStyle name="40% - Accent5 7 3 6" xfId="29329"/>
    <cellStyle name="40% - Accent5 7 4" xfId="1188"/>
    <cellStyle name="40% - Accent5 7 4 2" xfId="29330"/>
    <cellStyle name="40% - Accent5 7 4 2 2" xfId="29331"/>
    <cellStyle name="40% - Accent5 7 4 2 2 2" xfId="29332"/>
    <cellStyle name="40% - Accent5 7 4 2 3" xfId="29333"/>
    <cellStyle name="40% - Accent5 7 4 3" xfId="29334"/>
    <cellStyle name="40% - Accent5 7 4 3 2" xfId="29335"/>
    <cellStyle name="40% - Accent5 7 4 4" xfId="29336"/>
    <cellStyle name="40% - Accent5 7 4 5" xfId="29337"/>
    <cellStyle name="40% - Accent5 7 4 6" xfId="29338"/>
    <cellStyle name="40% - Accent5 7 5" xfId="29339"/>
    <cellStyle name="40% - Accent5 7 5 2" xfId="29340"/>
    <cellStyle name="40% - Accent5 7 5 2 2" xfId="29341"/>
    <cellStyle name="40% - Accent5 7 5 3" xfId="29342"/>
    <cellStyle name="40% - Accent5 7 5 4" xfId="29343"/>
    <cellStyle name="40% - Accent5 7 6" xfId="29344"/>
    <cellStyle name="40% - Accent5 7 6 2" xfId="29345"/>
    <cellStyle name="40% - Accent5 7 6 2 2" xfId="29346"/>
    <cellStyle name="40% - Accent5 7 6 3" xfId="29347"/>
    <cellStyle name="40% - Accent5 7 6 4" xfId="29348"/>
    <cellStyle name="40% - Accent5 7 7" xfId="29349"/>
    <cellStyle name="40% - Accent5 7 7 2" xfId="29350"/>
    <cellStyle name="40% - Accent5 7 7 2 2" xfId="29351"/>
    <cellStyle name="40% - Accent5 7 7 3" xfId="29352"/>
    <cellStyle name="40% - Accent5 7 7 4" xfId="29353"/>
    <cellStyle name="40% - Accent5 7 8" xfId="29354"/>
    <cellStyle name="40% - Accent5 7 8 2" xfId="29355"/>
    <cellStyle name="40% - Accent5 7 8 2 2" xfId="29356"/>
    <cellStyle name="40% - Accent5 7 8 3" xfId="29357"/>
    <cellStyle name="40% - Accent5 7 8 4" xfId="29358"/>
    <cellStyle name="40% - Accent5 7 9" xfId="29359"/>
    <cellStyle name="40% - Accent5 7 9 2" xfId="29360"/>
    <cellStyle name="40% - Accent5 7 9 2 2" xfId="29361"/>
    <cellStyle name="40% - Accent5 7 9 3" xfId="29362"/>
    <cellStyle name="40% - Accent5 8" xfId="1189"/>
    <cellStyle name="40% - Accent5 8 2" xfId="1190"/>
    <cellStyle name="40% - Accent5 8 2 2" xfId="29363"/>
    <cellStyle name="40% - Accent5 8 2 2 2" xfId="29364"/>
    <cellStyle name="40% - Accent5 8 2 3" xfId="29365"/>
    <cellStyle name="40% - Accent5 8 2 4" xfId="29366"/>
    <cellStyle name="40% - Accent5 8 2 5" xfId="29367"/>
    <cellStyle name="40% - Accent5 8 3" xfId="1191"/>
    <cellStyle name="40% - Accent5 8 3 2" xfId="29368"/>
    <cellStyle name="40% - Accent5 8 3 2 2" xfId="29369"/>
    <cellStyle name="40% - Accent5 8 3 3" xfId="29370"/>
    <cellStyle name="40% - Accent5 8 3 4" xfId="29371"/>
    <cellStyle name="40% - Accent5 8 3 5" xfId="29372"/>
    <cellStyle name="40% - Accent5 8 4" xfId="1192"/>
    <cellStyle name="40% - Accent5 8 4 2" xfId="29373"/>
    <cellStyle name="40% - Accent5 8 4 2 2" xfId="29374"/>
    <cellStyle name="40% - Accent5 8 4 3" xfId="29375"/>
    <cellStyle name="40% - Accent5 8 4 4" xfId="29376"/>
    <cellStyle name="40% - Accent5 8 4 5" xfId="29377"/>
    <cellStyle name="40% - Accent5 8 5" xfId="29378"/>
    <cellStyle name="40% - Accent5 8 5 2" xfId="29379"/>
    <cellStyle name="40% - Accent5 8 5 2 2" xfId="29380"/>
    <cellStyle name="40% - Accent5 8 5 3" xfId="29381"/>
    <cellStyle name="40% - Accent5 8 5 4" xfId="29382"/>
    <cellStyle name="40% - Accent5 8 6" xfId="29383"/>
    <cellStyle name="40% - Accent5 8 6 2" xfId="29384"/>
    <cellStyle name="40% - Accent5 8 6 2 2" xfId="29385"/>
    <cellStyle name="40% - Accent5 8 6 3" xfId="29386"/>
    <cellStyle name="40% - Accent5 8 7" xfId="29387"/>
    <cellStyle name="40% - Accent5 9" xfId="1193"/>
    <cellStyle name="40% - Accent5 9 2" xfId="1194"/>
    <cellStyle name="40% - Accent5 9 2 2" xfId="29388"/>
    <cellStyle name="40% - Accent5 9 2 2 2" xfId="29389"/>
    <cellStyle name="40% - Accent5 9 2 3" xfId="29390"/>
    <cellStyle name="40% - Accent5 9 2 4" xfId="29391"/>
    <cellStyle name="40% - Accent5 9 2 5" xfId="29392"/>
    <cellStyle name="40% - Accent5 9 3" xfId="1195"/>
    <cellStyle name="40% - Accent5 9 3 2" xfId="29393"/>
    <cellStyle name="40% - Accent5 9 3 2 2" xfId="29394"/>
    <cellStyle name="40% - Accent5 9 3 3" xfId="29395"/>
    <cellStyle name="40% - Accent5 9 3 4" xfId="29396"/>
    <cellStyle name="40% - Accent5 9 4" xfId="1196"/>
    <cellStyle name="40% - Accent5 9 4 2" xfId="29397"/>
    <cellStyle name="40% - Accent5 9 4 3" xfId="29398"/>
    <cellStyle name="40% - Accent5 9 5" xfId="29399"/>
    <cellStyle name="40% - Accent5 9 6" xfId="29400"/>
    <cellStyle name="40% - Accent5 9 7" xfId="29401"/>
    <cellStyle name="40% - Accent6" xfId="117" builtinId="51" customBuiltin="1"/>
    <cellStyle name="40% - Accent6 10" xfId="1197"/>
    <cellStyle name="40% - Accent6 10 2" xfId="1198"/>
    <cellStyle name="40% - Accent6 10 2 2" xfId="29402"/>
    <cellStyle name="40% - Accent6 10 2 2 2" xfId="29403"/>
    <cellStyle name="40% - Accent6 10 2 3" xfId="29404"/>
    <cellStyle name="40% - Accent6 10 2 4" xfId="29405"/>
    <cellStyle name="40% - Accent6 10 2 5" xfId="29406"/>
    <cellStyle name="40% - Accent6 10 3" xfId="1199"/>
    <cellStyle name="40% - Accent6 10 3 2" xfId="29407"/>
    <cellStyle name="40% - Accent6 10 3 3" xfId="29408"/>
    <cellStyle name="40% - Accent6 10 4" xfId="1200"/>
    <cellStyle name="40% - Accent6 10 5" xfId="29409"/>
    <cellStyle name="40% - Accent6 10 6" xfId="29410"/>
    <cellStyle name="40% - Accent6 10 7" xfId="29411"/>
    <cellStyle name="40% - Accent6 11" xfId="1201"/>
    <cellStyle name="40% - Accent6 11 2" xfId="1202"/>
    <cellStyle name="40% - Accent6 11 2 2" xfId="29412"/>
    <cellStyle name="40% - Accent6 11 2 2 2" xfId="29413"/>
    <cellStyle name="40% - Accent6 11 2 3" xfId="29414"/>
    <cellStyle name="40% - Accent6 11 2 4" xfId="29415"/>
    <cellStyle name="40% - Accent6 11 2 5" xfId="29416"/>
    <cellStyle name="40% - Accent6 11 3" xfId="1203"/>
    <cellStyle name="40% - Accent6 11 3 2" xfId="29417"/>
    <cellStyle name="40% - Accent6 11 3 3" xfId="29418"/>
    <cellStyle name="40% - Accent6 11 4" xfId="1204"/>
    <cellStyle name="40% - Accent6 11 5" xfId="29419"/>
    <cellStyle name="40% - Accent6 11 6" xfId="29420"/>
    <cellStyle name="40% - Accent6 11 7" xfId="29421"/>
    <cellStyle name="40% - Accent6 12" xfId="1205"/>
    <cellStyle name="40% - Accent6 12 2" xfId="1206"/>
    <cellStyle name="40% - Accent6 12 2 2" xfId="29422"/>
    <cellStyle name="40% - Accent6 12 2 3" xfId="29423"/>
    <cellStyle name="40% - Accent6 12 3" xfId="1207"/>
    <cellStyle name="40% - Accent6 12 4" xfId="1208"/>
    <cellStyle name="40% - Accent6 12 5" xfId="29424"/>
    <cellStyle name="40% - Accent6 12 6" xfId="29425"/>
    <cellStyle name="40% - Accent6 12 7" xfId="29426"/>
    <cellStyle name="40% - Accent6 12 8" xfId="29427"/>
    <cellStyle name="40% - Accent6 13" xfId="1209"/>
    <cellStyle name="40% - Accent6 13 2" xfId="29428"/>
    <cellStyle name="40% - Accent6 13 2 2" xfId="29429"/>
    <cellStyle name="40% - Accent6 13 3" xfId="29430"/>
    <cellStyle name="40% - Accent6 13 4" xfId="29431"/>
    <cellStyle name="40% - Accent6 13 5" xfId="29432"/>
    <cellStyle name="40% - Accent6 14" xfId="1210"/>
    <cellStyle name="40% - Accent6 14 2" xfId="29433"/>
    <cellStyle name="40% - Accent6 14 2 2" xfId="29434"/>
    <cellStyle name="40% - Accent6 14 3" xfId="29435"/>
    <cellStyle name="40% - Accent6 14 4" xfId="29436"/>
    <cellStyle name="40% - Accent6 14 5" xfId="29437"/>
    <cellStyle name="40% - Accent6 15" xfId="1211"/>
    <cellStyle name="40% - Accent6 15 2" xfId="29438"/>
    <cellStyle name="40% - Accent6 15 2 2" xfId="29439"/>
    <cellStyle name="40% - Accent6 15 3" xfId="29440"/>
    <cellStyle name="40% - Accent6 15 4" xfId="29441"/>
    <cellStyle name="40% - Accent6 15 5" xfId="29442"/>
    <cellStyle name="40% - Accent6 16" xfId="1212"/>
    <cellStyle name="40% - Accent6 16 2" xfId="29443"/>
    <cellStyle name="40% - Accent6 17" xfId="1213"/>
    <cellStyle name="40% - Accent6 18" xfId="1214"/>
    <cellStyle name="40% - Accent6 19" xfId="1215"/>
    <cellStyle name="40% - Accent6 2" xfId="1216"/>
    <cellStyle name="40% - Accent6 2 10" xfId="1217"/>
    <cellStyle name="40% - Accent6 2 11" xfId="1218"/>
    <cellStyle name="40% - Accent6 2 11 2" xfId="29444"/>
    <cellStyle name="40% - Accent6 2 11 2 2" xfId="29445"/>
    <cellStyle name="40% - Accent6 2 11 3" xfId="29446"/>
    <cellStyle name="40% - Accent6 2 11 4" xfId="29447"/>
    <cellStyle name="40% - Accent6 2 11 5" xfId="29448"/>
    <cellStyle name="40% - Accent6 2 12" xfId="1219"/>
    <cellStyle name="40% - Accent6 2 12 2" xfId="29449"/>
    <cellStyle name="40% - Accent6 2 12 2 2" xfId="29450"/>
    <cellStyle name="40% - Accent6 2 12 3" xfId="29451"/>
    <cellStyle name="40% - Accent6 2 12 4" xfId="29452"/>
    <cellStyle name="40% - Accent6 2 12 5" xfId="29453"/>
    <cellStyle name="40% - Accent6 2 13" xfId="1220"/>
    <cellStyle name="40% - Accent6 2 13 2" xfId="29454"/>
    <cellStyle name="40% - Accent6 2 13 2 2" xfId="29455"/>
    <cellStyle name="40% - Accent6 2 13 3" xfId="29456"/>
    <cellStyle name="40% - Accent6 2 13 4" xfId="29457"/>
    <cellStyle name="40% - Accent6 2 13 5" xfId="29458"/>
    <cellStyle name="40% - Accent6 2 14" xfId="1221"/>
    <cellStyle name="40% - Accent6 2 14 2" xfId="29459"/>
    <cellStyle name="40% - Accent6 2 14 2 2" xfId="29460"/>
    <cellStyle name="40% - Accent6 2 14 3" xfId="29461"/>
    <cellStyle name="40% - Accent6 2 14 4" xfId="29462"/>
    <cellStyle name="40% - Accent6 2 14 5" xfId="29463"/>
    <cellStyle name="40% - Accent6 2 15" xfId="1222"/>
    <cellStyle name="40% - Accent6 2 15 2" xfId="29464"/>
    <cellStyle name="40% - Accent6 2 15 2 2" xfId="29465"/>
    <cellStyle name="40% - Accent6 2 15 3" xfId="29466"/>
    <cellStyle name="40% - Accent6 2 15 4" xfId="29467"/>
    <cellStyle name="40% - Accent6 2 15 5" xfId="29468"/>
    <cellStyle name="40% - Accent6 2 16" xfId="29469"/>
    <cellStyle name="40% - Accent6 2 16 2" xfId="29470"/>
    <cellStyle name="40% - Accent6 2 16 2 2" xfId="29471"/>
    <cellStyle name="40% - Accent6 2 16 3" xfId="29472"/>
    <cellStyle name="40% - Accent6 2 16 4" xfId="29473"/>
    <cellStyle name="40% - Accent6 2 17" xfId="29474"/>
    <cellStyle name="40% - Accent6 2 17 2" xfId="29475"/>
    <cellStyle name="40% - Accent6 2 18" xfId="29476"/>
    <cellStyle name="40% - Accent6 2 19" xfId="47775"/>
    <cellStyle name="40% - Accent6 2 2" xfId="1223"/>
    <cellStyle name="40% - Accent6 2 2 2" xfId="29477"/>
    <cellStyle name="40% - Accent6 2 2 2 10" xfId="29478"/>
    <cellStyle name="40% - Accent6 2 2 2 10 2" xfId="29479"/>
    <cellStyle name="40% - Accent6 2 2 2 10 2 2" xfId="29480"/>
    <cellStyle name="40% - Accent6 2 2 2 10 3" xfId="29481"/>
    <cellStyle name="40% - Accent6 2 2 2 10 4" xfId="29482"/>
    <cellStyle name="40% - Accent6 2 2 2 11" xfId="29483"/>
    <cellStyle name="40% - Accent6 2 2 2 11 2" xfId="29484"/>
    <cellStyle name="40% - Accent6 2 2 2 11 2 2" xfId="29485"/>
    <cellStyle name="40% - Accent6 2 2 2 11 3" xfId="29486"/>
    <cellStyle name="40% - Accent6 2 2 2 11 4" xfId="29487"/>
    <cellStyle name="40% - Accent6 2 2 2 12" xfId="29488"/>
    <cellStyle name="40% - Accent6 2 2 2 12 2" xfId="29489"/>
    <cellStyle name="40% - Accent6 2 2 2 13" xfId="29490"/>
    <cellStyle name="40% - Accent6 2 2 2 14" xfId="29491"/>
    <cellStyle name="40% - Accent6 2 2 2 2" xfId="29492"/>
    <cellStyle name="40% - Accent6 2 2 2 2 10" xfId="29493"/>
    <cellStyle name="40% - Accent6 2 2 2 2 10 2" xfId="29494"/>
    <cellStyle name="40% - Accent6 2 2 2 2 11" xfId="29495"/>
    <cellStyle name="40% - Accent6 2 2 2 2 12" xfId="29496"/>
    <cellStyle name="40% - Accent6 2 2 2 2 2" xfId="29497"/>
    <cellStyle name="40% - Accent6 2 2 2 2 2 2" xfId="29498"/>
    <cellStyle name="40% - Accent6 2 2 2 2 2 2 2" xfId="29499"/>
    <cellStyle name="40% - Accent6 2 2 2 2 2 2 2 2" xfId="29500"/>
    <cellStyle name="40% - Accent6 2 2 2 2 2 2 3" xfId="29501"/>
    <cellStyle name="40% - Accent6 2 2 2 2 2 2 4" xfId="29502"/>
    <cellStyle name="40% - Accent6 2 2 2 2 2 3" xfId="29503"/>
    <cellStyle name="40% - Accent6 2 2 2 2 2 3 2" xfId="29504"/>
    <cellStyle name="40% - Accent6 2 2 2 2 2 4" xfId="29505"/>
    <cellStyle name="40% - Accent6 2 2 2 2 2 5" xfId="29506"/>
    <cellStyle name="40% - Accent6 2 2 2 2 3" xfId="29507"/>
    <cellStyle name="40% - Accent6 2 2 2 2 3 2" xfId="29508"/>
    <cellStyle name="40% - Accent6 2 2 2 2 3 2 2" xfId="29509"/>
    <cellStyle name="40% - Accent6 2 2 2 2 3 2 2 2" xfId="29510"/>
    <cellStyle name="40% - Accent6 2 2 2 2 3 2 3" xfId="29511"/>
    <cellStyle name="40% - Accent6 2 2 2 2 3 2 4" xfId="29512"/>
    <cellStyle name="40% - Accent6 2 2 2 2 3 3" xfId="29513"/>
    <cellStyle name="40% - Accent6 2 2 2 2 3 3 2" xfId="29514"/>
    <cellStyle name="40% - Accent6 2 2 2 2 3 4" xfId="29515"/>
    <cellStyle name="40% - Accent6 2 2 2 2 3 5" xfId="29516"/>
    <cellStyle name="40% - Accent6 2 2 2 2 4" xfId="29517"/>
    <cellStyle name="40% - Accent6 2 2 2 2 4 2" xfId="29518"/>
    <cellStyle name="40% - Accent6 2 2 2 2 4 2 2" xfId="29519"/>
    <cellStyle name="40% - Accent6 2 2 2 2 4 3" xfId="29520"/>
    <cellStyle name="40% - Accent6 2 2 2 2 4 4" xfId="29521"/>
    <cellStyle name="40% - Accent6 2 2 2 2 5" xfId="29522"/>
    <cellStyle name="40% - Accent6 2 2 2 2 5 2" xfId="29523"/>
    <cellStyle name="40% - Accent6 2 2 2 2 5 2 2" xfId="29524"/>
    <cellStyle name="40% - Accent6 2 2 2 2 5 3" xfId="29525"/>
    <cellStyle name="40% - Accent6 2 2 2 2 5 4" xfId="29526"/>
    <cellStyle name="40% - Accent6 2 2 2 2 6" xfId="29527"/>
    <cellStyle name="40% - Accent6 2 2 2 2 6 2" xfId="29528"/>
    <cellStyle name="40% - Accent6 2 2 2 2 6 2 2" xfId="29529"/>
    <cellStyle name="40% - Accent6 2 2 2 2 6 3" xfId="29530"/>
    <cellStyle name="40% - Accent6 2 2 2 2 6 4" xfId="29531"/>
    <cellStyle name="40% - Accent6 2 2 2 2 7" xfId="29532"/>
    <cellStyle name="40% - Accent6 2 2 2 2 7 2" xfId="29533"/>
    <cellStyle name="40% - Accent6 2 2 2 2 7 2 2" xfId="29534"/>
    <cellStyle name="40% - Accent6 2 2 2 2 7 3" xfId="29535"/>
    <cellStyle name="40% - Accent6 2 2 2 2 7 4" xfId="29536"/>
    <cellStyle name="40% - Accent6 2 2 2 2 8" xfId="29537"/>
    <cellStyle name="40% - Accent6 2 2 2 2 8 2" xfId="29538"/>
    <cellStyle name="40% - Accent6 2 2 2 2 8 2 2" xfId="29539"/>
    <cellStyle name="40% - Accent6 2 2 2 2 8 3" xfId="29540"/>
    <cellStyle name="40% - Accent6 2 2 2 2 8 4" xfId="29541"/>
    <cellStyle name="40% - Accent6 2 2 2 2 9" xfId="29542"/>
    <cellStyle name="40% - Accent6 2 2 2 2 9 2" xfId="29543"/>
    <cellStyle name="40% - Accent6 2 2 2 2 9 2 2" xfId="29544"/>
    <cellStyle name="40% - Accent6 2 2 2 2 9 3" xfId="29545"/>
    <cellStyle name="40% - Accent6 2 2 2 2 9 4" xfId="29546"/>
    <cellStyle name="40% - Accent6 2 2 2 3" xfId="29547"/>
    <cellStyle name="40% - Accent6 2 2 2 3 10" xfId="29548"/>
    <cellStyle name="40% - Accent6 2 2 2 3 11" xfId="29549"/>
    <cellStyle name="40% - Accent6 2 2 2 3 2" xfId="29550"/>
    <cellStyle name="40% - Accent6 2 2 2 3 2 2" xfId="29551"/>
    <cellStyle name="40% - Accent6 2 2 2 3 2 2 2" xfId="29552"/>
    <cellStyle name="40% - Accent6 2 2 2 3 2 3" xfId="29553"/>
    <cellStyle name="40% - Accent6 2 2 2 3 2 4" xfId="29554"/>
    <cellStyle name="40% - Accent6 2 2 2 3 3" xfId="29555"/>
    <cellStyle name="40% - Accent6 2 2 2 3 3 2" xfId="29556"/>
    <cellStyle name="40% - Accent6 2 2 2 3 3 2 2" xfId="29557"/>
    <cellStyle name="40% - Accent6 2 2 2 3 3 3" xfId="29558"/>
    <cellStyle name="40% - Accent6 2 2 2 3 3 4" xfId="29559"/>
    <cellStyle name="40% - Accent6 2 2 2 3 4" xfId="29560"/>
    <cellStyle name="40% - Accent6 2 2 2 3 4 2" xfId="29561"/>
    <cellStyle name="40% - Accent6 2 2 2 3 4 2 2" xfId="29562"/>
    <cellStyle name="40% - Accent6 2 2 2 3 4 3" xfId="29563"/>
    <cellStyle name="40% - Accent6 2 2 2 3 4 4" xfId="29564"/>
    <cellStyle name="40% - Accent6 2 2 2 3 5" xfId="29565"/>
    <cellStyle name="40% - Accent6 2 2 2 3 5 2" xfId="29566"/>
    <cellStyle name="40% - Accent6 2 2 2 3 5 2 2" xfId="29567"/>
    <cellStyle name="40% - Accent6 2 2 2 3 5 3" xfId="29568"/>
    <cellStyle name="40% - Accent6 2 2 2 3 5 4" xfId="29569"/>
    <cellStyle name="40% - Accent6 2 2 2 3 6" xfId="29570"/>
    <cellStyle name="40% - Accent6 2 2 2 3 6 2" xfId="29571"/>
    <cellStyle name="40% - Accent6 2 2 2 3 6 2 2" xfId="29572"/>
    <cellStyle name="40% - Accent6 2 2 2 3 6 3" xfId="29573"/>
    <cellStyle name="40% - Accent6 2 2 2 3 6 4" xfId="29574"/>
    <cellStyle name="40% - Accent6 2 2 2 3 7" xfId="29575"/>
    <cellStyle name="40% - Accent6 2 2 2 3 7 2" xfId="29576"/>
    <cellStyle name="40% - Accent6 2 2 2 3 7 2 2" xfId="29577"/>
    <cellStyle name="40% - Accent6 2 2 2 3 7 3" xfId="29578"/>
    <cellStyle name="40% - Accent6 2 2 2 3 7 4" xfId="29579"/>
    <cellStyle name="40% - Accent6 2 2 2 3 8" xfId="29580"/>
    <cellStyle name="40% - Accent6 2 2 2 3 8 2" xfId="29581"/>
    <cellStyle name="40% - Accent6 2 2 2 3 8 2 2" xfId="29582"/>
    <cellStyle name="40% - Accent6 2 2 2 3 8 3" xfId="29583"/>
    <cellStyle name="40% - Accent6 2 2 2 3 8 4" xfId="29584"/>
    <cellStyle name="40% - Accent6 2 2 2 3 9" xfId="29585"/>
    <cellStyle name="40% - Accent6 2 2 2 3 9 2" xfId="29586"/>
    <cellStyle name="40% - Accent6 2 2 2 4" xfId="29587"/>
    <cellStyle name="40% - Accent6 2 2 2 4 2" xfId="29588"/>
    <cellStyle name="40% - Accent6 2 2 2 4 2 2" xfId="29589"/>
    <cellStyle name="40% - Accent6 2 2 2 4 2 2 2" xfId="29590"/>
    <cellStyle name="40% - Accent6 2 2 2 4 2 3" xfId="29591"/>
    <cellStyle name="40% - Accent6 2 2 2 4 2 4" xfId="29592"/>
    <cellStyle name="40% - Accent6 2 2 2 4 3" xfId="29593"/>
    <cellStyle name="40% - Accent6 2 2 2 4 3 2" xfId="29594"/>
    <cellStyle name="40% - Accent6 2 2 2 4 4" xfId="29595"/>
    <cellStyle name="40% - Accent6 2 2 2 4 5" xfId="29596"/>
    <cellStyle name="40% - Accent6 2 2 2 5" xfId="29597"/>
    <cellStyle name="40% - Accent6 2 2 2 5 2" xfId="29598"/>
    <cellStyle name="40% - Accent6 2 2 2 5 2 2" xfId="29599"/>
    <cellStyle name="40% - Accent6 2 2 2 5 3" xfId="29600"/>
    <cellStyle name="40% - Accent6 2 2 2 5 4" xfId="29601"/>
    <cellStyle name="40% - Accent6 2 2 2 6" xfId="29602"/>
    <cellStyle name="40% - Accent6 2 2 2 6 2" xfId="29603"/>
    <cellStyle name="40% - Accent6 2 2 2 6 2 2" xfId="29604"/>
    <cellStyle name="40% - Accent6 2 2 2 6 3" xfId="29605"/>
    <cellStyle name="40% - Accent6 2 2 2 6 4" xfId="29606"/>
    <cellStyle name="40% - Accent6 2 2 2 7" xfId="29607"/>
    <cellStyle name="40% - Accent6 2 2 2 7 2" xfId="29608"/>
    <cellStyle name="40% - Accent6 2 2 2 7 2 2" xfId="29609"/>
    <cellStyle name="40% - Accent6 2 2 2 7 3" xfId="29610"/>
    <cellStyle name="40% - Accent6 2 2 2 7 4" xfId="29611"/>
    <cellStyle name="40% - Accent6 2 2 2 8" xfId="29612"/>
    <cellStyle name="40% - Accent6 2 2 2 8 2" xfId="29613"/>
    <cellStyle name="40% - Accent6 2 2 2 8 2 2" xfId="29614"/>
    <cellStyle name="40% - Accent6 2 2 2 8 3" xfId="29615"/>
    <cellStyle name="40% - Accent6 2 2 2 8 4" xfId="29616"/>
    <cellStyle name="40% - Accent6 2 2 2 9" xfId="29617"/>
    <cellStyle name="40% - Accent6 2 2 2 9 2" xfId="29618"/>
    <cellStyle name="40% - Accent6 2 2 2 9 2 2" xfId="29619"/>
    <cellStyle name="40% - Accent6 2 2 2 9 3" xfId="29620"/>
    <cellStyle name="40% - Accent6 2 2 2 9 4" xfId="29621"/>
    <cellStyle name="40% - Accent6 2 2 3" xfId="29622"/>
    <cellStyle name="40% - Accent6 2 2 3 10" xfId="29623"/>
    <cellStyle name="40% - Accent6 2 2 3 2" xfId="29624"/>
    <cellStyle name="40% - Accent6 2 2 3 2 2" xfId="29625"/>
    <cellStyle name="40% - Accent6 2 2 3 2 2 2" xfId="29626"/>
    <cellStyle name="40% - Accent6 2 2 3 2 2 2 2" xfId="29627"/>
    <cellStyle name="40% - Accent6 2 2 3 2 2 3" xfId="29628"/>
    <cellStyle name="40% - Accent6 2 2 3 2 2 4" xfId="29629"/>
    <cellStyle name="40% - Accent6 2 2 3 2 3" xfId="29630"/>
    <cellStyle name="40% - Accent6 2 2 3 2 3 2" xfId="29631"/>
    <cellStyle name="40% - Accent6 2 2 3 2 4" xfId="29632"/>
    <cellStyle name="40% - Accent6 2 2 3 2 5" xfId="29633"/>
    <cellStyle name="40% - Accent6 2 2 3 3" xfId="29634"/>
    <cellStyle name="40% - Accent6 2 2 3 3 2" xfId="29635"/>
    <cellStyle name="40% - Accent6 2 2 3 3 2 2" xfId="29636"/>
    <cellStyle name="40% - Accent6 2 2 3 3 2 2 2" xfId="29637"/>
    <cellStyle name="40% - Accent6 2 2 3 3 2 3" xfId="29638"/>
    <cellStyle name="40% - Accent6 2 2 3 3 2 4" xfId="29639"/>
    <cellStyle name="40% - Accent6 2 2 3 3 3" xfId="29640"/>
    <cellStyle name="40% - Accent6 2 2 3 3 3 2" xfId="29641"/>
    <cellStyle name="40% - Accent6 2 2 3 3 4" xfId="29642"/>
    <cellStyle name="40% - Accent6 2 2 3 3 5" xfId="29643"/>
    <cellStyle name="40% - Accent6 2 2 3 4" xfId="29644"/>
    <cellStyle name="40% - Accent6 2 2 3 4 2" xfId="29645"/>
    <cellStyle name="40% - Accent6 2 2 3 4 2 2" xfId="29646"/>
    <cellStyle name="40% - Accent6 2 2 3 4 3" xfId="29647"/>
    <cellStyle name="40% - Accent6 2 2 3 4 4" xfId="29648"/>
    <cellStyle name="40% - Accent6 2 2 3 5" xfId="29649"/>
    <cellStyle name="40% - Accent6 2 2 3 5 2" xfId="29650"/>
    <cellStyle name="40% - Accent6 2 2 3 5 2 2" xfId="29651"/>
    <cellStyle name="40% - Accent6 2 2 3 5 3" xfId="29652"/>
    <cellStyle name="40% - Accent6 2 2 3 5 4" xfId="29653"/>
    <cellStyle name="40% - Accent6 2 2 3 6" xfId="29654"/>
    <cellStyle name="40% - Accent6 2 2 3 6 2" xfId="29655"/>
    <cellStyle name="40% - Accent6 2 2 3 6 2 2" xfId="29656"/>
    <cellStyle name="40% - Accent6 2 2 3 6 3" xfId="29657"/>
    <cellStyle name="40% - Accent6 2 2 3 6 4" xfId="29658"/>
    <cellStyle name="40% - Accent6 2 2 3 7" xfId="29659"/>
    <cellStyle name="40% - Accent6 2 2 3 7 2" xfId="29660"/>
    <cellStyle name="40% - Accent6 2 2 3 7 2 2" xfId="29661"/>
    <cellStyle name="40% - Accent6 2 2 3 7 3" xfId="29662"/>
    <cellStyle name="40% - Accent6 2 2 3 7 4" xfId="29663"/>
    <cellStyle name="40% - Accent6 2 2 3 8" xfId="29664"/>
    <cellStyle name="40% - Accent6 2 2 3 8 2" xfId="29665"/>
    <cellStyle name="40% - Accent6 2 2 3 9" xfId="29666"/>
    <cellStyle name="40% - Accent6 2 2 4" xfId="29667"/>
    <cellStyle name="40% - Accent6 2 2 4 10" xfId="29668"/>
    <cellStyle name="40% - Accent6 2 2 4 2" xfId="29669"/>
    <cellStyle name="40% - Accent6 2 2 4 2 2" xfId="29670"/>
    <cellStyle name="40% - Accent6 2 2 4 2 2 2" xfId="29671"/>
    <cellStyle name="40% - Accent6 2 2 4 2 3" xfId="29672"/>
    <cellStyle name="40% - Accent6 2 2 4 2 4" xfId="29673"/>
    <cellStyle name="40% - Accent6 2 2 4 3" xfId="29674"/>
    <cellStyle name="40% - Accent6 2 2 4 3 2" xfId="29675"/>
    <cellStyle name="40% - Accent6 2 2 4 3 2 2" xfId="29676"/>
    <cellStyle name="40% - Accent6 2 2 4 3 3" xfId="29677"/>
    <cellStyle name="40% - Accent6 2 2 4 3 4" xfId="29678"/>
    <cellStyle name="40% - Accent6 2 2 4 4" xfId="29679"/>
    <cellStyle name="40% - Accent6 2 2 4 4 2" xfId="29680"/>
    <cellStyle name="40% - Accent6 2 2 4 4 2 2" xfId="29681"/>
    <cellStyle name="40% - Accent6 2 2 4 4 3" xfId="29682"/>
    <cellStyle name="40% - Accent6 2 2 4 4 4" xfId="29683"/>
    <cellStyle name="40% - Accent6 2 2 4 5" xfId="29684"/>
    <cellStyle name="40% - Accent6 2 2 4 5 2" xfId="29685"/>
    <cellStyle name="40% - Accent6 2 2 4 5 2 2" xfId="29686"/>
    <cellStyle name="40% - Accent6 2 2 4 5 3" xfId="29687"/>
    <cellStyle name="40% - Accent6 2 2 4 5 4" xfId="29688"/>
    <cellStyle name="40% - Accent6 2 2 4 6" xfId="29689"/>
    <cellStyle name="40% - Accent6 2 2 4 6 2" xfId="29690"/>
    <cellStyle name="40% - Accent6 2 2 4 6 2 2" xfId="29691"/>
    <cellStyle name="40% - Accent6 2 2 4 6 3" xfId="29692"/>
    <cellStyle name="40% - Accent6 2 2 4 6 4" xfId="29693"/>
    <cellStyle name="40% - Accent6 2 2 4 7" xfId="29694"/>
    <cellStyle name="40% - Accent6 2 2 4 7 2" xfId="29695"/>
    <cellStyle name="40% - Accent6 2 2 4 7 2 2" xfId="29696"/>
    <cellStyle name="40% - Accent6 2 2 4 7 3" xfId="29697"/>
    <cellStyle name="40% - Accent6 2 2 4 7 4" xfId="29698"/>
    <cellStyle name="40% - Accent6 2 2 4 8" xfId="29699"/>
    <cellStyle name="40% - Accent6 2 2 4 8 2" xfId="29700"/>
    <cellStyle name="40% - Accent6 2 2 4 9" xfId="29701"/>
    <cellStyle name="40% - Accent6 2 2 5" xfId="29702"/>
    <cellStyle name="40% - Accent6 2 2 5 2" xfId="29703"/>
    <cellStyle name="40% - Accent6 2 2 5 2 2" xfId="29704"/>
    <cellStyle name="40% - Accent6 2 2 5 3" xfId="29705"/>
    <cellStyle name="40% - Accent6 2 2 5 4" xfId="29706"/>
    <cellStyle name="40% - Accent6 2 2 6" xfId="29707"/>
    <cellStyle name="40% - Accent6 2 2 6 2" xfId="29708"/>
    <cellStyle name="40% - Accent6 2 2 6 2 2" xfId="29709"/>
    <cellStyle name="40% - Accent6 2 2 6 3" xfId="29710"/>
    <cellStyle name="40% - Accent6 2 2 6 4" xfId="29711"/>
    <cellStyle name="40% - Accent6 2 2 7" xfId="29712"/>
    <cellStyle name="40% - Accent6 2 3" xfId="1224"/>
    <cellStyle name="40% - Accent6 2 3 2" xfId="29713"/>
    <cellStyle name="40% - Accent6 2 3 2 2" xfId="29714"/>
    <cellStyle name="40% - Accent6 2 3 2 2 2" xfId="29715"/>
    <cellStyle name="40% - Accent6 2 3 2 2 2 2" xfId="29716"/>
    <cellStyle name="40% - Accent6 2 3 2 2 3" xfId="29717"/>
    <cellStyle name="40% - Accent6 2 3 2 3" xfId="29718"/>
    <cellStyle name="40% - Accent6 2 3 2 3 2" xfId="29719"/>
    <cellStyle name="40% - Accent6 2 3 2 4" xfId="29720"/>
    <cellStyle name="40% - Accent6 2 3 3" xfId="29721"/>
    <cellStyle name="40% - Accent6 2 3 4" xfId="29722"/>
    <cellStyle name="40% - Accent6 2 3 4 2" xfId="29723"/>
    <cellStyle name="40% - Accent6 2 3 5" xfId="29724"/>
    <cellStyle name="40% - Accent6 2 3 6" xfId="29725"/>
    <cellStyle name="40% - Accent6 2 4" xfId="1225"/>
    <cellStyle name="40% - Accent6 2 4 10" xfId="29726"/>
    <cellStyle name="40% - Accent6 2 4 10 2" xfId="29727"/>
    <cellStyle name="40% - Accent6 2 4 10 2 2" xfId="29728"/>
    <cellStyle name="40% - Accent6 2 4 10 3" xfId="29729"/>
    <cellStyle name="40% - Accent6 2 4 10 4" xfId="29730"/>
    <cellStyle name="40% - Accent6 2 4 11" xfId="29731"/>
    <cellStyle name="40% - Accent6 2 4 11 2" xfId="29732"/>
    <cellStyle name="40% - Accent6 2 4 11 2 2" xfId="29733"/>
    <cellStyle name="40% - Accent6 2 4 11 3" xfId="29734"/>
    <cellStyle name="40% - Accent6 2 4 11 4" xfId="29735"/>
    <cellStyle name="40% - Accent6 2 4 12" xfId="29736"/>
    <cellStyle name="40% - Accent6 2 4 12 2" xfId="29737"/>
    <cellStyle name="40% - Accent6 2 4 12 2 2" xfId="29738"/>
    <cellStyle name="40% - Accent6 2 4 12 3" xfId="29739"/>
    <cellStyle name="40% - Accent6 2 4 13" xfId="29740"/>
    <cellStyle name="40% - Accent6 2 4 13 2" xfId="29741"/>
    <cellStyle name="40% - Accent6 2 4 14" xfId="29742"/>
    <cellStyle name="40% - Accent6 2 4 15" xfId="29743"/>
    <cellStyle name="40% - Accent6 2 4 16" xfId="29744"/>
    <cellStyle name="40% - Accent6 2 4 2" xfId="29745"/>
    <cellStyle name="40% - Accent6 2 4 2 10" xfId="29746"/>
    <cellStyle name="40% - Accent6 2 4 2 10 2" xfId="29747"/>
    <cellStyle name="40% - Accent6 2 4 2 11" xfId="29748"/>
    <cellStyle name="40% - Accent6 2 4 2 12" xfId="29749"/>
    <cellStyle name="40% - Accent6 2 4 2 13" xfId="29750"/>
    <cellStyle name="40% - Accent6 2 4 2 2" xfId="29751"/>
    <cellStyle name="40% - Accent6 2 4 2 2 2" xfId="29752"/>
    <cellStyle name="40% - Accent6 2 4 2 2 2 2" xfId="29753"/>
    <cellStyle name="40% - Accent6 2 4 2 2 2 2 2" xfId="29754"/>
    <cellStyle name="40% - Accent6 2 4 2 2 2 3" xfId="29755"/>
    <cellStyle name="40% - Accent6 2 4 2 2 2 4" xfId="29756"/>
    <cellStyle name="40% - Accent6 2 4 2 2 3" xfId="29757"/>
    <cellStyle name="40% - Accent6 2 4 2 2 3 2" xfId="29758"/>
    <cellStyle name="40% - Accent6 2 4 2 2 4" xfId="29759"/>
    <cellStyle name="40% - Accent6 2 4 2 2 5" xfId="29760"/>
    <cellStyle name="40% - Accent6 2 4 2 3" xfId="29761"/>
    <cellStyle name="40% - Accent6 2 4 2 3 2" xfId="29762"/>
    <cellStyle name="40% - Accent6 2 4 2 3 2 2" xfId="29763"/>
    <cellStyle name="40% - Accent6 2 4 2 3 2 2 2" xfId="29764"/>
    <cellStyle name="40% - Accent6 2 4 2 3 2 3" xfId="29765"/>
    <cellStyle name="40% - Accent6 2 4 2 3 2 4" xfId="29766"/>
    <cellStyle name="40% - Accent6 2 4 2 3 3" xfId="29767"/>
    <cellStyle name="40% - Accent6 2 4 2 3 3 2" xfId="29768"/>
    <cellStyle name="40% - Accent6 2 4 2 3 4" xfId="29769"/>
    <cellStyle name="40% - Accent6 2 4 2 3 5" xfId="29770"/>
    <cellStyle name="40% - Accent6 2 4 2 4" xfId="29771"/>
    <cellStyle name="40% - Accent6 2 4 2 4 2" xfId="29772"/>
    <cellStyle name="40% - Accent6 2 4 2 4 2 2" xfId="29773"/>
    <cellStyle name="40% - Accent6 2 4 2 4 3" xfId="29774"/>
    <cellStyle name="40% - Accent6 2 4 2 4 4" xfId="29775"/>
    <cellStyle name="40% - Accent6 2 4 2 5" xfId="29776"/>
    <cellStyle name="40% - Accent6 2 4 2 5 2" xfId="29777"/>
    <cellStyle name="40% - Accent6 2 4 2 5 2 2" xfId="29778"/>
    <cellStyle name="40% - Accent6 2 4 2 5 3" xfId="29779"/>
    <cellStyle name="40% - Accent6 2 4 2 5 4" xfId="29780"/>
    <cellStyle name="40% - Accent6 2 4 2 6" xfId="29781"/>
    <cellStyle name="40% - Accent6 2 4 2 6 2" xfId="29782"/>
    <cellStyle name="40% - Accent6 2 4 2 6 2 2" xfId="29783"/>
    <cellStyle name="40% - Accent6 2 4 2 6 3" xfId="29784"/>
    <cellStyle name="40% - Accent6 2 4 2 6 4" xfId="29785"/>
    <cellStyle name="40% - Accent6 2 4 2 7" xfId="29786"/>
    <cellStyle name="40% - Accent6 2 4 2 7 2" xfId="29787"/>
    <cellStyle name="40% - Accent6 2 4 2 7 2 2" xfId="29788"/>
    <cellStyle name="40% - Accent6 2 4 2 7 3" xfId="29789"/>
    <cellStyle name="40% - Accent6 2 4 2 7 4" xfId="29790"/>
    <cellStyle name="40% - Accent6 2 4 2 8" xfId="29791"/>
    <cellStyle name="40% - Accent6 2 4 2 8 2" xfId="29792"/>
    <cellStyle name="40% - Accent6 2 4 2 8 2 2" xfId="29793"/>
    <cellStyle name="40% - Accent6 2 4 2 8 3" xfId="29794"/>
    <cellStyle name="40% - Accent6 2 4 2 8 4" xfId="29795"/>
    <cellStyle name="40% - Accent6 2 4 2 9" xfId="29796"/>
    <cellStyle name="40% - Accent6 2 4 2 9 2" xfId="29797"/>
    <cellStyle name="40% - Accent6 2 4 2 9 2 2" xfId="29798"/>
    <cellStyle name="40% - Accent6 2 4 2 9 3" xfId="29799"/>
    <cellStyle name="40% - Accent6 2 4 2 9 4" xfId="29800"/>
    <cellStyle name="40% - Accent6 2 4 3" xfId="29801"/>
    <cellStyle name="40% - Accent6 2 4 3 10" xfId="29802"/>
    <cellStyle name="40% - Accent6 2 4 3 11" xfId="29803"/>
    <cellStyle name="40% - Accent6 2 4 3 2" xfId="29804"/>
    <cellStyle name="40% - Accent6 2 4 3 2 2" xfId="29805"/>
    <cellStyle name="40% - Accent6 2 4 3 2 2 2" xfId="29806"/>
    <cellStyle name="40% - Accent6 2 4 3 2 3" xfId="29807"/>
    <cellStyle name="40% - Accent6 2 4 3 2 4" xfId="29808"/>
    <cellStyle name="40% - Accent6 2 4 3 3" xfId="29809"/>
    <cellStyle name="40% - Accent6 2 4 3 3 2" xfId="29810"/>
    <cellStyle name="40% - Accent6 2 4 3 3 2 2" xfId="29811"/>
    <cellStyle name="40% - Accent6 2 4 3 3 3" xfId="29812"/>
    <cellStyle name="40% - Accent6 2 4 3 3 4" xfId="29813"/>
    <cellStyle name="40% - Accent6 2 4 3 4" xfId="29814"/>
    <cellStyle name="40% - Accent6 2 4 3 4 2" xfId="29815"/>
    <cellStyle name="40% - Accent6 2 4 3 4 2 2" xfId="29816"/>
    <cellStyle name="40% - Accent6 2 4 3 4 3" xfId="29817"/>
    <cellStyle name="40% - Accent6 2 4 3 4 4" xfId="29818"/>
    <cellStyle name="40% - Accent6 2 4 3 5" xfId="29819"/>
    <cellStyle name="40% - Accent6 2 4 3 5 2" xfId="29820"/>
    <cellStyle name="40% - Accent6 2 4 3 5 2 2" xfId="29821"/>
    <cellStyle name="40% - Accent6 2 4 3 5 3" xfId="29822"/>
    <cellStyle name="40% - Accent6 2 4 3 5 4" xfId="29823"/>
    <cellStyle name="40% - Accent6 2 4 3 6" xfId="29824"/>
    <cellStyle name="40% - Accent6 2 4 3 6 2" xfId="29825"/>
    <cellStyle name="40% - Accent6 2 4 3 6 2 2" xfId="29826"/>
    <cellStyle name="40% - Accent6 2 4 3 6 3" xfId="29827"/>
    <cellStyle name="40% - Accent6 2 4 3 6 4" xfId="29828"/>
    <cellStyle name="40% - Accent6 2 4 3 7" xfId="29829"/>
    <cellStyle name="40% - Accent6 2 4 3 7 2" xfId="29830"/>
    <cellStyle name="40% - Accent6 2 4 3 7 2 2" xfId="29831"/>
    <cellStyle name="40% - Accent6 2 4 3 7 3" xfId="29832"/>
    <cellStyle name="40% - Accent6 2 4 3 7 4" xfId="29833"/>
    <cellStyle name="40% - Accent6 2 4 3 8" xfId="29834"/>
    <cellStyle name="40% - Accent6 2 4 3 8 2" xfId="29835"/>
    <cellStyle name="40% - Accent6 2 4 3 8 2 2" xfId="29836"/>
    <cellStyle name="40% - Accent6 2 4 3 8 3" xfId="29837"/>
    <cellStyle name="40% - Accent6 2 4 3 8 4" xfId="29838"/>
    <cellStyle name="40% - Accent6 2 4 3 9" xfId="29839"/>
    <cellStyle name="40% - Accent6 2 4 3 9 2" xfId="29840"/>
    <cellStyle name="40% - Accent6 2 4 4" xfId="29841"/>
    <cellStyle name="40% - Accent6 2 4 4 2" xfId="29842"/>
    <cellStyle name="40% - Accent6 2 4 4 2 2" xfId="29843"/>
    <cellStyle name="40% - Accent6 2 4 4 2 2 2" xfId="29844"/>
    <cellStyle name="40% - Accent6 2 4 4 2 3" xfId="29845"/>
    <cellStyle name="40% - Accent6 2 4 4 2 4" xfId="29846"/>
    <cellStyle name="40% - Accent6 2 4 4 3" xfId="29847"/>
    <cellStyle name="40% - Accent6 2 4 4 3 2" xfId="29848"/>
    <cellStyle name="40% - Accent6 2 4 4 4" xfId="29849"/>
    <cellStyle name="40% - Accent6 2 4 4 5" xfId="29850"/>
    <cellStyle name="40% - Accent6 2 4 5" xfId="29851"/>
    <cellStyle name="40% - Accent6 2 4 5 2" xfId="29852"/>
    <cellStyle name="40% - Accent6 2 4 5 2 2" xfId="29853"/>
    <cellStyle name="40% - Accent6 2 4 5 3" xfId="29854"/>
    <cellStyle name="40% - Accent6 2 4 5 4" xfId="29855"/>
    <cellStyle name="40% - Accent6 2 4 6" xfId="29856"/>
    <cellStyle name="40% - Accent6 2 4 6 2" xfId="29857"/>
    <cellStyle name="40% - Accent6 2 4 6 2 2" xfId="29858"/>
    <cellStyle name="40% - Accent6 2 4 6 3" xfId="29859"/>
    <cellStyle name="40% - Accent6 2 4 6 4" xfId="29860"/>
    <cellStyle name="40% - Accent6 2 4 7" xfId="29861"/>
    <cellStyle name="40% - Accent6 2 4 7 2" xfId="29862"/>
    <cellStyle name="40% - Accent6 2 4 7 2 2" xfId="29863"/>
    <cellStyle name="40% - Accent6 2 4 7 3" xfId="29864"/>
    <cellStyle name="40% - Accent6 2 4 7 4" xfId="29865"/>
    <cellStyle name="40% - Accent6 2 4 8" xfId="29866"/>
    <cellStyle name="40% - Accent6 2 4 8 2" xfId="29867"/>
    <cellStyle name="40% - Accent6 2 4 8 2 2" xfId="29868"/>
    <cellStyle name="40% - Accent6 2 4 8 3" xfId="29869"/>
    <cellStyle name="40% - Accent6 2 4 8 4" xfId="29870"/>
    <cellStyle name="40% - Accent6 2 4 9" xfId="29871"/>
    <cellStyle name="40% - Accent6 2 4 9 2" xfId="29872"/>
    <cellStyle name="40% - Accent6 2 4 9 2 2" xfId="29873"/>
    <cellStyle name="40% - Accent6 2 4 9 3" xfId="29874"/>
    <cellStyle name="40% - Accent6 2 4 9 4" xfId="29875"/>
    <cellStyle name="40% - Accent6 2 5" xfId="1226"/>
    <cellStyle name="40% - Accent6 2 5 10" xfId="29876"/>
    <cellStyle name="40% - Accent6 2 5 10 2" xfId="29877"/>
    <cellStyle name="40% - Accent6 2 5 10 2 2" xfId="29878"/>
    <cellStyle name="40% - Accent6 2 5 10 3" xfId="29879"/>
    <cellStyle name="40% - Accent6 2 5 10 4" xfId="29880"/>
    <cellStyle name="40% - Accent6 2 5 11" xfId="29881"/>
    <cellStyle name="40% - Accent6 2 5 11 2" xfId="29882"/>
    <cellStyle name="40% - Accent6 2 5 11 2 2" xfId="29883"/>
    <cellStyle name="40% - Accent6 2 5 11 3" xfId="29884"/>
    <cellStyle name="40% - Accent6 2 5 11 4" xfId="29885"/>
    <cellStyle name="40% - Accent6 2 5 12" xfId="29886"/>
    <cellStyle name="40% - Accent6 2 5 12 2" xfId="29887"/>
    <cellStyle name="40% - Accent6 2 5 12 2 2" xfId="29888"/>
    <cellStyle name="40% - Accent6 2 5 12 3" xfId="29889"/>
    <cellStyle name="40% - Accent6 2 5 13" xfId="29890"/>
    <cellStyle name="40% - Accent6 2 5 13 2" xfId="29891"/>
    <cellStyle name="40% - Accent6 2 5 14" xfId="29892"/>
    <cellStyle name="40% - Accent6 2 5 15" xfId="29893"/>
    <cellStyle name="40% - Accent6 2 5 16" xfId="29894"/>
    <cellStyle name="40% - Accent6 2 5 2" xfId="29895"/>
    <cellStyle name="40% - Accent6 2 5 2 10" xfId="29896"/>
    <cellStyle name="40% - Accent6 2 5 2 10 2" xfId="29897"/>
    <cellStyle name="40% - Accent6 2 5 2 11" xfId="29898"/>
    <cellStyle name="40% - Accent6 2 5 2 12" xfId="29899"/>
    <cellStyle name="40% - Accent6 2 5 2 2" xfId="29900"/>
    <cellStyle name="40% - Accent6 2 5 2 2 2" xfId="29901"/>
    <cellStyle name="40% - Accent6 2 5 2 2 2 2" xfId="29902"/>
    <cellStyle name="40% - Accent6 2 5 2 2 3" xfId="29903"/>
    <cellStyle name="40% - Accent6 2 5 2 2 4" xfId="29904"/>
    <cellStyle name="40% - Accent6 2 5 2 3" xfId="29905"/>
    <cellStyle name="40% - Accent6 2 5 2 3 2" xfId="29906"/>
    <cellStyle name="40% - Accent6 2 5 2 3 2 2" xfId="29907"/>
    <cellStyle name="40% - Accent6 2 5 2 3 3" xfId="29908"/>
    <cellStyle name="40% - Accent6 2 5 2 3 4" xfId="29909"/>
    <cellStyle name="40% - Accent6 2 5 2 4" xfId="29910"/>
    <cellStyle name="40% - Accent6 2 5 2 4 2" xfId="29911"/>
    <cellStyle name="40% - Accent6 2 5 2 4 2 2" xfId="29912"/>
    <cellStyle name="40% - Accent6 2 5 2 4 3" xfId="29913"/>
    <cellStyle name="40% - Accent6 2 5 2 4 4" xfId="29914"/>
    <cellStyle name="40% - Accent6 2 5 2 5" xfId="29915"/>
    <cellStyle name="40% - Accent6 2 5 2 5 2" xfId="29916"/>
    <cellStyle name="40% - Accent6 2 5 2 5 2 2" xfId="29917"/>
    <cellStyle name="40% - Accent6 2 5 2 5 3" xfId="29918"/>
    <cellStyle name="40% - Accent6 2 5 2 5 4" xfId="29919"/>
    <cellStyle name="40% - Accent6 2 5 2 6" xfId="29920"/>
    <cellStyle name="40% - Accent6 2 5 2 6 2" xfId="29921"/>
    <cellStyle name="40% - Accent6 2 5 2 6 2 2" xfId="29922"/>
    <cellStyle name="40% - Accent6 2 5 2 6 3" xfId="29923"/>
    <cellStyle name="40% - Accent6 2 5 2 6 4" xfId="29924"/>
    <cellStyle name="40% - Accent6 2 5 2 7" xfId="29925"/>
    <cellStyle name="40% - Accent6 2 5 2 7 2" xfId="29926"/>
    <cellStyle name="40% - Accent6 2 5 2 7 2 2" xfId="29927"/>
    <cellStyle name="40% - Accent6 2 5 2 7 3" xfId="29928"/>
    <cellStyle name="40% - Accent6 2 5 2 7 4" xfId="29929"/>
    <cellStyle name="40% - Accent6 2 5 2 8" xfId="29930"/>
    <cellStyle name="40% - Accent6 2 5 2 8 2" xfId="29931"/>
    <cellStyle name="40% - Accent6 2 5 2 8 2 2" xfId="29932"/>
    <cellStyle name="40% - Accent6 2 5 2 8 3" xfId="29933"/>
    <cellStyle name="40% - Accent6 2 5 2 8 4" xfId="29934"/>
    <cellStyle name="40% - Accent6 2 5 2 9" xfId="29935"/>
    <cellStyle name="40% - Accent6 2 5 2 9 2" xfId="29936"/>
    <cellStyle name="40% - Accent6 2 5 2 9 2 2" xfId="29937"/>
    <cellStyle name="40% - Accent6 2 5 2 9 3" xfId="29938"/>
    <cellStyle name="40% - Accent6 2 5 2 9 4" xfId="29939"/>
    <cellStyle name="40% - Accent6 2 5 3" xfId="29940"/>
    <cellStyle name="40% - Accent6 2 5 3 2" xfId="29941"/>
    <cellStyle name="40% - Accent6 2 5 3 2 2" xfId="29942"/>
    <cellStyle name="40% - Accent6 2 5 3 2 2 2" xfId="29943"/>
    <cellStyle name="40% - Accent6 2 5 3 2 3" xfId="29944"/>
    <cellStyle name="40% - Accent6 2 5 3 2 4" xfId="29945"/>
    <cellStyle name="40% - Accent6 2 5 3 3" xfId="29946"/>
    <cellStyle name="40% - Accent6 2 5 3 3 2" xfId="29947"/>
    <cellStyle name="40% - Accent6 2 5 3 4" xfId="29948"/>
    <cellStyle name="40% - Accent6 2 5 3 5" xfId="29949"/>
    <cellStyle name="40% - Accent6 2 5 4" xfId="29950"/>
    <cellStyle name="40% - Accent6 2 5 4 2" xfId="29951"/>
    <cellStyle name="40% - Accent6 2 5 4 2 2" xfId="29952"/>
    <cellStyle name="40% - Accent6 2 5 4 3" xfId="29953"/>
    <cellStyle name="40% - Accent6 2 5 4 4" xfId="29954"/>
    <cellStyle name="40% - Accent6 2 5 5" xfId="29955"/>
    <cellStyle name="40% - Accent6 2 5 5 2" xfId="29956"/>
    <cellStyle name="40% - Accent6 2 5 5 2 2" xfId="29957"/>
    <cellStyle name="40% - Accent6 2 5 5 3" xfId="29958"/>
    <cellStyle name="40% - Accent6 2 5 5 4" xfId="29959"/>
    <cellStyle name="40% - Accent6 2 5 6" xfId="29960"/>
    <cellStyle name="40% - Accent6 2 5 6 2" xfId="29961"/>
    <cellStyle name="40% - Accent6 2 5 6 2 2" xfId="29962"/>
    <cellStyle name="40% - Accent6 2 5 6 3" xfId="29963"/>
    <cellStyle name="40% - Accent6 2 5 6 4" xfId="29964"/>
    <cellStyle name="40% - Accent6 2 5 7" xfId="29965"/>
    <cellStyle name="40% - Accent6 2 5 7 2" xfId="29966"/>
    <cellStyle name="40% - Accent6 2 5 7 2 2" xfId="29967"/>
    <cellStyle name="40% - Accent6 2 5 7 3" xfId="29968"/>
    <cellStyle name="40% - Accent6 2 5 7 4" xfId="29969"/>
    <cellStyle name="40% - Accent6 2 5 8" xfId="29970"/>
    <cellStyle name="40% - Accent6 2 5 8 2" xfId="29971"/>
    <cellStyle name="40% - Accent6 2 5 8 2 2" xfId="29972"/>
    <cellStyle name="40% - Accent6 2 5 8 3" xfId="29973"/>
    <cellStyle name="40% - Accent6 2 5 8 4" xfId="29974"/>
    <cellStyle name="40% - Accent6 2 5 9" xfId="29975"/>
    <cellStyle name="40% - Accent6 2 5 9 2" xfId="29976"/>
    <cellStyle name="40% - Accent6 2 5 9 2 2" xfId="29977"/>
    <cellStyle name="40% - Accent6 2 5 9 3" xfId="29978"/>
    <cellStyle name="40% - Accent6 2 5 9 4" xfId="29979"/>
    <cellStyle name="40% - Accent6 2 6" xfId="1227"/>
    <cellStyle name="40% - Accent6 2 6 10" xfId="29980"/>
    <cellStyle name="40% - Accent6 2 6 10 2" xfId="29981"/>
    <cellStyle name="40% - Accent6 2 6 10 2 2" xfId="29982"/>
    <cellStyle name="40% - Accent6 2 6 10 3" xfId="29983"/>
    <cellStyle name="40% - Accent6 2 6 11" xfId="29984"/>
    <cellStyle name="40% - Accent6 2 6 11 2" xfId="29985"/>
    <cellStyle name="40% - Accent6 2 6 12" xfId="29986"/>
    <cellStyle name="40% - Accent6 2 6 13" xfId="29987"/>
    <cellStyle name="40% - Accent6 2 6 14" xfId="29988"/>
    <cellStyle name="40% - Accent6 2 6 2" xfId="29989"/>
    <cellStyle name="40% - Accent6 2 6 2 2" xfId="29990"/>
    <cellStyle name="40% - Accent6 2 6 2 2 2" xfId="29991"/>
    <cellStyle name="40% - Accent6 2 6 2 2 2 2" xfId="29992"/>
    <cellStyle name="40% - Accent6 2 6 2 2 3" xfId="29993"/>
    <cellStyle name="40% - Accent6 2 6 2 2 4" xfId="29994"/>
    <cellStyle name="40% - Accent6 2 6 2 3" xfId="29995"/>
    <cellStyle name="40% - Accent6 2 6 2 3 2" xfId="29996"/>
    <cellStyle name="40% - Accent6 2 6 2 4" xfId="29997"/>
    <cellStyle name="40% - Accent6 2 6 2 5" xfId="29998"/>
    <cellStyle name="40% - Accent6 2 6 3" xfId="29999"/>
    <cellStyle name="40% - Accent6 2 6 3 2" xfId="30000"/>
    <cellStyle name="40% - Accent6 2 6 3 2 2" xfId="30001"/>
    <cellStyle name="40% - Accent6 2 6 3 2 2 2" xfId="30002"/>
    <cellStyle name="40% - Accent6 2 6 3 2 3" xfId="30003"/>
    <cellStyle name="40% - Accent6 2 6 3 2 4" xfId="30004"/>
    <cellStyle name="40% - Accent6 2 6 3 3" xfId="30005"/>
    <cellStyle name="40% - Accent6 2 6 3 3 2" xfId="30006"/>
    <cellStyle name="40% - Accent6 2 6 3 4" xfId="30007"/>
    <cellStyle name="40% - Accent6 2 6 3 5" xfId="30008"/>
    <cellStyle name="40% - Accent6 2 6 4" xfId="30009"/>
    <cellStyle name="40% - Accent6 2 6 4 2" xfId="30010"/>
    <cellStyle name="40% - Accent6 2 6 4 2 2" xfId="30011"/>
    <cellStyle name="40% - Accent6 2 6 4 3" xfId="30012"/>
    <cellStyle name="40% - Accent6 2 6 4 4" xfId="30013"/>
    <cellStyle name="40% - Accent6 2 6 5" xfId="30014"/>
    <cellStyle name="40% - Accent6 2 6 5 2" xfId="30015"/>
    <cellStyle name="40% - Accent6 2 6 5 2 2" xfId="30016"/>
    <cellStyle name="40% - Accent6 2 6 5 3" xfId="30017"/>
    <cellStyle name="40% - Accent6 2 6 5 4" xfId="30018"/>
    <cellStyle name="40% - Accent6 2 6 6" xfId="30019"/>
    <cellStyle name="40% - Accent6 2 6 6 2" xfId="30020"/>
    <cellStyle name="40% - Accent6 2 6 6 2 2" xfId="30021"/>
    <cellStyle name="40% - Accent6 2 6 6 3" xfId="30022"/>
    <cellStyle name="40% - Accent6 2 6 6 4" xfId="30023"/>
    <cellStyle name="40% - Accent6 2 6 7" xfId="30024"/>
    <cellStyle name="40% - Accent6 2 6 7 2" xfId="30025"/>
    <cellStyle name="40% - Accent6 2 6 7 2 2" xfId="30026"/>
    <cellStyle name="40% - Accent6 2 6 7 3" xfId="30027"/>
    <cellStyle name="40% - Accent6 2 6 7 4" xfId="30028"/>
    <cellStyle name="40% - Accent6 2 6 8" xfId="30029"/>
    <cellStyle name="40% - Accent6 2 6 8 2" xfId="30030"/>
    <cellStyle name="40% - Accent6 2 6 8 2 2" xfId="30031"/>
    <cellStyle name="40% - Accent6 2 6 8 3" xfId="30032"/>
    <cellStyle name="40% - Accent6 2 6 8 4" xfId="30033"/>
    <cellStyle name="40% - Accent6 2 6 9" xfId="30034"/>
    <cellStyle name="40% - Accent6 2 6 9 2" xfId="30035"/>
    <cellStyle name="40% - Accent6 2 6 9 2 2" xfId="30036"/>
    <cellStyle name="40% - Accent6 2 6 9 3" xfId="30037"/>
    <cellStyle name="40% - Accent6 2 6 9 4" xfId="30038"/>
    <cellStyle name="40% - Accent6 2 7" xfId="1228"/>
    <cellStyle name="40% - Accent6 2 7 2" xfId="30039"/>
    <cellStyle name="40% - Accent6 2 7 3" xfId="30040"/>
    <cellStyle name="40% - Accent6 2 7 3 2" xfId="30041"/>
    <cellStyle name="40% - Accent6 2 7 3 2 2" xfId="30042"/>
    <cellStyle name="40% - Accent6 2 7 3 3" xfId="30043"/>
    <cellStyle name="40% - Accent6 2 7 4" xfId="30044"/>
    <cellStyle name="40% - Accent6 2 7 4 2" xfId="30045"/>
    <cellStyle name="40% - Accent6 2 7 5" xfId="30046"/>
    <cellStyle name="40% - Accent6 2 7 6" xfId="30047"/>
    <cellStyle name="40% - Accent6 2 8" xfId="1229"/>
    <cellStyle name="40% - Accent6 2 8 2" xfId="30048"/>
    <cellStyle name="40% - Accent6 2 8 2 2" xfId="30049"/>
    <cellStyle name="40% - Accent6 2 8 2 2 2" xfId="30050"/>
    <cellStyle name="40% - Accent6 2 8 2 3" xfId="30051"/>
    <cellStyle name="40% - Accent6 2 8 3" xfId="30052"/>
    <cellStyle name="40% - Accent6 2 8 3 2" xfId="30053"/>
    <cellStyle name="40% - Accent6 2 8 4" xfId="30054"/>
    <cellStyle name="40% - Accent6 2 8 5" xfId="30055"/>
    <cellStyle name="40% - Accent6 2 8 6" xfId="30056"/>
    <cellStyle name="40% - Accent6 2 9" xfId="1230"/>
    <cellStyle name="40% - Accent6 2 9 2" xfId="30057"/>
    <cellStyle name="40% - Accent6 2 9 2 2" xfId="30058"/>
    <cellStyle name="40% - Accent6 2 9 3" xfId="30059"/>
    <cellStyle name="40% - Accent6 2 9 4" xfId="30060"/>
    <cellStyle name="40% - Accent6 2 9 5" xfId="30061"/>
    <cellStyle name="40% - Accent6 20" xfId="12789"/>
    <cellStyle name="40% - Accent6 21" xfId="30062"/>
    <cellStyle name="40% - Accent6 22" xfId="47774"/>
    <cellStyle name="40% - Accent6 3" xfId="1231"/>
    <cellStyle name="40% - Accent6 3 10" xfId="1232"/>
    <cellStyle name="40% - Accent6 3 10 2" xfId="30063"/>
    <cellStyle name="40% - Accent6 3 10 2 2" xfId="30064"/>
    <cellStyle name="40% - Accent6 3 10 3" xfId="30065"/>
    <cellStyle name="40% - Accent6 3 10 4" xfId="30066"/>
    <cellStyle name="40% - Accent6 3 10 5" xfId="30067"/>
    <cellStyle name="40% - Accent6 3 11" xfId="1233"/>
    <cellStyle name="40% - Accent6 3 11 2" xfId="30068"/>
    <cellStyle name="40% - Accent6 3 11 2 2" xfId="30069"/>
    <cellStyle name="40% - Accent6 3 11 3" xfId="30070"/>
    <cellStyle name="40% - Accent6 3 11 4" xfId="30071"/>
    <cellStyle name="40% - Accent6 3 11 5" xfId="30072"/>
    <cellStyle name="40% - Accent6 3 12" xfId="1234"/>
    <cellStyle name="40% - Accent6 3 12 2" xfId="30073"/>
    <cellStyle name="40% - Accent6 3 12 2 2" xfId="30074"/>
    <cellStyle name="40% - Accent6 3 12 3" xfId="30075"/>
    <cellStyle name="40% - Accent6 3 12 4" xfId="30076"/>
    <cellStyle name="40% - Accent6 3 12 5" xfId="30077"/>
    <cellStyle name="40% - Accent6 3 13" xfId="1235"/>
    <cellStyle name="40% - Accent6 3 13 2" xfId="30078"/>
    <cellStyle name="40% - Accent6 3 13 2 2" xfId="30079"/>
    <cellStyle name="40% - Accent6 3 13 3" xfId="30080"/>
    <cellStyle name="40% - Accent6 3 13 4" xfId="30081"/>
    <cellStyle name="40% - Accent6 3 13 5" xfId="30082"/>
    <cellStyle name="40% - Accent6 3 14" xfId="1236"/>
    <cellStyle name="40% - Accent6 3 14 2" xfId="30083"/>
    <cellStyle name="40% - Accent6 3 14 2 2" xfId="30084"/>
    <cellStyle name="40% - Accent6 3 14 3" xfId="30085"/>
    <cellStyle name="40% - Accent6 3 14 4" xfId="30086"/>
    <cellStyle name="40% - Accent6 3 15" xfId="1237"/>
    <cellStyle name="40% - Accent6 3 15 2" xfId="30087"/>
    <cellStyle name="40% - Accent6 3 15 3" xfId="30088"/>
    <cellStyle name="40% - Accent6 3 16" xfId="30089"/>
    <cellStyle name="40% - Accent6 3 17" xfId="30090"/>
    <cellStyle name="40% - Accent6 3 18" xfId="30091"/>
    <cellStyle name="40% - Accent6 3 2" xfId="1238"/>
    <cellStyle name="40% - Accent6 3 2 10" xfId="30092"/>
    <cellStyle name="40% - Accent6 3 2 10 2" xfId="30093"/>
    <cellStyle name="40% - Accent6 3 2 10 2 2" xfId="30094"/>
    <cellStyle name="40% - Accent6 3 2 10 3" xfId="30095"/>
    <cellStyle name="40% - Accent6 3 2 10 4" xfId="30096"/>
    <cellStyle name="40% - Accent6 3 2 11" xfId="30097"/>
    <cellStyle name="40% - Accent6 3 2 11 2" xfId="30098"/>
    <cellStyle name="40% - Accent6 3 2 11 2 2" xfId="30099"/>
    <cellStyle name="40% - Accent6 3 2 11 3" xfId="30100"/>
    <cellStyle name="40% - Accent6 3 2 11 4" xfId="30101"/>
    <cellStyle name="40% - Accent6 3 2 12" xfId="30102"/>
    <cellStyle name="40% - Accent6 3 2 12 2" xfId="30103"/>
    <cellStyle name="40% - Accent6 3 2 12 2 2" xfId="30104"/>
    <cellStyle name="40% - Accent6 3 2 12 3" xfId="30105"/>
    <cellStyle name="40% - Accent6 3 2 13" xfId="30106"/>
    <cellStyle name="40% - Accent6 3 2 13 2" xfId="30107"/>
    <cellStyle name="40% - Accent6 3 2 14" xfId="30108"/>
    <cellStyle name="40% - Accent6 3 2 15" xfId="30109"/>
    <cellStyle name="40% - Accent6 3 2 16" xfId="30110"/>
    <cellStyle name="40% - Accent6 3 2 2" xfId="30111"/>
    <cellStyle name="40% - Accent6 3 2 2 10" xfId="30112"/>
    <cellStyle name="40% - Accent6 3 2 2 10 2" xfId="30113"/>
    <cellStyle name="40% - Accent6 3 2 2 11" xfId="30114"/>
    <cellStyle name="40% - Accent6 3 2 2 12" xfId="30115"/>
    <cellStyle name="40% - Accent6 3 2 2 2" xfId="30116"/>
    <cellStyle name="40% - Accent6 3 2 2 2 2" xfId="30117"/>
    <cellStyle name="40% - Accent6 3 2 2 2 2 2" xfId="30118"/>
    <cellStyle name="40% - Accent6 3 2 2 2 2 2 2" xfId="30119"/>
    <cellStyle name="40% - Accent6 3 2 2 2 2 3" xfId="30120"/>
    <cellStyle name="40% - Accent6 3 2 2 2 2 4" xfId="30121"/>
    <cellStyle name="40% - Accent6 3 2 2 2 3" xfId="30122"/>
    <cellStyle name="40% - Accent6 3 2 2 2 3 2" xfId="30123"/>
    <cellStyle name="40% - Accent6 3 2 2 2 4" xfId="30124"/>
    <cellStyle name="40% - Accent6 3 2 2 2 5" xfId="30125"/>
    <cellStyle name="40% - Accent6 3 2 2 3" xfId="30126"/>
    <cellStyle name="40% - Accent6 3 2 2 3 2" xfId="30127"/>
    <cellStyle name="40% - Accent6 3 2 2 3 2 2" xfId="30128"/>
    <cellStyle name="40% - Accent6 3 2 2 3 2 2 2" xfId="30129"/>
    <cellStyle name="40% - Accent6 3 2 2 3 2 3" xfId="30130"/>
    <cellStyle name="40% - Accent6 3 2 2 3 2 4" xfId="30131"/>
    <cellStyle name="40% - Accent6 3 2 2 3 3" xfId="30132"/>
    <cellStyle name="40% - Accent6 3 2 2 3 3 2" xfId="30133"/>
    <cellStyle name="40% - Accent6 3 2 2 3 4" xfId="30134"/>
    <cellStyle name="40% - Accent6 3 2 2 3 5" xfId="30135"/>
    <cellStyle name="40% - Accent6 3 2 2 4" xfId="30136"/>
    <cellStyle name="40% - Accent6 3 2 2 4 2" xfId="30137"/>
    <cellStyle name="40% - Accent6 3 2 2 4 2 2" xfId="30138"/>
    <cellStyle name="40% - Accent6 3 2 2 4 3" xfId="30139"/>
    <cellStyle name="40% - Accent6 3 2 2 4 4" xfId="30140"/>
    <cellStyle name="40% - Accent6 3 2 2 5" xfId="30141"/>
    <cellStyle name="40% - Accent6 3 2 2 5 2" xfId="30142"/>
    <cellStyle name="40% - Accent6 3 2 2 5 2 2" xfId="30143"/>
    <cellStyle name="40% - Accent6 3 2 2 5 3" xfId="30144"/>
    <cellStyle name="40% - Accent6 3 2 2 5 4" xfId="30145"/>
    <cellStyle name="40% - Accent6 3 2 2 6" xfId="30146"/>
    <cellStyle name="40% - Accent6 3 2 2 6 2" xfId="30147"/>
    <cellStyle name="40% - Accent6 3 2 2 6 2 2" xfId="30148"/>
    <cellStyle name="40% - Accent6 3 2 2 6 3" xfId="30149"/>
    <cellStyle name="40% - Accent6 3 2 2 6 4" xfId="30150"/>
    <cellStyle name="40% - Accent6 3 2 2 7" xfId="30151"/>
    <cellStyle name="40% - Accent6 3 2 2 7 2" xfId="30152"/>
    <cellStyle name="40% - Accent6 3 2 2 7 2 2" xfId="30153"/>
    <cellStyle name="40% - Accent6 3 2 2 7 3" xfId="30154"/>
    <cellStyle name="40% - Accent6 3 2 2 7 4" xfId="30155"/>
    <cellStyle name="40% - Accent6 3 2 2 8" xfId="30156"/>
    <cellStyle name="40% - Accent6 3 2 2 8 2" xfId="30157"/>
    <cellStyle name="40% - Accent6 3 2 2 8 2 2" xfId="30158"/>
    <cellStyle name="40% - Accent6 3 2 2 8 3" xfId="30159"/>
    <cellStyle name="40% - Accent6 3 2 2 8 4" xfId="30160"/>
    <cellStyle name="40% - Accent6 3 2 2 9" xfId="30161"/>
    <cellStyle name="40% - Accent6 3 2 2 9 2" xfId="30162"/>
    <cellStyle name="40% - Accent6 3 2 2 9 2 2" xfId="30163"/>
    <cellStyle name="40% - Accent6 3 2 2 9 3" xfId="30164"/>
    <cellStyle name="40% - Accent6 3 2 2 9 4" xfId="30165"/>
    <cellStyle name="40% - Accent6 3 2 3" xfId="30166"/>
    <cellStyle name="40% - Accent6 3 2 3 10" xfId="30167"/>
    <cellStyle name="40% - Accent6 3 2 3 11" xfId="30168"/>
    <cellStyle name="40% - Accent6 3 2 3 2" xfId="30169"/>
    <cellStyle name="40% - Accent6 3 2 3 2 2" xfId="30170"/>
    <cellStyle name="40% - Accent6 3 2 3 2 2 2" xfId="30171"/>
    <cellStyle name="40% - Accent6 3 2 3 2 3" xfId="30172"/>
    <cellStyle name="40% - Accent6 3 2 3 2 4" xfId="30173"/>
    <cellStyle name="40% - Accent6 3 2 3 3" xfId="30174"/>
    <cellStyle name="40% - Accent6 3 2 3 3 2" xfId="30175"/>
    <cellStyle name="40% - Accent6 3 2 3 3 2 2" xfId="30176"/>
    <cellStyle name="40% - Accent6 3 2 3 3 3" xfId="30177"/>
    <cellStyle name="40% - Accent6 3 2 3 3 4" xfId="30178"/>
    <cellStyle name="40% - Accent6 3 2 3 4" xfId="30179"/>
    <cellStyle name="40% - Accent6 3 2 3 4 2" xfId="30180"/>
    <cellStyle name="40% - Accent6 3 2 3 4 2 2" xfId="30181"/>
    <cellStyle name="40% - Accent6 3 2 3 4 3" xfId="30182"/>
    <cellStyle name="40% - Accent6 3 2 3 4 4" xfId="30183"/>
    <cellStyle name="40% - Accent6 3 2 3 5" xfId="30184"/>
    <cellStyle name="40% - Accent6 3 2 3 5 2" xfId="30185"/>
    <cellStyle name="40% - Accent6 3 2 3 5 2 2" xfId="30186"/>
    <cellStyle name="40% - Accent6 3 2 3 5 3" xfId="30187"/>
    <cellStyle name="40% - Accent6 3 2 3 5 4" xfId="30188"/>
    <cellStyle name="40% - Accent6 3 2 3 6" xfId="30189"/>
    <cellStyle name="40% - Accent6 3 2 3 6 2" xfId="30190"/>
    <cellStyle name="40% - Accent6 3 2 3 6 2 2" xfId="30191"/>
    <cellStyle name="40% - Accent6 3 2 3 6 3" xfId="30192"/>
    <cellStyle name="40% - Accent6 3 2 3 6 4" xfId="30193"/>
    <cellStyle name="40% - Accent6 3 2 3 7" xfId="30194"/>
    <cellStyle name="40% - Accent6 3 2 3 7 2" xfId="30195"/>
    <cellStyle name="40% - Accent6 3 2 3 7 2 2" xfId="30196"/>
    <cellStyle name="40% - Accent6 3 2 3 7 3" xfId="30197"/>
    <cellStyle name="40% - Accent6 3 2 3 7 4" xfId="30198"/>
    <cellStyle name="40% - Accent6 3 2 3 8" xfId="30199"/>
    <cellStyle name="40% - Accent6 3 2 3 8 2" xfId="30200"/>
    <cellStyle name="40% - Accent6 3 2 3 8 2 2" xfId="30201"/>
    <cellStyle name="40% - Accent6 3 2 3 8 3" xfId="30202"/>
    <cellStyle name="40% - Accent6 3 2 3 8 4" xfId="30203"/>
    <cellStyle name="40% - Accent6 3 2 3 9" xfId="30204"/>
    <cellStyle name="40% - Accent6 3 2 3 9 2" xfId="30205"/>
    <cellStyle name="40% - Accent6 3 2 4" xfId="30206"/>
    <cellStyle name="40% - Accent6 3 2 4 2" xfId="30207"/>
    <cellStyle name="40% - Accent6 3 2 4 2 2" xfId="30208"/>
    <cellStyle name="40% - Accent6 3 2 4 2 2 2" xfId="30209"/>
    <cellStyle name="40% - Accent6 3 2 4 2 3" xfId="30210"/>
    <cellStyle name="40% - Accent6 3 2 4 2 4" xfId="30211"/>
    <cellStyle name="40% - Accent6 3 2 4 3" xfId="30212"/>
    <cellStyle name="40% - Accent6 3 2 4 3 2" xfId="30213"/>
    <cellStyle name="40% - Accent6 3 2 4 4" xfId="30214"/>
    <cellStyle name="40% - Accent6 3 2 4 5" xfId="30215"/>
    <cellStyle name="40% - Accent6 3 2 5" xfId="30216"/>
    <cellStyle name="40% - Accent6 3 2 5 2" xfId="30217"/>
    <cellStyle name="40% - Accent6 3 2 5 2 2" xfId="30218"/>
    <cellStyle name="40% - Accent6 3 2 5 3" xfId="30219"/>
    <cellStyle name="40% - Accent6 3 2 5 4" xfId="30220"/>
    <cellStyle name="40% - Accent6 3 2 6" xfId="30221"/>
    <cellStyle name="40% - Accent6 3 2 6 2" xfId="30222"/>
    <cellStyle name="40% - Accent6 3 2 6 2 2" xfId="30223"/>
    <cellStyle name="40% - Accent6 3 2 6 3" xfId="30224"/>
    <cellStyle name="40% - Accent6 3 2 6 4" xfId="30225"/>
    <cellStyle name="40% - Accent6 3 2 7" xfId="30226"/>
    <cellStyle name="40% - Accent6 3 2 7 2" xfId="30227"/>
    <cellStyle name="40% - Accent6 3 2 7 2 2" xfId="30228"/>
    <cellStyle name="40% - Accent6 3 2 7 3" xfId="30229"/>
    <cellStyle name="40% - Accent6 3 2 7 4" xfId="30230"/>
    <cellStyle name="40% - Accent6 3 2 8" xfId="30231"/>
    <cellStyle name="40% - Accent6 3 2 8 2" xfId="30232"/>
    <cellStyle name="40% - Accent6 3 2 8 2 2" xfId="30233"/>
    <cellStyle name="40% - Accent6 3 2 8 3" xfId="30234"/>
    <cellStyle name="40% - Accent6 3 2 8 4" xfId="30235"/>
    <cellStyle name="40% - Accent6 3 2 9" xfId="30236"/>
    <cellStyle name="40% - Accent6 3 2 9 2" xfId="30237"/>
    <cellStyle name="40% - Accent6 3 2 9 2 2" xfId="30238"/>
    <cellStyle name="40% - Accent6 3 2 9 3" xfId="30239"/>
    <cellStyle name="40% - Accent6 3 2 9 4" xfId="30240"/>
    <cellStyle name="40% - Accent6 3 3" xfId="1239"/>
    <cellStyle name="40% - Accent6 3 3 10" xfId="30241"/>
    <cellStyle name="40% - Accent6 3 3 10 2" xfId="30242"/>
    <cellStyle name="40% - Accent6 3 3 10 2 2" xfId="30243"/>
    <cellStyle name="40% - Accent6 3 3 10 3" xfId="30244"/>
    <cellStyle name="40% - Accent6 3 3 10 4" xfId="30245"/>
    <cellStyle name="40% - Accent6 3 3 11" xfId="30246"/>
    <cellStyle name="40% - Accent6 3 3 11 2" xfId="30247"/>
    <cellStyle name="40% - Accent6 3 3 11 2 2" xfId="30248"/>
    <cellStyle name="40% - Accent6 3 3 11 3" xfId="30249"/>
    <cellStyle name="40% - Accent6 3 3 11 4" xfId="30250"/>
    <cellStyle name="40% - Accent6 3 3 12" xfId="30251"/>
    <cellStyle name="40% - Accent6 3 3 12 2" xfId="30252"/>
    <cellStyle name="40% - Accent6 3 3 12 2 2" xfId="30253"/>
    <cellStyle name="40% - Accent6 3 3 12 3" xfId="30254"/>
    <cellStyle name="40% - Accent6 3 3 13" xfId="30255"/>
    <cellStyle name="40% - Accent6 3 3 13 2" xfId="30256"/>
    <cellStyle name="40% - Accent6 3 3 14" xfId="30257"/>
    <cellStyle name="40% - Accent6 3 3 15" xfId="30258"/>
    <cellStyle name="40% - Accent6 3 3 16" xfId="30259"/>
    <cellStyle name="40% - Accent6 3 3 2" xfId="30260"/>
    <cellStyle name="40% - Accent6 3 3 2 10" xfId="30261"/>
    <cellStyle name="40% - Accent6 3 3 2 10 2" xfId="30262"/>
    <cellStyle name="40% - Accent6 3 3 2 11" xfId="30263"/>
    <cellStyle name="40% - Accent6 3 3 2 12" xfId="30264"/>
    <cellStyle name="40% - Accent6 3 3 2 2" xfId="30265"/>
    <cellStyle name="40% - Accent6 3 3 2 2 2" xfId="30266"/>
    <cellStyle name="40% - Accent6 3 3 2 2 2 2" xfId="30267"/>
    <cellStyle name="40% - Accent6 3 3 2 2 3" xfId="30268"/>
    <cellStyle name="40% - Accent6 3 3 2 2 4" xfId="30269"/>
    <cellStyle name="40% - Accent6 3 3 2 3" xfId="30270"/>
    <cellStyle name="40% - Accent6 3 3 2 3 2" xfId="30271"/>
    <cellStyle name="40% - Accent6 3 3 2 3 2 2" xfId="30272"/>
    <cellStyle name="40% - Accent6 3 3 2 3 3" xfId="30273"/>
    <cellStyle name="40% - Accent6 3 3 2 3 4" xfId="30274"/>
    <cellStyle name="40% - Accent6 3 3 2 4" xfId="30275"/>
    <cellStyle name="40% - Accent6 3 3 2 4 2" xfId="30276"/>
    <cellStyle name="40% - Accent6 3 3 2 4 2 2" xfId="30277"/>
    <cellStyle name="40% - Accent6 3 3 2 4 3" xfId="30278"/>
    <cellStyle name="40% - Accent6 3 3 2 4 4" xfId="30279"/>
    <cellStyle name="40% - Accent6 3 3 2 5" xfId="30280"/>
    <cellStyle name="40% - Accent6 3 3 2 5 2" xfId="30281"/>
    <cellStyle name="40% - Accent6 3 3 2 5 2 2" xfId="30282"/>
    <cellStyle name="40% - Accent6 3 3 2 5 3" xfId="30283"/>
    <cellStyle name="40% - Accent6 3 3 2 5 4" xfId="30284"/>
    <cellStyle name="40% - Accent6 3 3 2 6" xfId="30285"/>
    <cellStyle name="40% - Accent6 3 3 2 6 2" xfId="30286"/>
    <cellStyle name="40% - Accent6 3 3 2 6 2 2" xfId="30287"/>
    <cellStyle name="40% - Accent6 3 3 2 6 3" xfId="30288"/>
    <cellStyle name="40% - Accent6 3 3 2 6 4" xfId="30289"/>
    <cellStyle name="40% - Accent6 3 3 2 7" xfId="30290"/>
    <cellStyle name="40% - Accent6 3 3 2 7 2" xfId="30291"/>
    <cellStyle name="40% - Accent6 3 3 2 7 2 2" xfId="30292"/>
    <cellStyle name="40% - Accent6 3 3 2 7 3" xfId="30293"/>
    <cellStyle name="40% - Accent6 3 3 2 7 4" xfId="30294"/>
    <cellStyle name="40% - Accent6 3 3 2 8" xfId="30295"/>
    <cellStyle name="40% - Accent6 3 3 2 8 2" xfId="30296"/>
    <cellStyle name="40% - Accent6 3 3 2 8 2 2" xfId="30297"/>
    <cellStyle name="40% - Accent6 3 3 2 8 3" xfId="30298"/>
    <cellStyle name="40% - Accent6 3 3 2 8 4" xfId="30299"/>
    <cellStyle name="40% - Accent6 3 3 2 9" xfId="30300"/>
    <cellStyle name="40% - Accent6 3 3 2 9 2" xfId="30301"/>
    <cellStyle name="40% - Accent6 3 3 2 9 2 2" xfId="30302"/>
    <cellStyle name="40% - Accent6 3 3 2 9 3" xfId="30303"/>
    <cellStyle name="40% - Accent6 3 3 2 9 4" xfId="30304"/>
    <cellStyle name="40% - Accent6 3 3 3" xfId="30305"/>
    <cellStyle name="40% - Accent6 3 3 3 2" xfId="30306"/>
    <cellStyle name="40% - Accent6 3 3 3 2 2" xfId="30307"/>
    <cellStyle name="40% - Accent6 3 3 3 2 2 2" xfId="30308"/>
    <cellStyle name="40% - Accent6 3 3 3 2 3" xfId="30309"/>
    <cellStyle name="40% - Accent6 3 3 3 2 4" xfId="30310"/>
    <cellStyle name="40% - Accent6 3 3 3 3" xfId="30311"/>
    <cellStyle name="40% - Accent6 3 3 3 3 2" xfId="30312"/>
    <cellStyle name="40% - Accent6 3 3 3 4" xfId="30313"/>
    <cellStyle name="40% - Accent6 3 3 3 5" xfId="30314"/>
    <cellStyle name="40% - Accent6 3 3 4" xfId="30315"/>
    <cellStyle name="40% - Accent6 3 3 4 2" xfId="30316"/>
    <cellStyle name="40% - Accent6 3 3 4 2 2" xfId="30317"/>
    <cellStyle name="40% - Accent6 3 3 4 3" xfId="30318"/>
    <cellStyle name="40% - Accent6 3 3 4 4" xfId="30319"/>
    <cellStyle name="40% - Accent6 3 3 5" xfId="30320"/>
    <cellStyle name="40% - Accent6 3 3 5 2" xfId="30321"/>
    <cellStyle name="40% - Accent6 3 3 5 2 2" xfId="30322"/>
    <cellStyle name="40% - Accent6 3 3 5 3" xfId="30323"/>
    <cellStyle name="40% - Accent6 3 3 5 4" xfId="30324"/>
    <cellStyle name="40% - Accent6 3 3 6" xfId="30325"/>
    <cellStyle name="40% - Accent6 3 3 6 2" xfId="30326"/>
    <cellStyle name="40% - Accent6 3 3 6 2 2" xfId="30327"/>
    <cellStyle name="40% - Accent6 3 3 6 3" xfId="30328"/>
    <cellStyle name="40% - Accent6 3 3 6 4" xfId="30329"/>
    <cellStyle name="40% - Accent6 3 3 7" xfId="30330"/>
    <cellStyle name="40% - Accent6 3 3 7 2" xfId="30331"/>
    <cellStyle name="40% - Accent6 3 3 7 2 2" xfId="30332"/>
    <cellStyle name="40% - Accent6 3 3 7 3" xfId="30333"/>
    <cellStyle name="40% - Accent6 3 3 7 4" xfId="30334"/>
    <cellStyle name="40% - Accent6 3 3 8" xfId="30335"/>
    <cellStyle name="40% - Accent6 3 3 8 2" xfId="30336"/>
    <cellStyle name="40% - Accent6 3 3 8 2 2" xfId="30337"/>
    <cellStyle name="40% - Accent6 3 3 8 3" xfId="30338"/>
    <cellStyle name="40% - Accent6 3 3 8 4" xfId="30339"/>
    <cellStyle name="40% - Accent6 3 3 9" xfId="30340"/>
    <cellStyle name="40% - Accent6 3 3 9 2" xfId="30341"/>
    <cellStyle name="40% - Accent6 3 3 9 2 2" xfId="30342"/>
    <cellStyle name="40% - Accent6 3 3 9 3" xfId="30343"/>
    <cellStyle name="40% - Accent6 3 3 9 4" xfId="30344"/>
    <cellStyle name="40% - Accent6 3 4" xfId="1240"/>
    <cellStyle name="40% - Accent6 3 4 10" xfId="30345"/>
    <cellStyle name="40% - Accent6 3 4 10 2" xfId="30346"/>
    <cellStyle name="40% - Accent6 3 4 10 2 2" xfId="30347"/>
    <cellStyle name="40% - Accent6 3 4 10 3" xfId="30348"/>
    <cellStyle name="40% - Accent6 3 4 11" xfId="30349"/>
    <cellStyle name="40% - Accent6 3 4 11 2" xfId="30350"/>
    <cellStyle name="40% - Accent6 3 4 12" xfId="30351"/>
    <cellStyle name="40% - Accent6 3 4 13" xfId="30352"/>
    <cellStyle name="40% - Accent6 3 4 14" xfId="30353"/>
    <cellStyle name="40% - Accent6 3 4 2" xfId="30354"/>
    <cellStyle name="40% - Accent6 3 4 2 2" xfId="30355"/>
    <cellStyle name="40% - Accent6 3 4 2 2 2" xfId="30356"/>
    <cellStyle name="40% - Accent6 3 4 2 2 2 2" xfId="30357"/>
    <cellStyle name="40% - Accent6 3 4 2 2 3" xfId="30358"/>
    <cellStyle name="40% - Accent6 3 4 2 2 4" xfId="30359"/>
    <cellStyle name="40% - Accent6 3 4 2 3" xfId="30360"/>
    <cellStyle name="40% - Accent6 3 4 2 3 2" xfId="30361"/>
    <cellStyle name="40% - Accent6 3 4 2 4" xfId="30362"/>
    <cellStyle name="40% - Accent6 3 4 2 5" xfId="30363"/>
    <cellStyle name="40% - Accent6 3 4 3" xfId="30364"/>
    <cellStyle name="40% - Accent6 3 4 3 2" xfId="30365"/>
    <cellStyle name="40% - Accent6 3 4 3 2 2" xfId="30366"/>
    <cellStyle name="40% - Accent6 3 4 3 2 2 2" xfId="30367"/>
    <cellStyle name="40% - Accent6 3 4 3 2 3" xfId="30368"/>
    <cellStyle name="40% - Accent6 3 4 3 2 4" xfId="30369"/>
    <cellStyle name="40% - Accent6 3 4 3 3" xfId="30370"/>
    <cellStyle name="40% - Accent6 3 4 3 3 2" xfId="30371"/>
    <cellStyle name="40% - Accent6 3 4 3 4" xfId="30372"/>
    <cellStyle name="40% - Accent6 3 4 3 5" xfId="30373"/>
    <cellStyle name="40% - Accent6 3 4 4" xfId="30374"/>
    <cellStyle name="40% - Accent6 3 4 4 2" xfId="30375"/>
    <cellStyle name="40% - Accent6 3 4 4 2 2" xfId="30376"/>
    <cellStyle name="40% - Accent6 3 4 4 3" xfId="30377"/>
    <cellStyle name="40% - Accent6 3 4 4 4" xfId="30378"/>
    <cellStyle name="40% - Accent6 3 4 5" xfId="30379"/>
    <cellStyle name="40% - Accent6 3 4 5 2" xfId="30380"/>
    <cellStyle name="40% - Accent6 3 4 5 2 2" xfId="30381"/>
    <cellStyle name="40% - Accent6 3 4 5 3" xfId="30382"/>
    <cellStyle name="40% - Accent6 3 4 5 4" xfId="30383"/>
    <cellStyle name="40% - Accent6 3 4 6" xfId="30384"/>
    <cellStyle name="40% - Accent6 3 4 6 2" xfId="30385"/>
    <cellStyle name="40% - Accent6 3 4 6 2 2" xfId="30386"/>
    <cellStyle name="40% - Accent6 3 4 6 3" xfId="30387"/>
    <cellStyle name="40% - Accent6 3 4 6 4" xfId="30388"/>
    <cellStyle name="40% - Accent6 3 4 7" xfId="30389"/>
    <cellStyle name="40% - Accent6 3 4 7 2" xfId="30390"/>
    <cellStyle name="40% - Accent6 3 4 7 2 2" xfId="30391"/>
    <cellStyle name="40% - Accent6 3 4 7 3" xfId="30392"/>
    <cellStyle name="40% - Accent6 3 4 7 4" xfId="30393"/>
    <cellStyle name="40% - Accent6 3 4 8" xfId="30394"/>
    <cellStyle name="40% - Accent6 3 4 8 2" xfId="30395"/>
    <cellStyle name="40% - Accent6 3 4 8 2 2" xfId="30396"/>
    <cellStyle name="40% - Accent6 3 4 8 3" xfId="30397"/>
    <cellStyle name="40% - Accent6 3 4 8 4" xfId="30398"/>
    <cellStyle name="40% - Accent6 3 4 9" xfId="30399"/>
    <cellStyle name="40% - Accent6 3 4 9 2" xfId="30400"/>
    <cellStyle name="40% - Accent6 3 4 9 2 2" xfId="30401"/>
    <cellStyle name="40% - Accent6 3 4 9 3" xfId="30402"/>
    <cellStyle name="40% - Accent6 3 4 9 4" xfId="30403"/>
    <cellStyle name="40% - Accent6 3 5" xfId="1241"/>
    <cellStyle name="40% - Accent6 3 5 2" xfId="30404"/>
    <cellStyle name="40% - Accent6 3 5 2 2" xfId="30405"/>
    <cellStyle name="40% - Accent6 3 5 2 2 2" xfId="30406"/>
    <cellStyle name="40% - Accent6 3 5 2 3" xfId="30407"/>
    <cellStyle name="40% - Accent6 3 5 2 4" xfId="30408"/>
    <cellStyle name="40% - Accent6 3 5 3" xfId="30409"/>
    <cellStyle name="40% - Accent6 3 5 3 2" xfId="30410"/>
    <cellStyle name="40% - Accent6 3 5 3 2 2" xfId="30411"/>
    <cellStyle name="40% - Accent6 3 5 3 3" xfId="30412"/>
    <cellStyle name="40% - Accent6 3 5 3 4" xfId="30413"/>
    <cellStyle name="40% - Accent6 3 5 4" xfId="30414"/>
    <cellStyle name="40% - Accent6 3 5 4 2" xfId="30415"/>
    <cellStyle name="40% - Accent6 3 5 5" xfId="30416"/>
    <cellStyle name="40% - Accent6 3 5 6" xfId="30417"/>
    <cellStyle name="40% - Accent6 3 5 7" xfId="30418"/>
    <cellStyle name="40% - Accent6 3 6" xfId="1242"/>
    <cellStyle name="40% - Accent6 3 6 2" xfId="30419"/>
    <cellStyle name="40% - Accent6 3 6 2 2" xfId="30420"/>
    <cellStyle name="40% - Accent6 3 6 2 2 2" xfId="30421"/>
    <cellStyle name="40% - Accent6 3 6 2 3" xfId="30422"/>
    <cellStyle name="40% - Accent6 3 6 2 4" xfId="30423"/>
    <cellStyle name="40% - Accent6 3 6 3" xfId="30424"/>
    <cellStyle name="40% - Accent6 3 6 3 2" xfId="30425"/>
    <cellStyle name="40% - Accent6 3 6 4" xfId="30426"/>
    <cellStyle name="40% - Accent6 3 6 5" xfId="30427"/>
    <cellStyle name="40% - Accent6 3 6 6" xfId="30428"/>
    <cellStyle name="40% - Accent6 3 7" xfId="1243"/>
    <cellStyle name="40% - Accent6 3 7 2" xfId="30429"/>
    <cellStyle name="40% - Accent6 3 7 2 2" xfId="30430"/>
    <cellStyle name="40% - Accent6 3 7 2 2 2" xfId="30431"/>
    <cellStyle name="40% - Accent6 3 7 2 3" xfId="30432"/>
    <cellStyle name="40% - Accent6 3 7 2 4" xfId="30433"/>
    <cellStyle name="40% - Accent6 3 7 3" xfId="30434"/>
    <cellStyle name="40% - Accent6 3 7 3 2" xfId="30435"/>
    <cellStyle name="40% - Accent6 3 7 4" xfId="30436"/>
    <cellStyle name="40% - Accent6 3 7 5" xfId="30437"/>
    <cellStyle name="40% - Accent6 3 7 6" xfId="30438"/>
    <cellStyle name="40% - Accent6 3 8" xfId="1244"/>
    <cellStyle name="40% - Accent6 3 8 2" xfId="30439"/>
    <cellStyle name="40% - Accent6 3 8 2 2" xfId="30440"/>
    <cellStyle name="40% - Accent6 3 8 2 2 2" xfId="30441"/>
    <cellStyle name="40% - Accent6 3 8 2 3" xfId="30442"/>
    <cellStyle name="40% - Accent6 3 8 2 4" xfId="30443"/>
    <cellStyle name="40% - Accent6 3 8 3" xfId="30444"/>
    <cellStyle name="40% - Accent6 3 8 3 2" xfId="30445"/>
    <cellStyle name="40% - Accent6 3 8 4" xfId="30446"/>
    <cellStyle name="40% - Accent6 3 8 5" xfId="30447"/>
    <cellStyle name="40% - Accent6 3 8 6" xfId="30448"/>
    <cellStyle name="40% - Accent6 3 9" xfId="1245"/>
    <cellStyle name="40% - Accent6 3 9 2" xfId="30449"/>
    <cellStyle name="40% - Accent6 3 9 2 2" xfId="30450"/>
    <cellStyle name="40% - Accent6 3 9 2 2 2" xfId="30451"/>
    <cellStyle name="40% - Accent6 3 9 2 3" xfId="30452"/>
    <cellStyle name="40% - Accent6 3 9 2 4" xfId="30453"/>
    <cellStyle name="40% - Accent6 3 9 3" xfId="30454"/>
    <cellStyle name="40% - Accent6 3 9 3 2" xfId="30455"/>
    <cellStyle name="40% - Accent6 3 9 4" xfId="30456"/>
    <cellStyle name="40% - Accent6 3 9 5" xfId="30457"/>
    <cellStyle name="40% - Accent6 3 9 6" xfId="30458"/>
    <cellStyle name="40% - Accent6 4" xfId="1246"/>
    <cellStyle name="40% - Accent6 4 10" xfId="30459"/>
    <cellStyle name="40% - Accent6 4 10 2" xfId="30460"/>
    <cellStyle name="40% - Accent6 4 10 2 2" xfId="30461"/>
    <cellStyle name="40% - Accent6 4 10 3" xfId="30462"/>
    <cellStyle name="40% - Accent6 4 10 4" xfId="30463"/>
    <cellStyle name="40% - Accent6 4 11" xfId="30464"/>
    <cellStyle name="40% - Accent6 4 11 2" xfId="30465"/>
    <cellStyle name="40% - Accent6 4 11 2 2" xfId="30466"/>
    <cellStyle name="40% - Accent6 4 11 3" xfId="30467"/>
    <cellStyle name="40% - Accent6 4 11 4" xfId="30468"/>
    <cellStyle name="40% - Accent6 4 12" xfId="30469"/>
    <cellStyle name="40% - Accent6 4 12 2" xfId="30470"/>
    <cellStyle name="40% - Accent6 4 12 2 2" xfId="30471"/>
    <cellStyle name="40% - Accent6 4 12 3" xfId="30472"/>
    <cellStyle name="40% - Accent6 4 13" xfId="30473"/>
    <cellStyle name="40% - Accent6 4 13 2" xfId="30474"/>
    <cellStyle name="40% - Accent6 4 14" xfId="30475"/>
    <cellStyle name="40% - Accent6 4 15" xfId="30476"/>
    <cellStyle name="40% - Accent6 4 16" xfId="30477"/>
    <cellStyle name="40% - Accent6 4 2" xfId="1247"/>
    <cellStyle name="40% - Accent6 4 2 10" xfId="30478"/>
    <cellStyle name="40% - Accent6 4 2 10 2" xfId="30479"/>
    <cellStyle name="40% - Accent6 4 2 10 2 2" xfId="30480"/>
    <cellStyle name="40% - Accent6 4 2 10 3" xfId="30481"/>
    <cellStyle name="40% - Accent6 4 2 11" xfId="30482"/>
    <cellStyle name="40% - Accent6 4 2 11 2" xfId="30483"/>
    <cellStyle name="40% - Accent6 4 2 12" xfId="30484"/>
    <cellStyle name="40% - Accent6 4 2 13" xfId="30485"/>
    <cellStyle name="40% - Accent6 4 2 14" xfId="30486"/>
    <cellStyle name="40% - Accent6 4 2 2" xfId="30487"/>
    <cellStyle name="40% - Accent6 4 2 2 2" xfId="30488"/>
    <cellStyle name="40% - Accent6 4 2 2 2 2" xfId="30489"/>
    <cellStyle name="40% - Accent6 4 2 2 2 2 2" xfId="30490"/>
    <cellStyle name="40% - Accent6 4 2 2 2 3" xfId="30491"/>
    <cellStyle name="40% - Accent6 4 2 2 2 4" xfId="30492"/>
    <cellStyle name="40% - Accent6 4 2 2 3" xfId="30493"/>
    <cellStyle name="40% - Accent6 4 2 2 3 2" xfId="30494"/>
    <cellStyle name="40% - Accent6 4 2 2 4" xfId="30495"/>
    <cellStyle name="40% - Accent6 4 2 2 5" xfId="30496"/>
    <cellStyle name="40% - Accent6 4 2 3" xfId="30497"/>
    <cellStyle name="40% - Accent6 4 2 3 2" xfId="30498"/>
    <cellStyle name="40% - Accent6 4 2 3 2 2" xfId="30499"/>
    <cellStyle name="40% - Accent6 4 2 3 2 2 2" xfId="30500"/>
    <cellStyle name="40% - Accent6 4 2 3 2 3" xfId="30501"/>
    <cellStyle name="40% - Accent6 4 2 3 2 4" xfId="30502"/>
    <cellStyle name="40% - Accent6 4 2 3 3" xfId="30503"/>
    <cellStyle name="40% - Accent6 4 2 3 3 2" xfId="30504"/>
    <cellStyle name="40% - Accent6 4 2 3 4" xfId="30505"/>
    <cellStyle name="40% - Accent6 4 2 3 5" xfId="30506"/>
    <cellStyle name="40% - Accent6 4 2 4" xfId="30507"/>
    <cellStyle name="40% - Accent6 4 2 4 2" xfId="30508"/>
    <cellStyle name="40% - Accent6 4 2 4 2 2" xfId="30509"/>
    <cellStyle name="40% - Accent6 4 2 4 3" xfId="30510"/>
    <cellStyle name="40% - Accent6 4 2 4 4" xfId="30511"/>
    <cellStyle name="40% - Accent6 4 2 5" xfId="30512"/>
    <cellStyle name="40% - Accent6 4 2 5 2" xfId="30513"/>
    <cellStyle name="40% - Accent6 4 2 5 2 2" xfId="30514"/>
    <cellStyle name="40% - Accent6 4 2 5 3" xfId="30515"/>
    <cellStyle name="40% - Accent6 4 2 5 4" xfId="30516"/>
    <cellStyle name="40% - Accent6 4 2 6" xfId="30517"/>
    <cellStyle name="40% - Accent6 4 2 6 2" xfId="30518"/>
    <cellStyle name="40% - Accent6 4 2 6 2 2" xfId="30519"/>
    <cellStyle name="40% - Accent6 4 2 6 3" xfId="30520"/>
    <cellStyle name="40% - Accent6 4 2 6 4" xfId="30521"/>
    <cellStyle name="40% - Accent6 4 2 7" xfId="30522"/>
    <cellStyle name="40% - Accent6 4 2 7 2" xfId="30523"/>
    <cellStyle name="40% - Accent6 4 2 7 2 2" xfId="30524"/>
    <cellStyle name="40% - Accent6 4 2 7 3" xfId="30525"/>
    <cellStyle name="40% - Accent6 4 2 7 4" xfId="30526"/>
    <cellStyle name="40% - Accent6 4 2 8" xfId="30527"/>
    <cellStyle name="40% - Accent6 4 2 8 2" xfId="30528"/>
    <cellStyle name="40% - Accent6 4 2 8 2 2" xfId="30529"/>
    <cellStyle name="40% - Accent6 4 2 8 3" xfId="30530"/>
    <cellStyle name="40% - Accent6 4 2 8 4" xfId="30531"/>
    <cellStyle name="40% - Accent6 4 2 9" xfId="30532"/>
    <cellStyle name="40% - Accent6 4 2 9 2" xfId="30533"/>
    <cellStyle name="40% - Accent6 4 2 9 2 2" xfId="30534"/>
    <cellStyle name="40% - Accent6 4 2 9 3" xfId="30535"/>
    <cellStyle name="40% - Accent6 4 2 9 4" xfId="30536"/>
    <cellStyle name="40% - Accent6 4 3" xfId="1248"/>
    <cellStyle name="40% - Accent6 4 3 10" xfId="30537"/>
    <cellStyle name="40% - Accent6 4 3 10 2" xfId="30538"/>
    <cellStyle name="40% - Accent6 4 3 11" xfId="30539"/>
    <cellStyle name="40% - Accent6 4 3 12" xfId="30540"/>
    <cellStyle name="40% - Accent6 4 3 13" xfId="30541"/>
    <cellStyle name="40% - Accent6 4 3 2" xfId="30542"/>
    <cellStyle name="40% - Accent6 4 3 2 2" xfId="30543"/>
    <cellStyle name="40% - Accent6 4 3 2 2 2" xfId="30544"/>
    <cellStyle name="40% - Accent6 4 3 2 3" xfId="30545"/>
    <cellStyle name="40% - Accent6 4 3 2 4" xfId="30546"/>
    <cellStyle name="40% - Accent6 4 3 3" xfId="30547"/>
    <cellStyle name="40% - Accent6 4 3 3 2" xfId="30548"/>
    <cellStyle name="40% - Accent6 4 3 3 2 2" xfId="30549"/>
    <cellStyle name="40% - Accent6 4 3 3 3" xfId="30550"/>
    <cellStyle name="40% - Accent6 4 3 3 4" xfId="30551"/>
    <cellStyle name="40% - Accent6 4 3 4" xfId="30552"/>
    <cellStyle name="40% - Accent6 4 3 4 2" xfId="30553"/>
    <cellStyle name="40% - Accent6 4 3 4 2 2" xfId="30554"/>
    <cellStyle name="40% - Accent6 4 3 4 3" xfId="30555"/>
    <cellStyle name="40% - Accent6 4 3 4 4" xfId="30556"/>
    <cellStyle name="40% - Accent6 4 3 5" xfId="30557"/>
    <cellStyle name="40% - Accent6 4 3 5 2" xfId="30558"/>
    <cellStyle name="40% - Accent6 4 3 5 2 2" xfId="30559"/>
    <cellStyle name="40% - Accent6 4 3 5 3" xfId="30560"/>
    <cellStyle name="40% - Accent6 4 3 5 4" xfId="30561"/>
    <cellStyle name="40% - Accent6 4 3 6" xfId="30562"/>
    <cellStyle name="40% - Accent6 4 3 6 2" xfId="30563"/>
    <cellStyle name="40% - Accent6 4 3 6 2 2" xfId="30564"/>
    <cellStyle name="40% - Accent6 4 3 6 3" xfId="30565"/>
    <cellStyle name="40% - Accent6 4 3 6 4" xfId="30566"/>
    <cellStyle name="40% - Accent6 4 3 7" xfId="30567"/>
    <cellStyle name="40% - Accent6 4 3 7 2" xfId="30568"/>
    <cellStyle name="40% - Accent6 4 3 7 2 2" xfId="30569"/>
    <cellStyle name="40% - Accent6 4 3 7 3" xfId="30570"/>
    <cellStyle name="40% - Accent6 4 3 7 4" xfId="30571"/>
    <cellStyle name="40% - Accent6 4 3 8" xfId="30572"/>
    <cellStyle name="40% - Accent6 4 3 8 2" xfId="30573"/>
    <cellStyle name="40% - Accent6 4 3 8 2 2" xfId="30574"/>
    <cellStyle name="40% - Accent6 4 3 8 3" xfId="30575"/>
    <cellStyle name="40% - Accent6 4 3 8 4" xfId="30576"/>
    <cellStyle name="40% - Accent6 4 3 9" xfId="30577"/>
    <cellStyle name="40% - Accent6 4 3 9 2" xfId="30578"/>
    <cellStyle name="40% - Accent6 4 3 9 2 2" xfId="30579"/>
    <cellStyle name="40% - Accent6 4 3 9 3" xfId="30580"/>
    <cellStyle name="40% - Accent6 4 4" xfId="1249"/>
    <cellStyle name="40% - Accent6 4 4 2" xfId="30581"/>
    <cellStyle name="40% - Accent6 4 4 2 2" xfId="30582"/>
    <cellStyle name="40% - Accent6 4 4 2 2 2" xfId="30583"/>
    <cellStyle name="40% - Accent6 4 4 2 3" xfId="30584"/>
    <cellStyle name="40% - Accent6 4 4 2 4" xfId="30585"/>
    <cellStyle name="40% - Accent6 4 4 3" xfId="30586"/>
    <cellStyle name="40% - Accent6 4 4 3 2" xfId="30587"/>
    <cellStyle name="40% - Accent6 4 4 3 2 2" xfId="30588"/>
    <cellStyle name="40% - Accent6 4 4 3 3" xfId="30589"/>
    <cellStyle name="40% - Accent6 4 4 4" xfId="30590"/>
    <cellStyle name="40% - Accent6 4 4 4 2" xfId="30591"/>
    <cellStyle name="40% - Accent6 4 4 5" xfId="30592"/>
    <cellStyle name="40% - Accent6 4 4 6" xfId="30593"/>
    <cellStyle name="40% - Accent6 4 4 7" xfId="30594"/>
    <cellStyle name="40% - Accent6 4 5" xfId="30595"/>
    <cellStyle name="40% - Accent6 4 5 2" xfId="30596"/>
    <cellStyle name="40% - Accent6 4 5 2 2" xfId="30597"/>
    <cellStyle name="40% - Accent6 4 5 3" xfId="30598"/>
    <cellStyle name="40% - Accent6 4 5 4" xfId="30599"/>
    <cellStyle name="40% - Accent6 4 6" xfId="30600"/>
    <cellStyle name="40% - Accent6 4 6 2" xfId="30601"/>
    <cellStyle name="40% - Accent6 4 6 2 2" xfId="30602"/>
    <cellStyle name="40% - Accent6 4 6 3" xfId="30603"/>
    <cellStyle name="40% - Accent6 4 6 4" xfId="30604"/>
    <cellStyle name="40% - Accent6 4 7" xfId="30605"/>
    <cellStyle name="40% - Accent6 4 7 2" xfId="30606"/>
    <cellStyle name="40% - Accent6 4 7 2 2" xfId="30607"/>
    <cellStyle name="40% - Accent6 4 7 3" xfId="30608"/>
    <cellStyle name="40% - Accent6 4 7 4" xfId="30609"/>
    <cellStyle name="40% - Accent6 4 8" xfId="30610"/>
    <cellStyle name="40% - Accent6 4 8 2" xfId="30611"/>
    <cellStyle name="40% - Accent6 4 8 2 2" xfId="30612"/>
    <cellStyle name="40% - Accent6 4 8 3" xfId="30613"/>
    <cellStyle name="40% - Accent6 4 8 4" xfId="30614"/>
    <cellStyle name="40% - Accent6 4 9" xfId="30615"/>
    <cellStyle name="40% - Accent6 4 9 2" xfId="30616"/>
    <cellStyle name="40% - Accent6 4 9 2 2" xfId="30617"/>
    <cellStyle name="40% - Accent6 4 9 3" xfId="30618"/>
    <cellStyle name="40% - Accent6 4 9 4" xfId="30619"/>
    <cellStyle name="40% - Accent6 5" xfId="1250"/>
    <cellStyle name="40% - Accent6 5 10" xfId="30620"/>
    <cellStyle name="40% - Accent6 5 10 2" xfId="30621"/>
    <cellStyle name="40% - Accent6 5 10 2 2" xfId="30622"/>
    <cellStyle name="40% - Accent6 5 10 3" xfId="30623"/>
    <cellStyle name="40% - Accent6 5 10 4" xfId="30624"/>
    <cellStyle name="40% - Accent6 5 11" xfId="30625"/>
    <cellStyle name="40% - Accent6 5 11 2" xfId="30626"/>
    <cellStyle name="40% - Accent6 5 11 2 2" xfId="30627"/>
    <cellStyle name="40% - Accent6 5 11 3" xfId="30628"/>
    <cellStyle name="40% - Accent6 5 11 4" xfId="30629"/>
    <cellStyle name="40% - Accent6 5 12" xfId="30630"/>
    <cellStyle name="40% - Accent6 5 12 2" xfId="30631"/>
    <cellStyle name="40% - Accent6 5 12 2 2" xfId="30632"/>
    <cellStyle name="40% - Accent6 5 12 3" xfId="30633"/>
    <cellStyle name="40% - Accent6 5 13" xfId="30634"/>
    <cellStyle name="40% - Accent6 5 13 2" xfId="30635"/>
    <cellStyle name="40% - Accent6 5 14" xfId="30636"/>
    <cellStyle name="40% - Accent6 5 15" xfId="30637"/>
    <cellStyle name="40% - Accent6 5 16" xfId="30638"/>
    <cellStyle name="40% - Accent6 5 2" xfId="1251"/>
    <cellStyle name="40% - Accent6 5 2 10" xfId="30639"/>
    <cellStyle name="40% - Accent6 5 2 10 2" xfId="30640"/>
    <cellStyle name="40% - Accent6 5 2 10 2 2" xfId="30641"/>
    <cellStyle name="40% - Accent6 5 2 10 3" xfId="30642"/>
    <cellStyle name="40% - Accent6 5 2 11" xfId="30643"/>
    <cellStyle name="40% - Accent6 5 2 11 2" xfId="30644"/>
    <cellStyle name="40% - Accent6 5 2 12" xfId="30645"/>
    <cellStyle name="40% - Accent6 5 2 13" xfId="30646"/>
    <cellStyle name="40% - Accent6 5 2 14" xfId="30647"/>
    <cellStyle name="40% - Accent6 5 2 2" xfId="30648"/>
    <cellStyle name="40% - Accent6 5 2 2 2" xfId="30649"/>
    <cellStyle name="40% - Accent6 5 2 2 2 2" xfId="30650"/>
    <cellStyle name="40% - Accent6 5 2 2 3" xfId="30651"/>
    <cellStyle name="40% - Accent6 5 2 2 4" xfId="30652"/>
    <cellStyle name="40% - Accent6 5 2 3" xfId="30653"/>
    <cellStyle name="40% - Accent6 5 2 3 2" xfId="30654"/>
    <cellStyle name="40% - Accent6 5 2 3 2 2" xfId="30655"/>
    <cellStyle name="40% - Accent6 5 2 3 3" xfId="30656"/>
    <cellStyle name="40% - Accent6 5 2 3 4" xfId="30657"/>
    <cellStyle name="40% - Accent6 5 2 4" xfId="30658"/>
    <cellStyle name="40% - Accent6 5 2 4 2" xfId="30659"/>
    <cellStyle name="40% - Accent6 5 2 4 2 2" xfId="30660"/>
    <cellStyle name="40% - Accent6 5 2 4 3" xfId="30661"/>
    <cellStyle name="40% - Accent6 5 2 4 4" xfId="30662"/>
    <cellStyle name="40% - Accent6 5 2 5" xfId="30663"/>
    <cellStyle name="40% - Accent6 5 2 5 2" xfId="30664"/>
    <cellStyle name="40% - Accent6 5 2 5 2 2" xfId="30665"/>
    <cellStyle name="40% - Accent6 5 2 5 3" xfId="30666"/>
    <cellStyle name="40% - Accent6 5 2 5 4" xfId="30667"/>
    <cellStyle name="40% - Accent6 5 2 6" xfId="30668"/>
    <cellStyle name="40% - Accent6 5 2 6 2" xfId="30669"/>
    <cellStyle name="40% - Accent6 5 2 6 2 2" xfId="30670"/>
    <cellStyle name="40% - Accent6 5 2 6 3" xfId="30671"/>
    <cellStyle name="40% - Accent6 5 2 6 4" xfId="30672"/>
    <cellStyle name="40% - Accent6 5 2 7" xfId="30673"/>
    <cellStyle name="40% - Accent6 5 2 7 2" xfId="30674"/>
    <cellStyle name="40% - Accent6 5 2 7 2 2" xfId="30675"/>
    <cellStyle name="40% - Accent6 5 2 7 3" xfId="30676"/>
    <cellStyle name="40% - Accent6 5 2 7 4" xfId="30677"/>
    <cellStyle name="40% - Accent6 5 2 8" xfId="30678"/>
    <cellStyle name="40% - Accent6 5 2 8 2" xfId="30679"/>
    <cellStyle name="40% - Accent6 5 2 8 2 2" xfId="30680"/>
    <cellStyle name="40% - Accent6 5 2 8 3" xfId="30681"/>
    <cellStyle name="40% - Accent6 5 2 8 4" xfId="30682"/>
    <cellStyle name="40% - Accent6 5 2 9" xfId="30683"/>
    <cellStyle name="40% - Accent6 5 2 9 2" xfId="30684"/>
    <cellStyle name="40% - Accent6 5 2 9 2 2" xfId="30685"/>
    <cellStyle name="40% - Accent6 5 2 9 3" xfId="30686"/>
    <cellStyle name="40% - Accent6 5 2 9 4" xfId="30687"/>
    <cellStyle name="40% - Accent6 5 3" xfId="1252"/>
    <cellStyle name="40% - Accent6 5 3 2" xfId="30688"/>
    <cellStyle name="40% - Accent6 5 3 2 2" xfId="30689"/>
    <cellStyle name="40% - Accent6 5 3 2 2 2" xfId="30690"/>
    <cellStyle name="40% - Accent6 5 3 2 3" xfId="30691"/>
    <cellStyle name="40% - Accent6 5 3 2 4" xfId="30692"/>
    <cellStyle name="40% - Accent6 5 3 3" xfId="30693"/>
    <cellStyle name="40% - Accent6 5 3 3 2" xfId="30694"/>
    <cellStyle name="40% - Accent6 5 3 3 2 2" xfId="30695"/>
    <cellStyle name="40% - Accent6 5 3 3 3" xfId="30696"/>
    <cellStyle name="40% - Accent6 5 3 4" xfId="30697"/>
    <cellStyle name="40% - Accent6 5 3 4 2" xfId="30698"/>
    <cellStyle name="40% - Accent6 5 3 5" xfId="30699"/>
    <cellStyle name="40% - Accent6 5 3 6" xfId="30700"/>
    <cellStyle name="40% - Accent6 5 3 7" xfId="30701"/>
    <cellStyle name="40% - Accent6 5 4" xfId="1253"/>
    <cellStyle name="40% - Accent6 5 4 2" xfId="30702"/>
    <cellStyle name="40% - Accent6 5 4 2 2" xfId="30703"/>
    <cellStyle name="40% - Accent6 5 4 2 2 2" xfId="30704"/>
    <cellStyle name="40% - Accent6 5 4 2 3" xfId="30705"/>
    <cellStyle name="40% - Accent6 5 4 3" xfId="30706"/>
    <cellStyle name="40% - Accent6 5 4 3 2" xfId="30707"/>
    <cellStyle name="40% - Accent6 5 4 4" xfId="30708"/>
    <cellStyle name="40% - Accent6 5 4 5" xfId="30709"/>
    <cellStyle name="40% - Accent6 5 4 6" xfId="30710"/>
    <cellStyle name="40% - Accent6 5 5" xfId="30711"/>
    <cellStyle name="40% - Accent6 5 5 2" xfId="30712"/>
    <cellStyle name="40% - Accent6 5 5 2 2" xfId="30713"/>
    <cellStyle name="40% - Accent6 5 5 3" xfId="30714"/>
    <cellStyle name="40% - Accent6 5 5 4" xfId="30715"/>
    <cellStyle name="40% - Accent6 5 6" xfId="30716"/>
    <cellStyle name="40% - Accent6 5 6 2" xfId="30717"/>
    <cellStyle name="40% - Accent6 5 6 2 2" xfId="30718"/>
    <cellStyle name="40% - Accent6 5 6 3" xfId="30719"/>
    <cellStyle name="40% - Accent6 5 6 4" xfId="30720"/>
    <cellStyle name="40% - Accent6 5 7" xfId="30721"/>
    <cellStyle name="40% - Accent6 5 7 2" xfId="30722"/>
    <cellStyle name="40% - Accent6 5 7 2 2" xfId="30723"/>
    <cellStyle name="40% - Accent6 5 7 3" xfId="30724"/>
    <cellStyle name="40% - Accent6 5 7 4" xfId="30725"/>
    <cellStyle name="40% - Accent6 5 8" xfId="30726"/>
    <cellStyle name="40% - Accent6 5 8 2" xfId="30727"/>
    <cellStyle name="40% - Accent6 5 8 2 2" xfId="30728"/>
    <cellStyle name="40% - Accent6 5 8 3" xfId="30729"/>
    <cellStyle name="40% - Accent6 5 8 4" xfId="30730"/>
    <cellStyle name="40% - Accent6 5 9" xfId="30731"/>
    <cellStyle name="40% - Accent6 5 9 2" xfId="30732"/>
    <cellStyle name="40% - Accent6 5 9 2 2" xfId="30733"/>
    <cellStyle name="40% - Accent6 5 9 3" xfId="30734"/>
    <cellStyle name="40% - Accent6 5 9 4" xfId="30735"/>
    <cellStyle name="40% - Accent6 6" xfId="1254"/>
    <cellStyle name="40% - Accent6 6 10" xfId="30736"/>
    <cellStyle name="40% - Accent6 6 10 2" xfId="30737"/>
    <cellStyle name="40% - Accent6 6 10 2 2" xfId="30738"/>
    <cellStyle name="40% - Accent6 6 10 3" xfId="30739"/>
    <cellStyle name="40% - Accent6 6 11" xfId="30740"/>
    <cellStyle name="40% - Accent6 6 11 2" xfId="30741"/>
    <cellStyle name="40% - Accent6 6 12" xfId="30742"/>
    <cellStyle name="40% - Accent6 6 13" xfId="30743"/>
    <cellStyle name="40% - Accent6 6 14" xfId="30744"/>
    <cellStyle name="40% - Accent6 6 2" xfId="1255"/>
    <cellStyle name="40% - Accent6 6 2 2" xfId="30745"/>
    <cellStyle name="40% - Accent6 6 2 2 2" xfId="30746"/>
    <cellStyle name="40% - Accent6 6 2 2 2 2" xfId="30747"/>
    <cellStyle name="40% - Accent6 6 2 2 3" xfId="30748"/>
    <cellStyle name="40% - Accent6 6 2 2 4" xfId="30749"/>
    <cellStyle name="40% - Accent6 6 2 3" xfId="30750"/>
    <cellStyle name="40% - Accent6 6 2 3 2" xfId="30751"/>
    <cellStyle name="40% - Accent6 6 2 3 2 2" xfId="30752"/>
    <cellStyle name="40% - Accent6 6 2 3 3" xfId="30753"/>
    <cellStyle name="40% - Accent6 6 2 4" xfId="30754"/>
    <cellStyle name="40% - Accent6 6 2 4 2" xfId="30755"/>
    <cellStyle name="40% - Accent6 6 2 5" xfId="30756"/>
    <cellStyle name="40% - Accent6 6 2 6" xfId="30757"/>
    <cellStyle name="40% - Accent6 6 2 7" xfId="30758"/>
    <cellStyle name="40% - Accent6 6 3" xfId="1256"/>
    <cellStyle name="40% - Accent6 6 3 2" xfId="30759"/>
    <cellStyle name="40% - Accent6 6 3 2 2" xfId="30760"/>
    <cellStyle name="40% - Accent6 6 3 2 2 2" xfId="30761"/>
    <cellStyle name="40% - Accent6 6 3 2 3" xfId="30762"/>
    <cellStyle name="40% - Accent6 6 3 2 4" xfId="30763"/>
    <cellStyle name="40% - Accent6 6 3 3" xfId="30764"/>
    <cellStyle name="40% - Accent6 6 3 3 2" xfId="30765"/>
    <cellStyle name="40% - Accent6 6 3 3 2 2" xfId="30766"/>
    <cellStyle name="40% - Accent6 6 3 3 3" xfId="30767"/>
    <cellStyle name="40% - Accent6 6 3 4" xfId="30768"/>
    <cellStyle name="40% - Accent6 6 3 4 2" xfId="30769"/>
    <cellStyle name="40% - Accent6 6 3 5" xfId="30770"/>
    <cellStyle name="40% - Accent6 6 3 6" xfId="30771"/>
    <cellStyle name="40% - Accent6 6 3 7" xfId="30772"/>
    <cellStyle name="40% - Accent6 6 4" xfId="1257"/>
    <cellStyle name="40% - Accent6 6 4 2" xfId="30773"/>
    <cellStyle name="40% - Accent6 6 4 2 2" xfId="30774"/>
    <cellStyle name="40% - Accent6 6 4 2 2 2" xfId="30775"/>
    <cellStyle name="40% - Accent6 6 4 2 3" xfId="30776"/>
    <cellStyle name="40% - Accent6 6 4 3" xfId="30777"/>
    <cellStyle name="40% - Accent6 6 4 3 2" xfId="30778"/>
    <cellStyle name="40% - Accent6 6 4 4" xfId="30779"/>
    <cellStyle name="40% - Accent6 6 4 5" xfId="30780"/>
    <cellStyle name="40% - Accent6 6 4 6" xfId="30781"/>
    <cellStyle name="40% - Accent6 6 5" xfId="30782"/>
    <cellStyle name="40% - Accent6 6 5 2" xfId="30783"/>
    <cellStyle name="40% - Accent6 6 5 2 2" xfId="30784"/>
    <cellStyle name="40% - Accent6 6 5 3" xfId="30785"/>
    <cellStyle name="40% - Accent6 6 5 4" xfId="30786"/>
    <cellStyle name="40% - Accent6 6 6" xfId="30787"/>
    <cellStyle name="40% - Accent6 6 6 2" xfId="30788"/>
    <cellStyle name="40% - Accent6 6 6 2 2" xfId="30789"/>
    <cellStyle name="40% - Accent6 6 6 3" xfId="30790"/>
    <cellStyle name="40% - Accent6 6 6 4" xfId="30791"/>
    <cellStyle name="40% - Accent6 6 7" xfId="30792"/>
    <cellStyle name="40% - Accent6 6 7 2" xfId="30793"/>
    <cellStyle name="40% - Accent6 6 7 2 2" xfId="30794"/>
    <cellStyle name="40% - Accent6 6 7 3" xfId="30795"/>
    <cellStyle name="40% - Accent6 6 7 4" xfId="30796"/>
    <cellStyle name="40% - Accent6 6 8" xfId="30797"/>
    <cellStyle name="40% - Accent6 6 8 2" xfId="30798"/>
    <cellStyle name="40% - Accent6 6 8 2 2" xfId="30799"/>
    <cellStyle name="40% - Accent6 6 8 3" xfId="30800"/>
    <cellStyle name="40% - Accent6 6 8 4" xfId="30801"/>
    <cellStyle name="40% - Accent6 6 9" xfId="30802"/>
    <cellStyle name="40% - Accent6 6 9 2" xfId="30803"/>
    <cellStyle name="40% - Accent6 6 9 2 2" xfId="30804"/>
    <cellStyle name="40% - Accent6 6 9 3" xfId="30805"/>
    <cellStyle name="40% - Accent6 6 9 4" xfId="30806"/>
    <cellStyle name="40% - Accent6 7" xfId="1258"/>
    <cellStyle name="40% - Accent6 7 10" xfId="30807"/>
    <cellStyle name="40% - Accent6 7 10 2" xfId="30808"/>
    <cellStyle name="40% - Accent6 7 11" xfId="30809"/>
    <cellStyle name="40% - Accent6 7 12" xfId="30810"/>
    <cellStyle name="40% - Accent6 7 13" xfId="30811"/>
    <cellStyle name="40% - Accent6 7 2" xfId="1259"/>
    <cellStyle name="40% - Accent6 7 2 2" xfId="30812"/>
    <cellStyle name="40% - Accent6 7 2 2 2" xfId="30813"/>
    <cellStyle name="40% - Accent6 7 2 2 2 2" xfId="30814"/>
    <cellStyle name="40% - Accent6 7 2 2 3" xfId="30815"/>
    <cellStyle name="40% - Accent6 7 2 2 4" xfId="30816"/>
    <cellStyle name="40% - Accent6 7 2 3" xfId="30817"/>
    <cellStyle name="40% - Accent6 7 2 3 2" xfId="30818"/>
    <cellStyle name="40% - Accent6 7 2 3 2 2" xfId="30819"/>
    <cellStyle name="40% - Accent6 7 2 3 3" xfId="30820"/>
    <cellStyle name="40% - Accent6 7 2 4" xfId="30821"/>
    <cellStyle name="40% - Accent6 7 2 4 2" xfId="30822"/>
    <cellStyle name="40% - Accent6 7 2 5" xfId="30823"/>
    <cellStyle name="40% - Accent6 7 2 6" xfId="30824"/>
    <cellStyle name="40% - Accent6 7 2 7" xfId="30825"/>
    <cellStyle name="40% - Accent6 7 3" xfId="1260"/>
    <cellStyle name="40% - Accent6 7 3 2" xfId="30826"/>
    <cellStyle name="40% - Accent6 7 3 2 2" xfId="30827"/>
    <cellStyle name="40% - Accent6 7 3 2 2 2" xfId="30828"/>
    <cellStyle name="40% - Accent6 7 3 2 3" xfId="30829"/>
    <cellStyle name="40% - Accent6 7 3 3" xfId="30830"/>
    <cellStyle name="40% - Accent6 7 3 3 2" xfId="30831"/>
    <cellStyle name="40% - Accent6 7 3 4" xfId="30832"/>
    <cellStyle name="40% - Accent6 7 3 5" xfId="30833"/>
    <cellStyle name="40% - Accent6 7 3 6" xfId="30834"/>
    <cellStyle name="40% - Accent6 7 4" xfId="1261"/>
    <cellStyle name="40% - Accent6 7 4 2" xfId="30835"/>
    <cellStyle name="40% - Accent6 7 4 2 2" xfId="30836"/>
    <cellStyle name="40% - Accent6 7 4 2 2 2" xfId="30837"/>
    <cellStyle name="40% - Accent6 7 4 2 3" xfId="30838"/>
    <cellStyle name="40% - Accent6 7 4 3" xfId="30839"/>
    <cellStyle name="40% - Accent6 7 4 3 2" xfId="30840"/>
    <cellStyle name="40% - Accent6 7 4 4" xfId="30841"/>
    <cellStyle name="40% - Accent6 7 4 5" xfId="30842"/>
    <cellStyle name="40% - Accent6 7 4 6" xfId="30843"/>
    <cellStyle name="40% - Accent6 7 5" xfId="30844"/>
    <cellStyle name="40% - Accent6 7 5 2" xfId="30845"/>
    <cellStyle name="40% - Accent6 7 5 2 2" xfId="30846"/>
    <cellStyle name="40% - Accent6 7 5 3" xfId="30847"/>
    <cellStyle name="40% - Accent6 7 5 4" xfId="30848"/>
    <cellStyle name="40% - Accent6 7 6" xfId="30849"/>
    <cellStyle name="40% - Accent6 7 6 2" xfId="30850"/>
    <cellStyle name="40% - Accent6 7 6 2 2" xfId="30851"/>
    <cellStyle name="40% - Accent6 7 6 3" xfId="30852"/>
    <cellStyle name="40% - Accent6 7 6 4" xfId="30853"/>
    <cellStyle name="40% - Accent6 7 7" xfId="30854"/>
    <cellStyle name="40% - Accent6 7 7 2" xfId="30855"/>
    <cellStyle name="40% - Accent6 7 7 2 2" xfId="30856"/>
    <cellStyle name="40% - Accent6 7 7 3" xfId="30857"/>
    <cellStyle name="40% - Accent6 7 7 4" xfId="30858"/>
    <cellStyle name="40% - Accent6 7 8" xfId="30859"/>
    <cellStyle name="40% - Accent6 7 8 2" xfId="30860"/>
    <cellStyle name="40% - Accent6 7 8 2 2" xfId="30861"/>
    <cellStyle name="40% - Accent6 7 8 3" xfId="30862"/>
    <cellStyle name="40% - Accent6 7 8 4" xfId="30863"/>
    <cellStyle name="40% - Accent6 7 9" xfId="30864"/>
    <cellStyle name="40% - Accent6 7 9 2" xfId="30865"/>
    <cellStyle name="40% - Accent6 7 9 2 2" xfId="30866"/>
    <cellStyle name="40% - Accent6 7 9 3" xfId="30867"/>
    <cellStyle name="40% - Accent6 8" xfId="1262"/>
    <cellStyle name="40% - Accent6 8 2" xfId="1263"/>
    <cellStyle name="40% - Accent6 8 2 2" xfId="30868"/>
    <cellStyle name="40% - Accent6 8 2 2 2" xfId="30869"/>
    <cellStyle name="40% - Accent6 8 2 3" xfId="30870"/>
    <cellStyle name="40% - Accent6 8 2 4" xfId="30871"/>
    <cellStyle name="40% - Accent6 8 2 5" xfId="30872"/>
    <cellStyle name="40% - Accent6 8 3" xfId="1264"/>
    <cellStyle name="40% - Accent6 8 3 2" xfId="30873"/>
    <cellStyle name="40% - Accent6 8 3 2 2" xfId="30874"/>
    <cellStyle name="40% - Accent6 8 3 3" xfId="30875"/>
    <cellStyle name="40% - Accent6 8 3 4" xfId="30876"/>
    <cellStyle name="40% - Accent6 8 3 5" xfId="30877"/>
    <cellStyle name="40% - Accent6 8 4" xfId="1265"/>
    <cellStyle name="40% - Accent6 8 4 2" xfId="30878"/>
    <cellStyle name="40% - Accent6 8 4 2 2" xfId="30879"/>
    <cellStyle name="40% - Accent6 8 4 3" xfId="30880"/>
    <cellStyle name="40% - Accent6 8 4 4" xfId="30881"/>
    <cellStyle name="40% - Accent6 8 4 5" xfId="30882"/>
    <cellStyle name="40% - Accent6 8 5" xfId="30883"/>
    <cellStyle name="40% - Accent6 8 5 2" xfId="30884"/>
    <cellStyle name="40% - Accent6 8 5 2 2" xfId="30885"/>
    <cellStyle name="40% - Accent6 8 5 3" xfId="30886"/>
    <cellStyle name="40% - Accent6 8 5 4" xfId="30887"/>
    <cellStyle name="40% - Accent6 8 6" xfId="30888"/>
    <cellStyle name="40% - Accent6 8 6 2" xfId="30889"/>
    <cellStyle name="40% - Accent6 8 6 2 2" xfId="30890"/>
    <cellStyle name="40% - Accent6 8 6 3" xfId="30891"/>
    <cellStyle name="40% - Accent6 8 7" xfId="30892"/>
    <cellStyle name="40% - Accent6 9" xfId="1266"/>
    <cellStyle name="40% - Accent6 9 2" xfId="1267"/>
    <cellStyle name="40% - Accent6 9 2 2" xfId="30893"/>
    <cellStyle name="40% - Accent6 9 2 2 2" xfId="30894"/>
    <cellStyle name="40% - Accent6 9 2 3" xfId="30895"/>
    <cellStyle name="40% - Accent6 9 2 4" xfId="30896"/>
    <cellStyle name="40% - Accent6 9 2 5" xfId="30897"/>
    <cellStyle name="40% - Accent6 9 3" xfId="1268"/>
    <cellStyle name="40% - Accent6 9 3 2" xfId="30898"/>
    <cellStyle name="40% - Accent6 9 3 2 2" xfId="30899"/>
    <cellStyle name="40% - Accent6 9 3 3" xfId="30900"/>
    <cellStyle name="40% - Accent6 9 3 4" xfId="30901"/>
    <cellStyle name="40% - Accent6 9 4" xfId="1269"/>
    <cellStyle name="40% - Accent6 9 4 2" xfId="30902"/>
    <cellStyle name="40% - Accent6 9 4 3" xfId="30903"/>
    <cellStyle name="40% - Accent6 9 5" xfId="30904"/>
    <cellStyle name="40% - Accent6 9 6" xfId="30905"/>
    <cellStyle name="40% - Accent6 9 7" xfId="30906"/>
    <cellStyle name="40% - Ênfase1" xfId="1270"/>
    <cellStyle name="40% - Ênfase2" xfId="1271"/>
    <cellStyle name="40% - Ênfase3" xfId="1272"/>
    <cellStyle name="40% - Ênfase4" xfId="1273"/>
    <cellStyle name="40% - Ênfase5" xfId="1274"/>
    <cellStyle name="40% - Ênfase6" xfId="1275"/>
    <cellStyle name="40% - Énfasis1" xfId="1276"/>
    <cellStyle name="40% - Énfasis2" xfId="1277"/>
    <cellStyle name="40% - Énfasis3" xfId="1278"/>
    <cellStyle name="40% - Énfasis4" xfId="1279"/>
    <cellStyle name="40% - Énfasis5" xfId="1280"/>
    <cellStyle name="40% - Énfasis6" xfId="1281"/>
    <cellStyle name="60 % - Accent1" xfId="1282"/>
    <cellStyle name="60 % - Accent2" xfId="1283"/>
    <cellStyle name="60 % - Accent3" xfId="1284"/>
    <cellStyle name="60 % - Accent4" xfId="1285"/>
    <cellStyle name="60 % - Accent5" xfId="1286"/>
    <cellStyle name="60 % - Accent6" xfId="1287"/>
    <cellStyle name="60% - Accent1" xfId="98" builtinId="32" customBuiltin="1"/>
    <cellStyle name="60% - Accent1 10" xfId="1288"/>
    <cellStyle name="60% - Accent1 10 2" xfId="1289"/>
    <cellStyle name="60% - Accent1 10 3" xfId="1290"/>
    <cellStyle name="60% - Accent1 10 4" xfId="1291"/>
    <cellStyle name="60% - Accent1 11" xfId="1292"/>
    <cellStyle name="60% - Accent1 11 2" xfId="1293"/>
    <cellStyle name="60% - Accent1 11 3" xfId="1294"/>
    <cellStyle name="60% - Accent1 11 4" xfId="1295"/>
    <cellStyle name="60% - Accent1 12" xfId="1296"/>
    <cellStyle name="60% - Accent1 12 2" xfId="1297"/>
    <cellStyle name="60% - Accent1 12 3" xfId="1298"/>
    <cellStyle name="60% - Accent1 12 4" xfId="1299"/>
    <cellStyle name="60% - Accent1 13" xfId="1300"/>
    <cellStyle name="60% - Accent1 14" xfId="1301"/>
    <cellStyle name="60% - Accent1 15" xfId="1302"/>
    <cellStyle name="60% - Accent1 16" xfId="1303"/>
    <cellStyle name="60% - Accent1 17" xfId="1304"/>
    <cellStyle name="60% - Accent1 18" xfId="1305"/>
    <cellStyle name="60% - Accent1 19" xfId="1306"/>
    <cellStyle name="60% - Accent1 2" xfId="1307"/>
    <cellStyle name="60% - Accent1 2 10" xfId="1308"/>
    <cellStyle name="60% - Accent1 2 11" xfId="1309"/>
    <cellStyle name="60% - Accent1 2 12" xfId="1310"/>
    <cellStyle name="60% - Accent1 2 13" xfId="1311"/>
    <cellStyle name="60% - Accent1 2 14" xfId="1312"/>
    <cellStyle name="60% - Accent1 2 15" xfId="1313"/>
    <cellStyle name="60% - Accent1 2 16" xfId="47776"/>
    <cellStyle name="60% - Accent1 2 2" xfId="1314"/>
    <cellStyle name="60% - Accent1 2 2 2" xfId="30907"/>
    <cellStyle name="60% - Accent1 2 2 3" xfId="30908"/>
    <cellStyle name="60% - Accent1 2 3" xfId="1315"/>
    <cellStyle name="60% - Accent1 2 4" xfId="1316"/>
    <cellStyle name="60% - Accent1 2 5" xfId="1317"/>
    <cellStyle name="60% - Accent1 2 6" xfId="1318"/>
    <cellStyle name="60% - Accent1 2 7" xfId="1319"/>
    <cellStyle name="60% - Accent1 2 8" xfId="1320"/>
    <cellStyle name="60% - Accent1 2 9" xfId="1321"/>
    <cellStyle name="60% - Accent1 20" xfId="30909"/>
    <cellStyle name="60% - Accent1 3" xfId="1322"/>
    <cellStyle name="60% - Accent1 3 10" xfId="1323"/>
    <cellStyle name="60% - Accent1 3 11" xfId="1324"/>
    <cellStyle name="60% - Accent1 3 12" xfId="1325"/>
    <cellStyle name="60% - Accent1 3 13" xfId="1326"/>
    <cellStyle name="60% - Accent1 3 14" xfId="1327"/>
    <cellStyle name="60% - Accent1 3 15" xfId="1328"/>
    <cellStyle name="60% - Accent1 3 2" xfId="1329"/>
    <cellStyle name="60% - Accent1 3 3" xfId="1330"/>
    <cellStyle name="60% - Accent1 3 4" xfId="1331"/>
    <cellStyle name="60% - Accent1 3 5" xfId="1332"/>
    <cellStyle name="60% - Accent1 3 6" xfId="1333"/>
    <cellStyle name="60% - Accent1 3 7" xfId="1334"/>
    <cellStyle name="60% - Accent1 3 8" xfId="1335"/>
    <cellStyle name="60% - Accent1 3 9" xfId="1336"/>
    <cellStyle name="60% - Accent1 4" xfId="1337"/>
    <cellStyle name="60% - Accent1 4 2" xfId="1338"/>
    <cellStyle name="60% - Accent1 4 3" xfId="1339"/>
    <cellStyle name="60% - Accent1 4 4" xfId="1340"/>
    <cellStyle name="60% - Accent1 5" xfId="1341"/>
    <cellStyle name="60% - Accent1 5 2" xfId="1342"/>
    <cellStyle name="60% - Accent1 5 3" xfId="1343"/>
    <cellStyle name="60% - Accent1 5 4" xfId="1344"/>
    <cellStyle name="60% - Accent1 6" xfId="1345"/>
    <cellStyle name="60% - Accent1 6 2" xfId="1346"/>
    <cellStyle name="60% - Accent1 6 3" xfId="1347"/>
    <cellStyle name="60% - Accent1 6 4" xfId="1348"/>
    <cellStyle name="60% - Accent1 7" xfId="1349"/>
    <cellStyle name="60% - Accent1 7 2" xfId="1350"/>
    <cellStyle name="60% - Accent1 7 3" xfId="1351"/>
    <cellStyle name="60% - Accent1 7 4" xfId="1352"/>
    <cellStyle name="60% - Accent1 8" xfId="1353"/>
    <cellStyle name="60% - Accent1 8 2" xfId="1354"/>
    <cellStyle name="60% - Accent1 8 3" xfId="1355"/>
    <cellStyle name="60% - Accent1 8 4" xfId="1356"/>
    <cellStyle name="60% - Accent1 9" xfId="1357"/>
    <cellStyle name="60% - Accent1 9 2" xfId="1358"/>
    <cellStyle name="60% - Accent1 9 3" xfId="1359"/>
    <cellStyle name="60% - Accent1 9 4" xfId="1360"/>
    <cellStyle name="60% - Accent2" xfId="102" builtinId="36" customBuiltin="1"/>
    <cellStyle name="60% - Accent2 10" xfId="1361"/>
    <cellStyle name="60% - Accent2 10 2" xfId="1362"/>
    <cellStyle name="60% - Accent2 10 3" xfId="1363"/>
    <cellStyle name="60% - Accent2 10 4" xfId="1364"/>
    <cellStyle name="60% - Accent2 11" xfId="1365"/>
    <cellStyle name="60% - Accent2 11 2" xfId="1366"/>
    <cellStyle name="60% - Accent2 11 3" xfId="1367"/>
    <cellStyle name="60% - Accent2 11 4" xfId="1368"/>
    <cellStyle name="60% - Accent2 12" xfId="1369"/>
    <cellStyle name="60% - Accent2 12 2" xfId="1370"/>
    <cellStyle name="60% - Accent2 12 3" xfId="1371"/>
    <cellStyle name="60% - Accent2 12 4" xfId="1372"/>
    <cellStyle name="60% - Accent2 13" xfId="1373"/>
    <cellStyle name="60% - Accent2 14" xfId="1374"/>
    <cellStyle name="60% - Accent2 15" xfId="1375"/>
    <cellStyle name="60% - Accent2 16" xfId="1376"/>
    <cellStyle name="60% - Accent2 17" xfId="1377"/>
    <cellStyle name="60% - Accent2 18" xfId="1378"/>
    <cellStyle name="60% - Accent2 19" xfId="1379"/>
    <cellStyle name="60% - Accent2 2" xfId="1380"/>
    <cellStyle name="60% - Accent2 2 10" xfId="1381"/>
    <cellStyle name="60% - Accent2 2 11" xfId="1382"/>
    <cellStyle name="60% - Accent2 2 12" xfId="1383"/>
    <cellStyle name="60% - Accent2 2 13" xfId="1384"/>
    <cellStyle name="60% - Accent2 2 14" xfId="1385"/>
    <cellStyle name="60% - Accent2 2 15" xfId="1386"/>
    <cellStyle name="60% - Accent2 2 16" xfId="47777"/>
    <cellStyle name="60% - Accent2 2 2" xfId="1387"/>
    <cellStyle name="60% - Accent2 2 2 2" xfId="30910"/>
    <cellStyle name="60% - Accent2 2 2 3" xfId="30911"/>
    <cellStyle name="60% - Accent2 2 3" xfId="1388"/>
    <cellStyle name="60% - Accent2 2 4" xfId="1389"/>
    <cellStyle name="60% - Accent2 2 5" xfId="1390"/>
    <cellStyle name="60% - Accent2 2 6" xfId="1391"/>
    <cellStyle name="60% - Accent2 2 7" xfId="1392"/>
    <cellStyle name="60% - Accent2 2 8" xfId="1393"/>
    <cellStyle name="60% - Accent2 2 9" xfId="1394"/>
    <cellStyle name="60% - Accent2 20" xfId="30912"/>
    <cellStyle name="60% - Accent2 3" xfId="1395"/>
    <cellStyle name="60% - Accent2 3 10" xfId="1396"/>
    <cellStyle name="60% - Accent2 3 11" xfId="1397"/>
    <cellStyle name="60% - Accent2 3 12" xfId="1398"/>
    <cellStyle name="60% - Accent2 3 13" xfId="1399"/>
    <cellStyle name="60% - Accent2 3 14" xfId="1400"/>
    <cellStyle name="60% - Accent2 3 15" xfId="1401"/>
    <cellStyle name="60% - Accent2 3 2" xfId="1402"/>
    <cellStyle name="60% - Accent2 3 3" xfId="1403"/>
    <cellStyle name="60% - Accent2 3 4" xfId="1404"/>
    <cellStyle name="60% - Accent2 3 5" xfId="1405"/>
    <cellStyle name="60% - Accent2 3 6" xfId="1406"/>
    <cellStyle name="60% - Accent2 3 7" xfId="1407"/>
    <cellStyle name="60% - Accent2 3 8" xfId="1408"/>
    <cellStyle name="60% - Accent2 3 9" xfId="1409"/>
    <cellStyle name="60% - Accent2 4" xfId="1410"/>
    <cellStyle name="60% - Accent2 4 2" xfId="1411"/>
    <cellStyle name="60% - Accent2 4 3" xfId="1412"/>
    <cellStyle name="60% - Accent2 4 4" xfId="1413"/>
    <cellStyle name="60% - Accent2 5" xfId="1414"/>
    <cellStyle name="60% - Accent2 5 2" xfId="1415"/>
    <cellStyle name="60% - Accent2 5 3" xfId="1416"/>
    <cellStyle name="60% - Accent2 5 4" xfId="1417"/>
    <cellStyle name="60% - Accent2 6" xfId="1418"/>
    <cellStyle name="60% - Accent2 6 2" xfId="1419"/>
    <cellStyle name="60% - Accent2 6 3" xfId="1420"/>
    <cellStyle name="60% - Accent2 6 4" xfId="1421"/>
    <cellStyle name="60% - Accent2 7" xfId="1422"/>
    <cellStyle name="60% - Accent2 7 2" xfId="1423"/>
    <cellStyle name="60% - Accent2 7 3" xfId="1424"/>
    <cellStyle name="60% - Accent2 7 4" xfId="1425"/>
    <cellStyle name="60% - Accent2 8" xfId="1426"/>
    <cellStyle name="60% - Accent2 8 2" xfId="1427"/>
    <cellStyle name="60% - Accent2 8 3" xfId="1428"/>
    <cellStyle name="60% - Accent2 8 4" xfId="1429"/>
    <cellStyle name="60% - Accent2 9" xfId="1430"/>
    <cellStyle name="60% - Accent2 9 2" xfId="1431"/>
    <cellStyle name="60% - Accent2 9 3" xfId="1432"/>
    <cellStyle name="60% - Accent2 9 4" xfId="1433"/>
    <cellStyle name="60% - Accent3" xfId="106" builtinId="40" customBuiltin="1"/>
    <cellStyle name="60% - Accent3 10" xfId="1434"/>
    <cellStyle name="60% - Accent3 10 2" xfId="1435"/>
    <cellStyle name="60% - Accent3 10 3" xfId="1436"/>
    <cellStyle name="60% - Accent3 10 4" xfId="1437"/>
    <cellStyle name="60% - Accent3 11" xfId="1438"/>
    <cellStyle name="60% - Accent3 11 2" xfId="1439"/>
    <cellStyle name="60% - Accent3 11 3" xfId="1440"/>
    <cellStyle name="60% - Accent3 11 4" xfId="1441"/>
    <cellStyle name="60% - Accent3 12" xfId="1442"/>
    <cellStyle name="60% - Accent3 12 2" xfId="1443"/>
    <cellStyle name="60% - Accent3 12 3" xfId="1444"/>
    <cellStyle name="60% - Accent3 12 4" xfId="1445"/>
    <cellStyle name="60% - Accent3 13" xfId="1446"/>
    <cellStyle name="60% - Accent3 14" xfId="1447"/>
    <cellStyle name="60% - Accent3 15" xfId="1448"/>
    <cellStyle name="60% - Accent3 16" xfId="1449"/>
    <cellStyle name="60% - Accent3 17" xfId="1450"/>
    <cellStyle name="60% - Accent3 18" xfId="1451"/>
    <cellStyle name="60% - Accent3 19" xfId="1452"/>
    <cellStyle name="60% - Accent3 2" xfId="1453"/>
    <cellStyle name="60% - Accent3 2 10" xfId="1454"/>
    <cellStyle name="60% - Accent3 2 11" xfId="1455"/>
    <cellStyle name="60% - Accent3 2 12" xfId="1456"/>
    <cellStyle name="60% - Accent3 2 13" xfId="1457"/>
    <cellStyle name="60% - Accent3 2 14" xfId="1458"/>
    <cellStyle name="60% - Accent3 2 15" xfId="1459"/>
    <cellStyle name="60% - Accent3 2 16" xfId="47778"/>
    <cellStyle name="60% - Accent3 2 2" xfId="1460"/>
    <cellStyle name="60% - Accent3 2 2 2" xfId="30913"/>
    <cellStyle name="60% - Accent3 2 2 3" xfId="30914"/>
    <cellStyle name="60% - Accent3 2 3" xfId="1461"/>
    <cellStyle name="60% - Accent3 2 4" xfId="1462"/>
    <cellStyle name="60% - Accent3 2 5" xfId="1463"/>
    <cellStyle name="60% - Accent3 2 6" xfId="1464"/>
    <cellStyle name="60% - Accent3 2 7" xfId="1465"/>
    <cellStyle name="60% - Accent3 2 8" xfId="1466"/>
    <cellStyle name="60% - Accent3 2 9" xfId="1467"/>
    <cellStyle name="60% - Accent3 20" xfId="30915"/>
    <cellStyle name="60% - Accent3 3" xfId="1468"/>
    <cellStyle name="60% - Accent3 3 10" xfId="1469"/>
    <cellStyle name="60% - Accent3 3 11" xfId="1470"/>
    <cellStyle name="60% - Accent3 3 12" xfId="1471"/>
    <cellStyle name="60% - Accent3 3 13" xfId="1472"/>
    <cellStyle name="60% - Accent3 3 14" xfId="1473"/>
    <cellStyle name="60% - Accent3 3 15" xfId="1474"/>
    <cellStyle name="60% - Accent3 3 2" xfId="1475"/>
    <cellStyle name="60% - Accent3 3 3" xfId="1476"/>
    <cellStyle name="60% - Accent3 3 4" xfId="1477"/>
    <cellStyle name="60% - Accent3 3 5" xfId="1478"/>
    <cellStyle name="60% - Accent3 3 6" xfId="1479"/>
    <cellStyle name="60% - Accent3 3 7" xfId="1480"/>
    <cellStyle name="60% - Accent3 3 8" xfId="1481"/>
    <cellStyle name="60% - Accent3 3 9" xfId="1482"/>
    <cellStyle name="60% - Accent3 4" xfId="1483"/>
    <cellStyle name="60% - Accent3 4 2" xfId="1484"/>
    <cellStyle name="60% - Accent3 4 3" xfId="1485"/>
    <cellStyle name="60% - Accent3 4 4" xfId="1486"/>
    <cellStyle name="60% - Accent3 5" xfId="1487"/>
    <cellStyle name="60% - Accent3 5 2" xfId="1488"/>
    <cellStyle name="60% - Accent3 5 3" xfId="1489"/>
    <cellStyle name="60% - Accent3 5 4" xfId="1490"/>
    <cellStyle name="60% - Accent3 6" xfId="1491"/>
    <cellStyle name="60% - Accent3 6 2" xfId="1492"/>
    <cellStyle name="60% - Accent3 6 3" xfId="1493"/>
    <cellStyle name="60% - Accent3 6 4" xfId="1494"/>
    <cellStyle name="60% - Accent3 7" xfId="1495"/>
    <cellStyle name="60% - Accent3 7 2" xfId="1496"/>
    <cellStyle name="60% - Accent3 7 3" xfId="1497"/>
    <cellStyle name="60% - Accent3 7 4" xfId="1498"/>
    <cellStyle name="60% - Accent3 8" xfId="1499"/>
    <cellStyle name="60% - Accent3 8 2" xfId="1500"/>
    <cellStyle name="60% - Accent3 8 3" xfId="1501"/>
    <cellStyle name="60% - Accent3 8 4" xfId="1502"/>
    <cellStyle name="60% - Accent3 9" xfId="1503"/>
    <cellStyle name="60% - Accent3 9 2" xfId="1504"/>
    <cellStyle name="60% - Accent3 9 3" xfId="1505"/>
    <cellStyle name="60% - Accent3 9 4" xfId="1506"/>
    <cellStyle name="60% - Accent4" xfId="110" builtinId="44" customBuiltin="1"/>
    <cellStyle name="60% - Accent4 10" xfId="1507"/>
    <cellStyle name="60% - Accent4 10 2" xfId="1508"/>
    <cellStyle name="60% - Accent4 10 3" xfId="1509"/>
    <cellStyle name="60% - Accent4 10 4" xfId="1510"/>
    <cellStyle name="60% - Accent4 11" xfId="1511"/>
    <cellStyle name="60% - Accent4 11 2" xfId="1512"/>
    <cellStyle name="60% - Accent4 11 3" xfId="1513"/>
    <cellStyle name="60% - Accent4 11 4" xfId="1514"/>
    <cellStyle name="60% - Accent4 12" xfId="1515"/>
    <cellStyle name="60% - Accent4 12 2" xfId="1516"/>
    <cellStyle name="60% - Accent4 12 3" xfId="1517"/>
    <cellStyle name="60% - Accent4 12 4" xfId="1518"/>
    <cellStyle name="60% - Accent4 13" xfId="1519"/>
    <cellStyle name="60% - Accent4 14" xfId="1520"/>
    <cellStyle name="60% - Accent4 15" xfId="1521"/>
    <cellStyle name="60% - Accent4 16" xfId="1522"/>
    <cellStyle name="60% - Accent4 17" xfId="1523"/>
    <cellStyle name="60% - Accent4 18" xfId="1524"/>
    <cellStyle name="60% - Accent4 19" xfId="1525"/>
    <cellStyle name="60% - Accent4 2" xfId="1526"/>
    <cellStyle name="60% - Accent4 2 10" xfId="1527"/>
    <cellStyle name="60% - Accent4 2 11" xfId="1528"/>
    <cellStyle name="60% - Accent4 2 12" xfId="1529"/>
    <cellStyle name="60% - Accent4 2 13" xfId="1530"/>
    <cellStyle name="60% - Accent4 2 14" xfId="1531"/>
    <cellStyle name="60% - Accent4 2 15" xfId="1532"/>
    <cellStyle name="60% - Accent4 2 16" xfId="47779"/>
    <cellStyle name="60% - Accent4 2 2" xfId="1533"/>
    <cellStyle name="60% - Accent4 2 2 2" xfId="30916"/>
    <cellStyle name="60% - Accent4 2 2 3" xfId="30917"/>
    <cellStyle name="60% - Accent4 2 3" xfId="1534"/>
    <cellStyle name="60% - Accent4 2 4" xfId="1535"/>
    <cellStyle name="60% - Accent4 2 5" xfId="1536"/>
    <cellStyle name="60% - Accent4 2 6" xfId="1537"/>
    <cellStyle name="60% - Accent4 2 7" xfId="1538"/>
    <cellStyle name="60% - Accent4 2 8" xfId="1539"/>
    <cellStyle name="60% - Accent4 2 9" xfId="1540"/>
    <cellStyle name="60% - Accent4 20" xfId="30918"/>
    <cellStyle name="60% - Accent4 3" xfId="1541"/>
    <cellStyle name="60% - Accent4 3 10" xfId="1542"/>
    <cellStyle name="60% - Accent4 3 11" xfId="1543"/>
    <cellStyle name="60% - Accent4 3 12" xfId="1544"/>
    <cellStyle name="60% - Accent4 3 13" xfId="1545"/>
    <cellStyle name="60% - Accent4 3 14" xfId="1546"/>
    <cellStyle name="60% - Accent4 3 15" xfId="1547"/>
    <cellStyle name="60% - Accent4 3 2" xfId="1548"/>
    <cellStyle name="60% - Accent4 3 3" xfId="1549"/>
    <cellStyle name="60% - Accent4 3 4" xfId="1550"/>
    <cellStyle name="60% - Accent4 3 5" xfId="1551"/>
    <cellStyle name="60% - Accent4 3 6" xfId="1552"/>
    <cellStyle name="60% - Accent4 3 7" xfId="1553"/>
    <cellStyle name="60% - Accent4 3 8" xfId="1554"/>
    <cellStyle name="60% - Accent4 3 9" xfId="1555"/>
    <cellStyle name="60% - Accent4 4" xfId="1556"/>
    <cellStyle name="60% - Accent4 4 2" xfId="1557"/>
    <cellStyle name="60% - Accent4 4 3" xfId="1558"/>
    <cellStyle name="60% - Accent4 4 4" xfId="1559"/>
    <cellStyle name="60% - Accent4 5" xfId="1560"/>
    <cellStyle name="60% - Accent4 5 2" xfId="1561"/>
    <cellStyle name="60% - Accent4 5 3" xfId="1562"/>
    <cellStyle name="60% - Accent4 5 4" xfId="1563"/>
    <cellStyle name="60% - Accent4 6" xfId="1564"/>
    <cellStyle name="60% - Accent4 6 2" xfId="1565"/>
    <cellStyle name="60% - Accent4 6 3" xfId="1566"/>
    <cellStyle name="60% - Accent4 6 4" xfId="1567"/>
    <cellStyle name="60% - Accent4 7" xfId="1568"/>
    <cellStyle name="60% - Accent4 7 2" xfId="1569"/>
    <cellStyle name="60% - Accent4 7 3" xfId="1570"/>
    <cellStyle name="60% - Accent4 7 4" xfId="1571"/>
    <cellStyle name="60% - Accent4 8" xfId="1572"/>
    <cellStyle name="60% - Accent4 8 2" xfId="1573"/>
    <cellStyle name="60% - Accent4 8 3" xfId="1574"/>
    <cellStyle name="60% - Accent4 8 4" xfId="1575"/>
    <cellStyle name="60% - Accent4 9" xfId="1576"/>
    <cellStyle name="60% - Accent4 9 2" xfId="1577"/>
    <cellStyle name="60% - Accent4 9 3" xfId="1578"/>
    <cellStyle name="60% - Accent4 9 4" xfId="1579"/>
    <cellStyle name="60% - Accent5" xfId="114" builtinId="48" customBuiltin="1"/>
    <cellStyle name="60% - Accent5 10" xfId="1580"/>
    <cellStyle name="60% - Accent5 10 2" xfId="1581"/>
    <cellStyle name="60% - Accent5 10 3" xfId="1582"/>
    <cellStyle name="60% - Accent5 10 4" xfId="1583"/>
    <cellStyle name="60% - Accent5 11" xfId="1584"/>
    <cellStyle name="60% - Accent5 11 2" xfId="1585"/>
    <cellStyle name="60% - Accent5 11 3" xfId="1586"/>
    <cellStyle name="60% - Accent5 11 4" xfId="1587"/>
    <cellStyle name="60% - Accent5 12" xfId="1588"/>
    <cellStyle name="60% - Accent5 12 2" xfId="1589"/>
    <cellStyle name="60% - Accent5 12 3" xfId="1590"/>
    <cellStyle name="60% - Accent5 12 4" xfId="1591"/>
    <cellStyle name="60% - Accent5 13" xfId="1592"/>
    <cellStyle name="60% - Accent5 14" xfId="1593"/>
    <cellStyle name="60% - Accent5 15" xfId="1594"/>
    <cellStyle name="60% - Accent5 16" xfId="1595"/>
    <cellStyle name="60% - Accent5 17" xfId="1596"/>
    <cellStyle name="60% - Accent5 18" xfId="1597"/>
    <cellStyle name="60% - Accent5 19" xfId="1598"/>
    <cellStyle name="60% - Accent5 2" xfId="1599"/>
    <cellStyle name="60% - Accent5 2 10" xfId="1600"/>
    <cellStyle name="60% - Accent5 2 11" xfId="1601"/>
    <cellStyle name="60% - Accent5 2 12" xfId="1602"/>
    <cellStyle name="60% - Accent5 2 13" xfId="1603"/>
    <cellStyle name="60% - Accent5 2 14" xfId="1604"/>
    <cellStyle name="60% - Accent5 2 15" xfId="1605"/>
    <cellStyle name="60% - Accent5 2 16" xfId="47780"/>
    <cellStyle name="60% - Accent5 2 2" xfId="1606"/>
    <cellStyle name="60% - Accent5 2 2 2" xfId="30919"/>
    <cellStyle name="60% - Accent5 2 2 3" xfId="30920"/>
    <cellStyle name="60% - Accent5 2 3" xfId="1607"/>
    <cellStyle name="60% - Accent5 2 4" xfId="1608"/>
    <cellStyle name="60% - Accent5 2 5" xfId="1609"/>
    <cellStyle name="60% - Accent5 2 6" xfId="1610"/>
    <cellStyle name="60% - Accent5 2 7" xfId="1611"/>
    <cellStyle name="60% - Accent5 2 8" xfId="1612"/>
    <cellStyle name="60% - Accent5 2 9" xfId="1613"/>
    <cellStyle name="60% - Accent5 20" xfId="30921"/>
    <cellStyle name="60% - Accent5 3" xfId="1614"/>
    <cellStyle name="60% - Accent5 3 10" xfId="1615"/>
    <cellStyle name="60% - Accent5 3 11" xfId="1616"/>
    <cellStyle name="60% - Accent5 3 12" xfId="1617"/>
    <cellStyle name="60% - Accent5 3 13" xfId="1618"/>
    <cellStyle name="60% - Accent5 3 14" xfId="1619"/>
    <cellStyle name="60% - Accent5 3 15" xfId="1620"/>
    <cellStyle name="60% - Accent5 3 2" xfId="1621"/>
    <cellStyle name="60% - Accent5 3 3" xfId="1622"/>
    <cellStyle name="60% - Accent5 3 4" xfId="1623"/>
    <cellStyle name="60% - Accent5 3 5" xfId="1624"/>
    <cellStyle name="60% - Accent5 3 6" xfId="1625"/>
    <cellStyle name="60% - Accent5 3 7" xfId="1626"/>
    <cellStyle name="60% - Accent5 3 8" xfId="1627"/>
    <cellStyle name="60% - Accent5 3 9" xfId="1628"/>
    <cellStyle name="60% - Accent5 4" xfId="1629"/>
    <cellStyle name="60% - Accent5 4 2" xfId="1630"/>
    <cellStyle name="60% - Accent5 4 3" xfId="1631"/>
    <cellStyle name="60% - Accent5 4 4" xfId="1632"/>
    <cellStyle name="60% - Accent5 5" xfId="1633"/>
    <cellStyle name="60% - Accent5 5 2" xfId="1634"/>
    <cellStyle name="60% - Accent5 5 3" xfId="1635"/>
    <cellStyle name="60% - Accent5 5 4" xfId="1636"/>
    <cellStyle name="60% - Accent5 6" xfId="1637"/>
    <cellStyle name="60% - Accent5 6 2" xfId="1638"/>
    <cellStyle name="60% - Accent5 6 3" xfId="1639"/>
    <cellStyle name="60% - Accent5 6 4" xfId="1640"/>
    <cellStyle name="60% - Accent5 7" xfId="1641"/>
    <cellStyle name="60% - Accent5 7 2" xfId="1642"/>
    <cellStyle name="60% - Accent5 7 3" xfId="1643"/>
    <cellStyle name="60% - Accent5 7 4" xfId="1644"/>
    <cellStyle name="60% - Accent5 8" xfId="1645"/>
    <cellStyle name="60% - Accent5 8 2" xfId="1646"/>
    <cellStyle name="60% - Accent5 8 3" xfId="1647"/>
    <cellStyle name="60% - Accent5 8 4" xfId="1648"/>
    <cellStyle name="60% - Accent5 9" xfId="1649"/>
    <cellStyle name="60% - Accent5 9 2" xfId="1650"/>
    <cellStyle name="60% - Accent5 9 3" xfId="1651"/>
    <cellStyle name="60% - Accent5 9 4" xfId="1652"/>
    <cellStyle name="60% - Accent6" xfId="118" builtinId="52" customBuiltin="1"/>
    <cellStyle name="60% - Accent6 10" xfId="1653"/>
    <cellStyle name="60% - Accent6 10 2" xfId="1654"/>
    <cellStyle name="60% - Accent6 10 3" xfId="1655"/>
    <cellStyle name="60% - Accent6 10 4" xfId="1656"/>
    <cellStyle name="60% - Accent6 11" xfId="1657"/>
    <cellStyle name="60% - Accent6 11 2" xfId="1658"/>
    <cellStyle name="60% - Accent6 11 3" xfId="1659"/>
    <cellStyle name="60% - Accent6 11 4" xfId="1660"/>
    <cellStyle name="60% - Accent6 12" xfId="1661"/>
    <cellStyle name="60% - Accent6 12 2" xfId="1662"/>
    <cellStyle name="60% - Accent6 12 3" xfId="1663"/>
    <cellStyle name="60% - Accent6 12 4" xfId="1664"/>
    <cellStyle name="60% - Accent6 13" xfId="1665"/>
    <cellStyle name="60% - Accent6 14" xfId="1666"/>
    <cellStyle name="60% - Accent6 15" xfId="1667"/>
    <cellStyle name="60% - Accent6 16" xfId="1668"/>
    <cellStyle name="60% - Accent6 17" xfId="1669"/>
    <cellStyle name="60% - Accent6 18" xfId="1670"/>
    <cellStyle name="60% - Accent6 19" xfId="1671"/>
    <cellStyle name="60% - Accent6 2" xfId="1672"/>
    <cellStyle name="60% - Accent6 2 10" xfId="1673"/>
    <cellStyle name="60% - Accent6 2 11" xfId="1674"/>
    <cellStyle name="60% - Accent6 2 12" xfId="1675"/>
    <cellStyle name="60% - Accent6 2 13" xfId="1676"/>
    <cellStyle name="60% - Accent6 2 14" xfId="1677"/>
    <cellStyle name="60% - Accent6 2 15" xfId="1678"/>
    <cellStyle name="60% - Accent6 2 16" xfId="47781"/>
    <cellStyle name="60% - Accent6 2 2" xfId="1679"/>
    <cellStyle name="60% - Accent6 2 2 2" xfId="30922"/>
    <cellStyle name="60% - Accent6 2 2 3" xfId="30923"/>
    <cellStyle name="60% - Accent6 2 3" xfId="1680"/>
    <cellStyle name="60% - Accent6 2 4" xfId="1681"/>
    <cellStyle name="60% - Accent6 2 5" xfId="1682"/>
    <cellStyle name="60% - Accent6 2 6" xfId="1683"/>
    <cellStyle name="60% - Accent6 2 7" xfId="1684"/>
    <cellStyle name="60% - Accent6 2 8" xfId="1685"/>
    <cellStyle name="60% - Accent6 2 9" xfId="1686"/>
    <cellStyle name="60% - Accent6 20" xfId="30924"/>
    <cellStyle name="60% - Accent6 3" xfId="1687"/>
    <cellStyle name="60% - Accent6 3 10" xfId="1688"/>
    <cellStyle name="60% - Accent6 3 11" xfId="1689"/>
    <cellStyle name="60% - Accent6 3 12" xfId="1690"/>
    <cellStyle name="60% - Accent6 3 13" xfId="1691"/>
    <cellStyle name="60% - Accent6 3 14" xfId="1692"/>
    <cellStyle name="60% - Accent6 3 15" xfId="1693"/>
    <cellStyle name="60% - Accent6 3 2" xfId="1694"/>
    <cellStyle name="60% - Accent6 3 3" xfId="1695"/>
    <cellStyle name="60% - Accent6 3 4" xfId="1696"/>
    <cellStyle name="60% - Accent6 3 5" xfId="1697"/>
    <cellStyle name="60% - Accent6 3 6" xfId="1698"/>
    <cellStyle name="60% - Accent6 3 7" xfId="1699"/>
    <cellStyle name="60% - Accent6 3 8" xfId="1700"/>
    <cellStyle name="60% - Accent6 3 9" xfId="1701"/>
    <cellStyle name="60% - Accent6 4" xfId="1702"/>
    <cellStyle name="60% - Accent6 4 2" xfId="1703"/>
    <cellStyle name="60% - Accent6 4 3" xfId="1704"/>
    <cellStyle name="60% - Accent6 4 4" xfId="1705"/>
    <cellStyle name="60% - Accent6 5" xfId="1706"/>
    <cellStyle name="60% - Accent6 5 2" xfId="1707"/>
    <cellStyle name="60% - Accent6 5 3" xfId="1708"/>
    <cellStyle name="60% - Accent6 5 4" xfId="1709"/>
    <cellStyle name="60% - Accent6 6" xfId="1710"/>
    <cellStyle name="60% - Accent6 6 2" xfId="1711"/>
    <cellStyle name="60% - Accent6 6 3" xfId="1712"/>
    <cellStyle name="60% - Accent6 6 4" xfId="1713"/>
    <cellStyle name="60% - Accent6 7" xfId="1714"/>
    <cellStyle name="60% - Accent6 7 2" xfId="1715"/>
    <cellStyle name="60% - Accent6 7 3" xfId="1716"/>
    <cellStyle name="60% - Accent6 7 4" xfId="1717"/>
    <cellStyle name="60% - Accent6 8" xfId="1718"/>
    <cellStyle name="60% - Accent6 8 2" xfId="1719"/>
    <cellStyle name="60% - Accent6 8 3" xfId="1720"/>
    <cellStyle name="60% - Accent6 8 4" xfId="1721"/>
    <cellStyle name="60% - Accent6 9" xfId="1722"/>
    <cellStyle name="60% - Accent6 9 2" xfId="1723"/>
    <cellStyle name="60% - Accent6 9 3" xfId="1724"/>
    <cellStyle name="60% - Accent6 9 4" xfId="1725"/>
    <cellStyle name="60% - Ênfase1" xfId="1726"/>
    <cellStyle name="60% - Ênfase2" xfId="1727"/>
    <cellStyle name="60% - Ênfase3" xfId="1728"/>
    <cellStyle name="60% - Ênfase4" xfId="1729"/>
    <cellStyle name="60% - Ênfase5" xfId="1730"/>
    <cellStyle name="60% - Ênfase6" xfId="1731"/>
    <cellStyle name="60% - Énfasis1" xfId="1732"/>
    <cellStyle name="60% - Énfasis2" xfId="1733"/>
    <cellStyle name="60% - Énfasis3" xfId="1734"/>
    <cellStyle name="60% - Énfasis4" xfId="1735"/>
    <cellStyle name="60% - Énfasis5" xfId="1736"/>
    <cellStyle name="60% - Énfasis6" xfId="1737"/>
    <cellStyle name="A" xfId="30925"/>
    <cellStyle name="A 2" xfId="30926"/>
    <cellStyle name="A satisfied Microsoft Office user" xfId="1738"/>
    <cellStyle name="A3 297 x 420 mm" xfId="30927"/>
    <cellStyle name="Absolute change" xfId="1739"/>
    <cellStyle name="Absolute change 10" xfId="1740"/>
    <cellStyle name="Absolute change 11" xfId="1741"/>
    <cellStyle name="Absolute change 12" xfId="1742"/>
    <cellStyle name="Absolute change 13" xfId="1743"/>
    <cellStyle name="Absolute change 14" xfId="1744"/>
    <cellStyle name="Absolute change 15" xfId="1745"/>
    <cellStyle name="Absolute change 16" xfId="1746"/>
    <cellStyle name="Absolute change 17" xfId="1747"/>
    <cellStyle name="Absolute change 18" xfId="1748"/>
    <cellStyle name="Absolute change 19" xfId="1749"/>
    <cellStyle name="Absolute change 2" xfId="1750"/>
    <cellStyle name="Absolute change 2 2" xfId="1751"/>
    <cellStyle name="Absolute change 20" xfId="1752"/>
    <cellStyle name="Absolute change 21" xfId="1753"/>
    <cellStyle name="Absolute change 22" xfId="1754"/>
    <cellStyle name="Absolute change 23" xfId="1755"/>
    <cellStyle name="Absolute change 24" xfId="1756"/>
    <cellStyle name="Absolute change 25" xfId="1757"/>
    <cellStyle name="Absolute change 26" xfId="1758"/>
    <cellStyle name="Absolute change 27" xfId="1759"/>
    <cellStyle name="Absolute change 28" xfId="1760"/>
    <cellStyle name="Absolute change 29" xfId="1761"/>
    <cellStyle name="Absolute change 3" xfId="1762"/>
    <cellStyle name="Absolute change 3 10" xfId="1763"/>
    <cellStyle name="Absolute change 3 11" xfId="1764"/>
    <cellStyle name="Absolute change 3 12" xfId="1765"/>
    <cellStyle name="Absolute change 3 13" xfId="1766"/>
    <cellStyle name="Absolute change 3 14" xfId="1767"/>
    <cellStyle name="Absolute change 3 15" xfId="1768"/>
    <cellStyle name="Absolute change 3 16" xfId="1769"/>
    <cellStyle name="Absolute change 3 2" xfId="1770"/>
    <cellStyle name="Absolute change 3 3" xfId="1771"/>
    <cellStyle name="Absolute change 3 4" xfId="1772"/>
    <cellStyle name="Absolute change 3 5" xfId="1773"/>
    <cellStyle name="Absolute change 3 6" xfId="1774"/>
    <cellStyle name="Absolute change 3 7" xfId="1775"/>
    <cellStyle name="Absolute change 3 8" xfId="1776"/>
    <cellStyle name="Absolute change 3 9" xfId="1777"/>
    <cellStyle name="Absolute change 30" xfId="1778"/>
    <cellStyle name="Absolute change 31" xfId="1779"/>
    <cellStyle name="Absolute change 32" xfId="1780"/>
    <cellStyle name="Absolute change 33" xfId="1781"/>
    <cellStyle name="Absolute change 34" xfId="1782"/>
    <cellStyle name="Absolute change 35" xfId="1783"/>
    <cellStyle name="Absolute change 36" xfId="1784"/>
    <cellStyle name="Absolute change 37" xfId="1785"/>
    <cellStyle name="Absolute change 38" xfId="1786"/>
    <cellStyle name="Absolute change 39" xfId="1787"/>
    <cellStyle name="Absolute change 4" xfId="1788"/>
    <cellStyle name="Absolute change 40" xfId="1789"/>
    <cellStyle name="Absolute change 41" xfId="1790"/>
    <cellStyle name="Absolute change 5" xfId="1791"/>
    <cellStyle name="Absolute change 6" xfId="1792"/>
    <cellStyle name="Absolute change 7" xfId="1793"/>
    <cellStyle name="Absolute change 8" xfId="1794"/>
    <cellStyle name="Absolute change 9" xfId="1795"/>
    <cellStyle name="Accent1" xfId="95" builtinId="29" customBuiltin="1"/>
    <cellStyle name="Accent1 - 20%" xfId="1796"/>
    <cellStyle name="Accent1 - 40%" xfId="1797"/>
    <cellStyle name="Accent1 - 60%" xfId="1798"/>
    <cellStyle name="Accent1 10" xfId="1799"/>
    <cellStyle name="Accent1 10 2" xfId="1800"/>
    <cellStyle name="Accent1 10 3" xfId="1801"/>
    <cellStyle name="Accent1 10 4" xfId="1802"/>
    <cellStyle name="Accent1 11" xfId="1803"/>
    <cellStyle name="Accent1 11 2" xfId="1804"/>
    <cellStyle name="Accent1 11 3" xfId="1805"/>
    <cellStyle name="Accent1 11 4" xfId="1806"/>
    <cellStyle name="Accent1 12" xfId="1807"/>
    <cellStyle name="Accent1 12 2" xfId="1808"/>
    <cellStyle name="Accent1 12 3" xfId="1809"/>
    <cellStyle name="Accent1 12 4" xfId="1810"/>
    <cellStyle name="Accent1 13" xfId="1811"/>
    <cellStyle name="Accent1 14" xfId="1812"/>
    <cellStyle name="Accent1 15" xfId="1813"/>
    <cellStyle name="Accent1 16" xfId="1814"/>
    <cellStyle name="Accent1 17" xfId="1815"/>
    <cellStyle name="Accent1 18" xfId="1816"/>
    <cellStyle name="Accent1 19" xfId="1817"/>
    <cellStyle name="Accent1 2" xfId="1818"/>
    <cellStyle name="Accent1 2 10" xfId="1819"/>
    <cellStyle name="Accent1 2 11" xfId="1820"/>
    <cellStyle name="Accent1 2 12" xfId="1821"/>
    <cellStyle name="Accent1 2 13" xfId="1822"/>
    <cellStyle name="Accent1 2 14" xfId="47782"/>
    <cellStyle name="Accent1 2 2" xfId="1823"/>
    <cellStyle name="Accent1 2 2 2" xfId="1824"/>
    <cellStyle name="Accent1 2 2 2 2" xfId="1825"/>
    <cellStyle name="Accent1 2 2 2 3" xfId="1826"/>
    <cellStyle name="Accent1 2 2 3" xfId="1827"/>
    <cellStyle name="Accent1 2 2 4" xfId="30928"/>
    <cellStyle name="Accent1 2 3" xfId="1828"/>
    <cellStyle name="Accent1 2 3 2" xfId="1829"/>
    <cellStyle name="Accent1 2 3 2 2" xfId="1830"/>
    <cellStyle name="Accent1 2 3 2 3" xfId="1831"/>
    <cellStyle name="Accent1 2 3 3" xfId="1832"/>
    <cellStyle name="Accent1 2 4" xfId="1833"/>
    <cellStyle name="Accent1 2 4 2" xfId="1834"/>
    <cellStyle name="Accent1 2 4 2 2" xfId="1835"/>
    <cellStyle name="Accent1 2 4 2 3" xfId="1836"/>
    <cellStyle name="Accent1 2 4 3" xfId="1837"/>
    <cellStyle name="Accent1 2 5" xfId="1838"/>
    <cellStyle name="Accent1 2 5 2" xfId="1839"/>
    <cellStyle name="Accent1 2 5 2 2" xfId="1840"/>
    <cellStyle name="Accent1 2 5 2 3" xfId="1841"/>
    <cellStyle name="Accent1 2 5 3" xfId="1842"/>
    <cellStyle name="Accent1 2 6" xfId="1843"/>
    <cellStyle name="Accent1 2 7" xfId="1844"/>
    <cellStyle name="Accent1 2 8" xfId="1845"/>
    <cellStyle name="Accent1 2 9" xfId="1846"/>
    <cellStyle name="Accent1 20" xfId="30929"/>
    <cellStyle name="Accent1 3" xfId="1847"/>
    <cellStyle name="Accent1 3 10" xfId="1848"/>
    <cellStyle name="Accent1 3 11" xfId="1849"/>
    <cellStyle name="Accent1 3 12" xfId="1850"/>
    <cellStyle name="Accent1 3 13" xfId="1851"/>
    <cellStyle name="Accent1 3 14" xfId="1852"/>
    <cellStyle name="Accent1 3 15" xfId="1853"/>
    <cellStyle name="Accent1 3 2" xfId="1854"/>
    <cellStyle name="Accent1 3 3" xfId="1855"/>
    <cellStyle name="Accent1 3 4" xfId="1856"/>
    <cellStyle name="Accent1 3 5" xfId="1857"/>
    <cellStyle name="Accent1 3 6" xfId="1858"/>
    <cellStyle name="Accent1 3 7" xfId="1859"/>
    <cellStyle name="Accent1 3 8" xfId="1860"/>
    <cellStyle name="Accent1 3 9" xfId="1861"/>
    <cellStyle name="Accent1 4" xfId="1862"/>
    <cellStyle name="Accent1 4 2" xfId="1863"/>
    <cellStyle name="Accent1 4 3" xfId="1864"/>
    <cellStyle name="Accent1 4 4" xfId="1865"/>
    <cellStyle name="Accent1 5" xfId="1866"/>
    <cellStyle name="Accent1 5 2" xfId="1867"/>
    <cellStyle name="Accent1 5 3" xfId="1868"/>
    <cellStyle name="Accent1 5 4" xfId="1869"/>
    <cellStyle name="Accent1 6" xfId="1870"/>
    <cellStyle name="Accent1 6 2" xfId="1871"/>
    <cellStyle name="Accent1 6 3" xfId="1872"/>
    <cellStyle name="Accent1 6 4" xfId="1873"/>
    <cellStyle name="Accent1 7" xfId="1874"/>
    <cellStyle name="Accent1 7 2" xfId="1875"/>
    <cellStyle name="Accent1 7 3" xfId="1876"/>
    <cellStyle name="Accent1 7 4" xfId="1877"/>
    <cellStyle name="Accent1 8" xfId="1878"/>
    <cellStyle name="Accent1 8 2" xfId="1879"/>
    <cellStyle name="Accent1 8 3" xfId="1880"/>
    <cellStyle name="Accent1 8 4" xfId="1881"/>
    <cellStyle name="Accent1 9" xfId="1882"/>
    <cellStyle name="Accent1 9 2" xfId="1883"/>
    <cellStyle name="Accent1 9 3" xfId="1884"/>
    <cellStyle name="Accent1 9 4" xfId="1885"/>
    <cellStyle name="Accent2" xfId="99" builtinId="33" customBuiltin="1"/>
    <cellStyle name="Accent2 - 20%" xfId="1886"/>
    <cellStyle name="Accent2 - 40%" xfId="1887"/>
    <cellStyle name="Accent2 - 60%" xfId="1888"/>
    <cellStyle name="Accent2 10" xfId="1889"/>
    <cellStyle name="Accent2 10 2" xfId="1890"/>
    <cellStyle name="Accent2 10 3" xfId="1891"/>
    <cellStyle name="Accent2 10 4" xfId="1892"/>
    <cellStyle name="Accent2 11" xfId="1893"/>
    <cellStyle name="Accent2 11 2" xfId="1894"/>
    <cellStyle name="Accent2 11 3" xfId="1895"/>
    <cellStyle name="Accent2 11 4" xfId="1896"/>
    <cellStyle name="Accent2 12" xfId="1897"/>
    <cellStyle name="Accent2 12 2" xfId="1898"/>
    <cellStyle name="Accent2 12 3" xfId="1899"/>
    <cellStyle name="Accent2 12 4" xfId="1900"/>
    <cellStyle name="Accent2 13" xfId="1901"/>
    <cellStyle name="Accent2 14" xfId="1902"/>
    <cellStyle name="Accent2 15" xfId="1903"/>
    <cellStyle name="Accent2 16" xfId="1904"/>
    <cellStyle name="Accent2 17" xfId="1905"/>
    <cellStyle name="Accent2 18" xfId="1906"/>
    <cellStyle name="Accent2 19" xfId="1907"/>
    <cellStyle name="Accent2 2" xfId="1908"/>
    <cellStyle name="Accent2 2 10" xfId="1909"/>
    <cellStyle name="Accent2 2 11" xfId="1910"/>
    <cellStyle name="Accent2 2 12" xfId="1911"/>
    <cellStyle name="Accent2 2 13" xfId="1912"/>
    <cellStyle name="Accent2 2 14" xfId="1913"/>
    <cellStyle name="Accent2 2 15" xfId="1914"/>
    <cellStyle name="Accent2 2 16" xfId="47783"/>
    <cellStyle name="Accent2 2 2" xfId="1915"/>
    <cellStyle name="Accent2 2 2 2" xfId="30930"/>
    <cellStyle name="Accent2 2 2 3" xfId="30931"/>
    <cellStyle name="Accent2 2 3" xfId="1916"/>
    <cellStyle name="Accent2 2 4" xfId="1917"/>
    <cellStyle name="Accent2 2 5" xfId="1918"/>
    <cellStyle name="Accent2 2 6" xfId="1919"/>
    <cellStyle name="Accent2 2 7" xfId="1920"/>
    <cellStyle name="Accent2 2 8" xfId="1921"/>
    <cellStyle name="Accent2 2 9" xfId="1922"/>
    <cellStyle name="Accent2 20" xfId="30932"/>
    <cellStyle name="Accent2 3" xfId="1923"/>
    <cellStyle name="Accent2 3 10" xfId="1924"/>
    <cellStyle name="Accent2 3 11" xfId="1925"/>
    <cellStyle name="Accent2 3 12" xfId="1926"/>
    <cellStyle name="Accent2 3 13" xfId="1927"/>
    <cellStyle name="Accent2 3 14" xfId="1928"/>
    <cellStyle name="Accent2 3 15" xfId="1929"/>
    <cellStyle name="Accent2 3 2" xfId="1930"/>
    <cellStyle name="Accent2 3 3" xfId="1931"/>
    <cellStyle name="Accent2 3 4" xfId="1932"/>
    <cellStyle name="Accent2 3 5" xfId="1933"/>
    <cellStyle name="Accent2 3 6" xfId="1934"/>
    <cellStyle name="Accent2 3 7" xfId="1935"/>
    <cellStyle name="Accent2 3 8" xfId="1936"/>
    <cellStyle name="Accent2 3 9" xfId="1937"/>
    <cellStyle name="Accent2 4" xfId="1938"/>
    <cellStyle name="Accent2 4 2" xfId="1939"/>
    <cellStyle name="Accent2 4 3" xfId="1940"/>
    <cellStyle name="Accent2 4 4" xfId="1941"/>
    <cellStyle name="Accent2 5" xfId="1942"/>
    <cellStyle name="Accent2 5 2" xfId="1943"/>
    <cellStyle name="Accent2 5 3" xfId="1944"/>
    <cellStyle name="Accent2 5 4" xfId="1945"/>
    <cellStyle name="Accent2 6" xfId="1946"/>
    <cellStyle name="Accent2 6 2" xfId="1947"/>
    <cellStyle name="Accent2 6 3" xfId="1948"/>
    <cellStyle name="Accent2 6 4" xfId="1949"/>
    <cellStyle name="Accent2 7" xfId="1950"/>
    <cellStyle name="Accent2 7 2" xfId="1951"/>
    <cellStyle name="Accent2 7 3" xfId="1952"/>
    <cellStyle name="Accent2 7 4" xfId="1953"/>
    <cellStyle name="Accent2 8" xfId="1954"/>
    <cellStyle name="Accent2 8 2" xfId="1955"/>
    <cellStyle name="Accent2 8 3" xfId="1956"/>
    <cellStyle name="Accent2 8 4" xfId="1957"/>
    <cellStyle name="Accent2 9" xfId="1958"/>
    <cellStyle name="Accent2 9 2" xfId="1959"/>
    <cellStyle name="Accent2 9 3" xfId="1960"/>
    <cellStyle name="Accent2 9 4" xfId="1961"/>
    <cellStyle name="Accent3" xfId="103" builtinId="37" customBuiltin="1"/>
    <cellStyle name="Accent3 - 20%" xfId="1962"/>
    <cellStyle name="Accent3 - 40%" xfId="1963"/>
    <cellStyle name="Accent3 - 60%" xfId="1964"/>
    <cellStyle name="Accent3 10" xfId="1965"/>
    <cellStyle name="Accent3 10 2" xfId="1966"/>
    <cellStyle name="Accent3 10 3" xfId="1967"/>
    <cellStyle name="Accent3 10 4" xfId="1968"/>
    <cellStyle name="Accent3 11" xfId="1969"/>
    <cellStyle name="Accent3 11 2" xfId="1970"/>
    <cellStyle name="Accent3 11 3" xfId="1971"/>
    <cellStyle name="Accent3 11 4" xfId="1972"/>
    <cellStyle name="Accent3 12" xfId="1973"/>
    <cellStyle name="Accent3 12 2" xfId="1974"/>
    <cellStyle name="Accent3 12 3" xfId="1975"/>
    <cellStyle name="Accent3 12 4" xfId="1976"/>
    <cellStyle name="Accent3 13" xfId="1977"/>
    <cellStyle name="Accent3 14" xfId="1978"/>
    <cellStyle name="Accent3 15" xfId="1979"/>
    <cellStyle name="Accent3 16" xfId="1980"/>
    <cellStyle name="Accent3 17" xfId="1981"/>
    <cellStyle name="Accent3 18" xfId="1982"/>
    <cellStyle name="Accent3 19" xfId="1983"/>
    <cellStyle name="Accent3 2" xfId="1984"/>
    <cellStyle name="Accent3 2 10" xfId="1985"/>
    <cellStyle name="Accent3 2 11" xfId="1986"/>
    <cellStyle name="Accent3 2 12" xfId="1987"/>
    <cellStyle name="Accent3 2 13" xfId="1988"/>
    <cellStyle name="Accent3 2 14" xfId="1989"/>
    <cellStyle name="Accent3 2 15" xfId="1990"/>
    <cellStyle name="Accent3 2 16" xfId="47785"/>
    <cellStyle name="Accent3 2 2" xfId="1991"/>
    <cellStyle name="Accent3 2 2 2" xfId="30933"/>
    <cellStyle name="Accent3 2 2 3" xfId="30934"/>
    <cellStyle name="Accent3 2 3" xfId="1992"/>
    <cellStyle name="Accent3 2 4" xfId="1993"/>
    <cellStyle name="Accent3 2 5" xfId="1994"/>
    <cellStyle name="Accent3 2 6" xfId="1995"/>
    <cellStyle name="Accent3 2 7" xfId="1996"/>
    <cellStyle name="Accent3 2 8" xfId="1997"/>
    <cellStyle name="Accent3 2 9" xfId="1998"/>
    <cellStyle name="Accent3 20" xfId="30935"/>
    <cellStyle name="Accent3 3" xfId="1999"/>
    <cellStyle name="Accent3 3 10" xfId="2000"/>
    <cellStyle name="Accent3 3 11" xfId="2001"/>
    <cellStyle name="Accent3 3 12" xfId="2002"/>
    <cellStyle name="Accent3 3 13" xfId="2003"/>
    <cellStyle name="Accent3 3 14" xfId="2004"/>
    <cellStyle name="Accent3 3 15" xfId="2005"/>
    <cellStyle name="Accent3 3 2" xfId="2006"/>
    <cellStyle name="Accent3 3 3" xfId="2007"/>
    <cellStyle name="Accent3 3 4" xfId="2008"/>
    <cellStyle name="Accent3 3 5" xfId="2009"/>
    <cellStyle name="Accent3 3 6" xfId="2010"/>
    <cellStyle name="Accent3 3 7" xfId="2011"/>
    <cellStyle name="Accent3 3 8" xfId="2012"/>
    <cellStyle name="Accent3 3 9" xfId="2013"/>
    <cellStyle name="Accent3 4" xfId="2014"/>
    <cellStyle name="Accent3 4 2" xfId="2015"/>
    <cellStyle name="Accent3 4 3" xfId="2016"/>
    <cellStyle name="Accent3 4 4" xfId="2017"/>
    <cellStyle name="Accent3 5" xfId="2018"/>
    <cellStyle name="Accent3 5 2" xfId="2019"/>
    <cellStyle name="Accent3 5 3" xfId="2020"/>
    <cellStyle name="Accent3 5 4" xfId="2021"/>
    <cellStyle name="Accent3 6" xfId="2022"/>
    <cellStyle name="Accent3 6 2" xfId="2023"/>
    <cellStyle name="Accent3 6 3" xfId="2024"/>
    <cellStyle name="Accent3 6 4" xfId="2025"/>
    <cellStyle name="Accent3 7" xfId="2026"/>
    <cellStyle name="Accent3 7 2" xfId="2027"/>
    <cellStyle name="Accent3 7 3" xfId="2028"/>
    <cellStyle name="Accent3 7 4" xfId="2029"/>
    <cellStyle name="Accent3 8" xfId="2030"/>
    <cellStyle name="Accent3 8 2" xfId="2031"/>
    <cellStyle name="Accent3 8 3" xfId="2032"/>
    <cellStyle name="Accent3 8 4" xfId="2033"/>
    <cellStyle name="Accent3 9" xfId="2034"/>
    <cellStyle name="Accent3 9 2" xfId="2035"/>
    <cellStyle name="Accent3 9 3" xfId="2036"/>
    <cellStyle name="Accent3 9 4" xfId="2037"/>
    <cellStyle name="Accent4" xfId="107" builtinId="41" customBuiltin="1"/>
    <cellStyle name="Accent4 - 20%" xfId="2038"/>
    <cellStyle name="Accent4 - 40%" xfId="2039"/>
    <cellStyle name="Accent4 - 60%" xfId="2040"/>
    <cellStyle name="Accent4 10" xfId="2041"/>
    <cellStyle name="Accent4 10 2" xfId="2042"/>
    <cellStyle name="Accent4 10 3" xfId="2043"/>
    <cellStyle name="Accent4 10 4" xfId="2044"/>
    <cellStyle name="Accent4 11" xfId="2045"/>
    <cellStyle name="Accent4 11 2" xfId="2046"/>
    <cellStyle name="Accent4 11 3" xfId="2047"/>
    <cellStyle name="Accent4 11 4" xfId="2048"/>
    <cellStyle name="Accent4 12" xfId="2049"/>
    <cellStyle name="Accent4 12 2" xfId="2050"/>
    <cellStyle name="Accent4 12 3" xfId="2051"/>
    <cellStyle name="Accent4 12 4" xfId="2052"/>
    <cellStyle name="Accent4 13" xfId="2053"/>
    <cellStyle name="Accent4 14" xfId="2054"/>
    <cellStyle name="Accent4 15" xfId="2055"/>
    <cellStyle name="Accent4 16" xfId="2056"/>
    <cellStyle name="Accent4 17" xfId="2057"/>
    <cellStyle name="Accent4 18" xfId="2058"/>
    <cellStyle name="Accent4 19" xfId="2059"/>
    <cellStyle name="Accent4 2" xfId="2060"/>
    <cellStyle name="Accent4 2 10" xfId="2061"/>
    <cellStyle name="Accent4 2 11" xfId="2062"/>
    <cellStyle name="Accent4 2 12" xfId="2063"/>
    <cellStyle name="Accent4 2 13" xfId="2064"/>
    <cellStyle name="Accent4 2 14" xfId="2065"/>
    <cellStyle name="Accent4 2 15" xfId="2066"/>
    <cellStyle name="Accent4 2 16" xfId="47786"/>
    <cellStyle name="Accent4 2 2" xfId="2067"/>
    <cellStyle name="Accent4 2 2 2" xfId="30936"/>
    <cellStyle name="Accent4 2 2 3" xfId="30937"/>
    <cellStyle name="Accent4 2 3" xfId="2068"/>
    <cellStyle name="Accent4 2 4" xfId="2069"/>
    <cellStyle name="Accent4 2 5" xfId="2070"/>
    <cellStyle name="Accent4 2 6" xfId="2071"/>
    <cellStyle name="Accent4 2 7" xfId="2072"/>
    <cellStyle name="Accent4 2 8" xfId="2073"/>
    <cellStyle name="Accent4 2 9" xfId="2074"/>
    <cellStyle name="Accent4 20" xfId="30938"/>
    <cellStyle name="Accent4 3" xfId="2075"/>
    <cellStyle name="Accent4 3 10" xfId="2076"/>
    <cellStyle name="Accent4 3 11" xfId="2077"/>
    <cellStyle name="Accent4 3 12" xfId="2078"/>
    <cellStyle name="Accent4 3 13" xfId="2079"/>
    <cellStyle name="Accent4 3 14" xfId="2080"/>
    <cellStyle name="Accent4 3 15" xfId="2081"/>
    <cellStyle name="Accent4 3 2" xfId="2082"/>
    <cellStyle name="Accent4 3 3" xfId="2083"/>
    <cellStyle name="Accent4 3 4" xfId="2084"/>
    <cellStyle name="Accent4 3 5" xfId="2085"/>
    <cellStyle name="Accent4 3 6" xfId="2086"/>
    <cellStyle name="Accent4 3 7" xfId="2087"/>
    <cellStyle name="Accent4 3 8" xfId="2088"/>
    <cellStyle name="Accent4 3 9" xfId="2089"/>
    <cellStyle name="Accent4 4" xfId="2090"/>
    <cellStyle name="Accent4 4 2" xfId="2091"/>
    <cellStyle name="Accent4 4 3" xfId="2092"/>
    <cellStyle name="Accent4 4 4" xfId="2093"/>
    <cellStyle name="Accent4 5" xfId="2094"/>
    <cellStyle name="Accent4 5 2" xfId="2095"/>
    <cellStyle name="Accent4 5 3" xfId="2096"/>
    <cellStyle name="Accent4 5 4" xfId="2097"/>
    <cellStyle name="Accent4 6" xfId="2098"/>
    <cellStyle name="Accent4 6 2" xfId="2099"/>
    <cellStyle name="Accent4 6 3" xfId="2100"/>
    <cellStyle name="Accent4 6 4" xfId="2101"/>
    <cellStyle name="Accent4 7" xfId="2102"/>
    <cellStyle name="Accent4 7 2" xfId="2103"/>
    <cellStyle name="Accent4 7 3" xfId="2104"/>
    <cellStyle name="Accent4 7 4" xfId="2105"/>
    <cellStyle name="Accent4 8" xfId="2106"/>
    <cellStyle name="Accent4 8 2" xfId="2107"/>
    <cellStyle name="Accent4 8 3" xfId="2108"/>
    <cellStyle name="Accent4 8 4" xfId="2109"/>
    <cellStyle name="Accent4 9" xfId="2110"/>
    <cellStyle name="Accent4 9 2" xfId="2111"/>
    <cellStyle name="Accent4 9 3" xfId="2112"/>
    <cellStyle name="Accent4 9 4" xfId="2113"/>
    <cellStyle name="Accent5" xfId="111" builtinId="45" customBuiltin="1"/>
    <cellStyle name="Accent5 - 20%" xfId="2114"/>
    <cellStyle name="Accent5 - 40%" xfId="2115"/>
    <cellStyle name="Accent5 - 60%" xfId="2116"/>
    <cellStyle name="Accent5 10" xfId="2117"/>
    <cellStyle name="Accent5 10 2" xfId="2118"/>
    <cellStyle name="Accent5 10 3" xfId="2119"/>
    <cellStyle name="Accent5 10 4" xfId="2120"/>
    <cellStyle name="Accent5 11" xfId="2121"/>
    <cellStyle name="Accent5 11 2" xfId="2122"/>
    <cellStyle name="Accent5 11 3" xfId="2123"/>
    <cellStyle name="Accent5 11 4" xfId="2124"/>
    <cellStyle name="Accent5 12" xfId="2125"/>
    <cellStyle name="Accent5 12 2" xfId="2126"/>
    <cellStyle name="Accent5 12 3" xfId="2127"/>
    <cellStyle name="Accent5 12 4" xfId="2128"/>
    <cellStyle name="Accent5 13" xfId="2129"/>
    <cellStyle name="Accent5 14" xfId="2130"/>
    <cellStyle name="Accent5 15" xfId="2131"/>
    <cellStyle name="Accent5 16" xfId="2132"/>
    <cellStyle name="Accent5 17" xfId="2133"/>
    <cellStyle name="Accent5 18" xfId="2134"/>
    <cellStyle name="Accent5 19" xfId="2135"/>
    <cellStyle name="Accent5 2" xfId="2136"/>
    <cellStyle name="Accent5 2 10" xfId="2137"/>
    <cellStyle name="Accent5 2 11" xfId="2138"/>
    <cellStyle name="Accent5 2 12" xfId="2139"/>
    <cellStyle name="Accent5 2 13" xfId="2140"/>
    <cellStyle name="Accent5 2 14" xfId="47787"/>
    <cellStyle name="Accent5 2 2" xfId="2141"/>
    <cellStyle name="Accent5 2 2 2" xfId="30939"/>
    <cellStyle name="Accent5 2 3" xfId="2142"/>
    <cellStyle name="Accent5 2 4" xfId="2143"/>
    <cellStyle name="Accent5 2 5" xfId="2144"/>
    <cellStyle name="Accent5 2 6" xfId="2145"/>
    <cellStyle name="Accent5 2 7" xfId="2146"/>
    <cellStyle name="Accent5 2 8" xfId="2147"/>
    <cellStyle name="Accent5 2 9" xfId="2148"/>
    <cellStyle name="Accent5 20" xfId="30940"/>
    <cellStyle name="Accent5 3" xfId="2149"/>
    <cellStyle name="Accent5 3 10" xfId="2150"/>
    <cellStyle name="Accent5 3 11" xfId="2151"/>
    <cellStyle name="Accent5 3 12" xfId="2152"/>
    <cellStyle name="Accent5 3 13" xfId="2153"/>
    <cellStyle name="Accent5 3 2" xfId="2154"/>
    <cellStyle name="Accent5 3 3" xfId="2155"/>
    <cellStyle name="Accent5 3 4" xfId="2156"/>
    <cellStyle name="Accent5 3 5" xfId="2157"/>
    <cellStyle name="Accent5 3 6" xfId="2158"/>
    <cellStyle name="Accent5 3 7" xfId="2159"/>
    <cellStyle name="Accent5 3 8" xfId="2160"/>
    <cellStyle name="Accent5 3 9" xfId="2161"/>
    <cellStyle name="Accent5 4" xfId="2162"/>
    <cellStyle name="Accent5 4 2" xfId="2163"/>
    <cellStyle name="Accent5 4 3" xfId="2164"/>
    <cellStyle name="Accent5 4 4" xfId="2165"/>
    <cellStyle name="Accent5 5" xfId="2166"/>
    <cellStyle name="Accent5 5 2" xfId="2167"/>
    <cellStyle name="Accent5 5 3" xfId="2168"/>
    <cellStyle name="Accent5 5 4" xfId="2169"/>
    <cellStyle name="Accent5 6" xfId="2170"/>
    <cellStyle name="Accent5 6 2" xfId="2171"/>
    <cellStyle name="Accent5 6 3" xfId="2172"/>
    <cellStyle name="Accent5 6 4" xfId="2173"/>
    <cellStyle name="Accent5 7" xfId="2174"/>
    <cellStyle name="Accent5 7 2" xfId="2175"/>
    <cellStyle name="Accent5 7 3" xfId="2176"/>
    <cellStyle name="Accent5 7 4" xfId="2177"/>
    <cellStyle name="Accent5 8" xfId="2178"/>
    <cellStyle name="Accent5 8 2" xfId="2179"/>
    <cellStyle name="Accent5 8 3" xfId="2180"/>
    <cellStyle name="Accent5 8 4" xfId="2181"/>
    <cellStyle name="Accent5 9" xfId="2182"/>
    <cellStyle name="Accent5 9 2" xfId="2183"/>
    <cellStyle name="Accent5 9 3" xfId="2184"/>
    <cellStyle name="Accent5 9 4" xfId="2185"/>
    <cellStyle name="Accent6" xfId="115" builtinId="49" customBuiltin="1"/>
    <cellStyle name="Accent6 - 20%" xfId="2186"/>
    <cellStyle name="Accent6 - 40%" xfId="2187"/>
    <cellStyle name="Accent6 - 60%" xfId="2188"/>
    <cellStyle name="Accent6 10" xfId="2189"/>
    <cellStyle name="Accent6 10 2" xfId="2190"/>
    <cellStyle name="Accent6 10 3" xfId="2191"/>
    <cellStyle name="Accent6 10 4" xfId="2192"/>
    <cellStyle name="Accent6 11" xfId="2193"/>
    <cellStyle name="Accent6 11 2" xfId="2194"/>
    <cellStyle name="Accent6 11 3" xfId="2195"/>
    <cellStyle name="Accent6 11 4" xfId="2196"/>
    <cellStyle name="Accent6 12" xfId="2197"/>
    <cellStyle name="Accent6 12 2" xfId="2198"/>
    <cellStyle name="Accent6 12 3" xfId="2199"/>
    <cellStyle name="Accent6 12 4" xfId="2200"/>
    <cellStyle name="Accent6 13" xfId="2201"/>
    <cellStyle name="Accent6 14" xfId="2202"/>
    <cellStyle name="Accent6 15" xfId="2203"/>
    <cellStyle name="Accent6 16" xfId="2204"/>
    <cellStyle name="Accent6 17" xfId="2205"/>
    <cellStyle name="Accent6 18" xfId="2206"/>
    <cellStyle name="Accent6 19" xfId="2207"/>
    <cellStyle name="Accent6 2" xfId="2208"/>
    <cellStyle name="Accent6 2 10" xfId="2209"/>
    <cellStyle name="Accent6 2 11" xfId="2210"/>
    <cellStyle name="Accent6 2 12" xfId="2211"/>
    <cellStyle name="Accent6 2 13" xfId="2212"/>
    <cellStyle name="Accent6 2 14" xfId="2213"/>
    <cellStyle name="Accent6 2 15" xfId="2214"/>
    <cellStyle name="Accent6 2 16" xfId="47788"/>
    <cellStyle name="Accent6 2 2" xfId="2215"/>
    <cellStyle name="Accent6 2 2 2" xfId="30941"/>
    <cellStyle name="Accent6 2 2 3" xfId="30942"/>
    <cellStyle name="Accent6 2 3" xfId="2216"/>
    <cellStyle name="Accent6 2 4" xfId="2217"/>
    <cellStyle name="Accent6 2 5" xfId="2218"/>
    <cellStyle name="Accent6 2 6" xfId="2219"/>
    <cellStyle name="Accent6 2 7" xfId="2220"/>
    <cellStyle name="Accent6 2 8" xfId="2221"/>
    <cellStyle name="Accent6 2 9" xfId="2222"/>
    <cellStyle name="Accent6 20" xfId="30943"/>
    <cellStyle name="Accent6 3" xfId="2223"/>
    <cellStyle name="Accent6 3 10" xfId="2224"/>
    <cellStyle name="Accent6 3 11" xfId="2225"/>
    <cellStyle name="Accent6 3 12" xfId="2226"/>
    <cellStyle name="Accent6 3 13" xfId="2227"/>
    <cellStyle name="Accent6 3 14" xfId="2228"/>
    <cellStyle name="Accent6 3 15" xfId="2229"/>
    <cellStyle name="Accent6 3 2" xfId="2230"/>
    <cellStyle name="Accent6 3 3" xfId="2231"/>
    <cellStyle name="Accent6 3 4" xfId="2232"/>
    <cellStyle name="Accent6 3 5" xfId="2233"/>
    <cellStyle name="Accent6 3 6" xfId="2234"/>
    <cellStyle name="Accent6 3 7" xfId="2235"/>
    <cellStyle name="Accent6 3 8" xfId="2236"/>
    <cellStyle name="Accent6 3 9" xfId="2237"/>
    <cellStyle name="Accent6 4" xfId="2238"/>
    <cellStyle name="Accent6 4 2" xfId="2239"/>
    <cellStyle name="Accent6 4 3" xfId="2240"/>
    <cellStyle name="Accent6 4 4" xfId="2241"/>
    <cellStyle name="Accent6 5" xfId="2242"/>
    <cellStyle name="Accent6 5 2" xfId="2243"/>
    <cellStyle name="Accent6 5 3" xfId="2244"/>
    <cellStyle name="Accent6 5 4" xfId="2245"/>
    <cellStyle name="Accent6 6" xfId="2246"/>
    <cellStyle name="Accent6 6 2" xfId="2247"/>
    <cellStyle name="Accent6 6 3" xfId="2248"/>
    <cellStyle name="Accent6 6 4" xfId="2249"/>
    <cellStyle name="Accent6 7" xfId="2250"/>
    <cellStyle name="Accent6 7 2" xfId="2251"/>
    <cellStyle name="Accent6 7 3" xfId="2252"/>
    <cellStyle name="Accent6 7 4" xfId="2253"/>
    <cellStyle name="Accent6 8" xfId="2254"/>
    <cellStyle name="Accent6 8 2" xfId="2255"/>
    <cellStyle name="Accent6 8 3" xfId="2256"/>
    <cellStyle name="Accent6 8 4" xfId="2257"/>
    <cellStyle name="Accent6 9" xfId="2258"/>
    <cellStyle name="Accent6 9 2" xfId="2259"/>
    <cellStyle name="Accent6 9 3" xfId="2260"/>
    <cellStyle name="Accent6 9 4" xfId="2261"/>
    <cellStyle name="Activos" xfId="2262"/>
    <cellStyle name="Actual Date" xfId="2263"/>
    <cellStyle name="Actual Date 10" xfId="2264"/>
    <cellStyle name="Actual Date 11" xfId="2265"/>
    <cellStyle name="Actual Date 12" xfId="2266"/>
    <cellStyle name="Actual Date 13" xfId="2267"/>
    <cellStyle name="Actual Date 14" xfId="2268"/>
    <cellStyle name="Actual Date 15" xfId="2269"/>
    <cellStyle name="Actual Date 16" xfId="2270"/>
    <cellStyle name="Actual Date 17" xfId="2271"/>
    <cellStyle name="Actual Date 18" xfId="2272"/>
    <cellStyle name="Actual Date 19" xfId="2273"/>
    <cellStyle name="Actual Date 2" xfId="2274"/>
    <cellStyle name="Actual Date 2 2" xfId="2275"/>
    <cellStyle name="Actual Date 20" xfId="2276"/>
    <cellStyle name="Actual Date 21" xfId="2277"/>
    <cellStyle name="Actual Date 22" xfId="2278"/>
    <cellStyle name="Actual Date 23" xfId="2279"/>
    <cellStyle name="Actual Date 24" xfId="2280"/>
    <cellStyle name="Actual Date 25" xfId="2281"/>
    <cellStyle name="Actual Date 26" xfId="2282"/>
    <cellStyle name="Actual Date 27" xfId="2283"/>
    <cellStyle name="Actual Date 28" xfId="2284"/>
    <cellStyle name="Actual Date 29" xfId="2285"/>
    <cellStyle name="Actual Date 3" xfId="2286"/>
    <cellStyle name="Actual Date 3 10" xfId="2287"/>
    <cellStyle name="Actual Date 3 11" xfId="2288"/>
    <cellStyle name="Actual Date 3 12" xfId="2289"/>
    <cellStyle name="Actual Date 3 13" xfId="2290"/>
    <cellStyle name="Actual Date 3 14" xfId="2291"/>
    <cellStyle name="Actual Date 3 15" xfId="2292"/>
    <cellStyle name="Actual Date 3 16" xfId="2293"/>
    <cellStyle name="Actual Date 3 2" xfId="2294"/>
    <cellStyle name="Actual Date 3 3" xfId="2295"/>
    <cellStyle name="Actual Date 3 4" xfId="2296"/>
    <cellStyle name="Actual Date 3 5" xfId="2297"/>
    <cellStyle name="Actual Date 3 6" xfId="2298"/>
    <cellStyle name="Actual Date 3 7" xfId="2299"/>
    <cellStyle name="Actual Date 3 8" xfId="2300"/>
    <cellStyle name="Actual Date 3 9" xfId="2301"/>
    <cellStyle name="Actual Date 30" xfId="2302"/>
    <cellStyle name="Actual Date 31" xfId="2303"/>
    <cellStyle name="Actual Date 32" xfId="2304"/>
    <cellStyle name="Actual Date 33" xfId="2305"/>
    <cellStyle name="Actual Date 34" xfId="2306"/>
    <cellStyle name="Actual Date 35" xfId="2307"/>
    <cellStyle name="Actual Date 36" xfId="2308"/>
    <cellStyle name="Actual Date 37" xfId="2309"/>
    <cellStyle name="Actual Date 38" xfId="2310"/>
    <cellStyle name="Actual Date 39" xfId="2311"/>
    <cellStyle name="Actual Date 4" xfId="2312"/>
    <cellStyle name="Actual Date 40" xfId="2313"/>
    <cellStyle name="Actual Date 41" xfId="2314"/>
    <cellStyle name="Actual Date 5" xfId="2315"/>
    <cellStyle name="Actual Date 6" xfId="2316"/>
    <cellStyle name="Actual Date 7" xfId="2317"/>
    <cellStyle name="Actual Date 8" xfId="2318"/>
    <cellStyle name="Actual Date 9" xfId="2319"/>
    <cellStyle name="args.style" xfId="24"/>
    <cellStyle name="Array" xfId="2320"/>
    <cellStyle name="Array Enter" xfId="2321"/>
    <cellStyle name="AutoFormat Options" xfId="2322"/>
    <cellStyle name="Avertissement" xfId="2323"/>
    <cellStyle name="Background" xfId="2324"/>
    <cellStyle name="Bad" xfId="85" builtinId="27" customBuiltin="1"/>
    <cellStyle name="Bad 10" xfId="2325"/>
    <cellStyle name="Bad 10 2" xfId="2326"/>
    <cellStyle name="Bad 10 3" xfId="2327"/>
    <cellStyle name="Bad 10 4" xfId="2328"/>
    <cellStyle name="Bad 11" xfId="2329"/>
    <cellStyle name="Bad 11 2" xfId="2330"/>
    <cellStyle name="Bad 11 3" xfId="2331"/>
    <cellStyle name="Bad 11 4" xfId="2332"/>
    <cellStyle name="Bad 12" xfId="2333"/>
    <cellStyle name="Bad 12 2" xfId="2334"/>
    <cellStyle name="Bad 12 3" xfId="2335"/>
    <cellStyle name="Bad 12 4" xfId="2336"/>
    <cellStyle name="Bad 13" xfId="2337"/>
    <cellStyle name="Bad 14" xfId="2338"/>
    <cellStyle name="Bad 15" xfId="2339"/>
    <cellStyle name="Bad 16" xfId="2340"/>
    <cellStyle name="Bad 17" xfId="2341"/>
    <cellStyle name="Bad 18" xfId="2342"/>
    <cellStyle name="Bad 19" xfId="2343"/>
    <cellStyle name="Bad 2" xfId="2344"/>
    <cellStyle name="Bad 2 10" xfId="2345"/>
    <cellStyle name="Bad 2 11" xfId="2346"/>
    <cellStyle name="Bad 2 12" xfId="2347"/>
    <cellStyle name="Bad 2 13" xfId="2348"/>
    <cellStyle name="Bad 2 14" xfId="2349"/>
    <cellStyle name="Bad 2 15" xfId="2350"/>
    <cellStyle name="Bad 2 16" xfId="47789"/>
    <cellStyle name="Bad 2 2" xfId="2351"/>
    <cellStyle name="Bad 2 2 2" xfId="30944"/>
    <cellStyle name="Bad 2 2 3" xfId="30945"/>
    <cellStyle name="Bad 2 3" xfId="2352"/>
    <cellStyle name="Bad 2 3 2" xfId="30946"/>
    <cellStyle name="Bad 2 4" xfId="2353"/>
    <cellStyle name="Bad 2 5" xfId="2354"/>
    <cellStyle name="Bad 2 6" xfId="2355"/>
    <cellStyle name="Bad 2 7" xfId="2356"/>
    <cellStyle name="Bad 2 8" xfId="2357"/>
    <cellStyle name="Bad 2 9" xfId="2358"/>
    <cellStyle name="Bad 20" xfId="30947"/>
    <cellStyle name="Bad 3" xfId="2359"/>
    <cellStyle name="Bad 3 10" xfId="2360"/>
    <cellStyle name="Bad 3 11" xfId="2361"/>
    <cellStyle name="Bad 3 12" xfId="2362"/>
    <cellStyle name="Bad 3 13" xfId="2363"/>
    <cellStyle name="Bad 3 14" xfId="2364"/>
    <cellStyle name="Bad 3 15" xfId="2365"/>
    <cellStyle name="Bad 3 2" xfId="2366"/>
    <cellStyle name="Bad 3 3" xfId="2367"/>
    <cellStyle name="Bad 3 4" xfId="2368"/>
    <cellStyle name="Bad 3 5" xfId="2369"/>
    <cellStyle name="Bad 3 6" xfId="2370"/>
    <cellStyle name="Bad 3 7" xfId="2371"/>
    <cellStyle name="Bad 3 8" xfId="2372"/>
    <cellStyle name="Bad 3 9" xfId="2373"/>
    <cellStyle name="Bad 4" xfId="2374"/>
    <cellStyle name="Bad 4 2" xfId="2375"/>
    <cellStyle name="Bad 4 3" xfId="2376"/>
    <cellStyle name="Bad 4 4" xfId="2377"/>
    <cellStyle name="Bad 5" xfId="2378"/>
    <cellStyle name="Bad 5 2" xfId="2379"/>
    <cellStyle name="Bad 5 3" xfId="2380"/>
    <cellStyle name="Bad 5 4" xfId="2381"/>
    <cellStyle name="Bad 6" xfId="2382"/>
    <cellStyle name="Bad 6 2" xfId="2383"/>
    <cellStyle name="Bad 6 3" xfId="2384"/>
    <cellStyle name="Bad 6 4" xfId="2385"/>
    <cellStyle name="Bad 7" xfId="2386"/>
    <cellStyle name="Bad 7 2" xfId="2387"/>
    <cellStyle name="Bad 7 3" xfId="2388"/>
    <cellStyle name="Bad 7 4" xfId="2389"/>
    <cellStyle name="Bad 8" xfId="2390"/>
    <cellStyle name="Bad 8 2" xfId="2391"/>
    <cellStyle name="Bad 8 3" xfId="2392"/>
    <cellStyle name="Bad 8 4" xfId="2393"/>
    <cellStyle name="Bad 9" xfId="2394"/>
    <cellStyle name="Bad 9 2" xfId="2395"/>
    <cellStyle name="Bad 9 3" xfId="2396"/>
    <cellStyle name="Bad 9 4" xfId="2397"/>
    <cellStyle name="Besuchter Hyperlink" xfId="30948"/>
    <cellStyle name="bilancio" xfId="2398"/>
    <cellStyle name="BlBkBord" xfId="25"/>
    <cellStyle name="Block" xfId="2399"/>
    <cellStyle name="blocked" xfId="2400"/>
    <cellStyle name="Body" xfId="2401"/>
    <cellStyle name="Bom" xfId="2402"/>
    <cellStyle name="Box_Small" xfId="2403"/>
    <cellStyle name="Brand Align Left Text" xfId="2404"/>
    <cellStyle name="Brand Default" xfId="2405"/>
    <cellStyle name="Brand Percent" xfId="2406"/>
    <cellStyle name="Brand Source" xfId="2407"/>
    <cellStyle name="Brand Subtitle with Underline" xfId="2408"/>
    <cellStyle name="Brand Subtitle without Underline" xfId="2409"/>
    <cellStyle name="Brand Title" xfId="2410"/>
    <cellStyle name="brd" xfId="2411"/>
    <cellStyle name="brd 2" xfId="30949"/>
    <cellStyle name="Buena" xfId="2412"/>
    <cellStyle name="Cabecera 1" xfId="2413"/>
    <cellStyle name="Cabecera 2" xfId="2414"/>
    <cellStyle name="cal.Exchange" xfId="2415"/>
    <cellStyle name="cal.Exchange.or" xfId="2416"/>
    <cellStyle name="cal.Exchange_Apport &amp; Look-through" xfId="2417"/>
    <cellStyle name="cal.FX" xfId="2418"/>
    <cellStyle name="cal.FX.or" xfId="2419"/>
    <cellStyle name="cal.General" xfId="2420"/>
    <cellStyle name="cal.General.or" xfId="2421"/>
    <cellStyle name="cal.General.or.prt" xfId="2422"/>
    <cellStyle name="cal.General.or_mHelp" xfId="2423"/>
    <cellStyle name="cal.General.prt" xfId="2424"/>
    <cellStyle name="cal.General_Apport &amp; Look-through" xfId="2425"/>
    <cellStyle name="cal.General1" xfId="2426"/>
    <cellStyle name="cal.General1 2" xfId="2427"/>
    <cellStyle name="cal.General1 3" xfId="2428"/>
    <cellStyle name="cal.General1_Comverse 2004 Income Tax Review Wkbk 02 03" xfId="2429"/>
    <cellStyle name="cal.GreyFX" xfId="2430"/>
    <cellStyle name="cal.GreyFX 2" xfId="2431"/>
    <cellStyle name="cal.GreyFX.or" xfId="2432"/>
    <cellStyle name="cal.GreyGeneral" xfId="2433"/>
    <cellStyle name="cal.GreyGeneral.or" xfId="2434"/>
    <cellStyle name="cal.Link" xfId="2435"/>
    <cellStyle name="cal.Link 2" xfId="2436"/>
    <cellStyle name="cal.Link 3" xfId="2437"/>
    <cellStyle name="Calc Currency (0)" xfId="26"/>
    <cellStyle name="Calc Currency (0) 2" xfId="2438"/>
    <cellStyle name="Calc Currency (0) 2 2" xfId="2439"/>
    <cellStyle name="Calc Currency (0) 3" xfId="2440"/>
    <cellStyle name="Calc Currency (0)_Comverse 2004 Income Tax Review Wkbk 02 03" xfId="2441"/>
    <cellStyle name="Calc Currency (2)" xfId="2442"/>
    <cellStyle name="Calc Currency (2) 10" xfId="2443"/>
    <cellStyle name="Calc Currency (2) 11" xfId="2444"/>
    <cellStyle name="Calc Currency (2) 12" xfId="2445"/>
    <cellStyle name="Calc Currency (2) 13" xfId="2446"/>
    <cellStyle name="Calc Currency (2) 14" xfId="2447"/>
    <cellStyle name="Calc Currency (2) 15" xfId="2448"/>
    <cellStyle name="Calc Currency (2) 16" xfId="2449"/>
    <cellStyle name="Calc Currency (2) 17" xfId="2450"/>
    <cellStyle name="Calc Currency (2) 18" xfId="2451"/>
    <cellStyle name="Calc Currency (2) 19" xfId="2452"/>
    <cellStyle name="Calc Currency (2) 2" xfId="2453"/>
    <cellStyle name="Calc Currency (2) 2 2" xfId="2454"/>
    <cellStyle name="Calc Currency (2) 20" xfId="2455"/>
    <cellStyle name="Calc Currency (2) 21" xfId="2456"/>
    <cellStyle name="Calc Currency (2) 22" xfId="2457"/>
    <cellStyle name="Calc Currency (2) 23" xfId="2458"/>
    <cellStyle name="Calc Currency (2) 24" xfId="2459"/>
    <cellStyle name="Calc Currency (2) 25" xfId="2460"/>
    <cellStyle name="Calc Currency (2) 26" xfId="2461"/>
    <cellStyle name="Calc Currency (2) 27" xfId="2462"/>
    <cellStyle name="Calc Currency (2) 28" xfId="2463"/>
    <cellStyle name="Calc Currency (2) 29" xfId="2464"/>
    <cellStyle name="Calc Currency (2) 3" xfId="2465"/>
    <cellStyle name="Calc Currency (2) 3 10" xfId="2466"/>
    <cellStyle name="Calc Currency (2) 3 11" xfId="2467"/>
    <cellStyle name="Calc Currency (2) 3 12" xfId="2468"/>
    <cellStyle name="Calc Currency (2) 3 13" xfId="2469"/>
    <cellStyle name="Calc Currency (2) 3 14" xfId="2470"/>
    <cellStyle name="Calc Currency (2) 3 15" xfId="2471"/>
    <cellStyle name="Calc Currency (2) 3 16" xfId="2472"/>
    <cellStyle name="Calc Currency (2) 3 2" xfId="2473"/>
    <cellStyle name="Calc Currency (2) 3 3" xfId="2474"/>
    <cellStyle name="Calc Currency (2) 3 4" xfId="2475"/>
    <cellStyle name="Calc Currency (2) 3 5" xfId="2476"/>
    <cellStyle name="Calc Currency (2) 3 6" xfId="2477"/>
    <cellStyle name="Calc Currency (2) 3 7" xfId="2478"/>
    <cellStyle name="Calc Currency (2) 3 8" xfId="2479"/>
    <cellStyle name="Calc Currency (2) 3 9" xfId="2480"/>
    <cellStyle name="Calc Currency (2) 30" xfId="2481"/>
    <cellStyle name="Calc Currency (2) 31" xfId="2482"/>
    <cellStyle name="Calc Currency (2) 32" xfId="2483"/>
    <cellStyle name="Calc Currency (2) 33" xfId="2484"/>
    <cellStyle name="Calc Currency (2) 34" xfId="2485"/>
    <cellStyle name="Calc Currency (2) 35" xfId="2486"/>
    <cellStyle name="Calc Currency (2) 36" xfId="2487"/>
    <cellStyle name="Calc Currency (2) 37" xfId="2488"/>
    <cellStyle name="Calc Currency (2) 38" xfId="2489"/>
    <cellStyle name="Calc Currency (2) 39" xfId="2490"/>
    <cellStyle name="Calc Currency (2) 4" xfId="2491"/>
    <cellStyle name="Calc Currency (2) 40" xfId="2492"/>
    <cellStyle name="Calc Currency (2) 41" xfId="2493"/>
    <cellStyle name="Calc Currency (2) 5" xfId="2494"/>
    <cellStyle name="Calc Currency (2) 6" xfId="2495"/>
    <cellStyle name="Calc Currency (2) 7" xfId="2496"/>
    <cellStyle name="Calc Currency (2) 8" xfId="2497"/>
    <cellStyle name="Calc Currency (2) 9" xfId="2498"/>
    <cellStyle name="Calc Percent (0)" xfId="2499"/>
    <cellStyle name="Calc Percent (0) 10" xfId="2500"/>
    <cellStyle name="Calc Percent (0) 11" xfId="2501"/>
    <cellStyle name="Calc Percent (0) 12" xfId="2502"/>
    <cellStyle name="Calc Percent (0) 13" xfId="2503"/>
    <cellStyle name="Calc Percent (0) 14" xfId="2504"/>
    <cellStyle name="Calc Percent (0) 15" xfId="2505"/>
    <cellStyle name="Calc Percent (0) 16" xfId="2506"/>
    <cellStyle name="Calc Percent (0) 17" xfId="2507"/>
    <cellStyle name="Calc Percent (0) 18" xfId="2508"/>
    <cellStyle name="Calc Percent (0) 19" xfId="2509"/>
    <cellStyle name="Calc Percent (0) 2" xfId="2510"/>
    <cellStyle name="Calc Percent (0) 2 2" xfId="2511"/>
    <cellStyle name="Calc Percent (0) 20" xfId="2512"/>
    <cellStyle name="Calc Percent (0) 21" xfId="2513"/>
    <cellStyle name="Calc Percent (0) 22" xfId="2514"/>
    <cellStyle name="Calc Percent (0) 23" xfId="2515"/>
    <cellStyle name="Calc Percent (0) 24" xfId="2516"/>
    <cellStyle name="Calc Percent (0) 25" xfId="2517"/>
    <cellStyle name="Calc Percent (0) 26" xfId="2518"/>
    <cellStyle name="Calc Percent (0) 27" xfId="2519"/>
    <cellStyle name="Calc Percent (0) 28" xfId="2520"/>
    <cellStyle name="Calc Percent (0) 29" xfId="2521"/>
    <cellStyle name="Calc Percent (0) 3" xfId="2522"/>
    <cellStyle name="Calc Percent (0) 3 10" xfId="2523"/>
    <cellStyle name="Calc Percent (0) 3 11" xfId="2524"/>
    <cellStyle name="Calc Percent (0) 3 12" xfId="2525"/>
    <cellStyle name="Calc Percent (0) 3 13" xfId="2526"/>
    <cellStyle name="Calc Percent (0) 3 14" xfId="2527"/>
    <cellStyle name="Calc Percent (0) 3 15" xfId="2528"/>
    <cellStyle name="Calc Percent (0) 3 16" xfId="2529"/>
    <cellStyle name="Calc Percent (0) 3 2" xfId="2530"/>
    <cellStyle name="Calc Percent (0) 3 3" xfId="2531"/>
    <cellStyle name="Calc Percent (0) 3 4" xfId="2532"/>
    <cellStyle name="Calc Percent (0) 3 5" xfId="2533"/>
    <cellStyle name="Calc Percent (0) 3 6" xfId="2534"/>
    <cellStyle name="Calc Percent (0) 3 7" xfId="2535"/>
    <cellStyle name="Calc Percent (0) 3 8" xfId="2536"/>
    <cellStyle name="Calc Percent (0) 3 9" xfId="2537"/>
    <cellStyle name="Calc Percent (0) 30" xfId="2538"/>
    <cellStyle name="Calc Percent (0) 31" xfId="2539"/>
    <cellStyle name="Calc Percent (0) 32" xfId="2540"/>
    <cellStyle name="Calc Percent (0) 33" xfId="2541"/>
    <cellStyle name="Calc Percent (0) 34" xfId="2542"/>
    <cellStyle name="Calc Percent (0) 35" xfId="2543"/>
    <cellStyle name="Calc Percent (0) 36" xfId="2544"/>
    <cellStyle name="Calc Percent (0) 37" xfId="2545"/>
    <cellStyle name="Calc Percent (0) 38" xfId="2546"/>
    <cellStyle name="Calc Percent (0) 39" xfId="2547"/>
    <cellStyle name="Calc Percent (0) 4" xfId="2548"/>
    <cellStyle name="Calc Percent (0) 40" xfId="2549"/>
    <cellStyle name="Calc Percent (0) 41" xfId="2550"/>
    <cellStyle name="Calc Percent (0) 5" xfId="2551"/>
    <cellStyle name="Calc Percent (0) 6" xfId="2552"/>
    <cellStyle name="Calc Percent (0) 7" xfId="2553"/>
    <cellStyle name="Calc Percent (0) 8" xfId="2554"/>
    <cellStyle name="Calc Percent (0) 9" xfId="2555"/>
    <cellStyle name="Calc Percent (1)" xfId="2556"/>
    <cellStyle name="Calc Percent (1) 10" xfId="2557"/>
    <cellStyle name="Calc Percent (1) 11" xfId="2558"/>
    <cellStyle name="Calc Percent (1) 12" xfId="2559"/>
    <cellStyle name="Calc Percent (1) 13" xfId="2560"/>
    <cellStyle name="Calc Percent (1) 14" xfId="2561"/>
    <cellStyle name="Calc Percent (1) 15" xfId="2562"/>
    <cellStyle name="Calc Percent (1) 16" xfId="2563"/>
    <cellStyle name="Calc Percent (1) 17" xfId="2564"/>
    <cellStyle name="Calc Percent (1) 18" xfId="2565"/>
    <cellStyle name="Calc Percent (1) 19" xfId="2566"/>
    <cellStyle name="Calc Percent (1) 2" xfId="2567"/>
    <cellStyle name="Calc Percent (1) 2 2" xfId="2568"/>
    <cellStyle name="Calc Percent (1) 20" xfId="2569"/>
    <cellStyle name="Calc Percent (1) 21" xfId="2570"/>
    <cellStyle name="Calc Percent (1) 22" xfId="2571"/>
    <cellStyle name="Calc Percent (1) 23" xfId="2572"/>
    <cellStyle name="Calc Percent (1) 24" xfId="2573"/>
    <cellStyle name="Calc Percent (1) 25" xfId="2574"/>
    <cellStyle name="Calc Percent (1) 26" xfId="2575"/>
    <cellStyle name="Calc Percent (1) 27" xfId="2576"/>
    <cellStyle name="Calc Percent (1) 28" xfId="2577"/>
    <cellStyle name="Calc Percent (1) 29" xfId="2578"/>
    <cellStyle name="Calc Percent (1) 3" xfId="2579"/>
    <cellStyle name="Calc Percent (1) 3 10" xfId="2580"/>
    <cellStyle name="Calc Percent (1) 3 11" xfId="2581"/>
    <cellStyle name="Calc Percent (1) 3 12" xfId="2582"/>
    <cellStyle name="Calc Percent (1) 3 13" xfId="2583"/>
    <cellStyle name="Calc Percent (1) 3 14" xfId="2584"/>
    <cellStyle name="Calc Percent (1) 3 15" xfId="2585"/>
    <cellStyle name="Calc Percent (1) 3 16" xfId="2586"/>
    <cellStyle name="Calc Percent (1) 3 2" xfId="2587"/>
    <cellStyle name="Calc Percent (1) 3 3" xfId="2588"/>
    <cellStyle name="Calc Percent (1) 3 4" xfId="2589"/>
    <cellStyle name="Calc Percent (1) 3 5" xfId="2590"/>
    <cellStyle name="Calc Percent (1) 3 6" xfId="2591"/>
    <cellStyle name="Calc Percent (1) 3 7" xfId="2592"/>
    <cellStyle name="Calc Percent (1) 3 8" xfId="2593"/>
    <cellStyle name="Calc Percent (1) 3 9" xfId="2594"/>
    <cellStyle name="Calc Percent (1) 30" xfId="2595"/>
    <cellStyle name="Calc Percent (1) 31" xfId="2596"/>
    <cellStyle name="Calc Percent (1) 32" xfId="2597"/>
    <cellStyle name="Calc Percent (1) 33" xfId="2598"/>
    <cellStyle name="Calc Percent (1) 34" xfId="2599"/>
    <cellStyle name="Calc Percent (1) 35" xfId="2600"/>
    <cellStyle name="Calc Percent (1) 36" xfId="2601"/>
    <cellStyle name="Calc Percent (1) 37" xfId="2602"/>
    <cellStyle name="Calc Percent (1) 38" xfId="2603"/>
    <cellStyle name="Calc Percent (1) 39" xfId="2604"/>
    <cellStyle name="Calc Percent (1) 4" xfId="2605"/>
    <cellStyle name="Calc Percent (1) 40" xfId="2606"/>
    <cellStyle name="Calc Percent (1) 41" xfId="2607"/>
    <cellStyle name="Calc Percent (1) 5" xfId="2608"/>
    <cellStyle name="Calc Percent (1) 6" xfId="2609"/>
    <cellStyle name="Calc Percent (1) 7" xfId="2610"/>
    <cellStyle name="Calc Percent (1) 8" xfId="2611"/>
    <cellStyle name="Calc Percent (1) 9" xfId="2612"/>
    <cellStyle name="Calc Percent (2)" xfId="2613"/>
    <cellStyle name="Calc Percent (2) 10" xfId="2614"/>
    <cellStyle name="Calc Percent (2) 11" xfId="2615"/>
    <cellStyle name="Calc Percent (2) 12" xfId="2616"/>
    <cellStyle name="Calc Percent (2) 13" xfId="2617"/>
    <cellStyle name="Calc Percent (2) 14" xfId="2618"/>
    <cellStyle name="Calc Percent (2) 15" xfId="2619"/>
    <cellStyle name="Calc Percent (2) 16" xfId="2620"/>
    <cellStyle name="Calc Percent (2) 17" xfId="2621"/>
    <cellStyle name="Calc Percent (2) 18" xfId="2622"/>
    <cellStyle name="Calc Percent (2) 19" xfId="2623"/>
    <cellStyle name="Calc Percent (2) 2" xfId="2624"/>
    <cellStyle name="Calc Percent (2) 2 2" xfId="2625"/>
    <cellStyle name="Calc Percent (2) 20" xfId="2626"/>
    <cellStyle name="Calc Percent (2) 21" xfId="2627"/>
    <cellStyle name="Calc Percent (2) 22" xfId="2628"/>
    <cellStyle name="Calc Percent (2) 23" xfId="2629"/>
    <cellStyle name="Calc Percent (2) 24" xfId="2630"/>
    <cellStyle name="Calc Percent (2) 25" xfId="2631"/>
    <cellStyle name="Calc Percent (2) 26" xfId="2632"/>
    <cellStyle name="Calc Percent (2) 27" xfId="2633"/>
    <cellStyle name="Calc Percent (2) 28" xfId="2634"/>
    <cellStyle name="Calc Percent (2) 29" xfId="2635"/>
    <cellStyle name="Calc Percent (2) 3" xfId="2636"/>
    <cellStyle name="Calc Percent (2) 3 10" xfId="2637"/>
    <cellStyle name="Calc Percent (2) 3 11" xfId="2638"/>
    <cellStyle name="Calc Percent (2) 3 12" xfId="2639"/>
    <cellStyle name="Calc Percent (2) 3 13" xfId="2640"/>
    <cellStyle name="Calc Percent (2) 3 14" xfId="2641"/>
    <cellStyle name="Calc Percent (2) 3 15" xfId="2642"/>
    <cellStyle name="Calc Percent (2) 3 16" xfId="2643"/>
    <cellStyle name="Calc Percent (2) 3 2" xfId="2644"/>
    <cellStyle name="Calc Percent (2) 3 3" xfId="2645"/>
    <cellStyle name="Calc Percent (2) 3 4" xfId="2646"/>
    <cellStyle name="Calc Percent (2) 3 5" xfId="2647"/>
    <cellStyle name="Calc Percent (2) 3 6" xfId="2648"/>
    <cellStyle name="Calc Percent (2) 3 7" xfId="2649"/>
    <cellStyle name="Calc Percent (2) 3 8" xfId="2650"/>
    <cellStyle name="Calc Percent (2) 3 9" xfId="2651"/>
    <cellStyle name="Calc Percent (2) 30" xfId="2652"/>
    <cellStyle name="Calc Percent (2) 31" xfId="2653"/>
    <cellStyle name="Calc Percent (2) 32" xfId="2654"/>
    <cellStyle name="Calc Percent (2) 33" xfId="2655"/>
    <cellStyle name="Calc Percent (2) 34" xfId="2656"/>
    <cellStyle name="Calc Percent (2) 35" xfId="2657"/>
    <cellStyle name="Calc Percent (2) 36" xfId="2658"/>
    <cellStyle name="Calc Percent (2) 37" xfId="2659"/>
    <cellStyle name="Calc Percent (2) 38" xfId="2660"/>
    <cellStyle name="Calc Percent (2) 39" xfId="2661"/>
    <cellStyle name="Calc Percent (2) 4" xfId="2662"/>
    <cellStyle name="Calc Percent (2) 40" xfId="2663"/>
    <cellStyle name="Calc Percent (2) 41" xfId="2664"/>
    <cellStyle name="Calc Percent (2) 5" xfId="2665"/>
    <cellStyle name="Calc Percent (2) 6" xfId="2666"/>
    <cellStyle name="Calc Percent (2) 7" xfId="2667"/>
    <cellStyle name="Calc Percent (2) 8" xfId="2668"/>
    <cellStyle name="Calc Percent (2) 9" xfId="2669"/>
    <cellStyle name="Calc Units (0)" xfId="2670"/>
    <cellStyle name="Calc Units (0) 10" xfId="2671"/>
    <cellStyle name="Calc Units (0) 11" xfId="2672"/>
    <cellStyle name="Calc Units (0) 12" xfId="2673"/>
    <cellStyle name="Calc Units (0) 13" xfId="2674"/>
    <cellStyle name="Calc Units (0) 14" xfId="2675"/>
    <cellStyle name="Calc Units (0) 15" xfId="2676"/>
    <cellStyle name="Calc Units (0) 16" xfId="2677"/>
    <cellStyle name="Calc Units (0) 17" xfId="2678"/>
    <cellStyle name="Calc Units (0) 18" xfId="2679"/>
    <cellStyle name="Calc Units (0) 19" xfId="2680"/>
    <cellStyle name="Calc Units (0) 2" xfId="2681"/>
    <cellStyle name="Calc Units (0) 2 2" xfId="2682"/>
    <cellStyle name="Calc Units (0) 20" xfId="2683"/>
    <cellStyle name="Calc Units (0) 21" xfId="2684"/>
    <cellStyle name="Calc Units (0) 22" xfId="2685"/>
    <cellStyle name="Calc Units (0) 23" xfId="2686"/>
    <cellStyle name="Calc Units (0) 24" xfId="2687"/>
    <cellStyle name="Calc Units (0) 25" xfId="2688"/>
    <cellStyle name="Calc Units (0) 26" xfId="2689"/>
    <cellStyle name="Calc Units (0) 27" xfId="2690"/>
    <cellStyle name="Calc Units (0) 28" xfId="2691"/>
    <cellStyle name="Calc Units (0) 29" xfId="2692"/>
    <cellStyle name="Calc Units (0) 3" xfId="2693"/>
    <cellStyle name="Calc Units (0) 3 10" xfId="2694"/>
    <cellStyle name="Calc Units (0) 3 11" xfId="2695"/>
    <cellStyle name="Calc Units (0) 3 12" xfId="2696"/>
    <cellStyle name="Calc Units (0) 3 13" xfId="2697"/>
    <cellStyle name="Calc Units (0) 3 14" xfId="2698"/>
    <cellStyle name="Calc Units (0) 3 15" xfId="2699"/>
    <cellStyle name="Calc Units (0) 3 16" xfId="2700"/>
    <cellStyle name="Calc Units (0) 3 2" xfId="2701"/>
    <cellStyle name="Calc Units (0) 3 3" xfId="2702"/>
    <cellStyle name="Calc Units (0) 3 4" xfId="2703"/>
    <cellStyle name="Calc Units (0) 3 5" xfId="2704"/>
    <cellStyle name="Calc Units (0) 3 6" xfId="2705"/>
    <cellStyle name="Calc Units (0) 3 7" xfId="2706"/>
    <cellStyle name="Calc Units (0) 3 8" xfId="2707"/>
    <cellStyle name="Calc Units (0) 3 9" xfId="2708"/>
    <cellStyle name="Calc Units (0) 30" xfId="2709"/>
    <cellStyle name="Calc Units (0) 31" xfId="2710"/>
    <cellStyle name="Calc Units (0) 32" xfId="2711"/>
    <cellStyle name="Calc Units (0) 33" xfId="2712"/>
    <cellStyle name="Calc Units (0) 34" xfId="2713"/>
    <cellStyle name="Calc Units (0) 35" xfId="2714"/>
    <cellStyle name="Calc Units (0) 36" xfId="2715"/>
    <cellStyle name="Calc Units (0) 37" xfId="2716"/>
    <cellStyle name="Calc Units (0) 38" xfId="2717"/>
    <cellStyle name="Calc Units (0) 39" xfId="2718"/>
    <cellStyle name="Calc Units (0) 4" xfId="2719"/>
    <cellStyle name="Calc Units (0) 40" xfId="2720"/>
    <cellStyle name="Calc Units (0) 41" xfId="2721"/>
    <cellStyle name="Calc Units (0) 5" xfId="2722"/>
    <cellStyle name="Calc Units (0) 6" xfId="2723"/>
    <cellStyle name="Calc Units (0) 7" xfId="2724"/>
    <cellStyle name="Calc Units (0) 8" xfId="2725"/>
    <cellStyle name="Calc Units (0) 9" xfId="2726"/>
    <cellStyle name="Calc Units (1)" xfId="2727"/>
    <cellStyle name="Calc Units (1) 10" xfId="2728"/>
    <cellStyle name="Calc Units (1) 11" xfId="2729"/>
    <cellStyle name="Calc Units (1) 12" xfId="2730"/>
    <cellStyle name="Calc Units (1) 13" xfId="2731"/>
    <cellStyle name="Calc Units (1) 14" xfId="2732"/>
    <cellStyle name="Calc Units (1) 15" xfId="2733"/>
    <cellStyle name="Calc Units (1) 16" xfId="2734"/>
    <cellStyle name="Calc Units (1) 17" xfId="2735"/>
    <cellStyle name="Calc Units (1) 18" xfId="2736"/>
    <cellStyle name="Calc Units (1) 19" xfId="2737"/>
    <cellStyle name="Calc Units (1) 2" xfId="2738"/>
    <cellStyle name="Calc Units (1) 2 2" xfId="2739"/>
    <cellStyle name="Calc Units (1) 20" xfId="2740"/>
    <cellStyle name="Calc Units (1) 21" xfId="2741"/>
    <cellStyle name="Calc Units (1) 22" xfId="2742"/>
    <cellStyle name="Calc Units (1) 23" xfId="2743"/>
    <cellStyle name="Calc Units (1) 24" xfId="2744"/>
    <cellStyle name="Calc Units (1) 25" xfId="2745"/>
    <cellStyle name="Calc Units (1) 26" xfId="2746"/>
    <cellStyle name="Calc Units (1) 27" xfId="2747"/>
    <cellStyle name="Calc Units (1) 28" xfId="2748"/>
    <cellStyle name="Calc Units (1) 29" xfId="2749"/>
    <cellStyle name="Calc Units (1) 3" xfId="2750"/>
    <cellStyle name="Calc Units (1) 3 10" xfId="2751"/>
    <cellStyle name="Calc Units (1) 3 11" xfId="2752"/>
    <cellStyle name="Calc Units (1) 3 12" xfId="2753"/>
    <cellStyle name="Calc Units (1) 3 13" xfId="2754"/>
    <cellStyle name="Calc Units (1) 3 14" xfId="2755"/>
    <cellStyle name="Calc Units (1) 3 15" xfId="2756"/>
    <cellStyle name="Calc Units (1) 3 16" xfId="2757"/>
    <cellStyle name="Calc Units (1) 3 2" xfId="2758"/>
    <cellStyle name="Calc Units (1) 3 3" xfId="2759"/>
    <cellStyle name="Calc Units (1) 3 4" xfId="2760"/>
    <cellStyle name="Calc Units (1) 3 5" xfId="2761"/>
    <cellStyle name="Calc Units (1) 3 6" xfId="2762"/>
    <cellStyle name="Calc Units (1) 3 7" xfId="2763"/>
    <cellStyle name="Calc Units (1) 3 8" xfId="2764"/>
    <cellStyle name="Calc Units (1) 3 9" xfId="2765"/>
    <cellStyle name="Calc Units (1) 30" xfId="2766"/>
    <cellStyle name="Calc Units (1) 31" xfId="2767"/>
    <cellStyle name="Calc Units (1) 32" xfId="2768"/>
    <cellStyle name="Calc Units (1) 33" xfId="2769"/>
    <cellStyle name="Calc Units (1) 34" xfId="2770"/>
    <cellStyle name="Calc Units (1) 35" xfId="2771"/>
    <cellStyle name="Calc Units (1) 36" xfId="2772"/>
    <cellStyle name="Calc Units (1) 37" xfId="2773"/>
    <cellStyle name="Calc Units (1) 38" xfId="2774"/>
    <cellStyle name="Calc Units (1) 39" xfId="2775"/>
    <cellStyle name="Calc Units (1) 4" xfId="2776"/>
    <cellStyle name="Calc Units (1) 40" xfId="2777"/>
    <cellStyle name="Calc Units (1) 41" xfId="2778"/>
    <cellStyle name="Calc Units (1) 5" xfId="2779"/>
    <cellStyle name="Calc Units (1) 6" xfId="2780"/>
    <cellStyle name="Calc Units (1) 7" xfId="2781"/>
    <cellStyle name="Calc Units (1) 8" xfId="2782"/>
    <cellStyle name="Calc Units (1) 9" xfId="2783"/>
    <cellStyle name="Calc Units (2)" xfId="2784"/>
    <cellStyle name="Calc Units (2) 10" xfId="2785"/>
    <cellStyle name="Calc Units (2) 11" xfId="2786"/>
    <cellStyle name="Calc Units (2) 12" xfId="2787"/>
    <cellStyle name="Calc Units (2) 13" xfId="2788"/>
    <cellStyle name="Calc Units (2) 14" xfId="2789"/>
    <cellStyle name="Calc Units (2) 15" xfId="2790"/>
    <cellStyle name="Calc Units (2) 16" xfId="2791"/>
    <cellStyle name="Calc Units (2) 17" xfId="2792"/>
    <cellStyle name="Calc Units (2) 18" xfId="2793"/>
    <cellStyle name="Calc Units (2) 19" xfId="2794"/>
    <cellStyle name="Calc Units (2) 2" xfId="2795"/>
    <cellStyle name="Calc Units (2) 2 2" xfId="2796"/>
    <cellStyle name="Calc Units (2) 20" xfId="2797"/>
    <cellStyle name="Calc Units (2) 21" xfId="2798"/>
    <cellStyle name="Calc Units (2) 22" xfId="2799"/>
    <cellStyle name="Calc Units (2) 23" xfId="2800"/>
    <cellStyle name="Calc Units (2) 24" xfId="2801"/>
    <cellStyle name="Calc Units (2) 25" xfId="2802"/>
    <cellStyle name="Calc Units (2) 26" xfId="2803"/>
    <cellStyle name="Calc Units (2) 27" xfId="2804"/>
    <cellStyle name="Calc Units (2) 28" xfId="2805"/>
    <cellStyle name="Calc Units (2) 29" xfId="2806"/>
    <cellStyle name="Calc Units (2) 3" xfId="2807"/>
    <cellStyle name="Calc Units (2) 3 10" xfId="2808"/>
    <cellStyle name="Calc Units (2) 3 11" xfId="2809"/>
    <cellStyle name="Calc Units (2) 3 12" xfId="2810"/>
    <cellStyle name="Calc Units (2) 3 13" xfId="2811"/>
    <cellStyle name="Calc Units (2) 3 14" xfId="2812"/>
    <cellStyle name="Calc Units (2) 3 15" xfId="2813"/>
    <cellStyle name="Calc Units (2) 3 16" xfId="2814"/>
    <cellStyle name="Calc Units (2) 3 2" xfId="2815"/>
    <cellStyle name="Calc Units (2) 3 3" xfId="2816"/>
    <cellStyle name="Calc Units (2) 3 4" xfId="2817"/>
    <cellStyle name="Calc Units (2) 3 5" xfId="2818"/>
    <cellStyle name="Calc Units (2) 3 6" xfId="2819"/>
    <cellStyle name="Calc Units (2) 3 7" xfId="2820"/>
    <cellStyle name="Calc Units (2) 3 8" xfId="2821"/>
    <cellStyle name="Calc Units (2) 3 9" xfId="2822"/>
    <cellStyle name="Calc Units (2) 30" xfId="2823"/>
    <cellStyle name="Calc Units (2) 31" xfId="2824"/>
    <cellStyle name="Calc Units (2) 32" xfId="2825"/>
    <cellStyle name="Calc Units (2) 33" xfId="2826"/>
    <cellStyle name="Calc Units (2) 34" xfId="2827"/>
    <cellStyle name="Calc Units (2) 35" xfId="2828"/>
    <cellStyle name="Calc Units (2) 36" xfId="2829"/>
    <cellStyle name="Calc Units (2) 37" xfId="2830"/>
    <cellStyle name="Calc Units (2) 38" xfId="2831"/>
    <cellStyle name="Calc Units (2) 39" xfId="2832"/>
    <cellStyle name="Calc Units (2) 4" xfId="2833"/>
    <cellStyle name="Calc Units (2) 40" xfId="2834"/>
    <cellStyle name="Calc Units (2) 41" xfId="2835"/>
    <cellStyle name="Calc Units (2) 5" xfId="2836"/>
    <cellStyle name="Calc Units (2) 6" xfId="2837"/>
    <cellStyle name="Calc Units (2) 7" xfId="2838"/>
    <cellStyle name="Calc Units (2) 8" xfId="2839"/>
    <cellStyle name="Calc Units (2) 9" xfId="2840"/>
    <cellStyle name="Calcul" xfId="2841"/>
    <cellStyle name="Calcul 2" xfId="30950"/>
    <cellStyle name="Calculation" xfId="89" builtinId="22" customBuiltin="1"/>
    <cellStyle name="Calculation 10" xfId="2842"/>
    <cellStyle name="Calculation 10 2" xfId="2843"/>
    <cellStyle name="Calculation 10 2 2" xfId="30951"/>
    <cellStyle name="Calculation 10 3" xfId="2844"/>
    <cellStyle name="Calculation 10 3 2" xfId="30952"/>
    <cellStyle name="Calculation 10 4" xfId="2845"/>
    <cellStyle name="Calculation 10 4 2" xfId="30953"/>
    <cellStyle name="Calculation 10 5" xfId="30954"/>
    <cellStyle name="Calculation 11" xfId="2846"/>
    <cellStyle name="Calculation 11 2" xfId="2847"/>
    <cellStyle name="Calculation 11 2 2" xfId="30955"/>
    <cellStyle name="Calculation 11 3" xfId="2848"/>
    <cellStyle name="Calculation 11 3 2" xfId="30956"/>
    <cellStyle name="Calculation 11 4" xfId="2849"/>
    <cellStyle name="Calculation 11 4 2" xfId="30957"/>
    <cellStyle name="Calculation 11 5" xfId="30958"/>
    <cellStyle name="Calculation 12" xfId="2850"/>
    <cellStyle name="Calculation 12 2" xfId="2851"/>
    <cellStyle name="Calculation 12 2 2" xfId="30959"/>
    <cellStyle name="Calculation 12 3" xfId="2852"/>
    <cellStyle name="Calculation 12 3 2" xfId="30960"/>
    <cellStyle name="Calculation 12 4" xfId="2853"/>
    <cellStyle name="Calculation 12 4 2" xfId="30961"/>
    <cellStyle name="Calculation 13" xfId="2854"/>
    <cellStyle name="Calculation 14" xfId="2855"/>
    <cellStyle name="Calculation 14 2" xfId="30962"/>
    <cellStyle name="Calculation 15" xfId="2856"/>
    <cellStyle name="Calculation 15 2" xfId="30963"/>
    <cellStyle name="Calculation 16" xfId="2857"/>
    <cellStyle name="Calculation 16 2" xfId="30964"/>
    <cellStyle name="Calculation 17" xfId="2858"/>
    <cellStyle name="Calculation 17 2" xfId="30965"/>
    <cellStyle name="Calculation 18" xfId="2859"/>
    <cellStyle name="Calculation 18 2" xfId="30966"/>
    <cellStyle name="Calculation 19" xfId="2860"/>
    <cellStyle name="Calculation 19 2" xfId="30967"/>
    <cellStyle name="Calculation 2" xfId="2861"/>
    <cellStyle name="Calculation 2 10" xfId="2862"/>
    <cellStyle name="Calculation 2 10 2" xfId="30968"/>
    <cellStyle name="Calculation 2 11" xfId="2863"/>
    <cellStyle name="Calculation 2 11 2" xfId="30969"/>
    <cellStyle name="Calculation 2 12" xfId="2864"/>
    <cellStyle name="Calculation 2 12 2" xfId="30970"/>
    <cellStyle name="Calculation 2 13" xfId="2865"/>
    <cellStyle name="Calculation 2 13 2" xfId="30971"/>
    <cellStyle name="Calculation 2 14" xfId="2866"/>
    <cellStyle name="Calculation 2 14 2" xfId="30972"/>
    <cellStyle name="Calculation 2 15" xfId="2867"/>
    <cellStyle name="Calculation 2 15 2" xfId="30973"/>
    <cellStyle name="Calculation 2 16" xfId="47791"/>
    <cellStyle name="Calculation 2 2" xfId="2868"/>
    <cellStyle name="Calculation 2 2 2" xfId="30974"/>
    <cellStyle name="Calculation 2 2 3" xfId="30975"/>
    <cellStyle name="Calculation 2 3" xfId="2869"/>
    <cellStyle name="Calculation 2 4" xfId="2870"/>
    <cellStyle name="Calculation 2 4 2" xfId="30976"/>
    <cellStyle name="Calculation 2 5" xfId="2871"/>
    <cellStyle name="Calculation 2 5 2" xfId="30977"/>
    <cellStyle name="Calculation 2 6" xfId="2872"/>
    <cellStyle name="Calculation 2 6 2" xfId="30978"/>
    <cellStyle name="Calculation 2 7" xfId="2873"/>
    <cellStyle name="Calculation 2 7 2" xfId="30979"/>
    <cellStyle name="Calculation 2 8" xfId="2874"/>
    <cellStyle name="Calculation 2 8 2" xfId="30980"/>
    <cellStyle name="Calculation 2 9" xfId="2875"/>
    <cellStyle name="Calculation 2 9 2" xfId="30981"/>
    <cellStyle name="Calculation 20" xfId="30982"/>
    <cellStyle name="Calculation 3" xfId="2876"/>
    <cellStyle name="Calculation 3 10" xfId="2877"/>
    <cellStyle name="Calculation 3 10 2" xfId="30983"/>
    <cellStyle name="Calculation 3 11" xfId="2878"/>
    <cellStyle name="Calculation 3 11 2" xfId="30984"/>
    <cellStyle name="Calculation 3 12" xfId="2879"/>
    <cellStyle name="Calculation 3 12 2" xfId="30985"/>
    <cellStyle name="Calculation 3 13" xfId="2880"/>
    <cellStyle name="Calculation 3 13 2" xfId="30986"/>
    <cellStyle name="Calculation 3 14" xfId="2881"/>
    <cellStyle name="Calculation 3 14 2" xfId="30987"/>
    <cellStyle name="Calculation 3 15" xfId="2882"/>
    <cellStyle name="Calculation 3 15 2" xfId="30988"/>
    <cellStyle name="Calculation 3 16" xfId="30989"/>
    <cellStyle name="Calculation 3 2" xfId="2883"/>
    <cellStyle name="Calculation 3 3" xfId="2884"/>
    <cellStyle name="Calculation 3 4" xfId="2885"/>
    <cellStyle name="Calculation 3 4 2" xfId="30990"/>
    <cellStyle name="Calculation 3 5" xfId="2886"/>
    <cellStyle name="Calculation 3 5 2" xfId="30991"/>
    <cellStyle name="Calculation 3 6" xfId="2887"/>
    <cellStyle name="Calculation 3 6 2" xfId="30992"/>
    <cellStyle name="Calculation 3 7" xfId="2888"/>
    <cellStyle name="Calculation 3 7 2" xfId="30993"/>
    <cellStyle name="Calculation 3 8" xfId="2889"/>
    <cellStyle name="Calculation 3 8 2" xfId="30994"/>
    <cellStyle name="Calculation 3 9" xfId="2890"/>
    <cellStyle name="Calculation 3 9 2" xfId="30995"/>
    <cellStyle name="Calculation 4" xfId="2891"/>
    <cellStyle name="Calculation 4 2" xfId="2892"/>
    <cellStyle name="Calculation 4 2 2" xfId="30996"/>
    <cellStyle name="Calculation 4 3" xfId="2893"/>
    <cellStyle name="Calculation 4 3 2" xfId="30997"/>
    <cellStyle name="Calculation 4 4" xfId="2894"/>
    <cellStyle name="Calculation 4 4 2" xfId="30998"/>
    <cellStyle name="Calculation 4 5" xfId="30999"/>
    <cellStyle name="Calculation 5" xfId="2895"/>
    <cellStyle name="Calculation 5 2" xfId="2896"/>
    <cellStyle name="Calculation 5 2 2" xfId="31000"/>
    <cellStyle name="Calculation 5 3" xfId="2897"/>
    <cellStyle name="Calculation 5 3 2" xfId="31001"/>
    <cellStyle name="Calculation 5 4" xfId="2898"/>
    <cellStyle name="Calculation 5 4 2" xfId="31002"/>
    <cellStyle name="Calculation 5 5" xfId="31003"/>
    <cellStyle name="Calculation 6" xfId="2899"/>
    <cellStyle name="Calculation 6 2" xfId="2900"/>
    <cellStyle name="Calculation 6 2 2" xfId="31004"/>
    <cellStyle name="Calculation 6 3" xfId="2901"/>
    <cellStyle name="Calculation 6 3 2" xfId="31005"/>
    <cellStyle name="Calculation 6 4" xfId="2902"/>
    <cellStyle name="Calculation 6 4 2" xfId="31006"/>
    <cellStyle name="Calculation 6 5" xfId="31007"/>
    <cellStyle name="Calculation 7" xfId="2903"/>
    <cellStyle name="Calculation 7 2" xfId="2904"/>
    <cellStyle name="Calculation 7 2 2" xfId="31008"/>
    <cellStyle name="Calculation 7 3" xfId="2905"/>
    <cellStyle name="Calculation 7 3 2" xfId="31009"/>
    <cellStyle name="Calculation 7 4" xfId="2906"/>
    <cellStyle name="Calculation 7 4 2" xfId="31010"/>
    <cellStyle name="Calculation 7 5" xfId="31011"/>
    <cellStyle name="Calculation 8" xfId="2907"/>
    <cellStyle name="Calculation 8 2" xfId="2908"/>
    <cellStyle name="Calculation 8 2 2" xfId="31012"/>
    <cellStyle name="Calculation 8 3" xfId="2909"/>
    <cellStyle name="Calculation 8 3 2" xfId="31013"/>
    <cellStyle name="Calculation 8 4" xfId="2910"/>
    <cellStyle name="Calculation 8 4 2" xfId="31014"/>
    <cellStyle name="Calculation 8 5" xfId="31015"/>
    <cellStyle name="Calculation 9" xfId="2911"/>
    <cellStyle name="Calculation 9 2" xfId="2912"/>
    <cellStyle name="Calculation 9 2 2" xfId="31016"/>
    <cellStyle name="Calculation 9 3" xfId="2913"/>
    <cellStyle name="Calculation 9 3 2" xfId="31017"/>
    <cellStyle name="Calculation 9 4" xfId="2914"/>
    <cellStyle name="Calculation 9 4 2" xfId="31018"/>
    <cellStyle name="Calculation 9 5" xfId="31019"/>
    <cellStyle name="Cálculo" xfId="2915"/>
    <cellStyle name="Cálculo 2" xfId="31020"/>
    <cellStyle name="category" xfId="2916"/>
    <cellStyle name="Celda de comprobación" xfId="2917"/>
    <cellStyle name="Celda vinculada" xfId="2918"/>
    <cellStyle name="Cellule liée" xfId="2919"/>
    <cellStyle name="Célula de Verificação" xfId="2920"/>
    <cellStyle name="Célula Vinculada" xfId="2921"/>
    <cellStyle name="Center Across Columns" xfId="2922"/>
    <cellStyle name="Center Heading across cells" xfId="2923"/>
    <cellStyle name="Center_Across_Small_8" xfId="2924"/>
    <cellStyle name="Check Cell" xfId="91" builtinId="23" customBuiltin="1"/>
    <cellStyle name="Check Cell 10" xfId="2925"/>
    <cellStyle name="Check Cell 10 2" xfId="2926"/>
    <cellStyle name="Check Cell 10 3" xfId="2927"/>
    <cellStyle name="Check Cell 10 4" xfId="2928"/>
    <cellStyle name="Check Cell 11" xfId="2929"/>
    <cellStyle name="Check Cell 11 2" xfId="2930"/>
    <cellStyle name="Check Cell 11 3" xfId="2931"/>
    <cellStyle name="Check Cell 11 4" xfId="2932"/>
    <cellStyle name="Check Cell 12" xfId="2933"/>
    <cellStyle name="Check Cell 12 2" xfId="2934"/>
    <cellStyle name="Check Cell 12 3" xfId="2935"/>
    <cellStyle name="Check Cell 12 4" xfId="2936"/>
    <cellStyle name="Check Cell 13" xfId="2937"/>
    <cellStyle name="Check Cell 14" xfId="2938"/>
    <cellStyle name="Check Cell 15" xfId="2939"/>
    <cellStyle name="Check Cell 16" xfId="2940"/>
    <cellStyle name="Check Cell 17" xfId="2941"/>
    <cellStyle name="Check Cell 18" xfId="2942"/>
    <cellStyle name="Check Cell 19" xfId="2943"/>
    <cellStyle name="Check Cell 2" xfId="2944"/>
    <cellStyle name="Check Cell 2 10" xfId="2945"/>
    <cellStyle name="Check Cell 2 11" xfId="2946"/>
    <cellStyle name="Check Cell 2 12" xfId="2947"/>
    <cellStyle name="Check Cell 2 13" xfId="2948"/>
    <cellStyle name="Check Cell 2 14" xfId="47792"/>
    <cellStyle name="Check Cell 2 2" xfId="2949"/>
    <cellStyle name="Check Cell 2 2 2" xfId="31021"/>
    <cellStyle name="Check Cell 2 3" xfId="2950"/>
    <cellStyle name="Check Cell 2 4" xfId="2951"/>
    <cellStyle name="Check Cell 2 5" xfId="2952"/>
    <cellStyle name="Check Cell 2 6" xfId="2953"/>
    <cellStyle name="Check Cell 2 7" xfId="2954"/>
    <cellStyle name="Check Cell 2 8" xfId="2955"/>
    <cellStyle name="Check Cell 2 9" xfId="2956"/>
    <cellStyle name="Check Cell 20" xfId="31022"/>
    <cellStyle name="Check Cell 3" xfId="2957"/>
    <cellStyle name="Check Cell 3 10" xfId="2958"/>
    <cellStyle name="Check Cell 3 11" xfId="2959"/>
    <cellStyle name="Check Cell 3 12" xfId="2960"/>
    <cellStyle name="Check Cell 3 13" xfId="2961"/>
    <cellStyle name="Check Cell 3 2" xfId="2962"/>
    <cellStyle name="Check Cell 3 3" xfId="2963"/>
    <cellStyle name="Check Cell 3 4" xfId="2964"/>
    <cellStyle name="Check Cell 3 5" xfId="2965"/>
    <cellStyle name="Check Cell 3 6" xfId="2966"/>
    <cellStyle name="Check Cell 3 7" xfId="2967"/>
    <cellStyle name="Check Cell 3 8" xfId="2968"/>
    <cellStyle name="Check Cell 3 9" xfId="2969"/>
    <cellStyle name="Check Cell 4" xfId="2970"/>
    <cellStyle name="Check Cell 4 2" xfId="2971"/>
    <cellStyle name="Check Cell 4 3" xfId="2972"/>
    <cellStyle name="Check Cell 4 4" xfId="2973"/>
    <cellStyle name="Check Cell 5" xfId="2974"/>
    <cellStyle name="Check Cell 5 2" xfId="2975"/>
    <cellStyle name="Check Cell 5 3" xfId="2976"/>
    <cellStyle name="Check Cell 5 4" xfId="2977"/>
    <cellStyle name="Check Cell 6" xfId="2978"/>
    <cellStyle name="Check Cell 6 2" xfId="2979"/>
    <cellStyle name="Check Cell 6 3" xfId="2980"/>
    <cellStyle name="Check Cell 6 4" xfId="2981"/>
    <cellStyle name="Check Cell 7" xfId="2982"/>
    <cellStyle name="Check Cell 7 2" xfId="2983"/>
    <cellStyle name="Check Cell 7 3" xfId="2984"/>
    <cellStyle name="Check Cell 7 4" xfId="2985"/>
    <cellStyle name="Check Cell 8" xfId="2986"/>
    <cellStyle name="Check Cell 8 2" xfId="2987"/>
    <cellStyle name="Check Cell 8 3" xfId="2988"/>
    <cellStyle name="Check Cell 8 4" xfId="2989"/>
    <cellStyle name="Check Cell 9" xfId="2990"/>
    <cellStyle name="Check Cell 9 2" xfId="2991"/>
    <cellStyle name="Check Cell 9 3" xfId="2992"/>
    <cellStyle name="Check Cell 9 4" xfId="2993"/>
    <cellStyle name="Colma [0]_-F-" xfId="2994"/>
    <cellStyle name="Column Heading" xfId="2995"/>
    <cellStyle name="Column Heading (across cells)" xfId="2996"/>
    <cellStyle name="Column_Title" xfId="2997"/>
    <cellStyle name="ColumnAttributeAbovePrompt" xfId="2998"/>
    <cellStyle name="ColumnAttributePrompt" xfId="2999"/>
    <cellStyle name="ColumnAttributeValue" xfId="3000"/>
    <cellStyle name="ColumnHeading" xfId="3001"/>
    <cellStyle name="ColumnHeadingPrompt" xfId="3002"/>
    <cellStyle name="ColumnHeadingValue" xfId="3003"/>
    <cellStyle name="ColumnTop" xfId="3004"/>
    <cellStyle name="ColumnWidth" xfId="3005"/>
    <cellStyle name="ColumnWidth.prt" xfId="3006"/>
    <cellStyle name="Comma" xfId="2" builtinId="3"/>
    <cellStyle name="Comma  - Style1" xfId="3007"/>
    <cellStyle name="Comma  - Style2" xfId="3008"/>
    <cellStyle name="Comma  - Style3" xfId="3009"/>
    <cellStyle name="Comma  - Style4" xfId="3010"/>
    <cellStyle name="Comma  - Style5" xfId="3011"/>
    <cellStyle name="Comma  - Style6" xfId="3012"/>
    <cellStyle name="Comma  - Style7" xfId="3013"/>
    <cellStyle name="Comma  - Style8" xfId="3014"/>
    <cellStyle name="Comma [0] 2" xfId="121"/>
    <cellStyle name="Comma [0] 2 2" xfId="31023"/>
    <cellStyle name="Comma [0] 3" xfId="31024"/>
    <cellStyle name="Comma [0].prt" xfId="3015"/>
    <cellStyle name="Comma [00]" xfId="3016"/>
    <cellStyle name="Comma [00] 10" xfId="3017"/>
    <cellStyle name="Comma [00] 11" xfId="3018"/>
    <cellStyle name="Comma [00] 12" xfId="3019"/>
    <cellStyle name="Comma [00] 13" xfId="3020"/>
    <cellStyle name="Comma [00] 14" xfId="3021"/>
    <cellStyle name="Comma [00] 15" xfId="3022"/>
    <cellStyle name="Comma [00] 16" xfId="3023"/>
    <cellStyle name="Comma [00] 17" xfId="3024"/>
    <cellStyle name="Comma [00] 18" xfId="3025"/>
    <cellStyle name="Comma [00] 19" xfId="3026"/>
    <cellStyle name="Comma [00] 2" xfId="3027"/>
    <cellStyle name="Comma [00] 2 2" xfId="3028"/>
    <cellStyle name="Comma [00] 20" xfId="3029"/>
    <cellStyle name="Comma [00] 21" xfId="3030"/>
    <cellStyle name="Comma [00] 22" xfId="3031"/>
    <cellStyle name="Comma [00] 23" xfId="3032"/>
    <cellStyle name="Comma [00] 24" xfId="3033"/>
    <cellStyle name="Comma [00] 25" xfId="3034"/>
    <cellStyle name="Comma [00] 26" xfId="3035"/>
    <cellStyle name="Comma [00] 27" xfId="3036"/>
    <cellStyle name="Comma [00] 28" xfId="3037"/>
    <cellStyle name="Comma [00] 29" xfId="3038"/>
    <cellStyle name="Comma [00] 3" xfId="3039"/>
    <cellStyle name="Comma [00] 3 10" xfId="3040"/>
    <cellStyle name="Comma [00] 3 11" xfId="3041"/>
    <cellStyle name="Comma [00] 3 12" xfId="3042"/>
    <cellStyle name="Comma [00] 3 13" xfId="3043"/>
    <cellStyle name="Comma [00] 3 14" xfId="3044"/>
    <cellStyle name="Comma [00] 3 15" xfId="3045"/>
    <cellStyle name="Comma [00] 3 16" xfId="3046"/>
    <cellStyle name="Comma [00] 3 2" xfId="3047"/>
    <cellStyle name="Comma [00] 3 3" xfId="3048"/>
    <cellStyle name="Comma [00] 3 4" xfId="3049"/>
    <cellStyle name="Comma [00] 3 5" xfId="3050"/>
    <cellStyle name="Comma [00] 3 6" xfId="3051"/>
    <cellStyle name="Comma [00] 3 7" xfId="3052"/>
    <cellStyle name="Comma [00] 3 8" xfId="3053"/>
    <cellStyle name="Comma [00] 3 9" xfId="3054"/>
    <cellStyle name="Comma [00] 30" xfId="3055"/>
    <cellStyle name="Comma [00] 31" xfId="3056"/>
    <cellStyle name="Comma [00] 32" xfId="3057"/>
    <cellStyle name="Comma [00] 33" xfId="3058"/>
    <cellStyle name="Comma [00] 34" xfId="3059"/>
    <cellStyle name="Comma [00] 35" xfId="3060"/>
    <cellStyle name="Comma [00] 36" xfId="3061"/>
    <cellStyle name="Comma [00] 37" xfId="3062"/>
    <cellStyle name="Comma [00] 38" xfId="3063"/>
    <cellStyle name="Comma [00] 39" xfId="3064"/>
    <cellStyle name="Comma [00] 4" xfId="3065"/>
    <cellStyle name="Comma [00] 40" xfId="3066"/>
    <cellStyle name="Comma [00] 41" xfId="3067"/>
    <cellStyle name="Comma [00] 5" xfId="3068"/>
    <cellStyle name="Comma [00] 6" xfId="3069"/>
    <cellStyle name="Comma [00] 7" xfId="3070"/>
    <cellStyle name="Comma [00] 8" xfId="3071"/>
    <cellStyle name="Comma [00] 9" xfId="3072"/>
    <cellStyle name="Comma [1]" xfId="3073"/>
    <cellStyle name="Comma [3]" xfId="3074"/>
    <cellStyle name="Comma [3] 10" xfId="3075"/>
    <cellStyle name="Comma [3] 11" xfId="3076"/>
    <cellStyle name="Comma [3] 12" xfId="3077"/>
    <cellStyle name="Comma [3] 13" xfId="3078"/>
    <cellStyle name="Comma [3] 14" xfId="3079"/>
    <cellStyle name="Comma [3] 15" xfId="3080"/>
    <cellStyle name="Comma [3] 16" xfId="3081"/>
    <cellStyle name="Comma [3] 17" xfId="3082"/>
    <cellStyle name="Comma [3] 18" xfId="3083"/>
    <cellStyle name="Comma [3] 19" xfId="3084"/>
    <cellStyle name="Comma [3] 2" xfId="3085"/>
    <cellStyle name="Comma [3] 2 2" xfId="3086"/>
    <cellStyle name="Comma [3] 20" xfId="3087"/>
    <cellStyle name="Comma [3] 21" xfId="3088"/>
    <cellStyle name="Comma [3] 22" xfId="3089"/>
    <cellStyle name="Comma [3] 23" xfId="3090"/>
    <cellStyle name="Comma [3] 24" xfId="3091"/>
    <cellStyle name="Comma [3] 25" xfId="3092"/>
    <cellStyle name="Comma [3] 26" xfId="3093"/>
    <cellStyle name="Comma [3] 27" xfId="3094"/>
    <cellStyle name="Comma [3] 28" xfId="3095"/>
    <cellStyle name="Comma [3] 29" xfId="3096"/>
    <cellStyle name="Comma [3] 3" xfId="3097"/>
    <cellStyle name="Comma [3] 3 10" xfId="3098"/>
    <cellStyle name="Comma [3] 3 11" xfId="3099"/>
    <cellStyle name="Comma [3] 3 12" xfId="3100"/>
    <cellStyle name="Comma [3] 3 13" xfId="3101"/>
    <cellStyle name="Comma [3] 3 14" xfId="3102"/>
    <cellStyle name="Comma [3] 3 15" xfId="3103"/>
    <cellStyle name="Comma [3] 3 16" xfId="3104"/>
    <cellStyle name="Comma [3] 3 2" xfId="3105"/>
    <cellStyle name="Comma [3] 3 3" xfId="3106"/>
    <cellStyle name="Comma [3] 3 4" xfId="3107"/>
    <cellStyle name="Comma [3] 3 5" xfId="3108"/>
    <cellStyle name="Comma [3] 3 6" xfId="3109"/>
    <cellStyle name="Comma [3] 3 7" xfId="3110"/>
    <cellStyle name="Comma [3] 3 8" xfId="3111"/>
    <cellStyle name="Comma [3] 3 9" xfId="3112"/>
    <cellStyle name="Comma [3] 30" xfId="3113"/>
    <cellStyle name="Comma [3] 31" xfId="3114"/>
    <cellStyle name="Comma [3] 32" xfId="3115"/>
    <cellStyle name="Comma [3] 33" xfId="3116"/>
    <cellStyle name="Comma [3] 34" xfId="3117"/>
    <cellStyle name="Comma [3] 35" xfId="3118"/>
    <cellStyle name="Comma [3] 36" xfId="3119"/>
    <cellStyle name="Comma [3] 37" xfId="3120"/>
    <cellStyle name="Comma [3] 38" xfId="3121"/>
    <cellStyle name="Comma [3] 39" xfId="3122"/>
    <cellStyle name="Comma [3] 4" xfId="3123"/>
    <cellStyle name="Comma [3] 40" xfId="3124"/>
    <cellStyle name="Comma [3] 41" xfId="3125"/>
    <cellStyle name="Comma [3] 5" xfId="3126"/>
    <cellStyle name="Comma [3] 6" xfId="3127"/>
    <cellStyle name="Comma [3] 7" xfId="3128"/>
    <cellStyle name="Comma [3] 8" xfId="3129"/>
    <cellStyle name="Comma [3] 9" xfId="3130"/>
    <cellStyle name="Comma 10" xfId="3131"/>
    <cellStyle name="Comma 10 10" xfId="3132"/>
    <cellStyle name="Comma 10 10 2" xfId="31025"/>
    <cellStyle name="Comma 10 10 2 2" xfId="31026"/>
    <cellStyle name="Comma 10 10 2 3" xfId="31027"/>
    <cellStyle name="Comma 10 10 3" xfId="31028"/>
    <cellStyle name="Comma 10 10 4" xfId="31029"/>
    <cellStyle name="Comma 10 10 5" xfId="31030"/>
    <cellStyle name="Comma 10 11" xfId="3133"/>
    <cellStyle name="Comma 10 11 2" xfId="31031"/>
    <cellStyle name="Comma 10 11 2 2" xfId="31032"/>
    <cellStyle name="Comma 10 11 3" xfId="31033"/>
    <cellStyle name="Comma 10 11 4" xfId="31034"/>
    <cellStyle name="Comma 10 11 5" xfId="31035"/>
    <cellStyle name="Comma 10 12" xfId="3134"/>
    <cellStyle name="Comma 10 12 2" xfId="31036"/>
    <cellStyle name="Comma 10 12 3" xfId="31037"/>
    <cellStyle name="Comma 10 13" xfId="3135"/>
    <cellStyle name="Comma 10 14" xfId="3136"/>
    <cellStyle name="Comma 10 15" xfId="3137"/>
    <cellStyle name="Comma 10 16" xfId="3138"/>
    <cellStyle name="Comma 10 17" xfId="3139"/>
    <cellStyle name="Comma 10 18" xfId="3140"/>
    <cellStyle name="Comma 10 19" xfId="3141"/>
    <cellStyle name="Comma 10 2" xfId="3142"/>
    <cellStyle name="Comma 10 2 10" xfId="31038"/>
    <cellStyle name="Comma 10 2 10 2" xfId="31039"/>
    <cellStyle name="Comma 10 2 11" xfId="31040"/>
    <cellStyle name="Comma 10 2 12" xfId="31041"/>
    <cellStyle name="Comma 10 2 13" xfId="31042"/>
    <cellStyle name="Comma 10 2 2" xfId="31043"/>
    <cellStyle name="Comma 10 2 2 10" xfId="31044"/>
    <cellStyle name="Comma 10 2 2 11" xfId="31045"/>
    <cellStyle name="Comma 10 2 2 2" xfId="31046"/>
    <cellStyle name="Comma 10 2 2 2 2" xfId="31047"/>
    <cellStyle name="Comma 10 2 2 2 2 2" xfId="31048"/>
    <cellStyle name="Comma 10 2 2 2 2 2 2" xfId="31049"/>
    <cellStyle name="Comma 10 2 2 2 2 3" xfId="31050"/>
    <cellStyle name="Comma 10 2 2 2 2 4" xfId="31051"/>
    <cellStyle name="Comma 10 2 2 2 3" xfId="31052"/>
    <cellStyle name="Comma 10 2 2 2 3 2" xfId="31053"/>
    <cellStyle name="Comma 10 2 2 2 4" xfId="31054"/>
    <cellStyle name="Comma 10 2 2 2 5" xfId="31055"/>
    <cellStyle name="Comma 10 2 2 3" xfId="31056"/>
    <cellStyle name="Comma 10 2 2 3 2" xfId="31057"/>
    <cellStyle name="Comma 10 2 2 3 2 2" xfId="31058"/>
    <cellStyle name="Comma 10 2 2 3 2 2 2" xfId="31059"/>
    <cellStyle name="Comma 10 2 2 3 2 3" xfId="31060"/>
    <cellStyle name="Comma 10 2 2 3 2 4" xfId="31061"/>
    <cellStyle name="Comma 10 2 2 3 3" xfId="31062"/>
    <cellStyle name="Comma 10 2 2 3 3 2" xfId="31063"/>
    <cellStyle name="Comma 10 2 2 3 4" xfId="31064"/>
    <cellStyle name="Comma 10 2 2 3 5" xfId="31065"/>
    <cellStyle name="Comma 10 2 2 4" xfId="31066"/>
    <cellStyle name="Comma 10 2 2 4 2" xfId="31067"/>
    <cellStyle name="Comma 10 2 2 4 2 2" xfId="31068"/>
    <cellStyle name="Comma 10 2 2 4 3" xfId="31069"/>
    <cellStyle name="Comma 10 2 2 4 4" xfId="31070"/>
    <cellStyle name="Comma 10 2 2 5" xfId="31071"/>
    <cellStyle name="Comma 10 2 2 5 2" xfId="31072"/>
    <cellStyle name="Comma 10 2 2 5 2 2" xfId="31073"/>
    <cellStyle name="Comma 10 2 2 5 3" xfId="31074"/>
    <cellStyle name="Comma 10 2 2 5 4" xfId="31075"/>
    <cellStyle name="Comma 10 2 2 6" xfId="31076"/>
    <cellStyle name="Comma 10 2 2 6 2" xfId="31077"/>
    <cellStyle name="Comma 10 2 2 6 2 2" xfId="31078"/>
    <cellStyle name="Comma 10 2 2 6 3" xfId="31079"/>
    <cellStyle name="Comma 10 2 2 6 4" xfId="31080"/>
    <cellStyle name="Comma 10 2 2 7" xfId="31081"/>
    <cellStyle name="Comma 10 2 2 7 2" xfId="31082"/>
    <cellStyle name="Comma 10 2 2 7 2 2" xfId="31083"/>
    <cellStyle name="Comma 10 2 2 7 3" xfId="31084"/>
    <cellStyle name="Comma 10 2 2 7 4" xfId="31085"/>
    <cellStyle name="Comma 10 2 2 8" xfId="31086"/>
    <cellStyle name="Comma 10 2 2 8 2" xfId="31087"/>
    <cellStyle name="Comma 10 2 2 8 2 2" xfId="31088"/>
    <cellStyle name="Comma 10 2 2 8 3" xfId="31089"/>
    <cellStyle name="Comma 10 2 2 8 4" xfId="31090"/>
    <cellStyle name="Comma 10 2 2 9" xfId="31091"/>
    <cellStyle name="Comma 10 2 2 9 2" xfId="31092"/>
    <cellStyle name="Comma 10 2 3" xfId="31093"/>
    <cellStyle name="Comma 10 2 3 2" xfId="31094"/>
    <cellStyle name="Comma 10 2 3 2 2" xfId="31095"/>
    <cellStyle name="Comma 10 2 3 2 2 2" xfId="31096"/>
    <cellStyle name="Comma 10 2 3 2 3" xfId="31097"/>
    <cellStyle name="Comma 10 2 3 2 4" xfId="31098"/>
    <cellStyle name="Comma 10 2 3 3" xfId="31099"/>
    <cellStyle name="Comma 10 2 3 3 2" xfId="31100"/>
    <cellStyle name="Comma 10 2 3 4" xfId="31101"/>
    <cellStyle name="Comma 10 2 3 5" xfId="31102"/>
    <cellStyle name="Comma 10 2 4" xfId="31103"/>
    <cellStyle name="Comma 10 2 4 2" xfId="31104"/>
    <cellStyle name="Comma 10 2 4 2 2" xfId="31105"/>
    <cellStyle name="Comma 10 2 4 2 2 2" xfId="31106"/>
    <cellStyle name="Comma 10 2 4 2 3" xfId="31107"/>
    <cellStyle name="Comma 10 2 4 2 4" xfId="31108"/>
    <cellStyle name="Comma 10 2 4 3" xfId="31109"/>
    <cellStyle name="Comma 10 2 4 3 2" xfId="31110"/>
    <cellStyle name="Comma 10 2 4 4" xfId="31111"/>
    <cellStyle name="Comma 10 2 4 5" xfId="31112"/>
    <cellStyle name="Comma 10 2 5" xfId="31113"/>
    <cellStyle name="Comma 10 2 5 2" xfId="31114"/>
    <cellStyle name="Comma 10 2 5 2 2" xfId="31115"/>
    <cellStyle name="Comma 10 2 5 3" xfId="31116"/>
    <cellStyle name="Comma 10 2 5 4" xfId="31117"/>
    <cellStyle name="Comma 10 2 6" xfId="31118"/>
    <cellStyle name="Comma 10 2 6 2" xfId="31119"/>
    <cellStyle name="Comma 10 2 6 2 2" xfId="31120"/>
    <cellStyle name="Comma 10 2 6 3" xfId="31121"/>
    <cellStyle name="Comma 10 2 6 4" xfId="31122"/>
    <cellStyle name="Comma 10 2 7" xfId="31123"/>
    <cellStyle name="Comma 10 2 7 2" xfId="31124"/>
    <cellStyle name="Comma 10 2 7 2 2" xfId="31125"/>
    <cellStyle name="Comma 10 2 7 3" xfId="31126"/>
    <cellStyle name="Comma 10 2 7 4" xfId="31127"/>
    <cellStyle name="Comma 10 2 8" xfId="31128"/>
    <cellStyle name="Comma 10 2 8 2" xfId="31129"/>
    <cellStyle name="Comma 10 2 8 2 2" xfId="31130"/>
    <cellStyle name="Comma 10 2 8 3" xfId="31131"/>
    <cellStyle name="Comma 10 2 8 4" xfId="31132"/>
    <cellStyle name="Comma 10 2 9" xfId="31133"/>
    <cellStyle name="Comma 10 2 9 2" xfId="31134"/>
    <cellStyle name="Comma 10 2 9 2 2" xfId="31135"/>
    <cellStyle name="Comma 10 2 9 3" xfId="31136"/>
    <cellStyle name="Comma 10 2 9 4" xfId="31137"/>
    <cellStyle name="Comma 10 20" xfId="3143"/>
    <cellStyle name="Comma 10 21" xfId="12797"/>
    <cellStyle name="Comma 10 22" xfId="31138"/>
    <cellStyle name="Comma 10 23" xfId="31139"/>
    <cellStyle name="Comma 10 24" xfId="31140"/>
    <cellStyle name="Comma 10 25" xfId="31141"/>
    <cellStyle name="Comma 10 3" xfId="3144"/>
    <cellStyle name="Comma 10 3 10" xfId="31142"/>
    <cellStyle name="Comma 10 3 11" xfId="31143"/>
    <cellStyle name="Comma 10 3 12" xfId="31144"/>
    <cellStyle name="Comma 10 3 2" xfId="31145"/>
    <cellStyle name="Comma 10 3 2 2" xfId="31146"/>
    <cellStyle name="Comma 10 3 2 2 2" xfId="31147"/>
    <cellStyle name="Comma 10 3 2 2 2 2" xfId="31148"/>
    <cellStyle name="Comma 10 3 2 2 3" xfId="31149"/>
    <cellStyle name="Comma 10 3 2 2 4" xfId="31150"/>
    <cellStyle name="Comma 10 3 2 3" xfId="31151"/>
    <cellStyle name="Comma 10 3 2 3 2" xfId="31152"/>
    <cellStyle name="Comma 10 3 2 4" xfId="31153"/>
    <cellStyle name="Comma 10 3 2 5" xfId="31154"/>
    <cellStyle name="Comma 10 3 3" xfId="31155"/>
    <cellStyle name="Comma 10 3 3 2" xfId="31156"/>
    <cellStyle name="Comma 10 3 3 2 2" xfId="31157"/>
    <cellStyle name="Comma 10 3 3 2 2 2" xfId="31158"/>
    <cellStyle name="Comma 10 3 3 2 3" xfId="31159"/>
    <cellStyle name="Comma 10 3 3 2 4" xfId="31160"/>
    <cellStyle name="Comma 10 3 3 3" xfId="31161"/>
    <cellStyle name="Comma 10 3 3 3 2" xfId="31162"/>
    <cellStyle name="Comma 10 3 3 4" xfId="31163"/>
    <cellStyle name="Comma 10 3 3 5" xfId="31164"/>
    <cellStyle name="Comma 10 3 4" xfId="31165"/>
    <cellStyle name="Comma 10 3 4 2" xfId="31166"/>
    <cellStyle name="Comma 10 3 4 2 2" xfId="31167"/>
    <cellStyle name="Comma 10 3 4 3" xfId="31168"/>
    <cellStyle name="Comma 10 3 4 4" xfId="31169"/>
    <cellStyle name="Comma 10 3 5" xfId="31170"/>
    <cellStyle name="Comma 10 3 5 2" xfId="31171"/>
    <cellStyle name="Comma 10 3 5 2 2" xfId="31172"/>
    <cellStyle name="Comma 10 3 5 3" xfId="31173"/>
    <cellStyle name="Comma 10 3 5 4" xfId="31174"/>
    <cellStyle name="Comma 10 3 6" xfId="31175"/>
    <cellStyle name="Comma 10 3 6 2" xfId="31176"/>
    <cellStyle name="Comma 10 3 6 2 2" xfId="31177"/>
    <cellStyle name="Comma 10 3 6 3" xfId="31178"/>
    <cellStyle name="Comma 10 3 6 4" xfId="31179"/>
    <cellStyle name="Comma 10 3 7" xfId="31180"/>
    <cellStyle name="Comma 10 3 7 2" xfId="31181"/>
    <cellStyle name="Comma 10 3 7 2 2" xfId="31182"/>
    <cellStyle name="Comma 10 3 7 3" xfId="31183"/>
    <cellStyle name="Comma 10 3 7 4" xfId="31184"/>
    <cellStyle name="Comma 10 3 8" xfId="31185"/>
    <cellStyle name="Comma 10 3 8 2" xfId="31186"/>
    <cellStyle name="Comma 10 3 8 2 2" xfId="31187"/>
    <cellStyle name="Comma 10 3 8 3" xfId="31188"/>
    <cellStyle name="Comma 10 3 8 4" xfId="31189"/>
    <cellStyle name="Comma 10 3 9" xfId="31190"/>
    <cellStyle name="Comma 10 3 9 2" xfId="31191"/>
    <cellStyle name="Comma 10 4" xfId="3145"/>
    <cellStyle name="Comma 10 4 10" xfId="31192"/>
    <cellStyle name="Comma 10 4 11" xfId="31193"/>
    <cellStyle name="Comma 10 4 12" xfId="31194"/>
    <cellStyle name="Comma 10 4 2" xfId="31195"/>
    <cellStyle name="Comma 10 4 2 2" xfId="31196"/>
    <cellStyle name="Comma 10 4 2 2 2" xfId="31197"/>
    <cellStyle name="Comma 10 4 2 3" xfId="31198"/>
    <cellStyle name="Comma 10 4 2 4" xfId="31199"/>
    <cellStyle name="Comma 10 4 3" xfId="31200"/>
    <cellStyle name="Comma 10 4 3 2" xfId="31201"/>
    <cellStyle name="Comma 10 4 3 2 2" xfId="31202"/>
    <cellStyle name="Comma 10 4 3 3" xfId="31203"/>
    <cellStyle name="Comma 10 4 3 4" xfId="31204"/>
    <cellStyle name="Comma 10 4 4" xfId="31205"/>
    <cellStyle name="Comma 10 4 4 2" xfId="31206"/>
    <cellStyle name="Comma 10 4 4 2 2" xfId="31207"/>
    <cellStyle name="Comma 10 4 4 3" xfId="31208"/>
    <cellStyle name="Comma 10 4 4 4" xfId="31209"/>
    <cellStyle name="Comma 10 4 5" xfId="31210"/>
    <cellStyle name="Comma 10 4 5 2" xfId="31211"/>
    <cellStyle name="Comma 10 4 5 2 2" xfId="31212"/>
    <cellStyle name="Comma 10 4 5 3" xfId="31213"/>
    <cellStyle name="Comma 10 4 5 4" xfId="31214"/>
    <cellStyle name="Comma 10 4 6" xfId="31215"/>
    <cellStyle name="Comma 10 4 6 2" xfId="31216"/>
    <cellStyle name="Comma 10 4 6 2 2" xfId="31217"/>
    <cellStyle name="Comma 10 4 6 3" xfId="31218"/>
    <cellStyle name="Comma 10 4 6 4" xfId="31219"/>
    <cellStyle name="Comma 10 4 7" xfId="31220"/>
    <cellStyle name="Comma 10 4 7 2" xfId="31221"/>
    <cellStyle name="Comma 10 4 7 2 2" xfId="31222"/>
    <cellStyle name="Comma 10 4 7 3" xfId="31223"/>
    <cellStyle name="Comma 10 4 7 4" xfId="31224"/>
    <cellStyle name="Comma 10 4 8" xfId="31225"/>
    <cellStyle name="Comma 10 4 8 2" xfId="31226"/>
    <cellStyle name="Comma 10 4 8 2 2" xfId="31227"/>
    <cellStyle name="Comma 10 4 8 3" xfId="31228"/>
    <cellStyle name="Comma 10 4 8 4" xfId="31229"/>
    <cellStyle name="Comma 10 4 9" xfId="31230"/>
    <cellStyle name="Comma 10 4 9 2" xfId="31231"/>
    <cellStyle name="Comma 10 5" xfId="3146"/>
    <cellStyle name="Comma 10 5 2" xfId="31232"/>
    <cellStyle name="Comma 10 5 2 2" xfId="31233"/>
    <cellStyle name="Comma 10 5 2 2 2" xfId="31234"/>
    <cellStyle name="Comma 10 5 2 3" xfId="31235"/>
    <cellStyle name="Comma 10 5 2 4" xfId="31236"/>
    <cellStyle name="Comma 10 5 3" xfId="31237"/>
    <cellStyle name="Comma 10 5 3 2" xfId="31238"/>
    <cellStyle name="Comma 10 5 4" xfId="31239"/>
    <cellStyle name="Comma 10 5 5" xfId="31240"/>
    <cellStyle name="Comma 10 5 6" xfId="31241"/>
    <cellStyle name="Comma 10 6" xfId="3147"/>
    <cellStyle name="Comma 10 6 2" xfId="31242"/>
    <cellStyle name="Comma 10 6 2 2" xfId="31243"/>
    <cellStyle name="Comma 10 6 3" xfId="31244"/>
    <cellStyle name="Comma 10 6 4" xfId="31245"/>
    <cellStyle name="Comma 10 6 5" xfId="31246"/>
    <cellStyle name="Comma 10 7" xfId="3148"/>
    <cellStyle name="Comma 10 7 2" xfId="31247"/>
    <cellStyle name="Comma 10 7 2 2" xfId="31248"/>
    <cellStyle name="Comma 10 7 3" xfId="31249"/>
    <cellStyle name="Comma 10 7 4" xfId="31250"/>
    <cellStyle name="Comma 10 7 5" xfId="31251"/>
    <cellStyle name="Comma 10 8" xfId="3149"/>
    <cellStyle name="Comma 10 8 2" xfId="31252"/>
    <cellStyle name="Comma 10 8 2 2" xfId="31253"/>
    <cellStyle name="Comma 10 8 3" xfId="31254"/>
    <cellStyle name="Comma 10 8 4" xfId="31255"/>
    <cellStyle name="Comma 10 8 5" xfId="31256"/>
    <cellStyle name="Comma 10 9" xfId="3150"/>
    <cellStyle name="Comma 10 9 2" xfId="31257"/>
    <cellStyle name="Comma 10 9 2 2" xfId="31258"/>
    <cellStyle name="Comma 10 9 3" xfId="31259"/>
    <cellStyle name="Comma 10 9 4" xfId="31260"/>
    <cellStyle name="Comma 10 9 5" xfId="31261"/>
    <cellStyle name="Comma 11" xfId="3151"/>
    <cellStyle name="Comma 11 10" xfId="31262"/>
    <cellStyle name="Comma 11 10 2" xfId="31263"/>
    <cellStyle name="Comma 11 10 2 2" xfId="31264"/>
    <cellStyle name="Comma 11 10 3" xfId="31265"/>
    <cellStyle name="Comma 11 10 4" xfId="31266"/>
    <cellStyle name="Comma 11 11" xfId="31267"/>
    <cellStyle name="Comma 11 11 2" xfId="31268"/>
    <cellStyle name="Comma 11 11 2 2" xfId="31269"/>
    <cellStyle name="Comma 11 11 3" xfId="31270"/>
    <cellStyle name="Comma 11 11 4" xfId="31271"/>
    <cellStyle name="Comma 11 12" xfId="31272"/>
    <cellStyle name="Comma 11 12 2" xfId="31273"/>
    <cellStyle name="Comma 11 13" xfId="31274"/>
    <cellStyle name="Comma 11 14" xfId="31275"/>
    <cellStyle name="Comma 11 15" xfId="31276"/>
    <cellStyle name="Comma 11 2" xfId="3152"/>
    <cellStyle name="Comma 11 2 10" xfId="31277"/>
    <cellStyle name="Comma 11 2 10 2" xfId="31278"/>
    <cellStyle name="Comma 11 2 11" xfId="31279"/>
    <cellStyle name="Comma 11 2 12" xfId="31280"/>
    <cellStyle name="Comma 11 2 13" xfId="31281"/>
    <cellStyle name="Comma 11 2 2" xfId="3153"/>
    <cellStyle name="Comma 11 2 2 10" xfId="31282"/>
    <cellStyle name="Comma 11 2 2 11" xfId="31283"/>
    <cellStyle name="Comma 11 2 2 12" xfId="31284"/>
    <cellStyle name="Comma 11 2 2 2" xfId="31285"/>
    <cellStyle name="Comma 11 2 2 2 2" xfId="31286"/>
    <cellStyle name="Comma 11 2 2 2 2 2" xfId="31287"/>
    <cellStyle name="Comma 11 2 2 2 2 2 2" xfId="31288"/>
    <cellStyle name="Comma 11 2 2 2 2 3" xfId="31289"/>
    <cellStyle name="Comma 11 2 2 2 2 4" xfId="31290"/>
    <cellStyle name="Comma 11 2 2 2 3" xfId="31291"/>
    <cellStyle name="Comma 11 2 2 2 3 2" xfId="31292"/>
    <cellStyle name="Comma 11 2 2 2 4" xfId="31293"/>
    <cellStyle name="Comma 11 2 2 2 5" xfId="31294"/>
    <cellStyle name="Comma 11 2 2 3" xfId="31295"/>
    <cellStyle name="Comma 11 2 2 3 2" xfId="31296"/>
    <cellStyle name="Comma 11 2 2 3 2 2" xfId="31297"/>
    <cellStyle name="Comma 11 2 2 3 2 2 2" xfId="31298"/>
    <cellStyle name="Comma 11 2 2 3 2 3" xfId="31299"/>
    <cellStyle name="Comma 11 2 2 3 2 4" xfId="31300"/>
    <cellStyle name="Comma 11 2 2 3 3" xfId="31301"/>
    <cellStyle name="Comma 11 2 2 3 3 2" xfId="31302"/>
    <cellStyle name="Comma 11 2 2 3 4" xfId="31303"/>
    <cellStyle name="Comma 11 2 2 3 5" xfId="31304"/>
    <cellStyle name="Comma 11 2 2 4" xfId="31305"/>
    <cellStyle name="Comma 11 2 2 4 2" xfId="31306"/>
    <cellStyle name="Comma 11 2 2 4 2 2" xfId="31307"/>
    <cellStyle name="Comma 11 2 2 4 3" xfId="31308"/>
    <cellStyle name="Comma 11 2 2 4 4" xfId="31309"/>
    <cellStyle name="Comma 11 2 2 5" xfId="31310"/>
    <cellStyle name="Comma 11 2 2 5 2" xfId="31311"/>
    <cellStyle name="Comma 11 2 2 5 2 2" xfId="31312"/>
    <cellStyle name="Comma 11 2 2 5 3" xfId="31313"/>
    <cellStyle name="Comma 11 2 2 5 4" xfId="31314"/>
    <cellStyle name="Comma 11 2 2 6" xfId="31315"/>
    <cellStyle name="Comma 11 2 2 6 2" xfId="31316"/>
    <cellStyle name="Comma 11 2 2 6 2 2" xfId="31317"/>
    <cellStyle name="Comma 11 2 2 6 3" xfId="31318"/>
    <cellStyle name="Comma 11 2 2 6 4" xfId="31319"/>
    <cellStyle name="Comma 11 2 2 7" xfId="31320"/>
    <cellStyle name="Comma 11 2 2 7 2" xfId="31321"/>
    <cellStyle name="Comma 11 2 2 7 2 2" xfId="31322"/>
    <cellStyle name="Comma 11 2 2 7 3" xfId="31323"/>
    <cellStyle name="Comma 11 2 2 7 4" xfId="31324"/>
    <cellStyle name="Comma 11 2 2 8" xfId="31325"/>
    <cellStyle name="Comma 11 2 2 8 2" xfId="31326"/>
    <cellStyle name="Comma 11 2 2 8 2 2" xfId="31327"/>
    <cellStyle name="Comma 11 2 2 8 3" xfId="31328"/>
    <cellStyle name="Comma 11 2 2 8 4" xfId="31329"/>
    <cellStyle name="Comma 11 2 2 9" xfId="31330"/>
    <cellStyle name="Comma 11 2 2 9 2" xfId="31331"/>
    <cellStyle name="Comma 11 2 3" xfId="31332"/>
    <cellStyle name="Comma 11 2 3 2" xfId="31333"/>
    <cellStyle name="Comma 11 2 3 2 2" xfId="31334"/>
    <cellStyle name="Comma 11 2 3 2 2 2" xfId="31335"/>
    <cellStyle name="Comma 11 2 3 2 3" xfId="31336"/>
    <cellStyle name="Comma 11 2 3 2 4" xfId="31337"/>
    <cellStyle name="Comma 11 2 3 3" xfId="31338"/>
    <cellStyle name="Comma 11 2 3 3 2" xfId="31339"/>
    <cellStyle name="Comma 11 2 3 4" xfId="31340"/>
    <cellStyle name="Comma 11 2 3 5" xfId="31341"/>
    <cellStyle name="Comma 11 2 4" xfId="31342"/>
    <cellStyle name="Comma 11 2 4 2" xfId="31343"/>
    <cellStyle name="Comma 11 2 4 2 2" xfId="31344"/>
    <cellStyle name="Comma 11 2 4 2 2 2" xfId="31345"/>
    <cellStyle name="Comma 11 2 4 2 3" xfId="31346"/>
    <cellStyle name="Comma 11 2 4 2 4" xfId="31347"/>
    <cellStyle name="Comma 11 2 4 3" xfId="31348"/>
    <cellStyle name="Comma 11 2 4 3 2" xfId="31349"/>
    <cellStyle name="Comma 11 2 4 4" xfId="31350"/>
    <cellStyle name="Comma 11 2 4 5" xfId="31351"/>
    <cellStyle name="Comma 11 2 5" xfId="31352"/>
    <cellStyle name="Comma 11 2 5 2" xfId="31353"/>
    <cellStyle name="Comma 11 2 5 2 2" xfId="31354"/>
    <cellStyle name="Comma 11 2 5 3" xfId="31355"/>
    <cellStyle name="Comma 11 2 5 4" xfId="31356"/>
    <cellStyle name="Comma 11 2 6" xfId="31357"/>
    <cellStyle name="Comma 11 2 6 2" xfId="31358"/>
    <cellStyle name="Comma 11 2 6 2 2" xfId="31359"/>
    <cellStyle name="Comma 11 2 6 3" xfId="31360"/>
    <cellStyle name="Comma 11 2 6 4" xfId="31361"/>
    <cellStyle name="Comma 11 2 7" xfId="31362"/>
    <cellStyle name="Comma 11 2 7 2" xfId="31363"/>
    <cellStyle name="Comma 11 2 7 2 2" xfId="31364"/>
    <cellStyle name="Comma 11 2 7 3" xfId="31365"/>
    <cellStyle name="Comma 11 2 7 4" xfId="31366"/>
    <cellStyle name="Comma 11 2 8" xfId="31367"/>
    <cellStyle name="Comma 11 2 8 2" xfId="31368"/>
    <cellStyle name="Comma 11 2 8 2 2" xfId="31369"/>
    <cellStyle name="Comma 11 2 8 3" xfId="31370"/>
    <cellStyle name="Comma 11 2 8 4" xfId="31371"/>
    <cellStyle name="Comma 11 2 9" xfId="31372"/>
    <cellStyle name="Comma 11 2 9 2" xfId="31373"/>
    <cellStyle name="Comma 11 2 9 2 2" xfId="31374"/>
    <cellStyle name="Comma 11 2 9 3" xfId="31375"/>
    <cellStyle name="Comma 11 2 9 4" xfId="31376"/>
    <cellStyle name="Comma 11 3" xfId="3154"/>
    <cellStyle name="Comma 11 3 10" xfId="31377"/>
    <cellStyle name="Comma 11 3 11" xfId="31378"/>
    <cellStyle name="Comma 11 3 12" xfId="31379"/>
    <cellStyle name="Comma 11 3 2" xfId="3155"/>
    <cellStyle name="Comma 11 3 2 2" xfId="31380"/>
    <cellStyle name="Comma 11 3 2 2 2" xfId="31381"/>
    <cellStyle name="Comma 11 3 2 2 2 2" xfId="31382"/>
    <cellStyle name="Comma 11 3 2 2 3" xfId="31383"/>
    <cellStyle name="Comma 11 3 2 2 4" xfId="31384"/>
    <cellStyle name="Comma 11 3 2 3" xfId="31385"/>
    <cellStyle name="Comma 11 3 2 3 2" xfId="31386"/>
    <cellStyle name="Comma 11 3 2 4" xfId="31387"/>
    <cellStyle name="Comma 11 3 2 5" xfId="31388"/>
    <cellStyle name="Comma 11 3 2 6" xfId="31389"/>
    <cellStyle name="Comma 11 3 3" xfId="31390"/>
    <cellStyle name="Comma 11 3 3 2" xfId="31391"/>
    <cellStyle name="Comma 11 3 3 2 2" xfId="31392"/>
    <cellStyle name="Comma 11 3 3 2 2 2" xfId="31393"/>
    <cellStyle name="Comma 11 3 3 2 3" xfId="31394"/>
    <cellStyle name="Comma 11 3 3 2 4" xfId="31395"/>
    <cellStyle name="Comma 11 3 3 3" xfId="31396"/>
    <cellStyle name="Comma 11 3 3 3 2" xfId="31397"/>
    <cellStyle name="Comma 11 3 3 4" xfId="31398"/>
    <cellStyle name="Comma 11 3 3 5" xfId="31399"/>
    <cellStyle name="Comma 11 3 4" xfId="31400"/>
    <cellStyle name="Comma 11 3 4 2" xfId="31401"/>
    <cellStyle name="Comma 11 3 4 2 2" xfId="31402"/>
    <cellStyle name="Comma 11 3 4 3" xfId="31403"/>
    <cellStyle name="Comma 11 3 4 4" xfId="31404"/>
    <cellStyle name="Comma 11 3 5" xfId="31405"/>
    <cellStyle name="Comma 11 3 5 2" xfId="31406"/>
    <cellStyle name="Comma 11 3 5 2 2" xfId="31407"/>
    <cellStyle name="Comma 11 3 5 3" xfId="31408"/>
    <cellStyle name="Comma 11 3 5 4" xfId="31409"/>
    <cellStyle name="Comma 11 3 6" xfId="31410"/>
    <cellStyle name="Comma 11 3 6 2" xfId="31411"/>
    <cellStyle name="Comma 11 3 6 2 2" xfId="31412"/>
    <cellStyle name="Comma 11 3 6 3" xfId="31413"/>
    <cellStyle name="Comma 11 3 6 4" xfId="31414"/>
    <cellStyle name="Comma 11 3 7" xfId="31415"/>
    <cellStyle name="Comma 11 3 7 2" xfId="31416"/>
    <cellStyle name="Comma 11 3 7 2 2" xfId="31417"/>
    <cellStyle name="Comma 11 3 7 3" xfId="31418"/>
    <cellStyle name="Comma 11 3 7 4" xfId="31419"/>
    <cellStyle name="Comma 11 3 8" xfId="31420"/>
    <cellStyle name="Comma 11 3 8 2" xfId="31421"/>
    <cellStyle name="Comma 11 3 8 2 2" xfId="31422"/>
    <cellStyle name="Comma 11 3 8 3" xfId="31423"/>
    <cellStyle name="Comma 11 3 8 4" xfId="31424"/>
    <cellStyle name="Comma 11 3 9" xfId="31425"/>
    <cellStyle name="Comma 11 3 9 2" xfId="31426"/>
    <cellStyle name="Comma 11 4" xfId="3156"/>
    <cellStyle name="Comma 11 4 10" xfId="31427"/>
    <cellStyle name="Comma 11 4 11" xfId="31428"/>
    <cellStyle name="Comma 11 4 12" xfId="31429"/>
    <cellStyle name="Comma 11 4 2" xfId="3157"/>
    <cellStyle name="Comma 11 4 2 2" xfId="31430"/>
    <cellStyle name="Comma 11 4 2 2 2" xfId="31431"/>
    <cellStyle name="Comma 11 4 2 3" xfId="31432"/>
    <cellStyle name="Comma 11 4 2 4" xfId="31433"/>
    <cellStyle name="Comma 11 4 2 5" xfId="31434"/>
    <cellStyle name="Comma 11 4 3" xfId="31435"/>
    <cellStyle name="Comma 11 4 3 2" xfId="31436"/>
    <cellStyle name="Comma 11 4 3 2 2" xfId="31437"/>
    <cellStyle name="Comma 11 4 3 3" xfId="31438"/>
    <cellStyle name="Comma 11 4 3 4" xfId="31439"/>
    <cellStyle name="Comma 11 4 4" xfId="31440"/>
    <cellStyle name="Comma 11 4 4 2" xfId="31441"/>
    <cellStyle name="Comma 11 4 4 2 2" xfId="31442"/>
    <cellStyle name="Comma 11 4 4 3" xfId="31443"/>
    <cellStyle name="Comma 11 4 4 4" xfId="31444"/>
    <cellStyle name="Comma 11 4 5" xfId="31445"/>
    <cellStyle name="Comma 11 4 5 2" xfId="31446"/>
    <cellStyle name="Comma 11 4 5 2 2" xfId="31447"/>
    <cellStyle name="Comma 11 4 5 3" xfId="31448"/>
    <cellStyle name="Comma 11 4 5 4" xfId="31449"/>
    <cellStyle name="Comma 11 4 6" xfId="31450"/>
    <cellStyle name="Comma 11 4 6 2" xfId="31451"/>
    <cellStyle name="Comma 11 4 6 2 2" xfId="31452"/>
    <cellStyle name="Comma 11 4 6 3" xfId="31453"/>
    <cellStyle name="Comma 11 4 6 4" xfId="31454"/>
    <cellStyle name="Comma 11 4 7" xfId="31455"/>
    <cellStyle name="Comma 11 4 7 2" xfId="31456"/>
    <cellStyle name="Comma 11 4 7 2 2" xfId="31457"/>
    <cellStyle name="Comma 11 4 7 3" xfId="31458"/>
    <cellStyle name="Comma 11 4 7 4" xfId="31459"/>
    <cellStyle name="Comma 11 4 8" xfId="31460"/>
    <cellStyle name="Comma 11 4 8 2" xfId="31461"/>
    <cellStyle name="Comma 11 4 8 2 2" xfId="31462"/>
    <cellStyle name="Comma 11 4 8 3" xfId="31463"/>
    <cellStyle name="Comma 11 4 8 4" xfId="31464"/>
    <cellStyle name="Comma 11 4 9" xfId="31465"/>
    <cellStyle name="Comma 11 4 9 2" xfId="31466"/>
    <cellStyle name="Comma 11 5" xfId="3158"/>
    <cellStyle name="Comma 11 5 2" xfId="31467"/>
    <cellStyle name="Comma 11 5 2 2" xfId="31468"/>
    <cellStyle name="Comma 11 5 2 2 2" xfId="31469"/>
    <cellStyle name="Comma 11 5 2 3" xfId="31470"/>
    <cellStyle name="Comma 11 5 2 4" xfId="31471"/>
    <cellStyle name="Comma 11 5 3" xfId="31472"/>
    <cellStyle name="Comma 11 5 3 2" xfId="31473"/>
    <cellStyle name="Comma 11 5 4" xfId="31474"/>
    <cellStyle name="Comma 11 5 5" xfId="31475"/>
    <cellStyle name="Comma 11 5 6" xfId="31476"/>
    <cellStyle name="Comma 11 6" xfId="31477"/>
    <cellStyle name="Comma 11 6 2" xfId="31478"/>
    <cellStyle name="Comma 11 6 2 2" xfId="31479"/>
    <cellStyle name="Comma 11 6 3" xfId="31480"/>
    <cellStyle name="Comma 11 6 4" xfId="31481"/>
    <cellStyle name="Comma 11 6 5" xfId="31482"/>
    <cellStyle name="Comma 11 7" xfId="31483"/>
    <cellStyle name="Comma 11 7 2" xfId="31484"/>
    <cellStyle name="Comma 11 7 2 2" xfId="31485"/>
    <cellStyle name="Comma 11 7 3" xfId="31486"/>
    <cellStyle name="Comma 11 7 4" xfId="31487"/>
    <cellStyle name="Comma 11 7 5" xfId="31488"/>
    <cellStyle name="Comma 11 8" xfId="31489"/>
    <cellStyle name="Comma 11 8 2" xfId="31490"/>
    <cellStyle name="Comma 11 8 2 2" xfId="31491"/>
    <cellStyle name="Comma 11 8 3" xfId="31492"/>
    <cellStyle name="Comma 11 8 4" xfId="31493"/>
    <cellStyle name="Comma 11 8 5" xfId="31494"/>
    <cellStyle name="Comma 11 9" xfId="31495"/>
    <cellStyle name="Comma 11 9 2" xfId="31496"/>
    <cellStyle name="Comma 11 9 2 2" xfId="31497"/>
    <cellStyle name="Comma 11 9 3" xfId="31498"/>
    <cellStyle name="Comma 11 9 4" xfId="31499"/>
    <cellStyle name="Comma 12" xfId="3159"/>
    <cellStyle name="Comma 12 10" xfId="3160"/>
    <cellStyle name="Comma 12 11" xfId="3161"/>
    <cellStyle name="Comma 12 12" xfId="3162"/>
    <cellStyle name="Comma 12 13" xfId="3163"/>
    <cellStyle name="Comma 12 14" xfId="3164"/>
    <cellStyle name="Comma 12 15" xfId="3165"/>
    <cellStyle name="Comma 12 16" xfId="3166"/>
    <cellStyle name="Comma 12 17" xfId="3167"/>
    <cellStyle name="Comma 12 18" xfId="3168"/>
    <cellStyle name="Comma 12 19" xfId="3169"/>
    <cellStyle name="Comma 12 2" xfId="3170"/>
    <cellStyle name="Comma 12 20" xfId="3171"/>
    <cellStyle name="Comma 12 21" xfId="3172"/>
    <cellStyle name="Comma 12 22" xfId="3173"/>
    <cellStyle name="Comma 12 23" xfId="3174"/>
    <cellStyle name="Comma 12 24" xfId="3175"/>
    <cellStyle name="Comma 12 25" xfId="3176"/>
    <cellStyle name="Comma 12 26" xfId="3177"/>
    <cellStyle name="Comma 12 27" xfId="3178"/>
    <cellStyle name="Comma 12 28" xfId="3179"/>
    <cellStyle name="Comma 12 29" xfId="3180"/>
    <cellStyle name="Comma 12 3" xfId="3181"/>
    <cellStyle name="Comma 12 30" xfId="3182"/>
    <cellStyle name="Comma 12 31" xfId="3183"/>
    <cellStyle name="Comma 12 32" xfId="3184"/>
    <cellStyle name="Comma 12 4" xfId="3185"/>
    <cellStyle name="Comma 12 5" xfId="3186"/>
    <cellStyle name="Comma 12 6" xfId="3187"/>
    <cellStyle name="Comma 12 7" xfId="3188"/>
    <cellStyle name="Comma 12 8" xfId="3189"/>
    <cellStyle name="Comma 12 9" xfId="3190"/>
    <cellStyle name="Comma 13" xfId="3191"/>
    <cellStyle name="Comma 13 10" xfId="31500"/>
    <cellStyle name="Comma 13 10 2" xfId="31501"/>
    <cellStyle name="Comma 13 10 2 2" xfId="31502"/>
    <cellStyle name="Comma 13 10 3" xfId="31503"/>
    <cellStyle name="Comma 13 10 4" xfId="31504"/>
    <cellStyle name="Comma 13 11" xfId="31505"/>
    <cellStyle name="Comma 13 11 2" xfId="31506"/>
    <cellStyle name="Comma 13 11 2 2" xfId="31507"/>
    <cellStyle name="Comma 13 11 3" xfId="31508"/>
    <cellStyle name="Comma 13 11 4" xfId="31509"/>
    <cellStyle name="Comma 13 12" xfId="31510"/>
    <cellStyle name="Comma 13 12 2" xfId="31511"/>
    <cellStyle name="Comma 13 13" xfId="31512"/>
    <cellStyle name="Comma 13 14" xfId="31513"/>
    <cellStyle name="Comma 13 15" xfId="31514"/>
    <cellStyle name="Comma 13 2" xfId="3192"/>
    <cellStyle name="Comma 13 2 10" xfId="31515"/>
    <cellStyle name="Comma 13 2 10 2" xfId="31516"/>
    <cellStyle name="Comma 13 2 11" xfId="31517"/>
    <cellStyle name="Comma 13 2 12" xfId="31518"/>
    <cellStyle name="Comma 13 2 13" xfId="31519"/>
    <cellStyle name="Comma 13 2 2" xfId="31520"/>
    <cellStyle name="Comma 13 2 2 10" xfId="31521"/>
    <cellStyle name="Comma 13 2 2 11" xfId="31522"/>
    <cellStyle name="Comma 13 2 2 2" xfId="31523"/>
    <cellStyle name="Comma 13 2 2 2 2" xfId="31524"/>
    <cellStyle name="Comma 13 2 2 2 2 2" xfId="31525"/>
    <cellStyle name="Comma 13 2 2 2 2 2 2" xfId="31526"/>
    <cellStyle name="Comma 13 2 2 2 2 3" xfId="31527"/>
    <cellStyle name="Comma 13 2 2 2 2 4" xfId="31528"/>
    <cellStyle name="Comma 13 2 2 2 3" xfId="31529"/>
    <cellStyle name="Comma 13 2 2 2 3 2" xfId="31530"/>
    <cellStyle name="Comma 13 2 2 2 4" xfId="31531"/>
    <cellStyle name="Comma 13 2 2 2 5" xfId="31532"/>
    <cellStyle name="Comma 13 2 2 3" xfId="31533"/>
    <cellStyle name="Comma 13 2 2 3 2" xfId="31534"/>
    <cellStyle name="Comma 13 2 2 3 2 2" xfId="31535"/>
    <cellStyle name="Comma 13 2 2 3 2 2 2" xfId="31536"/>
    <cellStyle name="Comma 13 2 2 3 2 3" xfId="31537"/>
    <cellStyle name="Comma 13 2 2 3 2 4" xfId="31538"/>
    <cellStyle name="Comma 13 2 2 3 3" xfId="31539"/>
    <cellStyle name="Comma 13 2 2 3 3 2" xfId="31540"/>
    <cellStyle name="Comma 13 2 2 3 4" xfId="31541"/>
    <cellStyle name="Comma 13 2 2 3 5" xfId="31542"/>
    <cellStyle name="Comma 13 2 2 4" xfId="31543"/>
    <cellStyle name="Comma 13 2 2 4 2" xfId="31544"/>
    <cellStyle name="Comma 13 2 2 4 2 2" xfId="31545"/>
    <cellStyle name="Comma 13 2 2 4 3" xfId="31546"/>
    <cellStyle name="Comma 13 2 2 4 4" xfId="31547"/>
    <cellStyle name="Comma 13 2 2 5" xfId="31548"/>
    <cellStyle name="Comma 13 2 2 5 2" xfId="31549"/>
    <cellStyle name="Comma 13 2 2 5 2 2" xfId="31550"/>
    <cellStyle name="Comma 13 2 2 5 3" xfId="31551"/>
    <cellStyle name="Comma 13 2 2 5 4" xfId="31552"/>
    <cellStyle name="Comma 13 2 2 6" xfId="31553"/>
    <cellStyle name="Comma 13 2 2 6 2" xfId="31554"/>
    <cellStyle name="Comma 13 2 2 6 2 2" xfId="31555"/>
    <cellStyle name="Comma 13 2 2 6 3" xfId="31556"/>
    <cellStyle name="Comma 13 2 2 6 4" xfId="31557"/>
    <cellStyle name="Comma 13 2 2 7" xfId="31558"/>
    <cellStyle name="Comma 13 2 2 7 2" xfId="31559"/>
    <cellStyle name="Comma 13 2 2 7 2 2" xfId="31560"/>
    <cellStyle name="Comma 13 2 2 7 3" xfId="31561"/>
    <cellStyle name="Comma 13 2 2 7 4" xfId="31562"/>
    <cellStyle name="Comma 13 2 2 8" xfId="31563"/>
    <cellStyle name="Comma 13 2 2 8 2" xfId="31564"/>
    <cellStyle name="Comma 13 2 2 8 2 2" xfId="31565"/>
    <cellStyle name="Comma 13 2 2 8 3" xfId="31566"/>
    <cellStyle name="Comma 13 2 2 8 4" xfId="31567"/>
    <cellStyle name="Comma 13 2 2 9" xfId="31568"/>
    <cellStyle name="Comma 13 2 2 9 2" xfId="31569"/>
    <cellStyle name="Comma 13 2 3" xfId="31570"/>
    <cellStyle name="Comma 13 2 3 2" xfId="31571"/>
    <cellStyle name="Comma 13 2 3 2 2" xfId="31572"/>
    <cellStyle name="Comma 13 2 3 2 2 2" xfId="31573"/>
    <cellStyle name="Comma 13 2 3 2 3" xfId="31574"/>
    <cellStyle name="Comma 13 2 3 2 4" xfId="31575"/>
    <cellStyle name="Comma 13 2 3 3" xfId="31576"/>
    <cellStyle name="Comma 13 2 3 3 2" xfId="31577"/>
    <cellStyle name="Comma 13 2 3 4" xfId="31578"/>
    <cellStyle name="Comma 13 2 3 5" xfId="31579"/>
    <cellStyle name="Comma 13 2 4" xfId="31580"/>
    <cellStyle name="Comma 13 2 4 2" xfId="31581"/>
    <cellStyle name="Comma 13 2 4 2 2" xfId="31582"/>
    <cellStyle name="Comma 13 2 4 2 2 2" xfId="31583"/>
    <cellStyle name="Comma 13 2 4 2 3" xfId="31584"/>
    <cellStyle name="Comma 13 2 4 2 4" xfId="31585"/>
    <cellStyle name="Comma 13 2 4 3" xfId="31586"/>
    <cellStyle name="Comma 13 2 4 3 2" xfId="31587"/>
    <cellStyle name="Comma 13 2 4 4" xfId="31588"/>
    <cellStyle name="Comma 13 2 4 5" xfId="31589"/>
    <cellStyle name="Comma 13 2 5" xfId="31590"/>
    <cellStyle name="Comma 13 2 5 2" xfId="31591"/>
    <cellStyle name="Comma 13 2 5 2 2" xfId="31592"/>
    <cellStyle name="Comma 13 2 5 3" xfId="31593"/>
    <cellStyle name="Comma 13 2 5 4" xfId="31594"/>
    <cellStyle name="Comma 13 2 6" xfId="31595"/>
    <cellStyle name="Comma 13 2 6 2" xfId="31596"/>
    <cellStyle name="Comma 13 2 6 2 2" xfId="31597"/>
    <cellStyle name="Comma 13 2 6 3" xfId="31598"/>
    <cellStyle name="Comma 13 2 6 4" xfId="31599"/>
    <cellStyle name="Comma 13 2 7" xfId="31600"/>
    <cellStyle name="Comma 13 2 7 2" xfId="31601"/>
    <cellStyle name="Comma 13 2 7 2 2" xfId="31602"/>
    <cellStyle name="Comma 13 2 7 3" xfId="31603"/>
    <cellStyle name="Comma 13 2 7 4" xfId="31604"/>
    <cellStyle name="Comma 13 2 8" xfId="31605"/>
    <cellStyle name="Comma 13 2 8 2" xfId="31606"/>
    <cellStyle name="Comma 13 2 8 2 2" xfId="31607"/>
    <cellStyle name="Comma 13 2 8 3" xfId="31608"/>
    <cellStyle name="Comma 13 2 8 4" xfId="31609"/>
    <cellStyle name="Comma 13 2 9" xfId="31610"/>
    <cellStyle name="Comma 13 2 9 2" xfId="31611"/>
    <cellStyle name="Comma 13 2 9 2 2" xfId="31612"/>
    <cellStyle name="Comma 13 2 9 3" xfId="31613"/>
    <cellStyle name="Comma 13 2 9 4" xfId="31614"/>
    <cellStyle name="Comma 13 3" xfId="3193"/>
    <cellStyle name="Comma 13 3 10" xfId="31615"/>
    <cellStyle name="Comma 13 3 11" xfId="31616"/>
    <cellStyle name="Comma 13 3 12" xfId="31617"/>
    <cellStyle name="Comma 13 3 2" xfId="31618"/>
    <cellStyle name="Comma 13 3 2 2" xfId="31619"/>
    <cellStyle name="Comma 13 3 2 2 2" xfId="31620"/>
    <cellStyle name="Comma 13 3 2 2 2 2" xfId="31621"/>
    <cellStyle name="Comma 13 3 2 2 3" xfId="31622"/>
    <cellStyle name="Comma 13 3 2 2 4" xfId="31623"/>
    <cellStyle name="Comma 13 3 2 3" xfId="31624"/>
    <cellStyle name="Comma 13 3 2 3 2" xfId="31625"/>
    <cellStyle name="Comma 13 3 2 4" xfId="31626"/>
    <cellStyle name="Comma 13 3 2 5" xfId="31627"/>
    <cellStyle name="Comma 13 3 3" xfId="31628"/>
    <cellStyle name="Comma 13 3 3 2" xfId="31629"/>
    <cellStyle name="Comma 13 3 3 2 2" xfId="31630"/>
    <cellStyle name="Comma 13 3 3 2 2 2" xfId="31631"/>
    <cellStyle name="Comma 13 3 3 2 3" xfId="31632"/>
    <cellStyle name="Comma 13 3 3 2 4" xfId="31633"/>
    <cellStyle name="Comma 13 3 3 3" xfId="31634"/>
    <cellStyle name="Comma 13 3 3 3 2" xfId="31635"/>
    <cellStyle name="Comma 13 3 3 4" xfId="31636"/>
    <cellStyle name="Comma 13 3 3 5" xfId="31637"/>
    <cellStyle name="Comma 13 3 4" xfId="31638"/>
    <cellStyle name="Comma 13 3 4 2" xfId="31639"/>
    <cellStyle name="Comma 13 3 4 2 2" xfId="31640"/>
    <cellStyle name="Comma 13 3 4 3" xfId="31641"/>
    <cellStyle name="Comma 13 3 4 4" xfId="31642"/>
    <cellStyle name="Comma 13 3 5" xfId="31643"/>
    <cellStyle name="Comma 13 3 5 2" xfId="31644"/>
    <cellStyle name="Comma 13 3 5 2 2" xfId="31645"/>
    <cellStyle name="Comma 13 3 5 3" xfId="31646"/>
    <cellStyle name="Comma 13 3 5 4" xfId="31647"/>
    <cellStyle name="Comma 13 3 6" xfId="31648"/>
    <cellStyle name="Comma 13 3 6 2" xfId="31649"/>
    <cellStyle name="Comma 13 3 6 2 2" xfId="31650"/>
    <cellStyle name="Comma 13 3 6 3" xfId="31651"/>
    <cellStyle name="Comma 13 3 6 4" xfId="31652"/>
    <cellStyle name="Comma 13 3 7" xfId="31653"/>
    <cellStyle name="Comma 13 3 7 2" xfId="31654"/>
    <cellStyle name="Comma 13 3 7 2 2" xfId="31655"/>
    <cellStyle name="Comma 13 3 7 3" xfId="31656"/>
    <cellStyle name="Comma 13 3 7 4" xfId="31657"/>
    <cellStyle name="Comma 13 3 8" xfId="31658"/>
    <cellStyle name="Comma 13 3 8 2" xfId="31659"/>
    <cellStyle name="Comma 13 3 8 2 2" xfId="31660"/>
    <cellStyle name="Comma 13 3 8 3" xfId="31661"/>
    <cellStyle name="Comma 13 3 8 4" xfId="31662"/>
    <cellStyle name="Comma 13 3 9" xfId="31663"/>
    <cellStyle name="Comma 13 3 9 2" xfId="31664"/>
    <cellStyle name="Comma 13 4" xfId="3194"/>
    <cellStyle name="Comma 13 4 10" xfId="31665"/>
    <cellStyle name="Comma 13 4 11" xfId="31666"/>
    <cellStyle name="Comma 13 4 12" xfId="31667"/>
    <cellStyle name="Comma 13 4 2" xfId="31668"/>
    <cellStyle name="Comma 13 4 2 2" xfId="31669"/>
    <cellStyle name="Comma 13 4 2 2 2" xfId="31670"/>
    <cellStyle name="Comma 13 4 2 3" xfId="31671"/>
    <cellStyle name="Comma 13 4 2 4" xfId="31672"/>
    <cellStyle name="Comma 13 4 3" xfId="31673"/>
    <cellStyle name="Comma 13 4 3 2" xfId="31674"/>
    <cellStyle name="Comma 13 4 3 2 2" xfId="31675"/>
    <cellStyle name="Comma 13 4 3 3" xfId="31676"/>
    <cellStyle name="Comma 13 4 3 4" xfId="31677"/>
    <cellStyle name="Comma 13 4 4" xfId="31678"/>
    <cellStyle name="Comma 13 4 4 2" xfId="31679"/>
    <cellStyle name="Comma 13 4 4 2 2" xfId="31680"/>
    <cellStyle name="Comma 13 4 4 3" xfId="31681"/>
    <cellStyle name="Comma 13 4 4 4" xfId="31682"/>
    <cellStyle name="Comma 13 4 5" xfId="31683"/>
    <cellStyle name="Comma 13 4 5 2" xfId="31684"/>
    <cellStyle name="Comma 13 4 5 2 2" xfId="31685"/>
    <cellStyle name="Comma 13 4 5 3" xfId="31686"/>
    <cellStyle name="Comma 13 4 5 4" xfId="31687"/>
    <cellStyle name="Comma 13 4 6" xfId="31688"/>
    <cellStyle name="Comma 13 4 6 2" xfId="31689"/>
    <cellStyle name="Comma 13 4 6 2 2" xfId="31690"/>
    <cellStyle name="Comma 13 4 6 3" xfId="31691"/>
    <cellStyle name="Comma 13 4 6 4" xfId="31692"/>
    <cellStyle name="Comma 13 4 7" xfId="31693"/>
    <cellStyle name="Comma 13 4 7 2" xfId="31694"/>
    <cellStyle name="Comma 13 4 7 2 2" xfId="31695"/>
    <cellStyle name="Comma 13 4 7 3" xfId="31696"/>
    <cellStyle name="Comma 13 4 7 4" xfId="31697"/>
    <cellStyle name="Comma 13 4 8" xfId="31698"/>
    <cellStyle name="Comma 13 4 8 2" xfId="31699"/>
    <cellStyle name="Comma 13 4 8 2 2" xfId="31700"/>
    <cellStyle name="Comma 13 4 8 3" xfId="31701"/>
    <cellStyle name="Comma 13 4 8 4" xfId="31702"/>
    <cellStyle name="Comma 13 4 9" xfId="31703"/>
    <cellStyle name="Comma 13 4 9 2" xfId="31704"/>
    <cellStyle name="Comma 13 5" xfId="31705"/>
    <cellStyle name="Comma 13 5 2" xfId="31706"/>
    <cellStyle name="Comma 13 5 2 2" xfId="31707"/>
    <cellStyle name="Comma 13 5 2 2 2" xfId="31708"/>
    <cellStyle name="Comma 13 5 2 3" xfId="31709"/>
    <cellStyle name="Comma 13 5 2 4" xfId="31710"/>
    <cellStyle name="Comma 13 5 3" xfId="31711"/>
    <cellStyle name="Comma 13 5 3 2" xfId="31712"/>
    <cellStyle name="Comma 13 5 4" xfId="31713"/>
    <cellStyle name="Comma 13 5 5" xfId="31714"/>
    <cellStyle name="Comma 13 5 6" xfId="31715"/>
    <cellStyle name="Comma 13 6" xfId="31716"/>
    <cellStyle name="Comma 13 6 2" xfId="31717"/>
    <cellStyle name="Comma 13 6 2 2" xfId="31718"/>
    <cellStyle name="Comma 13 6 3" xfId="31719"/>
    <cellStyle name="Comma 13 6 4" xfId="31720"/>
    <cellStyle name="Comma 13 6 5" xfId="31721"/>
    <cellStyle name="Comma 13 7" xfId="31722"/>
    <cellStyle name="Comma 13 7 2" xfId="31723"/>
    <cellStyle name="Comma 13 7 2 2" xfId="31724"/>
    <cellStyle name="Comma 13 7 3" xfId="31725"/>
    <cellStyle name="Comma 13 7 4" xfId="31726"/>
    <cellStyle name="Comma 13 7 5" xfId="31727"/>
    <cellStyle name="Comma 13 8" xfId="31728"/>
    <cellStyle name="Comma 13 8 2" xfId="31729"/>
    <cellStyle name="Comma 13 8 2 2" xfId="31730"/>
    <cellStyle name="Comma 13 8 3" xfId="31731"/>
    <cellStyle name="Comma 13 8 4" xfId="31732"/>
    <cellStyle name="Comma 13 9" xfId="31733"/>
    <cellStyle name="Comma 13 9 2" xfId="31734"/>
    <cellStyle name="Comma 13 9 2 2" xfId="31735"/>
    <cellStyle name="Comma 13 9 3" xfId="31736"/>
    <cellStyle name="Comma 13 9 4" xfId="31737"/>
    <cellStyle name="Comma 14" xfId="3195"/>
    <cellStyle name="Comma 14 10" xfId="31738"/>
    <cellStyle name="Comma 14 10 2" xfId="31739"/>
    <cellStyle name="Comma 14 10 2 2" xfId="31740"/>
    <cellStyle name="Comma 14 10 3" xfId="31741"/>
    <cellStyle name="Comma 14 10 4" xfId="31742"/>
    <cellStyle name="Comma 14 11" xfId="31743"/>
    <cellStyle name="Comma 14 11 2" xfId="31744"/>
    <cellStyle name="Comma 14 11 2 2" xfId="31745"/>
    <cellStyle name="Comma 14 11 3" xfId="31746"/>
    <cellStyle name="Comma 14 11 4" xfId="31747"/>
    <cellStyle name="Comma 14 12" xfId="31748"/>
    <cellStyle name="Comma 14 12 2" xfId="31749"/>
    <cellStyle name="Comma 14 12 2 2" xfId="31750"/>
    <cellStyle name="Comma 14 12 3" xfId="31751"/>
    <cellStyle name="Comma 14 12 4" xfId="31752"/>
    <cellStyle name="Comma 14 13" xfId="31753"/>
    <cellStyle name="Comma 14 13 2" xfId="31754"/>
    <cellStyle name="Comma 14 14" xfId="31755"/>
    <cellStyle name="Comma 14 15" xfId="31756"/>
    <cellStyle name="Comma 14 16" xfId="31757"/>
    <cellStyle name="Comma 14 2" xfId="3196"/>
    <cellStyle name="Comma 14 2 10" xfId="31758"/>
    <cellStyle name="Comma 14 2 10 2" xfId="31759"/>
    <cellStyle name="Comma 14 2 10 2 2" xfId="31760"/>
    <cellStyle name="Comma 14 2 10 3" xfId="31761"/>
    <cellStyle name="Comma 14 2 10 4" xfId="31762"/>
    <cellStyle name="Comma 14 2 11" xfId="31763"/>
    <cellStyle name="Comma 14 2 11 2" xfId="31764"/>
    <cellStyle name="Comma 14 2 11 2 2" xfId="31765"/>
    <cellStyle name="Comma 14 2 11 3" xfId="31766"/>
    <cellStyle name="Comma 14 2 11 4" xfId="31767"/>
    <cellStyle name="Comma 14 2 12" xfId="31768"/>
    <cellStyle name="Comma 14 2 12 2" xfId="31769"/>
    <cellStyle name="Comma 14 2 12 2 2" xfId="31770"/>
    <cellStyle name="Comma 14 2 12 3" xfId="31771"/>
    <cellStyle name="Comma 14 2 12 4" xfId="31772"/>
    <cellStyle name="Comma 14 2 13" xfId="31773"/>
    <cellStyle name="Comma 14 2 13 2" xfId="31774"/>
    <cellStyle name="Comma 14 2 14" xfId="31775"/>
    <cellStyle name="Comma 14 2 15" xfId="31776"/>
    <cellStyle name="Comma 14 2 16" xfId="31777"/>
    <cellStyle name="Comma 14 2 2" xfId="31778"/>
    <cellStyle name="Comma 14 2 2 10" xfId="31779"/>
    <cellStyle name="Comma 14 2 2 10 2" xfId="31780"/>
    <cellStyle name="Comma 14 2 2 10 2 2" xfId="31781"/>
    <cellStyle name="Comma 14 2 2 10 3" xfId="31782"/>
    <cellStyle name="Comma 14 2 2 10 4" xfId="31783"/>
    <cellStyle name="Comma 14 2 2 11" xfId="31784"/>
    <cellStyle name="Comma 14 2 2 11 2" xfId="31785"/>
    <cellStyle name="Comma 14 2 2 11 2 2" xfId="31786"/>
    <cellStyle name="Comma 14 2 2 11 3" xfId="31787"/>
    <cellStyle name="Comma 14 2 2 11 4" xfId="31788"/>
    <cellStyle name="Comma 14 2 2 12" xfId="31789"/>
    <cellStyle name="Comma 14 2 2 12 2" xfId="31790"/>
    <cellStyle name="Comma 14 2 2 13" xfId="31791"/>
    <cellStyle name="Comma 14 2 2 14" xfId="31792"/>
    <cellStyle name="Comma 14 2 2 15" xfId="31793"/>
    <cellStyle name="Comma 14 2 2 2" xfId="31794"/>
    <cellStyle name="Comma 14 2 2 2 10" xfId="31795"/>
    <cellStyle name="Comma 14 2 2 2 10 2" xfId="31796"/>
    <cellStyle name="Comma 14 2 2 2 11" xfId="31797"/>
    <cellStyle name="Comma 14 2 2 2 12" xfId="31798"/>
    <cellStyle name="Comma 14 2 2 2 13" xfId="31799"/>
    <cellStyle name="Comma 14 2 2 2 2" xfId="31800"/>
    <cellStyle name="Comma 14 2 2 2 2 10" xfId="31801"/>
    <cellStyle name="Comma 14 2 2 2 2 11" xfId="31802"/>
    <cellStyle name="Comma 14 2 2 2 2 2" xfId="31803"/>
    <cellStyle name="Comma 14 2 2 2 2 2 2" xfId="31804"/>
    <cellStyle name="Comma 14 2 2 2 2 2 2 2" xfId="31805"/>
    <cellStyle name="Comma 14 2 2 2 2 2 2 2 2" xfId="31806"/>
    <cellStyle name="Comma 14 2 2 2 2 2 2 3" xfId="31807"/>
    <cellStyle name="Comma 14 2 2 2 2 2 2 4" xfId="31808"/>
    <cellStyle name="Comma 14 2 2 2 2 2 3" xfId="31809"/>
    <cellStyle name="Comma 14 2 2 2 2 2 3 2" xfId="31810"/>
    <cellStyle name="Comma 14 2 2 2 2 2 4" xfId="31811"/>
    <cellStyle name="Comma 14 2 2 2 2 2 5" xfId="31812"/>
    <cellStyle name="Comma 14 2 2 2 2 3" xfId="31813"/>
    <cellStyle name="Comma 14 2 2 2 2 3 2" xfId="31814"/>
    <cellStyle name="Comma 14 2 2 2 2 3 2 2" xfId="31815"/>
    <cellStyle name="Comma 14 2 2 2 2 3 2 2 2" xfId="31816"/>
    <cellStyle name="Comma 14 2 2 2 2 3 2 3" xfId="31817"/>
    <cellStyle name="Comma 14 2 2 2 2 3 2 4" xfId="31818"/>
    <cellStyle name="Comma 14 2 2 2 2 3 3" xfId="31819"/>
    <cellStyle name="Comma 14 2 2 2 2 3 3 2" xfId="31820"/>
    <cellStyle name="Comma 14 2 2 2 2 3 4" xfId="31821"/>
    <cellStyle name="Comma 14 2 2 2 2 3 5" xfId="31822"/>
    <cellStyle name="Comma 14 2 2 2 2 4" xfId="31823"/>
    <cellStyle name="Comma 14 2 2 2 2 4 2" xfId="31824"/>
    <cellStyle name="Comma 14 2 2 2 2 4 2 2" xfId="31825"/>
    <cellStyle name="Comma 14 2 2 2 2 4 3" xfId="31826"/>
    <cellStyle name="Comma 14 2 2 2 2 4 4" xfId="31827"/>
    <cellStyle name="Comma 14 2 2 2 2 5" xfId="31828"/>
    <cellStyle name="Comma 14 2 2 2 2 5 2" xfId="31829"/>
    <cellStyle name="Comma 14 2 2 2 2 5 2 2" xfId="31830"/>
    <cellStyle name="Comma 14 2 2 2 2 5 3" xfId="31831"/>
    <cellStyle name="Comma 14 2 2 2 2 5 4" xfId="31832"/>
    <cellStyle name="Comma 14 2 2 2 2 6" xfId="31833"/>
    <cellStyle name="Comma 14 2 2 2 2 6 2" xfId="31834"/>
    <cellStyle name="Comma 14 2 2 2 2 6 2 2" xfId="31835"/>
    <cellStyle name="Comma 14 2 2 2 2 6 3" xfId="31836"/>
    <cellStyle name="Comma 14 2 2 2 2 6 4" xfId="31837"/>
    <cellStyle name="Comma 14 2 2 2 2 7" xfId="31838"/>
    <cellStyle name="Comma 14 2 2 2 2 7 2" xfId="31839"/>
    <cellStyle name="Comma 14 2 2 2 2 7 2 2" xfId="31840"/>
    <cellStyle name="Comma 14 2 2 2 2 7 3" xfId="31841"/>
    <cellStyle name="Comma 14 2 2 2 2 7 4" xfId="31842"/>
    <cellStyle name="Comma 14 2 2 2 2 8" xfId="31843"/>
    <cellStyle name="Comma 14 2 2 2 2 8 2" xfId="31844"/>
    <cellStyle name="Comma 14 2 2 2 2 8 2 2" xfId="31845"/>
    <cellStyle name="Comma 14 2 2 2 2 8 3" xfId="31846"/>
    <cellStyle name="Comma 14 2 2 2 2 8 4" xfId="31847"/>
    <cellStyle name="Comma 14 2 2 2 2 9" xfId="31848"/>
    <cellStyle name="Comma 14 2 2 2 2 9 2" xfId="31849"/>
    <cellStyle name="Comma 14 2 2 2 3" xfId="31850"/>
    <cellStyle name="Comma 14 2 2 2 3 2" xfId="31851"/>
    <cellStyle name="Comma 14 2 2 2 3 2 2" xfId="31852"/>
    <cellStyle name="Comma 14 2 2 2 3 2 2 2" xfId="31853"/>
    <cellStyle name="Comma 14 2 2 2 3 2 3" xfId="31854"/>
    <cellStyle name="Comma 14 2 2 2 3 2 4" xfId="31855"/>
    <cellStyle name="Comma 14 2 2 2 3 3" xfId="31856"/>
    <cellStyle name="Comma 14 2 2 2 3 3 2" xfId="31857"/>
    <cellStyle name="Comma 14 2 2 2 3 4" xfId="31858"/>
    <cellStyle name="Comma 14 2 2 2 3 5" xfId="31859"/>
    <cellStyle name="Comma 14 2 2 2 4" xfId="31860"/>
    <cellStyle name="Comma 14 2 2 2 4 2" xfId="31861"/>
    <cellStyle name="Comma 14 2 2 2 4 2 2" xfId="31862"/>
    <cellStyle name="Comma 14 2 2 2 4 2 2 2" xfId="31863"/>
    <cellStyle name="Comma 14 2 2 2 4 2 3" xfId="31864"/>
    <cellStyle name="Comma 14 2 2 2 4 2 4" xfId="31865"/>
    <cellStyle name="Comma 14 2 2 2 4 3" xfId="31866"/>
    <cellStyle name="Comma 14 2 2 2 4 3 2" xfId="31867"/>
    <cellStyle name="Comma 14 2 2 2 4 4" xfId="31868"/>
    <cellStyle name="Comma 14 2 2 2 4 5" xfId="31869"/>
    <cellStyle name="Comma 14 2 2 2 5" xfId="31870"/>
    <cellStyle name="Comma 14 2 2 2 5 2" xfId="31871"/>
    <cellStyle name="Comma 14 2 2 2 5 2 2" xfId="31872"/>
    <cellStyle name="Comma 14 2 2 2 5 3" xfId="31873"/>
    <cellStyle name="Comma 14 2 2 2 5 4" xfId="31874"/>
    <cellStyle name="Comma 14 2 2 2 6" xfId="31875"/>
    <cellStyle name="Comma 14 2 2 2 6 2" xfId="31876"/>
    <cellStyle name="Comma 14 2 2 2 6 2 2" xfId="31877"/>
    <cellStyle name="Comma 14 2 2 2 6 3" xfId="31878"/>
    <cellStyle name="Comma 14 2 2 2 6 4" xfId="31879"/>
    <cellStyle name="Comma 14 2 2 2 7" xfId="31880"/>
    <cellStyle name="Comma 14 2 2 2 7 2" xfId="31881"/>
    <cellStyle name="Comma 14 2 2 2 7 2 2" xfId="31882"/>
    <cellStyle name="Comma 14 2 2 2 7 3" xfId="31883"/>
    <cellStyle name="Comma 14 2 2 2 7 4" xfId="31884"/>
    <cellStyle name="Comma 14 2 2 2 8" xfId="31885"/>
    <cellStyle name="Comma 14 2 2 2 8 2" xfId="31886"/>
    <cellStyle name="Comma 14 2 2 2 8 2 2" xfId="31887"/>
    <cellStyle name="Comma 14 2 2 2 8 3" xfId="31888"/>
    <cellStyle name="Comma 14 2 2 2 8 4" xfId="31889"/>
    <cellStyle name="Comma 14 2 2 2 9" xfId="31890"/>
    <cellStyle name="Comma 14 2 2 2 9 2" xfId="31891"/>
    <cellStyle name="Comma 14 2 2 2 9 2 2" xfId="31892"/>
    <cellStyle name="Comma 14 2 2 2 9 3" xfId="31893"/>
    <cellStyle name="Comma 14 2 2 2 9 4" xfId="31894"/>
    <cellStyle name="Comma 14 2 2 3" xfId="31895"/>
    <cellStyle name="Comma 14 2 2 3 10" xfId="31896"/>
    <cellStyle name="Comma 14 2 2 3 11" xfId="31897"/>
    <cellStyle name="Comma 14 2 2 3 12" xfId="31898"/>
    <cellStyle name="Comma 14 2 2 3 2" xfId="31899"/>
    <cellStyle name="Comma 14 2 2 3 2 2" xfId="31900"/>
    <cellStyle name="Comma 14 2 2 3 2 2 2" xfId="31901"/>
    <cellStyle name="Comma 14 2 2 3 2 2 2 2" xfId="31902"/>
    <cellStyle name="Comma 14 2 2 3 2 2 3" xfId="31903"/>
    <cellStyle name="Comma 14 2 2 3 2 2 4" xfId="31904"/>
    <cellStyle name="Comma 14 2 2 3 2 3" xfId="31905"/>
    <cellStyle name="Comma 14 2 2 3 2 3 2" xfId="31906"/>
    <cellStyle name="Comma 14 2 2 3 2 4" xfId="31907"/>
    <cellStyle name="Comma 14 2 2 3 2 5" xfId="31908"/>
    <cellStyle name="Comma 14 2 2 3 3" xfId="31909"/>
    <cellStyle name="Comma 14 2 2 3 3 2" xfId="31910"/>
    <cellStyle name="Comma 14 2 2 3 3 2 2" xfId="31911"/>
    <cellStyle name="Comma 14 2 2 3 3 2 2 2" xfId="31912"/>
    <cellStyle name="Comma 14 2 2 3 3 2 3" xfId="31913"/>
    <cellStyle name="Comma 14 2 2 3 3 2 4" xfId="31914"/>
    <cellStyle name="Comma 14 2 2 3 3 3" xfId="31915"/>
    <cellStyle name="Comma 14 2 2 3 3 3 2" xfId="31916"/>
    <cellStyle name="Comma 14 2 2 3 3 4" xfId="31917"/>
    <cellStyle name="Comma 14 2 2 3 3 5" xfId="31918"/>
    <cellStyle name="Comma 14 2 2 3 4" xfId="31919"/>
    <cellStyle name="Comma 14 2 2 3 4 2" xfId="31920"/>
    <cellStyle name="Comma 14 2 2 3 4 2 2" xfId="31921"/>
    <cellStyle name="Comma 14 2 2 3 4 3" xfId="31922"/>
    <cellStyle name="Comma 14 2 2 3 4 4" xfId="31923"/>
    <cellStyle name="Comma 14 2 2 3 5" xfId="31924"/>
    <cellStyle name="Comma 14 2 2 3 5 2" xfId="31925"/>
    <cellStyle name="Comma 14 2 2 3 5 2 2" xfId="31926"/>
    <cellStyle name="Comma 14 2 2 3 5 3" xfId="31927"/>
    <cellStyle name="Comma 14 2 2 3 5 4" xfId="31928"/>
    <cellStyle name="Comma 14 2 2 3 6" xfId="31929"/>
    <cellStyle name="Comma 14 2 2 3 6 2" xfId="31930"/>
    <cellStyle name="Comma 14 2 2 3 6 2 2" xfId="31931"/>
    <cellStyle name="Comma 14 2 2 3 6 3" xfId="31932"/>
    <cellStyle name="Comma 14 2 2 3 6 4" xfId="31933"/>
    <cellStyle name="Comma 14 2 2 3 7" xfId="31934"/>
    <cellStyle name="Comma 14 2 2 3 7 2" xfId="31935"/>
    <cellStyle name="Comma 14 2 2 3 7 2 2" xfId="31936"/>
    <cellStyle name="Comma 14 2 2 3 7 3" xfId="31937"/>
    <cellStyle name="Comma 14 2 2 3 7 4" xfId="31938"/>
    <cellStyle name="Comma 14 2 2 3 8" xfId="31939"/>
    <cellStyle name="Comma 14 2 2 3 8 2" xfId="31940"/>
    <cellStyle name="Comma 14 2 2 3 8 2 2" xfId="31941"/>
    <cellStyle name="Comma 14 2 2 3 8 3" xfId="31942"/>
    <cellStyle name="Comma 14 2 2 3 8 4" xfId="31943"/>
    <cellStyle name="Comma 14 2 2 3 9" xfId="31944"/>
    <cellStyle name="Comma 14 2 2 3 9 2" xfId="31945"/>
    <cellStyle name="Comma 14 2 2 4" xfId="31946"/>
    <cellStyle name="Comma 14 2 2 4 10" xfId="31947"/>
    <cellStyle name="Comma 14 2 2 4 11" xfId="31948"/>
    <cellStyle name="Comma 14 2 2 4 2" xfId="31949"/>
    <cellStyle name="Comma 14 2 2 4 2 2" xfId="31950"/>
    <cellStyle name="Comma 14 2 2 4 2 2 2" xfId="31951"/>
    <cellStyle name="Comma 14 2 2 4 2 3" xfId="31952"/>
    <cellStyle name="Comma 14 2 2 4 2 4" xfId="31953"/>
    <cellStyle name="Comma 14 2 2 4 3" xfId="31954"/>
    <cellStyle name="Comma 14 2 2 4 3 2" xfId="31955"/>
    <cellStyle name="Comma 14 2 2 4 3 2 2" xfId="31956"/>
    <cellStyle name="Comma 14 2 2 4 3 3" xfId="31957"/>
    <cellStyle name="Comma 14 2 2 4 3 4" xfId="31958"/>
    <cellStyle name="Comma 14 2 2 4 4" xfId="31959"/>
    <cellStyle name="Comma 14 2 2 4 4 2" xfId="31960"/>
    <cellStyle name="Comma 14 2 2 4 4 2 2" xfId="31961"/>
    <cellStyle name="Comma 14 2 2 4 4 3" xfId="31962"/>
    <cellStyle name="Comma 14 2 2 4 4 4" xfId="31963"/>
    <cellStyle name="Comma 14 2 2 4 5" xfId="31964"/>
    <cellStyle name="Comma 14 2 2 4 5 2" xfId="31965"/>
    <cellStyle name="Comma 14 2 2 4 5 2 2" xfId="31966"/>
    <cellStyle name="Comma 14 2 2 4 5 3" xfId="31967"/>
    <cellStyle name="Comma 14 2 2 4 5 4" xfId="31968"/>
    <cellStyle name="Comma 14 2 2 4 6" xfId="31969"/>
    <cellStyle name="Comma 14 2 2 4 6 2" xfId="31970"/>
    <cellStyle name="Comma 14 2 2 4 6 2 2" xfId="31971"/>
    <cellStyle name="Comma 14 2 2 4 6 3" xfId="31972"/>
    <cellStyle name="Comma 14 2 2 4 6 4" xfId="31973"/>
    <cellStyle name="Comma 14 2 2 4 7" xfId="31974"/>
    <cellStyle name="Comma 14 2 2 4 7 2" xfId="31975"/>
    <cellStyle name="Comma 14 2 2 4 7 2 2" xfId="31976"/>
    <cellStyle name="Comma 14 2 2 4 7 3" xfId="31977"/>
    <cellStyle name="Comma 14 2 2 4 7 4" xfId="31978"/>
    <cellStyle name="Comma 14 2 2 4 8" xfId="31979"/>
    <cellStyle name="Comma 14 2 2 4 8 2" xfId="31980"/>
    <cellStyle name="Comma 14 2 2 4 8 2 2" xfId="31981"/>
    <cellStyle name="Comma 14 2 2 4 8 3" xfId="31982"/>
    <cellStyle name="Comma 14 2 2 4 8 4" xfId="31983"/>
    <cellStyle name="Comma 14 2 2 4 9" xfId="31984"/>
    <cellStyle name="Comma 14 2 2 4 9 2" xfId="31985"/>
    <cellStyle name="Comma 14 2 2 5" xfId="31986"/>
    <cellStyle name="Comma 14 2 2 5 2" xfId="31987"/>
    <cellStyle name="Comma 14 2 2 5 2 2" xfId="31988"/>
    <cellStyle name="Comma 14 2 2 5 2 2 2" xfId="31989"/>
    <cellStyle name="Comma 14 2 2 5 2 3" xfId="31990"/>
    <cellStyle name="Comma 14 2 2 5 2 4" xfId="31991"/>
    <cellStyle name="Comma 14 2 2 5 3" xfId="31992"/>
    <cellStyle name="Comma 14 2 2 5 3 2" xfId="31993"/>
    <cellStyle name="Comma 14 2 2 5 4" xfId="31994"/>
    <cellStyle name="Comma 14 2 2 5 5" xfId="31995"/>
    <cellStyle name="Comma 14 2 2 6" xfId="31996"/>
    <cellStyle name="Comma 14 2 2 6 2" xfId="31997"/>
    <cellStyle name="Comma 14 2 2 6 2 2" xfId="31998"/>
    <cellStyle name="Comma 14 2 2 6 3" xfId="31999"/>
    <cellStyle name="Comma 14 2 2 6 4" xfId="32000"/>
    <cellStyle name="Comma 14 2 2 7" xfId="32001"/>
    <cellStyle name="Comma 14 2 2 7 2" xfId="32002"/>
    <cellStyle name="Comma 14 2 2 7 2 2" xfId="32003"/>
    <cellStyle name="Comma 14 2 2 7 3" xfId="32004"/>
    <cellStyle name="Comma 14 2 2 7 4" xfId="32005"/>
    <cellStyle name="Comma 14 2 2 8" xfId="32006"/>
    <cellStyle name="Comma 14 2 2 8 2" xfId="32007"/>
    <cellStyle name="Comma 14 2 2 8 2 2" xfId="32008"/>
    <cellStyle name="Comma 14 2 2 8 3" xfId="32009"/>
    <cellStyle name="Comma 14 2 2 8 4" xfId="32010"/>
    <cellStyle name="Comma 14 2 2 9" xfId="32011"/>
    <cellStyle name="Comma 14 2 2 9 2" xfId="32012"/>
    <cellStyle name="Comma 14 2 2 9 2 2" xfId="32013"/>
    <cellStyle name="Comma 14 2 2 9 3" xfId="32014"/>
    <cellStyle name="Comma 14 2 2 9 4" xfId="32015"/>
    <cellStyle name="Comma 14 2 3" xfId="32016"/>
    <cellStyle name="Comma 14 2 3 10" xfId="32017"/>
    <cellStyle name="Comma 14 2 3 10 2" xfId="32018"/>
    <cellStyle name="Comma 14 2 3 11" xfId="32019"/>
    <cellStyle name="Comma 14 2 3 12" xfId="32020"/>
    <cellStyle name="Comma 14 2 3 13" xfId="32021"/>
    <cellStyle name="Comma 14 2 3 2" xfId="32022"/>
    <cellStyle name="Comma 14 2 3 2 10" xfId="32023"/>
    <cellStyle name="Comma 14 2 3 2 11" xfId="32024"/>
    <cellStyle name="Comma 14 2 3 2 2" xfId="32025"/>
    <cellStyle name="Comma 14 2 3 2 2 2" xfId="32026"/>
    <cellStyle name="Comma 14 2 3 2 2 2 2" xfId="32027"/>
    <cellStyle name="Comma 14 2 3 2 2 2 2 2" xfId="32028"/>
    <cellStyle name="Comma 14 2 3 2 2 2 3" xfId="32029"/>
    <cellStyle name="Comma 14 2 3 2 2 2 4" xfId="32030"/>
    <cellStyle name="Comma 14 2 3 2 2 3" xfId="32031"/>
    <cellStyle name="Comma 14 2 3 2 2 3 2" xfId="32032"/>
    <cellStyle name="Comma 14 2 3 2 2 4" xfId="32033"/>
    <cellStyle name="Comma 14 2 3 2 2 5" xfId="32034"/>
    <cellStyle name="Comma 14 2 3 2 3" xfId="32035"/>
    <cellStyle name="Comma 14 2 3 2 3 2" xfId="32036"/>
    <cellStyle name="Comma 14 2 3 2 3 2 2" xfId="32037"/>
    <cellStyle name="Comma 14 2 3 2 3 2 2 2" xfId="32038"/>
    <cellStyle name="Comma 14 2 3 2 3 2 3" xfId="32039"/>
    <cellStyle name="Comma 14 2 3 2 3 2 4" xfId="32040"/>
    <cellStyle name="Comma 14 2 3 2 3 3" xfId="32041"/>
    <cellStyle name="Comma 14 2 3 2 3 3 2" xfId="32042"/>
    <cellStyle name="Comma 14 2 3 2 3 4" xfId="32043"/>
    <cellStyle name="Comma 14 2 3 2 3 5" xfId="32044"/>
    <cellStyle name="Comma 14 2 3 2 4" xfId="32045"/>
    <cellStyle name="Comma 14 2 3 2 4 2" xfId="32046"/>
    <cellStyle name="Comma 14 2 3 2 4 2 2" xfId="32047"/>
    <cellStyle name="Comma 14 2 3 2 4 3" xfId="32048"/>
    <cellStyle name="Comma 14 2 3 2 4 4" xfId="32049"/>
    <cellStyle name="Comma 14 2 3 2 5" xfId="32050"/>
    <cellStyle name="Comma 14 2 3 2 5 2" xfId="32051"/>
    <cellStyle name="Comma 14 2 3 2 5 2 2" xfId="32052"/>
    <cellStyle name="Comma 14 2 3 2 5 3" xfId="32053"/>
    <cellStyle name="Comma 14 2 3 2 5 4" xfId="32054"/>
    <cellStyle name="Comma 14 2 3 2 6" xfId="32055"/>
    <cellStyle name="Comma 14 2 3 2 6 2" xfId="32056"/>
    <cellStyle name="Comma 14 2 3 2 6 2 2" xfId="32057"/>
    <cellStyle name="Comma 14 2 3 2 6 3" xfId="32058"/>
    <cellStyle name="Comma 14 2 3 2 6 4" xfId="32059"/>
    <cellStyle name="Comma 14 2 3 2 7" xfId="32060"/>
    <cellStyle name="Comma 14 2 3 2 7 2" xfId="32061"/>
    <cellStyle name="Comma 14 2 3 2 7 2 2" xfId="32062"/>
    <cellStyle name="Comma 14 2 3 2 7 3" xfId="32063"/>
    <cellStyle name="Comma 14 2 3 2 7 4" xfId="32064"/>
    <cellStyle name="Comma 14 2 3 2 8" xfId="32065"/>
    <cellStyle name="Comma 14 2 3 2 8 2" xfId="32066"/>
    <cellStyle name="Comma 14 2 3 2 8 2 2" xfId="32067"/>
    <cellStyle name="Comma 14 2 3 2 8 3" xfId="32068"/>
    <cellStyle name="Comma 14 2 3 2 8 4" xfId="32069"/>
    <cellStyle name="Comma 14 2 3 2 9" xfId="32070"/>
    <cellStyle name="Comma 14 2 3 2 9 2" xfId="32071"/>
    <cellStyle name="Comma 14 2 3 3" xfId="32072"/>
    <cellStyle name="Comma 14 2 3 3 2" xfId="32073"/>
    <cellStyle name="Comma 14 2 3 3 2 2" xfId="32074"/>
    <cellStyle name="Comma 14 2 3 3 2 2 2" xfId="32075"/>
    <cellStyle name="Comma 14 2 3 3 2 3" xfId="32076"/>
    <cellStyle name="Comma 14 2 3 3 2 4" xfId="32077"/>
    <cellStyle name="Comma 14 2 3 3 3" xfId="32078"/>
    <cellStyle name="Comma 14 2 3 3 3 2" xfId="32079"/>
    <cellStyle name="Comma 14 2 3 3 4" xfId="32080"/>
    <cellStyle name="Comma 14 2 3 3 5" xfId="32081"/>
    <cellStyle name="Comma 14 2 3 4" xfId="32082"/>
    <cellStyle name="Comma 14 2 3 4 2" xfId="32083"/>
    <cellStyle name="Comma 14 2 3 4 2 2" xfId="32084"/>
    <cellStyle name="Comma 14 2 3 4 2 2 2" xfId="32085"/>
    <cellStyle name="Comma 14 2 3 4 2 3" xfId="32086"/>
    <cellStyle name="Comma 14 2 3 4 2 4" xfId="32087"/>
    <cellStyle name="Comma 14 2 3 4 3" xfId="32088"/>
    <cellStyle name="Comma 14 2 3 4 3 2" xfId="32089"/>
    <cellStyle name="Comma 14 2 3 4 4" xfId="32090"/>
    <cellStyle name="Comma 14 2 3 4 5" xfId="32091"/>
    <cellStyle name="Comma 14 2 3 5" xfId="32092"/>
    <cellStyle name="Comma 14 2 3 5 2" xfId="32093"/>
    <cellStyle name="Comma 14 2 3 5 2 2" xfId="32094"/>
    <cellStyle name="Comma 14 2 3 5 3" xfId="32095"/>
    <cellStyle name="Comma 14 2 3 5 4" xfId="32096"/>
    <cellStyle name="Comma 14 2 3 6" xfId="32097"/>
    <cellStyle name="Comma 14 2 3 6 2" xfId="32098"/>
    <cellStyle name="Comma 14 2 3 6 2 2" xfId="32099"/>
    <cellStyle name="Comma 14 2 3 6 3" xfId="32100"/>
    <cellStyle name="Comma 14 2 3 6 4" xfId="32101"/>
    <cellStyle name="Comma 14 2 3 7" xfId="32102"/>
    <cellStyle name="Comma 14 2 3 7 2" xfId="32103"/>
    <cellStyle name="Comma 14 2 3 7 2 2" xfId="32104"/>
    <cellStyle name="Comma 14 2 3 7 3" xfId="32105"/>
    <cellStyle name="Comma 14 2 3 7 4" xfId="32106"/>
    <cellStyle name="Comma 14 2 3 8" xfId="32107"/>
    <cellStyle name="Comma 14 2 3 8 2" xfId="32108"/>
    <cellStyle name="Comma 14 2 3 8 2 2" xfId="32109"/>
    <cellStyle name="Comma 14 2 3 8 3" xfId="32110"/>
    <cellStyle name="Comma 14 2 3 8 4" xfId="32111"/>
    <cellStyle name="Comma 14 2 3 9" xfId="32112"/>
    <cellStyle name="Comma 14 2 3 9 2" xfId="32113"/>
    <cellStyle name="Comma 14 2 3 9 2 2" xfId="32114"/>
    <cellStyle name="Comma 14 2 3 9 3" xfId="32115"/>
    <cellStyle name="Comma 14 2 3 9 4" xfId="32116"/>
    <cellStyle name="Comma 14 2 4" xfId="32117"/>
    <cellStyle name="Comma 14 2 4 10" xfId="32118"/>
    <cellStyle name="Comma 14 2 4 11" xfId="32119"/>
    <cellStyle name="Comma 14 2 4 12" xfId="32120"/>
    <cellStyle name="Comma 14 2 4 2" xfId="32121"/>
    <cellStyle name="Comma 14 2 4 2 2" xfId="32122"/>
    <cellStyle name="Comma 14 2 4 2 2 2" xfId="32123"/>
    <cellStyle name="Comma 14 2 4 2 2 2 2" xfId="32124"/>
    <cellStyle name="Comma 14 2 4 2 2 3" xfId="32125"/>
    <cellStyle name="Comma 14 2 4 2 2 4" xfId="32126"/>
    <cellStyle name="Comma 14 2 4 2 3" xfId="32127"/>
    <cellStyle name="Comma 14 2 4 2 3 2" xfId="32128"/>
    <cellStyle name="Comma 14 2 4 2 4" xfId="32129"/>
    <cellStyle name="Comma 14 2 4 2 5" xfId="32130"/>
    <cellStyle name="Comma 14 2 4 3" xfId="32131"/>
    <cellStyle name="Comma 14 2 4 3 2" xfId="32132"/>
    <cellStyle name="Comma 14 2 4 3 2 2" xfId="32133"/>
    <cellStyle name="Comma 14 2 4 3 2 2 2" xfId="32134"/>
    <cellStyle name="Comma 14 2 4 3 2 3" xfId="32135"/>
    <cellStyle name="Comma 14 2 4 3 2 4" xfId="32136"/>
    <cellStyle name="Comma 14 2 4 3 3" xfId="32137"/>
    <cellStyle name="Comma 14 2 4 3 3 2" xfId="32138"/>
    <cellStyle name="Comma 14 2 4 3 4" xfId="32139"/>
    <cellStyle name="Comma 14 2 4 3 5" xfId="32140"/>
    <cellStyle name="Comma 14 2 4 4" xfId="32141"/>
    <cellStyle name="Comma 14 2 4 4 2" xfId="32142"/>
    <cellStyle name="Comma 14 2 4 4 2 2" xfId="32143"/>
    <cellStyle name="Comma 14 2 4 4 3" xfId="32144"/>
    <cellStyle name="Comma 14 2 4 4 4" xfId="32145"/>
    <cellStyle name="Comma 14 2 4 5" xfId="32146"/>
    <cellStyle name="Comma 14 2 4 5 2" xfId="32147"/>
    <cellStyle name="Comma 14 2 4 5 2 2" xfId="32148"/>
    <cellStyle name="Comma 14 2 4 5 3" xfId="32149"/>
    <cellStyle name="Comma 14 2 4 5 4" xfId="32150"/>
    <cellStyle name="Comma 14 2 4 6" xfId="32151"/>
    <cellStyle name="Comma 14 2 4 6 2" xfId="32152"/>
    <cellStyle name="Comma 14 2 4 6 2 2" xfId="32153"/>
    <cellStyle name="Comma 14 2 4 6 3" xfId="32154"/>
    <cellStyle name="Comma 14 2 4 6 4" xfId="32155"/>
    <cellStyle name="Comma 14 2 4 7" xfId="32156"/>
    <cellStyle name="Comma 14 2 4 7 2" xfId="32157"/>
    <cellStyle name="Comma 14 2 4 7 2 2" xfId="32158"/>
    <cellStyle name="Comma 14 2 4 7 3" xfId="32159"/>
    <cellStyle name="Comma 14 2 4 7 4" xfId="32160"/>
    <cellStyle name="Comma 14 2 4 8" xfId="32161"/>
    <cellStyle name="Comma 14 2 4 8 2" xfId="32162"/>
    <cellStyle name="Comma 14 2 4 8 2 2" xfId="32163"/>
    <cellStyle name="Comma 14 2 4 8 3" xfId="32164"/>
    <cellStyle name="Comma 14 2 4 8 4" xfId="32165"/>
    <cellStyle name="Comma 14 2 4 9" xfId="32166"/>
    <cellStyle name="Comma 14 2 4 9 2" xfId="32167"/>
    <cellStyle name="Comma 14 2 5" xfId="32168"/>
    <cellStyle name="Comma 14 2 5 10" xfId="32169"/>
    <cellStyle name="Comma 14 2 5 11" xfId="32170"/>
    <cellStyle name="Comma 14 2 5 12" xfId="32171"/>
    <cellStyle name="Comma 14 2 5 2" xfId="32172"/>
    <cellStyle name="Comma 14 2 5 2 2" xfId="32173"/>
    <cellStyle name="Comma 14 2 5 2 2 2" xfId="32174"/>
    <cellStyle name="Comma 14 2 5 2 3" xfId="32175"/>
    <cellStyle name="Comma 14 2 5 2 4" xfId="32176"/>
    <cellStyle name="Comma 14 2 5 3" xfId="32177"/>
    <cellStyle name="Comma 14 2 5 3 2" xfId="32178"/>
    <cellStyle name="Comma 14 2 5 3 2 2" xfId="32179"/>
    <cellStyle name="Comma 14 2 5 3 3" xfId="32180"/>
    <cellStyle name="Comma 14 2 5 3 4" xfId="32181"/>
    <cellStyle name="Comma 14 2 5 4" xfId="32182"/>
    <cellStyle name="Comma 14 2 5 4 2" xfId="32183"/>
    <cellStyle name="Comma 14 2 5 4 2 2" xfId="32184"/>
    <cellStyle name="Comma 14 2 5 4 3" xfId="32185"/>
    <cellStyle name="Comma 14 2 5 4 4" xfId="32186"/>
    <cellStyle name="Comma 14 2 5 5" xfId="32187"/>
    <cellStyle name="Comma 14 2 5 5 2" xfId="32188"/>
    <cellStyle name="Comma 14 2 5 5 2 2" xfId="32189"/>
    <cellStyle name="Comma 14 2 5 5 3" xfId="32190"/>
    <cellStyle name="Comma 14 2 5 5 4" xfId="32191"/>
    <cellStyle name="Comma 14 2 5 6" xfId="32192"/>
    <cellStyle name="Comma 14 2 5 6 2" xfId="32193"/>
    <cellStyle name="Comma 14 2 5 6 2 2" xfId="32194"/>
    <cellStyle name="Comma 14 2 5 6 3" xfId="32195"/>
    <cellStyle name="Comma 14 2 5 6 4" xfId="32196"/>
    <cellStyle name="Comma 14 2 5 7" xfId="32197"/>
    <cellStyle name="Comma 14 2 5 7 2" xfId="32198"/>
    <cellStyle name="Comma 14 2 5 7 2 2" xfId="32199"/>
    <cellStyle name="Comma 14 2 5 7 3" xfId="32200"/>
    <cellStyle name="Comma 14 2 5 7 4" xfId="32201"/>
    <cellStyle name="Comma 14 2 5 8" xfId="32202"/>
    <cellStyle name="Comma 14 2 5 8 2" xfId="32203"/>
    <cellStyle name="Comma 14 2 5 8 2 2" xfId="32204"/>
    <cellStyle name="Comma 14 2 5 8 3" xfId="32205"/>
    <cellStyle name="Comma 14 2 5 8 4" xfId="32206"/>
    <cellStyle name="Comma 14 2 5 9" xfId="32207"/>
    <cellStyle name="Comma 14 2 5 9 2" xfId="32208"/>
    <cellStyle name="Comma 14 2 6" xfId="32209"/>
    <cellStyle name="Comma 14 2 6 2" xfId="32210"/>
    <cellStyle name="Comma 14 2 6 2 2" xfId="32211"/>
    <cellStyle name="Comma 14 2 6 2 2 2" xfId="32212"/>
    <cellStyle name="Comma 14 2 6 2 3" xfId="32213"/>
    <cellStyle name="Comma 14 2 6 2 4" xfId="32214"/>
    <cellStyle name="Comma 14 2 6 3" xfId="32215"/>
    <cellStyle name="Comma 14 2 6 3 2" xfId="32216"/>
    <cellStyle name="Comma 14 2 6 4" xfId="32217"/>
    <cellStyle name="Comma 14 2 6 5" xfId="32218"/>
    <cellStyle name="Comma 14 2 7" xfId="32219"/>
    <cellStyle name="Comma 14 2 7 2" xfId="32220"/>
    <cellStyle name="Comma 14 2 7 2 2" xfId="32221"/>
    <cellStyle name="Comma 14 2 7 3" xfId="32222"/>
    <cellStyle name="Comma 14 2 7 4" xfId="32223"/>
    <cellStyle name="Comma 14 2 8" xfId="32224"/>
    <cellStyle name="Comma 14 2 8 2" xfId="32225"/>
    <cellStyle name="Comma 14 2 8 2 2" xfId="32226"/>
    <cellStyle name="Comma 14 2 8 3" xfId="32227"/>
    <cellStyle name="Comma 14 2 8 4" xfId="32228"/>
    <cellStyle name="Comma 14 2 9" xfId="32229"/>
    <cellStyle name="Comma 14 2 9 2" xfId="32230"/>
    <cellStyle name="Comma 14 2 9 2 2" xfId="32231"/>
    <cellStyle name="Comma 14 2 9 3" xfId="32232"/>
    <cellStyle name="Comma 14 2 9 4" xfId="32233"/>
    <cellStyle name="Comma 14 3" xfId="3197"/>
    <cellStyle name="Comma 14 3 10" xfId="32234"/>
    <cellStyle name="Comma 14 3 10 2" xfId="32235"/>
    <cellStyle name="Comma 14 3 11" xfId="32236"/>
    <cellStyle name="Comma 14 3 12" xfId="32237"/>
    <cellStyle name="Comma 14 3 13" xfId="32238"/>
    <cellStyle name="Comma 14 3 2" xfId="32239"/>
    <cellStyle name="Comma 14 3 2 10" xfId="32240"/>
    <cellStyle name="Comma 14 3 2 11" xfId="32241"/>
    <cellStyle name="Comma 14 3 2 2" xfId="32242"/>
    <cellStyle name="Comma 14 3 2 2 2" xfId="32243"/>
    <cellStyle name="Comma 14 3 2 2 2 2" xfId="32244"/>
    <cellStyle name="Comma 14 3 2 2 2 2 2" xfId="32245"/>
    <cellStyle name="Comma 14 3 2 2 2 3" xfId="32246"/>
    <cellStyle name="Comma 14 3 2 2 2 4" xfId="32247"/>
    <cellStyle name="Comma 14 3 2 2 3" xfId="32248"/>
    <cellStyle name="Comma 14 3 2 2 3 2" xfId="32249"/>
    <cellStyle name="Comma 14 3 2 2 4" xfId="32250"/>
    <cellStyle name="Comma 14 3 2 2 5" xfId="32251"/>
    <cellStyle name="Comma 14 3 2 3" xfId="32252"/>
    <cellStyle name="Comma 14 3 2 3 2" xfId="32253"/>
    <cellStyle name="Comma 14 3 2 3 2 2" xfId="32254"/>
    <cellStyle name="Comma 14 3 2 3 2 2 2" xfId="32255"/>
    <cellStyle name="Comma 14 3 2 3 2 3" xfId="32256"/>
    <cellStyle name="Comma 14 3 2 3 2 4" xfId="32257"/>
    <cellStyle name="Comma 14 3 2 3 3" xfId="32258"/>
    <cellStyle name="Comma 14 3 2 3 3 2" xfId="32259"/>
    <cellStyle name="Comma 14 3 2 3 4" xfId="32260"/>
    <cellStyle name="Comma 14 3 2 3 5" xfId="32261"/>
    <cellStyle name="Comma 14 3 2 4" xfId="32262"/>
    <cellStyle name="Comma 14 3 2 4 2" xfId="32263"/>
    <cellStyle name="Comma 14 3 2 4 2 2" xfId="32264"/>
    <cellStyle name="Comma 14 3 2 4 3" xfId="32265"/>
    <cellStyle name="Comma 14 3 2 4 4" xfId="32266"/>
    <cellStyle name="Comma 14 3 2 5" xfId="32267"/>
    <cellStyle name="Comma 14 3 2 5 2" xfId="32268"/>
    <cellStyle name="Comma 14 3 2 5 2 2" xfId="32269"/>
    <cellStyle name="Comma 14 3 2 5 3" xfId="32270"/>
    <cellStyle name="Comma 14 3 2 5 4" xfId="32271"/>
    <cellStyle name="Comma 14 3 2 6" xfId="32272"/>
    <cellStyle name="Comma 14 3 2 6 2" xfId="32273"/>
    <cellStyle name="Comma 14 3 2 6 2 2" xfId="32274"/>
    <cellStyle name="Comma 14 3 2 6 3" xfId="32275"/>
    <cellStyle name="Comma 14 3 2 6 4" xfId="32276"/>
    <cellStyle name="Comma 14 3 2 7" xfId="32277"/>
    <cellStyle name="Comma 14 3 2 7 2" xfId="32278"/>
    <cellStyle name="Comma 14 3 2 7 2 2" xfId="32279"/>
    <cellStyle name="Comma 14 3 2 7 3" xfId="32280"/>
    <cellStyle name="Comma 14 3 2 7 4" xfId="32281"/>
    <cellStyle name="Comma 14 3 2 8" xfId="32282"/>
    <cellStyle name="Comma 14 3 2 8 2" xfId="32283"/>
    <cellStyle name="Comma 14 3 2 8 2 2" xfId="32284"/>
    <cellStyle name="Comma 14 3 2 8 3" xfId="32285"/>
    <cellStyle name="Comma 14 3 2 8 4" xfId="32286"/>
    <cellStyle name="Comma 14 3 2 9" xfId="32287"/>
    <cellStyle name="Comma 14 3 2 9 2" xfId="32288"/>
    <cellStyle name="Comma 14 3 3" xfId="32289"/>
    <cellStyle name="Comma 14 3 3 2" xfId="32290"/>
    <cellStyle name="Comma 14 3 3 2 2" xfId="32291"/>
    <cellStyle name="Comma 14 3 3 2 2 2" xfId="32292"/>
    <cellStyle name="Comma 14 3 3 2 3" xfId="32293"/>
    <cellStyle name="Comma 14 3 3 2 4" xfId="32294"/>
    <cellStyle name="Comma 14 3 3 3" xfId="32295"/>
    <cellStyle name="Comma 14 3 3 3 2" xfId="32296"/>
    <cellStyle name="Comma 14 3 3 4" xfId="32297"/>
    <cellStyle name="Comma 14 3 3 5" xfId="32298"/>
    <cellStyle name="Comma 14 3 4" xfId="32299"/>
    <cellStyle name="Comma 14 3 4 2" xfId="32300"/>
    <cellStyle name="Comma 14 3 4 2 2" xfId="32301"/>
    <cellStyle name="Comma 14 3 4 2 2 2" xfId="32302"/>
    <cellStyle name="Comma 14 3 4 2 3" xfId="32303"/>
    <cellStyle name="Comma 14 3 4 2 4" xfId="32304"/>
    <cellStyle name="Comma 14 3 4 3" xfId="32305"/>
    <cellStyle name="Comma 14 3 4 3 2" xfId="32306"/>
    <cellStyle name="Comma 14 3 4 4" xfId="32307"/>
    <cellStyle name="Comma 14 3 4 5" xfId="32308"/>
    <cellStyle name="Comma 14 3 5" xfId="32309"/>
    <cellStyle name="Comma 14 3 5 2" xfId="32310"/>
    <cellStyle name="Comma 14 3 5 2 2" xfId="32311"/>
    <cellStyle name="Comma 14 3 5 3" xfId="32312"/>
    <cellStyle name="Comma 14 3 5 4" xfId="32313"/>
    <cellStyle name="Comma 14 3 6" xfId="32314"/>
    <cellStyle name="Comma 14 3 6 2" xfId="32315"/>
    <cellStyle name="Comma 14 3 6 2 2" xfId="32316"/>
    <cellStyle name="Comma 14 3 6 3" xfId="32317"/>
    <cellStyle name="Comma 14 3 6 4" xfId="32318"/>
    <cellStyle name="Comma 14 3 7" xfId="32319"/>
    <cellStyle name="Comma 14 3 7 2" xfId="32320"/>
    <cellStyle name="Comma 14 3 7 2 2" xfId="32321"/>
    <cellStyle name="Comma 14 3 7 3" xfId="32322"/>
    <cellStyle name="Comma 14 3 7 4" xfId="32323"/>
    <cellStyle name="Comma 14 3 8" xfId="32324"/>
    <cellStyle name="Comma 14 3 8 2" xfId="32325"/>
    <cellStyle name="Comma 14 3 8 2 2" xfId="32326"/>
    <cellStyle name="Comma 14 3 8 3" xfId="32327"/>
    <cellStyle name="Comma 14 3 8 4" xfId="32328"/>
    <cellStyle name="Comma 14 3 9" xfId="32329"/>
    <cellStyle name="Comma 14 3 9 2" xfId="32330"/>
    <cellStyle name="Comma 14 3 9 2 2" xfId="32331"/>
    <cellStyle name="Comma 14 3 9 3" xfId="32332"/>
    <cellStyle name="Comma 14 3 9 4" xfId="32333"/>
    <cellStyle name="Comma 14 4" xfId="3198"/>
    <cellStyle name="Comma 14 4 10" xfId="32334"/>
    <cellStyle name="Comma 14 4 11" xfId="32335"/>
    <cellStyle name="Comma 14 4 12" xfId="32336"/>
    <cellStyle name="Comma 14 4 2" xfId="32337"/>
    <cellStyle name="Comma 14 4 2 2" xfId="32338"/>
    <cellStyle name="Comma 14 4 2 2 2" xfId="32339"/>
    <cellStyle name="Comma 14 4 2 2 2 2" xfId="32340"/>
    <cellStyle name="Comma 14 4 2 2 3" xfId="32341"/>
    <cellStyle name="Comma 14 4 2 2 4" xfId="32342"/>
    <cellStyle name="Comma 14 4 2 3" xfId="32343"/>
    <cellStyle name="Comma 14 4 2 3 2" xfId="32344"/>
    <cellStyle name="Comma 14 4 2 4" xfId="32345"/>
    <cellStyle name="Comma 14 4 2 5" xfId="32346"/>
    <cellStyle name="Comma 14 4 3" xfId="32347"/>
    <cellStyle name="Comma 14 4 3 2" xfId="32348"/>
    <cellStyle name="Comma 14 4 3 2 2" xfId="32349"/>
    <cellStyle name="Comma 14 4 3 2 2 2" xfId="32350"/>
    <cellStyle name="Comma 14 4 3 2 3" xfId="32351"/>
    <cellStyle name="Comma 14 4 3 2 4" xfId="32352"/>
    <cellStyle name="Comma 14 4 3 3" xfId="32353"/>
    <cellStyle name="Comma 14 4 3 3 2" xfId="32354"/>
    <cellStyle name="Comma 14 4 3 4" xfId="32355"/>
    <cellStyle name="Comma 14 4 3 5" xfId="32356"/>
    <cellStyle name="Comma 14 4 4" xfId="32357"/>
    <cellStyle name="Comma 14 4 4 2" xfId="32358"/>
    <cellStyle name="Comma 14 4 4 2 2" xfId="32359"/>
    <cellStyle name="Comma 14 4 4 3" xfId="32360"/>
    <cellStyle name="Comma 14 4 4 4" xfId="32361"/>
    <cellStyle name="Comma 14 4 5" xfId="32362"/>
    <cellStyle name="Comma 14 4 5 2" xfId="32363"/>
    <cellStyle name="Comma 14 4 5 2 2" xfId="32364"/>
    <cellStyle name="Comma 14 4 5 3" xfId="32365"/>
    <cellStyle name="Comma 14 4 5 4" xfId="32366"/>
    <cellStyle name="Comma 14 4 6" xfId="32367"/>
    <cellStyle name="Comma 14 4 6 2" xfId="32368"/>
    <cellStyle name="Comma 14 4 6 2 2" xfId="32369"/>
    <cellStyle name="Comma 14 4 6 3" xfId="32370"/>
    <cellStyle name="Comma 14 4 6 4" xfId="32371"/>
    <cellStyle name="Comma 14 4 7" xfId="32372"/>
    <cellStyle name="Comma 14 4 7 2" xfId="32373"/>
    <cellStyle name="Comma 14 4 7 2 2" xfId="32374"/>
    <cellStyle name="Comma 14 4 7 3" xfId="32375"/>
    <cellStyle name="Comma 14 4 7 4" xfId="32376"/>
    <cellStyle name="Comma 14 4 8" xfId="32377"/>
    <cellStyle name="Comma 14 4 8 2" xfId="32378"/>
    <cellStyle name="Comma 14 4 8 2 2" xfId="32379"/>
    <cellStyle name="Comma 14 4 8 3" xfId="32380"/>
    <cellStyle name="Comma 14 4 8 4" xfId="32381"/>
    <cellStyle name="Comma 14 4 9" xfId="32382"/>
    <cellStyle name="Comma 14 4 9 2" xfId="32383"/>
    <cellStyle name="Comma 14 5" xfId="32384"/>
    <cellStyle name="Comma 14 5 10" xfId="32385"/>
    <cellStyle name="Comma 14 5 11" xfId="32386"/>
    <cellStyle name="Comma 14 5 12" xfId="32387"/>
    <cellStyle name="Comma 14 5 2" xfId="32388"/>
    <cellStyle name="Comma 14 5 2 2" xfId="32389"/>
    <cellStyle name="Comma 14 5 2 2 2" xfId="32390"/>
    <cellStyle name="Comma 14 5 2 3" xfId="32391"/>
    <cellStyle name="Comma 14 5 2 4" xfId="32392"/>
    <cellStyle name="Comma 14 5 3" xfId="32393"/>
    <cellStyle name="Comma 14 5 3 2" xfId="32394"/>
    <cellStyle name="Comma 14 5 3 2 2" xfId="32395"/>
    <cellStyle name="Comma 14 5 3 3" xfId="32396"/>
    <cellStyle name="Comma 14 5 3 4" xfId="32397"/>
    <cellStyle name="Comma 14 5 4" xfId="32398"/>
    <cellStyle name="Comma 14 5 4 2" xfId="32399"/>
    <cellStyle name="Comma 14 5 4 2 2" xfId="32400"/>
    <cellStyle name="Comma 14 5 4 3" xfId="32401"/>
    <cellStyle name="Comma 14 5 4 4" xfId="32402"/>
    <cellStyle name="Comma 14 5 5" xfId="32403"/>
    <cellStyle name="Comma 14 5 5 2" xfId="32404"/>
    <cellStyle name="Comma 14 5 5 2 2" xfId="32405"/>
    <cellStyle name="Comma 14 5 5 3" xfId="32406"/>
    <cellStyle name="Comma 14 5 5 4" xfId="32407"/>
    <cellStyle name="Comma 14 5 6" xfId="32408"/>
    <cellStyle name="Comma 14 5 6 2" xfId="32409"/>
    <cellStyle name="Comma 14 5 6 2 2" xfId="32410"/>
    <cellStyle name="Comma 14 5 6 3" xfId="32411"/>
    <cellStyle name="Comma 14 5 6 4" xfId="32412"/>
    <cellStyle name="Comma 14 5 7" xfId="32413"/>
    <cellStyle name="Comma 14 5 7 2" xfId="32414"/>
    <cellStyle name="Comma 14 5 7 2 2" xfId="32415"/>
    <cellStyle name="Comma 14 5 7 3" xfId="32416"/>
    <cellStyle name="Comma 14 5 7 4" xfId="32417"/>
    <cellStyle name="Comma 14 5 8" xfId="32418"/>
    <cellStyle name="Comma 14 5 8 2" xfId="32419"/>
    <cellStyle name="Comma 14 5 8 2 2" xfId="32420"/>
    <cellStyle name="Comma 14 5 8 3" xfId="32421"/>
    <cellStyle name="Comma 14 5 8 4" xfId="32422"/>
    <cellStyle name="Comma 14 5 9" xfId="32423"/>
    <cellStyle name="Comma 14 5 9 2" xfId="32424"/>
    <cellStyle name="Comma 14 6" xfId="32425"/>
    <cellStyle name="Comma 14 6 2" xfId="32426"/>
    <cellStyle name="Comma 14 6 2 2" xfId="32427"/>
    <cellStyle name="Comma 14 6 2 2 2" xfId="32428"/>
    <cellStyle name="Comma 14 6 2 3" xfId="32429"/>
    <cellStyle name="Comma 14 6 2 4" xfId="32430"/>
    <cellStyle name="Comma 14 6 3" xfId="32431"/>
    <cellStyle name="Comma 14 6 3 2" xfId="32432"/>
    <cellStyle name="Comma 14 6 4" xfId="32433"/>
    <cellStyle name="Comma 14 6 5" xfId="32434"/>
    <cellStyle name="Comma 14 6 6" xfId="32435"/>
    <cellStyle name="Comma 14 7" xfId="32436"/>
    <cellStyle name="Comma 14 7 2" xfId="32437"/>
    <cellStyle name="Comma 14 7 2 2" xfId="32438"/>
    <cellStyle name="Comma 14 7 3" xfId="32439"/>
    <cellStyle name="Comma 14 7 4" xfId="32440"/>
    <cellStyle name="Comma 14 7 5" xfId="32441"/>
    <cellStyle name="Comma 14 8" xfId="32442"/>
    <cellStyle name="Comma 14 8 2" xfId="32443"/>
    <cellStyle name="Comma 14 8 2 2" xfId="32444"/>
    <cellStyle name="Comma 14 8 3" xfId="32445"/>
    <cellStyle name="Comma 14 8 4" xfId="32446"/>
    <cellStyle name="Comma 14 9" xfId="32447"/>
    <cellStyle name="Comma 14 9 2" xfId="32448"/>
    <cellStyle name="Comma 14 9 2 2" xfId="32449"/>
    <cellStyle name="Comma 14 9 3" xfId="32450"/>
    <cellStyle name="Comma 14 9 4" xfId="32451"/>
    <cellStyle name="Comma 15" xfId="3199"/>
    <cellStyle name="Comma 15 2" xfId="3200"/>
    <cellStyle name="Comma 15 3" xfId="3201"/>
    <cellStyle name="Comma 15 4" xfId="3202"/>
    <cellStyle name="Comma 15 5" xfId="3203"/>
    <cellStyle name="Comma 15 6" xfId="3204"/>
    <cellStyle name="Comma 15 7" xfId="3205"/>
    <cellStyle name="Comma 15 8" xfId="32452"/>
    <cellStyle name="Comma 15 9" xfId="32453"/>
    <cellStyle name="Comma 16" xfId="3206"/>
    <cellStyle name="Comma 16 2" xfId="3207"/>
    <cellStyle name="Comma 16 2 2" xfId="3208"/>
    <cellStyle name="Comma 16 2 3" xfId="3209"/>
    <cellStyle name="Comma 16 3" xfId="3210"/>
    <cellStyle name="Comma 17" xfId="3211"/>
    <cellStyle name="Comma 17 10" xfId="32454"/>
    <cellStyle name="Comma 17 10 2" xfId="32455"/>
    <cellStyle name="Comma 17 10 2 2" xfId="32456"/>
    <cellStyle name="Comma 17 10 3" xfId="32457"/>
    <cellStyle name="Comma 17 10 4" xfId="32458"/>
    <cellStyle name="Comma 17 11" xfId="32459"/>
    <cellStyle name="Comma 17 11 2" xfId="32460"/>
    <cellStyle name="Comma 17 11 2 2" xfId="32461"/>
    <cellStyle name="Comma 17 11 3" xfId="32462"/>
    <cellStyle name="Comma 17 11 4" xfId="32463"/>
    <cellStyle name="Comma 17 12" xfId="32464"/>
    <cellStyle name="Comma 17 12 2" xfId="32465"/>
    <cellStyle name="Comma 17 13" xfId="32466"/>
    <cellStyle name="Comma 17 14" xfId="32467"/>
    <cellStyle name="Comma 17 15" xfId="32468"/>
    <cellStyle name="Comma 17 2" xfId="3212"/>
    <cellStyle name="Comma 17 2 10" xfId="32469"/>
    <cellStyle name="Comma 17 2 10 2" xfId="32470"/>
    <cellStyle name="Comma 17 2 11" xfId="32471"/>
    <cellStyle name="Comma 17 2 12" xfId="32472"/>
    <cellStyle name="Comma 17 2 13" xfId="32473"/>
    <cellStyle name="Comma 17 2 2" xfId="32474"/>
    <cellStyle name="Comma 17 2 2 10" xfId="32475"/>
    <cellStyle name="Comma 17 2 2 11" xfId="32476"/>
    <cellStyle name="Comma 17 2 2 12" xfId="32477"/>
    <cellStyle name="Comma 17 2 2 2" xfId="32478"/>
    <cellStyle name="Comma 17 2 2 2 2" xfId="32479"/>
    <cellStyle name="Comma 17 2 2 2 2 2" xfId="32480"/>
    <cellStyle name="Comma 17 2 2 2 2 2 2" xfId="32481"/>
    <cellStyle name="Comma 17 2 2 2 2 3" xfId="32482"/>
    <cellStyle name="Comma 17 2 2 2 2 4" xfId="32483"/>
    <cellStyle name="Comma 17 2 2 2 3" xfId="32484"/>
    <cellStyle name="Comma 17 2 2 2 3 2" xfId="32485"/>
    <cellStyle name="Comma 17 2 2 2 4" xfId="32486"/>
    <cellStyle name="Comma 17 2 2 2 5" xfId="32487"/>
    <cellStyle name="Comma 17 2 2 3" xfId="32488"/>
    <cellStyle name="Comma 17 2 2 3 2" xfId="32489"/>
    <cellStyle name="Comma 17 2 2 3 2 2" xfId="32490"/>
    <cellStyle name="Comma 17 2 2 3 2 2 2" xfId="32491"/>
    <cellStyle name="Comma 17 2 2 3 2 3" xfId="32492"/>
    <cellStyle name="Comma 17 2 2 3 2 4" xfId="32493"/>
    <cellStyle name="Comma 17 2 2 3 3" xfId="32494"/>
    <cellStyle name="Comma 17 2 2 3 3 2" xfId="32495"/>
    <cellStyle name="Comma 17 2 2 3 4" xfId="32496"/>
    <cellStyle name="Comma 17 2 2 3 5" xfId="32497"/>
    <cellStyle name="Comma 17 2 2 4" xfId="32498"/>
    <cellStyle name="Comma 17 2 2 4 2" xfId="32499"/>
    <cellStyle name="Comma 17 2 2 4 2 2" xfId="32500"/>
    <cellStyle name="Comma 17 2 2 4 3" xfId="32501"/>
    <cellStyle name="Comma 17 2 2 4 4" xfId="32502"/>
    <cellStyle name="Comma 17 2 2 5" xfId="32503"/>
    <cellStyle name="Comma 17 2 2 5 2" xfId="32504"/>
    <cellStyle name="Comma 17 2 2 5 2 2" xfId="32505"/>
    <cellStyle name="Comma 17 2 2 5 3" xfId="32506"/>
    <cellStyle name="Comma 17 2 2 5 4" xfId="32507"/>
    <cellStyle name="Comma 17 2 2 6" xfId="32508"/>
    <cellStyle name="Comma 17 2 2 6 2" xfId="32509"/>
    <cellStyle name="Comma 17 2 2 6 2 2" xfId="32510"/>
    <cellStyle name="Comma 17 2 2 6 3" xfId="32511"/>
    <cellStyle name="Comma 17 2 2 6 4" xfId="32512"/>
    <cellStyle name="Comma 17 2 2 7" xfId="32513"/>
    <cellStyle name="Comma 17 2 2 7 2" xfId="32514"/>
    <cellStyle name="Comma 17 2 2 7 2 2" xfId="32515"/>
    <cellStyle name="Comma 17 2 2 7 3" xfId="32516"/>
    <cellStyle name="Comma 17 2 2 7 4" xfId="32517"/>
    <cellStyle name="Comma 17 2 2 8" xfId="32518"/>
    <cellStyle name="Comma 17 2 2 8 2" xfId="32519"/>
    <cellStyle name="Comma 17 2 2 8 2 2" xfId="32520"/>
    <cellStyle name="Comma 17 2 2 8 3" xfId="32521"/>
    <cellStyle name="Comma 17 2 2 8 4" xfId="32522"/>
    <cellStyle name="Comma 17 2 2 9" xfId="32523"/>
    <cellStyle name="Comma 17 2 2 9 2" xfId="32524"/>
    <cellStyle name="Comma 17 2 3" xfId="32525"/>
    <cellStyle name="Comma 17 2 3 2" xfId="32526"/>
    <cellStyle name="Comma 17 2 3 2 2" xfId="32527"/>
    <cellStyle name="Comma 17 2 3 2 2 2" xfId="32528"/>
    <cellStyle name="Comma 17 2 3 2 3" xfId="32529"/>
    <cellStyle name="Comma 17 2 3 2 4" xfId="32530"/>
    <cellStyle name="Comma 17 2 3 3" xfId="32531"/>
    <cellStyle name="Comma 17 2 3 3 2" xfId="32532"/>
    <cellStyle name="Comma 17 2 3 4" xfId="32533"/>
    <cellStyle name="Comma 17 2 3 5" xfId="32534"/>
    <cellStyle name="Comma 17 2 4" xfId="32535"/>
    <cellStyle name="Comma 17 2 4 2" xfId="32536"/>
    <cellStyle name="Comma 17 2 4 2 2" xfId="32537"/>
    <cellStyle name="Comma 17 2 4 2 2 2" xfId="32538"/>
    <cellStyle name="Comma 17 2 4 2 3" xfId="32539"/>
    <cellStyle name="Comma 17 2 4 2 4" xfId="32540"/>
    <cellStyle name="Comma 17 2 4 3" xfId="32541"/>
    <cellStyle name="Comma 17 2 4 3 2" xfId="32542"/>
    <cellStyle name="Comma 17 2 4 4" xfId="32543"/>
    <cellStyle name="Comma 17 2 4 5" xfId="32544"/>
    <cellStyle name="Comma 17 2 5" xfId="32545"/>
    <cellStyle name="Comma 17 2 5 2" xfId="32546"/>
    <cellStyle name="Comma 17 2 5 2 2" xfId="32547"/>
    <cellStyle name="Comma 17 2 5 3" xfId="32548"/>
    <cellStyle name="Comma 17 2 5 4" xfId="32549"/>
    <cellStyle name="Comma 17 2 6" xfId="32550"/>
    <cellStyle name="Comma 17 2 6 2" xfId="32551"/>
    <cellStyle name="Comma 17 2 6 2 2" xfId="32552"/>
    <cellStyle name="Comma 17 2 6 3" xfId="32553"/>
    <cellStyle name="Comma 17 2 6 4" xfId="32554"/>
    <cellStyle name="Comma 17 2 7" xfId="32555"/>
    <cellStyle name="Comma 17 2 7 2" xfId="32556"/>
    <cellStyle name="Comma 17 2 7 2 2" xfId="32557"/>
    <cellStyle name="Comma 17 2 7 3" xfId="32558"/>
    <cellStyle name="Comma 17 2 7 4" xfId="32559"/>
    <cellStyle name="Comma 17 2 8" xfId="32560"/>
    <cellStyle name="Comma 17 2 8 2" xfId="32561"/>
    <cellStyle name="Comma 17 2 8 2 2" xfId="32562"/>
    <cellStyle name="Comma 17 2 8 3" xfId="32563"/>
    <cellStyle name="Comma 17 2 8 4" xfId="32564"/>
    <cellStyle name="Comma 17 2 9" xfId="32565"/>
    <cellStyle name="Comma 17 2 9 2" xfId="32566"/>
    <cellStyle name="Comma 17 2 9 2 2" xfId="32567"/>
    <cellStyle name="Comma 17 2 9 3" xfId="32568"/>
    <cellStyle name="Comma 17 2 9 4" xfId="32569"/>
    <cellStyle name="Comma 17 3" xfId="3213"/>
    <cellStyle name="Comma 17 3 10" xfId="32570"/>
    <cellStyle name="Comma 17 3 11" xfId="32571"/>
    <cellStyle name="Comma 17 3 12" xfId="32572"/>
    <cellStyle name="Comma 17 3 2" xfId="32573"/>
    <cellStyle name="Comma 17 3 2 2" xfId="32574"/>
    <cellStyle name="Comma 17 3 2 2 2" xfId="32575"/>
    <cellStyle name="Comma 17 3 2 2 2 2" xfId="32576"/>
    <cellStyle name="Comma 17 3 2 2 3" xfId="32577"/>
    <cellStyle name="Comma 17 3 2 2 4" xfId="32578"/>
    <cellStyle name="Comma 17 3 2 3" xfId="32579"/>
    <cellStyle name="Comma 17 3 2 3 2" xfId="32580"/>
    <cellStyle name="Comma 17 3 2 4" xfId="32581"/>
    <cellStyle name="Comma 17 3 2 5" xfId="32582"/>
    <cellStyle name="Comma 17 3 3" xfId="32583"/>
    <cellStyle name="Comma 17 3 3 2" xfId="32584"/>
    <cellStyle name="Comma 17 3 3 2 2" xfId="32585"/>
    <cellStyle name="Comma 17 3 3 2 2 2" xfId="32586"/>
    <cellStyle name="Comma 17 3 3 2 3" xfId="32587"/>
    <cellStyle name="Comma 17 3 3 2 4" xfId="32588"/>
    <cellStyle name="Comma 17 3 3 3" xfId="32589"/>
    <cellStyle name="Comma 17 3 3 3 2" xfId="32590"/>
    <cellStyle name="Comma 17 3 3 4" xfId="32591"/>
    <cellStyle name="Comma 17 3 3 5" xfId="32592"/>
    <cellStyle name="Comma 17 3 4" xfId="32593"/>
    <cellStyle name="Comma 17 3 4 2" xfId="32594"/>
    <cellStyle name="Comma 17 3 4 2 2" xfId="32595"/>
    <cellStyle name="Comma 17 3 4 3" xfId="32596"/>
    <cellStyle name="Comma 17 3 4 4" xfId="32597"/>
    <cellStyle name="Comma 17 3 5" xfId="32598"/>
    <cellStyle name="Comma 17 3 5 2" xfId="32599"/>
    <cellStyle name="Comma 17 3 5 2 2" xfId="32600"/>
    <cellStyle name="Comma 17 3 5 3" xfId="32601"/>
    <cellStyle name="Comma 17 3 5 4" xfId="32602"/>
    <cellStyle name="Comma 17 3 6" xfId="32603"/>
    <cellStyle name="Comma 17 3 6 2" xfId="32604"/>
    <cellStyle name="Comma 17 3 6 2 2" xfId="32605"/>
    <cellStyle name="Comma 17 3 6 3" xfId="32606"/>
    <cellStyle name="Comma 17 3 6 4" xfId="32607"/>
    <cellStyle name="Comma 17 3 7" xfId="32608"/>
    <cellStyle name="Comma 17 3 7 2" xfId="32609"/>
    <cellStyle name="Comma 17 3 7 2 2" xfId="32610"/>
    <cellStyle name="Comma 17 3 7 3" xfId="32611"/>
    <cellStyle name="Comma 17 3 7 4" xfId="32612"/>
    <cellStyle name="Comma 17 3 8" xfId="32613"/>
    <cellStyle name="Comma 17 3 8 2" xfId="32614"/>
    <cellStyle name="Comma 17 3 8 2 2" xfId="32615"/>
    <cellStyle name="Comma 17 3 8 3" xfId="32616"/>
    <cellStyle name="Comma 17 3 8 4" xfId="32617"/>
    <cellStyle name="Comma 17 3 9" xfId="32618"/>
    <cellStyle name="Comma 17 3 9 2" xfId="32619"/>
    <cellStyle name="Comma 17 4" xfId="3214"/>
    <cellStyle name="Comma 17 4 10" xfId="32620"/>
    <cellStyle name="Comma 17 4 11" xfId="32621"/>
    <cellStyle name="Comma 17 4 12" xfId="32622"/>
    <cellStyle name="Comma 17 4 2" xfId="32623"/>
    <cellStyle name="Comma 17 4 2 2" xfId="32624"/>
    <cellStyle name="Comma 17 4 2 2 2" xfId="32625"/>
    <cellStyle name="Comma 17 4 2 3" xfId="32626"/>
    <cellStyle name="Comma 17 4 2 4" xfId="32627"/>
    <cellStyle name="Comma 17 4 3" xfId="32628"/>
    <cellStyle name="Comma 17 4 3 2" xfId="32629"/>
    <cellStyle name="Comma 17 4 3 2 2" xfId="32630"/>
    <cellStyle name="Comma 17 4 3 3" xfId="32631"/>
    <cellStyle name="Comma 17 4 3 4" xfId="32632"/>
    <cellStyle name="Comma 17 4 4" xfId="32633"/>
    <cellStyle name="Comma 17 4 4 2" xfId="32634"/>
    <cellStyle name="Comma 17 4 4 2 2" xfId="32635"/>
    <cellStyle name="Comma 17 4 4 3" xfId="32636"/>
    <cellStyle name="Comma 17 4 4 4" xfId="32637"/>
    <cellStyle name="Comma 17 4 5" xfId="32638"/>
    <cellStyle name="Comma 17 4 5 2" xfId="32639"/>
    <cellStyle name="Comma 17 4 5 2 2" xfId="32640"/>
    <cellStyle name="Comma 17 4 5 3" xfId="32641"/>
    <cellStyle name="Comma 17 4 5 4" xfId="32642"/>
    <cellStyle name="Comma 17 4 6" xfId="32643"/>
    <cellStyle name="Comma 17 4 6 2" xfId="32644"/>
    <cellStyle name="Comma 17 4 6 2 2" xfId="32645"/>
    <cellStyle name="Comma 17 4 6 3" xfId="32646"/>
    <cellStyle name="Comma 17 4 6 4" xfId="32647"/>
    <cellStyle name="Comma 17 4 7" xfId="32648"/>
    <cellStyle name="Comma 17 4 7 2" xfId="32649"/>
    <cellStyle name="Comma 17 4 7 2 2" xfId="32650"/>
    <cellStyle name="Comma 17 4 7 3" xfId="32651"/>
    <cellStyle name="Comma 17 4 7 4" xfId="32652"/>
    <cellStyle name="Comma 17 4 8" xfId="32653"/>
    <cellStyle name="Comma 17 4 8 2" xfId="32654"/>
    <cellStyle name="Comma 17 4 8 2 2" xfId="32655"/>
    <cellStyle name="Comma 17 4 8 3" xfId="32656"/>
    <cellStyle name="Comma 17 4 8 4" xfId="32657"/>
    <cellStyle name="Comma 17 4 9" xfId="32658"/>
    <cellStyle name="Comma 17 4 9 2" xfId="32659"/>
    <cellStyle name="Comma 17 5" xfId="32660"/>
    <cellStyle name="Comma 17 5 2" xfId="32661"/>
    <cellStyle name="Comma 17 5 2 2" xfId="32662"/>
    <cellStyle name="Comma 17 5 2 2 2" xfId="32663"/>
    <cellStyle name="Comma 17 5 2 3" xfId="32664"/>
    <cellStyle name="Comma 17 5 2 4" xfId="32665"/>
    <cellStyle name="Comma 17 5 3" xfId="32666"/>
    <cellStyle name="Comma 17 5 3 2" xfId="32667"/>
    <cellStyle name="Comma 17 5 4" xfId="32668"/>
    <cellStyle name="Comma 17 5 5" xfId="32669"/>
    <cellStyle name="Comma 17 5 6" xfId="32670"/>
    <cellStyle name="Comma 17 6" xfId="32671"/>
    <cellStyle name="Comma 17 6 2" xfId="32672"/>
    <cellStyle name="Comma 17 6 2 2" xfId="32673"/>
    <cellStyle name="Comma 17 6 3" xfId="32674"/>
    <cellStyle name="Comma 17 6 4" xfId="32675"/>
    <cellStyle name="Comma 17 7" xfId="32676"/>
    <cellStyle name="Comma 17 7 2" xfId="32677"/>
    <cellStyle name="Comma 17 7 2 2" xfId="32678"/>
    <cellStyle name="Comma 17 7 3" xfId="32679"/>
    <cellStyle name="Comma 17 7 4" xfId="32680"/>
    <cellStyle name="Comma 17 8" xfId="32681"/>
    <cellStyle name="Comma 17 8 2" xfId="32682"/>
    <cellStyle name="Comma 17 8 2 2" xfId="32683"/>
    <cellStyle name="Comma 17 8 3" xfId="32684"/>
    <cellStyle name="Comma 17 8 4" xfId="32685"/>
    <cellStyle name="Comma 17 9" xfId="32686"/>
    <cellStyle name="Comma 17 9 2" xfId="32687"/>
    <cellStyle name="Comma 17 9 2 2" xfId="32688"/>
    <cellStyle name="Comma 17 9 3" xfId="32689"/>
    <cellStyle name="Comma 17 9 4" xfId="32690"/>
    <cellStyle name="Comma 18" xfId="3215"/>
    <cellStyle name="Comma 18 10" xfId="32691"/>
    <cellStyle name="Comma 18 11" xfId="32692"/>
    <cellStyle name="Comma 18 12" xfId="32693"/>
    <cellStyle name="Comma 18 2" xfId="3216"/>
    <cellStyle name="Comma 18 2 2" xfId="32694"/>
    <cellStyle name="Comma 18 2 2 2" xfId="32695"/>
    <cellStyle name="Comma 18 2 3" xfId="32696"/>
    <cellStyle name="Comma 18 2 4" xfId="32697"/>
    <cellStyle name="Comma 18 2 5" xfId="32698"/>
    <cellStyle name="Comma 18 3" xfId="3217"/>
    <cellStyle name="Comma 18 3 2" xfId="32699"/>
    <cellStyle name="Comma 18 3 2 2" xfId="32700"/>
    <cellStyle name="Comma 18 3 3" xfId="32701"/>
    <cellStyle name="Comma 18 3 4" xfId="32702"/>
    <cellStyle name="Comma 18 3 5" xfId="32703"/>
    <cellStyle name="Comma 18 4" xfId="3218"/>
    <cellStyle name="Comma 18 4 2" xfId="32704"/>
    <cellStyle name="Comma 18 4 2 2" xfId="32705"/>
    <cellStyle name="Comma 18 4 3" xfId="32706"/>
    <cellStyle name="Comma 18 4 4" xfId="32707"/>
    <cellStyle name="Comma 18 4 5" xfId="32708"/>
    <cellStyle name="Comma 18 5" xfId="32709"/>
    <cellStyle name="Comma 18 5 2" xfId="32710"/>
    <cellStyle name="Comma 18 5 2 2" xfId="32711"/>
    <cellStyle name="Comma 18 5 3" xfId="32712"/>
    <cellStyle name="Comma 18 5 4" xfId="32713"/>
    <cellStyle name="Comma 18 6" xfId="32714"/>
    <cellStyle name="Comma 18 6 2" xfId="32715"/>
    <cellStyle name="Comma 18 6 2 2" xfId="32716"/>
    <cellStyle name="Comma 18 6 3" xfId="32717"/>
    <cellStyle name="Comma 18 6 4" xfId="32718"/>
    <cellStyle name="Comma 18 7" xfId="32719"/>
    <cellStyle name="Comma 18 7 2" xfId="32720"/>
    <cellStyle name="Comma 18 7 2 2" xfId="32721"/>
    <cellStyle name="Comma 18 7 3" xfId="32722"/>
    <cellStyle name="Comma 18 7 4" xfId="32723"/>
    <cellStyle name="Comma 18 8" xfId="32724"/>
    <cellStyle name="Comma 18 8 2" xfId="32725"/>
    <cellStyle name="Comma 18 8 2 2" xfId="32726"/>
    <cellStyle name="Comma 18 8 3" xfId="32727"/>
    <cellStyle name="Comma 18 8 4" xfId="32728"/>
    <cellStyle name="Comma 18 9" xfId="32729"/>
    <cellStyle name="Comma 18 9 2" xfId="32730"/>
    <cellStyle name="Comma 19" xfId="3219"/>
    <cellStyle name="Comma 19 2" xfId="3220"/>
    <cellStyle name="Comma 19 2 2" xfId="32731"/>
    <cellStyle name="Comma 19 2 3" xfId="32732"/>
    <cellStyle name="Comma 19 3" xfId="32733"/>
    <cellStyle name="Comma 19 4" xfId="32734"/>
    <cellStyle name="Comma 19 5" xfId="32735"/>
    <cellStyle name="Comma 2" xfId="27"/>
    <cellStyle name="Comma 2 10" xfId="3221"/>
    <cellStyle name="Comma 2 10 2" xfId="3222"/>
    <cellStyle name="Comma 2 11" xfId="3223"/>
    <cellStyle name="Comma 2 11 2" xfId="3224"/>
    <cellStyle name="Comma 2 12" xfId="3225"/>
    <cellStyle name="Comma 2 12 2" xfId="3226"/>
    <cellStyle name="Comma 2 13" xfId="3227"/>
    <cellStyle name="Comma 2 13 2" xfId="3228"/>
    <cellStyle name="Comma 2 14" xfId="3229"/>
    <cellStyle name="Comma 2 14 2" xfId="3230"/>
    <cellStyle name="Comma 2 15" xfId="3231"/>
    <cellStyle name="Comma 2 15 2" xfId="3232"/>
    <cellStyle name="Comma 2 16" xfId="3233"/>
    <cellStyle name="Comma 2 16 2" xfId="3234"/>
    <cellStyle name="Comma 2 17" xfId="3235"/>
    <cellStyle name="Comma 2 17 2" xfId="3236"/>
    <cellStyle name="Comma 2 18" xfId="3237"/>
    <cellStyle name="Comma 2 18 2" xfId="3238"/>
    <cellStyle name="Comma 2 19" xfId="3239"/>
    <cellStyle name="Comma 2 19 2" xfId="3240"/>
    <cellStyle name="Comma 2 2" xfId="28"/>
    <cellStyle name="Comma 2 2 10" xfId="3241"/>
    <cellStyle name="Comma 2 2 10 2" xfId="3242"/>
    <cellStyle name="Comma 2 2 11" xfId="3243"/>
    <cellStyle name="Comma 2 2 11 2" xfId="3244"/>
    <cellStyle name="Comma 2 2 12" xfId="3245"/>
    <cellStyle name="Comma 2 2 12 2" xfId="3246"/>
    <cellStyle name="Comma 2 2 13" xfId="3247"/>
    <cellStyle name="Comma 2 2 13 10 2" xfId="32736"/>
    <cellStyle name="Comma 2 2 13 2" xfId="3248"/>
    <cellStyle name="Comma 2 2 13 3" xfId="3249"/>
    <cellStyle name="Comma 2 2 13 4" xfId="3250"/>
    <cellStyle name="Comma 2 2 13 5" xfId="3251"/>
    <cellStyle name="Comma 2 2 13 6" xfId="3252"/>
    <cellStyle name="Comma 2 2 13 7" xfId="3253"/>
    <cellStyle name="Comma 2 2 13 8" xfId="3254"/>
    <cellStyle name="Comma 2 2 13 9" xfId="3255"/>
    <cellStyle name="Comma 2 2 14" xfId="3256"/>
    <cellStyle name="Comma 2 2 15" xfId="3257"/>
    <cellStyle name="Comma 2 2 16" xfId="3258"/>
    <cellStyle name="Comma 2 2 17" xfId="3259"/>
    <cellStyle name="Comma 2 2 18" xfId="3260"/>
    <cellStyle name="Comma 2 2 19" xfId="3261"/>
    <cellStyle name="Comma 2 2 2" xfId="3262"/>
    <cellStyle name="Comma 2 2 2 10" xfId="3263"/>
    <cellStyle name="Comma 2 2 2 11" xfId="3264"/>
    <cellStyle name="Comma 2 2 2 12" xfId="3265"/>
    <cellStyle name="Comma 2 2 2 13" xfId="3266"/>
    <cellStyle name="Comma 2 2 2 13 2" xfId="3267"/>
    <cellStyle name="Comma 2 2 2 14" xfId="3268"/>
    <cellStyle name="Comma 2 2 2 15" xfId="3269"/>
    <cellStyle name="Comma 2 2 2 16" xfId="32737"/>
    <cellStyle name="Comma 2 2 2 17" xfId="32738"/>
    <cellStyle name="Comma 2 2 2 2" xfId="3270"/>
    <cellStyle name="Comma 2 2 2 2 10" xfId="3271"/>
    <cellStyle name="Comma 2 2 2 2 11" xfId="3272"/>
    <cellStyle name="Comma 2 2 2 2 12" xfId="3273"/>
    <cellStyle name="Comma 2 2 2 2 12 2" xfId="3274"/>
    <cellStyle name="Comma 2 2 2 2 2" xfId="3275"/>
    <cellStyle name="Comma 2 2 2 2 2 10" xfId="3276"/>
    <cellStyle name="Comma 2 2 2 2 2 11" xfId="3277"/>
    <cellStyle name="Comma 2 2 2 2 2 11 2" xfId="3278"/>
    <cellStyle name="Comma 2 2 2 2 2 2" xfId="3279"/>
    <cellStyle name="Comma 2 2 2 2 2 2 10" xfId="3280"/>
    <cellStyle name="Comma 2 2 2 2 2 2 11" xfId="3281"/>
    <cellStyle name="Comma 2 2 2 2 2 2 11 2" xfId="3282"/>
    <cellStyle name="Comma 2 2 2 2 2 2 2" xfId="3283"/>
    <cellStyle name="Comma 2 2 2 2 2 2 2 2" xfId="3284"/>
    <cellStyle name="Comma 2 2 2 2 2 2 2 2 2" xfId="3285"/>
    <cellStyle name="Comma 2 2 2 2 2 2 2 2 2 2" xfId="3286"/>
    <cellStyle name="Comma 2 2 2 2 2 2 2 2 2 2 2" xfId="3287"/>
    <cellStyle name="Comma 2 2 2 2 2 2 2 2 2 2 2 2" xfId="3288"/>
    <cellStyle name="Comma 2 2 2 2 2 2 2 2 2 3" xfId="3289"/>
    <cellStyle name="Comma 2 2 2 2 2 2 2 2 3" xfId="3290"/>
    <cellStyle name="Comma 2 2 2 2 2 2 2 2 4" xfId="3291"/>
    <cellStyle name="Comma 2 2 2 2 2 2 2 2 5" xfId="3292"/>
    <cellStyle name="Comma 2 2 2 2 2 2 2 2 6" xfId="3293"/>
    <cellStyle name="Comma 2 2 2 2 2 2 2 2 7" xfId="3294"/>
    <cellStyle name="Comma 2 2 2 2 2 2 2 2 7 2" xfId="3295"/>
    <cellStyle name="Comma 2 2 2 2 2 2 2 3" xfId="3296"/>
    <cellStyle name="Comma 2 2 2 2 2 2 2 3 2" xfId="3297"/>
    <cellStyle name="Comma 2 2 2 2 2 2 2 4" xfId="3298"/>
    <cellStyle name="Comma 2 2 2 2 2 2 2 4 2" xfId="3299"/>
    <cellStyle name="Comma 2 2 2 2 2 2 2 4 2 2" xfId="3300"/>
    <cellStyle name="Comma 2 2 2 2 2 2 2 4 2 2 2" xfId="3301"/>
    <cellStyle name="Comma 2 2 2 2 2 2 2 4 3" xfId="3302"/>
    <cellStyle name="Comma 2 2 2 2 2 2 2 5" xfId="3303"/>
    <cellStyle name="Comma 2 2 2 2 2 2 2 6" xfId="3304"/>
    <cellStyle name="Comma 2 2 2 2 2 2 2 7" xfId="3305"/>
    <cellStyle name="Comma 2 2 2 2 2 2 2 8" xfId="3306"/>
    <cellStyle name="Comma 2 2 2 2 2 2 2 8 2" xfId="3307"/>
    <cellStyle name="Comma 2 2 2 2 2 2 3" xfId="3308"/>
    <cellStyle name="Comma 2 2 2 2 2 2 3 2" xfId="3309"/>
    <cellStyle name="Comma 2 2 2 2 2 2 4" xfId="3310"/>
    <cellStyle name="Comma 2 2 2 2 2 2 4 2" xfId="3311"/>
    <cellStyle name="Comma 2 2 2 2 2 2 5" xfId="3312"/>
    <cellStyle name="Comma 2 2 2 2 2 2 5 2" xfId="3313"/>
    <cellStyle name="Comma 2 2 2 2 2 2 6" xfId="3314"/>
    <cellStyle name="Comma 2 2 2 2 2 2 7" xfId="3315"/>
    <cellStyle name="Comma 2 2 2 2 2 2 7 2" xfId="3316"/>
    <cellStyle name="Comma 2 2 2 2 2 2 7 2 2" xfId="3317"/>
    <cellStyle name="Comma 2 2 2 2 2 2 7 2 2 2" xfId="3318"/>
    <cellStyle name="Comma 2 2 2 2 2 2 7 3" xfId="3319"/>
    <cellStyle name="Comma 2 2 2 2 2 2 8" xfId="3320"/>
    <cellStyle name="Comma 2 2 2 2 2 2 9" xfId="3321"/>
    <cellStyle name="Comma 2 2 2 2 2 3" xfId="3322"/>
    <cellStyle name="Comma 2 2 2 2 2 3 2" xfId="3323"/>
    <cellStyle name="Comma 2 2 2 2 2 3 3" xfId="3324"/>
    <cellStyle name="Comma 2 2 2 2 2 3 4" xfId="3325"/>
    <cellStyle name="Comma 2 2 2 2 2 4" xfId="3326"/>
    <cellStyle name="Comma 2 2 2 2 2 5" xfId="3327"/>
    <cellStyle name="Comma 2 2 2 2 2 6" xfId="3328"/>
    <cellStyle name="Comma 2 2 2 2 2 6 2" xfId="3329"/>
    <cellStyle name="Comma 2 2 2 2 2 7" xfId="3330"/>
    <cellStyle name="Comma 2 2 2 2 2 7 2" xfId="3331"/>
    <cellStyle name="Comma 2 2 2 2 2 7 2 2" xfId="3332"/>
    <cellStyle name="Comma 2 2 2 2 2 7 2 2 2" xfId="3333"/>
    <cellStyle name="Comma 2 2 2 2 2 7 3" xfId="3334"/>
    <cellStyle name="Comma 2 2 2 2 2 8" xfId="3335"/>
    <cellStyle name="Comma 2 2 2 2 2 9" xfId="3336"/>
    <cellStyle name="Comma 2 2 2 2 3" xfId="3337"/>
    <cellStyle name="Comma 2 2 2 2 3 2" xfId="3338"/>
    <cellStyle name="Comma 2 2 2 2 3 2 2" xfId="3339"/>
    <cellStyle name="Comma 2 2 2 2 3 3" xfId="3340"/>
    <cellStyle name="Comma 2 2 2 2 3 3 2" xfId="3341"/>
    <cellStyle name="Comma 2 2 2 2 4" xfId="3342"/>
    <cellStyle name="Comma 2 2 2 2 4 2" xfId="3343"/>
    <cellStyle name="Comma 2 2 2 2 5" xfId="3344"/>
    <cellStyle name="Comma 2 2 2 2 5 2" xfId="3345"/>
    <cellStyle name="Comma 2 2 2 2 6" xfId="3346"/>
    <cellStyle name="Comma 2 2 2 2 6 2" xfId="3347"/>
    <cellStyle name="Comma 2 2 2 2 7" xfId="3348"/>
    <cellStyle name="Comma 2 2 2 2 8" xfId="3349"/>
    <cellStyle name="Comma 2 2 2 2 8 2" xfId="3350"/>
    <cellStyle name="Comma 2 2 2 2 8 2 2" xfId="3351"/>
    <cellStyle name="Comma 2 2 2 2 8 2 2 2" xfId="3352"/>
    <cellStyle name="Comma 2 2 2 2 8 3" xfId="3353"/>
    <cellStyle name="Comma 2 2 2 2 9" xfId="3354"/>
    <cellStyle name="Comma 2 2 2 3" xfId="3355"/>
    <cellStyle name="Comma 2 2 2 3 2" xfId="3356"/>
    <cellStyle name="Comma 2 2 2 4" xfId="3357"/>
    <cellStyle name="Comma 2 2 2 4 2" xfId="3358"/>
    <cellStyle name="Comma 2 2 2 4 2 2" xfId="3359"/>
    <cellStyle name="Comma 2 2 2 4 2 2 2" xfId="3360"/>
    <cellStyle name="Comma 2 2 2 4 2 3" xfId="3361"/>
    <cellStyle name="Comma 2 2 2 4 2 3 2" xfId="3362"/>
    <cellStyle name="Comma 2 2 2 4 3" xfId="3363"/>
    <cellStyle name="Comma 2 2 2 4 3 2" xfId="3364"/>
    <cellStyle name="Comma 2 2 2 4 4" xfId="3365"/>
    <cellStyle name="Comma 2 2 2 4 4 2" xfId="3366"/>
    <cellStyle name="Comma 2 2 2 4 5" xfId="3367"/>
    <cellStyle name="Comma 2 2 2 4 5 2" xfId="3368"/>
    <cellStyle name="Comma 2 2 2 4 6" xfId="3369"/>
    <cellStyle name="Comma 2 2 2 4 7" xfId="3370"/>
    <cellStyle name="Comma 2 2 2 5" xfId="3371"/>
    <cellStyle name="Comma 2 2 2 5 2" xfId="3372"/>
    <cellStyle name="Comma 2 2 2 5 3" xfId="3373"/>
    <cellStyle name="Comma 2 2 2 5 4" xfId="3374"/>
    <cellStyle name="Comma 2 2 2 6" xfId="3375"/>
    <cellStyle name="Comma 2 2 2 7" xfId="3376"/>
    <cellStyle name="Comma 2 2 2 8" xfId="3377"/>
    <cellStyle name="Comma 2 2 2 8 2" xfId="3378"/>
    <cellStyle name="Comma 2 2 2 9" xfId="3379"/>
    <cellStyle name="Comma 2 2 2 9 10" xfId="3380"/>
    <cellStyle name="Comma 2 2 2 9 2" xfId="3381"/>
    <cellStyle name="Comma 2 2 2 9 2 2" xfId="3382"/>
    <cellStyle name="Comma 2 2 2 9 2 2 2" xfId="3383"/>
    <cellStyle name="Comma 2 2 2 9 3" xfId="3384"/>
    <cellStyle name="Comma 2 2 2 9 4" xfId="3385"/>
    <cellStyle name="Comma 2 2 2 9 5" xfId="3386"/>
    <cellStyle name="Comma 2 2 2 9 6" xfId="3387"/>
    <cellStyle name="Comma 2 2 2 9 7" xfId="3388"/>
    <cellStyle name="Comma 2 2 2 9 8" xfId="3389"/>
    <cellStyle name="Comma 2 2 2 9 9" xfId="3390"/>
    <cellStyle name="Comma 2 2 20" xfId="3391"/>
    <cellStyle name="Comma 2 2 21" xfId="3392"/>
    <cellStyle name="Comma 2 2 22" xfId="3393"/>
    <cellStyle name="Comma 2 2 23" xfId="32739"/>
    <cellStyle name="Comma 2 2 3" xfId="3394"/>
    <cellStyle name="Comma 2 2 3 10" xfId="3395"/>
    <cellStyle name="Comma 2 2 3 11" xfId="3396"/>
    <cellStyle name="Comma 2 2 3 12" xfId="3397"/>
    <cellStyle name="Comma 2 2 3 13" xfId="32740"/>
    <cellStyle name="Comma 2 2 3 2" xfId="3398"/>
    <cellStyle name="Comma 2 2 3 2 2" xfId="3399"/>
    <cellStyle name="Comma 2 2 3 2 2 2" xfId="3400"/>
    <cellStyle name="Comma 2 2 3 2 2 2 2" xfId="3401"/>
    <cellStyle name="Comma 2 2 3 2 2 2 3" xfId="3402"/>
    <cellStyle name="Comma 2 2 3 2 2 2 4" xfId="3403"/>
    <cellStyle name="Comma 2 2 3 2 2 3" xfId="3404"/>
    <cellStyle name="Comma 2 2 3 2 2 4" xfId="3405"/>
    <cellStyle name="Comma 2 2 3 2 2 5" xfId="3406"/>
    <cellStyle name="Comma 2 2 3 2 2 6" xfId="3407"/>
    <cellStyle name="Comma 2 2 3 2 2 6 2" xfId="3408"/>
    <cellStyle name="Comma 2 2 3 2 3" xfId="3409"/>
    <cellStyle name="Comma 2 2 3 2 3 2" xfId="3410"/>
    <cellStyle name="Comma 2 2 3 2 3 2 2" xfId="3411"/>
    <cellStyle name="Comma 2 2 3 2 3 3" xfId="3412"/>
    <cellStyle name="Comma 2 2 3 2 3 3 2" xfId="3413"/>
    <cellStyle name="Comma 2 2 3 2 4" xfId="3414"/>
    <cellStyle name="Comma 2 2 3 2 4 2" xfId="3415"/>
    <cellStyle name="Comma 2 2 3 2 5" xfId="3416"/>
    <cellStyle name="Comma 2 2 3 2 5 2" xfId="3417"/>
    <cellStyle name="Comma 2 2 3 2 6" xfId="3418"/>
    <cellStyle name="Comma 2 2 3 2 7" xfId="3419"/>
    <cellStyle name="Comma 2 2 3 3" xfId="3420"/>
    <cellStyle name="Comma 2 2 3 3 2" xfId="3421"/>
    <cellStyle name="Comma 2 2 3 3 3" xfId="3422"/>
    <cellStyle name="Comma 2 2 3 3 4" xfId="3423"/>
    <cellStyle name="Comma 2 2 3 4" xfId="3424"/>
    <cellStyle name="Comma 2 2 3 5" xfId="3425"/>
    <cellStyle name="Comma 2 2 3 6" xfId="3426"/>
    <cellStyle name="Comma 2 2 3 7" xfId="3427"/>
    <cellStyle name="Comma 2 2 3 7 2" xfId="3428"/>
    <cellStyle name="Comma 2 2 3 8" xfId="3429"/>
    <cellStyle name="Comma 2 2 3 8 2" xfId="3430"/>
    <cellStyle name="Comma 2 2 3 8 3" xfId="3431"/>
    <cellStyle name="Comma 2 2 3 8 4" xfId="3432"/>
    <cellStyle name="Comma 2 2 3 8 5" xfId="3433"/>
    <cellStyle name="Comma 2 2 3 8 6" xfId="3434"/>
    <cellStyle name="Comma 2 2 3 8 7" xfId="3435"/>
    <cellStyle name="Comma 2 2 3 8 8" xfId="3436"/>
    <cellStyle name="Comma 2 2 3 9" xfId="3437"/>
    <cellStyle name="Comma 2 2 4" xfId="3438"/>
    <cellStyle name="Comma 2 2 4 10" xfId="3439"/>
    <cellStyle name="Comma 2 2 4 10 2" xfId="3440"/>
    <cellStyle name="Comma 2 2 4 10 3" xfId="3441"/>
    <cellStyle name="Comma 2 2 4 11" xfId="3442"/>
    <cellStyle name="Comma 2 2 4 11 2" xfId="3443"/>
    <cellStyle name="Comma 2 2 4 11 3" xfId="3444"/>
    <cellStyle name="Comma 2 2 4 12" xfId="3445"/>
    <cellStyle name="Comma 2 2 4 12 2" xfId="3446"/>
    <cellStyle name="Comma 2 2 4 12 3" xfId="3447"/>
    <cellStyle name="Comma 2 2 4 13" xfId="3448"/>
    <cellStyle name="Comma 2 2 4 13 2" xfId="3449"/>
    <cellStyle name="Comma 2 2 4 13 3" xfId="3450"/>
    <cellStyle name="Comma 2 2 4 14" xfId="3451"/>
    <cellStyle name="Comma 2 2 4 14 2" xfId="3452"/>
    <cellStyle name="Comma 2 2 4 14 3" xfId="3453"/>
    <cellStyle name="Comma 2 2 4 15" xfId="3454"/>
    <cellStyle name="Comma 2 2 4 15 2" xfId="3455"/>
    <cellStyle name="Comma 2 2 4 15 3" xfId="3456"/>
    <cellStyle name="Comma 2 2 4 16" xfId="3457"/>
    <cellStyle name="Comma 2 2 4 16 2" xfId="3458"/>
    <cellStyle name="Comma 2 2 4 16 3" xfId="3459"/>
    <cellStyle name="Comma 2 2 4 17" xfId="3460"/>
    <cellStyle name="Comma 2 2 4 18" xfId="3461"/>
    <cellStyle name="Comma 2 2 4 19" xfId="3462"/>
    <cellStyle name="Comma 2 2 4 2" xfId="3463"/>
    <cellStyle name="Comma 2 2 4 2 2" xfId="3464"/>
    <cellStyle name="Comma 2 2 4 2 3" xfId="3465"/>
    <cellStyle name="Comma 2 2 4 2 4" xfId="3466"/>
    <cellStyle name="Comma 2 2 4 20" xfId="3467"/>
    <cellStyle name="Comma 2 2 4 21" xfId="3468"/>
    <cellStyle name="Comma 2 2 4 22" xfId="3469"/>
    <cellStyle name="Comma 2 2 4 23" xfId="3470"/>
    <cellStyle name="Comma 2 2 4 24" xfId="3471"/>
    <cellStyle name="Comma 2 2 4 25" xfId="3472"/>
    <cellStyle name="Comma 2 2 4 26" xfId="3473"/>
    <cellStyle name="Comma 2 2 4 27" xfId="3474"/>
    <cellStyle name="Comma 2 2 4 28" xfId="3475"/>
    <cellStyle name="Comma 2 2 4 29" xfId="3476"/>
    <cellStyle name="Comma 2 2 4 3" xfId="3477"/>
    <cellStyle name="Comma 2 2 4 30" xfId="3478"/>
    <cellStyle name="Comma 2 2 4 31" xfId="3479"/>
    <cellStyle name="Comma 2 2 4 32" xfId="3480"/>
    <cellStyle name="Comma 2 2 4 33" xfId="3481"/>
    <cellStyle name="Comma 2 2 4 34" xfId="3482"/>
    <cellStyle name="Comma 2 2 4 35" xfId="3483"/>
    <cellStyle name="Comma 2 2 4 36" xfId="3484"/>
    <cellStyle name="Comma 2 2 4 37" xfId="3485"/>
    <cellStyle name="Comma 2 2 4 38" xfId="3486"/>
    <cellStyle name="Comma 2 2 4 39" xfId="3487"/>
    <cellStyle name="Comma 2 2 4 4" xfId="3488"/>
    <cellStyle name="Comma 2 2 4 40" xfId="3489"/>
    <cellStyle name="Comma 2 2 4 41" xfId="3490"/>
    <cellStyle name="Comma 2 2 4 42" xfId="3491"/>
    <cellStyle name="Comma 2 2 4 43" xfId="3492"/>
    <cellStyle name="Comma 2 2 4 44" xfId="3493"/>
    <cellStyle name="Comma 2 2 4 45" xfId="3494"/>
    <cellStyle name="Comma 2 2 4 5" xfId="3495"/>
    <cellStyle name="Comma 2 2 4 6" xfId="3496"/>
    <cellStyle name="Comma 2 2 4 6 2" xfId="3497"/>
    <cellStyle name="Comma 2 2 4 7" xfId="3498"/>
    <cellStyle name="Comma 2 2 4 7 10" xfId="3499"/>
    <cellStyle name="Comma 2 2 4 7 11" xfId="3500"/>
    <cellStyle name="Comma 2 2 4 7 12" xfId="3501"/>
    <cellStyle name="Comma 2 2 4 7 13" xfId="3502"/>
    <cellStyle name="Comma 2 2 4 7 14" xfId="3503"/>
    <cellStyle name="Comma 2 2 4 7 15" xfId="3504"/>
    <cellStyle name="Comma 2 2 4 7 16" xfId="3505"/>
    <cellStyle name="Comma 2 2 4 7 17" xfId="3506"/>
    <cellStyle name="Comma 2 2 4 7 18" xfId="3507"/>
    <cellStyle name="Comma 2 2 4 7 19" xfId="3508"/>
    <cellStyle name="Comma 2 2 4 7 2" xfId="3509"/>
    <cellStyle name="Comma 2 2 4 7 20" xfId="3510"/>
    <cellStyle name="Comma 2 2 4 7 21" xfId="3511"/>
    <cellStyle name="Comma 2 2 4 7 22" xfId="3512"/>
    <cellStyle name="Comma 2 2 4 7 23" xfId="3513"/>
    <cellStyle name="Comma 2 2 4 7 24" xfId="3514"/>
    <cellStyle name="Comma 2 2 4 7 25" xfId="3515"/>
    <cellStyle name="Comma 2 2 4 7 26" xfId="3516"/>
    <cellStyle name="Comma 2 2 4 7 27" xfId="3517"/>
    <cellStyle name="Comma 2 2 4 7 28" xfId="3518"/>
    <cellStyle name="Comma 2 2 4 7 29" xfId="3519"/>
    <cellStyle name="Comma 2 2 4 7 3" xfId="3520"/>
    <cellStyle name="Comma 2 2 4 7 4" xfId="3521"/>
    <cellStyle name="Comma 2 2 4 7 5" xfId="3522"/>
    <cellStyle name="Comma 2 2 4 7 6" xfId="3523"/>
    <cellStyle name="Comma 2 2 4 7 7" xfId="3524"/>
    <cellStyle name="Comma 2 2 4 7 8" xfId="3525"/>
    <cellStyle name="Comma 2 2 4 7 9" xfId="3526"/>
    <cellStyle name="Comma 2 2 4 8" xfId="3527"/>
    <cellStyle name="Comma 2 2 4 9" xfId="3528"/>
    <cellStyle name="Comma 2 2 5" xfId="3529"/>
    <cellStyle name="Comma 2 2 5 10" xfId="3530"/>
    <cellStyle name="Comma 2 2 5 10 2" xfId="3531"/>
    <cellStyle name="Comma 2 2 5 10 3" xfId="3532"/>
    <cellStyle name="Comma 2 2 5 11" xfId="3533"/>
    <cellStyle name="Comma 2 2 5 11 2" xfId="3534"/>
    <cellStyle name="Comma 2 2 5 11 3" xfId="3535"/>
    <cellStyle name="Comma 2 2 5 12" xfId="3536"/>
    <cellStyle name="Comma 2 2 5 12 2" xfId="3537"/>
    <cellStyle name="Comma 2 2 5 12 3" xfId="3538"/>
    <cellStyle name="Comma 2 2 5 13" xfId="3539"/>
    <cellStyle name="Comma 2 2 5 13 2" xfId="3540"/>
    <cellStyle name="Comma 2 2 5 13 3" xfId="3541"/>
    <cellStyle name="Comma 2 2 5 14" xfId="3542"/>
    <cellStyle name="Comma 2 2 5 15" xfId="3543"/>
    <cellStyle name="Comma 2 2 5 16" xfId="3544"/>
    <cellStyle name="Comma 2 2 5 17" xfId="3545"/>
    <cellStyle name="Comma 2 2 5 18" xfId="3546"/>
    <cellStyle name="Comma 2 2 5 19" xfId="3547"/>
    <cellStyle name="Comma 2 2 5 2" xfId="3548"/>
    <cellStyle name="Comma 2 2 5 2 2" xfId="3549"/>
    <cellStyle name="Comma 2 2 5 20" xfId="3550"/>
    <cellStyle name="Comma 2 2 5 21" xfId="3551"/>
    <cellStyle name="Comma 2 2 5 22" xfId="3552"/>
    <cellStyle name="Comma 2 2 5 23" xfId="3553"/>
    <cellStyle name="Comma 2 2 5 24" xfId="3554"/>
    <cellStyle name="Comma 2 2 5 25" xfId="3555"/>
    <cellStyle name="Comma 2 2 5 26" xfId="3556"/>
    <cellStyle name="Comma 2 2 5 27" xfId="3557"/>
    <cellStyle name="Comma 2 2 5 28" xfId="3558"/>
    <cellStyle name="Comma 2 2 5 29" xfId="3559"/>
    <cellStyle name="Comma 2 2 5 3" xfId="3560"/>
    <cellStyle name="Comma 2 2 5 3 2" xfId="3561"/>
    <cellStyle name="Comma 2 2 5 30" xfId="3562"/>
    <cellStyle name="Comma 2 2 5 31" xfId="3563"/>
    <cellStyle name="Comma 2 2 5 32" xfId="3564"/>
    <cellStyle name="Comma 2 2 5 33" xfId="3565"/>
    <cellStyle name="Comma 2 2 5 34" xfId="3566"/>
    <cellStyle name="Comma 2 2 5 35" xfId="3567"/>
    <cellStyle name="Comma 2 2 5 36" xfId="3568"/>
    <cellStyle name="Comma 2 2 5 37" xfId="3569"/>
    <cellStyle name="Comma 2 2 5 38" xfId="3570"/>
    <cellStyle name="Comma 2 2 5 39" xfId="3571"/>
    <cellStyle name="Comma 2 2 5 4" xfId="3572"/>
    <cellStyle name="Comma 2 2 5 4 10" xfId="3573"/>
    <cellStyle name="Comma 2 2 5 4 11" xfId="3574"/>
    <cellStyle name="Comma 2 2 5 4 12" xfId="3575"/>
    <cellStyle name="Comma 2 2 5 4 13" xfId="3576"/>
    <cellStyle name="Comma 2 2 5 4 14" xfId="3577"/>
    <cellStyle name="Comma 2 2 5 4 15" xfId="3578"/>
    <cellStyle name="Comma 2 2 5 4 16" xfId="3579"/>
    <cellStyle name="Comma 2 2 5 4 17" xfId="3580"/>
    <cellStyle name="Comma 2 2 5 4 18" xfId="3581"/>
    <cellStyle name="Comma 2 2 5 4 19" xfId="3582"/>
    <cellStyle name="Comma 2 2 5 4 2" xfId="3583"/>
    <cellStyle name="Comma 2 2 5 4 20" xfId="3584"/>
    <cellStyle name="Comma 2 2 5 4 21" xfId="3585"/>
    <cellStyle name="Comma 2 2 5 4 22" xfId="3586"/>
    <cellStyle name="Comma 2 2 5 4 23" xfId="3587"/>
    <cellStyle name="Comma 2 2 5 4 24" xfId="3588"/>
    <cellStyle name="Comma 2 2 5 4 25" xfId="3589"/>
    <cellStyle name="Comma 2 2 5 4 26" xfId="3590"/>
    <cellStyle name="Comma 2 2 5 4 27" xfId="3591"/>
    <cellStyle name="Comma 2 2 5 4 28" xfId="3592"/>
    <cellStyle name="Comma 2 2 5 4 29" xfId="3593"/>
    <cellStyle name="Comma 2 2 5 4 3" xfId="3594"/>
    <cellStyle name="Comma 2 2 5 4 4" xfId="3595"/>
    <cellStyle name="Comma 2 2 5 4 5" xfId="3596"/>
    <cellStyle name="Comma 2 2 5 4 6" xfId="3597"/>
    <cellStyle name="Comma 2 2 5 4 7" xfId="3598"/>
    <cellStyle name="Comma 2 2 5 4 8" xfId="3599"/>
    <cellStyle name="Comma 2 2 5 4 9" xfId="3600"/>
    <cellStyle name="Comma 2 2 5 40" xfId="3601"/>
    <cellStyle name="Comma 2 2 5 41" xfId="3602"/>
    <cellStyle name="Comma 2 2 5 42" xfId="3603"/>
    <cellStyle name="Comma 2 2 5 5" xfId="3604"/>
    <cellStyle name="Comma 2 2 5 6" xfId="3605"/>
    <cellStyle name="Comma 2 2 5 7" xfId="3606"/>
    <cellStyle name="Comma 2 2 5 7 2" xfId="3607"/>
    <cellStyle name="Comma 2 2 5 7 3" xfId="3608"/>
    <cellStyle name="Comma 2 2 5 8" xfId="3609"/>
    <cellStyle name="Comma 2 2 5 8 2" xfId="3610"/>
    <cellStyle name="Comma 2 2 5 8 3" xfId="3611"/>
    <cellStyle name="Comma 2 2 5 9" xfId="3612"/>
    <cellStyle name="Comma 2 2 5 9 2" xfId="3613"/>
    <cellStyle name="Comma 2 2 5 9 3" xfId="3614"/>
    <cellStyle name="Comma 2 2 6" xfId="3615"/>
    <cellStyle name="Comma 2 2 6 2" xfId="3616"/>
    <cellStyle name="Comma 2 2 7" xfId="3617"/>
    <cellStyle name="Comma 2 2 7 2" xfId="3618"/>
    <cellStyle name="Comma 2 2 8" xfId="3619"/>
    <cellStyle name="Comma 2 2 8 10" xfId="3620"/>
    <cellStyle name="Comma 2 2 8 10 2" xfId="3621"/>
    <cellStyle name="Comma 2 2 8 10 3" xfId="3622"/>
    <cellStyle name="Comma 2 2 8 11" xfId="3623"/>
    <cellStyle name="Comma 2 2 8 11 2" xfId="3624"/>
    <cellStyle name="Comma 2 2 8 11 3" xfId="3625"/>
    <cellStyle name="Comma 2 2 8 12" xfId="3626"/>
    <cellStyle name="Comma 2 2 8 13" xfId="3627"/>
    <cellStyle name="Comma 2 2 8 14" xfId="3628"/>
    <cellStyle name="Comma 2 2 8 15" xfId="3629"/>
    <cellStyle name="Comma 2 2 8 16" xfId="3630"/>
    <cellStyle name="Comma 2 2 8 17" xfId="3631"/>
    <cellStyle name="Comma 2 2 8 18" xfId="3632"/>
    <cellStyle name="Comma 2 2 8 19" xfId="3633"/>
    <cellStyle name="Comma 2 2 8 2" xfId="3634"/>
    <cellStyle name="Comma 2 2 8 2 10" xfId="3635"/>
    <cellStyle name="Comma 2 2 8 2 11" xfId="3636"/>
    <cellStyle name="Comma 2 2 8 2 12" xfId="3637"/>
    <cellStyle name="Comma 2 2 8 2 13" xfId="3638"/>
    <cellStyle name="Comma 2 2 8 2 14" xfId="3639"/>
    <cellStyle name="Comma 2 2 8 2 15" xfId="3640"/>
    <cellStyle name="Comma 2 2 8 2 16" xfId="3641"/>
    <cellStyle name="Comma 2 2 8 2 17" xfId="3642"/>
    <cellStyle name="Comma 2 2 8 2 18" xfId="3643"/>
    <cellStyle name="Comma 2 2 8 2 19" xfId="3644"/>
    <cellStyle name="Comma 2 2 8 2 2" xfId="3645"/>
    <cellStyle name="Comma 2 2 8 2 20" xfId="3646"/>
    <cellStyle name="Comma 2 2 8 2 21" xfId="3647"/>
    <cellStyle name="Comma 2 2 8 2 22" xfId="3648"/>
    <cellStyle name="Comma 2 2 8 2 23" xfId="3649"/>
    <cellStyle name="Comma 2 2 8 2 24" xfId="3650"/>
    <cellStyle name="Comma 2 2 8 2 25" xfId="3651"/>
    <cellStyle name="Comma 2 2 8 2 26" xfId="3652"/>
    <cellStyle name="Comma 2 2 8 2 27" xfId="3653"/>
    <cellStyle name="Comma 2 2 8 2 28" xfId="3654"/>
    <cellStyle name="Comma 2 2 8 2 29" xfId="3655"/>
    <cellStyle name="Comma 2 2 8 2 3" xfId="3656"/>
    <cellStyle name="Comma 2 2 8 2 4" xfId="3657"/>
    <cellStyle name="Comma 2 2 8 2 5" xfId="3658"/>
    <cellStyle name="Comma 2 2 8 2 6" xfId="3659"/>
    <cellStyle name="Comma 2 2 8 2 7" xfId="3660"/>
    <cellStyle name="Comma 2 2 8 2 8" xfId="3661"/>
    <cellStyle name="Comma 2 2 8 2 9" xfId="3662"/>
    <cellStyle name="Comma 2 2 8 20" xfId="3663"/>
    <cellStyle name="Comma 2 2 8 21" xfId="3664"/>
    <cellStyle name="Comma 2 2 8 22" xfId="3665"/>
    <cellStyle name="Comma 2 2 8 23" xfId="3666"/>
    <cellStyle name="Comma 2 2 8 24" xfId="3667"/>
    <cellStyle name="Comma 2 2 8 25" xfId="3668"/>
    <cellStyle name="Comma 2 2 8 26" xfId="3669"/>
    <cellStyle name="Comma 2 2 8 27" xfId="3670"/>
    <cellStyle name="Comma 2 2 8 28" xfId="3671"/>
    <cellStyle name="Comma 2 2 8 29" xfId="3672"/>
    <cellStyle name="Comma 2 2 8 3" xfId="3673"/>
    <cellStyle name="Comma 2 2 8 30" xfId="3674"/>
    <cellStyle name="Comma 2 2 8 31" xfId="3675"/>
    <cellStyle name="Comma 2 2 8 32" xfId="3676"/>
    <cellStyle name="Comma 2 2 8 33" xfId="3677"/>
    <cellStyle name="Comma 2 2 8 34" xfId="3678"/>
    <cellStyle name="Comma 2 2 8 35" xfId="3679"/>
    <cellStyle name="Comma 2 2 8 36" xfId="3680"/>
    <cellStyle name="Comma 2 2 8 37" xfId="3681"/>
    <cellStyle name="Comma 2 2 8 38" xfId="3682"/>
    <cellStyle name="Comma 2 2 8 39" xfId="3683"/>
    <cellStyle name="Comma 2 2 8 4" xfId="3684"/>
    <cellStyle name="Comma 2 2 8 40" xfId="3685"/>
    <cellStyle name="Comma 2 2 8 5" xfId="3686"/>
    <cellStyle name="Comma 2 2 8 5 2" xfId="3687"/>
    <cellStyle name="Comma 2 2 8 5 3" xfId="3688"/>
    <cellStyle name="Comma 2 2 8 6" xfId="3689"/>
    <cellStyle name="Comma 2 2 8 6 2" xfId="3690"/>
    <cellStyle name="Comma 2 2 8 6 3" xfId="3691"/>
    <cellStyle name="Comma 2 2 8 7" xfId="3692"/>
    <cellStyle name="Comma 2 2 8 7 2" xfId="3693"/>
    <cellStyle name="Comma 2 2 8 7 3" xfId="3694"/>
    <cellStyle name="Comma 2 2 8 8" xfId="3695"/>
    <cellStyle name="Comma 2 2 8 8 2" xfId="3696"/>
    <cellStyle name="Comma 2 2 8 8 3" xfId="3697"/>
    <cellStyle name="Comma 2 2 8 9" xfId="3698"/>
    <cellStyle name="Comma 2 2 8 9 2" xfId="3699"/>
    <cellStyle name="Comma 2 2 8 9 3" xfId="3700"/>
    <cellStyle name="Comma 2 2 9" xfId="3701"/>
    <cellStyle name="Comma 2 2 9 2" xfId="3702"/>
    <cellStyle name="Comma 2 2 9 2 2" xfId="3703"/>
    <cellStyle name="Comma 2 2 9 2 2 2" xfId="3704"/>
    <cellStyle name="Comma 2 2 9 3" xfId="3705"/>
    <cellStyle name="Comma 2 2 9 4" xfId="3706"/>
    <cellStyle name="Comma 2 2 9 5" xfId="3707"/>
    <cellStyle name="Comma 2 20" xfId="3708"/>
    <cellStyle name="Comma 2 20 2" xfId="3709"/>
    <cellStyle name="Comma 2 21" xfId="3710"/>
    <cellStyle name="Comma 2 21 2" xfId="3711"/>
    <cellStyle name="Comma 2 22" xfId="3712"/>
    <cellStyle name="Comma 2 22 2" xfId="3713"/>
    <cellStyle name="Comma 2 23" xfId="3714"/>
    <cellStyle name="Comma 2 23 2" xfId="3715"/>
    <cellStyle name="Comma 2 23 2 2" xfId="3716"/>
    <cellStyle name="Comma 2 23 2 3" xfId="3717"/>
    <cellStyle name="Comma 2 23 3" xfId="3718"/>
    <cellStyle name="Comma 2 23 4" xfId="3719"/>
    <cellStyle name="Comma 2 23 5" xfId="3720"/>
    <cellStyle name="Comma 2 23 6" xfId="3721"/>
    <cellStyle name="Comma 2 24" xfId="3722"/>
    <cellStyle name="Comma 2 24 10" xfId="3723"/>
    <cellStyle name="Comma 2 24 10 2" xfId="3724"/>
    <cellStyle name="Comma 2 24 10 3" xfId="3725"/>
    <cellStyle name="Comma 2 24 11" xfId="3726"/>
    <cellStyle name="Comma 2 24 11 2" xfId="3727"/>
    <cellStyle name="Comma 2 24 11 3" xfId="3728"/>
    <cellStyle name="Comma 2 24 12" xfId="3729"/>
    <cellStyle name="Comma 2 24 13" xfId="3730"/>
    <cellStyle name="Comma 2 24 14" xfId="3731"/>
    <cellStyle name="Comma 2 24 15" xfId="3732"/>
    <cellStyle name="Comma 2 24 16" xfId="3733"/>
    <cellStyle name="Comma 2 24 17" xfId="3734"/>
    <cellStyle name="Comma 2 24 18" xfId="3735"/>
    <cellStyle name="Comma 2 24 19" xfId="3736"/>
    <cellStyle name="Comma 2 24 2" xfId="3737"/>
    <cellStyle name="Comma 2 24 2 10" xfId="3738"/>
    <cellStyle name="Comma 2 24 2 11" xfId="3739"/>
    <cellStyle name="Comma 2 24 2 12" xfId="3740"/>
    <cellStyle name="Comma 2 24 2 13" xfId="3741"/>
    <cellStyle name="Comma 2 24 2 14" xfId="3742"/>
    <cellStyle name="Comma 2 24 2 15" xfId="3743"/>
    <cellStyle name="Comma 2 24 2 16" xfId="3744"/>
    <cellStyle name="Comma 2 24 2 17" xfId="3745"/>
    <cellStyle name="Comma 2 24 2 18" xfId="3746"/>
    <cellStyle name="Comma 2 24 2 19" xfId="3747"/>
    <cellStyle name="Comma 2 24 2 2" xfId="3748"/>
    <cellStyle name="Comma 2 24 2 20" xfId="3749"/>
    <cellStyle name="Comma 2 24 2 21" xfId="3750"/>
    <cellStyle name="Comma 2 24 2 22" xfId="3751"/>
    <cellStyle name="Comma 2 24 2 23" xfId="3752"/>
    <cellStyle name="Comma 2 24 2 24" xfId="3753"/>
    <cellStyle name="Comma 2 24 2 25" xfId="3754"/>
    <cellStyle name="Comma 2 24 2 26" xfId="3755"/>
    <cellStyle name="Comma 2 24 2 27" xfId="3756"/>
    <cellStyle name="Comma 2 24 2 28" xfId="3757"/>
    <cellStyle name="Comma 2 24 2 29" xfId="3758"/>
    <cellStyle name="Comma 2 24 2 3" xfId="3759"/>
    <cellStyle name="Comma 2 24 2 4" xfId="3760"/>
    <cellStyle name="Comma 2 24 2 5" xfId="3761"/>
    <cellStyle name="Comma 2 24 2 6" xfId="3762"/>
    <cellStyle name="Comma 2 24 2 7" xfId="3763"/>
    <cellStyle name="Comma 2 24 2 8" xfId="3764"/>
    <cellStyle name="Comma 2 24 2 9" xfId="3765"/>
    <cellStyle name="Comma 2 24 20" xfId="3766"/>
    <cellStyle name="Comma 2 24 21" xfId="3767"/>
    <cellStyle name="Comma 2 24 22" xfId="3768"/>
    <cellStyle name="Comma 2 24 23" xfId="3769"/>
    <cellStyle name="Comma 2 24 24" xfId="3770"/>
    <cellStyle name="Comma 2 24 25" xfId="3771"/>
    <cellStyle name="Comma 2 24 26" xfId="3772"/>
    <cellStyle name="Comma 2 24 27" xfId="3773"/>
    <cellStyle name="Comma 2 24 28" xfId="3774"/>
    <cellStyle name="Comma 2 24 29" xfId="3775"/>
    <cellStyle name="Comma 2 24 3" xfId="3776"/>
    <cellStyle name="Comma 2 24 30" xfId="3777"/>
    <cellStyle name="Comma 2 24 31" xfId="3778"/>
    <cellStyle name="Comma 2 24 32" xfId="3779"/>
    <cellStyle name="Comma 2 24 33" xfId="3780"/>
    <cellStyle name="Comma 2 24 34" xfId="3781"/>
    <cellStyle name="Comma 2 24 35" xfId="3782"/>
    <cellStyle name="Comma 2 24 36" xfId="3783"/>
    <cellStyle name="Comma 2 24 37" xfId="3784"/>
    <cellStyle name="Comma 2 24 38" xfId="3785"/>
    <cellStyle name="Comma 2 24 39" xfId="3786"/>
    <cellStyle name="Comma 2 24 4" xfId="3787"/>
    <cellStyle name="Comma 2 24 40" xfId="3788"/>
    <cellStyle name="Comma 2 24 5" xfId="3789"/>
    <cellStyle name="Comma 2 24 5 2" xfId="3790"/>
    <cellStyle name="Comma 2 24 5 3" xfId="3791"/>
    <cellStyle name="Comma 2 24 6" xfId="3792"/>
    <cellStyle name="Comma 2 24 6 2" xfId="3793"/>
    <cellStyle name="Comma 2 24 6 3" xfId="3794"/>
    <cellStyle name="Comma 2 24 7" xfId="3795"/>
    <cellStyle name="Comma 2 24 7 2" xfId="3796"/>
    <cellStyle name="Comma 2 24 7 3" xfId="3797"/>
    <cellStyle name="Comma 2 24 8" xfId="3798"/>
    <cellStyle name="Comma 2 24 8 2" xfId="3799"/>
    <cellStyle name="Comma 2 24 8 3" xfId="3800"/>
    <cellStyle name="Comma 2 24 9" xfId="3801"/>
    <cellStyle name="Comma 2 24 9 2" xfId="3802"/>
    <cellStyle name="Comma 2 24 9 3" xfId="3803"/>
    <cellStyle name="Comma 2 25" xfId="3804"/>
    <cellStyle name="Comma 2 25 10" xfId="3805"/>
    <cellStyle name="Comma 2 25 10 2" xfId="3806"/>
    <cellStyle name="Comma 2 25 10 3" xfId="3807"/>
    <cellStyle name="Comma 2 25 11" xfId="3808"/>
    <cellStyle name="Comma 2 25 11 2" xfId="3809"/>
    <cellStyle name="Comma 2 25 11 3" xfId="3810"/>
    <cellStyle name="Comma 2 25 12" xfId="3811"/>
    <cellStyle name="Comma 2 25 13" xfId="3812"/>
    <cellStyle name="Comma 2 25 14" xfId="3813"/>
    <cellStyle name="Comma 2 25 15" xfId="3814"/>
    <cellStyle name="Comma 2 25 16" xfId="3815"/>
    <cellStyle name="Comma 2 25 17" xfId="3816"/>
    <cellStyle name="Comma 2 25 18" xfId="3817"/>
    <cellStyle name="Comma 2 25 19" xfId="3818"/>
    <cellStyle name="Comma 2 25 2" xfId="3819"/>
    <cellStyle name="Comma 2 25 2 10" xfId="3820"/>
    <cellStyle name="Comma 2 25 2 11" xfId="3821"/>
    <cellStyle name="Comma 2 25 2 12" xfId="3822"/>
    <cellStyle name="Comma 2 25 2 13" xfId="3823"/>
    <cellStyle name="Comma 2 25 2 14" xfId="3824"/>
    <cellStyle name="Comma 2 25 2 15" xfId="3825"/>
    <cellStyle name="Comma 2 25 2 16" xfId="3826"/>
    <cellStyle name="Comma 2 25 2 17" xfId="3827"/>
    <cellStyle name="Comma 2 25 2 18" xfId="3828"/>
    <cellStyle name="Comma 2 25 2 19" xfId="3829"/>
    <cellStyle name="Comma 2 25 2 2" xfId="3830"/>
    <cellStyle name="Comma 2 25 2 20" xfId="3831"/>
    <cellStyle name="Comma 2 25 2 21" xfId="3832"/>
    <cellStyle name="Comma 2 25 2 22" xfId="3833"/>
    <cellStyle name="Comma 2 25 2 23" xfId="3834"/>
    <cellStyle name="Comma 2 25 2 24" xfId="3835"/>
    <cellStyle name="Comma 2 25 2 25" xfId="3836"/>
    <cellStyle name="Comma 2 25 2 26" xfId="3837"/>
    <cellStyle name="Comma 2 25 2 27" xfId="3838"/>
    <cellStyle name="Comma 2 25 2 28" xfId="3839"/>
    <cellStyle name="Comma 2 25 2 29" xfId="3840"/>
    <cellStyle name="Comma 2 25 2 3" xfId="3841"/>
    <cellStyle name="Comma 2 25 2 4" xfId="3842"/>
    <cellStyle name="Comma 2 25 2 5" xfId="3843"/>
    <cellStyle name="Comma 2 25 2 6" xfId="3844"/>
    <cellStyle name="Comma 2 25 2 7" xfId="3845"/>
    <cellStyle name="Comma 2 25 2 8" xfId="3846"/>
    <cellStyle name="Comma 2 25 2 9" xfId="3847"/>
    <cellStyle name="Comma 2 25 20" xfId="3848"/>
    <cellStyle name="Comma 2 25 21" xfId="3849"/>
    <cellStyle name="Comma 2 25 22" xfId="3850"/>
    <cellStyle name="Comma 2 25 23" xfId="3851"/>
    <cellStyle name="Comma 2 25 24" xfId="3852"/>
    <cellStyle name="Comma 2 25 25" xfId="3853"/>
    <cellStyle name="Comma 2 25 26" xfId="3854"/>
    <cellStyle name="Comma 2 25 27" xfId="3855"/>
    <cellStyle name="Comma 2 25 28" xfId="3856"/>
    <cellStyle name="Comma 2 25 29" xfId="3857"/>
    <cellStyle name="Comma 2 25 3" xfId="3858"/>
    <cellStyle name="Comma 2 25 30" xfId="3859"/>
    <cellStyle name="Comma 2 25 31" xfId="3860"/>
    <cellStyle name="Comma 2 25 32" xfId="3861"/>
    <cellStyle name="Comma 2 25 33" xfId="3862"/>
    <cellStyle name="Comma 2 25 34" xfId="3863"/>
    <cellStyle name="Comma 2 25 35" xfId="3864"/>
    <cellStyle name="Comma 2 25 36" xfId="3865"/>
    <cellStyle name="Comma 2 25 37" xfId="3866"/>
    <cellStyle name="Comma 2 25 38" xfId="3867"/>
    <cellStyle name="Comma 2 25 39" xfId="3868"/>
    <cellStyle name="Comma 2 25 4" xfId="3869"/>
    <cellStyle name="Comma 2 25 40" xfId="3870"/>
    <cellStyle name="Comma 2 25 5" xfId="3871"/>
    <cellStyle name="Comma 2 25 5 2" xfId="3872"/>
    <cellStyle name="Comma 2 25 5 3" xfId="3873"/>
    <cellStyle name="Comma 2 25 6" xfId="3874"/>
    <cellStyle name="Comma 2 25 6 2" xfId="3875"/>
    <cellStyle name="Comma 2 25 6 3" xfId="3876"/>
    <cellStyle name="Comma 2 25 7" xfId="3877"/>
    <cellStyle name="Comma 2 25 7 2" xfId="3878"/>
    <cellStyle name="Comma 2 25 7 3" xfId="3879"/>
    <cellStyle name="Comma 2 25 8" xfId="3880"/>
    <cellStyle name="Comma 2 25 8 2" xfId="3881"/>
    <cellStyle name="Comma 2 25 8 3" xfId="3882"/>
    <cellStyle name="Comma 2 25 9" xfId="3883"/>
    <cellStyle name="Comma 2 25 9 2" xfId="3884"/>
    <cellStyle name="Comma 2 25 9 3" xfId="3885"/>
    <cellStyle name="Comma 2 26" xfId="3886"/>
    <cellStyle name="Comma 2 26 10" xfId="3887"/>
    <cellStyle name="Comma 2 26 10 2" xfId="3888"/>
    <cellStyle name="Comma 2 26 10 3" xfId="3889"/>
    <cellStyle name="Comma 2 26 11" xfId="3890"/>
    <cellStyle name="Comma 2 26 11 2" xfId="3891"/>
    <cellStyle name="Comma 2 26 11 3" xfId="3892"/>
    <cellStyle name="Comma 2 26 12" xfId="3893"/>
    <cellStyle name="Comma 2 26 13" xfId="3894"/>
    <cellStyle name="Comma 2 26 14" xfId="3895"/>
    <cellStyle name="Comma 2 26 15" xfId="3896"/>
    <cellStyle name="Comma 2 26 16" xfId="3897"/>
    <cellStyle name="Comma 2 26 17" xfId="3898"/>
    <cellStyle name="Comma 2 26 18" xfId="3899"/>
    <cellStyle name="Comma 2 26 19" xfId="3900"/>
    <cellStyle name="Comma 2 26 2" xfId="3901"/>
    <cellStyle name="Comma 2 26 2 10" xfId="3902"/>
    <cellStyle name="Comma 2 26 2 11" xfId="3903"/>
    <cellStyle name="Comma 2 26 2 12" xfId="3904"/>
    <cellStyle name="Comma 2 26 2 13" xfId="3905"/>
    <cellStyle name="Comma 2 26 2 14" xfId="3906"/>
    <cellStyle name="Comma 2 26 2 15" xfId="3907"/>
    <cellStyle name="Comma 2 26 2 16" xfId="3908"/>
    <cellStyle name="Comma 2 26 2 17" xfId="3909"/>
    <cellStyle name="Comma 2 26 2 18" xfId="3910"/>
    <cellStyle name="Comma 2 26 2 19" xfId="3911"/>
    <cellStyle name="Comma 2 26 2 2" xfId="3912"/>
    <cellStyle name="Comma 2 26 2 20" xfId="3913"/>
    <cellStyle name="Comma 2 26 2 21" xfId="3914"/>
    <cellStyle name="Comma 2 26 2 22" xfId="3915"/>
    <cellStyle name="Comma 2 26 2 23" xfId="3916"/>
    <cellStyle name="Comma 2 26 2 24" xfId="3917"/>
    <cellStyle name="Comma 2 26 2 25" xfId="3918"/>
    <cellStyle name="Comma 2 26 2 26" xfId="3919"/>
    <cellStyle name="Comma 2 26 2 27" xfId="3920"/>
    <cellStyle name="Comma 2 26 2 28" xfId="3921"/>
    <cellStyle name="Comma 2 26 2 29" xfId="3922"/>
    <cellStyle name="Comma 2 26 2 3" xfId="3923"/>
    <cellStyle name="Comma 2 26 2 4" xfId="3924"/>
    <cellStyle name="Comma 2 26 2 5" xfId="3925"/>
    <cellStyle name="Comma 2 26 2 6" xfId="3926"/>
    <cellStyle name="Comma 2 26 2 7" xfId="3927"/>
    <cellStyle name="Comma 2 26 2 8" xfId="3928"/>
    <cellStyle name="Comma 2 26 2 9" xfId="3929"/>
    <cellStyle name="Comma 2 26 20" xfId="3930"/>
    <cellStyle name="Comma 2 26 21" xfId="3931"/>
    <cellStyle name="Comma 2 26 22" xfId="3932"/>
    <cellStyle name="Comma 2 26 23" xfId="3933"/>
    <cellStyle name="Comma 2 26 24" xfId="3934"/>
    <cellStyle name="Comma 2 26 25" xfId="3935"/>
    <cellStyle name="Comma 2 26 26" xfId="3936"/>
    <cellStyle name="Comma 2 26 27" xfId="3937"/>
    <cellStyle name="Comma 2 26 28" xfId="3938"/>
    <cellStyle name="Comma 2 26 29" xfId="3939"/>
    <cellStyle name="Comma 2 26 3" xfId="3940"/>
    <cellStyle name="Comma 2 26 30" xfId="3941"/>
    <cellStyle name="Comma 2 26 31" xfId="3942"/>
    <cellStyle name="Comma 2 26 32" xfId="3943"/>
    <cellStyle name="Comma 2 26 33" xfId="3944"/>
    <cellStyle name="Comma 2 26 34" xfId="3945"/>
    <cellStyle name="Comma 2 26 35" xfId="3946"/>
    <cellStyle name="Comma 2 26 36" xfId="3947"/>
    <cellStyle name="Comma 2 26 37" xfId="3948"/>
    <cellStyle name="Comma 2 26 38" xfId="3949"/>
    <cellStyle name="Comma 2 26 39" xfId="3950"/>
    <cellStyle name="Comma 2 26 4" xfId="3951"/>
    <cellStyle name="Comma 2 26 40" xfId="3952"/>
    <cellStyle name="Comma 2 26 5" xfId="3953"/>
    <cellStyle name="Comma 2 26 5 2" xfId="3954"/>
    <cellStyle name="Comma 2 26 5 3" xfId="3955"/>
    <cellStyle name="Comma 2 26 6" xfId="3956"/>
    <cellStyle name="Comma 2 26 6 2" xfId="3957"/>
    <cellStyle name="Comma 2 26 6 3" xfId="3958"/>
    <cellStyle name="Comma 2 26 7" xfId="3959"/>
    <cellStyle name="Comma 2 26 7 2" xfId="3960"/>
    <cellStyle name="Comma 2 26 7 3" xfId="3961"/>
    <cellStyle name="Comma 2 26 8" xfId="3962"/>
    <cellStyle name="Comma 2 26 8 2" xfId="3963"/>
    <cellStyle name="Comma 2 26 8 3" xfId="3964"/>
    <cellStyle name="Comma 2 26 9" xfId="3965"/>
    <cellStyle name="Comma 2 26 9 2" xfId="3966"/>
    <cellStyle name="Comma 2 26 9 3" xfId="3967"/>
    <cellStyle name="Comma 2 27" xfId="3968"/>
    <cellStyle name="Comma 2 27 10" xfId="3969"/>
    <cellStyle name="Comma 2 27 10 2" xfId="3970"/>
    <cellStyle name="Comma 2 27 10 3" xfId="3971"/>
    <cellStyle name="Comma 2 27 11" xfId="3972"/>
    <cellStyle name="Comma 2 27 11 2" xfId="3973"/>
    <cellStyle name="Comma 2 27 11 3" xfId="3974"/>
    <cellStyle name="Comma 2 27 12" xfId="3975"/>
    <cellStyle name="Comma 2 27 13" xfId="3976"/>
    <cellStyle name="Comma 2 27 14" xfId="3977"/>
    <cellStyle name="Comma 2 27 15" xfId="3978"/>
    <cellStyle name="Comma 2 27 16" xfId="3979"/>
    <cellStyle name="Comma 2 27 17" xfId="3980"/>
    <cellStyle name="Comma 2 27 18" xfId="3981"/>
    <cellStyle name="Comma 2 27 19" xfId="3982"/>
    <cellStyle name="Comma 2 27 2" xfId="3983"/>
    <cellStyle name="Comma 2 27 2 10" xfId="3984"/>
    <cellStyle name="Comma 2 27 2 11" xfId="3985"/>
    <cellStyle name="Comma 2 27 2 12" xfId="3986"/>
    <cellStyle name="Comma 2 27 2 13" xfId="3987"/>
    <cellStyle name="Comma 2 27 2 14" xfId="3988"/>
    <cellStyle name="Comma 2 27 2 15" xfId="3989"/>
    <cellStyle name="Comma 2 27 2 16" xfId="3990"/>
    <cellStyle name="Comma 2 27 2 17" xfId="3991"/>
    <cellStyle name="Comma 2 27 2 18" xfId="3992"/>
    <cellStyle name="Comma 2 27 2 19" xfId="3993"/>
    <cellStyle name="Comma 2 27 2 2" xfId="3994"/>
    <cellStyle name="Comma 2 27 2 20" xfId="3995"/>
    <cellStyle name="Comma 2 27 2 21" xfId="3996"/>
    <cellStyle name="Comma 2 27 2 22" xfId="3997"/>
    <cellStyle name="Comma 2 27 2 23" xfId="3998"/>
    <cellStyle name="Comma 2 27 2 24" xfId="3999"/>
    <cellStyle name="Comma 2 27 2 25" xfId="4000"/>
    <cellStyle name="Comma 2 27 2 26" xfId="4001"/>
    <cellStyle name="Comma 2 27 2 27" xfId="4002"/>
    <cellStyle name="Comma 2 27 2 28" xfId="4003"/>
    <cellStyle name="Comma 2 27 2 29" xfId="4004"/>
    <cellStyle name="Comma 2 27 2 3" xfId="4005"/>
    <cellStyle name="Comma 2 27 2 4" xfId="4006"/>
    <cellStyle name="Comma 2 27 2 5" xfId="4007"/>
    <cellStyle name="Comma 2 27 2 6" xfId="4008"/>
    <cellStyle name="Comma 2 27 2 7" xfId="4009"/>
    <cellStyle name="Comma 2 27 2 8" xfId="4010"/>
    <cellStyle name="Comma 2 27 2 9" xfId="4011"/>
    <cellStyle name="Comma 2 27 20" xfId="4012"/>
    <cellStyle name="Comma 2 27 21" xfId="4013"/>
    <cellStyle name="Comma 2 27 22" xfId="4014"/>
    <cellStyle name="Comma 2 27 23" xfId="4015"/>
    <cellStyle name="Comma 2 27 24" xfId="4016"/>
    <cellStyle name="Comma 2 27 25" xfId="4017"/>
    <cellStyle name="Comma 2 27 26" xfId="4018"/>
    <cellStyle name="Comma 2 27 27" xfId="4019"/>
    <cellStyle name="Comma 2 27 28" xfId="4020"/>
    <cellStyle name="Comma 2 27 29" xfId="4021"/>
    <cellStyle name="Comma 2 27 3" xfId="4022"/>
    <cellStyle name="Comma 2 27 30" xfId="4023"/>
    <cellStyle name="Comma 2 27 31" xfId="4024"/>
    <cellStyle name="Comma 2 27 32" xfId="4025"/>
    <cellStyle name="Comma 2 27 33" xfId="4026"/>
    <cellStyle name="Comma 2 27 34" xfId="4027"/>
    <cellStyle name="Comma 2 27 35" xfId="4028"/>
    <cellStyle name="Comma 2 27 36" xfId="4029"/>
    <cellStyle name="Comma 2 27 37" xfId="4030"/>
    <cellStyle name="Comma 2 27 38" xfId="4031"/>
    <cellStyle name="Comma 2 27 39" xfId="4032"/>
    <cellStyle name="Comma 2 27 4" xfId="4033"/>
    <cellStyle name="Comma 2 27 40" xfId="4034"/>
    <cellStyle name="Comma 2 27 5" xfId="4035"/>
    <cellStyle name="Comma 2 27 5 2" xfId="4036"/>
    <cellStyle name="Comma 2 27 5 3" xfId="4037"/>
    <cellStyle name="Comma 2 27 6" xfId="4038"/>
    <cellStyle name="Comma 2 27 6 2" xfId="4039"/>
    <cellStyle name="Comma 2 27 6 3" xfId="4040"/>
    <cellStyle name="Comma 2 27 7" xfId="4041"/>
    <cellStyle name="Comma 2 27 7 2" xfId="4042"/>
    <cellStyle name="Comma 2 27 7 3" xfId="4043"/>
    <cellStyle name="Comma 2 27 8" xfId="4044"/>
    <cellStyle name="Comma 2 27 8 2" xfId="4045"/>
    <cellStyle name="Comma 2 27 8 3" xfId="4046"/>
    <cellStyle name="Comma 2 27 9" xfId="4047"/>
    <cellStyle name="Comma 2 27 9 2" xfId="4048"/>
    <cellStyle name="Comma 2 27 9 3" xfId="4049"/>
    <cellStyle name="Comma 2 28" xfId="4050"/>
    <cellStyle name="Comma 2 29" xfId="4051"/>
    <cellStyle name="Comma 2 29 2" xfId="4052"/>
    <cellStyle name="Comma 2 29 2 2" xfId="4053"/>
    <cellStyle name="Comma 2 29 2 3" xfId="4054"/>
    <cellStyle name="Comma 2 29 3" xfId="4055"/>
    <cellStyle name="Comma 2 3" xfId="29"/>
    <cellStyle name="Comma 2 3 2" xfId="4056"/>
    <cellStyle name="Comma 2 3 2 2" xfId="32741"/>
    <cellStyle name="Comma 2 3 2 2 2" xfId="32742"/>
    <cellStyle name="Comma 2 3 2 2 2 2" xfId="32743"/>
    <cellStyle name="Comma 2 3 2 2 2 2 2" xfId="32744"/>
    <cellStyle name="Comma 2 3 2 2 2 3" xfId="32745"/>
    <cellStyle name="Comma 2 3 2 2 3" xfId="32746"/>
    <cellStyle name="Comma 2 3 2 2 3 2" xfId="32747"/>
    <cellStyle name="Comma 2 3 2 2 4" xfId="32748"/>
    <cellStyle name="Comma 2 3 2 3" xfId="32749"/>
    <cellStyle name="Comma 2 3 2 4" xfId="32750"/>
    <cellStyle name="Comma 2 3 2 4 2" xfId="32751"/>
    <cellStyle name="Comma 2 3 2 5" xfId="32752"/>
    <cellStyle name="Comma 2 3 3" xfId="4057"/>
    <cellStyle name="Comma 2 3 3 2" xfId="32753"/>
    <cellStyle name="Comma 2 3 3 2 2" xfId="32754"/>
    <cellStyle name="Comma 2 3 3 2 2 2" xfId="32755"/>
    <cellStyle name="Comma 2 3 3 2 3" xfId="32756"/>
    <cellStyle name="Comma 2 3 3 3" xfId="32757"/>
    <cellStyle name="Comma 2 3 3 3 2" xfId="32758"/>
    <cellStyle name="Comma 2 3 3 4" xfId="32759"/>
    <cellStyle name="Comma 2 3 3 5" xfId="32760"/>
    <cellStyle name="Comma 2 3 4" xfId="32761"/>
    <cellStyle name="Comma 2 3 4 2" xfId="32762"/>
    <cellStyle name="Comma 2 3 4 2 2" xfId="32763"/>
    <cellStyle name="Comma 2 3 4 2 2 2" xfId="32764"/>
    <cellStyle name="Comma 2 3 4 2 3" xfId="32765"/>
    <cellStyle name="Comma 2 3 4 3" xfId="32766"/>
    <cellStyle name="Comma 2 3 4 3 2" xfId="32767"/>
    <cellStyle name="Comma 2 3 4 4" xfId="32768"/>
    <cellStyle name="Comma 2 3 4 5" xfId="32769"/>
    <cellStyle name="Comma 2 3 5" xfId="32770"/>
    <cellStyle name="Comma 2 3 5 2" xfId="32771"/>
    <cellStyle name="Comma 2 3 5 2 2" xfId="32772"/>
    <cellStyle name="Comma 2 3 5 2 2 2" xfId="32773"/>
    <cellStyle name="Comma 2 3 5 2 3" xfId="32774"/>
    <cellStyle name="Comma 2 3 5 3" xfId="32775"/>
    <cellStyle name="Comma 2 3 5 3 2" xfId="32776"/>
    <cellStyle name="Comma 2 3 5 4" xfId="32777"/>
    <cellStyle name="Comma 2 3 6" xfId="32778"/>
    <cellStyle name="Comma 2 3 7" xfId="32779"/>
    <cellStyle name="Comma 2 3 7 2" xfId="32780"/>
    <cellStyle name="Comma 2 3 8" xfId="32781"/>
    <cellStyle name="Comma 2 3 9" xfId="32782"/>
    <cellStyle name="Comma 2 30" xfId="4058"/>
    <cellStyle name="Comma 2 31" xfId="4059"/>
    <cellStyle name="Comma 2 32" xfId="4060"/>
    <cellStyle name="Comma 2 33" xfId="4061"/>
    <cellStyle name="Comma 2 34" xfId="4062"/>
    <cellStyle name="Comma 2 34 10" xfId="4063"/>
    <cellStyle name="Comma 2 34 11" xfId="4064"/>
    <cellStyle name="Comma 2 34 2" xfId="4065"/>
    <cellStyle name="Comma 2 34 3" xfId="4066"/>
    <cellStyle name="Comma 2 34 4" xfId="4067"/>
    <cellStyle name="Comma 2 34 5" xfId="4068"/>
    <cellStyle name="Comma 2 34 6" xfId="4069"/>
    <cellStyle name="Comma 2 34 7" xfId="4070"/>
    <cellStyle name="Comma 2 34 8" xfId="4071"/>
    <cellStyle name="Comma 2 34 9" xfId="4072"/>
    <cellStyle name="Comma 2 35" xfId="4073"/>
    <cellStyle name="Comma 2 35 2" xfId="4074"/>
    <cellStyle name="Comma 2 35 3" xfId="4075"/>
    <cellStyle name="Comma 2 35 4" xfId="4076"/>
    <cellStyle name="Comma 2 35 5" xfId="4077"/>
    <cellStyle name="Comma 2 35 6" xfId="4078"/>
    <cellStyle name="Comma 2 35 7" xfId="4079"/>
    <cellStyle name="Comma 2 35 8" xfId="4080"/>
    <cellStyle name="Comma 2 36" xfId="4081"/>
    <cellStyle name="Comma 2 36 2" xfId="4082"/>
    <cellStyle name="Comma 2 36 3" xfId="4083"/>
    <cellStyle name="Comma 2 36 4" xfId="4084"/>
    <cellStyle name="Comma 2 36 5" xfId="4085"/>
    <cellStyle name="Comma 2 36 6" xfId="4086"/>
    <cellStyle name="Comma 2 36 7" xfId="4087"/>
    <cellStyle name="Comma 2 36 8" xfId="4088"/>
    <cellStyle name="Comma 2 37" xfId="4089"/>
    <cellStyle name="Comma 2 37 2" xfId="4090"/>
    <cellStyle name="Comma 2 37 3" xfId="4091"/>
    <cellStyle name="Comma 2 37 4" xfId="4092"/>
    <cellStyle name="Comma 2 37 5" xfId="4093"/>
    <cellStyle name="Comma 2 37 6" xfId="4094"/>
    <cellStyle name="Comma 2 37 7" xfId="4095"/>
    <cellStyle name="Comma 2 37 8" xfId="4096"/>
    <cellStyle name="Comma 2 38" xfId="4097"/>
    <cellStyle name="Comma 2 38 2" xfId="4098"/>
    <cellStyle name="Comma 2 38 3" xfId="4099"/>
    <cellStyle name="Comma 2 38 4" xfId="4100"/>
    <cellStyle name="Comma 2 38 5" xfId="4101"/>
    <cellStyle name="Comma 2 38 6" xfId="4102"/>
    <cellStyle name="Comma 2 38 7" xfId="4103"/>
    <cellStyle name="Comma 2 38 8" xfId="4104"/>
    <cellStyle name="Comma 2 39" xfId="4105"/>
    <cellStyle name="Comma 2 4" xfId="30"/>
    <cellStyle name="Comma 2 4 2" xfId="4107"/>
    <cellStyle name="Comma 2 4 2 2" xfId="32783"/>
    <cellStyle name="Comma 2 4 2 2 2" xfId="32784"/>
    <cellStyle name="Comma 2 4 2 3" xfId="32785"/>
    <cellStyle name="Comma 2 4 2 3 2" xfId="32786"/>
    <cellStyle name="Comma 2 4 2 4" xfId="32787"/>
    <cellStyle name="Comma 2 4 2 5" xfId="32788"/>
    <cellStyle name="Comma 2 4 3" xfId="125"/>
    <cellStyle name="Comma 2 4 4" xfId="4106"/>
    <cellStyle name="Comma 2 4 4 2" xfId="32789"/>
    <cellStyle name="Comma 2 4 4 3" xfId="32790"/>
    <cellStyle name="Comma 2 4 5" xfId="32791"/>
    <cellStyle name="Comma 2 4 6" xfId="32792"/>
    <cellStyle name="Comma 2 40" xfId="4108"/>
    <cellStyle name="Comma 2 41" xfId="4109"/>
    <cellStyle name="Comma 2 42" xfId="4110"/>
    <cellStyle name="Comma 2 43" xfId="4111"/>
    <cellStyle name="Comma 2 44" xfId="4112"/>
    <cellStyle name="Comma 2 45" xfId="4113"/>
    <cellStyle name="Comma 2 45 2" xfId="4114"/>
    <cellStyle name="Comma 2 46" xfId="4115"/>
    <cellStyle name="Comma 2 46 2" xfId="4116"/>
    <cellStyle name="Comma 2 47" xfId="4117"/>
    <cellStyle name="Comma 2 48" xfId="4118"/>
    <cellStyle name="Comma 2 49" xfId="4119"/>
    <cellStyle name="Comma 2 5" xfId="4120"/>
    <cellStyle name="Comma 2 5 2" xfId="4121"/>
    <cellStyle name="Comma 2 5 2 2" xfId="32793"/>
    <cellStyle name="Comma 2 5 3" xfId="32794"/>
    <cellStyle name="Comma 2 50" xfId="4122"/>
    <cellStyle name="Comma 2 51" xfId="4123"/>
    <cellStyle name="Comma 2 52" xfId="4124"/>
    <cellStyle name="Comma 2 53" xfId="4125"/>
    <cellStyle name="Comma 2 54" xfId="4126"/>
    <cellStyle name="Comma 2 55" xfId="4127"/>
    <cellStyle name="Comma 2 56" xfId="4128"/>
    <cellStyle name="Comma 2 57" xfId="4129"/>
    <cellStyle name="Comma 2 58" xfId="4130"/>
    <cellStyle name="Comma 2 59" xfId="4131"/>
    <cellStyle name="Comma 2 6" xfId="4132"/>
    <cellStyle name="Comma 2 6 2" xfId="4133"/>
    <cellStyle name="Comma 2 60" xfId="4134"/>
    <cellStyle name="Comma 2 61" xfId="4135"/>
    <cellStyle name="Comma 2 62" xfId="12794"/>
    <cellStyle name="Comma 2 63" xfId="32795"/>
    <cellStyle name="Comma 2 64" xfId="47794"/>
    <cellStyle name="Comma 2 7" xfId="4136"/>
    <cellStyle name="Comma 2 7 2" xfId="4137"/>
    <cellStyle name="Comma 2 8" xfId="4138"/>
    <cellStyle name="Comma 2 8 2" xfId="4139"/>
    <cellStyle name="Comma 2 9" xfId="4140"/>
    <cellStyle name="Comma 2 9 2" xfId="4141"/>
    <cellStyle name="Comma 2 90" xfId="32796"/>
    <cellStyle name="Comma 2_PBT Reconciliation (10.23.09 948am)" xfId="4142"/>
    <cellStyle name="Comma 20" xfId="4143"/>
    <cellStyle name="Comma 20 2" xfId="32797"/>
    <cellStyle name="Comma 21" xfId="4144"/>
    <cellStyle name="Comma 21 10" xfId="4145"/>
    <cellStyle name="Comma 21 11" xfId="4146"/>
    <cellStyle name="Comma 21 12" xfId="4147"/>
    <cellStyle name="Comma 21 13" xfId="4148"/>
    <cellStyle name="Comma 21 14" xfId="4149"/>
    <cellStyle name="Comma 21 15" xfId="4150"/>
    <cellStyle name="Comma 21 16" xfId="4151"/>
    <cellStyle name="Comma 21 17" xfId="4152"/>
    <cellStyle name="Comma 21 18" xfId="4153"/>
    <cellStyle name="Comma 21 19" xfId="4154"/>
    <cellStyle name="Comma 21 2" xfId="4155"/>
    <cellStyle name="Comma 21 20" xfId="4156"/>
    <cellStyle name="Comma 21 21" xfId="4157"/>
    <cellStyle name="Comma 21 22" xfId="4158"/>
    <cellStyle name="Comma 21 23" xfId="4159"/>
    <cellStyle name="Comma 21 24" xfId="4160"/>
    <cellStyle name="Comma 21 3" xfId="4161"/>
    <cellStyle name="Comma 21 4" xfId="4162"/>
    <cellStyle name="Comma 21 5" xfId="4163"/>
    <cellStyle name="Comma 21 6" xfId="4164"/>
    <cellStyle name="Comma 21 7" xfId="4165"/>
    <cellStyle name="Comma 21 8" xfId="4166"/>
    <cellStyle name="Comma 21 9" xfId="4167"/>
    <cellStyle name="Comma 22" xfId="4168"/>
    <cellStyle name="Comma 23" xfId="4169"/>
    <cellStyle name="Comma 23 2" xfId="32798"/>
    <cellStyle name="Comma 23 3" xfId="32799"/>
    <cellStyle name="Comma 23 4" xfId="32800"/>
    <cellStyle name="Comma 23 5" xfId="32801"/>
    <cellStyle name="Comma 23 6" xfId="32802"/>
    <cellStyle name="Comma 23 7" xfId="32803"/>
    <cellStyle name="Comma 23 8" xfId="32804"/>
    <cellStyle name="Comma 24" xfId="4170"/>
    <cellStyle name="Comma 24 2" xfId="32805"/>
    <cellStyle name="Comma 24 3" xfId="32806"/>
    <cellStyle name="Comma 24 4" xfId="32807"/>
    <cellStyle name="Comma 24 5" xfId="32808"/>
    <cellStyle name="Comma 25" xfId="4171"/>
    <cellStyle name="Comma 25 2" xfId="4172"/>
    <cellStyle name="Comma 25 2 2" xfId="4173"/>
    <cellStyle name="Comma 25 3" xfId="4174"/>
    <cellStyle name="Comma 25 3 2" xfId="4175"/>
    <cellStyle name="Comma 25 4" xfId="4176"/>
    <cellStyle name="Comma 25 4 2" xfId="4177"/>
    <cellStyle name="Comma 25 5" xfId="4178"/>
    <cellStyle name="Comma 26" xfId="4179"/>
    <cellStyle name="Comma 26 2" xfId="4180"/>
    <cellStyle name="Comma 26 2 2" xfId="4181"/>
    <cellStyle name="Comma 26 3" xfId="4182"/>
    <cellStyle name="Comma 26 3 2" xfId="4183"/>
    <cellStyle name="Comma 26 4" xfId="4184"/>
    <cellStyle name="Comma 26 4 2" xfId="4185"/>
    <cellStyle name="Comma 26 5" xfId="4186"/>
    <cellStyle name="Comma 27" xfId="120"/>
    <cellStyle name="Comma 27 2" xfId="32809"/>
    <cellStyle name="Comma 28" xfId="12756"/>
    <cellStyle name="Comma 28 2" xfId="32810"/>
    <cellStyle name="Comma 29" xfId="4187"/>
    <cellStyle name="Comma 29 2" xfId="4188"/>
    <cellStyle name="Comma 29 2 2" xfId="4189"/>
    <cellStyle name="Comma 29 3" xfId="4190"/>
    <cellStyle name="Comma 29 3 2" xfId="4191"/>
    <cellStyle name="Comma 29 4" xfId="4192"/>
    <cellStyle name="Comma 29 4 2" xfId="4193"/>
    <cellStyle name="Comma 29 5" xfId="4194"/>
    <cellStyle name="Comma 3" xfId="31"/>
    <cellStyle name="Comma 3 10" xfId="32811"/>
    <cellStyle name="Comma 3 10 2" xfId="32812"/>
    <cellStyle name="Comma 3 10 2 2" xfId="32813"/>
    <cellStyle name="Comma 3 10 3" xfId="32814"/>
    <cellStyle name="Comma 3 10 4" xfId="32815"/>
    <cellStyle name="Comma 3 11" xfId="32816"/>
    <cellStyle name="Comma 3 11 2" xfId="32817"/>
    <cellStyle name="Comma 3 11 2 2" xfId="32818"/>
    <cellStyle name="Comma 3 11 3" xfId="32819"/>
    <cellStyle name="Comma 3 11 4" xfId="32820"/>
    <cellStyle name="Comma 3 12" xfId="32821"/>
    <cellStyle name="Comma 3 12 2" xfId="32822"/>
    <cellStyle name="Comma 3 12 2 2" xfId="32823"/>
    <cellStyle name="Comma 3 12 3" xfId="32824"/>
    <cellStyle name="Comma 3 12 4" xfId="32825"/>
    <cellStyle name="Comma 3 13" xfId="32826"/>
    <cellStyle name="Comma 3 13 2" xfId="32827"/>
    <cellStyle name="Comma 3 13 2 2" xfId="32828"/>
    <cellStyle name="Comma 3 13 3" xfId="32829"/>
    <cellStyle name="Comma 3 13 4" xfId="32830"/>
    <cellStyle name="Comma 3 14" xfId="32831"/>
    <cellStyle name="Comma 3 14 2" xfId="32832"/>
    <cellStyle name="Comma 3 14 2 2" xfId="32833"/>
    <cellStyle name="Comma 3 14 3" xfId="32834"/>
    <cellStyle name="Comma 3 14 4" xfId="32835"/>
    <cellStyle name="Comma 3 15" xfId="32836"/>
    <cellStyle name="Comma 3 15 2" xfId="32837"/>
    <cellStyle name="Comma 3 15 2 2" xfId="32838"/>
    <cellStyle name="Comma 3 15 3" xfId="32839"/>
    <cellStyle name="Comma 3 2" xfId="4195"/>
    <cellStyle name="Comma 3 2 2" xfId="4196"/>
    <cellStyle name="Comma 3 2 2 2" xfId="32840"/>
    <cellStyle name="Comma 3 2 2 3" xfId="32841"/>
    <cellStyle name="Comma 3 2 2 4" xfId="32842"/>
    <cellStyle name="Comma 3 2 2 4 2" xfId="32843"/>
    <cellStyle name="Comma 3 2 2 5" xfId="32844"/>
    <cellStyle name="Comma 3 2 2 6" xfId="32845"/>
    <cellStyle name="Comma 3 2 3" xfId="32846"/>
    <cellStyle name="Comma 3 2 4" xfId="32847"/>
    <cellStyle name="Comma 3 2 4 2" xfId="32848"/>
    <cellStyle name="Comma 3 2 4 2 2" xfId="32849"/>
    <cellStyle name="Comma 3 2 4 2 2 2" xfId="32850"/>
    <cellStyle name="Comma 3 2 4 2 3" xfId="32851"/>
    <cellStyle name="Comma 3 2 4 2 4" xfId="32852"/>
    <cellStyle name="Comma 3 2 4 3" xfId="32853"/>
    <cellStyle name="Comma 3 2 5" xfId="32854"/>
    <cellStyle name="Comma 3 2 5 2" xfId="32855"/>
    <cellStyle name="Comma 3 2 5 2 2" xfId="32856"/>
    <cellStyle name="Comma 3 2 5 3" xfId="32857"/>
    <cellStyle name="Comma 3 2 5 4" xfId="32858"/>
    <cellStyle name="Comma 3 2 6" xfId="32859"/>
    <cellStyle name="Comma 3 2 6 2" xfId="32860"/>
    <cellStyle name="Comma 3 2 6 2 2" xfId="32861"/>
    <cellStyle name="Comma 3 2 6 3" xfId="32862"/>
    <cellStyle name="Comma 3 2 6 4" xfId="32863"/>
    <cellStyle name="Comma 3 2 7" xfId="32864"/>
    <cellStyle name="Comma 3 2 7 2" xfId="32865"/>
    <cellStyle name="Comma 3 2 7 2 2" xfId="32866"/>
    <cellStyle name="Comma 3 2 7 3" xfId="32867"/>
    <cellStyle name="Comma 3 2 7 4" xfId="32868"/>
    <cellStyle name="Comma 3 2 8" xfId="32869"/>
    <cellStyle name="Comma 3 2 8 2" xfId="32870"/>
    <cellStyle name="Comma 3 3" xfId="4197"/>
    <cellStyle name="Comma 3 3 2" xfId="4198"/>
    <cellStyle name="Comma 3 3 3" xfId="32871"/>
    <cellStyle name="Comma 3 3 4" xfId="32872"/>
    <cellStyle name="Comma 3 4" xfId="4199"/>
    <cellStyle name="Comma 3 4 10" xfId="32873"/>
    <cellStyle name="Comma 3 4 10 2" xfId="32874"/>
    <cellStyle name="Comma 3 4 10 2 2" xfId="32875"/>
    <cellStyle name="Comma 3 4 10 3" xfId="32876"/>
    <cellStyle name="Comma 3 4 10 4" xfId="32877"/>
    <cellStyle name="Comma 3 4 11" xfId="32878"/>
    <cellStyle name="Comma 3 4 11 2" xfId="32879"/>
    <cellStyle name="Comma 3 4 11 2 2" xfId="32880"/>
    <cellStyle name="Comma 3 4 11 3" xfId="32881"/>
    <cellStyle name="Comma 3 4 11 4" xfId="32882"/>
    <cellStyle name="Comma 3 4 12" xfId="32883"/>
    <cellStyle name="Comma 3 4 12 2" xfId="32884"/>
    <cellStyle name="Comma 3 4 13" xfId="32885"/>
    <cellStyle name="Comma 3 4 14" xfId="32886"/>
    <cellStyle name="Comma 3 4 15" xfId="32887"/>
    <cellStyle name="Comma 3 4 2" xfId="4200"/>
    <cellStyle name="Comma 3 4 2 2" xfId="32888"/>
    <cellStyle name="Comma 3 4 2 2 2" xfId="32889"/>
    <cellStyle name="Comma 3 4 2 2 2 2" xfId="32890"/>
    <cellStyle name="Comma 3 4 2 2 3" xfId="32891"/>
    <cellStyle name="Comma 3 4 2 2 4" xfId="32892"/>
    <cellStyle name="Comma 3 4 2 3" xfId="32893"/>
    <cellStyle name="Comma 3 4 2 3 2" xfId="32894"/>
    <cellStyle name="Comma 3 4 2 4" xfId="32895"/>
    <cellStyle name="Comma 3 4 2 5" xfId="32896"/>
    <cellStyle name="Comma 3 4 2 6" xfId="32897"/>
    <cellStyle name="Comma 3 4 3" xfId="32898"/>
    <cellStyle name="Comma 3 4 3 2" xfId="32899"/>
    <cellStyle name="Comma 3 4 3 2 2" xfId="32900"/>
    <cellStyle name="Comma 3 4 3 3" xfId="32901"/>
    <cellStyle name="Comma 3 4 3 4" xfId="32902"/>
    <cellStyle name="Comma 3 4 4" xfId="32903"/>
    <cellStyle name="Comma 3 4 4 2" xfId="32904"/>
    <cellStyle name="Comma 3 4 4 2 2" xfId="32905"/>
    <cellStyle name="Comma 3 4 4 3" xfId="32906"/>
    <cellStyle name="Comma 3 4 4 4" xfId="32907"/>
    <cellStyle name="Comma 3 4 5" xfId="32908"/>
    <cellStyle name="Comma 3 4 5 2" xfId="32909"/>
    <cellStyle name="Comma 3 4 5 2 2" xfId="32910"/>
    <cellStyle name="Comma 3 4 5 3" xfId="32911"/>
    <cellStyle name="Comma 3 4 5 4" xfId="32912"/>
    <cellStyle name="Comma 3 4 6" xfId="32913"/>
    <cellStyle name="Comma 3 4 6 2" xfId="32914"/>
    <cellStyle name="Comma 3 4 6 2 2" xfId="32915"/>
    <cellStyle name="Comma 3 4 6 3" xfId="32916"/>
    <cellStyle name="Comma 3 4 6 4" xfId="32917"/>
    <cellStyle name="Comma 3 4 7" xfId="32918"/>
    <cellStyle name="Comma 3 4 7 2" xfId="32919"/>
    <cellStyle name="Comma 3 4 7 2 2" xfId="32920"/>
    <cellStyle name="Comma 3 4 7 3" xfId="32921"/>
    <cellStyle name="Comma 3 4 7 4" xfId="32922"/>
    <cellStyle name="Comma 3 4 8" xfId="32923"/>
    <cellStyle name="Comma 3 4 9" xfId="32924"/>
    <cellStyle name="Comma 3 4 9 2" xfId="32925"/>
    <cellStyle name="Comma 3 4 9 2 2" xfId="32926"/>
    <cellStyle name="Comma 3 4 9 3" xfId="32927"/>
    <cellStyle name="Comma 3 4 9 4" xfId="32928"/>
    <cellStyle name="Comma 3 5" xfId="4201"/>
    <cellStyle name="Comma 3 5 10" xfId="4202"/>
    <cellStyle name="Comma 3 5 11" xfId="32929"/>
    <cellStyle name="Comma 3 5 12" xfId="32930"/>
    <cellStyle name="Comma 3 5 13" xfId="32931"/>
    <cellStyle name="Comma 3 5 2" xfId="4203"/>
    <cellStyle name="Comma 3 5 2 2" xfId="4204"/>
    <cellStyle name="Comma 3 5 2 2 2" xfId="4205"/>
    <cellStyle name="Comma 3 5 2 2 2 2" xfId="32932"/>
    <cellStyle name="Comma 3 5 2 2 2 3" xfId="32933"/>
    <cellStyle name="Comma 3 5 2 2 3" xfId="32934"/>
    <cellStyle name="Comma 3 5 2 2 4" xfId="32935"/>
    <cellStyle name="Comma 3 5 2 2 5" xfId="32936"/>
    <cellStyle name="Comma 3 5 2 3" xfId="4206"/>
    <cellStyle name="Comma 3 5 2 3 2" xfId="32937"/>
    <cellStyle name="Comma 3 5 2 3 3" xfId="32938"/>
    <cellStyle name="Comma 3 5 2 4" xfId="32939"/>
    <cellStyle name="Comma 3 5 2 5" xfId="32940"/>
    <cellStyle name="Comma 3 5 2 6" xfId="32941"/>
    <cellStyle name="Comma 3 5 3" xfId="4207"/>
    <cellStyle name="Comma 3 5 3 2" xfId="4208"/>
    <cellStyle name="Comma 3 5 3 2 2" xfId="32942"/>
    <cellStyle name="Comma 3 5 3 2 3" xfId="32943"/>
    <cellStyle name="Comma 3 5 3 3" xfId="32944"/>
    <cellStyle name="Comma 3 5 3 4" xfId="32945"/>
    <cellStyle name="Comma 3 5 3 5" xfId="32946"/>
    <cellStyle name="Comma 3 5 4" xfId="4209"/>
    <cellStyle name="Comma 3 5 4 2" xfId="32947"/>
    <cellStyle name="Comma 3 5 4 3" xfId="32948"/>
    <cellStyle name="Comma 3 5 5" xfId="4210"/>
    <cellStyle name="Comma 3 5 6" xfId="4211"/>
    <cellStyle name="Comma 3 5 7" xfId="4212"/>
    <cellStyle name="Comma 3 5 8" xfId="4213"/>
    <cellStyle name="Comma 3 5 9" xfId="4214"/>
    <cellStyle name="Comma 3 6" xfId="4215"/>
    <cellStyle name="Comma 3 6 10" xfId="4216"/>
    <cellStyle name="Comma 3 6 11" xfId="32949"/>
    <cellStyle name="Comma 3 6 12" xfId="32950"/>
    <cellStyle name="Comma 3 6 13" xfId="32951"/>
    <cellStyle name="Comma 3 6 2" xfId="4217"/>
    <cellStyle name="Comma 3 6 2 2" xfId="32952"/>
    <cellStyle name="Comma 3 6 2 2 2" xfId="32953"/>
    <cellStyle name="Comma 3 6 2 3" xfId="32954"/>
    <cellStyle name="Comma 3 6 2 4" xfId="32955"/>
    <cellStyle name="Comma 3 6 2 5" xfId="32956"/>
    <cellStyle name="Comma 3 6 3" xfId="4218"/>
    <cellStyle name="Comma 3 6 3 2" xfId="32957"/>
    <cellStyle name="Comma 3 6 3 3" xfId="32958"/>
    <cellStyle name="Comma 3 6 4" xfId="4219"/>
    <cellStyle name="Comma 3 6 5" xfId="4220"/>
    <cellStyle name="Comma 3 6 6" xfId="4221"/>
    <cellStyle name="Comma 3 6 7" xfId="4222"/>
    <cellStyle name="Comma 3 6 8" xfId="4223"/>
    <cellStyle name="Comma 3 6 9" xfId="4224"/>
    <cellStyle name="Comma 3 7" xfId="4225"/>
    <cellStyle name="Comma 3 7 10" xfId="4226"/>
    <cellStyle name="Comma 3 7 11" xfId="32959"/>
    <cellStyle name="Comma 3 7 12" xfId="32960"/>
    <cellStyle name="Comma 3 7 13" xfId="32961"/>
    <cellStyle name="Comma 3 7 2" xfId="4227"/>
    <cellStyle name="Comma 3 7 2 2" xfId="32962"/>
    <cellStyle name="Comma 3 7 2 2 2" xfId="32963"/>
    <cellStyle name="Comma 3 7 2 3" xfId="32964"/>
    <cellStyle name="Comma 3 7 2 4" xfId="32965"/>
    <cellStyle name="Comma 3 7 2 5" xfId="32966"/>
    <cellStyle name="Comma 3 7 3" xfId="4228"/>
    <cellStyle name="Comma 3 7 3 2" xfId="32967"/>
    <cellStyle name="Comma 3 7 3 3" xfId="32968"/>
    <cellStyle name="Comma 3 7 4" xfId="4229"/>
    <cellStyle name="Comma 3 7 5" xfId="4230"/>
    <cellStyle name="Comma 3 7 6" xfId="4231"/>
    <cellStyle name="Comma 3 7 7" xfId="4232"/>
    <cellStyle name="Comma 3 7 8" xfId="4233"/>
    <cellStyle name="Comma 3 7 9" xfId="4234"/>
    <cellStyle name="Comma 3 8" xfId="4235"/>
    <cellStyle name="Comma 3 8 2" xfId="32969"/>
    <cellStyle name="Comma 3 8 2 2" xfId="32970"/>
    <cellStyle name="Comma 3 8 2 2 2" xfId="32971"/>
    <cellStyle name="Comma 3 8 2 3" xfId="32972"/>
    <cellStyle name="Comma 3 8 2 4" xfId="32973"/>
    <cellStyle name="Comma 3 8 3" xfId="32974"/>
    <cellStyle name="Comma 3 8 3 2" xfId="32975"/>
    <cellStyle name="Comma 3 8 4" xfId="32976"/>
    <cellStyle name="Comma 3 8 5" xfId="32977"/>
    <cellStyle name="Comma 3 8 6" xfId="32978"/>
    <cellStyle name="Comma 3 9" xfId="12792"/>
    <cellStyle name="Comma 3 9 2" xfId="32979"/>
    <cellStyle name="Comma 3 9 2 2" xfId="32980"/>
    <cellStyle name="Comma 3 9 2 2 2" xfId="32981"/>
    <cellStyle name="Comma 3 9 2 3" xfId="32982"/>
    <cellStyle name="Comma 3 9 2 4" xfId="32983"/>
    <cellStyle name="Comma 3 9 2 5" xfId="32984"/>
    <cellStyle name="Comma 3 9 3" xfId="32985"/>
    <cellStyle name="Comma 3 9 3 2" xfId="32986"/>
    <cellStyle name="Comma 3 9 4" xfId="32987"/>
    <cellStyle name="Comma 3 9 5" xfId="32988"/>
    <cellStyle name="Comma 3 9 6" xfId="32989"/>
    <cellStyle name="Comma 3_Comverse 2004 Income Tax Review Wkbk 12 13 v1" xfId="4236"/>
    <cellStyle name="Comma 30" xfId="12761"/>
    <cellStyle name="Comma 31" xfId="4237"/>
    <cellStyle name="Comma 31 2" xfId="4238"/>
    <cellStyle name="Comma 31 2 2" xfId="4239"/>
    <cellStyle name="Comma 31 3" xfId="4240"/>
    <cellStyle name="Comma 31 3 2" xfId="4241"/>
    <cellStyle name="Comma 31 4" xfId="4242"/>
    <cellStyle name="Comma 31 4 2" xfId="4243"/>
    <cellStyle name="Comma 31 5" xfId="4244"/>
    <cellStyle name="Comma 32" xfId="4245"/>
    <cellStyle name="Comma 32 2" xfId="4246"/>
    <cellStyle name="Comma 32 2 2" xfId="4247"/>
    <cellStyle name="Comma 32 3" xfId="4248"/>
    <cellStyle name="Comma 32 3 2" xfId="4249"/>
    <cellStyle name="Comma 32 4" xfId="4250"/>
    <cellStyle name="Comma 32 4 2" xfId="4251"/>
    <cellStyle name="Comma 32 5" xfId="4252"/>
    <cellStyle name="Comma 33" xfId="4253"/>
    <cellStyle name="Comma 34" xfId="12764"/>
    <cellStyle name="Comma 35" xfId="4254"/>
    <cellStyle name="Comma 35 2" xfId="4255"/>
    <cellStyle name="Comma 35 2 2" xfId="4256"/>
    <cellStyle name="Comma 35 3" xfId="4257"/>
    <cellStyle name="Comma 35 3 2" xfId="4258"/>
    <cellStyle name="Comma 35 4" xfId="4259"/>
    <cellStyle name="Comma 35 4 2" xfId="4260"/>
    <cellStyle name="Comma 35 5" xfId="4261"/>
    <cellStyle name="Comma 36" xfId="4262"/>
    <cellStyle name="Comma 36 2" xfId="4263"/>
    <cellStyle name="Comma 36 2 2" xfId="4264"/>
    <cellStyle name="Comma 36 3" xfId="4265"/>
    <cellStyle name="Comma 36 3 2" xfId="4266"/>
    <cellStyle name="Comma 36 4" xfId="4267"/>
    <cellStyle name="Comma 36 4 2" xfId="4268"/>
    <cellStyle name="Comma 36 5" xfId="4269"/>
    <cellStyle name="Comma 37" xfId="32990"/>
    <cellStyle name="Comma 38" xfId="32991"/>
    <cellStyle name="Comma 39" xfId="4270"/>
    <cellStyle name="Comma 39 2" xfId="4271"/>
    <cellStyle name="Comma 39 2 2" xfId="4272"/>
    <cellStyle name="Comma 39 3" xfId="4273"/>
    <cellStyle name="Comma 39 3 2" xfId="4274"/>
    <cellStyle name="Comma 39 4" xfId="4275"/>
    <cellStyle name="Comma 39 4 2" xfId="4276"/>
    <cellStyle name="Comma 39 5" xfId="4277"/>
    <cellStyle name="Comma 4" xfId="32"/>
    <cellStyle name="Comma 4 10" xfId="32992"/>
    <cellStyle name="Comma 4 10 2" xfId="32993"/>
    <cellStyle name="Comma 4 10 2 2" xfId="32994"/>
    <cellStyle name="Comma 4 10 3" xfId="32995"/>
    <cellStyle name="Comma 4 10 4" xfId="32996"/>
    <cellStyle name="Comma 4 11" xfId="32997"/>
    <cellStyle name="Comma 4 12" xfId="47795"/>
    <cellStyle name="Comma 4 2" xfId="4279"/>
    <cellStyle name="Comma 4 2 10" xfId="4280"/>
    <cellStyle name="Comma 4 2 11" xfId="32998"/>
    <cellStyle name="Comma 4 2 12" xfId="32999"/>
    <cellStyle name="Comma 4 2 13" xfId="33000"/>
    <cellStyle name="Comma 4 2 2" xfId="4281"/>
    <cellStyle name="Comma 4 2 2 2" xfId="33001"/>
    <cellStyle name="Comma 4 2 3" xfId="4282"/>
    <cellStyle name="Comma 4 2 3 2" xfId="33002"/>
    <cellStyle name="Comma 4 2 4" xfId="4283"/>
    <cellStyle name="Comma 4 2 5" xfId="4284"/>
    <cellStyle name="Comma 4 2 6" xfId="4285"/>
    <cellStyle name="Comma 4 2 7" xfId="4286"/>
    <cellStyle name="Comma 4 2 8" xfId="4287"/>
    <cellStyle name="Comma 4 2 9" xfId="4288"/>
    <cellStyle name="Comma 4 3" xfId="4289"/>
    <cellStyle name="Comma 4 3 10" xfId="4290"/>
    <cellStyle name="Comma 4 3 11" xfId="33003"/>
    <cellStyle name="Comma 4 3 12" xfId="33004"/>
    <cellStyle name="Comma 4 3 13" xfId="33005"/>
    <cellStyle name="Comma 4 3 2" xfId="4291"/>
    <cellStyle name="Comma 4 3 2 2" xfId="33006"/>
    <cellStyle name="Comma 4 3 3" xfId="4292"/>
    <cellStyle name="Comma 4 3 3 2" xfId="33007"/>
    <cellStyle name="Comma 4 3 3 3" xfId="33008"/>
    <cellStyle name="Comma 4 3 4" xfId="4293"/>
    <cellStyle name="Comma 4 3 5" xfId="4294"/>
    <cellStyle name="Comma 4 3 6" xfId="4295"/>
    <cellStyle name="Comma 4 3 7" xfId="4296"/>
    <cellStyle name="Comma 4 3 8" xfId="4297"/>
    <cellStyle name="Comma 4 3 9" xfId="4298"/>
    <cellStyle name="Comma 4 4" xfId="4299"/>
    <cellStyle name="Comma 4 4 10" xfId="4300"/>
    <cellStyle name="Comma 4 4 11" xfId="33009"/>
    <cellStyle name="Comma 4 4 12" xfId="33010"/>
    <cellStyle name="Comma 4 4 13" xfId="33011"/>
    <cellStyle name="Comma 4 4 2" xfId="4301"/>
    <cellStyle name="Comma 4 4 2 2" xfId="33012"/>
    <cellStyle name="Comma 4 4 2 2 2" xfId="33013"/>
    <cellStyle name="Comma 4 4 2 3" xfId="33014"/>
    <cellStyle name="Comma 4 4 2 4" xfId="33015"/>
    <cellStyle name="Comma 4 4 2 5" xfId="33016"/>
    <cellStyle name="Comma 4 4 3" xfId="4302"/>
    <cellStyle name="Comma 4 4 3 2" xfId="33017"/>
    <cellStyle name="Comma 4 4 3 3" xfId="33018"/>
    <cellStyle name="Comma 4 4 4" xfId="4303"/>
    <cellStyle name="Comma 4 4 5" xfId="4304"/>
    <cellStyle name="Comma 4 4 6" xfId="4305"/>
    <cellStyle name="Comma 4 4 7" xfId="4306"/>
    <cellStyle name="Comma 4 4 8" xfId="4307"/>
    <cellStyle name="Comma 4 4 9" xfId="4308"/>
    <cellStyle name="Comma 4 5" xfId="4309"/>
    <cellStyle name="Comma 4 5 2" xfId="33019"/>
    <cellStyle name="Comma 4 5 2 2" xfId="33020"/>
    <cellStyle name="Comma 4 5 2 3" xfId="33021"/>
    <cellStyle name="Comma 4 5 3" xfId="33022"/>
    <cellStyle name="Comma 4 5 4" xfId="33023"/>
    <cellStyle name="Comma 4 5 5" xfId="33024"/>
    <cellStyle name="Comma 4 6" xfId="4310"/>
    <cellStyle name="Comma 4 6 2" xfId="33025"/>
    <cellStyle name="Comma 4 6 2 2" xfId="33026"/>
    <cellStyle name="Comma 4 6 2 3" xfId="33027"/>
    <cellStyle name="Comma 4 6 3" xfId="33028"/>
    <cellStyle name="Comma 4 6 4" xfId="33029"/>
    <cellStyle name="Comma 4 6 5" xfId="33030"/>
    <cellStyle name="Comma 4 7" xfId="4278"/>
    <cellStyle name="Comma 4 7 2" xfId="33031"/>
    <cellStyle name="Comma 4 7 2 2" xfId="33032"/>
    <cellStyle name="Comma 4 7 3" xfId="33033"/>
    <cellStyle name="Comma 4 7 4" xfId="33034"/>
    <cellStyle name="Comma 4 7 5" xfId="33035"/>
    <cellStyle name="Comma 4 8" xfId="33036"/>
    <cellStyle name="Comma 4 8 2" xfId="33037"/>
    <cellStyle name="Comma 4 8 2 2" xfId="33038"/>
    <cellStyle name="Comma 4 8 3" xfId="33039"/>
    <cellStyle name="Comma 4 8 4" xfId="33040"/>
    <cellStyle name="Comma 4 8 5" xfId="33041"/>
    <cellStyle name="Comma 4 9" xfId="33042"/>
    <cellStyle name="Comma 4 9 2" xfId="33043"/>
    <cellStyle name="Comma 4 9 2 2" xfId="33044"/>
    <cellStyle name="Comma 4 9 3" xfId="33045"/>
    <cellStyle name="Comma 4 9 4" xfId="33046"/>
    <cellStyle name="Comma 4 9 5" xfId="33047"/>
    <cellStyle name="Comma 40" xfId="33048"/>
    <cellStyle name="Comma 41" xfId="4311"/>
    <cellStyle name="Comma 41 2" xfId="4312"/>
    <cellStyle name="Comma 41 2 2" xfId="4313"/>
    <cellStyle name="Comma 41 3" xfId="4314"/>
    <cellStyle name="Comma 41 3 2" xfId="4315"/>
    <cellStyle name="Comma 41 4" xfId="4316"/>
    <cellStyle name="Comma 41 4 2" xfId="4317"/>
    <cellStyle name="Comma 41 5" xfId="4318"/>
    <cellStyle name="Comma 42" xfId="33049"/>
    <cellStyle name="Comma 43" xfId="4319"/>
    <cellStyle name="Comma 43 2" xfId="4320"/>
    <cellStyle name="Comma 43 2 2" xfId="4321"/>
    <cellStyle name="Comma 43 3" xfId="4322"/>
    <cellStyle name="Comma 43 3 2" xfId="4323"/>
    <cellStyle name="Comma 43 4" xfId="4324"/>
    <cellStyle name="Comma 43 4 2" xfId="4325"/>
    <cellStyle name="Comma 43 5" xfId="4326"/>
    <cellStyle name="Comma 44" xfId="4327"/>
    <cellStyle name="Comma 44 2" xfId="4328"/>
    <cellStyle name="Comma 44 2 2" xfId="4329"/>
    <cellStyle name="Comma 44 3" xfId="4330"/>
    <cellStyle name="Comma 44 3 2" xfId="4331"/>
    <cellStyle name="Comma 44 4" xfId="4332"/>
    <cellStyle name="Comma 44 4 2" xfId="4333"/>
    <cellStyle name="Comma 44 5" xfId="4334"/>
    <cellStyle name="Comma 45" xfId="33050"/>
    <cellStyle name="Comma 46" xfId="33051"/>
    <cellStyle name="Comma 47" xfId="4335"/>
    <cellStyle name="Comma 47 2" xfId="4336"/>
    <cellStyle name="Comma 47 2 2" xfId="4337"/>
    <cellStyle name="Comma 47 3" xfId="4338"/>
    <cellStyle name="Comma 47 3 2" xfId="4339"/>
    <cellStyle name="Comma 47 4" xfId="4340"/>
    <cellStyle name="Comma 47 4 2" xfId="4341"/>
    <cellStyle name="Comma 47 5" xfId="4342"/>
    <cellStyle name="Comma 48" xfId="4343"/>
    <cellStyle name="Comma 48 2" xfId="4344"/>
    <cellStyle name="Comma 48 2 2" xfId="4345"/>
    <cellStyle name="Comma 48 3" xfId="4346"/>
    <cellStyle name="Comma 48 3 2" xfId="4347"/>
    <cellStyle name="Comma 48 4" xfId="4348"/>
    <cellStyle name="Comma 48 4 2" xfId="4349"/>
    <cellStyle name="Comma 48 5" xfId="4350"/>
    <cellStyle name="Comma 49" xfId="33052"/>
    <cellStyle name="Comma 5" xfId="33"/>
    <cellStyle name="Comma 5 10" xfId="33053"/>
    <cellStyle name="Comma 5 10 2" xfId="33054"/>
    <cellStyle name="Comma 5 10 2 2" xfId="33055"/>
    <cellStyle name="Comma 5 10 3" xfId="33056"/>
    <cellStyle name="Comma 5 10 4" xfId="33057"/>
    <cellStyle name="Comma 5 10 5" xfId="33058"/>
    <cellStyle name="Comma 5 11" xfId="33059"/>
    <cellStyle name="Comma 5 11 2" xfId="33060"/>
    <cellStyle name="Comma 5 11 2 2" xfId="33061"/>
    <cellStyle name="Comma 5 11 3" xfId="33062"/>
    <cellStyle name="Comma 5 11 4" xfId="33063"/>
    <cellStyle name="Comma 5 11 5" xfId="33064"/>
    <cellStyle name="Comma 5 12" xfId="33065"/>
    <cellStyle name="Comma 5 12 2" xfId="33066"/>
    <cellStyle name="Comma 5 12 2 2" xfId="33067"/>
    <cellStyle name="Comma 5 12 3" xfId="33068"/>
    <cellStyle name="Comma 5 12 4" xfId="33069"/>
    <cellStyle name="Comma 5 13" xfId="33070"/>
    <cellStyle name="Comma 5 13 2" xfId="33071"/>
    <cellStyle name="Comma 5 14" xfId="33072"/>
    <cellStyle name="Comma 5 2" xfId="4352"/>
    <cellStyle name="Comma 5 2 10" xfId="33073"/>
    <cellStyle name="Comma 5 2 10 2" xfId="33074"/>
    <cellStyle name="Comma 5 2 10 2 2" xfId="33075"/>
    <cellStyle name="Comma 5 2 10 3" xfId="33076"/>
    <cellStyle name="Comma 5 2 11" xfId="33077"/>
    <cellStyle name="Comma 5 2 11 2" xfId="33078"/>
    <cellStyle name="Comma 5 2 12" xfId="33079"/>
    <cellStyle name="Comma 5 2 13" xfId="33080"/>
    <cellStyle name="Comma 5 2 14" xfId="33081"/>
    <cellStyle name="Comma 5 2 2" xfId="4353"/>
    <cellStyle name="Comma 5 2 2 10" xfId="33082"/>
    <cellStyle name="Comma 5 2 2 11" xfId="33083"/>
    <cellStyle name="Comma 5 2 2 12" xfId="33084"/>
    <cellStyle name="Comma 5 2 2 2" xfId="33085"/>
    <cellStyle name="Comma 5 2 2 2 2" xfId="33086"/>
    <cellStyle name="Comma 5 2 2 2 2 2" xfId="33087"/>
    <cellStyle name="Comma 5 2 2 2 2 2 2" xfId="33088"/>
    <cellStyle name="Comma 5 2 2 2 2 3" xfId="33089"/>
    <cellStyle name="Comma 5 2 2 2 2 4" xfId="33090"/>
    <cellStyle name="Comma 5 2 2 2 3" xfId="33091"/>
    <cellStyle name="Comma 5 2 2 2 3 2" xfId="33092"/>
    <cellStyle name="Comma 5 2 2 2 4" xfId="33093"/>
    <cellStyle name="Comma 5 2 2 2 5" xfId="33094"/>
    <cellStyle name="Comma 5 2 2 3" xfId="33095"/>
    <cellStyle name="Comma 5 2 2 3 2" xfId="33096"/>
    <cellStyle name="Comma 5 2 2 3 2 2" xfId="33097"/>
    <cellStyle name="Comma 5 2 2 3 2 2 2" xfId="33098"/>
    <cellStyle name="Comma 5 2 2 3 2 3" xfId="33099"/>
    <cellStyle name="Comma 5 2 2 3 2 4" xfId="33100"/>
    <cellStyle name="Comma 5 2 2 3 3" xfId="33101"/>
    <cellStyle name="Comma 5 2 2 3 3 2" xfId="33102"/>
    <cellStyle name="Comma 5 2 2 3 4" xfId="33103"/>
    <cellStyle name="Comma 5 2 2 3 5" xfId="33104"/>
    <cellStyle name="Comma 5 2 2 4" xfId="33105"/>
    <cellStyle name="Comma 5 2 2 4 2" xfId="33106"/>
    <cellStyle name="Comma 5 2 2 4 2 2" xfId="33107"/>
    <cellStyle name="Comma 5 2 2 4 3" xfId="33108"/>
    <cellStyle name="Comma 5 2 2 4 4" xfId="33109"/>
    <cellStyle name="Comma 5 2 2 5" xfId="33110"/>
    <cellStyle name="Comma 5 2 2 5 2" xfId="33111"/>
    <cellStyle name="Comma 5 2 2 5 2 2" xfId="33112"/>
    <cellStyle name="Comma 5 2 2 5 3" xfId="33113"/>
    <cellStyle name="Comma 5 2 2 5 4" xfId="33114"/>
    <cellStyle name="Comma 5 2 2 6" xfId="33115"/>
    <cellStyle name="Comma 5 2 2 6 2" xfId="33116"/>
    <cellStyle name="Comma 5 2 2 6 2 2" xfId="33117"/>
    <cellStyle name="Comma 5 2 2 6 3" xfId="33118"/>
    <cellStyle name="Comma 5 2 2 6 4" xfId="33119"/>
    <cellStyle name="Comma 5 2 2 7" xfId="33120"/>
    <cellStyle name="Comma 5 2 2 7 2" xfId="33121"/>
    <cellStyle name="Comma 5 2 2 7 2 2" xfId="33122"/>
    <cellStyle name="Comma 5 2 2 7 3" xfId="33123"/>
    <cellStyle name="Comma 5 2 2 7 4" xfId="33124"/>
    <cellStyle name="Comma 5 2 2 8" xfId="33125"/>
    <cellStyle name="Comma 5 2 2 8 2" xfId="33126"/>
    <cellStyle name="Comma 5 2 2 8 2 2" xfId="33127"/>
    <cellStyle name="Comma 5 2 2 8 3" xfId="33128"/>
    <cellStyle name="Comma 5 2 2 8 4" xfId="33129"/>
    <cellStyle name="Comma 5 2 2 9" xfId="33130"/>
    <cellStyle name="Comma 5 2 2 9 2" xfId="33131"/>
    <cellStyle name="Comma 5 2 3" xfId="33132"/>
    <cellStyle name="Comma 5 2 3 2" xfId="33133"/>
    <cellStyle name="Comma 5 2 3 2 2" xfId="33134"/>
    <cellStyle name="Comma 5 2 3 2 2 2" xfId="33135"/>
    <cellStyle name="Comma 5 2 3 2 3" xfId="33136"/>
    <cellStyle name="Comma 5 2 3 2 4" xfId="33137"/>
    <cellStyle name="Comma 5 2 3 3" xfId="33138"/>
    <cellStyle name="Comma 5 2 3 3 2" xfId="33139"/>
    <cellStyle name="Comma 5 2 3 4" xfId="33140"/>
    <cellStyle name="Comma 5 2 3 5" xfId="33141"/>
    <cellStyle name="Comma 5 2 4" xfId="33142"/>
    <cellStyle name="Comma 5 2 4 2" xfId="33143"/>
    <cellStyle name="Comma 5 2 4 2 2" xfId="33144"/>
    <cellStyle name="Comma 5 2 4 2 2 2" xfId="33145"/>
    <cellStyle name="Comma 5 2 4 2 3" xfId="33146"/>
    <cellStyle name="Comma 5 2 4 2 4" xfId="33147"/>
    <cellStyle name="Comma 5 2 4 3" xfId="33148"/>
    <cellStyle name="Comma 5 2 4 3 2" xfId="33149"/>
    <cellStyle name="Comma 5 2 4 4" xfId="33150"/>
    <cellStyle name="Comma 5 2 4 5" xfId="33151"/>
    <cellStyle name="Comma 5 2 5" xfId="33152"/>
    <cellStyle name="Comma 5 2 5 2" xfId="33153"/>
    <cellStyle name="Comma 5 2 5 2 2" xfId="33154"/>
    <cellStyle name="Comma 5 2 5 3" xfId="33155"/>
    <cellStyle name="Comma 5 2 5 4" xfId="33156"/>
    <cellStyle name="Comma 5 2 6" xfId="33157"/>
    <cellStyle name="Comma 5 2 6 2" xfId="33158"/>
    <cellStyle name="Comma 5 2 6 2 2" xfId="33159"/>
    <cellStyle name="Comma 5 2 6 3" xfId="33160"/>
    <cellStyle name="Comma 5 2 6 4" xfId="33161"/>
    <cellStyle name="Comma 5 2 7" xfId="33162"/>
    <cellStyle name="Comma 5 2 7 2" xfId="33163"/>
    <cellStyle name="Comma 5 2 7 2 2" xfId="33164"/>
    <cellStyle name="Comma 5 2 7 3" xfId="33165"/>
    <cellStyle name="Comma 5 2 7 4" xfId="33166"/>
    <cellStyle name="Comma 5 2 8" xfId="33167"/>
    <cellStyle name="Comma 5 2 8 2" xfId="33168"/>
    <cellStyle name="Comma 5 2 8 2 2" xfId="33169"/>
    <cellStyle name="Comma 5 2 8 3" xfId="33170"/>
    <cellStyle name="Comma 5 2 8 4" xfId="33171"/>
    <cellStyle name="Comma 5 2 9" xfId="33172"/>
    <cellStyle name="Comma 5 2 9 2" xfId="33173"/>
    <cellStyle name="Comma 5 2 9 2 2" xfId="33174"/>
    <cellStyle name="Comma 5 2 9 3" xfId="33175"/>
    <cellStyle name="Comma 5 2 9 4" xfId="33176"/>
    <cellStyle name="Comma 5 3" xfId="4354"/>
    <cellStyle name="Comma 5 3 10" xfId="33177"/>
    <cellStyle name="Comma 5 3 10 2" xfId="33178"/>
    <cellStyle name="Comma 5 3 11" xfId="33179"/>
    <cellStyle name="Comma 5 3 12" xfId="33180"/>
    <cellStyle name="Comma 5 3 13" xfId="33181"/>
    <cellStyle name="Comma 5 3 2" xfId="4355"/>
    <cellStyle name="Comma 5 3 2 2" xfId="33182"/>
    <cellStyle name="Comma 5 3 2 2 2" xfId="33183"/>
    <cellStyle name="Comma 5 3 2 2 2 2" xfId="33184"/>
    <cellStyle name="Comma 5 3 2 2 3" xfId="33185"/>
    <cellStyle name="Comma 5 3 2 2 4" xfId="33186"/>
    <cellStyle name="Comma 5 3 2 3" xfId="33187"/>
    <cellStyle name="Comma 5 3 2 3 2" xfId="33188"/>
    <cellStyle name="Comma 5 3 2 4" xfId="33189"/>
    <cellStyle name="Comma 5 3 2 5" xfId="33190"/>
    <cellStyle name="Comma 5 3 2 6" xfId="33191"/>
    <cellStyle name="Comma 5 3 3" xfId="33192"/>
    <cellStyle name="Comma 5 3 3 2" xfId="33193"/>
    <cellStyle name="Comma 5 3 3 2 2" xfId="33194"/>
    <cellStyle name="Comma 5 3 3 2 2 2" xfId="33195"/>
    <cellStyle name="Comma 5 3 3 2 3" xfId="33196"/>
    <cellStyle name="Comma 5 3 3 2 4" xfId="33197"/>
    <cellStyle name="Comma 5 3 3 3" xfId="33198"/>
    <cellStyle name="Comma 5 3 3 3 2" xfId="33199"/>
    <cellStyle name="Comma 5 3 3 4" xfId="33200"/>
    <cellStyle name="Comma 5 3 3 5" xfId="33201"/>
    <cellStyle name="Comma 5 3 4" xfId="33202"/>
    <cellStyle name="Comma 5 3 4 2" xfId="33203"/>
    <cellStyle name="Comma 5 3 4 2 2" xfId="33204"/>
    <cellStyle name="Comma 5 3 4 3" xfId="33205"/>
    <cellStyle name="Comma 5 3 4 4" xfId="33206"/>
    <cellStyle name="Comma 5 3 5" xfId="33207"/>
    <cellStyle name="Comma 5 3 5 2" xfId="33208"/>
    <cellStyle name="Comma 5 3 5 2 2" xfId="33209"/>
    <cellStyle name="Comma 5 3 5 3" xfId="33210"/>
    <cellStyle name="Comma 5 3 5 4" xfId="33211"/>
    <cellStyle name="Comma 5 3 6" xfId="33212"/>
    <cellStyle name="Comma 5 3 6 2" xfId="33213"/>
    <cellStyle name="Comma 5 3 6 2 2" xfId="33214"/>
    <cellStyle name="Comma 5 3 6 3" xfId="33215"/>
    <cellStyle name="Comma 5 3 6 4" xfId="33216"/>
    <cellStyle name="Comma 5 3 7" xfId="33217"/>
    <cellStyle name="Comma 5 3 7 2" xfId="33218"/>
    <cellStyle name="Comma 5 3 7 2 2" xfId="33219"/>
    <cellStyle name="Comma 5 3 7 3" xfId="33220"/>
    <cellStyle name="Comma 5 3 7 4" xfId="33221"/>
    <cellStyle name="Comma 5 3 8" xfId="33222"/>
    <cellStyle name="Comma 5 3 8 2" xfId="33223"/>
    <cellStyle name="Comma 5 3 8 2 2" xfId="33224"/>
    <cellStyle name="Comma 5 3 8 3" xfId="33225"/>
    <cellStyle name="Comma 5 3 8 4" xfId="33226"/>
    <cellStyle name="Comma 5 3 9" xfId="33227"/>
    <cellStyle name="Comma 5 3 9 2" xfId="33228"/>
    <cellStyle name="Comma 5 3 9 2 2" xfId="33229"/>
    <cellStyle name="Comma 5 3 9 3" xfId="33230"/>
    <cellStyle name="Comma 5 4" xfId="4356"/>
    <cellStyle name="Comma 5 4 10" xfId="33231"/>
    <cellStyle name="Comma 5 4 11" xfId="33232"/>
    <cellStyle name="Comma 5 4 12" xfId="33233"/>
    <cellStyle name="Comma 5 4 2" xfId="4357"/>
    <cellStyle name="Comma 5 4 2 2" xfId="33234"/>
    <cellStyle name="Comma 5 4 2 2 2" xfId="33235"/>
    <cellStyle name="Comma 5 4 2 3" xfId="33236"/>
    <cellStyle name="Comma 5 4 2 4" xfId="33237"/>
    <cellStyle name="Comma 5 4 2 5" xfId="33238"/>
    <cellStyle name="Comma 5 4 3" xfId="33239"/>
    <cellStyle name="Comma 5 4 3 2" xfId="33240"/>
    <cellStyle name="Comma 5 4 3 2 2" xfId="33241"/>
    <cellStyle name="Comma 5 4 3 3" xfId="33242"/>
    <cellStyle name="Comma 5 4 3 4" xfId="33243"/>
    <cellStyle name="Comma 5 4 4" xfId="33244"/>
    <cellStyle name="Comma 5 4 4 2" xfId="33245"/>
    <cellStyle name="Comma 5 4 4 2 2" xfId="33246"/>
    <cellStyle name="Comma 5 4 4 3" xfId="33247"/>
    <cellStyle name="Comma 5 4 4 4" xfId="33248"/>
    <cellStyle name="Comma 5 4 5" xfId="33249"/>
    <cellStyle name="Comma 5 4 5 2" xfId="33250"/>
    <cellStyle name="Comma 5 4 5 2 2" xfId="33251"/>
    <cellStyle name="Comma 5 4 5 3" xfId="33252"/>
    <cellStyle name="Comma 5 4 5 4" xfId="33253"/>
    <cellStyle name="Comma 5 4 6" xfId="33254"/>
    <cellStyle name="Comma 5 4 6 2" xfId="33255"/>
    <cellStyle name="Comma 5 4 6 2 2" xfId="33256"/>
    <cellStyle name="Comma 5 4 6 3" xfId="33257"/>
    <cellStyle name="Comma 5 4 6 4" xfId="33258"/>
    <cellStyle name="Comma 5 4 7" xfId="33259"/>
    <cellStyle name="Comma 5 4 7 2" xfId="33260"/>
    <cellStyle name="Comma 5 4 7 2 2" xfId="33261"/>
    <cellStyle name="Comma 5 4 7 3" xfId="33262"/>
    <cellStyle name="Comma 5 4 7 4" xfId="33263"/>
    <cellStyle name="Comma 5 4 8" xfId="33264"/>
    <cellStyle name="Comma 5 4 8 2" xfId="33265"/>
    <cellStyle name="Comma 5 4 8 2 2" xfId="33266"/>
    <cellStyle name="Comma 5 4 8 3" xfId="33267"/>
    <cellStyle name="Comma 5 4 8 4" xfId="33268"/>
    <cellStyle name="Comma 5 4 9" xfId="33269"/>
    <cellStyle name="Comma 5 4 9 2" xfId="33270"/>
    <cellStyle name="Comma 5 5" xfId="4358"/>
    <cellStyle name="Comma 5 5 2" xfId="4359"/>
    <cellStyle name="Comma 5 5 2 2" xfId="4360"/>
    <cellStyle name="Comma 5 5 2 2 2" xfId="33271"/>
    <cellStyle name="Comma 5 5 2 2 3" xfId="33272"/>
    <cellStyle name="Comma 5 5 2 3" xfId="4361"/>
    <cellStyle name="Comma 5 5 2 4" xfId="33273"/>
    <cellStyle name="Comma 5 5 2 5" xfId="33274"/>
    <cellStyle name="Comma 5 5 2 6" xfId="33275"/>
    <cellStyle name="Comma 5 5 3" xfId="4362"/>
    <cellStyle name="Comma 5 5 3 2" xfId="33276"/>
    <cellStyle name="Comma 5 5 3 3" xfId="33277"/>
    <cellStyle name="Comma 5 5 4" xfId="33278"/>
    <cellStyle name="Comma 5 5 5" xfId="33279"/>
    <cellStyle name="Comma 5 5 6" xfId="33280"/>
    <cellStyle name="Comma 5 6" xfId="4363"/>
    <cellStyle name="Comma 5 6 2" xfId="33281"/>
    <cellStyle name="Comma 5 6 2 2" xfId="33282"/>
    <cellStyle name="Comma 5 6 3" xfId="33283"/>
    <cellStyle name="Comma 5 6 4" xfId="33284"/>
    <cellStyle name="Comma 5 6 5" xfId="33285"/>
    <cellStyle name="Comma 5 7" xfId="4364"/>
    <cellStyle name="Comma 5 7 2" xfId="33286"/>
    <cellStyle name="Comma 5 7 2 2" xfId="33287"/>
    <cellStyle name="Comma 5 7 3" xfId="33288"/>
    <cellStyle name="Comma 5 7 4" xfId="33289"/>
    <cellStyle name="Comma 5 7 5" xfId="33290"/>
    <cellStyle name="Comma 5 8" xfId="4365"/>
    <cellStyle name="Comma 5 8 2" xfId="33291"/>
    <cellStyle name="Comma 5 8 2 2" xfId="33292"/>
    <cellStyle name="Comma 5 8 3" xfId="33293"/>
    <cellStyle name="Comma 5 8 4" xfId="33294"/>
    <cellStyle name="Comma 5 8 5" xfId="33295"/>
    <cellStyle name="Comma 5 9" xfId="4351"/>
    <cellStyle name="Comma 5 9 2" xfId="33296"/>
    <cellStyle name="Comma 5 9 2 2" xfId="33297"/>
    <cellStyle name="Comma 5 9 3" xfId="33298"/>
    <cellStyle name="Comma 5 9 4" xfId="33299"/>
    <cellStyle name="Comma 5 9 5" xfId="33300"/>
    <cellStyle name="Comma 50" xfId="33301"/>
    <cellStyle name="Comma 51" xfId="4366"/>
    <cellStyle name="Comma 51 2" xfId="4367"/>
    <cellStyle name="Comma 51 2 2" xfId="4368"/>
    <cellStyle name="Comma 51 3" xfId="4369"/>
    <cellStyle name="Comma 51 3 2" xfId="4370"/>
    <cellStyle name="Comma 51 4" xfId="4371"/>
    <cellStyle name="Comma 51 4 2" xfId="4372"/>
    <cellStyle name="Comma 51 5" xfId="4373"/>
    <cellStyle name="Comma 52" xfId="33302"/>
    <cellStyle name="Comma 53" xfId="4374"/>
    <cellStyle name="Comma 53 2" xfId="4375"/>
    <cellStyle name="Comma 53 2 2" xfId="4376"/>
    <cellStyle name="Comma 53 3" xfId="4377"/>
    <cellStyle name="Comma 53 3 2" xfId="4378"/>
    <cellStyle name="Comma 53 4" xfId="4379"/>
    <cellStyle name="Comma 53 4 2" xfId="4380"/>
    <cellStyle name="Comma 53 5" xfId="4381"/>
    <cellStyle name="Comma 54" xfId="33303"/>
    <cellStyle name="Comma 55" xfId="33304"/>
    <cellStyle name="Comma 56" xfId="4382"/>
    <cellStyle name="Comma 56 2" xfId="4383"/>
    <cellStyle name="Comma 56 2 2" xfId="4384"/>
    <cellStyle name="Comma 56 3" xfId="4385"/>
    <cellStyle name="Comma 56 3 2" xfId="4386"/>
    <cellStyle name="Comma 56 4" xfId="4387"/>
    <cellStyle name="Comma 56 4 2" xfId="4388"/>
    <cellStyle name="Comma 56 5" xfId="4389"/>
    <cellStyle name="Comma 57" xfId="33305"/>
    <cellStyle name="Comma 58" xfId="4390"/>
    <cellStyle name="Comma 58 2" xfId="4391"/>
    <cellStyle name="Comma 58 2 2" xfId="4392"/>
    <cellStyle name="Comma 58 3" xfId="4393"/>
    <cellStyle name="Comma 58 3 2" xfId="4394"/>
    <cellStyle name="Comma 58 4" xfId="4395"/>
    <cellStyle name="Comma 58 4 2" xfId="4396"/>
    <cellStyle name="Comma 58 5" xfId="4397"/>
    <cellStyle name="Comma 59" xfId="33306"/>
    <cellStyle name="Comma 6" xfId="34"/>
    <cellStyle name="Comma 6 10" xfId="33307"/>
    <cellStyle name="Comma 6 10 2" xfId="33308"/>
    <cellStyle name="Comma 6 10 2 2" xfId="33309"/>
    <cellStyle name="Comma 6 10 3" xfId="33310"/>
    <cellStyle name="Comma 6 10 4" xfId="33311"/>
    <cellStyle name="Comma 6 11" xfId="33312"/>
    <cellStyle name="Comma 6 11 2" xfId="33313"/>
    <cellStyle name="Comma 6 11 2 2" xfId="33314"/>
    <cellStyle name="Comma 6 11 3" xfId="33315"/>
    <cellStyle name="Comma 6 11 4" xfId="33316"/>
    <cellStyle name="Comma 6 12" xfId="33317"/>
    <cellStyle name="Comma 6 12 2" xfId="33318"/>
    <cellStyle name="Comma 6 12 2 2" xfId="33319"/>
    <cellStyle name="Comma 6 12 3" xfId="33320"/>
    <cellStyle name="Comma 6 12 4" xfId="33321"/>
    <cellStyle name="Comma 6 13" xfId="33322"/>
    <cellStyle name="Comma 6 13 2" xfId="33323"/>
    <cellStyle name="Comma 6 13 2 2" xfId="33324"/>
    <cellStyle name="Comma 6 13 3" xfId="33325"/>
    <cellStyle name="Comma 6 13 4" xfId="33326"/>
    <cellStyle name="Comma 6 14" xfId="33327"/>
    <cellStyle name="Comma 6 14 2" xfId="33328"/>
    <cellStyle name="Comma 6 14 2 2" xfId="33329"/>
    <cellStyle name="Comma 6 14 3" xfId="33330"/>
    <cellStyle name="Comma 6 14 4" xfId="33331"/>
    <cellStyle name="Comma 6 15" xfId="33332"/>
    <cellStyle name="Comma 6 15 2" xfId="33333"/>
    <cellStyle name="Comma 6 15 2 2" xfId="33334"/>
    <cellStyle name="Comma 6 15 3" xfId="33335"/>
    <cellStyle name="Comma 6 16" xfId="33336"/>
    <cellStyle name="Comma 6 16 2" xfId="33337"/>
    <cellStyle name="Comma 6 17" xfId="33338"/>
    <cellStyle name="Comma 6 18" xfId="33339"/>
    <cellStyle name="Comma 6 19" xfId="33340"/>
    <cellStyle name="Comma 6 2" xfId="4399"/>
    <cellStyle name="Comma 6 2 2" xfId="33341"/>
    <cellStyle name="Comma 6 2 2 10" xfId="33342"/>
    <cellStyle name="Comma 6 2 2 10 2" xfId="33343"/>
    <cellStyle name="Comma 6 2 2 10 2 2" xfId="33344"/>
    <cellStyle name="Comma 6 2 2 10 3" xfId="33345"/>
    <cellStyle name="Comma 6 2 2 10 4" xfId="33346"/>
    <cellStyle name="Comma 6 2 2 11" xfId="33347"/>
    <cellStyle name="Comma 6 2 2 11 2" xfId="33348"/>
    <cellStyle name="Comma 6 2 2 11 2 2" xfId="33349"/>
    <cellStyle name="Comma 6 2 2 11 3" xfId="33350"/>
    <cellStyle name="Comma 6 2 2 11 4" xfId="33351"/>
    <cellStyle name="Comma 6 2 2 12" xfId="33352"/>
    <cellStyle name="Comma 6 2 2 12 2" xfId="33353"/>
    <cellStyle name="Comma 6 2 2 13" xfId="33354"/>
    <cellStyle name="Comma 6 2 2 14" xfId="33355"/>
    <cellStyle name="Comma 6 2 2 15" xfId="33356"/>
    <cellStyle name="Comma 6 2 2 2" xfId="33357"/>
    <cellStyle name="Comma 6 2 2 2 10" xfId="33358"/>
    <cellStyle name="Comma 6 2 2 2 10 2" xfId="33359"/>
    <cellStyle name="Comma 6 2 2 2 11" xfId="33360"/>
    <cellStyle name="Comma 6 2 2 2 12" xfId="33361"/>
    <cellStyle name="Comma 6 2 2 2 13" xfId="33362"/>
    <cellStyle name="Comma 6 2 2 2 2" xfId="33363"/>
    <cellStyle name="Comma 6 2 2 2 2 10" xfId="33364"/>
    <cellStyle name="Comma 6 2 2 2 2 11" xfId="33365"/>
    <cellStyle name="Comma 6 2 2 2 2 2" xfId="33366"/>
    <cellStyle name="Comma 6 2 2 2 2 2 2" xfId="33367"/>
    <cellStyle name="Comma 6 2 2 2 2 2 2 2" xfId="33368"/>
    <cellStyle name="Comma 6 2 2 2 2 2 2 2 2" xfId="33369"/>
    <cellStyle name="Comma 6 2 2 2 2 2 2 3" xfId="33370"/>
    <cellStyle name="Comma 6 2 2 2 2 2 2 4" xfId="33371"/>
    <cellStyle name="Comma 6 2 2 2 2 2 3" xfId="33372"/>
    <cellStyle name="Comma 6 2 2 2 2 2 3 2" xfId="33373"/>
    <cellStyle name="Comma 6 2 2 2 2 2 4" xfId="33374"/>
    <cellStyle name="Comma 6 2 2 2 2 2 5" xfId="33375"/>
    <cellStyle name="Comma 6 2 2 2 2 3" xfId="33376"/>
    <cellStyle name="Comma 6 2 2 2 2 3 2" xfId="33377"/>
    <cellStyle name="Comma 6 2 2 2 2 3 2 2" xfId="33378"/>
    <cellStyle name="Comma 6 2 2 2 2 3 2 2 2" xfId="33379"/>
    <cellStyle name="Comma 6 2 2 2 2 3 2 3" xfId="33380"/>
    <cellStyle name="Comma 6 2 2 2 2 3 2 4" xfId="33381"/>
    <cellStyle name="Comma 6 2 2 2 2 3 3" xfId="33382"/>
    <cellStyle name="Comma 6 2 2 2 2 3 3 2" xfId="33383"/>
    <cellStyle name="Comma 6 2 2 2 2 3 4" xfId="33384"/>
    <cellStyle name="Comma 6 2 2 2 2 3 5" xfId="33385"/>
    <cellStyle name="Comma 6 2 2 2 2 4" xfId="33386"/>
    <cellStyle name="Comma 6 2 2 2 2 4 2" xfId="33387"/>
    <cellStyle name="Comma 6 2 2 2 2 4 2 2" xfId="33388"/>
    <cellStyle name="Comma 6 2 2 2 2 4 3" xfId="33389"/>
    <cellStyle name="Comma 6 2 2 2 2 4 4" xfId="33390"/>
    <cellStyle name="Comma 6 2 2 2 2 5" xfId="33391"/>
    <cellStyle name="Comma 6 2 2 2 2 5 2" xfId="33392"/>
    <cellStyle name="Comma 6 2 2 2 2 5 2 2" xfId="33393"/>
    <cellStyle name="Comma 6 2 2 2 2 5 3" xfId="33394"/>
    <cellStyle name="Comma 6 2 2 2 2 5 4" xfId="33395"/>
    <cellStyle name="Comma 6 2 2 2 2 6" xfId="33396"/>
    <cellStyle name="Comma 6 2 2 2 2 6 2" xfId="33397"/>
    <cellStyle name="Comma 6 2 2 2 2 6 2 2" xfId="33398"/>
    <cellStyle name="Comma 6 2 2 2 2 6 3" xfId="33399"/>
    <cellStyle name="Comma 6 2 2 2 2 6 4" xfId="33400"/>
    <cellStyle name="Comma 6 2 2 2 2 7" xfId="33401"/>
    <cellStyle name="Comma 6 2 2 2 2 7 2" xfId="33402"/>
    <cellStyle name="Comma 6 2 2 2 2 7 2 2" xfId="33403"/>
    <cellStyle name="Comma 6 2 2 2 2 7 3" xfId="33404"/>
    <cellStyle name="Comma 6 2 2 2 2 7 4" xfId="33405"/>
    <cellStyle name="Comma 6 2 2 2 2 8" xfId="33406"/>
    <cellStyle name="Comma 6 2 2 2 2 8 2" xfId="33407"/>
    <cellStyle name="Comma 6 2 2 2 2 8 2 2" xfId="33408"/>
    <cellStyle name="Comma 6 2 2 2 2 8 3" xfId="33409"/>
    <cellStyle name="Comma 6 2 2 2 2 8 4" xfId="33410"/>
    <cellStyle name="Comma 6 2 2 2 2 9" xfId="33411"/>
    <cellStyle name="Comma 6 2 2 2 2 9 2" xfId="33412"/>
    <cellStyle name="Comma 6 2 2 2 3" xfId="33413"/>
    <cellStyle name="Comma 6 2 2 2 3 2" xfId="33414"/>
    <cellStyle name="Comma 6 2 2 2 3 2 2" xfId="33415"/>
    <cellStyle name="Comma 6 2 2 2 3 2 2 2" xfId="33416"/>
    <cellStyle name="Comma 6 2 2 2 3 2 3" xfId="33417"/>
    <cellStyle name="Comma 6 2 2 2 3 2 4" xfId="33418"/>
    <cellStyle name="Comma 6 2 2 2 3 3" xfId="33419"/>
    <cellStyle name="Comma 6 2 2 2 3 3 2" xfId="33420"/>
    <cellStyle name="Comma 6 2 2 2 3 4" xfId="33421"/>
    <cellStyle name="Comma 6 2 2 2 3 5" xfId="33422"/>
    <cellStyle name="Comma 6 2 2 2 4" xfId="33423"/>
    <cellStyle name="Comma 6 2 2 2 4 2" xfId="33424"/>
    <cellStyle name="Comma 6 2 2 2 4 2 2" xfId="33425"/>
    <cellStyle name="Comma 6 2 2 2 4 2 2 2" xfId="33426"/>
    <cellStyle name="Comma 6 2 2 2 4 2 3" xfId="33427"/>
    <cellStyle name="Comma 6 2 2 2 4 2 4" xfId="33428"/>
    <cellStyle name="Comma 6 2 2 2 4 3" xfId="33429"/>
    <cellStyle name="Comma 6 2 2 2 4 3 2" xfId="33430"/>
    <cellStyle name="Comma 6 2 2 2 4 4" xfId="33431"/>
    <cellStyle name="Comma 6 2 2 2 4 5" xfId="33432"/>
    <cellStyle name="Comma 6 2 2 2 5" xfId="33433"/>
    <cellStyle name="Comma 6 2 2 2 5 2" xfId="33434"/>
    <cellStyle name="Comma 6 2 2 2 5 2 2" xfId="33435"/>
    <cellStyle name="Comma 6 2 2 2 5 3" xfId="33436"/>
    <cellStyle name="Comma 6 2 2 2 5 4" xfId="33437"/>
    <cellStyle name="Comma 6 2 2 2 6" xfId="33438"/>
    <cellStyle name="Comma 6 2 2 2 6 2" xfId="33439"/>
    <cellStyle name="Comma 6 2 2 2 6 2 2" xfId="33440"/>
    <cellStyle name="Comma 6 2 2 2 6 3" xfId="33441"/>
    <cellStyle name="Comma 6 2 2 2 6 4" xfId="33442"/>
    <cellStyle name="Comma 6 2 2 2 7" xfId="33443"/>
    <cellStyle name="Comma 6 2 2 2 7 2" xfId="33444"/>
    <cellStyle name="Comma 6 2 2 2 7 2 2" xfId="33445"/>
    <cellStyle name="Comma 6 2 2 2 7 3" xfId="33446"/>
    <cellStyle name="Comma 6 2 2 2 7 4" xfId="33447"/>
    <cellStyle name="Comma 6 2 2 2 8" xfId="33448"/>
    <cellStyle name="Comma 6 2 2 2 8 2" xfId="33449"/>
    <cellStyle name="Comma 6 2 2 2 8 2 2" xfId="33450"/>
    <cellStyle name="Comma 6 2 2 2 8 3" xfId="33451"/>
    <cellStyle name="Comma 6 2 2 2 8 4" xfId="33452"/>
    <cellStyle name="Comma 6 2 2 2 9" xfId="33453"/>
    <cellStyle name="Comma 6 2 2 2 9 2" xfId="33454"/>
    <cellStyle name="Comma 6 2 2 2 9 2 2" xfId="33455"/>
    <cellStyle name="Comma 6 2 2 2 9 3" xfId="33456"/>
    <cellStyle name="Comma 6 2 2 2 9 4" xfId="33457"/>
    <cellStyle name="Comma 6 2 2 3" xfId="33458"/>
    <cellStyle name="Comma 6 2 2 3 10" xfId="33459"/>
    <cellStyle name="Comma 6 2 2 3 11" xfId="33460"/>
    <cellStyle name="Comma 6 2 2 3 12" xfId="33461"/>
    <cellStyle name="Comma 6 2 2 3 2" xfId="33462"/>
    <cellStyle name="Comma 6 2 2 3 2 2" xfId="33463"/>
    <cellStyle name="Comma 6 2 2 3 2 2 2" xfId="33464"/>
    <cellStyle name="Comma 6 2 2 3 2 2 2 2" xfId="33465"/>
    <cellStyle name="Comma 6 2 2 3 2 2 3" xfId="33466"/>
    <cellStyle name="Comma 6 2 2 3 2 2 4" xfId="33467"/>
    <cellStyle name="Comma 6 2 2 3 2 3" xfId="33468"/>
    <cellStyle name="Comma 6 2 2 3 2 3 2" xfId="33469"/>
    <cellStyle name="Comma 6 2 2 3 2 4" xfId="33470"/>
    <cellStyle name="Comma 6 2 2 3 2 5" xfId="33471"/>
    <cellStyle name="Comma 6 2 2 3 3" xfId="33472"/>
    <cellStyle name="Comma 6 2 2 3 3 2" xfId="33473"/>
    <cellStyle name="Comma 6 2 2 3 3 2 2" xfId="33474"/>
    <cellStyle name="Comma 6 2 2 3 3 2 2 2" xfId="33475"/>
    <cellStyle name="Comma 6 2 2 3 3 2 3" xfId="33476"/>
    <cellStyle name="Comma 6 2 2 3 3 2 4" xfId="33477"/>
    <cellStyle name="Comma 6 2 2 3 3 3" xfId="33478"/>
    <cellStyle name="Comma 6 2 2 3 3 3 2" xfId="33479"/>
    <cellStyle name="Comma 6 2 2 3 3 4" xfId="33480"/>
    <cellStyle name="Comma 6 2 2 3 3 5" xfId="33481"/>
    <cellStyle name="Comma 6 2 2 3 4" xfId="33482"/>
    <cellStyle name="Comma 6 2 2 3 4 2" xfId="33483"/>
    <cellStyle name="Comma 6 2 2 3 4 2 2" xfId="33484"/>
    <cellStyle name="Comma 6 2 2 3 4 3" xfId="33485"/>
    <cellStyle name="Comma 6 2 2 3 4 4" xfId="33486"/>
    <cellStyle name="Comma 6 2 2 3 5" xfId="33487"/>
    <cellStyle name="Comma 6 2 2 3 5 2" xfId="33488"/>
    <cellStyle name="Comma 6 2 2 3 5 2 2" xfId="33489"/>
    <cellStyle name="Comma 6 2 2 3 5 3" xfId="33490"/>
    <cellStyle name="Comma 6 2 2 3 5 4" xfId="33491"/>
    <cellStyle name="Comma 6 2 2 3 6" xfId="33492"/>
    <cellStyle name="Comma 6 2 2 3 6 2" xfId="33493"/>
    <cellStyle name="Comma 6 2 2 3 6 2 2" xfId="33494"/>
    <cellStyle name="Comma 6 2 2 3 6 3" xfId="33495"/>
    <cellStyle name="Comma 6 2 2 3 6 4" xfId="33496"/>
    <cellStyle name="Comma 6 2 2 3 7" xfId="33497"/>
    <cellStyle name="Comma 6 2 2 3 7 2" xfId="33498"/>
    <cellStyle name="Comma 6 2 2 3 7 2 2" xfId="33499"/>
    <cellStyle name="Comma 6 2 2 3 7 3" xfId="33500"/>
    <cellStyle name="Comma 6 2 2 3 7 4" xfId="33501"/>
    <cellStyle name="Comma 6 2 2 3 8" xfId="33502"/>
    <cellStyle name="Comma 6 2 2 3 8 2" xfId="33503"/>
    <cellStyle name="Comma 6 2 2 3 8 2 2" xfId="33504"/>
    <cellStyle name="Comma 6 2 2 3 8 3" xfId="33505"/>
    <cellStyle name="Comma 6 2 2 3 8 4" xfId="33506"/>
    <cellStyle name="Comma 6 2 2 3 9" xfId="33507"/>
    <cellStyle name="Comma 6 2 2 3 9 2" xfId="33508"/>
    <cellStyle name="Comma 6 2 2 4" xfId="33509"/>
    <cellStyle name="Comma 6 2 2 4 10" xfId="33510"/>
    <cellStyle name="Comma 6 2 2 4 11" xfId="33511"/>
    <cellStyle name="Comma 6 2 2 4 2" xfId="33512"/>
    <cellStyle name="Comma 6 2 2 4 2 2" xfId="33513"/>
    <cellStyle name="Comma 6 2 2 4 2 2 2" xfId="33514"/>
    <cellStyle name="Comma 6 2 2 4 2 3" xfId="33515"/>
    <cellStyle name="Comma 6 2 2 4 2 4" xfId="33516"/>
    <cellStyle name="Comma 6 2 2 4 3" xfId="33517"/>
    <cellStyle name="Comma 6 2 2 4 3 2" xfId="33518"/>
    <cellStyle name="Comma 6 2 2 4 3 2 2" xfId="33519"/>
    <cellStyle name="Comma 6 2 2 4 3 3" xfId="33520"/>
    <cellStyle name="Comma 6 2 2 4 3 4" xfId="33521"/>
    <cellStyle name="Comma 6 2 2 4 4" xfId="33522"/>
    <cellStyle name="Comma 6 2 2 4 4 2" xfId="33523"/>
    <cellStyle name="Comma 6 2 2 4 4 2 2" xfId="33524"/>
    <cellStyle name="Comma 6 2 2 4 4 3" xfId="33525"/>
    <cellStyle name="Comma 6 2 2 4 4 4" xfId="33526"/>
    <cellStyle name="Comma 6 2 2 4 5" xfId="33527"/>
    <cellStyle name="Comma 6 2 2 4 5 2" xfId="33528"/>
    <cellStyle name="Comma 6 2 2 4 5 2 2" xfId="33529"/>
    <cellStyle name="Comma 6 2 2 4 5 3" xfId="33530"/>
    <cellStyle name="Comma 6 2 2 4 5 4" xfId="33531"/>
    <cellStyle name="Comma 6 2 2 4 6" xfId="33532"/>
    <cellStyle name="Comma 6 2 2 4 6 2" xfId="33533"/>
    <cellStyle name="Comma 6 2 2 4 6 2 2" xfId="33534"/>
    <cellStyle name="Comma 6 2 2 4 6 3" xfId="33535"/>
    <cellStyle name="Comma 6 2 2 4 6 4" xfId="33536"/>
    <cellStyle name="Comma 6 2 2 4 7" xfId="33537"/>
    <cellStyle name="Comma 6 2 2 4 7 2" xfId="33538"/>
    <cellStyle name="Comma 6 2 2 4 7 2 2" xfId="33539"/>
    <cellStyle name="Comma 6 2 2 4 7 3" xfId="33540"/>
    <cellStyle name="Comma 6 2 2 4 7 4" xfId="33541"/>
    <cellStyle name="Comma 6 2 2 4 8" xfId="33542"/>
    <cellStyle name="Comma 6 2 2 4 8 2" xfId="33543"/>
    <cellStyle name="Comma 6 2 2 4 8 2 2" xfId="33544"/>
    <cellStyle name="Comma 6 2 2 4 8 3" xfId="33545"/>
    <cellStyle name="Comma 6 2 2 4 8 4" xfId="33546"/>
    <cellStyle name="Comma 6 2 2 4 9" xfId="33547"/>
    <cellStyle name="Comma 6 2 2 4 9 2" xfId="33548"/>
    <cellStyle name="Comma 6 2 2 5" xfId="33549"/>
    <cellStyle name="Comma 6 2 2 5 2" xfId="33550"/>
    <cellStyle name="Comma 6 2 2 5 2 2" xfId="33551"/>
    <cellStyle name="Comma 6 2 2 5 2 2 2" xfId="33552"/>
    <cellStyle name="Comma 6 2 2 5 2 3" xfId="33553"/>
    <cellStyle name="Comma 6 2 2 5 2 4" xfId="33554"/>
    <cellStyle name="Comma 6 2 2 5 3" xfId="33555"/>
    <cellStyle name="Comma 6 2 2 5 3 2" xfId="33556"/>
    <cellStyle name="Comma 6 2 2 5 4" xfId="33557"/>
    <cellStyle name="Comma 6 2 2 5 5" xfId="33558"/>
    <cellStyle name="Comma 6 2 2 6" xfId="33559"/>
    <cellStyle name="Comma 6 2 2 6 2" xfId="33560"/>
    <cellStyle name="Comma 6 2 2 6 2 2" xfId="33561"/>
    <cellStyle name="Comma 6 2 2 6 3" xfId="33562"/>
    <cellStyle name="Comma 6 2 2 6 4" xfId="33563"/>
    <cellStyle name="Comma 6 2 2 7" xfId="33564"/>
    <cellStyle name="Comma 6 2 2 7 2" xfId="33565"/>
    <cellStyle name="Comma 6 2 2 7 2 2" xfId="33566"/>
    <cellStyle name="Comma 6 2 2 7 3" xfId="33567"/>
    <cellStyle name="Comma 6 2 2 7 4" xfId="33568"/>
    <cellStyle name="Comma 6 2 2 8" xfId="33569"/>
    <cellStyle name="Comma 6 2 2 8 2" xfId="33570"/>
    <cellStyle name="Comma 6 2 2 8 2 2" xfId="33571"/>
    <cellStyle name="Comma 6 2 2 8 3" xfId="33572"/>
    <cellStyle name="Comma 6 2 2 8 4" xfId="33573"/>
    <cellStyle name="Comma 6 2 2 9" xfId="33574"/>
    <cellStyle name="Comma 6 2 2 9 2" xfId="33575"/>
    <cellStyle name="Comma 6 2 2 9 2 2" xfId="33576"/>
    <cellStyle name="Comma 6 2 2 9 3" xfId="33577"/>
    <cellStyle name="Comma 6 2 2 9 4" xfId="33578"/>
    <cellStyle name="Comma 6 2 3" xfId="33579"/>
    <cellStyle name="Comma 6 2 4" xfId="33580"/>
    <cellStyle name="Comma 6 2 5" xfId="33581"/>
    <cellStyle name="Comma 6 20" xfId="33582"/>
    <cellStyle name="Comma 6 3" xfId="4400"/>
    <cellStyle name="Comma 6 3 10" xfId="33583"/>
    <cellStyle name="Comma 6 3 10 2" xfId="33584"/>
    <cellStyle name="Comma 6 3 10 2 2" xfId="33585"/>
    <cellStyle name="Comma 6 3 10 3" xfId="33586"/>
    <cellStyle name="Comma 6 3 10 4" xfId="33587"/>
    <cellStyle name="Comma 6 3 11" xfId="33588"/>
    <cellStyle name="Comma 6 3 11 2" xfId="33589"/>
    <cellStyle name="Comma 6 3 11 2 2" xfId="33590"/>
    <cellStyle name="Comma 6 3 11 3" xfId="33591"/>
    <cellStyle name="Comma 6 3 11 4" xfId="33592"/>
    <cellStyle name="Comma 6 3 12" xfId="33593"/>
    <cellStyle name="Comma 6 3 12 2" xfId="33594"/>
    <cellStyle name="Comma 6 3 12 2 2" xfId="33595"/>
    <cellStyle name="Comma 6 3 12 3" xfId="33596"/>
    <cellStyle name="Comma 6 3 13" xfId="33597"/>
    <cellStyle name="Comma 6 3 13 2" xfId="33598"/>
    <cellStyle name="Comma 6 3 14" xfId="33599"/>
    <cellStyle name="Comma 6 3 15" xfId="33600"/>
    <cellStyle name="Comma 6 3 16" xfId="33601"/>
    <cellStyle name="Comma 6 3 2" xfId="33602"/>
    <cellStyle name="Comma 6 3 2 10" xfId="33603"/>
    <cellStyle name="Comma 6 3 2 10 2" xfId="33604"/>
    <cellStyle name="Comma 6 3 2 11" xfId="33605"/>
    <cellStyle name="Comma 6 3 2 12" xfId="33606"/>
    <cellStyle name="Comma 6 3 2 13" xfId="33607"/>
    <cellStyle name="Comma 6 3 2 2" xfId="33608"/>
    <cellStyle name="Comma 6 3 2 2 10" xfId="33609"/>
    <cellStyle name="Comma 6 3 2 2 11" xfId="33610"/>
    <cellStyle name="Comma 6 3 2 2 2" xfId="33611"/>
    <cellStyle name="Comma 6 3 2 2 2 2" xfId="33612"/>
    <cellStyle name="Comma 6 3 2 2 2 2 2" xfId="33613"/>
    <cellStyle name="Comma 6 3 2 2 2 2 2 2" xfId="33614"/>
    <cellStyle name="Comma 6 3 2 2 2 2 3" xfId="33615"/>
    <cellStyle name="Comma 6 3 2 2 2 2 4" xfId="33616"/>
    <cellStyle name="Comma 6 3 2 2 2 3" xfId="33617"/>
    <cellStyle name="Comma 6 3 2 2 2 3 2" xfId="33618"/>
    <cellStyle name="Comma 6 3 2 2 2 4" xfId="33619"/>
    <cellStyle name="Comma 6 3 2 2 2 5" xfId="33620"/>
    <cellStyle name="Comma 6 3 2 2 3" xfId="33621"/>
    <cellStyle name="Comma 6 3 2 2 3 2" xfId="33622"/>
    <cellStyle name="Comma 6 3 2 2 3 2 2" xfId="33623"/>
    <cellStyle name="Comma 6 3 2 2 3 2 2 2" xfId="33624"/>
    <cellStyle name="Comma 6 3 2 2 3 2 3" xfId="33625"/>
    <cellStyle name="Comma 6 3 2 2 3 2 4" xfId="33626"/>
    <cellStyle name="Comma 6 3 2 2 3 3" xfId="33627"/>
    <cellStyle name="Comma 6 3 2 2 3 3 2" xfId="33628"/>
    <cellStyle name="Comma 6 3 2 2 3 4" xfId="33629"/>
    <cellStyle name="Comma 6 3 2 2 3 5" xfId="33630"/>
    <cellStyle name="Comma 6 3 2 2 4" xfId="33631"/>
    <cellStyle name="Comma 6 3 2 2 4 2" xfId="33632"/>
    <cellStyle name="Comma 6 3 2 2 4 2 2" xfId="33633"/>
    <cellStyle name="Comma 6 3 2 2 4 3" xfId="33634"/>
    <cellStyle name="Comma 6 3 2 2 4 4" xfId="33635"/>
    <cellStyle name="Comma 6 3 2 2 5" xfId="33636"/>
    <cellStyle name="Comma 6 3 2 2 5 2" xfId="33637"/>
    <cellStyle name="Comma 6 3 2 2 5 2 2" xfId="33638"/>
    <cellStyle name="Comma 6 3 2 2 5 3" xfId="33639"/>
    <cellStyle name="Comma 6 3 2 2 5 4" xfId="33640"/>
    <cellStyle name="Comma 6 3 2 2 6" xfId="33641"/>
    <cellStyle name="Comma 6 3 2 2 6 2" xfId="33642"/>
    <cellStyle name="Comma 6 3 2 2 6 2 2" xfId="33643"/>
    <cellStyle name="Comma 6 3 2 2 6 3" xfId="33644"/>
    <cellStyle name="Comma 6 3 2 2 6 4" xfId="33645"/>
    <cellStyle name="Comma 6 3 2 2 7" xfId="33646"/>
    <cellStyle name="Comma 6 3 2 2 7 2" xfId="33647"/>
    <cellStyle name="Comma 6 3 2 2 7 2 2" xfId="33648"/>
    <cellStyle name="Comma 6 3 2 2 7 3" xfId="33649"/>
    <cellStyle name="Comma 6 3 2 2 7 4" xfId="33650"/>
    <cellStyle name="Comma 6 3 2 2 8" xfId="33651"/>
    <cellStyle name="Comma 6 3 2 2 8 2" xfId="33652"/>
    <cellStyle name="Comma 6 3 2 2 8 2 2" xfId="33653"/>
    <cellStyle name="Comma 6 3 2 2 8 3" xfId="33654"/>
    <cellStyle name="Comma 6 3 2 2 8 4" xfId="33655"/>
    <cellStyle name="Comma 6 3 2 2 9" xfId="33656"/>
    <cellStyle name="Comma 6 3 2 2 9 2" xfId="33657"/>
    <cellStyle name="Comma 6 3 2 3" xfId="33658"/>
    <cellStyle name="Comma 6 3 2 3 2" xfId="33659"/>
    <cellStyle name="Comma 6 3 2 3 2 2" xfId="33660"/>
    <cellStyle name="Comma 6 3 2 3 2 2 2" xfId="33661"/>
    <cellStyle name="Comma 6 3 2 3 2 3" xfId="33662"/>
    <cellStyle name="Comma 6 3 2 3 2 4" xfId="33663"/>
    <cellStyle name="Comma 6 3 2 3 3" xfId="33664"/>
    <cellStyle name="Comma 6 3 2 3 3 2" xfId="33665"/>
    <cellStyle name="Comma 6 3 2 3 4" xfId="33666"/>
    <cellStyle name="Comma 6 3 2 3 5" xfId="33667"/>
    <cellStyle name="Comma 6 3 2 4" xfId="33668"/>
    <cellStyle name="Comma 6 3 2 4 2" xfId="33669"/>
    <cellStyle name="Comma 6 3 2 4 2 2" xfId="33670"/>
    <cellStyle name="Comma 6 3 2 4 2 2 2" xfId="33671"/>
    <cellStyle name="Comma 6 3 2 4 2 3" xfId="33672"/>
    <cellStyle name="Comma 6 3 2 4 2 4" xfId="33673"/>
    <cellStyle name="Comma 6 3 2 4 3" xfId="33674"/>
    <cellStyle name="Comma 6 3 2 4 3 2" xfId="33675"/>
    <cellStyle name="Comma 6 3 2 4 4" xfId="33676"/>
    <cellStyle name="Comma 6 3 2 4 5" xfId="33677"/>
    <cellStyle name="Comma 6 3 2 5" xfId="33678"/>
    <cellStyle name="Comma 6 3 2 5 2" xfId="33679"/>
    <cellStyle name="Comma 6 3 2 5 2 2" xfId="33680"/>
    <cellStyle name="Comma 6 3 2 5 3" xfId="33681"/>
    <cellStyle name="Comma 6 3 2 5 4" xfId="33682"/>
    <cellStyle name="Comma 6 3 2 6" xfId="33683"/>
    <cellStyle name="Comma 6 3 2 6 2" xfId="33684"/>
    <cellStyle name="Comma 6 3 2 6 2 2" xfId="33685"/>
    <cellStyle name="Comma 6 3 2 6 3" xfId="33686"/>
    <cellStyle name="Comma 6 3 2 6 4" xfId="33687"/>
    <cellStyle name="Comma 6 3 2 7" xfId="33688"/>
    <cellStyle name="Comma 6 3 2 7 2" xfId="33689"/>
    <cellStyle name="Comma 6 3 2 7 2 2" xfId="33690"/>
    <cellStyle name="Comma 6 3 2 7 3" xfId="33691"/>
    <cellStyle name="Comma 6 3 2 7 4" xfId="33692"/>
    <cellStyle name="Comma 6 3 2 8" xfId="33693"/>
    <cellStyle name="Comma 6 3 2 8 2" xfId="33694"/>
    <cellStyle name="Comma 6 3 2 8 2 2" xfId="33695"/>
    <cellStyle name="Comma 6 3 2 8 3" xfId="33696"/>
    <cellStyle name="Comma 6 3 2 8 4" xfId="33697"/>
    <cellStyle name="Comma 6 3 2 9" xfId="33698"/>
    <cellStyle name="Comma 6 3 2 9 2" xfId="33699"/>
    <cellStyle name="Comma 6 3 2 9 2 2" xfId="33700"/>
    <cellStyle name="Comma 6 3 2 9 3" xfId="33701"/>
    <cellStyle name="Comma 6 3 2 9 4" xfId="33702"/>
    <cellStyle name="Comma 6 3 3" xfId="33703"/>
    <cellStyle name="Comma 6 3 3 10" xfId="33704"/>
    <cellStyle name="Comma 6 3 3 11" xfId="33705"/>
    <cellStyle name="Comma 6 3 3 12" xfId="33706"/>
    <cellStyle name="Comma 6 3 3 2" xfId="33707"/>
    <cellStyle name="Comma 6 3 3 2 2" xfId="33708"/>
    <cellStyle name="Comma 6 3 3 2 2 2" xfId="33709"/>
    <cellStyle name="Comma 6 3 3 2 2 2 2" xfId="33710"/>
    <cellStyle name="Comma 6 3 3 2 2 3" xfId="33711"/>
    <cellStyle name="Comma 6 3 3 2 2 4" xfId="33712"/>
    <cellStyle name="Comma 6 3 3 2 3" xfId="33713"/>
    <cellStyle name="Comma 6 3 3 2 3 2" xfId="33714"/>
    <cellStyle name="Comma 6 3 3 2 4" xfId="33715"/>
    <cellStyle name="Comma 6 3 3 2 5" xfId="33716"/>
    <cellStyle name="Comma 6 3 3 3" xfId="33717"/>
    <cellStyle name="Comma 6 3 3 3 2" xfId="33718"/>
    <cellStyle name="Comma 6 3 3 3 2 2" xfId="33719"/>
    <cellStyle name="Comma 6 3 3 3 2 2 2" xfId="33720"/>
    <cellStyle name="Comma 6 3 3 3 2 3" xfId="33721"/>
    <cellStyle name="Comma 6 3 3 3 2 4" xfId="33722"/>
    <cellStyle name="Comma 6 3 3 3 3" xfId="33723"/>
    <cellStyle name="Comma 6 3 3 3 3 2" xfId="33724"/>
    <cellStyle name="Comma 6 3 3 3 4" xfId="33725"/>
    <cellStyle name="Comma 6 3 3 3 5" xfId="33726"/>
    <cellStyle name="Comma 6 3 3 4" xfId="33727"/>
    <cellStyle name="Comma 6 3 3 4 2" xfId="33728"/>
    <cellStyle name="Comma 6 3 3 4 2 2" xfId="33729"/>
    <cellStyle name="Comma 6 3 3 4 3" xfId="33730"/>
    <cellStyle name="Comma 6 3 3 4 4" xfId="33731"/>
    <cellStyle name="Comma 6 3 3 5" xfId="33732"/>
    <cellStyle name="Comma 6 3 3 5 2" xfId="33733"/>
    <cellStyle name="Comma 6 3 3 5 2 2" xfId="33734"/>
    <cellStyle name="Comma 6 3 3 5 3" xfId="33735"/>
    <cellStyle name="Comma 6 3 3 5 4" xfId="33736"/>
    <cellStyle name="Comma 6 3 3 6" xfId="33737"/>
    <cellStyle name="Comma 6 3 3 6 2" xfId="33738"/>
    <cellStyle name="Comma 6 3 3 6 2 2" xfId="33739"/>
    <cellStyle name="Comma 6 3 3 6 3" xfId="33740"/>
    <cellStyle name="Comma 6 3 3 6 4" xfId="33741"/>
    <cellStyle name="Comma 6 3 3 7" xfId="33742"/>
    <cellStyle name="Comma 6 3 3 7 2" xfId="33743"/>
    <cellStyle name="Comma 6 3 3 7 2 2" xfId="33744"/>
    <cellStyle name="Comma 6 3 3 7 3" xfId="33745"/>
    <cellStyle name="Comma 6 3 3 7 4" xfId="33746"/>
    <cellStyle name="Comma 6 3 3 8" xfId="33747"/>
    <cellStyle name="Comma 6 3 3 8 2" xfId="33748"/>
    <cellStyle name="Comma 6 3 3 8 2 2" xfId="33749"/>
    <cellStyle name="Comma 6 3 3 8 3" xfId="33750"/>
    <cellStyle name="Comma 6 3 3 8 4" xfId="33751"/>
    <cellStyle name="Comma 6 3 3 9" xfId="33752"/>
    <cellStyle name="Comma 6 3 3 9 2" xfId="33753"/>
    <cellStyle name="Comma 6 3 4" xfId="33754"/>
    <cellStyle name="Comma 6 3 4 10" xfId="33755"/>
    <cellStyle name="Comma 6 3 4 11" xfId="33756"/>
    <cellStyle name="Comma 6 3 4 12" xfId="33757"/>
    <cellStyle name="Comma 6 3 4 2" xfId="33758"/>
    <cellStyle name="Comma 6 3 4 2 2" xfId="33759"/>
    <cellStyle name="Comma 6 3 4 2 2 2" xfId="33760"/>
    <cellStyle name="Comma 6 3 4 2 3" xfId="33761"/>
    <cellStyle name="Comma 6 3 4 2 4" xfId="33762"/>
    <cellStyle name="Comma 6 3 4 3" xfId="33763"/>
    <cellStyle name="Comma 6 3 4 3 2" xfId="33764"/>
    <cellStyle name="Comma 6 3 4 3 2 2" xfId="33765"/>
    <cellStyle name="Comma 6 3 4 3 3" xfId="33766"/>
    <cellStyle name="Comma 6 3 4 3 4" xfId="33767"/>
    <cellStyle name="Comma 6 3 4 4" xfId="33768"/>
    <cellStyle name="Comma 6 3 4 4 2" xfId="33769"/>
    <cellStyle name="Comma 6 3 4 4 2 2" xfId="33770"/>
    <cellStyle name="Comma 6 3 4 4 3" xfId="33771"/>
    <cellStyle name="Comma 6 3 4 4 4" xfId="33772"/>
    <cellStyle name="Comma 6 3 4 5" xfId="33773"/>
    <cellStyle name="Comma 6 3 4 5 2" xfId="33774"/>
    <cellStyle name="Comma 6 3 4 5 2 2" xfId="33775"/>
    <cellStyle name="Comma 6 3 4 5 3" xfId="33776"/>
    <cellStyle name="Comma 6 3 4 5 4" xfId="33777"/>
    <cellStyle name="Comma 6 3 4 6" xfId="33778"/>
    <cellStyle name="Comma 6 3 4 6 2" xfId="33779"/>
    <cellStyle name="Comma 6 3 4 6 2 2" xfId="33780"/>
    <cellStyle name="Comma 6 3 4 6 3" xfId="33781"/>
    <cellStyle name="Comma 6 3 4 6 4" xfId="33782"/>
    <cellStyle name="Comma 6 3 4 7" xfId="33783"/>
    <cellStyle name="Comma 6 3 4 7 2" xfId="33784"/>
    <cellStyle name="Comma 6 3 4 7 2 2" xfId="33785"/>
    <cellStyle name="Comma 6 3 4 7 3" xfId="33786"/>
    <cellStyle name="Comma 6 3 4 7 4" xfId="33787"/>
    <cellStyle name="Comma 6 3 4 8" xfId="33788"/>
    <cellStyle name="Comma 6 3 4 8 2" xfId="33789"/>
    <cellStyle name="Comma 6 3 4 8 2 2" xfId="33790"/>
    <cellStyle name="Comma 6 3 4 8 3" xfId="33791"/>
    <cellStyle name="Comma 6 3 4 8 4" xfId="33792"/>
    <cellStyle name="Comma 6 3 4 9" xfId="33793"/>
    <cellStyle name="Comma 6 3 4 9 2" xfId="33794"/>
    <cellStyle name="Comma 6 3 5" xfId="33795"/>
    <cellStyle name="Comma 6 3 5 2" xfId="33796"/>
    <cellStyle name="Comma 6 3 5 2 2" xfId="33797"/>
    <cellStyle name="Comma 6 3 5 2 2 2" xfId="33798"/>
    <cellStyle name="Comma 6 3 5 2 3" xfId="33799"/>
    <cellStyle name="Comma 6 3 5 2 4" xfId="33800"/>
    <cellStyle name="Comma 6 3 5 3" xfId="33801"/>
    <cellStyle name="Comma 6 3 5 3 2" xfId="33802"/>
    <cellStyle name="Comma 6 3 5 4" xfId="33803"/>
    <cellStyle name="Comma 6 3 5 5" xfId="33804"/>
    <cellStyle name="Comma 6 3 6" xfId="33805"/>
    <cellStyle name="Comma 6 3 6 2" xfId="33806"/>
    <cellStyle name="Comma 6 3 6 2 2" xfId="33807"/>
    <cellStyle name="Comma 6 3 6 3" xfId="33808"/>
    <cellStyle name="Comma 6 3 6 4" xfId="33809"/>
    <cellStyle name="Comma 6 3 7" xfId="33810"/>
    <cellStyle name="Comma 6 3 7 2" xfId="33811"/>
    <cellStyle name="Comma 6 3 7 2 2" xfId="33812"/>
    <cellStyle name="Comma 6 3 7 3" xfId="33813"/>
    <cellStyle name="Comma 6 3 7 4" xfId="33814"/>
    <cellStyle name="Comma 6 3 8" xfId="33815"/>
    <cellStyle name="Comma 6 3 8 2" xfId="33816"/>
    <cellStyle name="Comma 6 3 8 2 2" xfId="33817"/>
    <cellStyle name="Comma 6 3 8 3" xfId="33818"/>
    <cellStyle name="Comma 6 3 8 4" xfId="33819"/>
    <cellStyle name="Comma 6 3 9" xfId="33820"/>
    <cellStyle name="Comma 6 3 9 2" xfId="33821"/>
    <cellStyle name="Comma 6 3 9 2 2" xfId="33822"/>
    <cellStyle name="Comma 6 3 9 3" xfId="33823"/>
    <cellStyle name="Comma 6 3 9 4" xfId="33824"/>
    <cellStyle name="Comma 6 4" xfId="4401"/>
    <cellStyle name="Comma 6 4 10" xfId="33825"/>
    <cellStyle name="Comma 6 4 10 2" xfId="33826"/>
    <cellStyle name="Comma 6 4 10 2 2" xfId="33827"/>
    <cellStyle name="Comma 6 4 10 3" xfId="33828"/>
    <cellStyle name="Comma 6 4 11" xfId="33829"/>
    <cellStyle name="Comma 6 4 11 2" xfId="33830"/>
    <cellStyle name="Comma 6 4 12" xfId="33831"/>
    <cellStyle name="Comma 6 4 13" xfId="33832"/>
    <cellStyle name="Comma 6 4 14" xfId="33833"/>
    <cellStyle name="Comma 6 4 2" xfId="33834"/>
    <cellStyle name="Comma 6 4 2 10" xfId="33835"/>
    <cellStyle name="Comma 6 4 2 11" xfId="33836"/>
    <cellStyle name="Comma 6 4 2 12" xfId="33837"/>
    <cellStyle name="Comma 6 4 2 2" xfId="33838"/>
    <cellStyle name="Comma 6 4 2 2 2" xfId="33839"/>
    <cellStyle name="Comma 6 4 2 2 2 2" xfId="33840"/>
    <cellStyle name="Comma 6 4 2 2 2 2 2" xfId="33841"/>
    <cellStyle name="Comma 6 4 2 2 2 3" xfId="33842"/>
    <cellStyle name="Comma 6 4 2 2 2 4" xfId="33843"/>
    <cellStyle name="Comma 6 4 2 2 3" xfId="33844"/>
    <cellStyle name="Comma 6 4 2 2 3 2" xfId="33845"/>
    <cellStyle name="Comma 6 4 2 2 4" xfId="33846"/>
    <cellStyle name="Comma 6 4 2 2 5" xfId="33847"/>
    <cellStyle name="Comma 6 4 2 3" xfId="33848"/>
    <cellStyle name="Comma 6 4 2 3 2" xfId="33849"/>
    <cellStyle name="Comma 6 4 2 3 2 2" xfId="33850"/>
    <cellStyle name="Comma 6 4 2 3 2 2 2" xfId="33851"/>
    <cellStyle name="Comma 6 4 2 3 2 3" xfId="33852"/>
    <cellStyle name="Comma 6 4 2 3 2 4" xfId="33853"/>
    <cellStyle name="Comma 6 4 2 3 3" xfId="33854"/>
    <cellStyle name="Comma 6 4 2 3 3 2" xfId="33855"/>
    <cellStyle name="Comma 6 4 2 3 4" xfId="33856"/>
    <cellStyle name="Comma 6 4 2 3 5" xfId="33857"/>
    <cellStyle name="Comma 6 4 2 4" xfId="33858"/>
    <cellStyle name="Comma 6 4 2 4 2" xfId="33859"/>
    <cellStyle name="Comma 6 4 2 4 2 2" xfId="33860"/>
    <cellStyle name="Comma 6 4 2 4 3" xfId="33861"/>
    <cellStyle name="Comma 6 4 2 4 4" xfId="33862"/>
    <cellStyle name="Comma 6 4 2 5" xfId="33863"/>
    <cellStyle name="Comma 6 4 2 5 2" xfId="33864"/>
    <cellStyle name="Comma 6 4 2 5 2 2" xfId="33865"/>
    <cellStyle name="Comma 6 4 2 5 3" xfId="33866"/>
    <cellStyle name="Comma 6 4 2 5 4" xfId="33867"/>
    <cellStyle name="Comma 6 4 2 6" xfId="33868"/>
    <cellStyle name="Comma 6 4 2 6 2" xfId="33869"/>
    <cellStyle name="Comma 6 4 2 6 2 2" xfId="33870"/>
    <cellStyle name="Comma 6 4 2 6 3" xfId="33871"/>
    <cellStyle name="Comma 6 4 2 6 4" xfId="33872"/>
    <cellStyle name="Comma 6 4 2 7" xfId="33873"/>
    <cellStyle name="Comma 6 4 2 7 2" xfId="33874"/>
    <cellStyle name="Comma 6 4 2 7 2 2" xfId="33875"/>
    <cellStyle name="Comma 6 4 2 7 3" xfId="33876"/>
    <cellStyle name="Comma 6 4 2 7 4" xfId="33877"/>
    <cellStyle name="Comma 6 4 2 8" xfId="33878"/>
    <cellStyle name="Comma 6 4 2 8 2" xfId="33879"/>
    <cellStyle name="Comma 6 4 2 8 2 2" xfId="33880"/>
    <cellStyle name="Comma 6 4 2 8 3" xfId="33881"/>
    <cellStyle name="Comma 6 4 2 8 4" xfId="33882"/>
    <cellStyle name="Comma 6 4 2 9" xfId="33883"/>
    <cellStyle name="Comma 6 4 2 9 2" xfId="33884"/>
    <cellStyle name="Comma 6 4 3" xfId="33885"/>
    <cellStyle name="Comma 6 4 3 2" xfId="33886"/>
    <cellStyle name="Comma 6 4 3 2 2" xfId="33887"/>
    <cellStyle name="Comma 6 4 3 2 2 2" xfId="33888"/>
    <cellStyle name="Comma 6 4 3 2 3" xfId="33889"/>
    <cellStyle name="Comma 6 4 3 2 4" xfId="33890"/>
    <cellStyle name="Comma 6 4 3 3" xfId="33891"/>
    <cellStyle name="Comma 6 4 3 3 2" xfId="33892"/>
    <cellStyle name="Comma 6 4 3 4" xfId="33893"/>
    <cellStyle name="Comma 6 4 3 5" xfId="33894"/>
    <cellStyle name="Comma 6 4 4" xfId="33895"/>
    <cellStyle name="Comma 6 4 4 2" xfId="33896"/>
    <cellStyle name="Comma 6 4 4 2 2" xfId="33897"/>
    <cellStyle name="Comma 6 4 4 2 2 2" xfId="33898"/>
    <cellStyle name="Comma 6 4 4 2 3" xfId="33899"/>
    <cellStyle name="Comma 6 4 4 2 4" xfId="33900"/>
    <cellStyle name="Comma 6 4 4 3" xfId="33901"/>
    <cellStyle name="Comma 6 4 4 3 2" xfId="33902"/>
    <cellStyle name="Comma 6 4 4 4" xfId="33903"/>
    <cellStyle name="Comma 6 4 4 5" xfId="33904"/>
    <cellStyle name="Comma 6 4 5" xfId="33905"/>
    <cellStyle name="Comma 6 4 5 2" xfId="33906"/>
    <cellStyle name="Comma 6 4 5 2 2" xfId="33907"/>
    <cellStyle name="Comma 6 4 5 3" xfId="33908"/>
    <cellStyle name="Comma 6 4 5 4" xfId="33909"/>
    <cellStyle name="Comma 6 4 6" xfId="33910"/>
    <cellStyle name="Comma 6 4 6 2" xfId="33911"/>
    <cellStyle name="Comma 6 4 6 2 2" xfId="33912"/>
    <cellStyle name="Comma 6 4 6 3" xfId="33913"/>
    <cellStyle name="Comma 6 4 6 4" xfId="33914"/>
    <cellStyle name="Comma 6 4 7" xfId="33915"/>
    <cellStyle name="Comma 6 4 7 2" xfId="33916"/>
    <cellStyle name="Comma 6 4 7 2 2" xfId="33917"/>
    <cellStyle name="Comma 6 4 7 3" xfId="33918"/>
    <cellStyle name="Comma 6 4 7 4" xfId="33919"/>
    <cellStyle name="Comma 6 4 8" xfId="33920"/>
    <cellStyle name="Comma 6 4 8 2" xfId="33921"/>
    <cellStyle name="Comma 6 4 8 2 2" xfId="33922"/>
    <cellStyle name="Comma 6 4 8 3" xfId="33923"/>
    <cellStyle name="Comma 6 4 8 4" xfId="33924"/>
    <cellStyle name="Comma 6 4 9" xfId="33925"/>
    <cellStyle name="Comma 6 4 9 2" xfId="33926"/>
    <cellStyle name="Comma 6 4 9 2 2" xfId="33927"/>
    <cellStyle name="Comma 6 4 9 3" xfId="33928"/>
    <cellStyle name="Comma 6 4 9 4" xfId="33929"/>
    <cellStyle name="Comma 6 5" xfId="4402"/>
    <cellStyle name="Comma 6 5 10" xfId="33930"/>
    <cellStyle name="Comma 6 5 10 2" xfId="33931"/>
    <cellStyle name="Comma 6 5 11" xfId="33932"/>
    <cellStyle name="Comma 6 5 12" xfId="33933"/>
    <cellStyle name="Comma 6 5 13" xfId="33934"/>
    <cellStyle name="Comma 6 5 2" xfId="33935"/>
    <cellStyle name="Comma 6 5 2 2" xfId="33936"/>
    <cellStyle name="Comma 6 5 2 2 2" xfId="33937"/>
    <cellStyle name="Comma 6 5 2 2 2 2" xfId="33938"/>
    <cellStyle name="Comma 6 5 2 2 3" xfId="33939"/>
    <cellStyle name="Comma 6 5 2 2 4" xfId="33940"/>
    <cellStyle name="Comma 6 5 2 3" xfId="33941"/>
    <cellStyle name="Comma 6 5 2 3 2" xfId="33942"/>
    <cellStyle name="Comma 6 5 2 4" xfId="33943"/>
    <cellStyle name="Comma 6 5 2 5" xfId="33944"/>
    <cellStyle name="Comma 6 5 2 6" xfId="33945"/>
    <cellStyle name="Comma 6 5 3" xfId="33946"/>
    <cellStyle name="Comma 6 5 3 2" xfId="33947"/>
    <cellStyle name="Comma 6 5 3 2 2" xfId="33948"/>
    <cellStyle name="Comma 6 5 3 2 2 2" xfId="33949"/>
    <cellStyle name="Comma 6 5 3 2 3" xfId="33950"/>
    <cellStyle name="Comma 6 5 3 2 4" xfId="33951"/>
    <cellStyle name="Comma 6 5 3 3" xfId="33952"/>
    <cellStyle name="Comma 6 5 3 3 2" xfId="33953"/>
    <cellStyle name="Comma 6 5 3 4" xfId="33954"/>
    <cellStyle name="Comma 6 5 3 5" xfId="33955"/>
    <cellStyle name="Comma 6 5 4" xfId="33956"/>
    <cellStyle name="Comma 6 5 4 2" xfId="33957"/>
    <cellStyle name="Comma 6 5 4 2 2" xfId="33958"/>
    <cellStyle name="Comma 6 5 4 3" xfId="33959"/>
    <cellStyle name="Comma 6 5 4 4" xfId="33960"/>
    <cellStyle name="Comma 6 5 5" xfId="33961"/>
    <cellStyle name="Comma 6 5 5 2" xfId="33962"/>
    <cellStyle name="Comma 6 5 5 2 2" xfId="33963"/>
    <cellStyle name="Comma 6 5 5 3" xfId="33964"/>
    <cellStyle name="Comma 6 5 5 4" xfId="33965"/>
    <cellStyle name="Comma 6 5 6" xfId="33966"/>
    <cellStyle name="Comma 6 5 6 2" xfId="33967"/>
    <cellStyle name="Comma 6 5 6 2 2" xfId="33968"/>
    <cellStyle name="Comma 6 5 6 3" xfId="33969"/>
    <cellStyle name="Comma 6 5 6 4" xfId="33970"/>
    <cellStyle name="Comma 6 5 7" xfId="33971"/>
    <cellStyle name="Comma 6 5 7 2" xfId="33972"/>
    <cellStyle name="Comma 6 5 7 2 2" xfId="33973"/>
    <cellStyle name="Comma 6 5 7 3" xfId="33974"/>
    <cellStyle name="Comma 6 5 7 4" xfId="33975"/>
    <cellStyle name="Comma 6 5 8" xfId="33976"/>
    <cellStyle name="Comma 6 5 8 2" xfId="33977"/>
    <cellStyle name="Comma 6 5 8 2 2" xfId="33978"/>
    <cellStyle name="Comma 6 5 8 3" xfId="33979"/>
    <cellStyle name="Comma 6 5 8 4" xfId="33980"/>
    <cellStyle name="Comma 6 5 9" xfId="33981"/>
    <cellStyle name="Comma 6 5 9 2" xfId="33982"/>
    <cellStyle name="Comma 6 5 9 2 2" xfId="33983"/>
    <cellStyle name="Comma 6 5 9 3" xfId="33984"/>
    <cellStyle name="Comma 6 6" xfId="4403"/>
    <cellStyle name="Comma 6 6 10" xfId="33985"/>
    <cellStyle name="Comma 6 6 10 2" xfId="33986"/>
    <cellStyle name="Comma 6 6 11" xfId="33987"/>
    <cellStyle name="Comma 6 6 12" xfId="33988"/>
    <cellStyle name="Comma 6 6 13" xfId="33989"/>
    <cellStyle name="Comma 6 6 2" xfId="33990"/>
    <cellStyle name="Comma 6 6 2 2" xfId="33991"/>
    <cellStyle name="Comma 6 6 2 2 2" xfId="33992"/>
    <cellStyle name="Comma 6 6 2 3" xfId="33993"/>
    <cellStyle name="Comma 6 6 2 4" xfId="33994"/>
    <cellStyle name="Comma 6 6 3" xfId="33995"/>
    <cellStyle name="Comma 6 6 3 2" xfId="33996"/>
    <cellStyle name="Comma 6 6 3 2 2" xfId="33997"/>
    <cellStyle name="Comma 6 6 3 3" xfId="33998"/>
    <cellStyle name="Comma 6 6 3 4" xfId="33999"/>
    <cellStyle name="Comma 6 6 4" xfId="34000"/>
    <cellStyle name="Comma 6 6 4 2" xfId="34001"/>
    <cellStyle name="Comma 6 6 4 2 2" xfId="34002"/>
    <cellStyle name="Comma 6 6 4 3" xfId="34003"/>
    <cellStyle name="Comma 6 6 4 4" xfId="34004"/>
    <cellStyle name="Comma 6 6 5" xfId="34005"/>
    <cellStyle name="Comma 6 6 5 2" xfId="34006"/>
    <cellStyle name="Comma 6 6 5 2 2" xfId="34007"/>
    <cellStyle name="Comma 6 6 5 3" xfId="34008"/>
    <cellStyle name="Comma 6 6 5 4" xfId="34009"/>
    <cellStyle name="Comma 6 6 6" xfId="34010"/>
    <cellStyle name="Comma 6 6 6 2" xfId="34011"/>
    <cellStyle name="Comma 6 6 6 2 2" xfId="34012"/>
    <cellStyle name="Comma 6 6 6 3" xfId="34013"/>
    <cellStyle name="Comma 6 6 6 4" xfId="34014"/>
    <cellStyle name="Comma 6 6 7" xfId="34015"/>
    <cellStyle name="Comma 6 6 7 2" xfId="34016"/>
    <cellStyle name="Comma 6 6 7 2 2" xfId="34017"/>
    <cellStyle name="Comma 6 6 7 3" xfId="34018"/>
    <cellStyle name="Comma 6 6 7 4" xfId="34019"/>
    <cellStyle name="Comma 6 6 8" xfId="34020"/>
    <cellStyle name="Comma 6 6 8 2" xfId="34021"/>
    <cellStyle name="Comma 6 6 8 2 2" xfId="34022"/>
    <cellStyle name="Comma 6 6 8 3" xfId="34023"/>
    <cellStyle name="Comma 6 6 8 4" xfId="34024"/>
    <cellStyle name="Comma 6 6 9" xfId="34025"/>
    <cellStyle name="Comma 6 6 9 2" xfId="34026"/>
    <cellStyle name="Comma 6 6 9 2 2" xfId="34027"/>
    <cellStyle name="Comma 6 6 9 3" xfId="34028"/>
    <cellStyle name="Comma 6 7" xfId="4398"/>
    <cellStyle name="Comma 6 7 2" xfId="34029"/>
    <cellStyle name="Comma 6 7 3" xfId="34030"/>
    <cellStyle name="Comma 6 7 3 2" xfId="34031"/>
    <cellStyle name="Comma 6 7 3 2 2" xfId="34032"/>
    <cellStyle name="Comma 6 7 3 3" xfId="34033"/>
    <cellStyle name="Comma 6 7 4" xfId="34034"/>
    <cellStyle name="Comma 6 7 4 2" xfId="34035"/>
    <cellStyle name="Comma 6 7 5" xfId="34036"/>
    <cellStyle name="Comma 6 7 6" xfId="34037"/>
    <cellStyle name="Comma 6 7 7" xfId="34038"/>
    <cellStyle name="Comma 6 8" xfId="34039"/>
    <cellStyle name="Comma 6 8 2" xfId="34040"/>
    <cellStyle name="Comma 6 8 2 2" xfId="34041"/>
    <cellStyle name="Comma 6 8 2 2 2" xfId="34042"/>
    <cellStyle name="Comma 6 8 2 3" xfId="34043"/>
    <cellStyle name="Comma 6 8 2 4" xfId="34044"/>
    <cellStyle name="Comma 6 8 3" xfId="34045"/>
    <cellStyle name="Comma 6 9" xfId="34046"/>
    <cellStyle name="Comma 6 9 2" xfId="34047"/>
    <cellStyle name="Comma 6 9 2 2" xfId="34048"/>
    <cellStyle name="Comma 6 9 3" xfId="34049"/>
    <cellStyle name="Comma 6 9 4" xfId="34050"/>
    <cellStyle name="Comma 60" xfId="4404"/>
    <cellStyle name="Comma 60 2" xfId="4405"/>
    <cellStyle name="Comma 60 2 2" xfId="4406"/>
    <cellStyle name="Comma 60 3" xfId="4407"/>
    <cellStyle name="Comma 60 3 2" xfId="4408"/>
    <cellStyle name="Comma 60 4" xfId="4409"/>
    <cellStyle name="Comma 60 4 2" xfId="4410"/>
    <cellStyle name="Comma 60 5" xfId="4411"/>
    <cellStyle name="Comma 61" xfId="34051"/>
    <cellStyle name="Comma 62" xfId="4412"/>
    <cellStyle name="Comma 62 2" xfId="4413"/>
    <cellStyle name="Comma 62 2 2" xfId="4414"/>
    <cellStyle name="Comma 62 3" xfId="4415"/>
    <cellStyle name="Comma 62 3 2" xfId="4416"/>
    <cellStyle name="Comma 62 4" xfId="4417"/>
    <cellStyle name="Comma 62 4 2" xfId="4418"/>
    <cellStyle name="Comma 62 5" xfId="4419"/>
    <cellStyle name="Comma 63" xfId="4420"/>
    <cellStyle name="Comma 63 2" xfId="4421"/>
    <cellStyle name="Comma 63 2 2" xfId="4422"/>
    <cellStyle name="Comma 63 3" xfId="4423"/>
    <cellStyle name="Comma 63 3 2" xfId="4424"/>
    <cellStyle name="Comma 63 4" xfId="4425"/>
    <cellStyle name="Comma 63 4 2" xfId="4426"/>
    <cellStyle name="Comma 63 5" xfId="4427"/>
    <cellStyle name="Comma 64" xfId="34052"/>
    <cellStyle name="Comma 65" xfId="34053"/>
    <cellStyle name="Comma 66" xfId="4428"/>
    <cellStyle name="Comma 66 2" xfId="4429"/>
    <cellStyle name="Comma 66 2 2" xfId="4430"/>
    <cellStyle name="Comma 66 3" xfId="4431"/>
    <cellStyle name="Comma 66 3 2" xfId="4432"/>
    <cellStyle name="Comma 66 4" xfId="4433"/>
    <cellStyle name="Comma 66 4 2" xfId="4434"/>
    <cellStyle name="Comma 66 5" xfId="4435"/>
    <cellStyle name="Comma 67" xfId="34054"/>
    <cellStyle name="Comma 68" xfId="34055"/>
    <cellStyle name="Comma 69" xfId="34056"/>
    <cellStyle name="Comma 7" xfId="4436"/>
    <cellStyle name="Comma 7 10" xfId="34057"/>
    <cellStyle name="Comma 7 11" xfId="34058"/>
    <cellStyle name="Comma 7 12" xfId="47796"/>
    <cellStyle name="Comma 7 2" xfId="4437"/>
    <cellStyle name="Comma 7 2 2" xfId="4438"/>
    <cellStyle name="Comma 7 2 3" xfId="34059"/>
    <cellStyle name="Comma 7 3" xfId="4439"/>
    <cellStyle name="Comma 7 3 2" xfId="4440"/>
    <cellStyle name="Comma 7 4" xfId="4441"/>
    <cellStyle name="Comma 7 4 2" xfId="4442"/>
    <cellStyle name="Comma 7 5" xfId="4443"/>
    <cellStyle name="Comma 7 5 2" xfId="34060"/>
    <cellStyle name="Comma 7 6" xfId="34061"/>
    <cellStyle name="Comma 7 7" xfId="34062"/>
    <cellStyle name="Comma 7 8" xfId="34063"/>
    <cellStyle name="Comma 7 9" xfId="34064"/>
    <cellStyle name="Comma 70" xfId="34065"/>
    <cellStyle name="Comma 71" xfId="47793"/>
    <cellStyle name="Comma 72" xfId="47819"/>
    <cellStyle name="Comma 73" xfId="47784"/>
    <cellStyle name="Comma 8" xfId="4444"/>
    <cellStyle name="Comma 8 10" xfId="34066"/>
    <cellStyle name="Comma 8 10 2" xfId="34067"/>
    <cellStyle name="Comma 8 10 2 2" xfId="34068"/>
    <cellStyle name="Comma 8 10 3" xfId="34069"/>
    <cellStyle name="Comma 8 10 4" xfId="34070"/>
    <cellStyle name="Comma 8 11" xfId="34071"/>
    <cellStyle name="Comma 8 11 2" xfId="34072"/>
    <cellStyle name="Comma 8 11 2 2" xfId="34073"/>
    <cellStyle name="Comma 8 11 3" xfId="34074"/>
    <cellStyle name="Comma 8 11 4" xfId="34075"/>
    <cellStyle name="Comma 8 12" xfId="34076"/>
    <cellStyle name="Comma 8 12 2" xfId="34077"/>
    <cellStyle name="Comma 8 12 2 2" xfId="34078"/>
    <cellStyle name="Comma 8 12 3" xfId="34079"/>
    <cellStyle name="Comma 8 12 4" xfId="34080"/>
    <cellStyle name="Comma 8 13" xfId="34081"/>
    <cellStyle name="Comma 8 13 2" xfId="34082"/>
    <cellStyle name="Comma 8 14" xfId="34083"/>
    <cellStyle name="Comma 8 15" xfId="34084"/>
    <cellStyle name="Comma 8 16" xfId="34085"/>
    <cellStyle name="Comma 8 2" xfId="4445"/>
    <cellStyle name="Comma 8 2 2" xfId="4446"/>
    <cellStyle name="Comma 8 2 3" xfId="34086"/>
    <cellStyle name="Comma 8 2 4" xfId="34087"/>
    <cellStyle name="Comma 8 3" xfId="4447"/>
    <cellStyle name="Comma 8 3 10" xfId="34088"/>
    <cellStyle name="Comma 8 3 10 2" xfId="34089"/>
    <cellStyle name="Comma 8 3 11" xfId="34090"/>
    <cellStyle name="Comma 8 3 12" xfId="34091"/>
    <cellStyle name="Comma 8 3 13" xfId="34092"/>
    <cellStyle name="Comma 8 3 2" xfId="4448"/>
    <cellStyle name="Comma 8 3 2 10" xfId="34093"/>
    <cellStyle name="Comma 8 3 2 11" xfId="34094"/>
    <cellStyle name="Comma 8 3 2 12" xfId="34095"/>
    <cellStyle name="Comma 8 3 2 2" xfId="34096"/>
    <cellStyle name="Comma 8 3 2 2 2" xfId="34097"/>
    <cellStyle name="Comma 8 3 2 2 2 2" xfId="34098"/>
    <cellStyle name="Comma 8 3 2 2 2 2 2" xfId="34099"/>
    <cellStyle name="Comma 8 3 2 2 2 3" xfId="34100"/>
    <cellStyle name="Comma 8 3 2 2 2 4" xfId="34101"/>
    <cellStyle name="Comma 8 3 2 2 3" xfId="34102"/>
    <cellStyle name="Comma 8 3 2 2 3 2" xfId="34103"/>
    <cellStyle name="Comma 8 3 2 2 4" xfId="34104"/>
    <cellStyle name="Comma 8 3 2 2 5" xfId="34105"/>
    <cellStyle name="Comma 8 3 2 3" xfId="34106"/>
    <cellStyle name="Comma 8 3 2 3 2" xfId="34107"/>
    <cellStyle name="Comma 8 3 2 3 2 2" xfId="34108"/>
    <cellStyle name="Comma 8 3 2 3 2 2 2" xfId="34109"/>
    <cellStyle name="Comma 8 3 2 3 2 3" xfId="34110"/>
    <cellStyle name="Comma 8 3 2 3 2 4" xfId="34111"/>
    <cellStyle name="Comma 8 3 2 3 3" xfId="34112"/>
    <cellStyle name="Comma 8 3 2 3 3 2" xfId="34113"/>
    <cellStyle name="Comma 8 3 2 3 4" xfId="34114"/>
    <cellStyle name="Comma 8 3 2 3 5" xfId="34115"/>
    <cellStyle name="Comma 8 3 2 4" xfId="34116"/>
    <cellStyle name="Comma 8 3 2 4 2" xfId="34117"/>
    <cellStyle name="Comma 8 3 2 4 2 2" xfId="34118"/>
    <cellStyle name="Comma 8 3 2 4 3" xfId="34119"/>
    <cellStyle name="Comma 8 3 2 4 4" xfId="34120"/>
    <cellStyle name="Comma 8 3 2 5" xfId="34121"/>
    <cellStyle name="Comma 8 3 2 5 2" xfId="34122"/>
    <cellStyle name="Comma 8 3 2 5 2 2" xfId="34123"/>
    <cellStyle name="Comma 8 3 2 5 3" xfId="34124"/>
    <cellStyle name="Comma 8 3 2 5 4" xfId="34125"/>
    <cellStyle name="Comma 8 3 2 6" xfId="34126"/>
    <cellStyle name="Comma 8 3 2 6 2" xfId="34127"/>
    <cellStyle name="Comma 8 3 2 6 2 2" xfId="34128"/>
    <cellStyle name="Comma 8 3 2 6 3" xfId="34129"/>
    <cellStyle name="Comma 8 3 2 6 4" xfId="34130"/>
    <cellStyle name="Comma 8 3 2 7" xfId="34131"/>
    <cellStyle name="Comma 8 3 2 7 2" xfId="34132"/>
    <cellStyle name="Comma 8 3 2 7 2 2" xfId="34133"/>
    <cellStyle name="Comma 8 3 2 7 3" xfId="34134"/>
    <cellStyle name="Comma 8 3 2 7 4" xfId="34135"/>
    <cellStyle name="Comma 8 3 2 8" xfId="34136"/>
    <cellStyle name="Comma 8 3 2 8 2" xfId="34137"/>
    <cellStyle name="Comma 8 3 2 8 2 2" xfId="34138"/>
    <cellStyle name="Comma 8 3 2 8 3" xfId="34139"/>
    <cellStyle name="Comma 8 3 2 8 4" xfId="34140"/>
    <cellStyle name="Comma 8 3 2 9" xfId="34141"/>
    <cellStyle name="Comma 8 3 2 9 2" xfId="34142"/>
    <cellStyle name="Comma 8 3 3" xfId="34143"/>
    <cellStyle name="Comma 8 3 3 2" xfId="34144"/>
    <cellStyle name="Comma 8 3 3 2 2" xfId="34145"/>
    <cellStyle name="Comma 8 3 3 2 2 2" xfId="34146"/>
    <cellStyle name="Comma 8 3 3 2 3" xfId="34147"/>
    <cellStyle name="Comma 8 3 3 2 4" xfId="34148"/>
    <cellStyle name="Comma 8 3 3 3" xfId="34149"/>
    <cellStyle name="Comma 8 3 3 3 2" xfId="34150"/>
    <cellStyle name="Comma 8 3 3 4" xfId="34151"/>
    <cellStyle name="Comma 8 3 3 5" xfId="34152"/>
    <cellStyle name="Comma 8 3 4" xfId="34153"/>
    <cellStyle name="Comma 8 3 4 2" xfId="34154"/>
    <cellStyle name="Comma 8 3 4 2 2" xfId="34155"/>
    <cellStyle name="Comma 8 3 4 2 2 2" xfId="34156"/>
    <cellStyle name="Comma 8 3 4 2 3" xfId="34157"/>
    <cellStyle name="Comma 8 3 4 2 4" xfId="34158"/>
    <cellStyle name="Comma 8 3 4 3" xfId="34159"/>
    <cellStyle name="Comma 8 3 4 3 2" xfId="34160"/>
    <cellStyle name="Comma 8 3 4 4" xfId="34161"/>
    <cellStyle name="Comma 8 3 4 5" xfId="34162"/>
    <cellStyle name="Comma 8 3 5" xfId="34163"/>
    <cellStyle name="Comma 8 3 5 2" xfId="34164"/>
    <cellStyle name="Comma 8 3 5 2 2" xfId="34165"/>
    <cellStyle name="Comma 8 3 5 3" xfId="34166"/>
    <cellStyle name="Comma 8 3 5 4" xfId="34167"/>
    <cellStyle name="Comma 8 3 6" xfId="34168"/>
    <cellStyle name="Comma 8 3 6 2" xfId="34169"/>
    <cellStyle name="Comma 8 3 6 2 2" xfId="34170"/>
    <cellStyle name="Comma 8 3 6 3" xfId="34171"/>
    <cellStyle name="Comma 8 3 6 4" xfId="34172"/>
    <cellStyle name="Comma 8 3 7" xfId="34173"/>
    <cellStyle name="Comma 8 3 7 2" xfId="34174"/>
    <cellStyle name="Comma 8 3 7 2 2" xfId="34175"/>
    <cellStyle name="Comma 8 3 7 3" xfId="34176"/>
    <cellStyle name="Comma 8 3 7 4" xfId="34177"/>
    <cellStyle name="Comma 8 3 8" xfId="34178"/>
    <cellStyle name="Comma 8 3 8 2" xfId="34179"/>
    <cellStyle name="Comma 8 3 8 2 2" xfId="34180"/>
    <cellStyle name="Comma 8 3 8 3" xfId="34181"/>
    <cellStyle name="Comma 8 3 8 4" xfId="34182"/>
    <cellStyle name="Comma 8 3 9" xfId="34183"/>
    <cellStyle name="Comma 8 3 9 2" xfId="34184"/>
    <cellStyle name="Comma 8 3 9 2 2" xfId="34185"/>
    <cellStyle name="Comma 8 3 9 3" xfId="34186"/>
    <cellStyle name="Comma 8 3 9 4" xfId="34187"/>
    <cellStyle name="Comma 8 4" xfId="4449"/>
    <cellStyle name="Comma 8 4 10" xfId="34188"/>
    <cellStyle name="Comma 8 4 11" xfId="34189"/>
    <cellStyle name="Comma 8 4 12" xfId="34190"/>
    <cellStyle name="Comma 8 4 2" xfId="4450"/>
    <cellStyle name="Comma 8 4 2 2" xfId="34191"/>
    <cellStyle name="Comma 8 4 2 2 2" xfId="34192"/>
    <cellStyle name="Comma 8 4 2 2 2 2" xfId="34193"/>
    <cellStyle name="Comma 8 4 2 2 3" xfId="34194"/>
    <cellStyle name="Comma 8 4 2 2 4" xfId="34195"/>
    <cellStyle name="Comma 8 4 2 3" xfId="34196"/>
    <cellStyle name="Comma 8 4 2 3 2" xfId="34197"/>
    <cellStyle name="Comma 8 4 2 4" xfId="34198"/>
    <cellStyle name="Comma 8 4 2 5" xfId="34199"/>
    <cellStyle name="Comma 8 4 2 6" xfId="34200"/>
    <cellStyle name="Comma 8 4 3" xfId="34201"/>
    <cellStyle name="Comma 8 4 3 2" xfId="34202"/>
    <cellStyle name="Comma 8 4 3 2 2" xfId="34203"/>
    <cellStyle name="Comma 8 4 3 2 2 2" xfId="34204"/>
    <cellStyle name="Comma 8 4 3 2 3" xfId="34205"/>
    <cellStyle name="Comma 8 4 3 2 4" xfId="34206"/>
    <cellStyle name="Comma 8 4 3 3" xfId="34207"/>
    <cellStyle name="Comma 8 4 3 3 2" xfId="34208"/>
    <cellStyle name="Comma 8 4 3 4" xfId="34209"/>
    <cellStyle name="Comma 8 4 3 5" xfId="34210"/>
    <cellStyle name="Comma 8 4 4" xfId="34211"/>
    <cellStyle name="Comma 8 4 4 2" xfId="34212"/>
    <cellStyle name="Comma 8 4 4 2 2" xfId="34213"/>
    <cellStyle name="Comma 8 4 4 3" xfId="34214"/>
    <cellStyle name="Comma 8 4 4 4" xfId="34215"/>
    <cellStyle name="Comma 8 4 5" xfId="34216"/>
    <cellStyle name="Comma 8 4 5 2" xfId="34217"/>
    <cellStyle name="Comma 8 4 5 2 2" xfId="34218"/>
    <cellStyle name="Comma 8 4 5 3" xfId="34219"/>
    <cellStyle name="Comma 8 4 5 4" xfId="34220"/>
    <cellStyle name="Comma 8 4 6" xfId="34221"/>
    <cellStyle name="Comma 8 4 6 2" xfId="34222"/>
    <cellStyle name="Comma 8 4 6 2 2" xfId="34223"/>
    <cellStyle name="Comma 8 4 6 3" xfId="34224"/>
    <cellStyle name="Comma 8 4 6 4" xfId="34225"/>
    <cellStyle name="Comma 8 4 7" xfId="34226"/>
    <cellStyle name="Comma 8 4 7 2" xfId="34227"/>
    <cellStyle name="Comma 8 4 7 2 2" xfId="34228"/>
    <cellStyle name="Comma 8 4 7 3" xfId="34229"/>
    <cellStyle name="Comma 8 4 7 4" xfId="34230"/>
    <cellStyle name="Comma 8 4 8" xfId="34231"/>
    <cellStyle name="Comma 8 4 8 2" xfId="34232"/>
    <cellStyle name="Comma 8 4 8 2 2" xfId="34233"/>
    <cellStyle name="Comma 8 4 8 3" xfId="34234"/>
    <cellStyle name="Comma 8 4 8 4" xfId="34235"/>
    <cellStyle name="Comma 8 4 9" xfId="34236"/>
    <cellStyle name="Comma 8 4 9 2" xfId="34237"/>
    <cellStyle name="Comma 8 5" xfId="4451"/>
    <cellStyle name="Comma 8 5 10" xfId="34238"/>
    <cellStyle name="Comma 8 5 11" xfId="34239"/>
    <cellStyle name="Comma 8 5 12" xfId="34240"/>
    <cellStyle name="Comma 8 5 2" xfId="34241"/>
    <cellStyle name="Comma 8 5 2 2" xfId="34242"/>
    <cellStyle name="Comma 8 5 2 2 2" xfId="34243"/>
    <cellStyle name="Comma 8 5 2 3" xfId="34244"/>
    <cellStyle name="Comma 8 5 2 4" xfId="34245"/>
    <cellStyle name="Comma 8 5 2 5" xfId="34246"/>
    <cellStyle name="Comma 8 5 3" xfId="34247"/>
    <cellStyle name="Comma 8 5 3 2" xfId="34248"/>
    <cellStyle name="Comma 8 5 3 2 2" xfId="34249"/>
    <cellStyle name="Comma 8 5 3 3" xfId="34250"/>
    <cellStyle name="Comma 8 5 3 4" xfId="34251"/>
    <cellStyle name="Comma 8 5 4" xfId="34252"/>
    <cellStyle name="Comma 8 5 4 2" xfId="34253"/>
    <cellStyle name="Comma 8 5 4 2 2" xfId="34254"/>
    <cellStyle name="Comma 8 5 4 3" xfId="34255"/>
    <cellStyle name="Comma 8 5 4 4" xfId="34256"/>
    <cellStyle name="Comma 8 5 5" xfId="34257"/>
    <cellStyle name="Comma 8 5 5 2" xfId="34258"/>
    <cellStyle name="Comma 8 5 5 2 2" xfId="34259"/>
    <cellStyle name="Comma 8 5 5 3" xfId="34260"/>
    <cellStyle name="Comma 8 5 5 4" xfId="34261"/>
    <cellStyle name="Comma 8 5 6" xfId="34262"/>
    <cellStyle name="Comma 8 5 6 2" xfId="34263"/>
    <cellStyle name="Comma 8 5 6 2 2" xfId="34264"/>
    <cellStyle name="Comma 8 5 6 3" xfId="34265"/>
    <cellStyle name="Comma 8 5 6 4" xfId="34266"/>
    <cellStyle name="Comma 8 5 7" xfId="34267"/>
    <cellStyle name="Comma 8 5 7 2" xfId="34268"/>
    <cellStyle name="Comma 8 5 7 2 2" xfId="34269"/>
    <cellStyle name="Comma 8 5 7 3" xfId="34270"/>
    <cellStyle name="Comma 8 5 7 4" xfId="34271"/>
    <cellStyle name="Comma 8 5 8" xfId="34272"/>
    <cellStyle name="Comma 8 5 8 2" xfId="34273"/>
    <cellStyle name="Comma 8 5 8 2 2" xfId="34274"/>
    <cellStyle name="Comma 8 5 8 3" xfId="34275"/>
    <cellStyle name="Comma 8 5 8 4" xfId="34276"/>
    <cellStyle name="Comma 8 5 9" xfId="34277"/>
    <cellStyle name="Comma 8 5 9 2" xfId="34278"/>
    <cellStyle name="Comma 8 6" xfId="34279"/>
    <cellStyle name="Comma 8 6 2" xfId="34280"/>
    <cellStyle name="Comma 8 6 2 2" xfId="34281"/>
    <cellStyle name="Comma 8 6 2 2 2" xfId="34282"/>
    <cellStyle name="Comma 8 6 2 3" xfId="34283"/>
    <cellStyle name="Comma 8 6 2 4" xfId="34284"/>
    <cellStyle name="Comma 8 6 3" xfId="34285"/>
    <cellStyle name="Comma 8 6 3 2" xfId="34286"/>
    <cellStyle name="Comma 8 6 4" xfId="34287"/>
    <cellStyle name="Comma 8 6 5" xfId="34288"/>
    <cellStyle name="Comma 8 6 6" xfId="34289"/>
    <cellStyle name="Comma 8 7" xfId="34290"/>
    <cellStyle name="Comma 8 7 2" xfId="34291"/>
    <cellStyle name="Comma 8 7 2 2" xfId="34292"/>
    <cellStyle name="Comma 8 7 3" xfId="34293"/>
    <cellStyle name="Comma 8 7 4" xfId="34294"/>
    <cellStyle name="Comma 8 7 5" xfId="34295"/>
    <cellStyle name="Comma 8 8" xfId="34296"/>
    <cellStyle name="Comma 8 8 2" xfId="34297"/>
    <cellStyle name="Comma 8 8 2 2" xfId="34298"/>
    <cellStyle name="Comma 8 8 3" xfId="34299"/>
    <cellStyle name="Comma 8 8 4" xfId="34300"/>
    <cellStyle name="Comma 8 8 5" xfId="34301"/>
    <cellStyle name="Comma 8 9" xfId="34302"/>
    <cellStyle name="Comma 8 9 2" xfId="34303"/>
    <cellStyle name="Comma 8 9 2 2" xfId="34304"/>
    <cellStyle name="Comma 8 9 3" xfId="34305"/>
    <cellStyle name="Comma 8 9 4" xfId="34306"/>
    <cellStyle name="Comma 9" xfId="4452"/>
    <cellStyle name="Comma 9 10" xfId="34307"/>
    <cellStyle name="Comma 9 10 2" xfId="34308"/>
    <cellStyle name="Comma 9 10 2 2" xfId="34309"/>
    <cellStyle name="Comma 9 10 3" xfId="34310"/>
    <cellStyle name="Comma 9 10 4" xfId="34311"/>
    <cellStyle name="Comma 9 11" xfId="34312"/>
    <cellStyle name="Comma 9 11 2" xfId="34313"/>
    <cellStyle name="Comma 9 11 2 2" xfId="34314"/>
    <cellStyle name="Comma 9 11 3" xfId="34315"/>
    <cellStyle name="Comma 9 11 4" xfId="34316"/>
    <cellStyle name="Comma 9 12" xfId="34317"/>
    <cellStyle name="Comma 9 12 2" xfId="34318"/>
    <cellStyle name="Comma 9 12 2 2" xfId="34319"/>
    <cellStyle name="Comma 9 12 3" xfId="34320"/>
    <cellStyle name="Comma 9 12 4" xfId="34321"/>
    <cellStyle name="Comma 9 13" xfId="34322"/>
    <cellStyle name="Comma 9 13 2" xfId="34323"/>
    <cellStyle name="Comma 9 14" xfId="34324"/>
    <cellStyle name="Comma 9 15" xfId="34325"/>
    <cellStyle name="Comma 9 16" xfId="34326"/>
    <cellStyle name="Comma 9 2" xfId="4453"/>
    <cellStyle name="Comma 9 2 10" xfId="34327"/>
    <cellStyle name="Comma 9 2 10 2" xfId="34328"/>
    <cellStyle name="Comma 9 2 10 2 2" xfId="34329"/>
    <cellStyle name="Comma 9 2 10 3" xfId="34330"/>
    <cellStyle name="Comma 9 2 10 4" xfId="34331"/>
    <cellStyle name="Comma 9 2 11" xfId="34332"/>
    <cellStyle name="Comma 9 2 11 2" xfId="34333"/>
    <cellStyle name="Comma 9 2 11 2 2" xfId="34334"/>
    <cellStyle name="Comma 9 2 11 3" xfId="34335"/>
    <cellStyle name="Comma 9 2 11 4" xfId="34336"/>
    <cellStyle name="Comma 9 2 12" xfId="34337"/>
    <cellStyle name="Comma 9 2 12 2" xfId="34338"/>
    <cellStyle name="Comma 9 2 13" xfId="34339"/>
    <cellStyle name="Comma 9 2 14" xfId="34340"/>
    <cellStyle name="Comma 9 2 15" xfId="34341"/>
    <cellStyle name="Comma 9 2 2" xfId="34342"/>
    <cellStyle name="Comma 9 2 2 10" xfId="34343"/>
    <cellStyle name="Comma 9 2 2 10 2" xfId="34344"/>
    <cellStyle name="Comma 9 2 2 11" xfId="34345"/>
    <cellStyle name="Comma 9 2 2 12" xfId="34346"/>
    <cellStyle name="Comma 9 2 2 13" xfId="34347"/>
    <cellStyle name="Comma 9 2 2 2" xfId="34348"/>
    <cellStyle name="Comma 9 2 2 2 10" xfId="34349"/>
    <cellStyle name="Comma 9 2 2 2 11" xfId="34350"/>
    <cellStyle name="Comma 9 2 2 2 2" xfId="34351"/>
    <cellStyle name="Comma 9 2 2 2 2 2" xfId="34352"/>
    <cellStyle name="Comma 9 2 2 2 2 2 2" xfId="34353"/>
    <cellStyle name="Comma 9 2 2 2 2 2 2 2" xfId="34354"/>
    <cellStyle name="Comma 9 2 2 2 2 2 3" xfId="34355"/>
    <cellStyle name="Comma 9 2 2 2 2 2 4" xfId="34356"/>
    <cellStyle name="Comma 9 2 2 2 2 3" xfId="34357"/>
    <cellStyle name="Comma 9 2 2 2 2 3 2" xfId="34358"/>
    <cellStyle name="Comma 9 2 2 2 2 4" xfId="34359"/>
    <cellStyle name="Comma 9 2 2 2 2 5" xfId="34360"/>
    <cellStyle name="Comma 9 2 2 2 3" xfId="34361"/>
    <cellStyle name="Comma 9 2 2 2 3 2" xfId="34362"/>
    <cellStyle name="Comma 9 2 2 2 3 2 2" xfId="34363"/>
    <cellStyle name="Comma 9 2 2 2 3 2 2 2" xfId="34364"/>
    <cellStyle name="Comma 9 2 2 2 3 2 3" xfId="34365"/>
    <cellStyle name="Comma 9 2 2 2 3 2 4" xfId="34366"/>
    <cellStyle name="Comma 9 2 2 2 3 3" xfId="34367"/>
    <cellStyle name="Comma 9 2 2 2 3 3 2" xfId="34368"/>
    <cellStyle name="Comma 9 2 2 2 3 4" xfId="34369"/>
    <cellStyle name="Comma 9 2 2 2 3 5" xfId="34370"/>
    <cellStyle name="Comma 9 2 2 2 4" xfId="34371"/>
    <cellStyle name="Comma 9 2 2 2 4 2" xfId="34372"/>
    <cellStyle name="Comma 9 2 2 2 4 2 2" xfId="34373"/>
    <cellStyle name="Comma 9 2 2 2 4 3" xfId="34374"/>
    <cellStyle name="Comma 9 2 2 2 4 4" xfId="34375"/>
    <cellStyle name="Comma 9 2 2 2 5" xfId="34376"/>
    <cellStyle name="Comma 9 2 2 2 5 2" xfId="34377"/>
    <cellStyle name="Comma 9 2 2 2 5 2 2" xfId="34378"/>
    <cellStyle name="Comma 9 2 2 2 5 3" xfId="34379"/>
    <cellStyle name="Comma 9 2 2 2 5 4" xfId="34380"/>
    <cellStyle name="Comma 9 2 2 2 6" xfId="34381"/>
    <cellStyle name="Comma 9 2 2 2 6 2" xfId="34382"/>
    <cellStyle name="Comma 9 2 2 2 6 2 2" xfId="34383"/>
    <cellStyle name="Comma 9 2 2 2 6 3" xfId="34384"/>
    <cellStyle name="Comma 9 2 2 2 6 4" xfId="34385"/>
    <cellStyle name="Comma 9 2 2 2 7" xfId="34386"/>
    <cellStyle name="Comma 9 2 2 2 7 2" xfId="34387"/>
    <cellStyle name="Comma 9 2 2 2 7 2 2" xfId="34388"/>
    <cellStyle name="Comma 9 2 2 2 7 3" xfId="34389"/>
    <cellStyle name="Comma 9 2 2 2 7 4" xfId="34390"/>
    <cellStyle name="Comma 9 2 2 2 8" xfId="34391"/>
    <cellStyle name="Comma 9 2 2 2 8 2" xfId="34392"/>
    <cellStyle name="Comma 9 2 2 2 8 2 2" xfId="34393"/>
    <cellStyle name="Comma 9 2 2 2 8 3" xfId="34394"/>
    <cellStyle name="Comma 9 2 2 2 8 4" xfId="34395"/>
    <cellStyle name="Comma 9 2 2 2 9" xfId="34396"/>
    <cellStyle name="Comma 9 2 2 2 9 2" xfId="34397"/>
    <cellStyle name="Comma 9 2 2 3" xfId="34398"/>
    <cellStyle name="Comma 9 2 2 3 2" xfId="34399"/>
    <cellStyle name="Comma 9 2 2 3 2 2" xfId="34400"/>
    <cellStyle name="Comma 9 2 2 3 2 2 2" xfId="34401"/>
    <cellStyle name="Comma 9 2 2 3 2 3" xfId="34402"/>
    <cellStyle name="Comma 9 2 2 3 2 4" xfId="34403"/>
    <cellStyle name="Comma 9 2 2 3 3" xfId="34404"/>
    <cellStyle name="Comma 9 2 2 3 3 2" xfId="34405"/>
    <cellStyle name="Comma 9 2 2 3 4" xfId="34406"/>
    <cellStyle name="Comma 9 2 2 3 5" xfId="34407"/>
    <cellStyle name="Comma 9 2 2 4" xfId="34408"/>
    <cellStyle name="Comma 9 2 2 4 2" xfId="34409"/>
    <cellStyle name="Comma 9 2 2 4 2 2" xfId="34410"/>
    <cellStyle name="Comma 9 2 2 4 2 2 2" xfId="34411"/>
    <cellStyle name="Comma 9 2 2 4 2 3" xfId="34412"/>
    <cellStyle name="Comma 9 2 2 4 2 4" xfId="34413"/>
    <cellStyle name="Comma 9 2 2 4 3" xfId="34414"/>
    <cellStyle name="Comma 9 2 2 4 3 2" xfId="34415"/>
    <cellStyle name="Comma 9 2 2 4 4" xfId="34416"/>
    <cellStyle name="Comma 9 2 2 4 5" xfId="34417"/>
    <cellStyle name="Comma 9 2 2 5" xfId="34418"/>
    <cellStyle name="Comma 9 2 2 5 2" xfId="34419"/>
    <cellStyle name="Comma 9 2 2 5 2 2" xfId="34420"/>
    <cellStyle name="Comma 9 2 2 5 3" xfId="34421"/>
    <cellStyle name="Comma 9 2 2 5 4" xfId="34422"/>
    <cellStyle name="Comma 9 2 2 6" xfId="34423"/>
    <cellStyle name="Comma 9 2 2 6 2" xfId="34424"/>
    <cellStyle name="Comma 9 2 2 6 2 2" xfId="34425"/>
    <cellStyle name="Comma 9 2 2 6 3" xfId="34426"/>
    <cellStyle name="Comma 9 2 2 6 4" xfId="34427"/>
    <cellStyle name="Comma 9 2 2 7" xfId="34428"/>
    <cellStyle name="Comma 9 2 2 7 2" xfId="34429"/>
    <cellStyle name="Comma 9 2 2 7 2 2" xfId="34430"/>
    <cellStyle name="Comma 9 2 2 7 3" xfId="34431"/>
    <cellStyle name="Comma 9 2 2 7 4" xfId="34432"/>
    <cellStyle name="Comma 9 2 2 8" xfId="34433"/>
    <cellStyle name="Comma 9 2 2 8 2" xfId="34434"/>
    <cellStyle name="Comma 9 2 2 8 2 2" xfId="34435"/>
    <cellStyle name="Comma 9 2 2 8 3" xfId="34436"/>
    <cellStyle name="Comma 9 2 2 8 4" xfId="34437"/>
    <cellStyle name="Comma 9 2 2 9" xfId="34438"/>
    <cellStyle name="Comma 9 2 2 9 2" xfId="34439"/>
    <cellStyle name="Comma 9 2 2 9 2 2" xfId="34440"/>
    <cellStyle name="Comma 9 2 2 9 3" xfId="34441"/>
    <cellStyle name="Comma 9 2 2 9 4" xfId="34442"/>
    <cellStyle name="Comma 9 2 3" xfId="34443"/>
    <cellStyle name="Comma 9 2 3 10" xfId="34444"/>
    <cellStyle name="Comma 9 2 3 11" xfId="34445"/>
    <cellStyle name="Comma 9 2 3 12" xfId="34446"/>
    <cellStyle name="Comma 9 2 3 2" xfId="34447"/>
    <cellStyle name="Comma 9 2 3 2 2" xfId="34448"/>
    <cellStyle name="Comma 9 2 3 2 2 2" xfId="34449"/>
    <cellStyle name="Comma 9 2 3 2 2 2 2" xfId="34450"/>
    <cellStyle name="Comma 9 2 3 2 2 3" xfId="34451"/>
    <cellStyle name="Comma 9 2 3 2 2 4" xfId="34452"/>
    <cellStyle name="Comma 9 2 3 2 3" xfId="34453"/>
    <cellStyle name="Comma 9 2 3 2 3 2" xfId="34454"/>
    <cellStyle name="Comma 9 2 3 2 4" xfId="34455"/>
    <cellStyle name="Comma 9 2 3 2 5" xfId="34456"/>
    <cellStyle name="Comma 9 2 3 3" xfId="34457"/>
    <cellStyle name="Comma 9 2 3 3 2" xfId="34458"/>
    <cellStyle name="Comma 9 2 3 3 2 2" xfId="34459"/>
    <cellStyle name="Comma 9 2 3 3 2 2 2" xfId="34460"/>
    <cellStyle name="Comma 9 2 3 3 2 3" xfId="34461"/>
    <cellStyle name="Comma 9 2 3 3 2 4" xfId="34462"/>
    <cellStyle name="Comma 9 2 3 3 3" xfId="34463"/>
    <cellStyle name="Comma 9 2 3 3 3 2" xfId="34464"/>
    <cellStyle name="Comma 9 2 3 3 4" xfId="34465"/>
    <cellStyle name="Comma 9 2 3 3 5" xfId="34466"/>
    <cellStyle name="Comma 9 2 3 4" xfId="34467"/>
    <cellStyle name="Comma 9 2 3 4 2" xfId="34468"/>
    <cellStyle name="Comma 9 2 3 4 2 2" xfId="34469"/>
    <cellStyle name="Comma 9 2 3 4 3" xfId="34470"/>
    <cellStyle name="Comma 9 2 3 4 4" xfId="34471"/>
    <cellStyle name="Comma 9 2 3 5" xfId="34472"/>
    <cellStyle name="Comma 9 2 3 5 2" xfId="34473"/>
    <cellStyle name="Comma 9 2 3 5 2 2" xfId="34474"/>
    <cellStyle name="Comma 9 2 3 5 3" xfId="34475"/>
    <cellStyle name="Comma 9 2 3 5 4" xfId="34476"/>
    <cellStyle name="Comma 9 2 3 6" xfId="34477"/>
    <cellStyle name="Comma 9 2 3 6 2" xfId="34478"/>
    <cellStyle name="Comma 9 2 3 6 2 2" xfId="34479"/>
    <cellStyle name="Comma 9 2 3 6 3" xfId="34480"/>
    <cellStyle name="Comma 9 2 3 6 4" xfId="34481"/>
    <cellStyle name="Comma 9 2 3 7" xfId="34482"/>
    <cellStyle name="Comma 9 2 3 7 2" xfId="34483"/>
    <cellStyle name="Comma 9 2 3 7 2 2" xfId="34484"/>
    <cellStyle name="Comma 9 2 3 7 3" xfId="34485"/>
    <cellStyle name="Comma 9 2 3 7 4" xfId="34486"/>
    <cellStyle name="Comma 9 2 3 8" xfId="34487"/>
    <cellStyle name="Comma 9 2 3 8 2" xfId="34488"/>
    <cellStyle name="Comma 9 2 3 8 2 2" xfId="34489"/>
    <cellStyle name="Comma 9 2 3 8 3" xfId="34490"/>
    <cellStyle name="Comma 9 2 3 8 4" xfId="34491"/>
    <cellStyle name="Comma 9 2 3 9" xfId="34492"/>
    <cellStyle name="Comma 9 2 3 9 2" xfId="34493"/>
    <cellStyle name="Comma 9 2 4" xfId="34494"/>
    <cellStyle name="Comma 9 2 4 10" xfId="34495"/>
    <cellStyle name="Comma 9 2 4 11" xfId="34496"/>
    <cellStyle name="Comma 9 2 4 12" xfId="34497"/>
    <cellStyle name="Comma 9 2 4 2" xfId="34498"/>
    <cellStyle name="Comma 9 2 4 2 2" xfId="34499"/>
    <cellStyle name="Comma 9 2 4 2 2 2" xfId="34500"/>
    <cellStyle name="Comma 9 2 4 2 3" xfId="34501"/>
    <cellStyle name="Comma 9 2 4 2 4" xfId="34502"/>
    <cellStyle name="Comma 9 2 4 3" xfId="34503"/>
    <cellStyle name="Comma 9 2 4 3 2" xfId="34504"/>
    <cellStyle name="Comma 9 2 4 3 2 2" xfId="34505"/>
    <cellStyle name="Comma 9 2 4 3 3" xfId="34506"/>
    <cellStyle name="Comma 9 2 4 3 4" xfId="34507"/>
    <cellStyle name="Comma 9 2 4 4" xfId="34508"/>
    <cellStyle name="Comma 9 2 4 4 2" xfId="34509"/>
    <cellStyle name="Comma 9 2 4 4 2 2" xfId="34510"/>
    <cellStyle name="Comma 9 2 4 4 3" xfId="34511"/>
    <cellStyle name="Comma 9 2 4 4 4" xfId="34512"/>
    <cellStyle name="Comma 9 2 4 5" xfId="34513"/>
    <cellStyle name="Comma 9 2 4 5 2" xfId="34514"/>
    <cellStyle name="Comma 9 2 4 5 2 2" xfId="34515"/>
    <cellStyle name="Comma 9 2 4 5 3" xfId="34516"/>
    <cellStyle name="Comma 9 2 4 5 4" xfId="34517"/>
    <cellStyle name="Comma 9 2 4 6" xfId="34518"/>
    <cellStyle name="Comma 9 2 4 6 2" xfId="34519"/>
    <cellStyle name="Comma 9 2 4 6 2 2" xfId="34520"/>
    <cellStyle name="Comma 9 2 4 6 3" xfId="34521"/>
    <cellStyle name="Comma 9 2 4 6 4" xfId="34522"/>
    <cellStyle name="Comma 9 2 4 7" xfId="34523"/>
    <cellStyle name="Comma 9 2 4 7 2" xfId="34524"/>
    <cellStyle name="Comma 9 2 4 7 2 2" xfId="34525"/>
    <cellStyle name="Comma 9 2 4 7 3" xfId="34526"/>
    <cellStyle name="Comma 9 2 4 7 4" xfId="34527"/>
    <cellStyle name="Comma 9 2 4 8" xfId="34528"/>
    <cellStyle name="Comma 9 2 4 8 2" xfId="34529"/>
    <cellStyle name="Comma 9 2 4 8 2 2" xfId="34530"/>
    <cellStyle name="Comma 9 2 4 8 3" xfId="34531"/>
    <cellStyle name="Comma 9 2 4 8 4" xfId="34532"/>
    <cellStyle name="Comma 9 2 4 9" xfId="34533"/>
    <cellStyle name="Comma 9 2 4 9 2" xfId="34534"/>
    <cellStyle name="Comma 9 2 5" xfId="34535"/>
    <cellStyle name="Comma 9 2 5 2" xfId="34536"/>
    <cellStyle name="Comma 9 2 5 2 2" xfId="34537"/>
    <cellStyle name="Comma 9 2 5 2 2 2" xfId="34538"/>
    <cellStyle name="Comma 9 2 5 2 3" xfId="34539"/>
    <cellStyle name="Comma 9 2 5 2 4" xfId="34540"/>
    <cellStyle name="Comma 9 2 5 3" xfId="34541"/>
    <cellStyle name="Comma 9 2 5 3 2" xfId="34542"/>
    <cellStyle name="Comma 9 2 5 4" xfId="34543"/>
    <cellStyle name="Comma 9 2 5 5" xfId="34544"/>
    <cellStyle name="Comma 9 2 6" xfId="34545"/>
    <cellStyle name="Comma 9 2 6 2" xfId="34546"/>
    <cellStyle name="Comma 9 2 6 2 2" xfId="34547"/>
    <cellStyle name="Comma 9 2 6 3" xfId="34548"/>
    <cellStyle name="Comma 9 2 6 4" xfId="34549"/>
    <cellStyle name="Comma 9 2 7" xfId="34550"/>
    <cellStyle name="Comma 9 2 7 2" xfId="34551"/>
    <cellStyle name="Comma 9 2 7 2 2" xfId="34552"/>
    <cellStyle name="Comma 9 2 7 3" xfId="34553"/>
    <cellStyle name="Comma 9 2 7 4" xfId="34554"/>
    <cellStyle name="Comma 9 2 8" xfId="34555"/>
    <cellStyle name="Comma 9 2 8 2" xfId="34556"/>
    <cellStyle name="Comma 9 2 8 2 2" xfId="34557"/>
    <cellStyle name="Comma 9 2 8 3" xfId="34558"/>
    <cellStyle name="Comma 9 2 8 4" xfId="34559"/>
    <cellStyle name="Comma 9 2 9" xfId="34560"/>
    <cellStyle name="Comma 9 2 9 2" xfId="34561"/>
    <cellStyle name="Comma 9 2 9 2 2" xfId="34562"/>
    <cellStyle name="Comma 9 2 9 3" xfId="34563"/>
    <cellStyle name="Comma 9 2 9 4" xfId="34564"/>
    <cellStyle name="Comma 9 3" xfId="4454"/>
    <cellStyle name="Comma 9 3 10" xfId="34565"/>
    <cellStyle name="Comma 9 3 10 2" xfId="34566"/>
    <cellStyle name="Comma 9 3 11" xfId="34567"/>
    <cellStyle name="Comma 9 3 12" xfId="34568"/>
    <cellStyle name="Comma 9 3 13" xfId="34569"/>
    <cellStyle name="Comma 9 3 2" xfId="34570"/>
    <cellStyle name="Comma 9 3 2 10" xfId="34571"/>
    <cellStyle name="Comma 9 3 2 11" xfId="34572"/>
    <cellStyle name="Comma 9 3 2 2" xfId="34573"/>
    <cellStyle name="Comma 9 3 2 2 2" xfId="34574"/>
    <cellStyle name="Comma 9 3 2 2 2 2" xfId="34575"/>
    <cellStyle name="Comma 9 3 2 2 2 2 2" xfId="34576"/>
    <cellStyle name="Comma 9 3 2 2 2 3" xfId="34577"/>
    <cellStyle name="Comma 9 3 2 2 2 4" xfId="34578"/>
    <cellStyle name="Comma 9 3 2 2 3" xfId="34579"/>
    <cellStyle name="Comma 9 3 2 2 3 2" xfId="34580"/>
    <cellStyle name="Comma 9 3 2 2 4" xfId="34581"/>
    <cellStyle name="Comma 9 3 2 2 5" xfId="34582"/>
    <cellStyle name="Comma 9 3 2 3" xfId="34583"/>
    <cellStyle name="Comma 9 3 2 3 2" xfId="34584"/>
    <cellStyle name="Comma 9 3 2 3 2 2" xfId="34585"/>
    <cellStyle name="Comma 9 3 2 3 2 2 2" xfId="34586"/>
    <cellStyle name="Comma 9 3 2 3 2 3" xfId="34587"/>
    <cellStyle name="Comma 9 3 2 3 2 4" xfId="34588"/>
    <cellStyle name="Comma 9 3 2 3 3" xfId="34589"/>
    <cellStyle name="Comma 9 3 2 3 3 2" xfId="34590"/>
    <cellStyle name="Comma 9 3 2 3 4" xfId="34591"/>
    <cellStyle name="Comma 9 3 2 3 5" xfId="34592"/>
    <cellStyle name="Comma 9 3 2 4" xfId="34593"/>
    <cellStyle name="Comma 9 3 2 4 2" xfId="34594"/>
    <cellStyle name="Comma 9 3 2 4 2 2" xfId="34595"/>
    <cellStyle name="Comma 9 3 2 4 3" xfId="34596"/>
    <cellStyle name="Comma 9 3 2 4 4" xfId="34597"/>
    <cellStyle name="Comma 9 3 2 5" xfId="34598"/>
    <cellStyle name="Comma 9 3 2 5 2" xfId="34599"/>
    <cellStyle name="Comma 9 3 2 5 2 2" xfId="34600"/>
    <cellStyle name="Comma 9 3 2 5 3" xfId="34601"/>
    <cellStyle name="Comma 9 3 2 5 4" xfId="34602"/>
    <cellStyle name="Comma 9 3 2 6" xfId="34603"/>
    <cellStyle name="Comma 9 3 2 6 2" xfId="34604"/>
    <cellStyle name="Comma 9 3 2 6 2 2" xfId="34605"/>
    <cellStyle name="Comma 9 3 2 6 3" xfId="34606"/>
    <cellStyle name="Comma 9 3 2 6 4" xfId="34607"/>
    <cellStyle name="Comma 9 3 2 7" xfId="34608"/>
    <cellStyle name="Comma 9 3 2 7 2" xfId="34609"/>
    <cellStyle name="Comma 9 3 2 7 2 2" xfId="34610"/>
    <cellStyle name="Comma 9 3 2 7 3" xfId="34611"/>
    <cellStyle name="Comma 9 3 2 7 4" xfId="34612"/>
    <cellStyle name="Comma 9 3 2 8" xfId="34613"/>
    <cellStyle name="Comma 9 3 2 8 2" xfId="34614"/>
    <cellStyle name="Comma 9 3 2 8 2 2" xfId="34615"/>
    <cellStyle name="Comma 9 3 2 8 3" xfId="34616"/>
    <cellStyle name="Comma 9 3 2 8 4" xfId="34617"/>
    <cellStyle name="Comma 9 3 2 9" xfId="34618"/>
    <cellStyle name="Comma 9 3 2 9 2" xfId="34619"/>
    <cellStyle name="Comma 9 3 3" xfId="34620"/>
    <cellStyle name="Comma 9 3 3 2" xfId="34621"/>
    <cellStyle name="Comma 9 3 3 2 2" xfId="34622"/>
    <cellStyle name="Comma 9 3 3 2 2 2" xfId="34623"/>
    <cellStyle name="Comma 9 3 3 2 3" xfId="34624"/>
    <cellStyle name="Comma 9 3 3 2 4" xfId="34625"/>
    <cellStyle name="Comma 9 3 3 3" xfId="34626"/>
    <cellStyle name="Comma 9 3 3 3 2" xfId="34627"/>
    <cellStyle name="Comma 9 3 3 4" xfId="34628"/>
    <cellStyle name="Comma 9 3 3 5" xfId="34629"/>
    <cellStyle name="Comma 9 3 4" xfId="34630"/>
    <cellStyle name="Comma 9 3 4 2" xfId="34631"/>
    <cellStyle name="Comma 9 3 4 2 2" xfId="34632"/>
    <cellStyle name="Comma 9 3 4 2 2 2" xfId="34633"/>
    <cellStyle name="Comma 9 3 4 2 3" xfId="34634"/>
    <cellStyle name="Comma 9 3 4 2 4" xfId="34635"/>
    <cellStyle name="Comma 9 3 4 3" xfId="34636"/>
    <cellStyle name="Comma 9 3 4 3 2" xfId="34637"/>
    <cellStyle name="Comma 9 3 4 4" xfId="34638"/>
    <cellStyle name="Comma 9 3 4 5" xfId="34639"/>
    <cellStyle name="Comma 9 3 5" xfId="34640"/>
    <cellStyle name="Comma 9 3 5 2" xfId="34641"/>
    <cellStyle name="Comma 9 3 5 2 2" xfId="34642"/>
    <cellStyle name="Comma 9 3 5 3" xfId="34643"/>
    <cellStyle name="Comma 9 3 5 4" xfId="34644"/>
    <cellStyle name="Comma 9 3 6" xfId="34645"/>
    <cellStyle name="Comma 9 3 6 2" xfId="34646"/>
    <cellStyle name="Comma 9 3 6 2 2" xfId="34647"/>
    <cellStyle name="Comma 9 3 6 3" xfId="34648"/>
    <cellStyle name="Comma 9 3 6 4" xfId="34649"/>
    <cellStyle name="Comma 9 3 7" xfId="34650"/>
    <cellStyle name="Comma 9 3 7 2" xfId="34651"/>
    <cellStyle name="Comma 9 3 7 2 2" xfId="34652"/>
    <cellStyle name="Comma 9 3 7 3" xfId="34653"/>
    <cellStyle name="Comma 9 3 7 4" xfId="34654"/>
    <cellStyle name="Comma 9 3 8" xfId="34655"/>
    <cellStyle name="Comma 9 3 8 2" xfId="34656"/>
    <cellStyle name="Comma 9 3 8 2 2" xfId="34657"/>
    <cellStyle name="Comma 9 3 8 3" xfId="34658"/>
    <cellStyle name="Comma 9 3 8 4" xfId="34659"/>
    <cellStyle name="Comma 9 3 9" xfId="34660"/>
    <cellStyle name="Comma 9 3 9 2" xfId="34661"/>
    <cellStyle name="Comma 9 3 9 2 2" xfId="34662"/>
    <cellStyle name="Comma 9 3 9 3" xfId="34663"/>
    <cellStyle name="Comma 9 3 9 4" xfId="34664"/>
    <cellStyle name="Comma 9 4" xfId="4455"/>
    <cellStyle name="Comma 9 4 10" xfId="34665"/>
    <cellStyle name="Comma 9 4 11" xfId="34666"/>
    <cellStyle name="Comma 9 4 12" xfId="34667"/>
    <cellStyle name="Comma 9 4 2" xfId="34668"/>
    <cellStyle name="Comma 9 4 2 2" xfId="34669"/>
    <cellStyle name="Comma 9 4 2 2 2" xfId="34670"/>
    <cellStyle name="Comma 9 4 2 2 2 2" xfId="34671"/>
    <cellStyle name="Comma 9 4 2 2 3" xfId="34672"/>
    <cellStyle name="Comma 9 4 2 2 4" xfId="34673"/>
    <cellStyle name="Comma 9 4 2 3" xfId="34674"/>
    <cellStyle name="Comma 9 4 2 3 2" xfId="34675"/>
    <cellStyle name="Comma 9 4 2 4" xfId="34676"/>
    <cellStyle name="Comma 9 4 2 5" xfId="34677"/>
    <cellStyle name="Comma 9 4 3" xfId="34678"/>
    <cellStyle name="Comma 9 4 3 2" xfId="34679"/>
    <cellStyle name="Comma 9 4 3 2 2" xfId="34680"/>
    <cellStyle name="Comma 9 4 3 2 2 2" xfId="34681"/>
    <cellStyle name="Comma 9 4 3 2 3" xfId="34682"/>
    <cellStyle name="Comma 9 4 3 2 4" xfId="34683"/>
    <cellStyle name="Comma 9 4 3 3" xfId="34684"/>
    <cellStyle name="Comma 9 4 3 3 2" xfId="34685"/>
    <cellStyle name="Comma 9 4 3 4" xfId="34686"/>
    <cellStyle name="Comma 9 4 3 5" xfId="34687"/>
    <cellStyle name="Comma 9 4 4" xfId="34688"/>
    <cellStyle name="Comma 9 4 4 2" xfId="34689"/>
    <cellStyle name="Comma 9 4 4 2 2" xfId="34690"/>
    <cellStyle name="Comma 9 4 4 3" xfId="34691"/>
    <cellStyle name="Comma 9 4 4 4" xfId="34692"/>
    <cellStyle name="Comma 9 4 5" xfId="34693"/>
    <cellStyle name="Comma 9 4 5 2" xfId="34694"/>
    <cellStyle name="Comma 9 4 5 2 2" xfId="34695"/>
    <cellStyle name="Comma 9 4 5 3" xfId="34696"/>
    <cellStyle name="Comma 9 4 5 4" xfId="34697"/>
    <cellStyle name="Comma 9 4 6" xfId="34698"/>
    <cellStyle name="Comma 9 4 6 2" xfId="34699"/>
    <cellStyle name="Comma 9 4 6 2 2" xfId="34700"/>
    <cellStyle name="Comma 9 4 6 3" xfId="34701"/>
    <cellStyle name="Comma 9 4 6 4" xfId="34702"/>
    <cellStyle name="Comma 9 4 7" xfId="34703"/>
    <cellStyle name="Comma 9 4 7 2" xfId="34704"/>
    <cellStyle name="Comma 9 4 7 2 2" xfId="34705"/>
    <cellStyle name="Comma 9 4 7 3" xfId="34706"/>
    <cellStyle name="Comma 9 4 7 4" xfId="34707"/>
    <cellStyle name="Comma 9 4 8" xfId="34708"/>
    <cellStyle name="Comma 9 4 8 2" xfId="34709"/>
    <cellStyle name="Comma 9 4 8 2 2" xfId="34710"/>
    <cellStyle name="Comma 9 4 8 3" xfId="34711"/>
    <cellStyle name="Comma 9 4 8 4" xfId="34712"/>
    <cellStyle name="Comma 9 4 9" xfId="34713"/>
    <cellStyle name="Comma 9 4 9 2" xfId="34714"/>
    <cellStyle name="Comma 9 5" xfId="34715"/>
    <cellStyle name="Comma 9 5 10" xfId="34716"/>
    <cellStyle name="Comma 9 5 11" xfId="34717"/>
    <cellStyle name="Comma 9 5 12" xfId="34718"/>
    <cellStyle name="Comma 9 5 2" xfId="34719"/>
    <cellStyle name="Comma 9 5 2 2" xfId="34720"/>
    <cellStyle name="Comma 9 5 2 2 2" xfId="34721"/>
    <cellStyle name="Comma 9 5 2 3" xfId="34722"/>
    <cellStyle name="Comma 9 5 2 4" xfId="34723"/>
    <cellStyle name="Comma 9 5 3" xfId="34724"/>
    <cellStyle name="Comma 9 5 3 2" xfId="34725"/>
    <cellStyle name="Comma 9 5 3 2 2" xfId="34726"/>
    <cellStyle name="Comma 9 5 3 3" xfId="34727"/>
    <cellStyle name="Comma 9 5 3 4" xfId="34728"/>
    <cellStyle name="Comma 9 5 4" xfId="34729"/>
    <cellStyle name="Comma 9 5 4 2" xfId="34730"/>
    <cellStyle name="Comma 9 5 4 2 2" xfId="34731"/>
    <cellStyle name="Comma 9 5 4 3" xfId="34732"/>
    <cellStyle name="Comma 9 5 4 4" xfId="34733"/>
    <cellStyle name="Comma 9 5 5" xfId="34734"/>
    <cellStyle name="Comma 9 5 5 2" xfId="34735"/>
    <cellStyle name="Comma 9 5 5 2 2" xfId="34736"/>
    <cellStyle name="Comma 9 5 5 3" xfId="34737"/>
    <cellStyle name="Comma 9 5 5 4" xfId="34738"/>
    <cellStyle name="Comma 9 5 6" xfId="34739"/>
    <cellStyle name="Comma 9 5 6 2" xfId="34740"/>
    <cellStyle name="Comma 9 5 6 2 2" xfId="34741"/>
    <cellStyle name="Comma 9 5 6 3" xfId="34742"/>
    <cellStyle name="Comma 9 5 6 4" xfId="34743"/>
    <cellStyle name="Comma 9 5 7" xfId="34744"/>
    <cellStyle name="Comma 9 5 7 2" xfId="34745"/>
    <cellStyle name="Comma 9 5 7 2 2" xfId="34746"/>
    <cellStyle name="Comma 9 5 7 3" xfId="34747"/>
    <cellStyle name="Comma 9 5 7 4" xfId="34748"/>
    <cellStyle name="Comma 9 5 8" xfId="34749"/>
    <cellStyle name="Comma 9 5 8 2" xfId="34750"/>
    <cellStyle name="Comma 9 5 8 2 2" xfId="34751"/>
    <cellStyle name="Comma 9 5 8 3" xfId="34752"/>
    <cellStyle name="Comma 9 5 8 4" xfId="34753"/>
    <cellStyle name="Comma 9 5 9" xfId="34754"/>
    <cellStyle name="Comma 9 5 9 2" xfId="34755"/>
    <cellStyle name="Comma 9 6" xfId="34756"/>
    <cellStyle name="Comma 9 6 2" xfId="34757"/>
    <cellStyle name="Comma 9 6 2 2" xfId="34758"/>
    <cellStyle name="Comma 9 6 2 2 2" xfId="34759"/>
    <cellStyle name="Comma 9 6 2 3" xfId="34760"/>
    <cellStyle name="Comma 9 6 2 4" xfId="34761"/>
    <cellStyle name="Comma 9 6 3" xfId="34762"/>
    <cellStyle name="Comma 9 6 3 2" xfId="34763"/>
    <cellStyle name="Comma 9 6 4" xfId="34764"/>
    <cellStyle name="Comma 9 6 5" xfId="34765"/>
    <cellStyle name="Comma 9 6 6" xfId="34766"/>
    <cellStyle name="Comma 9 7" xfId="34767"/>
    <cellStyle name="Comma 9 7 2" xfId="34768"/>
    <cellStyle name="Comma 9 7 2 2" xfId="34769"/>
    <cellStyle name="Comma 9 7 3" xfId="34770"/>
    <cellStyle name="Comma 9 7 4" xfId="34771"/>
    <cellStyle name="Comma 9 7 5" xfId="34772"/>
    <cellStyle name="Comma 9 8" xfId="34773"/>
    <cellStyle name="Comma 9 8 2" xfId="34774"/>
    <cellStyle name="Comma 9 8 2 2" xfId="34775"/>
    <cellStyle name="Comma 9 8 3" xfId="34776"/>
    <cellStyle name="Comma 9 8 4" xfId="34777"/>
    <cellStyle name="Comma 9 9" xfId="34778"/>
    <cellStyle name="Comma 9 9 2" xfId="34779"/>
    <cellStyle name="Comma 9 9 2 2" xfId="34780"/>
    <cellStyle name="Comma 9 9 3" xfId="34781"/>
    <cellStyle name="Comma 9 9 4" xfId="34782"/>
    <cellStyle name="comma zerodec" xfId="4456"/>
    <cellStyle name="Comma.prt" xfId="4457"/>
    <cellStyle name="Comma[2]" xfId="4458"/>
    <cellStyle name="Comma0" xfId="4459"/>
    <cellStyle name="Comma0 - Modelo1" xfId="4460"/>
    <cellStyle name="Comma0 - Style3" xfId="4461"/>
    <cellStyle name="Comma0 - Style4" xfId="4462"/>
    <cellStyle name="Comma0 10" xfId="4463"/>
    <cellStyle name="Comma0 11" xfId="4464"/>
    <cellStyle name="Comma0 12" xfId="4465"/>
    <cellStyle name="Comma0 13" xfId="4466"/>
    <cellStyle name="Comma0 14" xfId="4467"/>
    <cellStyle name="Comma0 15" xfId="4468"/>
    <cellStyle name="Comma0 16" xfId="4469"/>
    <cellStyle name="Comma0 17" xfId="4470"/>
    <cellStyle name="Comma0 18" xfId="4471"/>
    <cellStyle name="Comma0 19" xfId="4472"/>
    <cellStyle name="Comma0 2" xfId="4473"/>
    <cellStyle name="Comma0 2 2" xfId="4474"/>
    <cellStyle name="Comma0 20" xfId="4475"/>
    <cellStyle name="Comma0 21" xfId="4476"/>
    <cellStyle name="Comma0 22" xfId="4477"/>
    <cellStyle name="Comma0 23" xfId="4478"/>
    <cellStyle name="Comma0 24" xfId="4479"/>
    <cellStyle name="Comma0 25" xfId="4480"/>
    <cellStyle name="Comma0 26" xfId="4481"/>
    <cellStyle name="Comma0 27" xfId="4482"/>
    <cellStyle name="Comma0 28" xfId="4483"/>
    <cellStyle name="Comma0 29" xfId="4484"/>
    <cellStyle name="Comma0 3" xfId="4485"/>
    <cellStyle name="Comma0 3 10" xfId="4486"/>
    <cellStyle name="Comma0 3 11" xfId="4487"/>
    <cellStyle name="Comma0 3 12" xfId="4488"/>
    <cellStyle name="Comma0 3 13" xfId="4489"/>
    <cellStyle name="Comma0 3 14" xfId="4490"/>
    <cellStyle name="Comma0 3 15" xfId="4491"/>
    <cellStyle name="Comma0 3 16" xfId="4492"/>
    <cellStyle name="Comma0 3 2" xfId="4493"/>
    <cellStyle name="Comma0 3 3" xfId="4494"/>
    <cellStyle name="Comma0 3 4" xfId="4495"/>
    <cellStyle name="Comma0 3 5" xfId="4496"/>
    <cellStyle name="Comma0 3 6" xfId="4497"/>
    <cellStyle name="Comma0 3 7" xfId="4498"/>
    <cellStyle name="Comma0 3 8" xfId="4499"/>
    <cellStyle name="Comma0 3 9" xfId="4500"/>
    <cellStyle name="Comma0 30" xfId="4501"/>
    <cellStyle name="Comma0 31" xfId="4502"/>
    <cellStyle name="Comma0 32" xfId="4503"/>
    <cellStyle name="Comma0 33" xfId="4504"/>
    <cellStyle name="Comma0 34" xfId="4505"/>
    <cellStyle name="Comma0 35" xfId="4506"/>
    <cellStyle name="Comma0 36" xfId="4507"/>
    <cellStyle name="Comma0 37" xfId="4508"/>
    <cellStyle name="Comma0 38" xfId="4509"/>
    <cellStyle name="Comma0 39" xfId="4510"/>
    <cellStyle name="Comma0 4" xfId="4511"/>
    <cellStyle name="Comma0 40" xfId="4512"/>
    <cellStyle name="Comma0 41" xfId="4513"/>
    <cellStyle name="Comma0 42" xfId="4514"/>
    <cellStyle name="Comma0 43" xfId="4515"/>
    <cellStyle name="Comma0 44" xfId="4516"/>
    <cellStyle name="Comma0 5" xfId="4517"/>
    <cellStyle name="Comma0 6" xfId="4518"/>
    <cellStyle name="Comma0 7" xfId="4519"/>
    <cellStyle name="Comma0 8" xfId="4520"/>
    <cellStyle name="Comma0 9" xfId="4521"/>
    <cellStyle name="Comma0_Alimesa - DD.JJ. IG-IGMP 6-2005" xfId="4522"/>
    <cellStyle name="Comma1 - Modelo1" xfId="4523"/>
    <cellStyle name="Comma1 - Modelo2" xfId="4524"/>
    <cellStyle name="Commentaire" xfId="4525"/>
    <cellStyle name="Commentaire 10" xfId="4526"/>
    <cellStyle name="Commentaire 10 2" xfId="34783"/>
    <cellStyle name="Commentaire 11" xfId="4527"/>
    <cellStyle name="Commentaire 11 2" xfId="34784"/>
    <cellStyle name="Commentaire 12" xfId="4528"/>
    <cellStyle name="Commentaire 12 2" xfId="34785"/>
    <cellStyle name="Commentaire 13" xfId="4529"/>
    <cellStyle name="Commentaire 13 2" xfId="34786"/>
    <cellStyle name="Commentaire 14" xfId="4530"/>
    <cellStyle name="Commentaire 14 2" xfId="34787"/>
    <cellStyle name="Commentaire 15" xfId="4531"/>
    <cellStyle name="Commentaire 15 2" xfId="34788"/>
    <cellStyle name="Commentaire 16" xfId="4532"/>
    <cellStyle name="Commentaire 16 2" xfId="34789"/>
    <cellStyle name="Commentaire 17" xfId="4533"/>
    <cellStyle name="Commentaire 17 2" xfId="34790"/>
    <cellStyle name="Commentaire 18" xfId="4534"/>
    <cellStyle name="Commentaire 18 2" xfId="34791"/>
    <cellStyle name="Commentaire 19" xfId="4535"/>
    <cellStyle name="Commentaire 19 2" xfId="34792"/>
    <cellStyle name="Commentaire 2" xfId="4536"/>
    <cellStyle name="Commentaire 2 2" xfId="4537"/>
    <cellStyle name="Commentaire 2 2 2" xfId="34793"/>
    <cellStyle name="Commentaire 2 3" xfId="34794"/>
    <cellStyle name="Commentaire 20" xfId="4538"/>
    <cellStyle name="Commentaire 20 2" xfId="34795"/>
    <cellStyle name="Commentaire 21" xfId="4539"/>
    <cellStyle name="Commentaire 21 2" xfId="34796"/>
    <cellStyle name="Commentaire 22" xfId="4540"/>
    <cellStyle name="Commentaire 22 2" xfId="34797"/>
    <cellStyle name="Commentaire 23" xfId="4541"/>
    <cellStyle name="Commentaire 23 2" xfId="34798"/>
    <cellStyle name="Commentaire 24" xfId="4542"/>
    <cellStyle name="Commentaire 24 2" xfId="34799"/>
    <cellStyle name="Commentaire 25" xfId="4543"/>
    <cellStyle name="Commentaire 25 2" xfId="34800"/>
    <cellStyle name="Commentaire 26" xfId="4544"/>
    <cellStyle name="Commentaire 26 2" xfId="34801"/>
    <cellStyle name="Commentaire 27" xfId="4545"/>
    <cellStyle name="Commentaire 27 2" xfId="34802"/>
    <cellStyle name="Commentaire 28" xfId="4546"/>
    <cellStyle name="Commentaire 28 2" xfId="34803"/>
    <cellStyle name="Commentaire 29" xfId="4547"/>
    <cellStyle name="Commentaire 29 2" xfId="34804"/>
    <cellStyle name="Commentaire 3" xfId="4548"/>
    <cellStyle name="Commentaire 3 10" xfId="4549"/>
    <cellStyle name="Commentaire 3 10 2" xfId="34805"/>
    <cellStyle name="Commentaire 3 11" xfId="4550"/>
    <cellStyle name="Commentaire 3 11 2" xfId="34806"/>
    <cellStyle name="Commentaire 3 12" xfId="4551"/>
    <cellStyle name="Commentaire 3 12 2" xfId="34807"/>
    <cellStyle name="Commentaire 3 13" xfId="4552"/>
    <cellStyle name="Commentaire 3 13 2" xfId="34808"/>
    <cellStyle name="Commentaire 3 14" xfId="4553"/>
    <cellStyle name="Commentaire 3 14 2" xfId="34809"/>
    <cellStyle name="Commentaire 3 15" xfId="4554"/>
    <cellStyle name="Commentaire 3 15 2" xfId="34810"/>
    <cellStyle name="Commentaire 3 16" xfId="4555"/>
    <cellStyle name="Commentaire 3 16 2" xfId="34811"/>
    <cellStyle name="Commentaire 3 17" xfId="34812"/>
    <cellStyle name="Commentaire 3 2" xfId="4556"/>
    <cellStyle name="Commentaire 3 2 2" xfId="34813"/>
    <cellStyle name="Commentaire 3 3" xfId="4557"/>
    <cellStyle name="Commentaire 3 3 2" xfId="34814"/>
    <cellStyle name="Commentaire 3 4" xfId="4558"/>
    <cellStyle name="Commentaire 3 4 2" xfId="34815"/>
    <cellStyle name="Commentaire 3 5" xfId="4559"/>
    <cellStyle name="Commentaire 3 5 2" xfId="34816"/>
    <cellStyle name="Commentaire 3 6" xfId="4560"/>
    <cellStyle name="Commentaire 3 6 2" xfId="34817"/>
    <cellStyle name="Commentaire 3 7" xfId="4561"/>
    <cellStyle name="Commentaire 3 7 2" xfId="34818"/>
    <cellStyle name="Commentaire 3 8" xfId="4562"/>
    <cellStyle name="Commentaire 3 8 2" xfId="34819"/>
    <cellStyle name="Commentaire 3 9" xfId="4563"/>
    <cellStyle name="Commentaire 3 9 2" xfId="34820"/>
    <cellStyle name="Commentaire 30" xfId="4564"/>
    <cellStyle name="Commentaire 30 2" xfId="34821"/>
    <cellStyle name="Commentaire 31" xfId="4565"/>
    <cellStyle name="Commentaire 31 2" xfId="34822"/>
    <cellStyle name="Commentaire 32" xfId="4566"/>
    <cellStyle name="Commentaire 32 2" xfId="34823"/>
    <cellStyle name="Commentaire 33" xfId="4567"/>
    <cellStyle name="Commentaire 33 2" xfId="34824"/>
    <cellStyle name="Commentaire 34" xfId="4568"/>
    <cellStyle name="Commentaire 34 2" xfId="34825"/>
    <cellStyle name="Commentaire 35" xfId="4569"/>
    <cellStyle name="Commentaire 35 2" xfId="34826"/>
    <cellStyle name="Commentaire 36" xfId="4570"/>
    <cellStyle name="Commentaire 36 2" xfId="34827"/>
    <cellStyle name="Commentaire 37" xfId="4571"/>
    <cellStyle name="Commentaire 37 2" xfId="34828"/>
    <cellStyle name="Commentaire 38" xfId="4572"/>
    <cellStyle name="Commentaire 38 2" xfId="34829"/>
    <cellStyle name="Commentaire 39" xfId="4573"/>
    <cellStyle name="Commentaire 39 2" xfId="34830"/>
    <cellStyle name="Commentaire 4" xfId="4574"/>
    <cellStyle name="Commentaire 4 2" xfId="34831"/>
    <cellStyle name="Commentaire 40" xfId="4575"/>
    <cellStyle name="Commentaire 40 2" xfId="34832"/>
    <cellStyle name="Commentaire 41" xfId="4576"/>
    <cellStyle name="Commentaire 41 2" xfId="34833"/>
    <cellStyle name="Commentaire 42" xfId="34834"/>
    <cellStyle name="Commentaire 5" xfId="4577"/>
    <cellStyle name="Commentaire 5 2" xfId="34835"/>
    <cellStyle name="Commentaire 6" xfId="4578"/>
    <cellStyle name="Commentaire 6 2" xfId="34836"/>
    <cellStyle name="Commentaire 7" xfId="4579"/>
    <cellStyle name="Commentaire 7 2" xfId="34837"/>
    <cellStyle name="Commentaire 8" xfId="4580"/>
    <cellStyle name="Commentaire 8 2" xfId="34838"/>
    <cellStyle name="Commentaire 9" xfId="4581"/>
    <cellStyle name="Commentaire 9 2" xfId="34839"/>
    <cellStyle name="Compressed" xfId="4582"/>
    <cellStyle name="Copied" xfId="35"/>
    <cellStyle name="COST1" xfId="4583"/>
    <cellStyle name="Curren - Style2" xfId="4584"/>
    <cellStyle name="Curren - Style4" xfId="4585"/>
    <cellStyle name="Currency $" xfId="4586"/>
    <cellStyle name="Currency [0].prt" xfId="4587"/>
    <cellStyle name="Currency [00]" xfId="4588"/>
    <cellStyle name="Currency [00] 10" xfId="4589"/>
    <cellStyle name="Currency [00] 11" xfId="4590"/>
    <cellStyle name="Currency [00] 12" xfId="4591"/>
    <cellStyle name="Currency [00] 13" xfId="4592"/>
    <cellStyle name="Currency [00] 14" xfId="4593"/>
    <cellStyle name="Currency [00] 15" xfId="4594"/>
    <cellStyle name="Currency [00] 16" xfId="4595"/>
    <cellStyle name="Currency [00] 17" xfId="4596"/>
    <cellStyle name="Currency [00] 18" xfId="4597"/>
    <cellStyle name="Currency [00] 19" xfId="4598"/>
    <cellStyle name="Currency [00] 2" xfId="4599"/>
    <cellStyle name="Currency [00] 2 2" xfId="4600"/>
    <cellStyle name="Currency [00] 20" xfId="4601"/>
    <cellStyle name="Currency [00] 21" xfId="4602"/>
    <cellStyle name="Currency [00] 22" xfId="4603"/>
    <cellStyle name="Currency [00] 23" xfId="4604"/>
    <cellStyle name="Currency [00] 24" xfId="4605"/>
    <cellStyle name="Currency [00] 25" xfId="4606"/>
    <cellStyle name="Currency [00] 26" xfId="4607"/>
    <cellStyle name="Currency [00] 27" xfId="4608"/>
    <cellStyle name="Currency [00] 28" xfId="4609"/>
    <cellStyle name="Currency [00] 29" xfId="4610"/>
    <cellStyle name="Currency [00] 3" xfId="4611"/>
    <cellStyle name="Currency [00] 3 10" xfId="4612"/>
    <cellStyle name="Currency [00] 3 11" xfId="4613"/>
    <cellStyle name="Currency [00] 3 12" xfId="4614"/>
    <cellStyle name="Currency [00] 3 13" xfId="4615"/>
    <cellStyle name="Currency [00] 3 14" xfId="4616"/>
    <cellStyle name="Currency [00] 3 15" xfId="4617"/>
    <cellStyle name="Currency [00] 3 16" xfId="4618"/>
    <cellStyle name="Currency [00] 3 2" xfId="4619"/>
    <cellStyle name="Currency [00] 3 3" xfId="4620"/>
    <cellStyle name="Currency [00] 3 4" xfId="4621"/>
    <cellStyle name="Currency [00] 3 5" xfId="4622"/>
    <cellStyle name="Currency [00] 3 6" xfId="4623"/>
    <cellStyle name="Currency [00] 3 7" xfId="4624"/>
    <cellStyle name="Currency [00] 3 8" xfId="4625"/>
    <cellStyle name="Currency [00] 3 9" xfId="4626"/>
    <cellStyle name="Currency [00] 30" xfId="4627"/>
    <cellStyle name="Currency [00] 31" xfId="4628"/>
    <cellStyle name="Currency [00] 32" xfId="4629"/>
    <cellStyle name="Currency [00] 33" xfId="4630"/>
    <cellStyle name="Currency [00] 34" xfId="4631"/>
    <cellStyle name="Currency [00] 35" xfId="4632"/>
    <cellStyle name="Currency [00] 36" xfId="4633"/>
    <cellStyle name="Currency [00] 37" xfId="4634"/>
    <cellStyle name="Currency [00] 38" xfId="4635"/>
    <cellStyle name="Currency [00] 39" xfId="4636"/>
    <cellStyle name="Currency [00] 4" xfId="4637"/>
    <cellStyle name="Currency [00] 40" xfId="4638"/>
    <cellStyle name="Currency [00] 41" xfId="4639"/>
    <cellStyle name="Currency [00] 5" xfId="4640"/>
    <cellStyle name="Currency [00] 6" xfId="4641"/>
    <cellStyle name="Currency [00] 7" xfId="4642"/>
    <cellStyle name="Currency [00] 8" xfId="4643"/>
    <cellStyle name="Currency [00] 9" xfId="4644"/>
    <cellStyle name="Currency [1]" xfId="4645"/>
    <cellStyle name="Currency 10" xfId="34840"/>
    <cellStyle name="Currency 10 2" xfId="34841"/>
    <cellStyle name="Currency 10 2 2" xfId="34842"/>
    <cellStyle name="Currency 10 2 2 2" xfId="34843"/>
    <cellStyle name="Currency 10 2 3" xfId="34844"/>
    <cellStyle name="Currency 10 2 4" xfId="34845"/>
    <cellStyle name="Currency 11" xfId="34846"/>
    <cellStyle name="Currency 11 2" xfId="34847"/>
    <cellStyle name="Currency 11 2 2" xfId="34848"/>
    <cellStyle name="Currency 11 3" xfId="34849"/>
    <cellStyle name="Currency 11 4" xfId="34850"/>
    <cellStyle name="Currency 11 5" xfId="34851"/>
    <cellStyle name="Currency 12" xfId="34852"/>
    <cellStyle name="Currency 13" xfId="4646"/>
    <cellStyle name="Currency 13 2" xfId="4647"/>
    <cellStyle name="Currency 13 2 2" xfId="4648"/>
    <cellStyle name="Currency 13 3" xfId="4649"/>
    <cellStyle name="Currency 13 3 2" xfId="4650"/>
    <cellStyle name="Currency 13 4" xfId="4651"/>
    <cellStyle name="Currency 13 4 2" xfId="4652"/>
    <cellStyle name="Currency 13 5" xfId="4653"/>
    <cellStyle name="Currency 13 6" xfId="34853"/>
    <cellStyle name="Currency 14" xfId="34854"/>
    <cellStyle name="Currency 15" xfId="4654"/>
    <cellStyle name="Currency 15 2" xfId="4655"/>
    <cellStyle name="Currency 15 2 2" xfId="4656"/>
    <cellStyle name="Currency 15 3" xfId="4657"/>
    <cellStyle name="Currency 15 3 2" xfId="4658"/>
    <cellStyle name="Currency 15 4" xfId="4659"/>
    <cellStyle name="Currency 15 4 2" xfId="4660"/>
    <cellStyle name="Currency 15 5" xfId="4661"/>
    <cellStyle name="Currency 16" xfId="34855"/>
    <cellStyle name="Currency 17" xfId="4662"/>
    <cellStyle name="Currency 17 2" xfId="4663"/>
    <cellStyle name="Currency 17 2 2" xfId="4664"/>
    <cellStyle name="Currency 17 3" xfId="4665"/>
    <cellStyle name="Currency 17 3 2" xfId="4666"/>
    <cellStyle name="Currency 17 4" xfId="4667"/>
    <cellStyle name="Currency 17 4 2" xfId="4668"/>
    <cellStyle name="Currency 17 5" xfId="4669"/>
    <cellStyle name="Currency 18" xfId="34856"/>
    <cellStyle name="Currency 19" xfId="34857"/>
    <cellStyle name="Currency 2" xfId="36"/>
    <cellStyle name="Currency 2 2" xfId="4670"/>
    <cellStyle name="Currency 2 2 2" xfId="34858"/>
    <cellStyle name="Currency 2 2 2 10" xfId="34859"/>
    <cellStyle name="Currency 2 2 2 10 2" xfId="34860"/>
    <cellStyle name="Currency 2 2 2 10 2 2" xfId="34861"/>
    <cellStyle name="Currency 2 2 2 10 3" xfId="34862"/>
    <cellStyle name="Currency 2 2 2 10 4" xfId="34863"/>
    <cellStyle name="Currency 2 2 2 11" xfId="34864"/>
    <cellStyle name="Currency 2 2 2 11 2" xfId="34865"/>
    <cellStyle name="Currency 2 2 2 11 2 2" xfId="34866"/>
    <cellStyle name="Currency 2 2 2 11 3" xfId="34867"/>
    <cellStyle name="Currency 2 2 2 11 4" xfId="34868"/>
    <cellStyle name="Currency 2 2 2 12" xfId="34869"/>
    <cellStyle name="Currency 2 2 2 12 2" xfId="34870"/>
    <cellStyle name="Currency 2 2 2 13" xfId="34871"/>
    <cellStyle name="Currency 2 2 2 14" xfId="34872"/>
    <cellStyle name="Currency 2 2 2 15" xfId="34873"/>
    <cellStyle name="Currency 2 2 2 2" xfId="34874"/>
    <cellStyle name="Currency 2 2 2 2 10" xfId="34875"/>
    <cellStyle name="Currency 2 2 2 2 10 2" xfId="34876"/>
    <cellStyle name="Currency 2 2 2 2 11" xfId="34877"/>
    <cellStyle name="Currency 2 2 2 2 12" xfId="34878"/>
    <cellStyle name="Currency 2 2 2 2 13" xfId="34879"/>
    <cellStyle name="Currency 2 2 2 2 2" xfId="34880"/>
    <cellStyle name="Currency 2 2 2 2 2 10" xfId="34881"/>
    <cellStyle name="Currency 2 2 2 2 2 11" xfId="34882"/>
    <cellStyle name="Currency 2 2 2 2 2 2" xfId="34883"/>
    <cellStyle name="Currency 2 2 2 2 2 2 2" xfId="34884"/>
    <cellStyle name="Currency 2 2 2 2 2 2 2 2" xfId="34885"/>
    <cellStyle name="Currency 2 2 2 2 2 2 2 2 2" xfId="34886"/>
    <cellStyle name="Currency 2 2 2 2 2 2 2 3" xfId="34887"/>
    <cellStyle name="Currency 2 2 2 2 2 2 2 4" xfId="34888"/>
    <cellStyle name="Currency 2 2 2 2 2 2 3" xfId="34889"/>
    <cellStyle name="Currency 2 2 2 2 2 2 3 2" xfId="34890"/>
    <cellStyle name="Currency 2 2 2 2 2 2 4" xfId="34891"/>
    <cellStyle name="Currency 2 2 2 2 2 2 5" xfId="34892"/>
    <cellStyle name="Currency 2 2 2 2 2 3" xfId="34893"/>
    <cellStyle name="Currency 2 2 2 2 2 3 2" xfId="34894"/>
    <cellStyle name="Currency 2 2 2 2 2 3 2 2" xfId="34895"/>
    <cellStyle name="Currency 2 2 2 2 2 3 2 2 2" xfId="34896"/>
    <cellStyle name="Currency 2 2 2 2 2 3 2 3" xfId="34897"/>
    <cellStyle name="Currency 2 2 2 2 2 3 2 4" xfId="34898"/>
    <cellStyle name="Currency 2 2 2 2 2 3 3" xfId="34899"/>
    <cellStyle name="Currency 2 2 2 2 2 3 3 2" xfId="34900"/>
    <cellStyle name="Currency 2 2 2 2 2 3 4" xfId="34901"/>
    <cellStyle name="Currency 2 2 2 2 2 3 5" xfId="34902"/>
    <cellStyle name="Currency 2 2 2 2 2 4" xfId="34903"/>
    <cellStyle name="Currency 2 2 2 2 2 4 2" xfId="34904"/>
    <cellStyle name="Currency 2 2 2 2 2 4 2 2" xfId="34905"/>
    <cellStyle name="Currency 2 2 2 2 2 4 3" xfId="34906"/>
    <cellStyle name="Currency 2 2 2 2 2 4 4" xfId="34907"/>
    <cellStyle name="Currency 2 2 2 2 2 5" xfId="34908"/>
    <cellStyle name="Currency 2 2 2 2 2 5 2" xfId="34909"/>
    <cellStyle name="Currency 2 2 2 2 2 5 2 2" xfId="34910"/>
    <cellStyle name="Currency 2 2 2 2 2 5 3" xfId="34911"/>
    <cellStyle name="Currency 2 2 2 2 2 5 4" xfId="34912"/>
    <cellStyle name="Currency 2 2 2 2 2 6" xfId="34913"/>
    <cellStyle name="Currency 2 2 2 2 2 6 2" xfId="34914"/>
    <cellStyle name="Currency 2 2 2 2 2 6 2 2" xfId="34915"/>
    <cellStyle name="Currency 2 2 2 2 2 6 3" xfId="34916"/>
    <cellStyle name="Currency 2 2 2 2 2 6 4" xfId="34917"/>
    <cellStyle name="Currency 2 2 2 2 2 7" xfId="34918"/>
    <cellStyle name="Currency 2 2 2 2 2 7 2" xfId="34919"/>
    <cellStyle name="Currency 2 2 2 2 2 7 2 2" xfId="34920"/>
    <cellStyle name="Currency 2 2 2 2 2 7 3" xfId="34921"/>
    <cellStyle name="Currency 2 2 2 2 2 7 4" xfId="34922"/>
    <cellStyle name="Currency 2 2 2 2 2 8" xfId="34923"/>
    <cellStyle name="Currency 2 2 2 2 2 8 2" xfId="34924"/>
    <cellStyle name="Currency 2 2 2 2 2 8 2 2" xfId="34925"/>
    <cellStyle name="Currency 2 2 2 2 2 8 3" xfId="34926"/>
    <cellStyle name="Currency 2 2 2 2 2 8 4" xfId="34927"/>
    <cellStyle name="Currency 2 2 2 2 2 9" xfId="34928"/>
    <cellStyle name="Currency 2 2 2 2 2 9 2" xfId="34929"/>
    <cellStyle name="Currency 2 2 2 2 3" xfId="34930"/>
    <cellStyle name="Currency 2 2 2 2 3 2" xfId="34931"/>
    <cellStyle name="Currency 2 2 2 2 3 2 2" xfId="34932"/>
    <cellStyle name="Currency 2 2 2 2 3 2 2 2" xfId="34933"/>
    <cellStyle name="Currency 2 2 2 2 3 2 3" xfId="34934"/>
    <cellStyle name="Currency 2 2 2 2 3 2 4" xfId="34935"/>
    <cellStyle name="Currency 2 2 2 2 3 3" xfId="34936"/>
    <cellStyle name="Currency 2 2 2 2 3 3 2" xfId="34937"/>
    <cellStyle name="Currency 2 2 2 2 3 4" xfId="34938"/>
    <cellStyle name="Currency 2 2 2 2 3 5" xfId="34939"/>
    <cellStyle name="Currency 2 2 2 2 4" xfId="34940"/>
    <cellStyle name="Currency 2 2 2 2 4 2" xfId="34941"/>
    <cellStyle name="Currency 2 2 2 2 4 2 2" xfId="34942"/>
    <cellStyle name="Currency 2 2 2 2 4 2 2 2" xfId="34943"/>
    <cellStyle name="Currency 2 2 2 2 4 2 3" xfId="34944"/>
    <cellStyle name="Currency 2 2 2 2 4 2 4" xfId="34945"/>
    <cellStyle name="Currency 2 2 2 2 4 3" xfId="34946"/>
    <cellStyle name="Currency 2 2 2 2 4 3 2" xfId="34947"/>
    <cellStyle name="Currency 2 2 2 2 4 4" xfId="34948"/>
    <cellStyle name="Currency 2 2 2 2 4 5" xfId="34949"/>
    <cellStyle name="Currency 2 2 2 2 5" xfId="34950"/>
    <cellStyle name="Currency 2 2 2 2 5 2" xfId="34951"/>
    <cellStyle name="Currency 2 2 2 2 5 2 2" xfId="34952"/>
    <cellStyle name="Currency 2 2 2 2 5 3" xfId="34953"/>
    <cellStyle name="Currency 2 2 2 2 5 4" xfId="34954"/>
    <cellStyle name="Currency 2 2 2 2 6" xfId="34955"/>
    <cellStyle name="Currency 2 2 2 2 6 2" xfId="34956"/>
    <cellStyle name="Currency 2 2 2 2 6 2 2" xfId="34957"/>
    <cellStyle name="Currency 2 2 2 2 6 3" xfId="34958"/>
    <cellStyle name="Currency 2 2 2 2 6 4" xfId="34959"/>
    <cellStyle name="Currency 2 2 2 2 7" xfId="34960"/>
    <cellStyle name="Currency 2 2 2 2 7 2" xfId="34961"/>
    <cellStyle name="Currency 2 2 2 2 7 2 2" xfId="34962"/>
    <cellStyle name="Currency 2 2 2 2 7 3" xfId="34963"/>
    <cellStyle name="Currency 2 2 2 2 7 4" xfId="34964"/>
    <cellStyle name="Currency 2 2 2 2 8" xfId="34965"/>
    <cellStyle name="Currency 2 2 2 2 8 2" xfId="34966"/>
    <cellStyle name="Currency 2 2 2 2 8 2 2" xfId="34967"/>
    <cellStyle name="Currency 2 2 2 2 8 3" xfId="34968"/>
    <cellStyle name="Currency 2 2 2 2 8 4" xfId="34969"/>
    <cellStyle name="Currency 2 2 2 2 9" xfId="34970"/>
    <cellStyle name="Currency 2 2 2 2 9 2" xfId="34971"/>
    <cellStyle name="Currency 2 2 2 2 9 2 2" xfId="34972"/>
    <cellStyle name="Currency 2 2 2 2 9 3" xfId="34973"/>
    <cellStyle name="Currency 2 2 2 2 9 4" xfId="34974"/>
    <cellStyle name="Currency 2 2 2 3" xfId="34975"/>
    <cellStyle name="Currency 2 2 2 3 10" xfId="34976"/>
    <cellStyle name="Currency 2 2 2 3 11" xfId="34977"/>
    <cellStyle name="Currency 2 2 2 3 12" xfId="34978"/>
    <cellStyle name="Currency 2 2 2 3 2" xfId="34979"/>
    <cellStyle name="Currency 2 2 2 3 2 2" xfId="34980"/>
    <cellStyle name="Currency 2 2 2 3 2 2 2" xfId="34981"/>
    <cellStyle name="Currency 2 2 2 3 2 2 2 2" xfId="34982"/>
    <cellStyle name="Currency 2 2 2 3 2 2 3" xfId="34983"/>
    <cellStyle name="Currency 2 2 2 3 2 2 4" xfId="34984"/>
    <cellStyle name="Currency 2 2 2 3 2 3" xfId="34985"/>
    <cellStyle name="Currency 2 2 2 3 2 3 2" xfId="34986"/>
    <cellStyle name="Currency 2 2 2 3 2 4" xfId="34987"/>
    <cellStyle name="Currency 2 2 2 3 2 5" xfId="34988"/>
    <cellStyle name="Currency 2 2 2 3 3" xfId="34989"/>
    <cellStyle name="Currency 2 2 2 3 3 2" xfId="34990"/>
    <cellStyle name="Currency 2 2 2 3 3 2 2" xfId="34991"/>
    <cellStyle name="Currency 2 2 2 3 3 2 2 2" xfId="34992"/>
    <cellStyle name="Currency 2 2 2 3 3 2 3" xfId="34993"/>
    <cellStyle name="Currency 2 2 2 3 3 2 4" xfId="34994"/>
    <cellStyle name="Currency 2 2 2 3 3 3" xfId="34995"/>
    <cellStyle name="Currency 2 2 2 3 3 3 2" xfId="34996"/>
    <cellStyle name="Currency 2 2 2 3 3 4" xfId="34997"/>
    <cellStyle name="Currency 2 2 2 3 3 5" xfId="34998"/>
    <cellStyle name="Currency 2 2 2 3 4" xfId="34999"/>
    <cellStyle name="Currency 2 2 2 3 4 2" xfId="35000"/>
    <cellStyle name="Currency 2 2 2 3 4 2 2" xfId="35001"/>
    <cellStyle name="Currency 2 2 2 3 4 3" xfId="35002"/>
    <cellStyle name="Currency 2 2 2 3 4 4" xfId="35003"/>
    <cellStyle name="Currency 2 2 2 3 5" xfId="35004"/>
    <cellStyle name="Currency 2 2 2 3 5 2" xfId="35005"/>
    <cellStyle name="Currency 2 2 2 3 5 2 2" xfId="35006"/>
    <cellStyle name="Currency 2 2 2 3 5 3" xfId="35007"/>
    <cellStyle name="Currency 2 2 2 3 5 4" xfId="35008"/>
    <cellStyle name="Currency 2 2 2 3 6" xfId="35009"/>
    <cellStyle name="Currency 2 2 2 3 6 2" xfId="35010"/>
    <cellStyle name="Currency 2 2 2 3 6 2 2" xfId="35011"/>
    <cellStyle name="Currency 2 2 2 3 6 3" xfId="35012"/>
    <cellStyle name="Currency 2 2 2 3 6 4" xfId="35013"/>
    <cellStyle name="Currency 2 2 2 3 7" xfId="35014"/>
    <cellStyle name="Currency 2 2 2 3 7 2" xfId="35015"/>
    <cellStyle name="Currency 2 2 2 3 7 2 2" xfId="35016"/>
    <cellStyle name="Currency 2 2 2 3 7 3" xfId="35017"/>
    <cellStyle name="Currency 2 2 2 3 7 4" xfId="35018"/>
    <cellStyle name="Currency 2 2 2 3 8" xfId="35019"/>
    <cellStyle name="Currency 2 2 2 3 8 2" xfId="35020"/>
    <cellStyle name="Currency 2 2 2 3 8 2 2" xfId="35021"/>
    <cellStyle name="Currency 2 2 2 3 8 3" xfId="35022"/>
    <cellStyle name="Currency 2 2 2 3 8 4" xfId="35023"/>
    <cellStyle name="Currency 2 2 2 3 9" xfId="35024"/>
    <cellStyle name="Currency 2 2 2 3 9 2" xfId="35025"/>
    <cellStyle name="Currency 2 2 2 4" xfId="35026"/>
    <cellStyle name="Currency 2 2 2 4 10" xfId="35027"/>
    <cellStyle name="Currency 2 2 2 4 11" xfId="35028"/>
    <cellStyle name="Currency 2 2 2 4 2" xfId="35029"/>
    <cellStyle name="Currency 2 2 2 4 2 2" xfId="35030"/>
    <cellStyle name="Currency 2 2 2 4 2 2 2" xfId="35031"/>
    <cellStyle name="Currency 2 2 2 4 2 3" xfId="35032"/>
    <cellStyle name="Currency 2 2 2 4 2 4" xfId="35033"/>
    <cellStyle name="Currency 2 2 2 4 3" xfId="35034"/>
    <cellStyle name="Currency 2 2 2 4 3 2" xfId="35035"/>
    <cellStyle name="Currency 2 2 2 4 3 2 2" xfId="35036"/>
    <cellStyle name="Currency 2 2 2 4 3 3" xfId="35037"/>
    <cellStyle name="Currency 2 2 2 4 3 4" xfId="35038"/>
    <cellStyle name="Currency 2 2 2 4 4" xfId="35039"/>
    <cellStyle name="Currency 2 2 2 4 4 2" xfId="35040"/>
    <cellStyle name="Currency 2 2 2 4 4 2 2" xfId="35041"/>
    <cellStyle name="Currency 2 2 2 4 4 3" xfId="35042"/>
    <cellStyle name="Currency 2 2 2 4 4 4" xfId="35043"/>
    <cellStyle name="Currency 2 2 2 4 5" xfId="35044"/>
    <cellStyle name="Currency 2 2 2 4 5 2" xfId="35045"/>
    <cellStyle name="Currency 2 2 2 4 5 2 2" xfId="35046"/>
    <cellStyle name="Currency 2 2 2 4 5 3" xfId="35047"/>
    <cellStyle name="Currency 2 2 2 4 5 4" xfId="35048"/>
    <cellStyle name="Currency 2 2 2 4 6" xfId="35049"/>
    <cellStyle name="Currency 2 2 2 4 6 2" xfId="35050"/>
    <cellStyle name="Currency 2 2 2 4 6 2 2" xfId="35051"/>
    <cellStyle name="Currency 2 2 2 4 6 3" xfId="35052"/>
    <cellStyle name="Currency 2 2 2 4 6 4" xfId="35053"/>
    <cellStyle name="Currency 2 2 2 4 7" xfId="35054"/>
    <cellStyle name="Currency 2 2 2 4 7 2" xfId="35055"/>
    <cellStyle name="Currency 2 2 2 4 7 2 2" xfId="35056"/>
    <cellStyle name="Currency 2 2 2 4 7 3" xfId="35057"/>
    <cellStyle name="Currency 2 2 2 4 7 4" xfId="35058"/>
    <cellStyle name="Currency 2 2 2 4 8" xfId="35059"/>
    <cellStyle name="Currency 2 2 2 4 8 2" xfId="35060"/>
    <cellStyle name="Currency 2 2 2 4 8 2 2" xfId="35061"/>
    <cellStyle name="Currency 2 2 2 4 8 3" xfId="35062"/>
    <cellStyle name="Currency 2 2 2 4 8 4" xfId="35063"/>
    <cellStyle name="Currency 2 2 2 4 9" xfId="35064"/>
    <cellStyle name="Currency 2 2 2 4 9 2" xfId="35065"/>
    <cellStyle name="Currency 2 2 2 5" xfId="35066"/>
    <cellStyle name="Currency 2 2 2 5 2" xfId="35067"/>
    <cellStyle name="Currency 2 2 2 5 2 2" xfId="35068"/>
    <cellStyle name="Currency 2 2 2 5 2 2 2" xfId="35069"/>
    <cellStyle name="Currency 2 2 2 5 2 3" xfId="35070"/>
    <cellStyle name="Currency 2 2 2 5 2 4" xfId="35071"/>
    <cellStyle name="Currency 2 2 2 5 3" xfId="35072"/>
    <cellStyle name="Currency 2 2 2 5 3 2" xfId="35073"/>
    <cellStyle name="Currency 2 2 2 5 4" xfId="35074"/>
    <cellStyle name="Currency 2 2 2 5 5" xfId="35075"/>
    <cellStyle name="Currency 2 2 2 6" xfId="35076"/>
    <cellStyle name="Currency 2 2 2 6 2" xfId="35077"/>
    <cellStyle name="Currency 2 2 2 6 2 2" xfId="35078"/>
    <cellStyle name="Currency 2 2 2 6 3" xfId="35079"/>
    <cellStyle name="Currency 2 2 2 6 4" xfId="35080"/>
    <cellStyle name="Currency 2 2 2 7" xfId="35081"/>
    <cellStyle name="Currency 2 2 2 7 2" xfId="35082"/>
    <cellStyle name="Currency 2 2 2 7 2 2" xfId="35083"/>
    <cellStyle name="Currency 2 2 2 7 3" xfId="35084"/>
    <cellStyle name="Currency 2 2 2 7 4" xfId="35085"/>
    <cellStyle name="Currency 2 2 2 8" xfId="35086"/>
    <cellStyle name="Currency 2 2 2 8 2" xfId="35087"/>
    <cellStyle name="Currency 2 2 2 8 2 2" xfId="35088"/>
    <cellStyle name="Currency 2 2 2 8 3" xfId="35089"/>
    <cellStyle name="Currency 2 2 2 8 4" xfId="35090"/>
    <cellStyle name="Currency 2 2 2 9" xfId="35091"/>
    <cellStyle name="Currency 2 2 2 9 2" xfId="35092"/>
    <cellStyle name="Currency 2 2 2 9 2 2" xfId="35093"/>
    <cellStyle name="Currency 2 2 2 9 3" xfId="35094"/>
    <cellStyle name="Currency 2 2 2 9 4" xfId="35095"/>
    <cellStyle name="Currency 2 2 3" xfId="35096"/>
    <cellStyle name="Currency 2 3" xfId="4671"/>
    <cellStyle name="Currency 2 3 2" xfId="35097"/>
    <cellStyle name="Currency 2 3 2 2 2" xfId="35098"/>
    <cellStyle name="Currency 2 4" xfId="4672"/>
    <cellStyle name="Currency 2 4 2" xfId="35099"/>
    <cellStyle name="Currency 2 5" xfId="35100"/>
    <cellStyle name="Currency 2 6" xfId="35101"/>
    <cellStyle name="Currency 20" xfId="35102"/>
    <cellStyle name="Currency 21" xfId="4673"/>
    <cellStyle name="Currency 21 2" xfId="4674"/>
    <cellStyle name="Currency 21 2 2" xfId="4675"/>
    <cellStyle name="Currency 21 3" xfId="4676"/>
    <cellStyle name="Currency 21 3 2" xfId="4677"/>
    <cellStyle name="Currency 21 4" xfId="4678"/>
    <cellStyle name="Currency 21 4 2" xfId="4679"/>
    <cellStyle name="Currency 21 5" xfId="4680"/>
    <cellStyle name="Currency 22" xfId="4681"/>
    <cellStyle name="Currency 22 2" xfId="4682"/>
    <cellStyle name="Currency 22 2 2" xfId="4683"/>
    <cellStyle name="Currency 22 3" xfId="4684"/>
    <cellStyle name="Currency 22 3 2" xfId="4685"/>
    <cellStyle name="Currency 22 4" xfId="4686"/>
    <cellStyle name="Currency 22 4 2" xfId="4687"/>
    <cellStyle name="Currency 22 5" xfId="4688"/>
    <cellStyle name="Currency 23" xfId="35103"/>
    <cellStyle name="Currency 24" xfId="35104"/>
    <cellStyle name="Currency 25" xfId="35105"/>
    <cellStyle name="Currency 26" xfId="35106"/>
    <cellStyle name="Currency 27" xfId="35107"/>
    <cellStyle name="Currency 28" xfId="35108"/>
    <cellStyle name="Currency 29" xfId="35109"/>
    <cellStyle name="Currency 3" xfId="37"/>
    <cellStyle name="Currency 3 2" xfId="4690"/>
    <cellStyle name="Currency 3 2 2" xfId="4691"/>
    <cellStyle name="Currency 3 2 2 2" xfId="35110"/>
    <cellStyle name="Currency 3 2 2 3" xfId="35111"/>
    <cellStyle name="Currency 3 2 3" xfId="4692"/>
    <cellStyle name="Currency 3 3" xfId="4693"/>
    <cellStyle name="Currency 3 3 2" xfId="35112"/>
    <cellStyle name="Currency 3 3 2 2" xfId="35113"/>
    <cellStyle name="Currency 3 3 3" xfId="35114"/>
    <cellStyle name="Currency 3 3 3 2" xfId="35115"/>
    <cellStyle name="Currency 3 3 4" xfId="35116"/>
    <cellStyle name="Currency 3 4" xfId="4689"/>
    <cellStyle name="Currency 3 4 2" xfId="35117"/>
    <cellStyle name="Currency 3 4 3" xfId="35118"/>
    <cellStyle name="Currency 3 4 3 2" xfId="35119"/>
    <cellStyle name="Currency 3 4 4" xfId="35120"/>
    <cellStyle name="Currency 3 5" xfId="35121"/>
    <cellStyle name="Currency 3 6" xfId="35122"/>
    <cellStyle name="Currency 30" xfId="35123"/>
    <cellStyle name="Currency 31" xfId="47797"/>
    <cellStyle name="Currency 32" xfId="47820"/>
    <cellStyle name="Currency 33" xfId="47790"/>
    <cellStyle name="Currency 4" xfId="38"/>
    <cellStyle name="Currency 4 10" xfId="35124"/>
    <cellStyle name="Currency 4 10 2" xfId="35125"/>
    <cellStyle name="Currency 4 10 2 2" xfId="35126"/>
    <cellStyle name="Currency 4 10 3" xfId="35127"/>
    <cellStyle name="Currency 4 10 4" xfId="35128"/>
    <cellStyle name="Currency 4 11" xfId="35129"/>
    <cellStyle name="Currency 4 11 2" xfId="35130"/>
    <cellStyle name="Currency 4 11 2 2" xfId="35131"/>
    <cellStyle name="Currency 4 11 3" xfId="35132"/>
    <cellStyle name="Currency 4 11 4" xfId="35133"/>
    <cellStyle name="Currency 4 12" xfId="35134"/>
    <cellStyle name="Currency 4 12 2" xfId="35135"/>
    <cellStyle name="Currency 4 12 2 2" xfId="35136"/>
    <cellStyle name="Currency 4 12 3" xfId="35137"/>
    <cellStyle name="Currency 4 12 4" xfId="35138"/>
    <cellStyle name="Currency 4 13" xfId="35139"/>
    <cellStyle name="Currency 4 13 2" xfId="35140"/>
    <cellStyle name="Currency 4 13 2 2" xfId="35141"/>
    <cellStyle name="Currency 4 13 3" xfId="35142"/>
    <cellStyle name="Currency 4 2" xfId="35143"/>
    <cellStyle name="Currency 4 2 2" xfId="35144"/>
    <cellStyle name="Currency 4 3" xfId="35145"/>
    <cellStyle name="Currency 4 3 10" xfId="35146"/>
    <cellStyle name="Currency 4 3 10 2" xfId="35147"/>
    <cellStyle name="Currency 4 3 11" xfId="35148"/>
    <cellStyle name="Currency 4 3 12" xfId="35149"/>
    <cellStyle name="Currency 4 3 13" xfId="35150"/>
    <cellStyle name="Currency 4 3 2" xfId="35151"/>
    <cellStyle name="Currency 4 3 2 10" xfId="35152"/>
    <cellStyle name="Currency 4 3 2 11" xfId="35153"/>
    <cellStyle name="Currency 4 3 2 2" xfId="35154"/>
    <cellStyle name="Currency 4 3 2 2 2" xfId="35155"/>
    <cellStyle name="Currency 4 3 2 2 2 2" xfId="35156"/>
    <cellStyle name="Currency 4 3 2 2 2 2 2" xfId="35157"/>
    <cellStyle name="Currency 4 3 2 2 2 3" xfId="35158"/>
    <cellStyle name="Currency 4 3 2 2 2 4" xfId="35159"/>
    <cellStyle name="Currency 4 3 2 2 3" xfId="35160"/>
    <cellStyle name="Currency 4 3 2 2 3 2" xfId="35161"/>
    <cellStyle name="Currency 4 3 2 2 4" xfId="35162"/>
    <cellStyle name="Currency 4 3 2 2 5" xfId="35163"/>
    <cellStyle name="Currency 4 3 2 3" xfId="35164"/>
    <cellStyle name="Currency 4 3 2 3 2" xfId="35165"/>
    <cellStyle name="Currency 4 3 2 3 2 2" xfId="35166"/>
    <cellStyle name="Currency 4 3 2 3 2 2 2" xfId="35167"/>
    <cellStyle name="Currency 4 3 2 3 2 3" xfId="35168"/>
    <cellStyle name="Currency 4 3 2 3 2 4" xfId="35169"/>
    <cellStyle name="Currency 4 3 2 3 3" xfId="35170"/>
    <cellStyle name="Currency 4 3 2 3 3 2" xfId="35171"/>
    <cellStyle name="Currency 4 3 2 3 4" xfId="35172"/>
    <cellStyle name="Currency 4 3 2 3 5" xfId="35173"/>
    <cellStyle name="Currency 4 3 2 4" xfId="35174"/>
    <cellStyle name="Currency 4 3 2 4 2" xfId="35175"/>
    <cellStyle name="Currency 4 3 2 4 2 2" xfId="35176"/>
    <cellStyle name="Currency 4 3 2 4 3" xfId="35177"/>
    <cellStyle name="Currency 4 3 2 4 4" xfId="35178"/>
    <cellStyle name="Currency 4 3 2 5" xfId="35179"/>
    <cellStyle name="Currency 4 3 2 5 2" xfId="35180"/>
    <cellStyle name="Currency 4 3 2 5 2 2" xfId="35181"/>
    <cellStyle name="Currency 4 3 2 5 3" xfId="35182"/>
    <cellStyle name="Currency 4 3 2 5 4" xfId="35183"/>
    <cellStyle name="Currency 4 3 2 6" xfId="35184"/>
    <cellStyle name="Currency 4 3 2 6 2" xfId="35185"/>
    <cellStyle name="Currency 4 3 2 6 2 2" xfId="35186"/>
    <cellStyle name="Currency 4 3 2 6 3" xfId="35187"/>
    <cellStyle name="Currency 4 3 2 6 4" xfId="35188"/>
    <cellStyle name="Currency 4 3 2 7" xfId="35189"/>
    <cellStyle name="Currency 4 3 2 7 2" xfId="35190"/>
    <cellStyle name="Currency 4 3 2 7 2 2" xfId="35191"/>
    <cellStyle name="Currency 4 3 2 7 3" xfId="35192"/>
    <cellStyle name="Currency 4 3 2 7 4" xfId="35193"/>
    <cellStyle name="Currency 4 3 2 8" xfId="35194"/>
    <cellStyle name="Currency 4 3 2 8 2" xfId="35195"/>
    <cellStyle name="Currency 4 3 2 8 2 2" xfId="35196"/>
    <cellStyle name="Currency 4 3 2 8 3" xfId="35197"/>
    <cellStyle name="Currency 4 3 2 8 4" xfId="35198"/>
    <cellStyle name="Currency 4 3 2 9" xfId="35199"/>
    <cellStyle name="Currency 4 3 2 9 2" xfId="35200"/>
    <cellStyle name="Currency 4 3 3" xfId="35201"/>
    <cellStyle name="Currency 4 3 3 2" xfId="35202"/>
    <cellStyle name="Currency 4 3 3 2 2" xfId="35203"/>
    <cellStyle name="Currency 4 3 3 2 2 2" xfId="35204"/>
    <cellStyle name="Currency 4 3 3 2 3" xfId="35205"/>
    <cellStyle name="Currency 4 3 3 2 4" xfId="35206"/>
    <cellStyle name="Currency 4 3 3 3" xfId="35207"/>
    <cellStyle name="Currency 4 3 3 3 2" xfId="35208"/>
    <cellStyle name="Currency 4 3 3 4" xfId="35209"/>
    <cellStyle name="Currency 4 3 3 5" xfId="35210"/>
    <cellStyle name="Currency 4 3 4" xfId="35211"/>
    <cellStyle name="Currency 4 3 4 2" xfId="35212"/>
    <cellStyle name="Currency 4 3 4 2 2" xfId="35213"/>
    <cellStyle name="Currency 4 3 4 2 2 2" xfId="35214"/>
    <cellStyle name="Currency 4 3 4 2 3" xfId="35215"/>
    <cellStyle name="Currency 4 3 4 2 4" xfId="35216"/>
    <cellStyle name="Currency 4 3 4 3" xfId="35217"/>
    <cellStyle name="Currency 4 3 4 3 2" xfId="35218"/>
    <cellStyle name="Currency 4 3 4 4" xfId="35219"/>
    <cellStyle name="Currency 4 3 4 5" xfId="35220"/>
    <cellStyle name="Currency 4 3 5" xfId="35221"/>
    <cellStyle name="Currency 4 3 5 2" xfId="35222"/>
    <cellStyle name="Currency 4 3 5 2 2" xfId="35223"/>
    <cellStyle name="Currency 4 3 5 3" xfId="35224"/>
    <cellStyle name="Currency 4 3 5 4" xfId="35225"/>
    <cellStyle name="Currency 4 3 6" xfId="35226"/>
    <cellStyle name="Currency 4 3 6 2" xfId="35227"/>
    <cellStyle name="Currency 4 3 6 2 2" xfId="35228"/>
    <cellStyle name="Currency 4 3 6 3" xfId="35229"/>
    <cellStyle name="Currency 4 3 6 4" xfId="35230"/>
    <cellStyle name="Currency 4 3 7" xfId="35231"/>
    <cellStyle name="Currency 4 3 7 2" xfId="35232"/>
    <cellStyle name="Currency 4 3 7 2 2" xfId="35233"/>
    <cellStyle name="Currency 4 3 7 3" xfId="35234"/>
    <cellStyle name="Currency 4 3 7 4" xfId="35235"/>
    <cellStyle name="Currency 4 3 8" xfId="35236"/>
    <cellStyle name="Currency 4 3 8 2" xfId="35237"/>
    <cellStyle name="Currency 4 3 8 2 2" xfId="35238"/>
    <cellStyle name="Currency 4 3 8 3" xfId="35239"/>
    <cellStyle name="Currency 4 3 8 4" xfId="35240"/>
    <cellStyle name="Currency 4 3 9" xfId="35241"/>
    <cellStyle name="Currency 4 3 9 2" xfId="35242"/>
    <cellStyle name="Currency 4 3 9 2 2" xfId="35243"/>
    <cellStyle name="Currency 4 3 9 3" xfId="35244"/>
    <cellStyle name="Currency 4 3 9 4" xfId="35245"/>
    <cellStyle name="Currency 4 4" xfId="35246"/>
    <cellStyle name="Currency 4 4 10" xfId="35247"/>
    <cellStyle name="Currency 4 4 11" xfId="35248"/>
    <cellStyle name="Currency 4 4 2" xfId="35249"/>
    <cellStyle name="Currency 4 4 2 2" xfId="35250"/>
    <cellStyle name="Currency 4 4 2 2 2" xfId="35251"/>
    <cellStyle name="Currency 4 4 2 2 2 2" xfId="35252"/>
    <cellStyle name="Currency 4 4 2 2 3" xfId="35253"/>
    <cellStyle name="Currency 4 4 2 2 4" xfId="35254"/>
    <cellStyle name="Currency 4 4 2 3" xfId="35255"/>
    <cellStyle name="Currency 4 4 2 3 2" xfId="35256"/>
    <cellStyle name="Currency 4 4 2 4" xfId="35257"/>
    <cellStyle name="Currency 4 4 2 5" xfId="35258"/>
    <cellStyle name="Currency 4 4 3" xfId="35259"/>
    <cellStyle name="Currency 4 4 3 2" xfId="35260"/>
    <cellStyle name="Currency 4 4 3 2 2" xfId="35261"/>
    <cellStyle name="Currency 4 4 3 2 2 2" xfId="35262"/>
    <cellStyle name="Currency 4 4 3 2 3" xfId="35263"/>
    <cellStyle name="Currency 4 4 3 2 4" xfId="35264"/>
    <cellStyle name="Currency 4 4 3 3" xfId="35265"/>
    <cellStyle name="Currency 4 4 3 3 2" xfId="35266"/>
    <cellStyle name="Currency 4 4 3 4" xfId="35267"/>
    <cellStyle name="Currency 4 4 3 5" xfId="35268"/>
    <cellStyle name="Currency 4 4 4" xfId="35269"/>
    <cellStyle name="Currency 4 4 4 2" xfId="35270"/>
    <cellStyle name="Currency 4 4 4 2 2" xfId="35271"/>
    <cellStyle name="Currency 4 4 4 3" xfId="35272"/>
    <cellStyle name="Currency 4 4 4 4" xfId="35273"/>
    <cellStyle name="Currency 4 4 5" xfId="35274"/>
    <cellStyle name="Currency 4 4 5 2" xfId="35275"/>
    <cellStyle name="Currency 4 4 5 2 2" xfId="35276"/>
    <cellStyle name="Currency 4 4 5 3" xfId="35277"/>
    <cellStyle name="Currency 4 4 5 4" xfId="35278"/>
    <cellStyle name="Currency 4 4 6" xfId="35279"/>
    <cellStyle name="Currency 4 4 6 2" xfId="35280"/>
    <cellStyle name="Currency 4 4 6 2 2" xfId="35281"/>
    <cellStyle name="Currency 4 4 6 3" xfId="35282"/>
    <cellStyle name="Currency 4 4 6 4" xfId="35283"/>
    <cellStyle name="Currency 4 4 7" xfId="35284"/>
    <cellStyle name="Currency 4 4 7 2" xfId="35285"/>
    <cellStyle name="Currency 4 4 7 2 2" xfId="35286"/>
    <cellStyle name="Currency 4 4 7 3" xfId="35287"/>
    <cellStyle name="Currency 4 4 7 4" xfId="35288"/>
    <cellStyle name="Currency 4 4 8" xfId="35289"/>
    <cellStyle name="Currency 4 4 8 2" xfId="35290"/>
    <cellStyle name="Currency 4 4 8 2 2" xfId="35291"/>
    <cellStyle name="Currency 4 4 8 3" xfId="35292"/>
    <cellStyle name="Currency 4 4 8 4" xfId="35293"/>
    <cellStyle name="Currency 4 4 9" xfId="35294"/>
    <cellStyle name="Currency 4 4 9 2" xfId="35295"/>
    <cellStyle name="Currency 4 5" xfId="35296"/>
    <cellStyle name="Currency 4 5 10" xfId="35297"/>
    <cellStyle name="Currency 4 5 11" xfId="35298"/>
    <cellStyle name="Currency 4 5 2" xfId="35299"/>
    <cellStyle name="Currency 4 5 2 2" xfId="35300"/>
    <cellStyle name="Currency 4 5 2 2 2" xfId="35301"/>
    <cellStyle name="Currency 4 5 2 3" xfId="35302"/>
    <cellStyle name="Currency 4 5 2 4" xfId="35303"/>
    <cellStyle name="Currency 4 5 3" xfId="35304"/>
    <cellStyle name="Currency 4 5 3 2" xfId="35305"/>
    <cellStyle name="Currency 4 5 3 2 2" xfId="35306"/>
    <cellStyle name="Currency 4 5 3 3" xfId="35307"/>
    <cellStyle name="Currency 4 5 3 4" xfId="35308"/>
    <cellStyle name="Currency 4 5 4" xfId="35309"/>
    <cellStyle name="Currency 4 5 4 2" xfId="35310"/>
    <cellStyle name="Currency 4 5 4 2 2" xfId="35311"/>
    <cellStyle name="Currency 4 5 4 3" xfId="35312"/>
    <cellStyle name="Currency 4 5 4 4" xfId="35313"/>
    <cellStyle name="Currency 4 5 5" xfId="35314"/>
    <cellStyle name="Currency 4 5 5 2" xfId="35315"/>
    <cellStyle name="Currency 4 5 5 2 2" xfId="35316"/>
    <cellStyle name="Currency 4 5 5 3" xfId="35317"/>
    <cellStyle name="Currency 4 5 5 4" xfId="35318"/>
    <cellStyle name="Currency 4 5 6" xfId="35319"/>
    <cellStyle name="Currency 4 5 6 2" xfId="35320"/>
    <cellStyle name="Currency 4 5 6 2 2" xfId="35321"/>
    <cellStyle name="Currency 4 5 6 3" xfId="35322"/>
    <cellStyle name="Currency 4 5 6 4" xfId="35323"/>
    <cellStyle name="Currency 4 5 7" xfId="35324"/>
    <cellStyle name="Currency 4 5 7 2" xfId="35325"/>
    <cellStyle name="Currency 4 5 7 2 2" xfId="35326"/>
    <cellStyle name="Currency 4 5 7 3" xfId="35327"/>
    <cellStyle name="Currency 4 5 7 4" xfId="35328"/>
    <cellStyle name="Currency 4 5 8" xfId="35329"/>
    <cellStyle name="Currency 4 5 8 2" xfId="35330"/>
    <cellStyle name="Currency 4 5 8 2 2" xfId="35331"/>
    <cellStyle name="Currency 4 5 8 3" xfId="35332"/>
    <cellStyle name="Currency 4 5 8 4" xfId="35333"/>
    <cellStyle name="Currency 4 5 9" xfId="35334"/>
    <cellStyle name="Currency 4 5 9 2" xfId="35335"/>
    <cellStyle name="Currency 4 6" xfId="35336"/>
    <cellStyle name="Currency 4 6 2" xfId="35337"/>
    <cellStyle name="Currency 4 6 2 2" xfId="35338"/>
    <cellStyle name="Currency 4 6 2 2 2" xfId="35339"/>
    <cellStyle name="Currency 4 6 2 3" xfId="35340"/>
    <cellStyle name="Currency 4 6 2 4" xfId="35341"/>
    <cellStyle name="Currency 4 6 3" xfId="35342"/>
    <cellStyle name="Currency 4 6 3 2" xfId="35343"/>
    <cellStyle name="Currency 4 6 4" xfId="35344"/>
    <cellStyle name="Currency 4 6 5" xfId="35345"/>
    <cellStyle name="Currency 4 7" xfId="35346"/>
    <cellStyle name="Currency 4 7 2" xfId="35347"/>
    <cellStyle name="Currency 4 7 2 2" xfId="35348"/>
    <cellStyle name="Currency 4 7 3" xfId="35349"/>
    <cellStyle name="Currency 4 7 4" xfId="35350"/>
    <cellStyle name="Currency 4 8" xfId="35351"/>
    <cellStyle name="Currency 4 8 2" xfId="35352"/>
    <cellStyle name="Currency 4 8 2 2" xfId="35353"/>
    <cellStyle name="Currency 4 8 3" xfId="35354"/>
    <cellStyle name="Currency 4 8 4" xfId="35355"/>
    <cellStyle name="Currency 4 9" xfId="35356"/>
    <cellStyle name="Currency 4 9 2" xfId="35357"/>
    <cellStyle name="Currency 4 9 2 2" xfId="35358"/>
    <cellStyle name="Currency 4 9 3" xfId="35359"/>
    <cellStyle name="Currency 4 9 4" xfId="35360"/>
    <cellStyle name="Currency 5" xfId="35361"/>
    <cellStyle name="Currency 5 10" xfId="35362"/>
    <cellStyle name="Currency 5 10 2" xfId="35363"/>
    <cellStyle name="Currency 5 10 2 2" xfId="35364"/>
    <cellStyle name="Currency 5 10 3" xfId="35365"/>
    <cellStyle name="Currency 5 10 4" xfId="35366"/>
    <cellStyle name="Currency 5 11" xfId="35367"/>
    <cellStyle name="Currency 5 11 2" xfId="35368"/>
    <cellStyle name="Currency 5 11 2 2" xfId="35369"/>
    <cellStyle name="Currency 5 11 3" xfId="35370"/>
    <cellStyle name="Currency 5 11 4" xfId="35371"/>
    <cellStyle name="Currency 5 12" xfId="35372"/>
    <cellStyle name="Currency 5 12 2" xfId="35373"/>
    <cellStyle name="Currency 5 12 2 2" xfId="35374"/>
    <cellStyle name="Currency 5 12 3" xfId="35375"/>
    <cellStyle name="Currency 5 12 4" xfId="35376"/>
    <cellStyle name="Currency 5 13" xfId="35377"/>
    <cellStyle name="Currency 5 13 2" xfId="35378"/>
    <cellStyle name="Currency 5 13 2 2" xfId="35379"/>
    <cellStyle name="Currency 5 13 3" xfId="35380"/>
    <cellStyle name="Currency 5 14" xfId="35381"/>
    <cellStyle name="Currency 5 15" xfId="35382"/>
    <cellStyle name="Currency 5 2" xfId="35383"/>
    <cellStyle name="Currency 5 2 10" xfId="35384"/>
    <cellStyle name="Currency 5 2 10 2" xfId="35385"/>
    <cellStyle name="Currency 5 2 11" xfId="35386"/>
    <cellStyle name="Currency 5 2 12" xfId="35387"/>
    <cellStyle name="Currency 5 2 13" xfId="35388"/>
    <cellStyle name="Currency 5 2 2" xfId="35389"/>
    <cellStyle name="Currency 5 2 2 10" xfId="35390"/>
    <cellStyle name="Currency 5 2 2 11" xfId="35391"/>
    <cellStyle name="Currency 5 2 2 2" xfId="35392"/>
    <cellStyle name="Currency 5 2 2 2 2" xfId="35393"/>
    <cellStyle name="Currency 5 2 2 2 2 2" xfId="35394"/>
    <cellStyle name="Currency 5 2 2 2 2 2 2" xfId="35395"/>
    <cellStyle name="Currency 5 2 2 2 2 3" xfId="35396"/>
    <cellStyle name="Currency 5 2 2 2 2 4" xfId="35397"/>
    <cellStyle name="Currency 5 2 2 2 3" xfId="35398"/>
    <cellStyle name="Currency 5 2 2 2 3 2" xfId="35399"/>
    <cellStyle name="Currency 5 2 2 2 4" xfId="35400"/>
    <cellStyle name="Currency 5 2 2 2 5" xfId="35401"/>
    <cellStyle name="Currency 5 2 2 3" xfId="35402"/>
    <cellStyle name="Currency 5 2 2 3 2" xfId="35403"/>
    <cellStyle name="Currency 5 2 2 3 2 2" xfId="35404"/>
    <cellStyle name="Currency 5 2 2 3 2 2 2" xfId="35405"/>
    <cellStyle name="Currency 5 2 2 3 2 3" xfId="35406"/>
    <cellStyle name="Currency 5 2 2 3 2 4" xfId="35407"/>
    <cellStyle name="Currency 5 2 2 3 3" xfId="35408"/>
    <cellStyle name="Currency 5 2 2 3 3 2" xfId="35409"/>
    <cellStyle name="Currency 5 2 2 3 4" xfId="35410"/>
    <cellStyle name="Currency 5 2 2 3 5" xfId="35411"/>
    <cellStyle name="Currency 5 2 2 4" xfId="35412"/>
    <cellStyle name="Currency 5 2 2 4 2" xfId="35413"/>
    <cellStyle name="Currency 5 2 2 4 2 2" xfId="35414"/>
    <cellStyle name="Currency 5 2 2 4 3" xfId="35415"/>
    <cellStyle name="Currency 5 2 2 4 4" xfId="35416"/>
    <cellStyle name="Currency 5 2 2 5" xfId="35417"/>
    <cellStyle name="Currency 5 2 2 5 2" xfId="35418"/>
    <cellStyle name="Currency 5 2 2 5 2 2" xfId="35419"/>
    <cellStyle name="Currency 5 2 2 5 3" xfId="35420"/>
    <cellStyle name="Currency 5 2 2 5 4" xfId="35421"/>
    <cellStyle name="Currency 5 2 2 6" xfId="35422"/>
    <cellStyle name="Currency 5 2 2 6 2" xfId="35423"/>
    <cellStyle name="Currency 5 2 2 6 2 2" xfId="35424"/>
    <cellStyle name="Currency 5 2 2 6 3" xfId="35425"/>
    <cellStyle name="Currency 5 2 2 6 4" xfId="35426"/>
    <cellStyle name="Currency 5 2 2 7" xfId="35427"/>
    <cellStyle name="Currency 5 2 2 7 2" xfId="35428"/>
    <cellStyle name="Currency 5 2 2 7 2 2" xfId="35429"/>
    <cellStyle name="Currency 5 2 2 7 3" xfId="35430"/>
    <cellStyle name="Currency 5 2 2 7 4" xfId="35431"/>
    <cellStyle name="Currency 5 2 2 8" xfId="35432"/>
    <cellStyle name="Currency 5 2 2 8 2" xfId="35433"/>
    <cellStyle name="Currency 5 2 2 8 2 2" xfId="35434"/>
    <cellStyle name="Currency 5 2 2 8 3" xfId="35435"/>
    <cellStyle name="Currency 5 2 2 8 4" xfId="35436"/>
    <cellStyle name="Currency 5 2 2 9" xfId="35437"/>
    <cellStyle name="Currency 5 2 2 9 2" xfId="35438"/>
    <cellStyle name="Currency 5 2 3" xfId="35439"/>
    <cellStyle name="Currency 5 2 3 2" xfId="35440"/>
    <cellStyle name="Currency 5 2 3 2 2" xfId="35441"/>
    <cellStyle name="Currency 5 2 3 2 2 2" xfId="35442"/>
    <cellStyle name="Currency 5 2 3 2 3" xfId="35443"/>
    <cellStyle name="Currency 5 2 3 2 4" xfId="35444"/>
    <cellStyle name="Currency 5 2 3 3" xfId="35445"/>
    <cellStyle name="Currency 5 2 3 3 2" xfId="35446"/>
    <cellStyle name="Currency 5 2 3 4" xfId="35447"/>
    <cellStyle name="Currency 5 2 3 5" xfId="35448"/>
    <cellStyle name="Currency 5 2 4" xfId="35449"/>
    <cellStyle name="Currency 5 2 4 2" xfId="35450"/>
    <cellStyle name="Currency 5 2 4 2 2" xfId="35451"/>
    <cellStyle name="Currency 5 2 4 2 2 2" xfId="35452"/>
    <cellStyle name="Currency 5 2 4 2 3" xfId="35453"/>
    <cellStyle name="Currency 5 2 4 2 4" xfId="35454"/>
    <cellStyle name="Currency 5 2 4 3" xfId="35455"/>
    <cellStyle name="Currency 5 2 4 3 2" xfId="35456"/>
    <cellStyle name="Currency 5 2 4 4" xfId="35457"/>
    <cellStyle name="Currency 5 2 4 5" xfId="35458"/>
    <cellStyle name="Currency 5 2 5" xfId="35459"/>
    <cellStyle name="Currency 5 2 5 2" xfId="35460"/>
    <cellStyle name="Currency 5 2 5 2 2" xfId="35461"/>
    <cellStyle name="Currency 5 2 5 3" xfId="35462"/>
    <cellStyle name="Currency 5 2 5 4" xfId="35463"/>
    <cellStyle name="Currency 5 2 6" xfId="35464"/>
    <cellStyle name="Currency 5 2 6 2" xfId="35465"/>
    <cellStyle name="Currency 5 2 6 2 2" xfId="35466"/>
    <cellStyle name="Currency 5 2 6 3" xfId="35467"/>
    <cellStyle name="Currency 5 2 6 4" xfId="35468"/>
    <cellStyle name="Currency 5 2 7" xfId="35469"/>
    <cellStyle name="Currency 5 2 7 2" xfId="35470"/>
    <cellStyle name="Currency 5 2 7 2 2" xfId="35471"/>
    <cellStyle name="Currency 5 2 7 3" xfId="35472"/>
    <cellStyle name="Currency 5 2 7 4" xfId="35473"/>
    <cellStyle name="Currency 5 2 8" xfId="35474"/>
    <cellStyle name="Currency 5 2 8 2" xfId="35475"/>
    <cellStyle name="Currency 5 2 8 2 2" xfId="35476"/>
    <cellStyle name="Currency 5 2 8 3" xfId="35477"/>
    <cellStyle name="Currency 5 2 8 4" xfId="35478"/>
    <cellStyle name="Currency 5 2 9" xfId="35479"/>
    <cellStyle name="Currency 5 2 9 2" xfId="35480"/>
    <cellStyle name="Currency 5 2 9 2 2" xfId="35481"/>
    <cellStyle name="Currency 5 2 9 3" xfId="35482"/>
    <cellStyle name="Currency 5 2 9 4" xfId="35483"/>
    <cellStyle name="Currency 5 3" xfId="35484"/>
    <cellStyle name="Currency 5 3 10" xfId="35485"/>
    <cellStyle name="Currency 5 3 11" xfId="35486"/>
    <cellStyle name="Currency 5 3 2" xfId="35487"/>
    <cellStyle name="Currency 5 3 2 2" xfId="35488"/>
    <cellStyle name="Currency 5 3 2 2 2" xfId="35489"/>
    <cellStyle name="Currency 5 3 2 2 2 2" xfId="35490"/>
    <cellStyle name="Currency 5 3 2 2 3" xfId="35491"/>
    <cellStyle name="Currency 5 3 2 2 4" xfId="35492"/>
    <cellStyle name="Currency 5 3 2 3" xfId="35493"/>
    <cellStyle name="Currency 5 3 2 3 2" xfId="35494"/>
    <cellStyle name="Currency 5 3 2 4" xfId="35495"/>
    <cellStyle name="Currency 5 3 2 5" xfId="35496"/>
    <cellStyle name="Currency 5 3 3" xfId="35497"/>
    <cellStyle name="Currency 5 3 3 2" xfId="35498"/>
    <cellStyle name="Currency 5 3 3 2 2" xfId="35499"/>
    <cellStyle name="Currency 5 3 3 2 2 2" xfId="35500"/>
    <cellStyle name="Currency 5 3 3 2 3" xfId="35501"/>
    <cellStyle name="Currency 5 3 3 2 4" xfId="35502"/>
    <cellStyle name="Currency 5 3 3 3" xfId="35503"/>
    <cellStyle name="Currency 5 3 3 3 2" xfId="35504"/>
    <cellStyle name="Currency 5 3 3 4" xfId="35505"/>
    <cellStyle name="Currency 5 3 3 5" xfId="35506"/>
    <cellStyle name="Currency 5 3 4" xfId="35507"/>
    <cellStyle name="Currency 5 3 4 2" xfId="35508"/>
    <cellStyle name="Currency 5 3 4 2 2" xfId="35509"/>
    <cellStyle name="Currency 5 3 4 3" xfId="35510"/>
    <cellStyle name="Currency 5 3 4 4" xfId="35511"/>
    <cellStyle name="Currency 5 3 5" xfId="35512"/>
    <cellStyle name="Currency 5 3 5 2" xfId="35513"/>
    <cellStyle name="Currency 5 3 5 2 2" xfId="35514"/>
    <cellStyle name="Currency 5 3 5 3" xfId="35515"/>
    <cellStyle name="Currency 5 3 5 4" xfId="35516"/>
    <cellStyle name="Currency 5 3 6" xfId="35517"/>
    <cellStyle name="Currency 5 3 6 2" xfId="35518"/>
    <cellStyle name="Currency 5 3 6 2 2" xfId="35519"/>
    <cellStyle name="Currency 5 3 6 3" xfId="35520"/>
    <cellStyle name="Currency 5 3 6 4" xfId="35521"/>
    <cellStyle name="Currency 5 3 7" xfId="35522"/>
    <cellStyle name="Currency 5 3 7 2" xfId="35523"/>
    <cellStyle name="Currency 5 3 7 2 2" xfId="35524"/>
    <cellStyle name="Currency 5 3 7 3" xfId="35525"/>
    <cellStyle name="Currency 5 3 7 4" xfId="35526"/>
    <cellStyle name="Currency 5 3 8" xfId="35527"/>
    <cellStyle name="Currency 5 3 8 2" xfId="35528"/>
    <cellStyle name="Currency 5 3 8 2 2" xfId="35529"/>
    <cellStyle name="Currency 5 3 8 3" xfId="35530"/>
    <cellStyle name="Currency 5 3 8 4" xfId="35531"/>
    <cellStyle name="Currency 5 3 9" xfId="35532"/>
    <cellStyle name="Currency 5 3 9 2" xfId="35533"/>
    <cellStyle name="Currency 5 4" xfId="35534"/>
    <cellStyle name="Currency 5 4 10" xfId="35535"/>
    <cellStyle name="Currency 5 4 11" xfId="35536"/>
    <cellStyle name="Currency 5 4 2" xfId="35537"/>
    <cellStyle name="Currency 5 4 2 2" xfId="35538"/>
    <cellStyle name="Currency 5 4 2 2 2" xfId="35539"/>
    <cellStyle name="Currency 5 4 2 3" xfId="35540"/>
    <cellStyle name="Currency 5 4 2 4" xfId="35541"/>
    <cellStyle name="Currency 5 4 3" xfId="35542"/>
    <cellStyle name="Currency 5 4 3 2" xfId="35543"/>
    <cellStyle name="Currency 5 4 3 2 2" xfId="35544"/>
    <cellStyle name="Currency 5 4 3 3" xfId="35545"/>
    <cellStyle name="Currency 5 4 3 4" xfId="35546"/>
    <cellStyle name="Currency 5 4 4" xfId="35547"/>
    <cellStyle name="Currency 5 4 4 2" xfId="35548"/>
    <cellStyle name="Currency 5 4 4 2 2" xfId="35549"/>
    <cellStyle name="Currency 5 4 4 3" xfId="35550"/>
    <cellStyle name="Currency 5 4 4 4" xfId="35551"/>
    <cellStyle name="Currency 5 4 5" xfId="35552"/>
    <cellStyle name="Currency 5 4 5 2" xfId="35553"/>
    <cellStyle name="Currency 5 4 5 2 2" xfId="35554"/>
    <cellStyle name="Currency 5 4 5 3" xfId="35555"/>
    <cellStyle name="Currency 5 4 5 4" xfId="35556"/>
    <cellStyle name="Currency 5 4 6" xfId="35557"/>
    <cellStyle name="Currency 5 4 6 2" xfId="35558"/>
    <cellStyle name="Currency 5 4 6 2 2" xfId="35559"/>
    <cellStyle name="Currency 5 4 6 3" xfId="35560"/>
    <cellStyle name="Currency 5 4 6 4" xfId="35561"/>
    <cellStyle name="Currency 5 4 7" xfId="35562"/>
    <cellStyle name="Currency 5 4 7 2" xfId="35563"/>
    <cellStyle name="Currency 5 4 7 2 2" xfId="35564"/>
    <cellStyle name="Currency 5 4 7 3" xfId="35565"/>
    <cellStyle name="Currency 5 4 7 4" xfId="35566"/>
    <cellStyle name="Currency 5 4 8" xfId="35567"/>
    <cellStyle name="Currency 5 4 8 2" xfId="35568"/>
    <cellStyle name="Currency 5 4 8 2 2" xfId="35569"/>
    <cellStyle name="Currency 5 4 8 3" xfId="35570"/>
    <cellStyle name="Currency 5 4 8 4" xfId="35571"/>
    <cellStyle name="Currency 5 4 9" xfId="35572"/>
    <cellStyle name="Currency 5 4 9 2" xfId="35573"/>
    <cellStyle name="Currency 5 5" xfId="35574"/>
    <cellStyle name="Currency 5 5 2" xfId="35575"/>
    <cellStyle name="Currency 5 5 3" xfId="35576"/>
    <cellStyle name="Currency 5 5 3 2" xfId="35577"/>
    <cellStyle name="Currency 5 5 4" xfId="35578"/>
    <cellStyle name="Currency 5 5 5" xfId="35579"/>
    <cellStyle name="Currency 5 6" xfId="35580"/>
    <cellStyle name="Currency 5 6 2" xfId="35581"/>
    <cellStyle name="Currency 5 6 2 2" xfId="35582"/>
    <cellStyle name="Currency 5 6 2 2 2" xfId="35583"/>
    <cellStyle name="Currency 5 6 2 3" xfId="35584"/>
    <cellStyle name="Currency 5 6 2 4" xfId="35585"/>
    <cellStyle name="Currency 5 7" xfId="35586"/>
    <cellStyle name="Currency 5 7 2" xfId="35587"/>
    <cellStyle name="Currency 5 7 2 2" xfId="35588"/>
    <cellStyle name="Currency 5 7 3" xfId="35589"/>
    <cellStyle name="Currency 5 7 4" xfId="35590"/>
    <cellStyle name="Currency 5 8" xfId="35591"/>
    <cellStyle name="Currency 5 8 2" xfId="35592"/>
    <cellStyle name="Currency 5 8 2 2" xfId="35593"/>
    <cellStyle name="Currency 5 8 3" xfId="35594"/>
    <cellStyle name="Currency 5 8 4" xfId="35595"/>
    <cellStyle name="Currency 5 9" xfId="35596"/>
    <cellStyle name="Currency 5 9 2" xfId="35597"/>
    <cellStyle name="Currency 5 9 2 2" xfId="35598"/>
    <cellStyle name="Currency 5 9 3" xfId="35599"/>
    <cellStyle name="Currency 5 9 4" xfId="35600"/>
    <cellStyle name="Currency 6" xfId="35601"/>
    <cellStyle name="Currency 6 10" xfId="35602"/>
    <cellStyle name="Currency 6 10 2" xfId="35603"/>
    <cellStyle name="Currency 6 10 2 2" xfId="35604"/>
    <cellStyle name="Currency 6 10 3" xfId="35605"/>
    <cellStyle name="Currency 6 10 4" xfId="35606"/>
    <cellStyle name="Currency 6 11" xfId="35607"/>
    <cellStyle name="Currency 6 11 2" xfId="35608"/>
    <cellStyle name="Currency 6 11 2 2" xfId="35609"/>
    <cellStyle name="Currency 6 11 3" xfId="35610"/>
    <cellStyle name="Currency 6 11 4" xfId="35611"/>
    <cellStyle name="Currency 6 12" xfId="35612"/>
    <cellStyle name="Currency 6 12 2" xfId="35613"/>
    <cellStyle name="Currency 6 13" xfId="35614"/>
    <cellStyle name="Currency 6 14" xfId="35615"/>
    <cellStyle name="Currency 6 15" xfId="35616"/>
    <cellStyle name="Currency 6 2" xfId="35617"/>
    <cellStyle name="Currency 6 2 10" xfId="35618"/>
    <cellStyle name="Currency 6 2 10 2" xfId="35619"/>
    <cellStyle name="Currency 6 2 11" xfId="35620"/>
    <cellStyle name="Currency 6 2 12" xfId="35621"/>
    <cellStyle name="Currency 6 2 13" xfId="35622"/>
    <cellStyle name="Currency 6 2 2" xfId="35623"/>
    <cellStyle name="Currency 6 2 2 10" xfId="35624"/>
    <cellStyle name="Currency 6 2 2 11" xfId="35625"/>
    <cellStyle name="Currency 6 2 2 2" xfId="35626"/>
    <cellStyle name="Currency 6 2 2 2 2" xfId="35627"/>
    <cellStyle name="Currency 6 2 2 2 2 2" xfId="35628"/>
    <cellStyle name="Currency 6 2 2 2 2 2 2" xfId="35629"/>
    <cellStyle name="Currency 6 2 2 2 2 3" xfId="35630"/>
    <cellStyle name="Currency 6 2 2 2 2 4" xfId="35631"/>
    <cellStyle name="Currency 6 2 2 2 3" xfId="35632"/>
    <cellStyle name="Currency 6 2 2 2 3 2" xfId="35633"/>
    <cellStyle name="Currency 6 2 2 2 4" xfId="35634"/>
    <cellStyle name="Currency 6 2 2 2 5" xfId="35635"/>
    <cellStyle name="Currency 6 2 2 3" xfId="35636"/>
    <cellStyle name="Currency 6 2 2 3 2" xfId="35637"/>
    <cellStyle name="Currency 6 2 2 3 2 2" xfId="35638"/>
    <cellStyle name="Currency 6 2 2 3 2 2 2" xfId="35639"/>
    <cellStyle name="Currency 6 2 2 3 2 3" xfId="35640"/>
    <cellStyle name="Currency 6 2 2 3 2 4" xfId="35641"/>
    <cellStyle name="Currency 6 2 2 3 3" xfId="35642"/>
    <cellStyle name="Currency 6 2 2 3 3 2" xfId="35643"/>
    <cellStyle name="Currency 6 2 2 3 4" xfId="35644"/>
    <cellStyle name="Currency 6 2 2 3 5" xfId="35645"/>
    <cellStyle name="Currency 6 2 2 4" xfId="35646"/>
    <cellStyle name="Currency 6 2 2 4 2" xfId="35647"/>
    <cellStyle name="Currency 6 2 2 4 2 2" xfId="35648"/>
    <cellStyle name="Currency 6 2 2 4 3" xfId="35649"/>
    <cellStyle name="Currency 6 2 2 4 4" xfId="35650"/>
    <cellStyle name="Currency 6 2 2 5" xfId="35651"/>
    <cellStyle name="Currency 6 2 2 5 2" xfId="35652"/>
    <cellStyle name="Currency 6 2 2 5 2 2" xfId="35653"/>
    <cellStyle name="Currency 6 2 2 5 3" xfId="35654"/>
    <cellStyle name="Currency 6 2 2 5 4" xfId="35655"/>
    <cellStyle name="Currency 6 2 2 6" xfId="35656"/>
    <cellStyle name="Currency 6 2 2 6 2" xfId="35657"/>
    <cellStyle name="Currency 6 2 2 6 2 2" xfId="35658"/>
    <cellStyle name="Currency 6 2 2 6 3" xfId="35659"/>
    <cellStyle name="Currency 6 2 2 6 4" xfId="35660"/>
    <cellStyle name="Currency 6 2 2 7" xfId="35661"/>
    <cellStyle name="Currency 6 2 2 7 2" xfId="35662"/>
    <cellStyle name="Currency 6 2 2 7 2 2" xfId="35663"/>
    <cellStyle name="Currency 6 2 2 7 3" xfId="35664"/>
    <cellStyle name="Currency 6 2 2 7 4" xfId="35665"/>
    <cellStyle name="Currency 6 2 2 8" xfId="35666"/>
    <cellStyle name="Currency 6 2 2 8 2" xfId="35667"/>
    <cellStyle name="Currency 6 2 2 8 2 2" xfId="35668"/>
    <cellStyle name="Currency 6 2 2 8 3" xfId="35669"/>
    <cellStyle name="Currency 6 2 2 8 4" xfId="35670"/>
    <cellStyle name="Currency 6 2 2 9" xfId="35671"/>
    <cellStyle name="Currency 6 2 2 9 2" xfId="35672"/>
    <cellStyle name="Currency 6 2 3" xfId="35673"/>
    <cellStyle name="Currency 6 2 3 2" xfId="35674"/>
    <cellStyle name="Currency 6 2 3 2 2" xfId="35675"/>
    <cellStyle name="Currency 6 2 3 2 2 2" xfId="35676"/>
    <cellStyle name="Currency 6 2 3 2 3" xfId="35677"/>
    <cellStyle name="Currency 6 2 3 2 4" xfId="35678"/>
    <cellStyle name="Currency 6 2 3 3" xfId="35679"/>
    <cellStyle name="Currency 6 2 3 3 2" xfId="35680"/>
    <cellStyle name="Currency 6 2 3 4" xfId="35681"/>
    <cellStyle name="Currency 6 2 3 5" xfId="35682"/>
    <cellStyle name="Currency 6 2 4" xfId="35683"/>
    <cellStyle name="Currency 6 2 4 2" xfId="35684"/>
    <cellStyle name="Currency 6 2 4 2 2" xfId="35685"/>
    <cellStyle name="Currency 6 2 4 2 2 2" xfId="35686"/>
    <cellStyle name="Currency 6 2 4 2 3" xfId="35687"/>
    <cellStyle name="Currency 6 2 4 2 4" xfId="35688"/>
    <cellStyle name="Currency 6 2 4 3" xfId="35689"/>
    <cellStyle name="Currency 6 2 4 3 2" xfId="35690"/>
    <cellStyle name="Currency 6 2 4 4" xfId="35691"/>
    <cellStyle name="Currency 6 2 4 5" xfId="35692"/>
    <cellStyle name="Currency 6 2 5" xfId="35693"/>
    <cellStyle name="Currency 6 2 5 2" xfId="35694"/>
    <cellStyle name="Currency 6 2 5 2 2" xfId="35695"/>
    <cellStyle name="Currency 6 2 5 3" xfId="35696"/>
    <cellStyle name="Currency 6 2 5 4" xfId="35697"/>
    <cellStyle name="Currency 6 2 6" xfId="35698"/>
    <cellStyle name="Currency 6 2 6 2" xfId="35699"/>
    <cellStyle name="Currency 6 2 6 2 2" xfId="35700"/>
    <cellStyle name="Currency 6 2 6 3" xfId="35701"/>
    <cellStyle name="Currency 6 2 6 4" xfId="35702"/>
    <cellStyle name="Currency 6 2 7" xfId="35703"/>
    <cellStyle name="Currency 6 2 7 2" xfId="35704"/>
    <cellStyle name="Currency 6 2 7 2 2" xfId="35705"/>
    <cellStyle name="Currency 6 2 7 3" xfId="35706"/>
    <cellStyle name="Currency 6 2 7 4" xfId="35707"/>
    <cellStyle name="Currency 6 2 8" xfId="35708"/>
    <cellStyle name="Currency 6 2 8 2" xfId="35709"/>
    <cellStyle name="Currency 6 2 8 2 2" xfId="35710"/>
    <cellStyle name="Currency 6 2 8 3" xfId="35711"/>
    <cellStyle name="Currency 6 2 8 4" xfId="35712"/>
    <cellStyle name="Currency 6 2 9" xfId="35713"/>
    <cellStyle name="Currency 6 2 9 2" xfId="35714"/>
    <cellStyle name="Currency 6 2 9 2 2" xfId="35715"/>
    <cellStyle name="Currency 6 2 9 3" xfId="35716"/>
    <cellStyle name="Currency 6 2 9 4" xfId="35717"/>
    <cellStyle name="Currency 6 3" xfId="35718"/>
    <cellStyle name="Currency 6 3 10" xfId="35719"/>
    <cellStyle name="Currency 6 3 11" xfId="35720"/>
    <cellStyle name="Currency 6 3 12" xfId="35721"/>
    <cellStyle name="Currency 6 3 2" xfId="35722"/>
    <cellStyle name="Currency 6 3 2 2" xfId="35723"/>
    <cellStyle name="Currency 6 3 2 2 2" xfId="35724"/>
    <cellStyle name="Currency 6 3 2 2 2 2" xfId="35725"/>
    <cellStyle name="Currency 6 3 2 2 3" xfId="35726"/>
    <cellStyle name="Currency 6 3 2 2 4" xfId="35727"/>
    <cellStyle name="Currency 6 3 2 3" xfId="35728"/>
    <cellStyle name="Currency 6 3 2 3 2" xfId="35729"/>
    <cellStyle name="Currency 6 3 2 4" xfId="35730"/>
    <cellStyle name="Currency 6 3 2 5" xfId="35731"/>
    <cellStyle name="Currency 6 3 3" xfId="35732"/>
    <cellStyle name="Currency 6 3 3 2" xfId="35733"/>
    <cellStyle name="Currency 6 3 3 2 2" xfId="35734"/>
    <cellStyle name="Currency 6 3 3 2 2 2" xfId="35735"/>
    <cellStyle name="Currency 6 3 3 2 3" xfId="35736"/>
    <cellStyle name="Currency 6 3 3 2 4" xfId="35737"/>
    <cellStyle name="Currency 6 3 3 3" xfId="35738"/>
    <cellStyle name="Currency 6 3 3 3 2" xfId="35739"/>
    <cellStyle name="Currency 6 3 3 4" xfId="35740"/>
    <cellStyle name="Currency 6 3 3 5" xfId="35741"/>
    <cellStyle name="Currency 6 3 4" xfId="35742"/>
    <cellStyle name="Currency 6 3 4 2" xfId="35743"/>
    <cellStyle name="Currency 6 3 4 2 2" xfId="35744"/>
    <cellStyle name="Currency 6 3 4 3" xfId="35745"/>
    <cellStyle name="Currency 6 3 4 4" xfId="35746"/>
    <cellStyle name="Currency 6 3 5" xfId="35747"/>
    <cellStyle name="Currency 6 3 5 2" xfId="35748"/>
    <cellStyle name="Currency 6 3 5 2 2" xfId="35749"/>
    <cellStyle name="Currency 6 3 5 3" xfId="35750"/>
    <cellStyle name="Currency 6 3 5 4" xfId="35751"/>
    <cellStyle name="Currency 6 3 6" xfId="35752"/>
    <cellStyle name="Currency 6 3 6 2" xfId="35753"/>
    <cellStyle name="Currency 6 3 6 2 2" xfId="35754"/>
    <cellStyle name="Currency 6 3 6 3" xfId="35755"/>
    <cellStyle name="Currency 6 3 6 4" xfId="35756"/>
    <cellStyle name="Currency 6 3 7" xfId="35757"/>
    <cellStyle name="Currency 6 3 7 2" xfId="35758"/>
    <cellStyle name="Currency 6 3 7 2 2" xfId="35759"/>
    <cellStyle name="Currency 6 3 7 3" xfId="35760"/>
    <cellStyle name="Currency 6 3 7 4" xfId="35761"/>
    <cellStyle name="Currency 6 3 8" xfId="35762"/>
    <cellStyle name="Currency 6 3 8 2" xfId="35763"/>
    <cellStyle name="Currency 6 3 8 2 2" xfId="35764"/>
    <cellStyle name="Currency 6 3 8 3" xfId="35765"/>
    <cellStyle name="Currency 6 3 8 4" xfId="35766"/>
    <cellStyle name="Currency 6 3 9" xfId="35767"/>
    <cellStyle name="Currency 6 3 9 2" xfId="35768"/>
    <cellStyle name="Currency 6 4" xfId="35769"/>
    <cellStyle name="Currency 6 4 10" xfId="35770"/>
    <cellStyle name="Currency 6 4 11" xfId="35771"/>
    <cellStyle name="Currency 6 4 2" xfId="35772"/>
    <cellStyle name="Currency 6 4 2 2" xfId="35773"/>
    <cellStyle name="Currency 6 4 2 2 2" xfId="35774"/>
    <cellStyle name="Currency 6 4 2 3" xfId="35775"/>
    <cellStyle name="Currency 6 4 2 4" xfId="35776"/>
    <cellStyle name="Currency 6 4 3" xfId="35777"/>
    <cellStyle name="Currency 6 4 3 2" xfId="35778"/>
    <cellStyle name="Currency 6 4 3 2 2" xfId="35779"/>
    <cellStyle name="Currency 6 4 3 3" xfId="35780"/>
    <cellStyle name="Currency 6 4 3 4" xfId="35781"/>
    <cellStyle name="Currency 6 4 4" xfId="35782"/>
    <cellStyle name="Currency 6 4 4 2" xfId="35783"/>
    <cellStyle name="Currency 6 4 4 2 2" xfId="35784"/>
    <cellStyle name="Currency 6 4 4 3" xfId="35785"/>
    <cellStyle name="Currency 6 4 4 4" xfId="35786"/>
    <cellStyle name="Currency 6 4 5" xfId="35787"/>
    <cellStyle name="Currency 6 4 5 2" xfId="35788"/>
    <cellStyle name="Currency 6 4 5 2 2" xfId="35789"/>
    <cellStyle name="Currency 6 4 5 3" xfId="35790"/>
    <cellStyle name="Currency 6 4 5 4" xfId="35791"/>
    <cellStyle name="Currency 6 4 6" xfId="35792"/>
    <cellStyle name="Currency 6 4 6 2" xfId="35793"/>
    <cellStyle name="Currency 6 4 6 2 2" xfId="35794"/>
    <cellStyle name="Currency 6 4 6 3" xfId="35795"/>
    <cellStyle name="Currency 6 4 6 4" xfId="35796"/>
    <cellStyle name="Currency 6 4 7" xfId="35797"/>
    <cellStyle name="Currency 6 4 7 2" xfId="35798"/>
    <cellStyle name="Currency 6 4 7 2 2" xfId="35799"/>
    <cellStyle name="Currency 6 4 7 3" xfId="35800"/>
    <cellStyle name="Currency 6 4 7 4" xfId="35801"/>
    <cellStyle name="Currency 6 4 8" xfId="35802"/>
    <cellStyle name="Currency 6 4 8 2" xfId="35803"/>
    <cellStyle name="Currency 6 4 8 2 2" xfId="35804"/>
    <cellStyle name="Currency 6 4 8 3" xfId="35805"/>
    <cellStyle name="Currency 6 4 8 4" xfId="35806"/>
    <cellStyle name="Currency 6 4 9" xfId="35807"/>
    <cellStyle name="Currency 6 4 9 2" xfId="35808"/>
    <cellStyle name="Currency 6 5" xfId="35809"/>
    <cellStyle name="Currency 6 5 2" xfId="35810"/>
    <cellStyle name="Currency 6 5 2 2" xfId="35811"/>
    <cellStyle name="Currency 6 5 2 2 2" xfId="35812"/>
    <cellStyle name="Currency 6 5 2 3" xfId="35813"/>
    <cellStyle name="Currency 6 5 2 4" xfId="35814"/>
    <cellStyle name="Currency 6 5 3" xfId="35815"/>
    <cellStyle name="Currency 6 5 3 2" xfId="35816"/>
    <cellStyle name="Currency 6 5 4" xfId="35817"/>
    <cellStyle name="Currency 6 5 5" xfId="35818"/>
    <cellStyle name="Currency 6 6" xfId="35819"/>
    <cellStyle name="Currency 6 6 2" xfId="35820"/>
    <cellStyle name="Currency 6 6 2 2" xfId="35821"/>
    <cellStyle name="Currency 6 6 3" xfId="35822"/>
    <cellStyle name="Currency 6 6 4" xfId="35823"/>
    <cellStyle name="Currency 6 7" xfId="35824"/>
    <cellStyle name="Currency 6 7 2" xfId="35825"/>
    <cellStyle name="Currency 6 7 2 2" xfId="35826"/>
    <cellStyle name="Currency 6 7 3" xfId="35827"/>
    <cellStyle name="Currency 6 7 4" xfId="35828"/>
    <cellStyle name="Currency 6 8" xfId="35829"/>
    <cellStyle name="Currency 6 8 2" xfId="35830"/>
    <cellStyle name="Currency 6 8 2 2" xfId="35831"/>
    <cellStyle name="Currency 6 8 3" xfId="35832"/>
    <cellStyle name="Currency 6 8 4" xfId="35833"/>
    <cellStyle name="Currency 6 9" xfId="35834"/>
    <cellStyle name="Currency 6 9 2" xfId="35835"/>
    <cellStyle name="Currency 6 9 2 2" xfId="35836"/>
    <cellStyle name="Currency 6 9 3" xfId="35837"/>
    <cellStyle name="Currency 6 9 4" xfId="35838"/>
    <cellStyle name="Currency 7" xfId="35839"/>
    <cellStyle name="Currency 7 10" xfId="35840"/>
    <cellStyle name="Currency 7 10 2" xfId="35841"/>
    <cellStyle name="Currency 7 10 2 2" xfId="35842"/>
    <cellStyle name="Currency 7 10 3" xfId="35843"/>
    <cellStyle name="Currency 7 10 4" xfId="35844"/>
    <cellStyle name="Currency 7 11" xfId="35845"/>
    <cellStyle name="Currency 7 11 2" xfId="35846"/>
    <cellStyle name="Currency 7 11 2 2" xfId="35847"/>
    <cellStyle name="Currency 7 11 3" xfId="35848"/>
    <cellStyle name="Currency 7 11 4" xfId="35849"/>
    <cellStyle name="Currency 7 12" xfId="35850"/>
    <cellStyle name="Currency 7 12 2" xfId="35851"/>
    <cellStyle name="Currency 7 13" xfId="35852"/>
    <cellStyle name="Currency 7 14" xfId="35853"/>
    <cellStyle name="Currency 7 15" xfId="35854"/>
    <cellStyle name="Currency 7 2" xfId="35855"/>
    <cellStyle name="Currency 7 2 10" xfId="35856"/>
    <cellStyle name="Currency 7 2 10 2" xfId="35857"/>
    <cellStyle name="Currency 7 2 11" xfId="35858"/>
    <cellStyle name="Currency 7 2 12" xfId="35859"/>
    <cellStyle name="Currency 7 2 13" xfId="35860"/>
    <cellStyle name="Currency 7 2 2" xfId="35861"/>
    <cellStyle name="Currency 7 2 2 10" xfId="35862"/>
    <cellStyle name="Currency 7 2 2 11" xfId="35863"/>
    <cellStyle name="Currency 7 2 2 2" xfId="35864"/>
    <cellStyle name="Currency 7 2 2 2 2" xfId="35865"/>
    <cellStyle name="Currency 7 2 2 2 2 2" xfId="35866"/>
    <cellStyle name="Currency 7 2 2 2 2 2 2" xfId="35867"/>
    <cellStyle name="Currency 7 2 2 2 2 3" xfId="35868"/>
    <cellStyle name="Currency 7 2 2 2 2 4" xfId="35869"/>
    <cellStyle name="Currency 7 2 2 2 3" xfId="35870"/>
    <cellStyle name="Currency 7 2 2 2 3 2" xfId="35871"/>
    <cellStyle name="Currency 7 2 2 2 4" xfId="35872"/>
    <cellStyle name="Currency 7 2 2 2 5" xfId="35873"/>
    <cellStyle name="Currency 7 2 2 3" xfId="35874"/>
    <cellStyle name="Currency 7 2 2 3 2" xfId="35875"/>
    <cellStyle name="Currency 7 2 2 3 2 2" xfId="35876"/>
    <cellStyle name="Currency 7 2 2 3 2 2 2" xfId="35877"/>
    <cellStyle name="Currency 7 2 2 3 2 3" xfId="35878"/>
    <cellStyle name="Currency 7 2 2 3 2 4" xfId="35879"/>
    <cellStyle name="Currency 7 2 2 3 3" xfId="35880"/>
    <cellStyle name="Currency 7 2 2 3 3 2" xfId="35881"/>
    <cellStyle name="Currency 7 2 2 3 4" xfId="35882"/>
    <cellStyle name="Currency 7 2 2 3 5" xfId="35883"/>
    <cellStyle name="Currency 7 2 2 4" xfId="35884"/>
    <cellStyle name="Currency 7 2 2 4 2" xfId="35885"/>
    <cellStyle name="Currency 7 2 2 4 2 2" xfId="35886"/>
    <cellStyle name="Currency 7 2 2 4 3" xfId="35887"/>
    <cellStyle name="Currency 7 2 2 4 4" xfId="35888"/>
    <cellStyle name="Currency 7 2 2 5" xfId="35889"/>
    <cellStyle name="Currency 7 2 2 5 2" xfId="35890"/>
    <cellStyle name="Currency 7 2 2 5 2 2" xfId="35891"/>
    <cellStyle name="Currency 7 2 2 5 3" xfId="35892"/>
    <cellStyle name="Currency 7 2 2 5 4" xfId="35893"/>
    <cellStyle name="Currency 7 2 2 6" xfId="35894"/>
    <cellStyle name="Currency 7 2 2 6 2" xfId="35895"/>
    <cellStyle name="Currency 7 2 2 6 2 2" xfId="35896"/>
    <cellStyle name="Currency 7 2 2 6 3" xfId="35897"/>
    <cellStyle name="Currency 7 2 2 6 4" xfId="35898"/>
    <cellStyle name="Currency 7 2 2 7" xfId="35899"/>
    <cellStyle name="Currency 7 2 2 7 2" xfId="35900"/>
    <cellStyle name="Currency 7 2 2 7 2 2" xfId="35901"/>
    <cellStyle name="Currency 7 2 2 7 3" xfId="35902"/>
    <cellStyle name="Currency 7 2 2 7 4" xfId="35903"/>
    <cellStyle name="Currency 7 2 2 8" xfId="35904"/>
    <cellStyle name="Currency 7 2 2 8 2" xfId="35905"/>
    <cellStyle name="Currency 7 2 2 8 2 2" xfId="35906"/>
    <cellStyle name="Currency 7 2 2 8 3" xfId="35907"/>
    <cellStyle name="Currency 7 2 2 8 4" xfId="35908"/>
    <cellStyle name="Currency 7 2 2 9" xfId="35909"/>
    <cellStyle name="Currency 7 2 2 9 2" xfId="35910"/>
    <cellStyle name="Currency 7 2 3" xfId="35911"/>
    <cellStyle name="Currency 7 2 3 2" xfId="35912"/>
    <cellStyle name="Currency 7 2 3 2 2" xfId="35913"/>
    <cellStyle name="Currency 7 2 3 2 2 2" xfId="35914"/>
    <cellStyle name="Currency 7 2 3 2 3" xfId="35915"/>
    <cellStyle name="Currency 7 2 3 2 4" xfId="35916"/>
    <cellStyle name="Currency 7 2 3 3" xfId="35917"/>
    <cellStyle name="Currency 7 2 3 3 2" xfId="35918"/>
    <cellStyle name="Currency 7 2 3 4" xfId="35919"/>
    <cellStyle name="Currency 7 2 3 5" xfId="35920"/>
    <cellStyle name="Currency 7 2 4" xfId="35921"/>
    <cellStyle name="Currency 7 2 4 2" xfId="35922"/>
    <cellStyle name="Currency 7 2 4 2 2" xfId="35923"/>
    <cellStyle name="Currency 7 2 4 2 2 2" xfId="35924"/>
    <cellStyle name="Currency 7 2 4 2 3" xfId="35925"/>
    <cellStyle name="Currency 7 2 4 2 4" xfId="35926"/>
    <cellStyle name="Currency 7 2 4 3" xfId="35927"/>
    <cellStyle name="Currency 7 2 4 3 2" xfId="35928"/>
    <cellStyle name="Currency 7 2 4 4" xfId="35929"/>
    <cellStyle name="Currency 7 2 4 5" xfId="35930"/>
    <cellStyle name="Currency 7 2 5" xfId="35931"/>
    <cellStyle name="Currency 7 2 5 2" xfId="35932"/>
    <cellStyle name="Currency 7 2 5 2 2" xfId="35933"/>
    <cellStyle name="Currency 7 2 5 3" xfId="35934"/>
    <cellStyle name="Currency 7 2 5 4" xfId="35935"/>
    <cellStyle name="Currency 7 2 6" xfId="35936"/>
    <cellStyle name="Currency 7 2 6 2" xfId="35937"/>
    <cellStyle name="Currency 7 2 6 2 2" xfId="35938"/>
    <cellStyle name="Currency 7 2 6 3" xfId="35939"/>
    <cellStyle name="Currency 7 2 6 4" xfId="35940"/>
    <cellStyle name="Currency 7 2 7" xfId="35941"/>
    <cellStyle name="Currency 7 2 7 2" xfId="35942"/>
    <cellStyle name="Currency 7 2 7 2 2" xfId="35943"/>
    <cellStyle name="Currency 7 2 7 3" xfId="35944"/>
    <cellStyle name="Currency 7 2 7 4" xfId="35945"/>
    <cellStyle name="Currency 7 2 8" xfId="35946"/>
    <cellStyle name="Currency 7 2 8 2" xfId="35947"/>
    <cellStyle name="Currency 7 2 8 2 2" xfId="35948"/>
    <cellStyle name="Currency 7 2 8 3" xfId="35949"/>
    <cellStyle name="Currency 7 2 8 4" xfId="35950"/>
    <cellStyle name="Currency 7 2 9" xfId="35951"/>
    <cellStyle name="Currency 7 2 9 2" xfId="35952"/>
    <cellStyle name="Currency 7 2 9 2 2" xfId="35953"/>
    <cellStyle name="Currency 7 2 9 3" xfId="35954"/>
    <cellStyle name="Currency 7 2 9 4" xfId="35955"/>
    <cellStyle name="Currency 7 3" xfId="35956"/>
    <cellStyle name="Currency 7 3 10" xfId="35957"/>
    <cellStyle name="Currency 7 3 11" xfId="35958"/>
    <cellStyle name="Currency 7 3 12" xfId="35959"/>
    <cellStyle name="Currency 7 3 2" xfId="35960"/>
    <cellStyle name="Currency 7 3 2 2" xfId="35961"/>
    <cellStyle name="Currency 7 3 2 2 2" xfId="35962"/>
    <cellStyle name="Currency 7 3 2 2 2 2" xfId="35963"/>
    <cellStyle name="Currency 7 3 2 2 3" xfId="35964"/>
    <cellStyle name="Currency 7 3 2 2 4" xfId="35965"/>
    <cellStyle name="Currency 7 3 2 3" xfId="35966"/>
    <cellStyle name="Currency 7 3 2 3 2" xfId="35967"/>
    <cellStyle name="Currency 7 3 2 4" xfId="35968"/>
    <cellStyle name="Currency 7 3 2 5" xfId="35969"/>
    <cellStyle name="Currency 7 3 3" xfId="35970"/>
    <cellStyle name="Currency 7 3 3 2" xfId="35971"/>
    <cellStyle name="Currency 7 3 3 2 2" xfId="35972"/>
    <cellStyle name="Currency 7 3 3 2 2 2" xfId="35973"/>
    <cellStyle name="Currency 7 3 3 2 3" xfId="35974"/>
    <cellStyle name="Currency 7 3 3 2 4" xfId="35975"/>
    <cellStyle name="Currency 7 3 3 3" xfId="35976"/>
    <cellStyle name="Currency 7 3 3 3 2" xfId="35977"/>
    <cellStyle name="Currency 7 3 3 4" xfId="35978"/>
    <cellStyle name="Currency 7 3 3 5" xfId="35979"/>
    <cellStyle name="Currency 7 3 4" xfId="35980"/>
    <cellStyle name="Currency 7 3 4 2" xfId="35981"/>
    <cellStyle name="Currency 7 3 4 2 2" xfId="35982"/>
    <cellStyle name="Currency 7 3 4 3" xfId="35983"/>
    <cellStyle name="Currency 7 3 4 4" xfId="35984"/>
    <cellStyle name="Currency 7 3 5" xfId="35985"/>
    <cellStyle name="Currency 7 3 5 2" xfId="35986"/>
    <cellStyle name="Currency 7 3 5 2 2" xfId="35987"/>
    <cellStyle name="Currency 7 3 5 3" xfId="35988"/>
    <cellStyle name="Currency 7 3 5 4" xfId="35989"/>
    <cellStyle name="Currency 7 3 6" xfId="35990"/>
    <cellStyle name="Currency 7 3 6 2" xfId="35991"/>
    <cellStyle name="Currency 7 3 6 2 2" xfId="35992"/>
    <cellStyle name="Currency 7 3 6 3" xfId="35993"/>
    <cellStyle name="Currency 7 3 6 4" xfId="35994"/>
    <cellStyle name="Currency 7 3 7" xfId="35995"/>
    <cellStyle name="Currency 7 3 7 2" xfId="35996"/>
    <cellStyle name="Currency 7 3 7 2 2" xfId="35997"/>
    <cellStyle name="Currency 7 3 7 3" xfId="35998"/>
    <cellStyle name="Currency 7 3 7 4" xfId="35999"/>
    <cellStyle name="Currency 7 3 8" xfId="36000"/>
    <cellStyle name="Currency 7 3 8 2" xfId="36001"/>
    <cellStyle name="Currency 7 3 8 2 2" xfId="36002"/>
    <cellStyle name="Currency 7 3 8 3" xfId="36003"/>
    <cellStyle name="Currency 7 3 8 4" xfId="36004"/>
    <cellStyle name="Currency 7 3 9" xfId="36005"/>
    <cellStyle name="Currency 7 3 9 2" xfId="36006"/>
    <cellStyle name="Currency 7 4" xfId="36007"/>
    <cellStyle name="Currency 7 4 10" xfId="36008"/>
    <cellStyle name="Currency 7 4 11" xfId="36009"/>
    <cellStyle name="Currency 7 4 2" xfId="36010"/>
    <cellStyle name="Currency 7 4 2 2" xfId="36011"/>
    <cellStyle name="Currency 7 4 2 2 2" xfId="36012"/>
    <cellStyle name="Currency 7 4 2 3" xfId="36013"/>
    <cellStyle name="Currency 7 4 2 4" xfId="36014"/>
    <cellStyle name="Currency 7 4 3" xfId="36015"/>
    <cellStyle name="Currency 7 4 3 2" xfId="36016"/>
    <cellStyle name="Currency 7 4 3 2 2" xfId="36017"/>
    <cellStyle name="Currency 7 4 3 3" xfId="36018"/>
    <cellStyle name="Currency 7 4 3 4" xfId="36019"/>
    <cellStyle name="Currency 7 4 4" xfId="36020"/>
    <cellStyle name="Currency 7 4 4 2" xfId="36021"/>
    <cellStyle name="Currency 7 4 4 2 2" xfId="36022"/>
    <cellStyle name="Currency 7 4 4 3" xfId="36023"/>
    <cellStyle name="Currency 7 4 4 4" xfId="36024"/>
    <cellStyle name="Currency 7 4 5" xfId="36025"/>
    <cellStyle name="Currency 7 4 5 2" xfId="36026"/>
    <cellStyle name="Currency 7 4 5 2 2" xfId="36027"/>
    <cellStyle name="Currency 7 4 5 3" xfId="36028"/>
    <cellStyle name="Currency 7 4 5 4" xfId="36029"/>
    <cellStyle name="Currency 7 4 6" xfId="36030"/>
    <cellStyle name="Currency 7 4 6 2" xfId="36031"/>
    <cellStyle name="Currency 7 4 6 2 2" xfId="36032"/>
    <cellStyle name="Currency 7 4 6 3" xfId="36033"/>
    <cellStyle name="Currency 7 4 6 4" xfId="36034"/>
    <cellStyle name="Currency 7 4 7" xfId="36035"/>
    <cellStyle name="Currency 7 4 7 2" xfId="36036"/>
    <cellStyle name="Currency 7 4 7 2 2" xfId="36037"/>
    <cellStyle name="Currency 7 4 7 3" xfId="36038"/>
    <cellStyle name="Currency 7 4 7 4" xfId="36039"/>
    <cellStyle name="Currency 7 4 8" xfId="36040"/>
    <cellStyle name="Currency 7 4 8 2" xfId="36041"/>
    <cellStyle name="Currency 7 4 8 2 2" xfId="36042"/>
    <cellStyle name="Currency 7 4 8 3" xfId="36043"/>
    <cellStyle name="Currency 7 4 8 4" xfId="36044"/>
    <cellStyle name="Currency 7 4 9" xfId="36045"/>
    <cellStyle name="Currency 7 4 9 2" xfId="36046"/>
    <cellStyle name="Currency 7 5" xfId="36047"/>
    <cellStyle name="Currency 7 5 2" xfId="36048"/>
    <cellStyle name="Currency 7 5 2 2" xfId="36049"/>
    <cellStyle name="Currency 7 5 2 2 2" xfId="36050"/>
    <cellStyle name="Currency 7 5 2 3" xfId="36051"/>
    <cellStyle name="Currency 7 5 2 4" xfId="36052"/>
    <cellStyle name="Currency 7 5 3" xfId="36053"/>
    <cellStyle name="Currency 7 5 3 2" xfId="36054"/>
    <cellStyle name="Currency 7 5 4" xfId="36055"/>
    <cellStyle name="Currency 7 5 5" xfId="36056"/>
    <cellStyle name="Currency 7 6" xfId="36057"/>
    <cellStyle name="Currency 7 6 2" xfId="36058"/>
    <cellStyle name="Currency 7 6 2 2" xfId="36059"/>
    <cellStyle name="Currency 7 6 3" xfId="36060"/>
    <cellStyle name="Currency 7 6 4" xfId="36061"/>
    <cellStyle name="Currency 7 7" xfId="36062"/>
    <cellStyle name="Currency 7 7 2" xfId="36063"/>
    <cellStyle name="Currency 7 7 2 2" xfId="36064"/>
    <cellStyle name="Currency 7 7 3" xfId="36065"/>
    <cellStyle name="Currency 7 7 4" xfId="36066"/>
    <cellStyle name="Currency 7 8" xfId="36067"/>
    <cellStyle name="Currency 7 8 2" xfId="36068"/>
    <cellStyle name="Currency 7 8 2 2" xfId="36069"/>
    <cellStyle name="Currency 7 8 3" xfId="36070"/>
    <cellStyle name="Currency 7 8 4" xfId="36071"/>
    <cellStyle name="Currency 7 9" xfId="36072"/>
    <cellStyle name="Currency 7 9 2" xfId="36073"/>
    <cellStyle name="Currency 7 9 2 2" xfId="36074"/>
    <cellStyle name="Currency 7 9 3" xfId="36075"/>
    <cellStyle name="Currency 7 9 4" xfId="36076"/>
    <cellStyle name="Currency 8" xfId="36077"/>
    <cellStyle name="Currency 8 10" xfId="36078"/>
    <cellStyle name="Currency 8 10 2" xfId="36079"/>
    <cellStyle name="Currency 8 10 2 2" xfId="36080"/>
    <cellStyle name="Currency 8 10 3" xfId="36081"/>
    <cellStyle name="Currency 8 10 4" xfId="36082"/>
    <cellStyle name="Currency 8 11" xfId="36083"/>
    <cellStyle name="Currency 8 11 2" xfId="36084"/>
    <cellStyle name="Currency 8 11 2 2" xfId="36085"/>
    <cellStyle name="Currency 8 11 3" xfId="36086"/>
    <cellStyle name="Currency 8 11 4" xfId="36087"/>
    <cellStyle name="Currency 8 12" xfId="36088"/>
    <cellStyle name="Currency 8 12 2" xfId="36089"/>
    <cellStyle name="Currency 8 13" xfId="36090"/>
    <cellStyle name="Currency 8 14" xfId="36091"/>
    <cellStyle name="Currency 8 15" xfId="36092"/>
    <cellStyle name="Currency 8 2" xfId="36093"/>
    <cellStyle name="Currency 8 2 10" xfId="36094"/>
    <cellStyle name="Currency 8 2 10 2" xfId="36095"/>
    <cellStyle name="Currency 8 2 11" xfId="36096"/>
    <cellStyle name="Currency 8 2 12" xfId="36097"/>
    <cellStyle name="Currency 8 2 13" xfId="36098"/>
    <cellStyle name="Currency 8 2 2" xfId="36099"/>
    <cellStyle name="Currency 8 2 2 10" xfId="36100"/>
    <cellStyle name="Currency 8 2 2 11" xfId="36101"/>
    <cellStyle name="Currency 8 2 2 2" xfId="36102"/>
    <cellStyle name="Currency 8 2 2 2 2" xfId="36103"/>
    <cellStyle name="Currency 8 2 2 2 2 2" xfId="36104"/>
    <cellStyle name="Currency 8 2 2 2 2 2 2" xfId="36105"/>
    <cellStyle name="Currency 8 2 2 2 2 3" xfId="36106"/>
    <cellStyle name="Currency 8 2 2 2 2 4" xfId="36107"/>
    <cellStyle name="Currency 8 2 2 2 3" xfId="36108"/>
    <cellStyle name="Currency 8 2 2 2 3 2" xfId="36109"/>
    <cellStyle name="Currency 8 2 2 2 4" xfId="36110"/>
    <cellStyle name="Currency 8 2 2 2 5" xfId="36111"/>
    <cellStyle name="Currency 8 2 2 3" xfId="36112"/>
    <cellStyle name="Currency 8 2 2 3 2" xfId="36113"/>
    <cellStyle name="Currency 8 2 2 3 2 2" xfId="36114"/>
    <cellStyle name="Currency 8 2 2 3 2 2 2" xfId="36115"/>
    <cellStyle name="Currency 8 2 2 3 2 3" xfId="36116"/>
    <cellStyle name="Currency 8 2 2 3 2 4" xfId="36117"/>
    <cellStyle name="Currency 8 2 2 3 3" xfId="36118"/>
    <cellStyle name="Currency 8 2 2 3 3 2" xfId="36119"/>
    <cellStyle name="Currency 8 2 2 3 4" xfId="36120"/>
    <cellStyle name="Currency 8 2 2 3 5" xfId="36121"/>
    <cellStyle name="Currency 8 2 2 4" xfId="36122"/>
    <cellStyle name="Currency 8 2 2 4 2" xfId="36123"/>
    <cellStyle name="Currency 8 2 2 4 2 2" xfId="36124"/>
    <cellStyle name="Currency 8 2 2 4 3" xfId="36125"/>
    <cellStyle name="Currency 8 2 2 4 4" xfId="36126"/>
    <cellStyle name="Currency 8 2 2 5" xfId="36127"/>
    <cellStyle name="Currency 8 2 2 5 2" xfId="36128"/>
    <cellStyle name="Currency 8 2 2 5 2 2" xfId="36129"/>
    <cellStyle name="Currency 8 2 2 5 3" xfId="36130"/>
    <cellStyle name="Currency 8 2 2 5 4" xfId="36131"/>
    <cellStyle name="Currency 8 2 2 6" xfId="36132"/>
    <cellStyle name="Currency 8 2 2 6 2" xfId="36133"/>
    <cellStyle name="Currency 8 2 2 6 2 2" xfId="36134"/>
    <cellStyle name="Currency 8 2 2 6 3" xfId="36135"/>
    <cellStyle name="Currency 8 2 2 6 4" xfId="36136"/>
    <cellStyle name="Currency 8 2 2 7" xfId="36137"/>
    <cellStyle name="Currency 8 2 2 7 2" xfId="36138"/>
    <cellStyle name="Currency 8 2 2 7 2 2" xfId="36139"/>
    <cellStyle name="Currency 8 2 2 7 3" xfId="36140"/>
    <cellStyle name="Currency 8 2 2 7 4" xfId="36141"/>
    <cellStyle name="Currency 8 2 2 8" xfId="36142"/>
    <cellStyle name="Currency 8 2 2 8 2" xfId="36143"/>
    <cellStyle name="Currency 8 2 2 8 2 2" xfId="36144"/>
    <cellStyle name="Currency 8 2 2 8 3" xfId="36145"/>
    <cellStyle name="Currency 8 2 2 8 4" xfId="36146"/>
    <cellStyle name="Currency 8 2 2 9" xfId="36147"/>
    <cellStyle name="Currency 8 2 2 9 2" xfId="36148"/>
    <cellStyle name="Currency 8 2 3" xfId="36149"/>
    <cellStyle name="Currency 8 2 3 2" xfId="36150"/>
    <cellStyle name="Currency 8 2 3 2 2" xfId="36151"/>
    <cellStyle name="Currency 8 2 3 2 2 2" xfId="36152"/>
    <cellStyle name="Currency 8 2 3 2 3" xfId="36153"/>
    <cellStyle name="Currency 8 2 3 2 4" xfId="36154"/>
    <cellStyle name="Currency 8 2 3 3" xfId="36155"/>
    <cellStyle name="Currency 8 2 3 3 2" xfId="36156"/>
    <cellStyle name="Currency 8 2 3 4" xfId="36157"/>
    <cellStyle name="Currency 8 2 3 5" xfId="36158"/>
    <cellStyle name="Currency 8 2 4" xfId="36159"/>
    <cellStyle name="Currency 8 2 4 2" xfId="36160"/>
    <cellStyle name="Currency 8 2 4 2 2" xfId="36161"/>
    <cellStyle name="Currency 8 2 4 2 2 2" xfId="36162"/>
    <cellStyle name="Currency 8 2 4 2 3" xfId="36163"/>
    <cellStyle name="Currency 8 2 4 2 4" xfId="36164"/>
    <cellStyle name="Currency 8 2 4 3" xfId="36165"/>
    <cellStyle name="Currency 8 2 4 3 2" xfId="36166"/>
    <cellStyle name="Currency 8 2 4 4" xfId="36167"/>
    <cellStyle name="Currency 8 2 4 5" xfId="36168"/>
    <cellStyle name="Currency 8 2 5" xfId="36169"/>
    <cellStyle name="Currency 8 2 5 2" xfId="36170"/>
    <cellStyle name="Currency 8 2 5 2 2" xfId="36171"/>
    <cellStyle name="Currency 8 2 5 3" xfId="36172"/>
    <cellStyle name="Currency 8 2 5 4" xfId="36173"/>
    <cellStyle name="Currency 8 2 6" xfId="36174"/>
    <cellStyle name="Currency 8 2 6 2" xfId="36175"/>
    <cellStyle name="Currency 8 2 6 2 2" xfId="36176"/>
    <cellStyle name="Currency 8 2 6 3" xfId="36177"/>
    <cellStyle name="Currency 8 2 6 4" xfId="36178"/>
    <cellStyle name="Currency 8 2 7" xfId="36179"/>
    <cellStyle name="Currency 8 2 7 2" xfId="36180"/>
    <cellStyle name="Currency 8 2 7 2 2" xfId="36181"/>
    <cellStyle name="Currency 8 2 7 3" xfId="36182"/>
    <cellStyle name="Currency 8 2 7 4" xfId="36183"/>
    <cellStyle name="Currency 8 2 8" xfId="36184"/>
    <cellStyle name="Currency 8 2 8 2" xfId="36185"/>
    <cellStyle name="Currency 8 2 8 2 2" xfId="36186"/>
    <cellStyle name="Currency 8 2 8 3" xfId="36187"/>
    <cellStyle name="Currency 8 2 8 4" xfId="36188"/>
    <cellStyle name="Currency 8 2 9" xfId="36189"/>
    <cellStyle name="Currency 8 2 9 2" xfId="36190"/>
    <cellStyle name="Currency 8 2 9 2 2" xfId="36191"/>
    <cellStyle name="Currency 8 2 9 3" xfId="36192"/>
    <cellStyle name="Currency 8 2 9 4" xfId="36193"/>
    <cellStyle name="Currency 8 3" xfId="36194"/>
    <cellStyle name="Currency 8 3 10" xfId="36195"/>
    <cellStyle name="Currency 8 3 11" xfId="36196"/>
    <cellStyle name="Currency 8 3 12" xfId="36197"/>
    <cellStyle name="Currency 8 3 2" xfId="36198"/>
    <cellStyle name="Currency 8 3 2 2" xfId="36199"/>
    <cellStyle name="Currency 8 3 2 2 2" xfId="36200"/>
    <cellStyle name="Currency 8 3 2 2 2 2" xfId="36201"/>
    <cellStyle name="Currency 8 3 2 2 3" xfId="36202"/>
    <cellStyle name="Currency 8 3 2 2 4" xfId="36203"/>
    <cellStyle name="Currency 8 3 2 3" xfId="36204"/>
    <cellStyle name="Currency 8 3 2 3 2" xfId="36205"/>
    <cellStyle name="Currency 8 3 2 4" xfId="36206"/>
    <cellStyle name="Currency 8 3 2 5" xfId="36207"/>
    <cellStyle name="Currency 8 3 3" xfId="36208"/>
    <cellStyle name="Currency 8 3 3 2" xfId="36209"/>
    <cellStyle name="Currency 8 3 3 2 2" xfId="36210"/>
    <cellStyle name="Currency 8 3 3 2 2 2" xfId="36211"/>
    <cellStyle name="Currency 8 3 3 2 3" xfId="36212"/>
    <cellStyle name="Currency 8 3 3 2 4" xfId="36213"/>
    <cellStyle name="Currency 8 3 3 3" xfId="36214"/>
    <cellStyle name="Currency 8 3 3 3 2" xfId="36215"/>
    <cellStyle name="Currency 8 3 3 4" xfId="36216"/>
    <cellStyle name="Currency 8 3 3 5" xfId="36217"/>
    <cellStyle name="Currency 8 3 4" xfId="36218"/>
    <cellStyle name="Currency 8 3 4 2" xfId="36219"/>
    <cellStyle name="Currency 8 3 4 2 2" xfId="36220"/>
    <cellStyle name="Currency 8 3 4 3" xfId="36221"/>
    <cellStyle name="Currency 8 3 4 4" xfId="36222"/>
    <cellStyle name="Currency 8 3 5" xfId="36223"/>
    <cellStyle name="Currency 8 3 5 2" xfId="36224"/>
    <cellStyle name="Currency 8 3 5 2 2" xfId="36225"/>
    <cellStyle name="Currency 8 3 5 3" xfId="36226"/>
    <cellStyle name="Currency 8 3 5 4" xfId="36227"/>
    <cellStyle name="Currency 8 3 6" xfId="36228"/>
    <cellStyle name="Currency 8 3 6 2" xfId="36229"/>
    <cellStyle name="Currency 8 3 6 2 2" xfId="36230"/>
    <cellStyle name="Currency 8 3 6 3" xfId="36231"/>
    <cellStyle name="Currency 8 3 6 4" xfId="36232"/>
    <cellStyle name="Currency 8 3 7" xfId="36233"/>
    <cellStyle name="Currency 8 3 7 2" xfId="36234"/>
    <cellStyle name="Currency 8 3 7 2 2" xfId="36235"/>
    <cellStyle name="Currency 8 3 7 3" xfId="36236"/>
    <cellStyle name="Currency 8 3 7 4" xfId="36237"/>
    <cellStyle name="Currency 8 3 8" xfId="36238"/>
    <cellStyle name="Currency 8 3 8 2" xfId="36239"/>
    <cellStyle name="Currency 8 3 8 2 2" xfId="36240"/>
    <cellStyle name="Currency 8 3 8 3" xfId="36241"/>
    <cellStyle name="Currency 8 3 8 4" xfId="36242"/>
    <cellStyle name="Currency 8 3 9" xfId="36243"/>
    <cellStyle name="Currency 8 3 9 2" xfId="36244"/>
    <cellStyle name="Currency 8 4" xfId="36245"/>
    <cellStyle name="Currency 8 4 10" xfId="36246"/>
    <cellStyle name="Currency 8 4 11" xfId="36247"/>
    <cellStyle name="Currency 8 4 2" xfId="36248"/>
    <cellStyle name="Currency 8 4 2 2" xfId="36249"/>
    <cellStyle name="Currency 8 4 2 2 2" xfId="36250"/>
    <cellStyle name="Currency 8 4 2 3" xfId="36251"/>
    <cellStyle name="Currency 8 4 2 4" xfId="36252"/>
    <cellStyle name="Currency 8 4 3" xfId="36253"/>
    <cellStyle name="Currency 8 4 3 2" xfId="36254"/>
    <cellStyle name="Currency 8 4 3 2 2" xfId="36255"/>
    <cellStyle name="Currency 8 4 3 3" xfId="36256"/>
    <cellStyle name="Currency 8 4 3 4" xfId="36257"/>
    <cellStyle name="Currency 8 4 4" xfId="36258"/>
    <cellStyle name="Currency 8 4 4 2" xfId="36259"/>
    <cellStyle name="Currency 8 4 4 2 2" xfId="36260"/>
    <cellStyle name="Currency 8 4 4 3" xfId="36261"/>
    <cellStyle name="Currency 8 4 4 4" xfId="36262"/>
    <cellStyle name="Currency 8 4 5" xfId="36263"/>
    <cellStyle name="Currency 8 4 5 2" xfId="36264"/>
    <cellStyle name="Currency 8 4 5 2 2" xfId="36265"/>
    <cellStyle name="Currency 8 4 5 3" xfId="36266"/>
    <cellStyle name="Currency 8 4 5 4" xfId="36267"/>
    <cellStyle name="Currency 8 4 6" xfId="36268"/>
    <cellStyle name="Currency 8 4 6 2" xfId="36269"/>
    <cellStyle name="Currency 8 4 6 2 2" xfId="36270"/>
    <cellStyle name="Currency 8 4 6 3" xfId="36271"/>
    <cellStyle name="Currency 8 4 6 4" xfId="36272"/>
    <cellStyle name="Currency 8 4 7" xfId="36273"/>
    <cellStyle name="Currency 8 4 7 2" xfId="36274"/>
    <cellStyle name="Currency 8 4 7 2 2" xfId="36275"/>
    <cellStyle name="Currency 8 4 7 3" xfId="36276"/>
    <cellStyle name="Currency 8 4 7 4" xfId="36277"/>
    <cellStyle name="Currency 8 4 8" xfId="36278"/>
    <cellStyle name="Currency 8 4 8 2" xfId="36279"/>
    <cellStyle name="Currency 8 4 8 2 2" xfId="36280"/>
    <cellStyle name="Currency 8 4 8 3" xfId="36281"/>
    <cellStyle name="Currency 8 4 8 4" xfId="36282"/>
    <cellStyle name="Currency 8 4 9" xfId="36283"/>
    <cellStyle name="Currency 8 4 9 2" xfId="36284"/>
    <cellStyle name="Currency 8 5" xfId="36285"/>
    <cellStyle name="Currency 8 5 2" xfId="36286"/>
    <cellStyle name="Currency 8 5 2 2" xfId="36287"/>
    <cellStyle name="Currency 8 5 2 2 2" xfId="36288"/>
    <cellStyle name="Currency 8 5 2 3" xfId="36289"/>
    <cellStyle name="Currency 8 5 2 4" xfId="36290"/>
    <cellStyle name="Currency 8 5 3" xfId="36291"/>
    <cellStyle name="Currency 8 5 3 2" xfId="36292"/>
    <cellStyle name="Currency 8 5 4" xfId="36293"/>
    <cellStyle name="Currency 8 5 5" xfId="36294"/>
    <cellStyle name="Currency 8 6" xfId="36295"/>
    <cellStyle name="Currency 8 6 2" xfId="36296"/>
    <cellStyle name="Currency 8 6 2 2" xfId="36297"/>
    <cellStyle name="Currency 8 6 3" xfId="36298"/>
    <cellStyle name="Currency 8 6 4" xfId="36299"/>
    <cellStyle name="Currency 8 7" xfId="36300"/>
    <cellStyle name="Currency 8 7 2" xfId="36301"/>
    <cellStyle name="Currency 8 7 2 2" xfId="36302"/>
    <cellStyle name="Currency 8 7 3" xfId="36303"/>
    <cellStyle name="Currency 8 7 4" xfId="36304"/>
    <cellStyle name="Currency 8 8" xfId="36305"/>
    <cellStyle name="Currency 8 8 2" xfId="36306"/>
    <cellStyle name="Currency 8 8 2 2" xfId="36307"/>
    <cellStyle name="Currency 8 8 3" xfId="36308"/>
    <cellStyle name="Currency 8 8 4" xfId="36309"/>
    <cellStyle name="Currency 8 9" xfId="36310"/>
    <cellStyle name="Currency 8 9 2" xfId="36311"/>
    <cellStyle name="Currency 8 9 2 2" xfId="36312"/>
    <cellStyle name="Currency 8 9 3" xfId="36313"/>
    <cellStyle name="Currency 8 9 4" xfId="36314"/>
    <cellStyle name="Currency 9" xfId="36315"/>
    <cellStyle name="Currency 9 10" xfId="36316"/>
    <cellStyle name="Currency 9 10 2" xfId="36317"/>
    <cellStyle name="Currency 9 10 2 2" xfId="36318"/>
    <cellStyle name="Currency 9 10 3" xfId="36319"/>
    <cellStyle name="Currency 9 10 4" xfId="36320"/>
    <cellStyle name="Currency 9 11" xfId="36321"/>
    <cellStyle name="Currency 9 11 2" xfId="36322"/>
    <cellStyle name="Currency 9 11 2 2" xfId="36323"/>
    <cellStyle name="Currency 9 11 3" xfId="36324"/>
    <cellStyle name="Currency 9 11 4" xfId="36325"/>
    <cellStyle name="Currency 9 12" xfId="36326"/>
    <cellStyle name="Currency 9 12 2" xfId="36327"/>
    <cellStyle name="Currency 9 13" xfId="36328"/>
    <cellStyle name="Currency 9 14" xfId="36329"/>
    <cellStyle name="Currency 9 15" xfId="36330"/>
    <cellStyle name="Currency 9 2" xfId="36331"/>
    <cellStyle name="Currency 9 2 10" xfId="36332"/>
    <cellStyle name="Currency 9 2 10 2" xfId="36333"/>
    <cellStyle name="Currency 9 2 11" xfId="36334"/>
    <cellStyle name="Currency 9 2 12" xfId="36335"/>
    <cellStyle name="Currency 9 2 2" xfId="36336"/>
    <cellStyle name="Currency 9 2 2 10" xfId="36337"/>
    <cellStyle name="Currency 9 2 2 11" xfId="36338"/>
    <cellStyle name="Currency 9 2 2 2" xfId="36339"/>
    <cellStyle name="Currency 9 2 2 2 2" xfId="36340"/>
    <cellStyle name="Currency 9 2 2 2 2 2" xfId="36341"/>
    <cellStyle name="Currency 9 2 2 2 2 2 2" xfId="36342"/>
    <cellStyle name="Currency 9 2 2 2 2 3" xfId="36343"/>
    <cellStyle name="Currency 9 2 2 2 2 4" xfId="36344"/>
    <cellStyle name="Currency 9 2 2 2 3" xfId="36345"/>
    <cellStyle name="Currency 9 2 2 2 3 2" xfId="36346"/>
    <cellStyle name="Currency 9 2 2 2 4" xfId="36347"/>
    <cellStyle name="Currency 9 2 2 2 5" xfId="36348"/>
    <cellStyle name="Currency 9 2 2 3" xfId="36349"/>
    <cellStyle name="Currency 9 2 2 3 2" xfId="36350"/>
    <cellStyle name="Currency 9 2 2 3 2 2" xfId="36351"/>
    <cellStyle name="Currency 9 2 2 3 2 2 2" xfId="36352"/>
    <cellStyle name="Currency 9 2 2 3 2 3" xfId="36353"/>
    <cellStyle name="Currency 9 2 2 3 2 4" xfId="36354"/>
    <cellStyle name="Currency 9 2 2 3 3" xfId="36355"/>
    <cellStyle name="Currency 9 2 2 3 3 2" xfId="36356"/>
    <cellStyle name="Currency 9 2 2 3 4" xfId="36357"/>
    <cellStyle name="Currency 9 2 2 3 5" xfId="36358"/>
    <cellStyle name="Currency 9 2 2 4" xfId="36359"/>
    <cellStyle name="Currency 9 2 2 4 2" xfId="36360"/>
    <cellStyle name="Currency 9 2 2 4 2 2" xfId="36361"/>
    <cellStyle name="Currency 9 2 2 4 3" xfId="36362"/>
    <cellStyle name="Currency 9 2 2 4 4" xfId="36363"/>
    <cellStyle name="Currency 9 2 2 5" xfId="36364"/>
    <cellStyle name="Currency 9 2 2 5 2" xfId="36365"/>
    <cellStyle name="Currency 9 2 2 5 2 2" xfId="36366"/>
    <cellStyle name="Currency 9 2 2 5 3" xfId="36367"/>
    <cellStyle name="Currency 9 2 2 5 4" xfId="36368"/>
    <cellStyle name="Currency 9 2 2 6" xfId="36369"/>
    <cellStyle name="Currency 9 2 2 6 2" xfId="36370"/>
    <cellStyle name="Currency 9 2 2 6 2 2" xfId="36371"/>
    <cellStyle name="Currency 9 2 2 6 3" xfId="36372"/>
    <cellStyle name="Currency 9 2 2 6 4" xfId="36373"/>
    <cellStyle name="Currency 9 2 2 7" xfId="36374"/>
    <cellStyle name="Currency 9 2 2 7 2" xfId="36375"/>
    <cellStyle name="Currency 9 2 2 7 2 2" xfId="36376"/>
    <cellStyle name="Currency 9 2 2 7 3" xfId="36377"/>
    <cellStyle name="Currency 9 2 2 7 4" xfId="36378"/>
    <cellStyle name="Currency 9 2 2 8" xfId="36379"/>
    <cellStyle name="Currency 9 2 2 8 2" xfId="36380"/>
    <cellStyle name="Currency 9 2 2 8 2 2" xfId="36381"/>
    <cellStyle name="Currency 9 2 2 8 3" xfId="36382"/>
    <cellStyle name="Currency 9 2 2 8 4" xfId="36383"/>
    <cellStyle name="Currency 9 2 2 9" xfId="36384"/>
    <cellStyle name="Currency 9 2 2 9 2" xfId="36385"/>
    <cellStyle name="Currency 9 2 3" xfId="36386"/>
    <cellStyle name="Currency 9 2 3 2" xfId="36387"/>
    <cellStyle name="Currency 9 2 3 2 2" xfId="36388"/>
    <cellStyle name="Currency 9 2 3 2 2 2" xfId="36389"/>
    <cellStyle name="Currency 9 2 3 2 3" xfId="36390"/>
    <cellStyle name="Currency 9 2 3 2 4" xfId="36391"/>
    <cellStyle name="Currency 9 2 3 3" xfId="36392"/>
    <cellStyle name="Currency 9 2 3 3 2" xfId="36393"/>
    <cellStyle name="Currency 9 2 3 4" xfId="36394"/>
    <cellStyle name="Currency 9 2 3 5" xfId="36395"/>
    <cellStyle name="Currency 9 2 4" xfId="36396"/>
    <cellStyle name="Currency 9 2 4 2" xfId="36397"/>
    <cellStyle name="Currency 9 2 4 2 2" xfId="36398"/>
    <cellStyle name="Currency 9 2 4 2 2 2" xfId="36399"/>
    <cellStyle name="Currency 9 2 4 2 3" xfId="36400"/>
    <cellStyle name="Currency 9 2 4 2 4" xfId="36401"/>
    <cellStyle name="Currency 9 2 4 3" xfId="36402"/>
    <cellStyle name="Currency 9 2 4 3 2" xfId="36403"/>
    <cellStyle name="Currency 9 2 4 4" xfId="36404"/>
    <cellStyle name="Currency 9 2 4 5" xfId="36405"/>
    <cellStyle name="Currency 9 2 5" xfId="36406"/>
    <cellStyle name="Currency 9 2 5 2" xfId="36407"/>
    <cellStyle name="Currency 9 2 5 2 2" xfId="36408"/>
    <cellStyle name="Currency 9 2 5 3" xfId="36409"/>
    <cellStyle name="Currency 9 2 5 4" xfId="36410"/>
    <cellStyle name="Currency 9 2 6" xfId="36411"/>
    <cellStyle name="Currency 9 2 6 2" xfId="36412"/>
    <cellStyle name="Currency 9 2 6 2 2" xfId="36413"/>
    <cellStyle name="Currency 9 2 6 3" xfId="36414"/>
    <cellStyle name="Currency 9 2 6 4" xfId="36415"/>
    <cellStyle name="Currency 9 2 7" xfId="36416"/>
    <cellStyle name="Currency 9 2 7 2" xfId="36417"/>
    <cellStyle name="Currency 9 2 7 2 2" xfId="36418"/>
    <cellStyle name="Currency 9 2 7 3" xfId="36419"/>
    <cellStyle name="Currency 9 2 7 4" xfId="36420"/>
    <cellStyle name="Currency 9 2 8" xfId="36421"/>
    <cellStyle name="Currency 9 2 8 2" xfId="36422"/>
    <cellStyle name="Currency 9 2 8 2 2" xfId="36423"/>
    <cellStyle name="Currency 9 2 8 3" xfId="36424"/>
    <cellStyle name="Currency 9 2 8 4" xfId="36425"/>
    <cellStyle name="Currency 9 2 9" xfId="36426"/>
    <cellStyle name="Currency 9 2 9 2" xfId="36427"/>
    <cellStyle name="Currency 9 2 9 2 2" xfId="36428"/>
    <cellStyle name="Currency 9 2 9 3" xfId="36429"/>
    <cellStyle name="Currency 9 2 9 4" xfId="36430"/>
    <cellStyle name="Currency 9 3" xfId="36431"/>
    <cellStyle name="Currency 9 3 10" xfId="36432"/>
    <cellStyle name="Currency 9 3 11" xfId="36433"/>
    <cellStyle name="Currency 9 3 2" xfId="36434"/>
    <cellStyle name="Currency 9 3 2 2" xfId="36435"/>
    <cellStyle name="Currency 9 3 2 2 2" xfId="36436"/>
    <cellStyle name="Currency 9 3 2 2 2 2" xfId="36437"/>
    <cellStyle name="Currency 9 3 2 2 3" xfId="36438"/>
    <cellStyle name="Currency 9 3 2 2 4" xfId="36439"/>
    <cellStyle name="Currency 9 3 2 3" xfId="36440"/>
    <cellStyle name="Currency 9 3 2 3 2" xfId="36441"/>
    <cellStyle name="Currency 9 3 2 4" xfId="36442"/>
    <cellStyle name="Currency 9 3 2 5" xfId="36443"/>
    <cellStyle name="Currency 9 3 3" xfId="36444"/>
    <cellStyle name="Currency 9 3 3 2" xfId="36445"/>
    <cellStyle name="Currency 9 3 3 2 2" xfId="36446"/>
    <cellStyle name="Currency 9 3 3 2 2 2" xfId="36447"/>
    <cellStyle name="Currency 9 3 3 2 3" xfId="36448"/>
    <cellStyle name="Currency 9 3 3 2 4" xfId="36449"/>
    <cellStyle name="Currency 9 3 3 3" xfId="36450"/>
    <cellStyle name="Currency 9 3 3 3 2" xfId="36451"/>
    <cellStyle name="Currency 9 3 3 4" xfId="36452"/>
    <cellStyle name="Currency 9 3 3 5" xfId="36453"/>
    <cellStyle name="Currency 9 3 4" xfId="36454"/>
    <cellStyle name="Currency 9 3 4 2" xfId="36455"/>
    <cellStyle name="Currency 9 3 4 2 2" xfId="36456"/>
    <cellStyle name="Currency 9 3 4 3" xfId="36457"/>
    <cellStyle name="Currency 9 3 4 4" xfId="36458"/>
    <cellStyle name="Currency 9 3 5" xfId="36459"/>
    <cellStyle name="Currency 9 3 5 2" xfId="36460"/>
    <cellStyle name="Currency 9 3 5 2 2" xfId="36461"/>
    <cellStyle name="Currency 9 3 5 3" xfId="36462"/>
    <cellStyle name="Currency 9 3 5 4" xfId="36463"/>
    <cellStyle name="Currency 9 3 6" xfId="36464"/>
    <cellStyle name="Currency 9 3 6 2" xfId="36465"/>
    <cellStyle name="Currency 9 3 6 2 2" xfId="36466"/>
    <cellStyle name="Currency 9 3 6 3" xfId="36467"/>
    <cellStyle name="Currency 9 3 6 4" xfId="36468"/>
    <cellStyle name="Currency 9 3 7" xfId="36469"/>
    <cellStyle name="Currency 9 3 7 2" xfId="36470"/>
    <cellStyle name="Currency 9 3 7 2 2" xfId="36471"/>
    <cellStyle name="Currency 9 3 7 3" xfId="36472"/>
    <cellStyle name="Currency 9 3 7 4" xfId="36473"/>
    <cellStyle name="Currency 9 3 8" xfId="36474"/>
    <cellStyle name="Currency 9 3 8 2" xfId="36475"/>
    <cellStyle name="Currency 9 3 8 2 2" xfId="36476"/>
    <cellStyle name="Currency 9 3 8 3" xfId="36477"/>
    <cellStyle name="Currency 9 3 8 4" xfId="36478"/>
    <cellStyle name="Currency 9 3 9" xfId="36479"/>
    <cellStyle name="Currency 9 3 9 2" xfId="36480"/>
    <cellStyle name="Currency 9 4" xfId="36481"/>
    <cellStyle name="Currency 9 4 10" xfId="36482"/>
    <cellStyle name="Currency 9 4 11" xfId="36483"/>
    <cellStyle name="Currency 9 4 2" xfId="36484"/>
    <cellStyle name="Currency 9 4 2 2" xfId="36485"/>
    <cellStyle name="Currency 9 4 2 2 2" xfId="36486"/>
    <cellStyle name="Currency 9 4 2 3" xfId="36487"/>
    <cellStyle name="Currency 9 4 2 4" xfId="36488"/>
    <cellStyle name="Currency 9 4 3" xfId="36489"/>
    <cellStyle name="Currency 9 4 3 2" xfId="36490"/>
    <cellStyle name="Currency 9 4 3 2 2" xfId="36491"/>
    <cellStyle name="Currency 9 4 3 3" xfId="36492"/>
    <cellStyle name="Currency 9 4 3 4" xfId="36493"/>
    <cellStyle name="Currency 9 4 4" xfId="36494"/>
    <cellStyle name="Currency 9 4 4 2" xfId="36495"/>
    <cellStyle name="Currency 9 4 4 2 2" xfId="36496"/>
    <cellStyle name="Currency 9 4 4 3" xfId="36497"/>
    <cellStyle name="Currency 9 4 4 4" xfId="36498"/>
    <cellStyle name="Currency 9 4 5" xfId="36499"/>
    <cellStyle name="Currency 9 4 5 2" xfId="36500"/>
    <cellStyle name="Currency 9 4 5 2 2" xfId="36501"/>
    <cellStyle name="Currency 9 4 5 3" xfId="36502"/>
    <cellStyle name="Currency 9 4 5 4" xfId="36503"/>
    <cellStyle name="Currency 9 4 6" xfId="36504"/>
    <cellStyle name="Currency 9 4 6 2" xfId="36505"/>
    <cellStyle name="Currency 9 4 6 2 2" xfId="36506"/>
    <cellStyle name="Currency 9 4 6 3" xfId="36507"/>
    <cellStyle name="Currency 9 4 6 4" xfId="36508"/>
    <cellStyle name="Currency 9 4 7" xfId="36509"/>
    <cellStyle name="Currency 9 4 7 2" xfId="36510"/>
    <cellStyle name="Currency 9 4 7 2 2" xfId="36511"/>
    <cellStyle name="Currency 9 4 7 3" xfId="36512"/>
    <cellStyle name="Currency 9 4 7 4" xfId="36513"/>
    <cellStyle name="Currency 9 4 8" xfId="36514"/>
    <cellStyle name="Currency 9 4 8 2" xfId="36515"/>
    <cellStyle name="Currency 9 4 8 2 2" xfId="36516"/>
    <cellStyle name="Currency 9 4 8 3" xfId="36517"/>
    <cellStyle name="Currency 9 4 8 4" xfId="36518"/>
    <cellStyle name="Currency 9 4 9" xfId="36519"/>
    <cellStyle name="Currency 9 4 9 2" xfId="36520"/>
    <cellStyle name="Currency 9 5" xfId="36521"/>
    <cellStyle name="Currency 9 5 2" xfId="36522"/>
    <cellStyle name="Currency 9 5 2 2" xfId="36523"/>
    <cellStyle name="Currency 9 5 2 2 2" xfId="36524"/>
    <cellStyle name="Currency 9 5 2 3" xfId="36525"/>
    <cellStyle name="Currency 9 5 2 4" xfId="36526"/>
    <cellStyle name="Currency 9 5 3" xfId="36527"/>
    <cellStyle name="Currency 9 5 3 2" xfId="36528"/>
    <cellStyle name="Currency 9 5 4" xfId="36529"/>
    <cellStyle name="Currency 9 5 5" xfId="36530"/>
    <cellStyle name="Currency 9 6" xfId="36531"/>
    <cellStyle name="Currency 9 6 2" xfId="36532"/>
    <cellStyle name="Currency 9 6 2 2" xfId="36533"/>
    <cellStyle name="Currency 9 6 3" xfId="36534"/>
    <cellStyle name="Currency 9 6 4" xfId="36535"/>
    <cellStyle name="Currency 9 7" xfId="36536"/>
    <cellStyle name="Currency 9 7 2" xfId="36537"/>
    <cellStyle name="Currency 9 7 2 2" xfId="36538"/>
    <cellStyle name="Currency 9 7 3" xfId="36539"/>
    <cellStyle name="Currency 9 7 4" xfId="36540"/>
    <cellStyle name="Currency 9 8" xfId="36541"/>
    <cellStyle name="Currency 9 8 2" xfId="36542"/>
    <cellStyle name="Currency 9 8 2 2" xfId="36543"/>
    <cellStyle name="Currency 9 8 3" xfId="36544"/>
    <cellStyle name="Currency 9 8 4" xfId="36545"/>
    <cellStyle name="Currency 9 9" xfId="36546"/>
    <cellStyle name="Currency 9 9 2" xfId="36547"/>
    <cellStyle name="Currency 9 9 2 2" xfId="36548"/>
    <cellStyle name="Currency 9 9 3" xfId="36549"/>
    <cellStyle name="Currency 9 9 4" xfId="36550"/>
    <cellStyle name="Currency.prt" xfId="4694"/>
    <cellStyle name="Currency[2]" xfId="4695"/>
    <cellStyle name="Currency0" xfId="4696"/>
    <cellStyle name="Currency0 10" xfId="4697"/>
    <cellStyle name="Currency0 11" xfId="4698"/>
    <cellStyle name="Currency0 12" xfId="4699"/>
    <cellStyle name="Currency0 13" xfId="4700"/>
    <cellStyle name="Currency0 14" xfId="4701"/>
    <cellStyle name="Currency0 15" xfId="4702"/>
    <cellStyle name="Currency0 16" xfId="4703"/>
    <cellStyle name="Currency0 17" xfId="4704"/>
    <cellStyle name="Currency0 18" xfId="4705"/>
    <cellStyle name="Currency0 19" xfId="4706"/>
    <cellStyle name="Currency0 2" xfId="4707"/>
    <cellStyle name="Currency0 2 2" xfId="4708"/>
    <cellStyle name="Currency0 20" xfId="4709"/>
    <cellStyle name="Currency0 21" xfId="4710"/>
    <cellStyle name="Currency0 22" xfId="4711"/>
    <cellStyle name="Currency0 23" xfId="4712"/>
    <cellStyle name="Currency0 24" xfId="4713"/>
    <cellStyle name="Currency0 25" xfId="4714"/>
    <cellStyle name="Currency0 26" xfId="4715"/>
    <cellStyle name="Currency0 27" xfId="4716"/>
    <cellStyle name="Currency0 28" xfId="4717"/>
    <cellStyle name="Currency0 29" xfId="4718"/>
    <cellStyle name="Currency0 3" xfId="4719"/>
    <cellStyle name="Currency0 3 10" xfId="4720"/>
    <cellStyle name="Currency0 3 11" xfId="4721"/>
    <cellStyle name="Currency0 3 12" xfId="4722"/>
    <cellStyle name="Currency0 3 13" xfId="4723"/>
    <cellStyle name="Currency0 3 14" xfId="4724"/>
    <cellStyle name="Currency0 3 15" xfId="4725"/>
    <cellStyle name="Currency0 3 16" xfId="4726"/>
    <cellStyle name="Currency0 3 2" xfId="4727"/>
    <cellStyle name="Currency0 3 3" xfId="4728"/>
    <cellStyle name="Currency0 3 4" xfId="4729"/>
    <cellStyle name="Currency0 3 5" xfId="4730"/>
    <cellStyle name="Currency0 3 6" xfId="4731"/>
    <cellStyle name="Currency0 3 7" xfId="4732"/>
    <cellStyle name="Currency0 3 8" xfId="4733"/>
    <cellStyle name="Currency0 3 9" xfId="4734"/>
    <cellStyle name="Currency0 30" xfId="4735"/>
    <cellStyle name="Currency0 31" xfId="4736"/>
    <cellStyle name="Currency0 32" xfId="4737"/>
    <cellStyle name="Currency0 33" xfId="4738"/>
    <cellStyle name="Currency0 34" xfId="4739"/>
    <cellStyle name="Currency0 35" xfId="4740"/>
    <cellStyle name="Currency0 36" xfId="4741"/>
    <cellStyle name="Currency0 37" xfId="4742"/>
    <cellStyle name="Currency0 38" xfId="4743"/>
    <cellStyle name="Currency0 39" xfId="4744"/>
    <cellStyle name="Currency0 4" xfId="4745"/>
    <cellStyle name="Currency0 40" xfId="4746"/>
    <cellStyle name="Currency0 41" xfId="4747"/>
    <cellStyle name="Currency0 42" xfId="4748"/>
    <cellStyle name="Currency0 43" xfId="4749"/>
    <cellStyle name="Currency0 44" xfId="4750"/>
    <cellStyle name="Currency0 5" xfId="4751"/>
    <cellStyle name="Currency0 6" xfId="4752"/>
    <cellStyle name="Currency0 7" xfId="4753"/>
    <cellStyle name="Currency0 8" xfId="4754"/>
    <cellStyle name="Currency0 9" xfId="4755"/>
    <cellStyle name="Currency1" xfId="4756"/>
    <cellStyle name="custom" xfId="4757"/>
    <cellStyle name="Dan" xfId="4758"/>
    <cellStyle name="dat.background.dtl" xfId="4759"/>
    <cellStyle name="dat.Exchange" xfId="4760"/>
    <cellStyle name="dat.General" xfId="4761"/>
    <cellStyle name="dat.General.or" xfId="4762"/>
    <cellStyle name="dat.General.or.prt" xfId="4763"/>
    <cellStyle name="dat.General.or_mInKeyCode" xfId="4764"/>
    <cellStyle name="dat.General.prt" xfId="4765"/>
    <cellStyle name="dat.General_Apport &amp; Look-through" xfId="4766"/>
    <cellStyle name="dat.Number" xfId="4767"/>
    <cellStyle name="dat.Ratio%2" xfId="4768"/>
    <cellStyle name="dat.US$" xfId="4769"/>
    <cellStyle name="dat.US$.or" xfId="4770"/>
    <cellStyle name="dat.US$.or.prt" xfId="4771"/>
    <cellStyle name="dat.US$.or_mInKeyCode" xfId="4772"/>
    <cellStyle name="dat.US$.prt" xfId="4773"/>
    <cellStyle name="dat.US$.prt 2" xfId="4774"/>
    <cellStyle name="dat.US$.prt 2 2" xfId="4775"/>
    <cellStyle name="dat.US$.prt 3" xfId="4776"/>
    <cellStyle name="dat.US$.prt_Comverse 2004 Income Tax Review Wkbk 02 03" xfId="4777"/>
    <cellStyle name="dat.US$_mInKeyCode" xfId="4778"/>
    <cellStyle name="Date" xfId="39"/>
    <cellStyle name="Date 10" xfId="4779"/>
    <cellStyle name="Date 11" xfId="4780"/>
    <cellStyle name="Date 12" xfId="4781"/>
    <cellStyle name="Date 13" xfId="4782"/>
    <cellStyle name="Date 14" xfId="4783"/>
    <cellStyle name="Date 15" xfId="4784"/>
    <cellStyle name="Date 16" xfId="4785"/>
    <cellStyle name="Date 17" xfId="4786"/>
    <cellStyle name="Date 18" xfId="4787"/>
    <cellStyle name="Date 19" xfId="4788"/>
    <cellStyle name="Date 2" xfId="4789"/>
    <cellStyle name="Date 2 2" xfId="4790"/>
    <cellStyle name="Date 20" xfId="4791"/>
    <cellStyle name="Date 21" xfId="4792"/>
    <cellStyle name="Date 22" xfId="4793"/>
    <cellStyle name="Date 23" xfId="4794"/>
    <cellStyle name="Date 24" xfId="4795"/>
    <cellStyle name="Date 25" xfId="4796"/>
    <cellStyle name="Date 26" xfId="4797"/>
    <cellStyle name="Date 27" xfId="4798"/>
    <cellStyle name="Date 28" xfId="4799"/>
    <cellStyle name="Date 29" xfId="4800"/>
    <cellStyle name="Date 3" xfId="4801"/>
    <cellStyle name="Date 3 10" xfId="4802"/>
    <cellStyle name="Date 3 11" xfId="4803"/>
    <cellStyle name="Date 3 12" xfId="4804"/>
    <cellStyle name="Date 3 13" xfId="4805"/>
    <cellStyle name="Date 3 14" xfId="4806"/>
    <cellStyle name="Date 3 15" xfId="4807"/>
    <cellStyle name="Date 3 16" xfId="4808"/>
    <cellStyle name="Date 3 2" xfId="4809"/>
    <cellStyle name="Date 3 3" xfId="4810"/>
    <cellStyle name="Date 3 4" xfId="4811"/>
    <cellStyle name="Date 3 5" xfId="4812"/>
    <cellStyle name="Date 3 6" xfId="4813"/>
    <cellStyle name="Date 3 7" xfId="4814"/>
    <cellStyle name="Date 3 8" xfId="4815"/>
    <cellStyle name="Date 3 9" xfId="4816"/>
    <cellStyle name="Date 30" xfId="4817"/>
    <cellStyle name="Date 31" xfId="4818"/>
    <cellStyle name="Date 32" xfId="4819"/>
    <cellStyle name="Date 33" xfId="4820"/>
    <cellStyle name="Date 34" xfId="4821"/>
    <cellStyle name="Date 35" xfId="4822"/>
    <cellStyle name="Date 36" xfId="4823"/>
    <cellStyle name="Date 37" xfId="4824"/>
    <cellStyle name="Date 38" xfId="4825"/>
    <cellStyle name="Date 39" xfId="4826"/>
    <cellStyle name="Date 4" xfId="4827"/>
    <cellStyle name="Date 4 2" xfId="4828"/>
    <cellStyle name="Date 4 2 2" xfId="4829"/>
    <cellStyle name="Date 4 2 3" xfId="4830"/>
    <cellStyle name="Date 4 3" xfId="4831"/>
    <cellStyle name="Date 40" xfId="4832"/>
    <cellStyle name="Date 41" xfId="4833"/>
    <cellStyle name="Date 42" xfId="4834"/>
    <cellStyle name="Date 43" xfId="4835"/>
    <cellStyle name="Date 44" xfId="4836"/>
    <cellStyle name="Date 5" xfId="4837"/>
    <cellStyle name="Date 5 2" xfId="4838"/>
    <cellStyle name="Date 5 2 2" xfId="4839"/>
    <cellStyle name="Date 5 2 3" xfId="4840"/>
    <cellStyle name="Date 5 3" xfId="4841"/>
    <cellStyle name="Date 6" xfId="4842"/>
    <cellStyle name="Date 7" xfId="4843"/>
    <cellStyle name="Date 8" xfId="4844"/>
    <cellStyle name="Date 9" xfId="4845"/>
    <cellStyle name="Date Short" xfId="4846"/>
    <cellStyle name="Date Short 2" xfId="4847"/>
    <cellStyle name="Date Short 2 2" xfId="4848"/>
    <cellStyle name="Date Short 3" xfId="4849"/>
    <cellStyle name="Date Short_Comverse 2004 Income Tax Review Wkbk 02 03" xfId="4850"/>
    <cellStyle name="Date_~8558002" xfId="4851"/>
    <cellStyle name="dates" xfId="4852"/>
    <cellStyle name="DBL U - Style2" xfId="36551"/>
    <cellStyle name="Debit" xfId="4853"/>
    <cellStyle name="DELTA" xfId="4854"/>
    <cellStyle name="Dezimal [0]_(A) Access-Spares for 2000" xfId="4855"/>
    <cellStyle name="Dezimal_(A) Access-Spares for 2000" xfId="4856"/>
    <cellStyle name="Dia" xfId="4857"/>
    <cellStyle name="Dollar (zero dec)" xfId="4858"/>
    <cellStyle name="Dollar (zero dec) 10" xfId="4859"/>
    <cellStyle name="Dollar (zero dec) 11" xfId="4860"/>
    <cellStyle name="Dollar (zero dec) 12" xfId="4861"/>
    <cellStyle name="Dollar (zero dec) 13" xfId="4862"/>
    <cellStyle name="Dollar (zero dec) 14" xfId="4863"/>
    <cellStyle name="Dollar (zero dec) 15" xfId="4864"/>
    <cellStyle name="Dollar (zero dec) 16" xfId="4865"/>
    <cellStyle name="Dollar (zero dec) 17" xfId="4866"/>
    <cellStyle name="Dollar (zero dec) 18" xfId="4867"/>
    <cellStyle name="Dollar (zero dec) 19" xfId="4868"/>
    <cellStyle name="Dollar (zero dec) 2" xfId="4869"/>
    <cellStyle name="Dollar (zero dec) 2 2" xfId="4870"/>
    <cellStyle name="Dollar (zero dec) 20" xfId="4871"/>
    <cellStyle name="Dollar (zero dec) 21" xfId="4872"/>
    <cellStyle name="Dollar (zero dec) 22" xfId="4873"/>
    <cellStyle name="Dollar (zero dec) 23" xfId="4874"/>
    <cellStyle name="Dollar (zero dec) 24" xfId="4875"/>
    <cellStyle name="Dollar (zero dec) 25" xfId="4876"/>
    <cellStyle name="Dollar (zero dec) 26" xfId="4877"/>
    <cellStyle name="Dollar (zero dec) 27" xfId="4878"/>
    <cellStyle name="Dollar (zero dec) 28" xfId="4879"/>
    <cellStyle name="Dollar (zero dec) 29" xfId="4880"/>
    <cellStyle name="Dollar (zero dec) 3" xfId="4881"/>
    <cellStyle name="Dollar (zero dec) 3 10" xfId="4882"/>
    <cellStyle name="Dollar (zero dec) 3 11" xfId="4883"/>
    <cellStyle name="Dollar (zero dec) 3 12" xfId="4884"/>
    <cellStyle name="Dollar (zero dec) 3 13" xfId="4885"/>
    <cellStyle name="Dollar (zero dec) 3 14" xfId="4886"/>
    <cellStyle name="Dollar (zero dec) 3 15" xfId="4887"/>
    <cellStyle name="Dollar (zero dec) 3 16" xfId="4888"/>
    <cellStyle name="Dollar (zero dec) 3 2" xfId="4889"/>
    <cellStyle name="Dollar (zero dec) 3 3" xfId="4890"/>
    <cellStyle name="Dollar (zero dec) 3 4" xfId="4891"/>
    <cellStyle name="Dollar (zero dec) 3 5" xfId="4892"/>
    <cellStyle name="Dollar (zero dec) 3 6" xfId="4893"/>
    <cellStyle name="Dollar (zero dec) 3 7" xfId="4894"/>
    <cellStyle name="Dollar (zero dec) 3 8" xfId="4895"/>
    <cellStyle name="Dollar (zero dec) 3 9" xfId="4896"/>
    <cellStyle name="Dollar (zero dec) 30" xfId="4897"/>
    <cellStyle name="Dollar (zero dec) 31" xfId="4898"/>
    <cellStyle name="Dollar (zero dec) 32" xfId="4899"/>
    <cellStyle name="Dollar (zero dec) 33" xfId="4900"/>
    <cellStyle name="Dollar (zero dec) 34" xfId="4901"/>
    <cellStyle name="Dollar (zero dec) 35" xfId="4902"/>
    <cellStyle name="Dollar (zero dec) 36" xfId="4903"/>
    <cellStyle name="Dollar (zero dec) 37" xfId="4904"/>
    <cellStyle name="Dollar (zero dec) 38" xfId="4905"/>
    <cellStyle name="Dollar (zero dec) 39" xfId="4906"/>
    <cellStyle name="Dollar (zero dec) 4" xfId="4907"/>
    <cellStyle name="Dollar (zero dec) 40" xfId="4908"/>
    <cellStyle name="Dollar (zero dec) 41" xfId="4909"/>
    <cellStyle name="Dollar (zero dec) 5" xfId="4910"/>
    <cellStyle name="Dollar (zero dec) 6" xfId="4911"/>
    <cellStyle name="Dollar (zero dec) 7" xfId="4912"/>
    <cellStyle name="Dollar (zero dec) 8" xfId="4913"/>
    <cellStyle name="Dollar (zero dec) 9" xfId="4914"/>
    <cellStyle name="DoubleOnly" xfId="4915"/>
    <cellStyle name="Drilldown" xfId="36552"/>
    <cellStyle name="Drilldown 2" xfId="36553"/>
    <cellStyle name="Drilldown 3" xfId="36554"/>
    <cellStyle name="Drilldown 4" xfId="36555"/>
    <cellStyle name="Drilldown 5" xfId="36556"/>
    <cellStyle name="Drilldown 6" xfId="36557"/>
    <cellStyle name="e - Style2" xfId="4916"/>
    <cellStyle name="ed - Style6" xfId="4917"/>
    <cellStyle name="Emphasis 1" xfId="4918"/>
    <cellStyle name="Emphasis 2" xfId="4919"/>
    <cellStyle name="Emphasis 3" xfId="4920"/>
    <cellStyle name="Encabez1" xfId="4921"/>
    <cellStyle name="Encabez2" xfId="4922"/>
    <cellStyle name="Encabezado 1" xfId="4923"/>
    <cellStyle name="Encabezado 2" xfId="4924"/>
    <cellStyle name="Encabezado 2 2" xfId="4925"/>
    <cellStyle name="Encabezado 2 3" xfId="4926"/>
    <cellStyle name="Encabezado 2_Comverse 2004 Income Tax Review Wkbk 02 03" xfId="4927"/>
    <cellStyle name="Encabezado 4" xfId="4928"/>
    <cellStyle name="Ênfase1" xfId="4929"/>
    <cellStyle name="Ênfase2" xfId="4930"/>
    <cellStyle name="Ênfase3" xfId="4931"/>
    <cellStyle name="Ênfase4" xfId="4932"/>
    <cellStyle name="Ênfase5" xfId="4933"/>
    <cellStyle name="Ênfase6" xfId="4934"/>
    <cellStyle name="Énfasis1" xfId="4935"/>
    <cellStyle name="Énfasis2" xfId="4936"/>
    <cellStyle name="Énfasis3" xfId="4937"/>
    <cellStyle name="Énfasis4" xfId="4938"/>
    <cellStyle name="Énfasis5" xfId="4939"/>
    <cellStyle name="Énfasis6" xfId="4940"/>
    <cellStyle name="Enter Currency (0)" xfId="4941"/>
    <cellStyle name="Enter Currency (0) 10" xfId="4942"/>
    <cellStyle name="Enter Currency (0) 11" xfId="4943"/>
    <cellStyle name="Enter Currency (0) 12" xfId="4944"/>
    <cellStyle name="Enter Currency (0) 13" xfId="4945"/>
    <cellStyle name="Enter Currency (0) 14" xfId="4946"/>
    <cellStyle name="Enter Currency (0) 15" xfId="4947"/>
    <cellStyle name="Enter Currency (0) 16" xfId="4948"/>
    <cellStyle name="Enter Currency (0) 17" xfId="4949"/>
    <cellStyle name="Enter Currency (0) 18" xfId="4950"/>
    <cellStyle name="Enter Currency (0) 19" xfId="4951"/>
    <cellStyle name="Enter Currency (0) 2" xfId="4952"/>
    <cellStyle name="Enter Currency (0) 2 2" xfId="4953"/>
    <cellStyle name="Enter Currency (0) 20" xfId="4954"/>
    <cellStyle name="Enter Currency (0) 21" xfId="4955"/>
    <cellStyle name="Enter Currency (0) 22" xfId="4956"/>
    <cellStyle name="Enter Currency (0) 23" xfId="4957"/>
    <cellStyle name="Enter Currency (0) 24" xfId="4958"/>
    <cellStyle name="Enter Currency (0) 25" xfId="4959"/>
    <cellStyle name="Enter Currency (0) 26" xfId="4960"/>
    <cellStyle name="Enter Currency (0) 27" xfId="4961"/>
    <cellStyle name="Enter Currency (0) 28" xfId="4962"/>
    <cellStyle name="Enter Currency (0) 29" xfId="4963"/>
    <cellStyle name="Enter Currency (0) 3" xfId="4964"/>
    <cellStyle name="Enter Currency (0) 3 10" xfId="4965"/>
    <cellStyle name="Enter Currency (0) 3 11" xfId="4966"/>
    <cellStyle name="Enter Currency (0) 3 12" xfId="4967"/>
    <cellStyle name="Enter Currency (0) 3 13" xfId="4968"/>
    <cellStyle name="Enter Currency (0) 3 14" xfId="4969"/>
    <cellStyle name="Enter Currency (0) 3 15" xfId="4970"/>
    <cellStyle name="Enter Currency (0) 3 16" xfId="4971"/>
    <cellStyle name="Enter Currency (0) 3 2" xfId="4972"/>
    <cellStyle name="Enter Currency (0) 3 3" xfId="4973"/>
    <cellStyle name="Enter Currency (0) 3 4" xfId="4974"/>
    <cellStyle name="Enter Currency (0) 3 5" xfId="4975"/>
    <cellStyle name="Enter Currency (0) 3 6" xfId="4976"/>
    <cellStyle name="Enter Currency (0) 3 7" xfId="4977"/>
    <cellStyle name="Enter Currency (0) 3 8" xfId="4978"/>
    <cellStyle name="Enter Currency (0) 3 9" xfId="4979"/>
    <cellStyle name="Enter Currency (0) 30" xfId="4980"/>
    <cellStyle name="Enter Currency (0) 31" xfId="4981"/>
    <cellStyle name="Enter Currency (0) 32" xfId="4982"/>
    <cellStyle name="Enter Currency (0) 33" xfId="4983"/>
    <cellStyle name="Enter Currency (0) 34" xfId="4984"/>
    <cellStyle name="Enter Currency (0) 35" xfId="4985"/>
    <cellStyle name="Enter Currency (0) 36" xfId="4986"/>
    <cellStyle name="Enter Currency (0) 37" xfId="4987"/>
    <cellStyle name="Enter Currency (0) 38" xfId="4988"/>
    <cellStyle name="Enter Currency (0) 39" xfId="4989"/>
    <cellStyle name="Enter Currency (0) 4" xfId="4990"/>
    <cellStyle name="Enter Currency (0) 40" xfId="4991"/>
    <cellStyle name="Enter Currency (0) 41" xfId="4992"/>
    <cellStyle name="Enter Currency (0) 5" xfId="4993"/>
    <cellStyle name="Enter Currency (0) 6" xfId="4994"/>
    <cellStyle name="Enter Currency (0) 7" xfId="4995"/>
    <cellStyle name="Enter Currency (0) 8" xfId="4996"/>
    <cellStyle name="Enter Currency (0) 9" xfId="4997"/>
    <cellStyle name="Enter Currency (2)" xfId="4998"/>
    <cellStyle name="Enter Currency (2) 10" xfId="4999"/>
    <cellStyle name="Enter Currency (2) 11" xfId="5000"/>
    <cellStyle name="Enter Currency (2) 12" xfId="5001"/>
    <cellStyle name="Enter Currency (2) 13" xfId="5002"/>
    <cellStyle name="Enter Currency (2) 14" xfId="5003"/>
    <cellStyle name="Enter Currency (2) 15" xfId="5004"/>
    <cellStyle name="Enter Currency (2) 16" xfId="5005"/>
    <cellStyle name="Enter Currency (2) 17" xfId="5006"/>
    <cellStyle name="Enter Currency (2) 18" xfId="5007"/>
    <cellStyle name="Enter Currency (2) 19" xfId="5008"/>
    <cellStyle name="Enter Currency (2) 2" xfId="5009"/>
    <cellStyle name="Enter Currency (2) 2 2" xfId="5010"/>
    <cellStyle name="Enter Currency (2) 20" xfId="5011"/>
    <cellStyle name="Enter Currency (2) 21" xfId="5012"/>
    <cellStyle name="Enter Currency (2) 22" xfId="5013"/>
    <cellStyle name="Enter Currency (2) 23" xfId="5014"/>
    <cellStyle name="Enter Currency (2) 24" xfId="5015"/>
    <cellStyle name="Enter Currency (2) 25" xfId="5016"/>
    <cellStyle name="Enter Currency (2) 26" xfId="5017"/>
    <cellStyle name="Enter Currency (2) 27" xfId="5018"/>
    <cellStyle name="Enter Currency (2) 28" xfId="5019"/>
    <cellStyle name="Enter Currency (2) 29" xfId="5020"/>
    <cellStyle name="Enter Currency (2) 3" xfId="5021"/>
    <cellStyle name="Enter Currency (2) 3 10" xfId="5022"/>
    <cellStyle name="Enter Currency (2) 3 11" xfId="5023"/>
    <cellStyle name="Enter Currency (2) 3 12" xfId="5024"/>
    <cellStyle name="Enter Currency (2) 3 13" xfId="5025"/>
    <cellStyle name="Enter Currency (2) 3 14" xfId="5026"/>
    <cellStyle name="Enter Currency (2) 3 15" xfId="5027"/>
    <cellStyle name="Enter Currency (2) 3 16" xfId="5028"/>
    <cellStyle name="Enter Currency (2) 3 2" xfId="5029"/>
    <cellStyle name="Enter Currency (2) 3 3" xfId="5030"/>
    <cellStyle name="Enter Currency (2) 3 4" xfId="5031"/>
    <cellStyle name="Enter Currency (2) 3 5" xfId="5032"/>
    <cellStyle name="Enter Currency (2) 3 6" xfId="5033"/>
    <cellStyle name="Enter Currency (2) 3 7" xfId="5034"/>
    <cellStyle name="Enter Currency (2) 3 8" xfId="5035"/>
    <cellStyle name="Enter Currency (2) 3 9" xfId="5036"/>
    <cellStyle name="Enter Currency (2) 30" xfId="5037"/>
    <cellStyle name="Enter Currency (2) 31" xfId="5038"/>
    <cellStyle name="Enter Currency (2) 32" xfId="5039"/>
    <cellStyle name="Enter Currency (2) 33" xfId="5040"/>
    <cellStyle name="Enter Currency (2) 34" xfId="5041"/>
    <cellStyle name="Enter Currency (2) 35" xfId="5042"/>
    <cellStyle name="Enter Currency (2) 36" xfId="5043"/>
    <cellStyle name="Enter Currency (2) 37" xfId="5044"/>
    <cellStyle name="Enter Currency (2) 38" xfId="5045"/>
    <cellStyle name="Enter Currency (2) 39" xfId="5046"/>
    <cellStyle name="Enter Currency (2) 4" xfId="5047"/>
    <cellStyle name="Enter Currency (2) 40" xfId="5048"/>
    <cellStyle name="Enter Currency (2) 41" xfId="5049"/>
    <cellStyle name="Enter Currency (2) 5" xfId="5050"/>
    <cellStyle name="Enter Currency (2) 6" xfId="5051"/>
    <cellStyle name="Enter Currency (2) 7" xfId="5052"/>
    <cellStyle name="Enter Currency (2) 8" xfId="5053"/>
    <cellStyle name="Enter Currency (2) 9" xfId="5054"/>
    <cellStyle name="Enter Units (0)" xfId="5055"/>
    <cellStyle name="Enter Units (0) 10" xfId="5056"/>
    <cellStyle name="Enter Units (0) 11" xfId="5057"/>
    <cellStyle name="Enter Units (0) 12" xfId="5058"/>
    <cellStyle name="Enter Units (0) 13" xfId="5059"/>
    <cellStyle name="Enter Units (0) 14" xfId="5060"/>
    <cellStyle name="Enter Units (0) 15" xfId="5061"/>
    <cellStyle name="Enter Units (0) 16" xfId="5062"/>
    <cellStyle name="Enter Units (0) 17" xfId="5063"/>
    <cellStyle name="Enter Units (0) 18" xfId="5064"/>
    <cellStyle name="Enter Units (0) 19" xfId="5065"/>
    <cellStyle name="Enter Units (0) 2" xfId="5066"/>
    <cellStyle name="Enter Units (0) 2 2" xfId="5067"/>
    <cellStyle name="Enter Units (0) 20" xfId="5068"/>
    <cellStyle name="Enter Units (0) 21" xfId="5069"/>
    <cellStyle name="Enter Units (0) 22" xfId="5070"/>
    <cellStyle name="Enter Units (0) 23" xfId="5071"/>
    <cellStyle name="Enter Units (0) 24" xfId="5072"/>
    <cellStyle name="Enter Units (0) 25" xfId="5073"/>
    <cellStyle name="Enter Units (0) 26" xfId="5074"/>
    <cellStyle name="Enter Units (0) 27" xfId="5075"/>
    <cellStyle name="Enter Units (0) 28" xfId="5076"/>
    <cellStyle name="Enter Units (0) 29" xfId="5077"/>
    <cellStyle name="Enter Units (0) 3" xfId="5078"/>
    <cellStyle name="Enter Units (0) 3 10" xfId="5079"/>
    <cellStyle name="Enter Units (0) 3 11" xfId="5080"/>
    <cellStyle name="Enter Units (0) 3 12" xfId="5081"/>
    <cellStyle name="Enter Units (0) 3 13" xfId="5082"/>
    <cellStyle name="Enter Units (0) 3 14" xfId="5083"/>
    <cellStyle name="Enter Units (0) 3 15" xfId="5084"/>
    <cellStyle name="Enter Units (0) 3 16" xfId="5085"/>
    <cellStyle name="Enter Units (0) 3 2" xfId="5086"/>
    <cellStyle name="Enter Units (0) 3 3" xfId="5087"/>
    <cellStyle name="Enter Units (0) 3 4" xfId="5088"/>
    <cellStyle name="Enter Units (0) 3 5" xfId="5089"/>
    <cellStyle name="Enter Units (0) 3 6" xfId="5090"/>
    <cellStyle name="Enter Units (0) 3 7" xfId="5091"/>
    <cellStyle name="Enter Units (0) 3 8" xfId="5092"/>
    <cellStyle name="Enter Units (0) 3 9" xfId="5093"/>
    <cellStyle name="Enter Units (0) 30" xfId="5094"/>
    <cellStyle name="Enter Units (0) 31" xfId="5095"/>
    <cellStyle name="Enter Units (0) 32" xfId="5096"/>
    <cellStyle name="Enter Units (0) 33" xfId="5097"/>
    <cellStyle name="Enter Units (0) 34" xfId="5098"/>
    <cellStyle name="Enter Units (0) 35" xfId="5099"/>
    <cellStyle name="Enter Units (0) 36" xfId="5100"/>
    <cellStyle name="Enter Units (0) 37" xfId="5101"/>
    <cellStyle name="Enter Units (0) 38" xfId="5102"/>
    <cellStyle name="Enter Units (0) 39" xfId="5103"/>
    <cellStyle name="Enter Units (0) 4" xfId="5104"/>
    <cellStyle name="Enter Units (0) 40" xfId="5105"/>
    <cellStyle name="Enter Units (0) 41" xfId="5106"/>
    <cellStyle name="Enter Units (0) 5" xfId="5107"/>
    <cellStyle name="Enter Units (0) 6" xfId="5108"/>
    <cellStyle name="Enter Units (0) 7" xfId="5109"/>
    <cellStyle name="Enter Units (0) 8" xfId="5110"/>
    <cellStyle name="Enter Units (0) 9" xfId="5111"/>
    <cellStyle name="Enter Units (1)" xfId="5112"/>
    <cellStyle name="Enter Units (1) 10" xfId="5113"/>
    <cellStyle name="Enter Units (1) 11" xfId="5114"/>
    <cellStyle name="Enter Units (1) 12" xfId="5115"/>
    <cellStyle name="Enter Units (1) 13" xfId="5116"/>
    <cellStyle name="Enter Units (1) 14" xfId="5117"/>
    <cellStyle name="Enter Units (1) 15" xfId="5118"/>
    <cellStyle name="Enter Units (1) 16" xfId="5119"/>
    <cellStyle name="Enter Units (1) 17" xfId="5120"/>
    <cellStyle name="Enter Units (1) 18" xfId="5121"/>
    <cellStyle name="Enter Units (1) 19" xfId="5122"/>
    <cellStyle name="Enter Units (1) 2" xfId="5123"/>
    <cellStyle name="Enter Units (1) 2 2" xfId="5124"/>
    <cellStyle name="Enter Units (1) 20" xfId="5125"/>
    <cellStyle name="Enter Units (1) 21" xfId="5126"/>
    <cellStyle name="Enter Units (1) 22" xfId="5127"/>
    <cellStyle name="Enter Units (1) 23" xfId="5128"/>
    <cellStyle name="Enter Units (1) 24" xfId="5129"/>
    <cellStyle name="Enter Units (1) 25" xfId="5130"/>
    <cellStyle name="Enter Units (1) 26" xfId="5131"/>
    <cellStyle name="Enter Units (1) 27" xfId="5132"/>
    <cellStyle name="Enter Units (1) 28" xfId="5133"/>
    <cellStyle name="Enter Units (1) 29" xfId="5134"/>
    <cellStyle name="Enter Units (1) 3" xfId="5135"/>
    <cellStyle name="Enter Units (1) 3 10" xfId="5136"/>
    <cellStyle name="Enter Units (1) 3 11" xfId="5137"/>
    <cellStyle name="Enter Units (1) 3 12" xfId="5138"/>
    <cellStyle name="Enter Units (1) 3 13" xfId="5139"/>
    <cellStyle name="Enter Units (1) 3 14" xfId="5140"/>
    <cellStyle name="Enter Units (1) 3 15" xfId="5141"/>
    <cellStyle name="Enter Units (1) 3 16" xfId="5142"/>
    <cellStyle name="Enter Units (1) 3 2" xfId="5143"/>
    <cellStyle name="Enter Units (1) 3 3" xfId="5144"/>
    <cellStyle name="Enter Units (1) 3 4" xfId="5145"/>
    <cellStyle name="Enter Units (1) 3 5" xfId="5146"/>
    <cellStyle name="Enter Units (1) 3 6" xfId="5147"/>
    <cellStyle name="Enter Units (1) 3 7" xfId="5148"/>
    <cellStyle name="Enter Units (1) 3 8" xfId="5149"/>
    <cellStyle name="Enter Units (1) 3 9" xfId="5150"/>
    <cellStyle name="Enter Units (1) 30" xfId="5151"/>
    <cellStyle name="Enter Units (1) 31" xfId="5152"/>
    <cellStyle name="Enter Units (1) 32" xfId="5153"/>
    <cellStyle name="Enter Units (1) 33" xfId="5154"/>
    <cellStyle name="Enter Units (1) 34" xfId="5155"/>
    <cellStyle name="Enter Units (1) 35" xfId="5156"/>
    <cellStyle name="Enter Units (1) 36" xfId="5157"/>
    <cellStyle name="Enter Units (1) 37" xfId="5158"/>
    <cellStyle name="Enter Units (1) 38" xfId="5159"/>
    <cellStyle name="Enter Units (1) 39" xfId="5160"/>
    <cellStyle name="Enter Units (1) 4" xfId="5161"/>
    <cellStyle name="Enter Units (1) 40" xfId="5162"/>
    <cellStyle name="Enter Units (1) 41" xfId="5163"/>
    <cellStyle name="Enter Units (1) 5" xfId="5164"/>
    <cellStyle name="Enter Units (1) 6" xfId="5165"/>
    <cellStyle name="Enter Units (1) 7" xfId="5166"/>
    <cellStyle name="Enter Units (1) 8" xfId="5167"/>
    <cellStyle name="Enter Units (1) 9" xfId="5168"/>
    <cellStyle name="Enter Units (2)" xfId="5169"/>
    <cellStyle name="Enter Units (2) 10" xfId="5170"/>
    <cellStyle name="Enter Units (2) 11" xfId="5171"/>
    <cellStyle name="Enter Units (2) 12" xfId="5172"/>
    <cellStyle name="Enter Units (2) 13" xfId="5173"/>
    <cellStyle name="Enter Units (2) 14" xfId="5174"/>
    <cellStyle name="Enter Units (2) 15" xfId="5175"/>
    <cellStyle name="Enter Units (2) 16" xfId="5176"/>
    <cellStyle name="Enter Units (2) 17" xfId="5177"/>
    <cellStyle name="Enter Units (2) 18" xfId="5178"/>
    <cellStyle name="Enter Units (2) 19" xfId="5179"/>
    <cellStyle name="Enter Units (2) 2" xfId="5180"/>
    <cellStyle name="Enter Units (2) 2 2" xfId="5181"/>
    <cellStyle name="Enter Units (2) 20" xfId="5182"/>
    <cellStyle name="Enter Units (2) 21" xfId="5183"/>
    <cellStyle name="Enter Units (2) 22" xfId="5184"/>
    <cellStyle name="Enter Units (2) 23" xfId="5185"/>
    <cellStyle name="Enter Units (2) 24" xfId="5186"/>
    <cellStyle name="Enter Units (2) 25" xfId="5187"/>
    <cellStyle name="Enter Units (2) 26" xfId="5188"/>
    <cellStyle name="Enter Units (2) 27" xfId="5189"/>
    <cellStyle name="Enter Units (2) 28" xfId="5190"/>
    <cellStyle name="Enter Units (2) 29" xfId="5191"/>
    <cellStyle name="Enter Units (2) 3" xfId="5192"/>
    <cellStyle name="Enter Units (2) 3 10" xfId="5193"/>
    <cellStyle name="Enter Units (2) 3 11" xfId="5194"/>
    <cellStyle name="Enter Units (2) 3 12" xfId="5195"/>
    <cellStyle name="Enter Units (2) 3 13" xfId="5196"/>
    <cellStyle name="Enter Units (2) 3 14" xfId="5197"/>
    <cellStyle name="Enter Units (2) 3 15" xfId="5198"/>
    <cellStyle name="Enter Units (2) 3 16" xfId="5199"/>
    <cellStyle name="Enter Units (2) 3 2" xfId="5200"/>
    <cellStyle name="Enter Units (2) 3 3" xfId="5201"/>
    <cellStyle name="Enter Units (2) 3 4" xfId="5202"/>
    <cellStyle name="Enter Units (2) 3 5" xfId="5203"/>
    <cellStyle name="Enter Units (2) 3 6" xfId="5204"/>
    <cellStyle name="Enter Units (2) 3 7" xfId="5205"/>
    <cellStyle name="Enter Units (2) 3 8" xfId="5206"/>
    <cellStyle name="Enter Units (2) 3 9" xfId="5207"/>
    <cellStyle name="Enter Units (2) 30" xfId="5208"/>
    <cellStyle name="Enter Units (2) 31" xfId="5209"/>
    <cellStyle name="Enter Units (2) 32" xfId="5210"/>
    <cellStyle name="Enter Units (2) 33" xfId="5211"/>
    <cellStyle name="Enter Units (2) 34" xfId="5212"/>
    <cellStyle name="Enter Units (2) 35" xfId="5213"/>
    <cellStyle name="Enter Units (2) 36" xfId="5214"/>
    <cellStyle name="Enter Units (2) 37" xfId="5215"/>
    <cellStyle name="Enter Units (2) 38" xfId="5216"/>
    <cellStyle name="Enter Units (2) 39" xfId="5217"/>
    <cellStyle name="Enter Units (2) 4" xfId="5218"/>
    <cellStyle name="Enter Units (2) 40" xfId="5219"/>
    <cellStyle name="Enter Units (2) 41" xfId="5220"/>
    <cellStyle name="Enter Units (2) 5" xfId="5221"/>
    <cellStyle name="Enter Units (2) 6" xfId="5222"/>
    <cellStyle name="Enter Units (2) 7" xfId="5223"/>
    <cellStyle name="Enter Units (2) 8" xfId="5224"/>
    <cellStyle name="Enter Units (2) 9" xfId="5225"/>
    <cellStyle name="Entered" xfId="40"/>
    <cellStyle name="Entrada" xfId="5226"/>
    <cellStyle name="Entrada 2" xfId="36558"/>
    <cellStyle name="Entrée" xfId="5227"/>
    <cellStyle name="Entrée 2" xfId="36559"/>
    <cellStyle name="Euro" xfId="5228"/>
    <cellStyle name="Euro 10" xfId="5229"/>
    <cellStyle name="Euro 11" xfId="5230"/>
    <cellStyle name="Euro 12" xfId="5231"/>
    <cellStyle name="Euro 13" xfId="5232"/>
    <cellStyle name="Euro 14" xfId="5233"/>
    <cellStyle name="Euro 15" xfId="5234"/>
    <cellStyle name="Euro 16" xfId="5235"/>
    <cellStyle name="Euro 17" xfId="5236"/>
    <cellStyle name="Euro 18" xfId="5237"/>
    <cellStyle name="Euro 19" xfId="5238"/>
    <cellStyle name="Euro 2" xfId="5239"/>
    <cellStyle name="Euro 2 2" xfId="5240"/>
    <cellStyle name="Euro 2 3" xfId="36560"/>
    <cellStyle name="Euro 20" xfId="5241"/>
    <cellStyle name="Euro 21" xfId="5242"/>
    <cellStyle name="Euro 22" xfId="5243"/>
    <cellStyle name="Euro 23" xfId="5244"/>
    <cellStyle name="Euro 24" xfId="5245"/>
    <cellStyle name="Euro 25" xfId="5246"/>
    <cellStyle name="Euro 26" xfId="5247"/>
    <cellStyle name="Euro 27" xfId="5248"/>
    <cellStyle name="Euro 28" xfId="5249"/>
    <cellStyle name="Euro 29" xfId="5250"/>
    <cellStyle name="Euro 3" xfId="5251"/>
    <cellStyle name="Euro 3 10" xfId="5252"/>
    <cellStyle name="Euro 3 11" xfId="5253"/>
    <cellStyle name="Euro 3 12" xfId="5254"/>
    <cellStyle name="Euro 3 13" xfId="5255"/>
    <cellStyle name="Euro 3 14" xfId="5256"/>
    <cellStyle name="Euro 3 15" xfId="5257"/>
    <cellStyle name="Euro 3 16" xfId="5258"/>
    <cellStyle name="Euro 3 2" xfId="5259"/>
    <cellStyle name="Euro 3 3" xfId="5260"/>
    <cellStyle name="Euro 3 4" xfId="5261"/>
    <cellStyle name="Euro 3 5" xfId="5262"/>
    <cellStyle name="Euro 3 6" xfId="5263"/>
    <cellStyle name="Euro 3 7" xfId="5264"/>
    <cellStyle name="Euro 3 8" xfId="5265"/>
    <cellStyle name="Euro 3 9" xfId="5266"/>
    <cellStyle name="Euro 30" xfId="5267"/>
    <cellStyle name="Euro 31" xfId="5268"/>
    <cellStyle name="Euro 32" xfId="5269"/>
    <cellStyle name="Euro 33" xfId="5270"/>
    <cellStyle name="Euro 34" xfId="5271"/>
    <cellStyle name="Euro 35" xfId="5272"/>
    <cellStyle name="Euro 36" xfId="5273"/>
    <cellStyle name="Euro 37" xfId="5274"/>
    <cellStyle name="Euro 38" xfId="5275"/>
    <cellStyle name="Euro 39" xfId="5276"/>
    <cellStyle name="Euro 4" xfId="5277"/>
    <cellStyle name="Euro 40" xfId="5278"/>
    <cellStyle name="Euro 41" xfId="5279"/>
    <cellStyle name="Euro 42" xfId="36561"/>
    <cellStyle name="Euro 43" xfId="36562"/>
    <cellStyle name="Euro 5" xfId="5280"/>
    <cellStyle name="Euro 6" xfId="5281"/>
    <cellStyle name="Euro 7" xfId="5282"/>
    <cellStyle name="Euro 8" xfId="5283"/>
    <cellStyle name="Euro 9" xfId="5284"/>
    <cellStyle name="Euro_Comverse Portugal_ATP Account Details_FYE 2004-2008_(March10_09)" xfId="5285"/>
    <cellStyle name="Explanatory Text" xfId="93" builtinId="53" customBuiltin="1"/>
    <cellStyle name="Explanatory Text 10" xfId="5286"/>
    <cellStyle name="Explanatory Text 10 2" xfId="5287"/>
    <cellStyle name="Explanatory Text 10 3" xfId="5288"/>
    <cellStyle name="Explanatory Text 10 4" xfId="5289"/>
    <cellStyle name="Explanatory Text 11" xfId="5290"/>
    <cellStyle name="Explanatory Text 11 2" xfId="5291"/>
    <cellStyle name="Explanatory Text 11 3" xfId="5292"/>
    <cellStyle name="Explanatory Text 11 4" xfId="5293"/>
    <cellStyle name="Explanatory Text 12" xfId="5294"/>
    <cellStyle name="Explanatory Text 12 2" xfId="5295"/>
    <cellStyle name="Explanatory Text 12 3" xfId="5296"/>
    <cellStyle name="Explanatory Text 12 4" xfId="5297"/>
    <cellStyle name="Explanatory Text 13" xfId="5298"/>
    <cellStyle name="Explanatory Text 14" xfId="5299"/>
    <cellStyle name="Explanatory Text 15" xfId="5300"/>
    <cellStyle name="Explanatory Text 16" xfId="5301"/>
    <cellStyle name="Explanatory Text 17" xfId="5302"/>
    <cellStyle name="Explanatory Text 18" xfId="5303"/>
    <cellStyle name="Explanatory Text 19" xfId="5304"/>
    <cellStyle name="Explanatory Text 2" xfId="5305"/>
    <cellStyle name="Explanatory Text 2 10" xfId="5306"/>
    <cellStyle name="Explanatory Text 2 11" xfId="5307"/>
    <cellStyle name="Explanatory Text 2 12" xfId="5308"/>
    <cellStyle name="Explanatory Text 2 13" xfId="5309"/>
    <cellStyle name="Explanatory Text 2 14" xfId="47798"/>
    <cellStyle name="Explanatory Text 2 2" xfId="5310"/>
    <cellStyle name="Explanatory Text 2 2 2" xfId="36563"/>
    <cellStyle name="Explanatory Text 2 3" xfId="5311"/>
    <cellStyle name="Explanatory Text 2 4" xfId="5312"/>
    <cellStyle name="Explanatory Text 2 5" xfId="5313"/>
    <cellStyle name="Explanatory Text 2 6" xfId="5314"/>
    <cellStyle name="Explanatory Text 2 7" xfId="5315"/>
    <cellStyle name="Explanatory Text 2 8" xfId="5316"/>
    <cellStyle name="Explanatory Text 2 9" xfId="5317"/>
    <cellStyle name="Explanatory Text 20" xfId="36564"/>
    <cellStyle name="Explanatory Text 3" xfId="5318"/>
    <cellStyle name="Explanatory Text 3 10" xfId="5319"/>
    <cellStyle name="Explanatory Text 3 11" xfId="5320"/>
    <cellStyle name="Explanatory Text 3 12" xfId="5321"/>
    <cellStyle name="Explanatory Text 3 13" xfId="5322"/>
    <cellStyle name="Explanatory Text 3 2" xfId="5323"/>
    <cellStyle name="Explanatory Text 3 3" xfId="5324"/>
    <cellStyle name="Explanatory Text 3 4" xfId="5325"/>
    <cellStyle name="Explanatory Text 3 5" xfId="5326"/>
    <cellStyle name="Explanatory Text 3 6" xfId="5327"/>
    <cellStyle name="Explanatory Text 3 7" xfId="5328"/>
    <cellStyle name="Explanatory Text 3 8" xfId="5329"/>
    <cellStyle name="Explanatory Text 3 9" xfId="5330"/>
    <cellStyle name="Explanatory Text 4" xfId="5331"/>
    <cellStyle name="Explanatory Text 4 2" xfId="5332"/>
    <cellStyle name="Explanatory Text 4 3" xfId="5333"/>
    <cellStyle name="Explanatory Text 4 4" xfId="5334"/>
    <cellStyle name="Explanatory Text 5" xfId="5335"/>
    <cellStyle name="Explanatory Text 5 2" xfId="5336"/>
    <cellStyle name="Explanatory Text 5 3" xfId="5337"/>
    <cellStyle name="Explanatory Text 5 4" xfId="5338"/>
    <cellStyle name="Explanatory Text 6" xfId="5339"/>
    <cellStyle name="Explanatory Text 6 2" xfId="5340"/>
    <cellStyle name="Explanatory Text 6 3" xfId="5341"/>
    <cellStyle name="Explanatory Text 6 4" xfId="5342"/>
    <cellStyle name="Explanatory Text 7" xfId="5343"/>
    <cellStyle name="Explanatory Text 7 2" xfId="5344"/>
    <cellStyle name="Explanatory Text 7 3" xfId="5345"/>
    <cellStyle name="Explanatory Text 7 4" xfId="5346"/>
    <cellStyle name="Explanatory Text 8" xfId="5347"/>
    <cellStyle name="Explanatory Text 8 2" xfId="5348"/>
    <cellStyle name="Explanatory Text 8 3" xfId="5349"/>
    <cellStyle name="Explanatory Text 8 4" xfId="5350"/>
    <cellStyle name="Explanatory Text 9" xfId="5351"/>
    <cellStyle name="Explanatory Text 9 2" xfId="5352"/>
    <cellStyle name="Explanatory Text 9 3" xfId="5353"/>
    <cellStyle name="Explanatory Text 9 4" xfId="5354"/>
    <cellStyle name="ExtRef_Date" xfId="5355"/>
    <cellStyle name="F2" xfId="5356"/>
    <cellStyle name="F3" xfId="5357"/>
    <cellStyle name="F4" xfId="5358"/>
    <cellStyle name="F5" xfId="5359"/>
    <cellStyle name="F6" xfId="5360"/>
    <cellStyle name="F7" xfId="5361"/>
    <cellStyle name="F8" xfId="5362"/>
    <cellStyle name="Fecha" xfId="5363"/>
    <cellStyle name="Fijo" xfId="5364"/>
    <cellStyle name="Financial year" xfId="5365"/>
    <cellStyle name="Financial year (short)" xfId="5366"/>
    <cellStyle name="Financial year 10" xfId="5367"/>
    <cellStyle name="Financial year 11" xfId="5368"/>
    <cellStyle name="Financial year 12" xfId="5369"/>
    <cellStyle name="Financial year 13" xfId="5370"/>
    <cellStyle name="Financial year 14" xfId="5371"/>
    <cellStyle name="Financial year 15" xfId="5372"/>
    <cellStyle name="Financial year 16" xfId="5373"/>
    <cellStyle name="Financial year 17" xfId="5374"/>
    <cellStyle name="Financial year 18" xfId="5375"/>
    <cellStyle name="Financial year 19" xfId="5376"/>
    <cellStyle name="Financial year 2" xfId="5377"/>
    <cellStyle name="Financial year 2 2" xfId="5378"/>
    <cellStyle name="Financial year 20" xfId="5379"/>
    <cellStyle name="Financial year 21" xfId="5380"/>
    <cellStyle name="Financial year 22" xfId="5381"/>
    <cellStyle name="Financial year 23" xfId="5382"/>
    <cellStyle name="Financial year 24" xfId="5383"/>
    <cellStyle name="Financial year 25" xfId="5384"/>
    <cellStyle name="Financial year 26" xfId="5385"/>
    <cellStyle name="Financial year 27" xfId="5386"/>
    <cellStyle name="Financial year 28" xfId="5387"/>
    <cellStyle name="Financial year 29" xfId="5388"/>
    <cellStyle name="Financial year 3" xfId="5389"/>
    <cellStyle name="Financial year 3 10" xfId="5390"/>
    <cellStyle name="Financial year 3 11" xfId="5391"/>
    <cellStyle name="Financial year 3 12" xfId="5392"/>
    <cellStyle name="Financial year 3 13" xfId="5393"/>
    <cellStyle name="Financial year 3 14" xfId="5394"/>
    <cellStyle name="Financial year 3 15" xfId="5395"/>
    <cellStyle name="Financial year 3 16" xfId="5396"/>
    <cellStyle name="Financial year 3 2" xfId="5397"/>
    <cellStyle name="Financial year 3 3" xfId="5398"/>
    <cellStyle name="Financial year 3 4" xfId="5399"/>
    <cellStyle name="Financial year 3 5" xfId="5400"/>
    <cellStyle name="Financial year 3 6" xfId="5401"/>
    <cellStyle name="Financial year 3 7" xfId="5402"/>
    <cellStyle name="Financial year 3 8" xfId="5403"/>
    <cellStyle name="Financial year 3 9" xfId="5404"/>
    <cellStyle name="Financial year 30" xfId="5405"/>
    <cellStyle name="Financial year 31" xfId="5406"/>
    <cellStyle name="Financial year 32" xfId="5407"/>
    <cellStyle name="Financial year 33" xfId="5408"/>
    <cellStyle name="Financial year 34" xfId="5409"/>
    <cellStyle name="Financial year 35" xfId="5410"/>
    <cellStyle name="Financial year 36" xfId="5411"/>
    <cellStyle name="Financial year 37" xfId="5412"/>
    <cellStyle name="Financial year 38" xfId="5413"/>
    <cellStyle name="Financial year 39" xfId="5414"/>
    <cellStyle name="Financial year 4" xfId="5415"/>
    <cellStyle name="Financial year 40" xfId="5416"/>
    <cellStyle name="Financial year 41" xfId="5417"/>
    <cellStyle name="Financial year 5" xfId="5418"/>
    <cellStyle name="Financial year 6" xfId="5419"/>
    <cellStyle name="Financial year 7" xfId="5420"/>
    <cellStyle name="Financial year 8" xfId="5421"/>
    <cellStyle name="Financial year 9" xfId="5422"/>
    <cellStyle name="Financial year_sheet" xfId="5423"/>
    <cellStyle name="Financiero" xfId="5424"/>
    <cellStyle name="Fixed" xfId="5425"/>
    <cellStyle name="Fixed 10" xfId="5426"/>
    <cellStyle name="Fixed 11" xfId="5427"/>
    <cellStyle name="Fixed 12" xfId="5428"/>
    <cellStyle name="Fixed 13" xfId="5429"/>
    <cellStyle name="Fixed 14" xfId="5430"/>
    <cellStyle name="Fixed 15" xfId="5431"/>
    <cellStyle name="Fixed 16" xfId="5432"/>
    <cellStyle name="Fixed 17" xfId="5433"/>
    <cellStyle name="Fixed 18" xfId="5434"/>
    <cellStyle name="Fixed 19" xfId="5435"/>
    <cellStyle name="Fixed 2" xfId="5436"/>
    <cellStyle name="Fixed 2 2" xfId="5437"/>
    <cellStyle name="Fixed 20" xfId="5438"/>
    <cellStyle name="Fixed 21" xfId="5439"/>
    <cellStyle name="Fixed 22" xfId="5440"/>
    <cellStyle name="Fixed 23" xfId="5441"/>
    <cellStyle name="Fixed 24" xfId="5442"/>
    <cellStyle name="Fixed 25" xfId="5443"/>
    <cellStyle name="Fixed 26" xfId="5444"/>
    <cellStyle name="Fixed 27" xfId="5445"/>
    <cellStyle name="Fixed 28" xfId="5446"/>
    <cellStyle name="Fixed 29" xfId="5447"/>
    <cellStyle name="Fixed 3" xfId="5448"/>
    <cellStyle name="Fixed 3 10" xfId="5449"/>
    <cellStyle name="Fixed 3 11" xfId="5450"/>
    <cellStyle name="Fixed 3 12" xfId="5451"/>
    <cellStyle name="Fixed 3 13" xfId="5452"/>
    <cellStyle name="Fixed 3 14" xfId="5453"/>
    <cellStyle name="Fixed 3 15" xfId="5454"/>
    <cellStyle name="Fixed 3 16" xfId="5455"/>
    <cellStyle name="Fixed 3 2" xfId="5456"/>
    <cellStyle name="Fixed 3 3" xfId="5457"/>
    <cellStyle name="Fixed 3 4" xfId="5458"/>
    <cellStyle name="Fixed 3 5" xfId="5459"/>
    <cellStyle name="Fixed 3 6" xfId="5460"/>
    <cellStyle name="Fixed 3 7" xfId="5461"/>
    <cellStyle name="Fixed 3 8" xfId="5462"/>
    <cellStyle name="Fixed 3 9" xfId="5463"/>
    <cellStyle name="Fixed 30" xfId="5464"/>
    <cellStyle name="Fixed 31" xfId="5465"/>
    <cellStyle name="Fixed 32" xfId="5466"/>
    <cellStyle name="Fixed 33" xfId="5467"/>
    <cellStyle name="Fixed 34" xfId="5468"/>
    <cellStyle name="Fixed 35" xfId="5469"/>
    <cellStyle name="Fixed 36" xfId="5470"/>
    <cellStyle name="Fixed 37" xfId="5471"/>
    <cellStyle name="Fixed 38" xfId="5472"/>
    <cellStyle name="Fixed 39" xfId="5473"/>
    <cellStyle name="Fixed 4" xfId="5474"/>
    <cellStyle name="Fixed 40" xfId="5475"/>
    <cellStyle name="Fixed 41" xfId="5476"/>
    <cellStyle name="Fixed 42" xfId="5477"/>
    <cellStyle name="Fixed 43" xfId="5478"/>
    <cellStyle name="Fixed 44" xfId="5479"/>
    <cellStyle name="Fixed 5" xfId="5480"/>
    <cellStyle name="Fixed 6" xfId="5481"/>
    <cellStyle name="Fixed 7" xfId="5482"/>
    <cellStyle name="Fixed 8" xfId="5483"/>
    <cellStyle name="Fixed 9" xfId="5484"/>
    <cellStyle name="Fixed3" xfId="41"/>
    <cellStyle name="fmt.Background" xfId="5485"/>
    <cellStyle name="fmt.background.dtl" xfId="5486"/>
    <cellStyle name="fmt.background.dtl.prt" xfId="5487"/>
    <cellStyle name="fmt.background.dtl.prt 2" xfId="5488"/>
    <cellStyle name="fmt.background.dtl.prt 2 2" xfId="5489"/>
    <cellStyle name="fmt.background.dtl.prt 3" xfId="5490"/>
    <cellStyle name="fmt.background.dtl.prt_Comverse 2004 Income Tax Review Wkbk 02 03" xfId="5491"/>
    <cellStyle name="fmt.background.dtl_Apport &amp; Look-through" xfId="5492"/>
    <cellStyle name="fmt.Background.exp" xfId="5493"/>
    <cellStyle name="fmt.Background.exp.prt" xfId="5494"/>
    <cellStyle name="fmt.Background.exp.prt 2" xfId="5495"/>
    <cellStyle name="fmt.Background.exp.prt 2 2" xfId="5496"/>
    <cellStyle name="fmt.Background.exp.prt 3" xfId="5497"/>
    <cellStyle name="fmt.Background.exp_mInKeyCode" xfId="5498"/>
    <cellStyle name="fmt.Background.mth" xfId="5499"/>
    <cellStyle name="fmt.Background.mth 2" xfId="5500"/>
    <cellStyle name="fmt.Background.mth 2 2" xfId="5501"/>
    <cellStyle name="fmt.Background.mth 3" xfId="5502"/>
    <cellStyle name="fmt.Background.mth.prt" xfId="5503"/>
    <cellStyle name="fmt.Background.mth.prt 2" xfId="5504"/>
    <cellStyle name="fmt.Background.mth.prt 2 2" xfId="5505"/>
    <cellStyle name="fmt.Background.mth.prt 3" xfId="5506"/>
    <cellStyle name="fmt.Background.mth_Comverse 2004 Income Tax Review Wkbk 02 03" xfId="5507"/>
    <cellStyle name="fmt.Background.prt" xfId="5508"/>
    <cellStyle name="fmt.background.tot" xfId="5509"/>
    <cellStyle name="fmt.background.tot.prt" xfId="5510"/>
    <cellStyle name="fmt.background.tot.prt 2" xfId="5511"/>
    <cellStyle name="fmt.background.tot.prt 2 2" xfId="5512"/>
    <cellStyle name="fmt.background.tot.prt 3" xfId="5513"/>
    <cellStyle name="fmt.background.tot.prt_Comverse 2004 Income Tax Review Wkbk 02 03" xfId="5514"/>
    <cellStyle name="fmt.background.tot_Apport &amp; Look-through" xfId="5515"/>
    <cellStyle name="fmt.background2.dtl" xfId="5516"/>
    <cellStyle name="fmt.Band" xfId="5517"/>
    <cellStyle name="fmt.Band.prt" xfId="5518"/>
    <cellStyle name="fmt.Band.prt 2" xfId="5519"/>
    <cellStyle name="fmt.Band.prt 2 2" xfId="5520"/>
    <cellStyle name="fmt.Band.prt 3" xfId="5521"/>
    <cellStyle name="fmt.Band.prt_Comverse 2004 Income Tax Review Wkbk 02 03" xfId="5522"/>
    <cellStyle name="fmt.BasketTemplate" xfId="5523"/>
    <cellStyle name="fmt.BasketTemplate.prt" xfId="5524"/>
    <cellStyle name="fmt.BasketTemplate.prt 2" xfId="5525"/>
    <cellStyle name="fmt.BasketTemplate.prt 2 2" xfId="5526"/>
    <cellStyle name="fmt.BasketTemplate.prt 3" xfId="5527"/>
    <cellStyle name="fmt.BasketTemplate.prt_Comverse 2004 Income Tax Review Wkbk 02 03" xfId="5528"/>
    <cellStyle name="fmt.CFWDHeading" xfId="5529"/>
    <cellStyle name="fmt.CFWDHeading.prt" xfId="5530"/>
    <cellStyle name="fmt.CFWDHeading.prt 2" xfId="5531"/>
    <cellStyle name="fmt.CFWDHeading.prt 2 2" xfId="5532"/>
    <cellStyle name="fmt.CFWDHeading.prt 3" xfId="5533"/>
    <cellStyle name="fmt.CFWDHeading.prt_Comverse 2004 Income Tax Review Wkbk 02 03" xfId="5534"/>
    <cellStyle name="fmt.ColHeadCenter" xfId="5535"/>
    <cellStyle name="fmt.ColHeadings" xfId="5536"/>
    <cellStyle name="fmt.ColHeadings.prt" xfId="5537"/>
    <cellStyle name="fmt.ColHeadLeft" xfId="5538"/>
    <cellStyle name="fmt.DeadCell" xfId="5539"/>
    <cellStyle name="fmt.DeadCell 10" xfId="5540"/>
    <cellStyle name="fmt.DeadCell 11" xfId="5541"/>
    <cellStyle name="fmt.DeadCell 12" xfId="5542"/>
    <cellStyle name="fmt.DeadCell 13" xfId="5543"/>
    <cellStyle name="fmt.DeadCell 14" xfId="5544"/>
    <cellStyle name="fmt.DeadCell 15" xfId="5545"/>
    <cellStyle name="fmt.DeadCell 16" xfId="5546"/>
    <cellStyle name="fmt.DeadCell 17" xfId="5547"/>
    <cellStyle name="fmt.DeadCell 18" xfId="5548"/>
    <cellStyle name="fmt.DeadCell 19" xfId="5549"/>
    <cellStyle name="fmt.DeadCell 2" xfId="5550"/>
    <cellStyle name="fmt.DeadCell 2 2" xfId="5551"/>
    <cellStyle name="fmt.DeadCell 20" xfId="5552"/>
    <cellStyle name="fmt.DeadCell 21" xfId="5553"/>
    <cellStyle name="fmt.DeadCell 22" xfId="5554"/>
    <cellStyle name="fmt.DeadCell 23" xfId="5555"/>
    <cellStyle name="fmt.DeadCell 24" xfId="5556"/>
    <cellStyle name="fmt.DeadCell 25" xfId="5557"/>
    <cellStyle name="fmt.DeadCell 26" xfId="5558"/>
    <cellStyle name="fmt.DeadCell 27" xfId="5559"/>
    <cellStyle name="fmt.DeadCell 28" xfId="5560"/>
    <cellStyle name="fmt.DeadCell 29" xfId="5561"/>
    <cellStyle name="fmt.DeadCell 3" xfId="5562"/>
    <cellStyle name="fmt.DeadCell 3 10" xfId="5563"/>
    <cellStyle name="fmt.DeadCell 3 11" xfId="5564"/>
    <cellStyle name="fmt.DeadCell 3 12" xfId="5565"/>
    <cellStyle name="fmt.DeadCell 3 13" xfId="5566"/>
    <cellStyle name="fmt.DeadCell 3 14" xfId="5567"/>
    <cellStyle name="fmt.DeadCell 3 15" xfId="5568"/>
    <cellStyle name="fmt.DeadCell 3 16" xfId="5569"/>
    <cellStyle name="fmt.DeadCell 3 2" xfId="5570"/>
    <cellStyle name="fmt.DeadCell 3 3" xfId="5571"/>
    <cellStyle name="fmt.DeadCell 3 4" xfId="5572"/>
    <cellStyle name="fmt.DeadCell 3 5" xfId="5573"/>
    <cellStyle name="fmt.DeadCell 3 6" xfId="5574"/>
    <cellStyle name="fmt.DeadCell 3 7" xfId="5575"/>
    <cellStyle name="fmt.DeadCell 3 8" xfId="5576"/>
    <cellStyle name="fmt.DeadCell 3 9" xfId="5577"/>
    <cellStyle name="fmt.DeadCell 30" xfId="5578"/>
    <cellStyle name="fmt.DeadCell 31" xfId="5579"/>
    <cellStyle name="fmt.DeadCell 32" xfId="5580"/>
    <cellStyle name="fmt.DeadCell 33" xfId="5581"/>
    <cellStyle name="fmt.DeadCell 34" xfId="5582"/>
    <cellStyle name="fmt.DeadCell 35" xfId="5583"/>
    <cellStyle name="fmt.DeadCell 36" xfId="5584"/>
    <cellStyle name="fmt.DeadCell 37" xfId="5585"/>
    <cellStyle name="fmt.DeadCell 38" xfId="5586"/>
    <cellStyle name="fmt.DeadCell 39" xfId="5587"/>
    <cellStyle name="fmt.DeadCell 4" xfId="5588"/>
    <cellStyle name="fmt.DeadCell 40" xfId="5589"/>
    <cellStyle name="fmt.DeadCell 41" xfId="5590"/>
    <cellStyle name="fmt.DeadCell 5" xfId="5591"/>
    <cellStyle name="fmt.DeadCell 6" xfId="5592"/>
    <cellStyle name="fmt.DeadCell 7" xfId="5593"/>
    <cellStyle name="fmt.DeadCell 8" xfId="5594"/>
    <cellStyle name="fmt.DeadCell 9" xfId="5595"/>
    <cellStyle name="fmt.DeadCell.prt" xfId="5596"/>
    <cellStyle name="fmt.DeadCell.prt 2" xfId="5597"/>
    <cellStyle name="fmt.DeadCell.prt 2 2" xfId="5598"/>
    <cellStyle name="fmt.DeadCell.prt 3" xfId="5599"/>
    <cellStyle name="fmt.DeadCell.prt_Comverse 2004 Income Tax Review Wkbk 02 03" xfId="5600"/>
    <cellStyle name="fmt.DeadCell_Apport &amp; Look-through" xfId="5601"/>
    <cellStyle name="fmt.DetailRow" xfId="5602"/>
    <cellStyle name="fmt.DetailRow.prt" xfId="5603"/>
    <cellStyle name="fmt.DetailRow.prt 2" xfId="5604"/>
    <cellStyle name="fmt.DetailRow.prt 2 2" xfId="5605"/>
    <cellStyle name="fmt.DetailRow.prt 3" xfId="5606"/>
    <cellStyle name="fmt.DetailRow.prt_Comverse 2004 Income Tax Review Wkbk 02 03" xfId="5607"/>
    <cellStyle name="fmt.Display" xfId="5608"/>
    <cellStyle name="fmt.Display.det" xfId="5609"/>
    <cellStyle name="fmt.Display_Apport &amp; Look-through" xfId="5610"/>
    <cellStyle name="fmt.DoubleUnderline" xfId="5611"/>
    <cellStyle name="fmt.DoubleUnderline$" xfId="5612"/>
    <cellStyle name="fmt.DoubleUnderline%" xfId="5613"/>
    <cellStyle name="fmt.DoubleUnderline%2" xfId="5614"/>
    <cellStyle name="fmt.DoubleUnderline%4" xfId="5615"/>
    <cellStyle name="fmt.InpSumRow" xfId="5616"/>
    <cellStyle name="fmt.InpSumRow 2" xfId="36565"/>
    <cellStyle name="fmt.InpSumRow.prt" xfId="5617"/>
    <cellStyle name="fmt.InpSumRow.prt 2" xfId="5618"/>
    <cellStyle name="fmt.InpSumRow.prt 2 2" xfId="5619"/>
    <cellStyle name="fmt.InpSumRow.prt 2 2 2" xfId="36566"/>
    <cellStyle name="fmt.InpSumRow.prt 2 3" xfId="36567"/>
    <cellStyle name="fmt.InpSumRow.prt 3" xfId="5620"/>
    <cellStyle name="fmt.InpSumRow.prt 3 2" xfId="36568"/>
    <cellStyle name="fmt.InpSumRow.prt 4" xfId="36569"/>
    <cellStyle name="fmt.InputCr" xfId="5621"/>
    <cellStyle name="fmt.InputCr 10" xfId="5622"/>
    <cellStyle name="fmt.InputCr 11" xfId="5623"/>
    <cellStyle name="fmt.InputCr 12" xfId="5624"/>
    <cellStyle name="fmt.InputCr 13" xfId="5625"/>
    <cellStyle name="fmt.InputCr 14" xfId="5626"/>
    <cellStyle name="fmt.InputCr 15" xfId="5627"/>
    <cellStyle name="fmt.InputCr 16" xfId="5628"/>
    <cellStyle name="fmt.InputCr 17" xfId="5629"/>
    <cellStyle name="fmt.InputCr 18" xfId="5630"/>
    <cellStyle name="fmt.InputCr 19" xfId="5631"/>
    <cellStyle name="fmt.InputCr 2" xfId="5632"/>
    <cellStyle name="fmt.InputCr 2 2" xfId="5633"/>
    <cellStyle name="fmt.InputCr 20" xfId="5634"/>
    <cellStyle name="fmt.InputCr 21" xfId="5635"/>
    <cellStyle name="fmt.InputCr 22" xfId="5636"/>
    <cellStyle name="fmt.InputCr 23" xfId="5637"/>
    <cellStyle name="fmt.InputCr 24" xfId="5638"/>
    <cellStyle name="fmt.InputCr 25" xfId="5639"/>
    <cellStyle name="fmt.InputCr 26" xfId="5640"/>
    <cellStyle name="fmt.InputCr 27" xfId="5641"/>
    <cellStyle name="fmt.InputCr 28" xfId="5642"/>
    <cellStyle name="fmt.InputCr 29" xfId="5643"/>
    <cellStyle name="fmt.InputCr 3" xfId="5644"/>
    <cellStyle name="fmt.InputCr 3 10" xfId="5645"/>
    <cellStyle name="fmt.InputCr 3 11" xfId="5646"/>
    <cellStyle name="fmt.InputCr 3 12" xfId="5647"/>
    <cellStyle name="fmt.InputCr 3 13" xfId="5648"/>
    <cellStyle name="fmt.InputCr 3 14" xfId="5649"/>
    <cellStyle name="fmt.InputCr 3 15" xfId="5650"/>
    <cellStyle name="fmt.InputCr 3 16" xfId="5651"/>
    <cellStyle name="fmt.InputCr 3 2" xfId="5652"/>
    <cellStyle name="fmt.InputCr 3 3" xfId="5653"/>
    <cellStyle name="fmt.InputCr 3 4" xfId="5654"/>
    <cellStyle name="fmt.InputCr 3 5" xfId="5655"/>
    <cellStyle name="fmt.InputCr 3 6" xfId="5656"/>
    <cellStyle name="fmt.InputCr 3 7" xfId="5657"/>
    <cellStyle name="fmt.InputCr 3 8" xfId="5658"/>
    <cellStyle name="fmt.InputCr 3 9" xfId="5659"/>
    <cellStyle name="fmt.InputCr 30" xfId="5660"/>
    <cellStyle name="fmt.InputCr 31" xfId="5661"/>
    <cellStyle name="fmt.InputCr 32" xfId="5662"/>
    <cellStyle name="fmt.InputCr 33" xfId="5663"/>
    <cellStyle name="fmt.InputCr 34" xfId="5664"/>
    <cellStyle name="fmt.InputCr 35" xfId="5665"/>
    <cellStyle name="fmt.InputCr 36" xfId="5666"/>
    <cellStyle name="fmt.InputCr 37" xfId="5667"/>
    <cellStyle name="fmt.InputCr 38" xfId="5668"/>
    <cellStyle name="fmt.InputCr 39" xfId="5669"/>
    <cellStyle name="fmt.InputCr 4" xfId="5670"/>
    <cellStyle name="fmt.InputCr 40" xfId="5671"/>
    <cellStyle name="fmt.InputCr 41" xfId="5672"/>
    <cellStyle name="fmt.InputCr 5" xfId="5673"/>
    <cellStyle name="fmt.InputCr 6" xfId="5674"/>
    <cellStyle name="fmt.InputCr 7" xfId="5675"/>
    <cellStyle name="fmt.InputCr 8" xfId="5676"/>
    <cellStyle name="fmt.InputCr 9" xfId="5677"/>
    <cellStyle name="fmt.InputCr.prt" xfId="5678"/>
    <cellStyle name="fmt.InputCr.prt 2" xfId="5679"/>
    <cellStyle name="fmt.InputCr.prt 2 2" xfId="5680"/>
    <cellStyle name="fmt.InputCr.prt 3" xfId="5681"/>
    <cellStyle name="fmt.InputCr.prt_Comverse 2004 Income Tax Review Wkbk 02 03" xfId="5682"/>
    <cellStyle name="fmt.InputDisplay" xfId="5683"/>
    <cellStyle name="fmt.InputDisplay.prt" xfId="5684"/>
    <cellStyle name="fmt.InputDisplay.prt 2" xfId="5685"/>
    <cellStyle name="fmt.InputDisplay.prt 2 2" xfId="5686"/>
    <cellStyle name="fmt.InputDisplay.prt 3" xfId="5687"/>
    <cellStyle name="fmt.InputDisplay_mInKeyCode" xfId="5688"/>
    <cellStyle name="fmt.InputDr" xfId="5689"/>
    <cellStyle name="fmt.InputDr 10" xfId="5690"/>
    <cellStyle name="fmt.InputDr 11" xfId="5691"/>
    <cellStyle name="fmt.InputDr 12" xfId="5692"/>
    <cellStyle name="fmt.InputDr 13" xfId="5693"/>
    <cellStyle name="fmt.InputDr 14" xfId="5694"/>
    <cellStyle name="fmt.InputDr 15" xfId="5695"/>
    <cellStyle name="fmt.InputDr 16" xfId="5696"/>
    <cellStyle name="fmt.InputDr 17" xfId="5697"/>
    <cellStyle name="fmt.InputDr 18" xfId="5698"/>
    <cellStyle name="fmt.InputDr 19" xfId="5699"/>
    <cellStyle name="fmt.InputDr 2" xfId="5700"/>
    <cellStyle name="fmt.InputDr 2 2" xfId="5701"/>
    <cellStyle name="fmt.InputDr 20" xfId="5702"/>
    <cellStyle name="fmt.InputDr 21" xfId="5703"/>
    <cellStyle name="fmt.InputDr 22" xfId="5704"/>
    <cellStyle name="fmt.InputDr 23" xfId="5705"/>
    <cellStyle name="fmt.InputDr 24" xfId="5706"/>
    <cellStyle name="fmt.InputDr 25" xfId="5707"/>
    <cellStyle name="fmt.InputDr 26" xfId="5708"/>
    <cellStyle name="fmt.InputDr 27" xfId="5709"/>
    <cellStyle name="fmt.InputDr 28" xfId="5710"/>
    <cellStyle name="fmt.InputDr 29" xfId="5711"/>
    <cellStyle name="fmt.InputDr 3" xfId="5712"/>
    <cellStyle name="fmt.InputDr 3 10" xfId="5713"/>
    <cellStyle name="fmt.InputDr 3 11" xfId="5714"/>
    <cellStyle name="fmt.InputDr 3 12" xfId="5715"/>
    <cellStyle name="fmt.InputDr 3 13" xfId="5716"/>
    <cellStyle name="fmt.InputDr 3 14" xfId="5717"/>
    <cellStyle name="fmt.InputDr 3 15" xfId="5718"/>
    <cellStyle name="fmt.InputDr 3 16" xfId="5719"/>
    <cellStyle name="fmt.InputDr 3 2" xfId="5720"/>
    <cellStyle name="fmt.InputDr 3 3" xfId="5721"/>
    <cellStyle name="fmt.InputDr 3 4" xfId="5722"/>
    <cellStyle name="fmt.InputDr 3 5" xfId="5723"/>
    <cellStyle name="fmt.InputDr 3 6" xfId="5724"/>
    <cellStyle name="fmt.InputDr 3 7" xfId="5725"/>
    <cellStyle name="fmt.InputDr 3 8" xfId="5726"/>
    <cellStyle name="fmt.InputDr 3 9" xfId="5727"/>
    <cellStyle name="fmt.InputDr 30" xfId="5728"/>
    <cellStyle name="fmt.InputDr 31" xfId="5729"/>
    <cellStyle name="fmt.InputDr 32" xfId="5730"/>
    <cellStyle name="fmt.InputDr 33" xfId="5731"/>
    <cellStyle name="fmt.InputDr 34" xfId="5732"/>
    <cellStyle name="fmt.InputDr 35" xfId="5733"/>
    <cellStyle name="fmt.InputDr 36" xfId="5734"/>
    <cellStyle name="fmt.InputDr 37" xfId="5735"/>
    <cellStyle name="fmt.InputDr 38" xfId="5736"/>
    <cellStyle name="fmt.InputDr 39" xfId="5737"/>
    <cellStyle name="fmt.InputDr 4" xfId="5738"/>
    <cellStyle name="fmt.InputDr 40" xfId="5739"/>
    <cellStyle name="fmt.InputDr 41" xfId="5740"/>
    <cellStyle name="fmt.InputDr 5" xfId="5741"/>
    <cellStyle name="fmt.InputDr 6" xfId="5742"/>
    <cellStyle name="fmt.InputDr 7" xfId="5743"/>
    <cellStyle name="fmt.InputDr 8" xfId="5744"/>
    <cellStyle name="fmt.InputDr 9" xfId="5745"/>
    <cellStyle name="fmt.InputDr.prt" xfId="5746"/>
    <cellStyle name="fmt.InputDr.prt 2" xfId="5747"/>
    <cellStyle name="fmt.InputDr.prt 2 2" xfId="5748"/>
    <cellStyle name="fmt.InputDr.prt 3" xfId="5749"/>
    <cellStyle name="fmt.InputDr.prt_Comverse 2004 Income Tax Review Wkbk 02 03" xfId="5750"/>
    <cellStyle name="fmt.InputHeading" xfId="5751"/>
    <cellStyle name="fmt.InputHeading.prt" xfId="5752"/>
    <cellStyle name="fmt.InputHeading_mInKeyCode" xfId="5753"/>
    <cellStyle name="fmt.InputOther" xfId="5754"/>
    <cellStyle name="fmt.InputOther 10" xfId="5755"/>
    <cellStyle name="fmt.InputOther 11" xfId="5756"/>
    <cellStyle name="fmt.InputOther 12" xfId="5757"/>
    <cellStyle name="fmt.InputOther 13" xfId="5758"/>
    <cellStyle name="fmt.InputOther 14" xfId="5759"/>
    <cellStyle name="fmt.InputOther 15" xfId="5760"/>
    <cellStyle name="fmt.InputOther 16" xfId="5761"/>
    <cellStyle name="fmt.InputOther 17" xfId="5762"/>
    <cellStyle name="fmt.InputOther 18" xfId="5763"/>
    <cellStyle name="fmt.InputOther 19" xfId="5764"/>
    <cellStyle name="fmt.InputOther 2" xfId="5765"/>
    <cellStyle name="fmt.InputOther 2 2" xfId="5766"/>
    <cellStyle name="fmt.InputOther 20" xfId="5767"/>
    <cellStyle name="fmt.InputOther 21" xfId="5768"/>
    <cellStyle name="fmt.InputOther 22" xfId="5769"/>
    <cellStyle name="fmt.InputOther 23" xfId="5770"/>
    <cellStyle name="fmt.InputOther 24" xfId="5771"/>
    <cellStyle name="fmt.InputOther 25" xfId="5772"/>
    <cellStyle name="fmt.InputOther 26" xfId="5773"/>
    <cellStyle name="fmt.InputOther 27" xfId="5774"/>
    <cellStyle name="fmt.InputOther 28" xfId="5775"/>
    <cellStyle name="fmt.InputOther 29" xfId="5776"/>
    <cellStyle name="fmt.InputOther 3" xfId="5777"/>
    <cellStyle name="fmt.InputOther 3 10" xfId="5778"/>
    <cellStyle name="fmt.InputOther 3 11" xfId="5779"/>
    <cellStyle name="fmt.InputOther 3 12" xfId="5780"/>
    <cellStyle name="fmt.InputOther 3 13" xfId="5781"/>
    <cellStyle name="fmt.InputOther 3 14" xfId="5782"/>
    <cellStyle name="fmt.InputOther 3 15" xfId="5783"/>
    <cellStyle name="fmt.InputOther 3 16" xfId="5784"/>
    <cellStyle name="fmt.InputOther 3 2" xfId="5785"/>
    <cellStyle name="fmt.InputOther 3 3" xfId="5786"/>
    <cellStyle name="fmt.InputOther 3 4" xfId="5787"/>
    <cellStyle name="fmt.InputOther 3 5" xfId="5788"/>
    <cellStyle name="fmt.InputOther 3 6" xfId="5789"/>
    <cellStyle name="fmt.InputOther 3 7" xfId="5790"/>
    <cellStyle name="fmt.InputOther 3 8" xfId="5791"/>
    <cellStyle name="fmt.InputOther 3 9" xfId="5792"/>
    <cellStyle name="fmt.InputOther 30" xfId="5793"/>
    <cellStyle name="fmt.InputOther 31" xfId="5794"/>
    <cellStyle name="fmt.InputOther 32" xfId="5795"/>
    <cellStyle name="fmt.InputOther 33" xfId="5796"/>
    <cellStyle name="fmt.InputOther 34" xfId="5797"/>
    <cellStyle name="fmt.InputOther 35" xfId="5798"/>
    <cellStyle name="fmt.InputOther 36" xfId="5799"/>
    <cellStyle name="fmt.InputOther 37" xfId="5800"/>
    <cellStyle name="fmt.InputOther 38" xfId="5801"/>
    <cellStyle name="fmt.InputOther 39" xfId="5802"/>
    <cellStyle name="fmt.InputOther 4" xfId="5803"/>
    <cellStyle name="fmt.InputOther 40" xfId="5804"/>
    <cellStyle name="fmt.InputOther 41" xfId="5805"/>
    <cellStyle name="fmt.InputOther 5" xfId="5806"/>
    <cellStyle name="fmt.InputOther 6" xfId="5807"/>
    <cellStyle name="fmt.InputOther 7" xfId="5808"/>
    <cellStyle name="fmt.InputOther 8" xfId="5809"/>
    <cellStyle name="fmt.InputOther 9" xfId="5810"/>
    <cellStyle name="fmt.InputOther.prt" xfId="5811"/>
    <cellStyle name="fmt.InputOther.prt 2" xfId="5812"/>
    <cellStyle name="fmt.InputOther.prt 2 2" xfId="5813"/>
    <cellStyle name="fmt.InputOther.prt 3" xfId="5814"/>
    <cellStyle name="fmt.InputOther.prt_Comverse 2004 Income Tax Review Wkbk 02 03" xfId="5815"/>
    <cellStyle name="fmt.InputRowDesc" xfId="5816"/>
    <cellStyle name="fmt.InputRowDesc.prt" xfId="5817"/>
    <cellStyle name="fmt.InputRowDesc.prt 2" xfId="5818"/>
    <cellStyle name="fmt.InputRowDesc.prt 2 2" xfId="5819"/>
    <cellStyle name="fmt.InputRowDesc.prt 3" xfId="5820"/>
    <cellStyle name="fmt.InputRowDesc.prt_Comverse 2004 Income Tax Review Wkbk 02 03" xfId="5821"/>
    <cellStyle name="fmt.InputRowSubHead1" xfId="5822"/>
    <cellStyle name="fmt.InputRowSubHead1.prt" xfId="5823"/>
    <cellStyle name="fmt.InputRowSubHead1.tot" xfId="5824"/>
    <cellStyle name="fmt.InputRowSubHead1.tot.prt" xfId="5825"/>
    <cellStyle name="fmt.InputRowSubHead2" xfId="5826"/>
    <cellStyle name="fmt.InputRowSubHead2.prt" xfId="5827"/>
    <cellStyle name="fmt.InputRowTotal" xfId="5828"/>
    <cellStyle name="fmt.InputRowTotal.prt" xfId="5829"/>
    <cellStyle name="fmt.InputRowTotal.prt 2" xfId="5830"/>
    <cellStyle name="fmt.InputRowTotal.prt 2 2" xfId="5831"/>
    <cellStyle name="fmt.InputRowTotal.prt 3" xfId="5832"/>
    <cellStyle name="fmt.InputRowTotal.prt_Comverse 2004 Income Tax Review Wkbk 02 03" xfId="5833"/>
    <cellStyle name="fmt.InputTitle" xfId="5834"/>
    <cellStyle name="fmt.InputTitle.prt" xfId="5835"/>
    <cellStyle name="fmt.Ratio%2" xfId="5836"/>
    <cellStyle name="fmt.Report%" xfId="5837"/>
    <cellStyle name="fmt.Report%.prt" xfId="5838"/>
    <cellStyle name="fmt.Report%.prt 2" xfId="5839"/>
    <cellStyle name="fmt.Report%.prt 2 2" xfId="5840"/>
    <cellStyle name="fmt.Report%.prt 3" xfId="5841"/>
    <cellStyle name="fmt.Report%.prt_Comverse 2004 Income Tax Review Wkbk 02 03" xfId="5842"/>
    <cellStyle name="fmt.ReportApptRatio" xfId="5843"/>
    <cellStyle name="fmt.ReportApptRatio.prt" xfId="5844"/>
    <cellStyle name="fmt.ReportApptRatio.prt 2" xfId="5845"/>
    <cellStyle name="fmt.ReportApptRatio.prt 2 2" xfId="5846"/>
    <cellStyle name="fmt.ReportApptRatio.prt 3" xfId="5847"/>
    <cellStyle name="fmt.ReportApptRatio.prt_Comverse 2004 Income Tax Review Wkbk 02 03" xfId="5848"/>
    <cellStyle name="fmt.ReportDisplay" xfId="5849"/>
    <cellStyle name="fmt.ReportDisplay.prt" xfId="5850"/>
    <cellStyle name="fmt.ReportDisplay.prt 2" xfId="5851"/>
    <cellStyle name="fmt.ReportDisplay.prt 2 2" xfId="5852"/>
    <cellStyle name="fmt.ReportDisplay.prt 3" xfId="5853"/>
    <cellStyle name="fmt.ReportDisplay_mInKeyCode" xfId="5854"/>
    <cellStyle name="fmt.ReportFX" xfId="5855"/>
    <cellStyle name="fmt.ReportFX.prt" xfId="5856"/>
    <cellStyle name="fmt.ReportFX.prt 2" xfId="5857"/>
    <cellStyle name="fmt.ReportFX.prt 2 2" xfId="5858"/>
    <cellStyle name="fmt.ReportFX.prt 3" xfId="5859"/>
    <cellStyle name="fmt.ReportFX.prt_Comverse 2004 Income Tax Review Wkbk 02 03" xfId="5860"/>
    <cellStyle name="fmt.ReportHeading" xfId="5861"/>
    <cellStyle name="fmt.ReportHeading.prt" xfId="5862"/>
    <cellStyle name="fmt.ReportHeading_mHelp" xfId="5863"/>
    <cellStyle name="fmt.ReportSubHead1" xfId="5864"/>
    <cellStyle name="fmt.ReportSubHead1.prt" xfId="5865"/>
    <cellStyle name="fmt.ReportSubHead2" xfId="5866"/>
    <cellStyle name="fmt.ReportSubHead2.prt" xfId="5867"/>
    <cellStyle name="fmt.ReportSubHeading" xfId="5868"/>
    <cellStyle name="fmt.ReportSubHeading 2" xfId="5869"/>
    <cellStyle name="fmt.ReportSubHeading 3" xfId="5870"/>
    <cellStyle name="fmt.ReportSubHeading.prt" xfId="5871"/>
    <cellStyle name="fmt.ReportSubHeading.prt 2" xfId="5872"/>
    <cellStyle name="fmt.ReportSubHeading.prt 2 2" xfId="5873"/>
    <cellStyle name="fmt.ReportSubHeading.prt 3" xfId="5874"/>
    <cellStyle name="fmt.ReportSubHeading.prt_Comverse 2004 Income Tax Review Wkbk 02 03" xfId="5875"/>
    <cellStyle name="fmt.ReportSubHeading_Comverse 2004 Income Tax Review Wkbk 02 03" xfId="5876"/>
    <cellStyle name="fmt.ReportSubtotal" xfId="5877"/>
    <cellStyle name="fmt.ReportSubtotal$" xfId="5878"/>
    <cellStyle name="fmt.ReportSubtotal$.prt" xfId="5879"/>
    <cellStyle name="fmt.ReportSubtotal$.prt 2" xfId="5880"/>
    <cellStyle name="fmt.ReportSubtotal$.prt 2 2" xfId="5881"/>
    <cellStyle name="fmt.ReportSubtotal$.prt 3" xfId="5882"/>
    <cellStyle name="fmt.ReportSubtotal$.prt_Comverse 2004 Income Tax Review Wkbk 02 03" xfId="5883"/>
    <cellStyle name="fmt.ReportSubtotal.prt" xfId="5884"/>
    <cellStyle name="fmt.ReportTotal" xfId="5885"/>
    <cellStyle name="fmt.ReportTotal$" xfId="5886"/>
    <cellStyle name="fmt.ReportTotal$.prt" xfId="5887"/>
    <cellStyle name="fmt.ReportTotal.prt" xfId="5888"/>
    <cellStyle name="fmt.ReportUS$" xfId="5889"/>
    <cellStyle name="fmt.ReportUS$.prt" xfId="5890"/>
    <cellStyle name="fmt.ReportUS$.prt 2" xfId="5891"/>
    <cellStyle name="fmt.ReportUS$.prt 2 2" xfId="5892"/>
    <cellStyle name="fmt.ReportUS$.prt 3" xfId="5893"/>
    <cellStyle name="fmt.ReportUS$.prt_Comverse 2004 Income Tax Review Wkbk 02 03" xfId="5894"/>
    <cellStyle name="fmt.RowHeading" xfId="5895"/>
    <cellStyle name="fmt.RowHeadings" xfId="5896"/>
    <cellStyle name="fmt.RowHeadings.prt" xfId="5897"/>
    <cellStyle name="fmt.SeeDetail" xfId="5898"/>
    <cellStyle name="fmt.SeeDetail.prt" xfId="5899"/>
    <cellStyle name="fmt.SeeDetail.prt 2" xfId="5900"/>
    <cellStyle name="fmt.SeeDetail.prt 2 2" xfId="5901"/>
    <cellStyle name="fmt.SeeDetail.prt 3" xfId="5902"/>
    <cellStyle name="fmt.SeeDetail.prt_Comverse 2004 Income Tax Review Wkbk 02 03" xfId="5903"/>
    <cellStyle name="fmt.SingleUnderline" xfId="5904"/>
    <cellStyle name="fmt.SingleUnderline 2" xfId="5905"/>
    <cellStyle name="fmt.SingleUnderline$" xfId="5906"/>
    <cellStyle name="fmt.SingleUnderline$ 2" xfId="5907"/>
    <cellStyle name="fmt.SingleUnderline%" xfId="5908"/>
    <cellStyle name="fmt.SingleUnderline% 2" xfId="5909"/>
    <cellStyle name="fmt.SingleUnderline%0" xfId="5910"/>
    <cellStyle name="fmt.SingleUnderline%0 2" xfId="5911"/>
    <cellStyle name="fmt.SingleUnderline%4" xfId="5912"/>
    <cellStyle name="fmt.SingleUnderline%4 2" xfId="5913"/>
    <cellStyle name="fmt.SingleUnderline0" xfId="5914"/>
    <cellStyle name="fmt.SingleUnderline0 2" xfId="5915"/>
    <cellStyle name="fmt.SingleUnderline4" xfId="5916"/>
    <cellStyle name="fmt.SingleUnderline4 2" xfId="5917"/>
    <cellStyle name="Followed Hyperlink" xfId="12758" builtinId="9" customBuiltin="1"/>
    <cellStyle name="Followed Hyperlink 2" xfId="36570"/>
    <cellStyle name="Followed Hyperlink 2 2" xfId="36571"/>
    <cellStyle name="Followed Hyperlink 2 3" xfId="36572"/>
    <cellStyle name="Followed Hyperlink 3" xfId="36573"/>
    <cellStyle name="Fon10" xfId="36574"/>
    <cellStyle name="Fon10 2" xfId="36575"/>
    <cellStyle name="Fon10B" xfId="36576"/>
    <cellStyle name="Fon12" xfId="36577"/>
    <cellStyle name="Fon12B" xfId="36578"/>
    <cellStyle name="Fon14" xfId="36579"/>
    <cellStyle name="Fon14B" xfId="36580"/>
    <cellStyle name="Fon18B" xfId="36581"/>
    <cellStyle name="Fon4" xfId="36582"/>
    <cellStyle name="Fon5" xfId="36583"/>
    <cellStyle name="Fon6" xfId="36584"/>
    <cellStyle name="Fon6B" xfId="36585"/>
    <cellStyle name="Fon7" xfId="36586"/>
    <cellStyle name="Fon7B" xfId="36587"/>
    <cellStyle name="Fon8B" xfId="36588"/>
    <cellStyle name="Fon9" xfId="36589"/>
    <cellStyle name="Fon9B" xfId="36590"/>
    <cellStyle name="FootNote" xfId="5918"/>
    <cellStyle name="Footsub" xfId="5919"/>
    <cellStyle name="Footsub.prt" xfId="5920"/>
    <cellStyle name="Form.Normal" xfId="5921"/>
    <cellStyle name="Form.Normal 2" xfId="5922"/>
    <cellStyle name="Form.Normal 3" xfId="5923"/>
    <cellStyle name="Form.Normal_Comverse 2004 Income Tax Review Wkbk 02 03" xfId="5924"/>
    <cellStyle name="Forms" xfId="5925"/>
    <cellStyle name="Forms 2" xfId="5926"/>
    <cellStyle name="Forms 3" xfId="5927"/>
    <cellStyle name="Forms_Comverse 2004 Income Tax Review Wkbk 02 03" xfId="5928"/>
    <cellStyle name="free" xfId="5929"/>
    <cellStyle name="General" xfId="5930"/>
    <cellStyle name="Good" xfId="84" builtinId="26" customBuiltin="1"/>
    <cellStyle name="Good 10" xfId="5931"/>
    <cellStyle name="Good 10 2" xfId="5932"/>
    <cellStyle name="Good 10 3" xfId="5933"/>
    <cellStyle name="Good 10 4" xfId="5934"/>
    <cellStyle name="Good 11" xfId="5935"/>
    <cellStyle name="Good 11 2" xfId="5936"/>
    <cellStyle name="Good 11 3" xfId="5937"/>
    <cellStyle name="Good 11 4" xfId="5938"/>
    <cellStyle name="Good 12" xfId="5939"/>
    <cellStyle name="Good 12 2" xfId="5940"/>
    <cellStyle name="Good 12 3" xfId="5941"/>
    <cellStyle name="Good 12 4" xfId="5942"/>
    <cellStyle name="Good 13" xfId="5943"/>
    <cellStyle name="Good 14" xfId="5944"/>
    <cellStyle name="Good 15" xfId="5945"/>
    <cellStyle name="Good 16" xfId="5946"/>
    <cellStyle name="Good 17" xfId="5947"/>
    <cellStyle name="Good 18" xfId="5948"/>
    <cellStyle name="Good 19" xfId="5949"/>
    <cellStyle name="Good 2" xfId="5950"/>
    <cellStyle name="Good 2 10" xfId="5951"/>
    <cellStyle name="Good 2 11" xfId="5952"/>
    <cellStyle name="Good 2 12" xfId="5953"/>
    <cellStyle name="Good 2 13" xfId="5954"/>
    <cellStyle name="Good 2 14" xfId="5955"/>
    <cellStyle name="Good 2 15" xfId="5956"/>
    <cellStyle name="Good 2 16" xfId="36591"/>
    <cellStyle name="Good 2 17" xfId="36592"/>
    <cellStyle name="Good 2 18" xfId="47799"/>
    <cellStyle name="Good 2 2" xfId="5957"/>
    <cellStyle name="Good 2 2 2" xfId="36593"/>
    <cellStyle name="Good 2 2 3" xfId="36594"/>
    <cellStyle name="Good 2 3" xfId="5958"/>
    <cellStyle name="Good 2 3 2" xfId="36595"/>
    <cellStyle name="Good 2 4" xfId="5959"/>
    <cellStyle name="Good 2 5" xfId="5960"/>
    <cellStyle name="Good 2 6" xfId="5961"/>
    <cellStyle name="Good 2 7" xfId="5962"/>
    <cellStyle name="Good 2 8" xfId="5963"/>
    <cellStyle name="Good 2 9" xfId="5964"/>
    <cellStyle name="Good 20" xfId="36596"/>
    <cellStyle name="Good 3" xfId="5965"/>
    <cellStyle name="Good 3 10" xfId="5966"/>
    <cellStyle name="Good 3 11" xfId="5967"/>
    <cellStyle name="Good 3 12" xfId="5968"/>
    <cellStyle name="Good 3 13" xfId="5969"/>
    <cellStyle name="Good 3 14" xfId="5970"/>
    <cellStyle name="Good 3 15" xfId="5971"/>
    <cellStyle name="Good 3 2" xfId="5972"/>
    <cellStyle name="Good 3 3" xfId="5973"/>
    <cellStyle name="Good 3 4" xfId="5974"/>
    <cellStyle name="Good 3 5" xfId="5975"/>
    <cellStyle name="Good 3 6" xfId="5976"/>
    <cellStyle name="Good 3 7" xfId="5977"/>
    <cellStyle name="Good 3 8" xfId="5978"/>
    <cellStyle name="Good 3 9" xfId="5979"/>
    <cellStyle name="Good 4" xfId="5980"/>
    <cellStyle name="Good 4 2" xfId="5981"/>
    <cellStyle name="Good 4 3" xfId="5982"/>
    <cellStyle name="Good 4 4" xfId="5983"/>
    <cellStyle name="Good 5" xfId="5984"/>
    <cellStyle name="Good 5 2" xfId="5985"/>
    <cellStyle name="Good 5 3" xfId="5986"/>
    <cellStyle name="Good 5 4" xfId="5987"/>
    <cellStyle name="Good 6" xfId="5988"/>
    <cellStyle name="Good 6 2" xfId="5989"/>
    <cellStyle name="Good 6 3" xfId="5990"/>
    <cellStyle name="Good 6 4" xfId="5991"/>
    <cellStyle name="Good 7" xfId="5992"/>
    <cellStyle name="Good 7 2" xfId="5993"/>
    <cellStyle name="Good 7 3" xfId="5994"/>
    <cellStyle name="Good 7 4" xfId="5995"/>
    <cellStyle name="Good 8" xfId="5996"/>
    <cellStyle name="Good 8 2" xfId="5997"/>
    <cellStyle name="Good 8 3" xfId="5998"/>
    <cellStyle name="Good 8 4" xfId="5999"/>
    <cellStyle name="Good 9" xfId="6000"/>
    <cellStyle name="Good 9 2" xfId="6001"/>
    <cellStyle name="Good 9 3" xfId="6002"/>
    <cellStyle name="Good 9 4" xfId="6003"/>
    <cellStyle name="GPM_Allocation" xfId="6004"/>
    <cellStyle name="Grey" xfId="42"/>
    <cellStyle name="Grey 2" xfId="6005"/>
    <cellStyle name="Grey 3" xfId="6006"/>
    <cellStyle name="Grey 4" xfId="36597"/>
    <cellStyle name="Grey 5" xfId="36598"/>
    <cellStyle name="Grey_Comverse 2004 Income Tax Review Wkbk 02 03" xfId="6007"/>
    <cellStyle name="H1" xfId="6008"/>
    <cellStyle name="H2" xfId="6009"/>
    <cellStyle name="HEADER" xfId="6010"/>
    <cellStyle name="Header1" xfId="43"/>
    <cellStyle name="Header2" xfId="44"/>
    <cellStyle name="Header2 2" xfId="36599"/>
    <cellStyle name="Heading" xfId="6011"/>
    <cellStyle name="Heading 1" xfId="80" builtinId="16" customBuiltin="1"/>
    <cellStyle name="Heading 1 10" xfId="6012"/>
    <cellStyle name="Heading 1 10 2" xfId="6013"/>
    <cellStyle name="Heading 1 10 3" xfId="6014"/>
    <cellStyle name="Heading 1 10 4" xfId="6015"/>
    <cellStyle name="Heading 1 11" xfId="6016"/>
    <cellStyle name="Heading 1 11 2" xfId="6017"/>
    <cellStyle name="Heading 1 11 3" xfId="6018"/>
    <cellStyle name="Heading 1 11 4" xfId="6019"/>
    <cellStyle name="Heading 1 12" xfId="6020"/>
    <cellStyle name="Heading 1 12 2" xfId="6021"/>
    <cellStyle name="Heading 1 12 3" xfId="6022"/>
    <cellStyle name="Heading 1 12 4" xfId="6023"/>
    <cellStyle name="Heading 1 13" xfId="6024"/>
    <cellStyle name="Heading 1 14" xfId="6025"/>
    <cellStyle name="Heading 1 15" xfId="6026"/>
    <cellStyle name="Heading 1 16" xfId="6027"/>
    <cellStyle name="Heading 1 17" xfId="6028"/>
    <cellStyle name="Heading 1 18" xfId="6029"/>
    <cellStyle name="Heading 1 19" xfId="6030"/>
    <cellStyle name="Heading 1 2" xfId="6031"/>
    <cellStyle name="Heading 1 2 10" xfId="6032"/>
    <cellStyle name="Heading 1 2 11" xfId="6033"/>
    <cellStyle name="Heading 1 2 12" xfId="6034"/>
    <cellStyle name="Heading 1 2 13" xfId="6035"/>
    <cellStyle name="Heading 1 2 14" xfId="6036"/>
    <cellStyle name="Heading 1 2 15" xfId="6037"/>
    <cellStyle name="Heading 1 2 16" xfId="36600"/>
    <cellStyle name="Heading 1 2 17" xfId="36601"/>
    <cellStyle name="Heading 1 2 18" xfId="47800"/>
    <cellStyle name="Heading 1 2 2" xfId="6038"/>
    <cellStyle name="Heading 1 2 2 2" xfId="36602"/>
    <cellStyle name="Heading 1 2 2 3" xfId="36603"/>
    <cellStyle name="Heading 1 2 3" xfId="6039"/>
    <cellStyle name="Heading 1 2 3 2" xfId="36604"/>
    <cellStyle name="Heading 1 2 4" xfId="6040"/>
    <cellStyle name="Heading 1 2 5" xfId="6041"/>
    <cellStyle name="Heading 1 2 6" xfId="6042"/>
    <cellStyle name="Heading 1 2 7" xfId="6043"/>
    <cellStyle name="Heading 1 2 8" xfId="6044"/>
    <cellStyle name="Heading 1 2 9" xfId="6045"/>
    <cellStyle name="Heading 1 20" xfId="36605"/>
    <cellStyle name="Heading 1 3" xfId="6046"/>
    <cellStyle name="Heading 1 3 10" xfId="6047"/>
    <cellStyle name="Heading 1 3 11" xfId="6048"/>
    <cellStyle name="Heading 1 3 12" xfId="6049"/>
    <cellStyle name="Heading 1 3 13" xfId="6050"/>
    <cellStyle name="Heading 1 3 14" xfId="6051"/>
    <cellStyle name="Heading 1 3 15" xfId="6052"/>
    <cellStyle name="Heading 1 3 16" xfId="36606"/>
    <cellStyle name="Heading 1 3 2" xfId="6053"/>
    <cellStyle name="Heading 1 3 3" xfId="6054"/>
    <cellStyle name="Heading 1 3 4" xfId="6055"/>
    <cellStyle name="Heading 1 3 5" xfId="6056"/>
    <cellStyle name="Heading 1 3 6" xfId="6057"/>
    <cellStyle name="Heading 1 3 7" xfId="6058"/>
    <cellStyle name="Heading 1 3 8" xfId="6059"/>
    <cellStyle name="Heading 1 3 9" xfId="6060"/>
    <cellStyle name="Heading 1 4" xfId="6061"/>
    <cellStyle name="Heading 1 4 2" xfId="6062"/>
    <cellStyle name="Heading 1 4 3" xfId="6063"/>
    <cellStyle name="Heading 1 4 4" xfId="6064"/>
    <cellStyle name="Heading 1 5" xfId="6065"/>
    <cellStyle name="Heading 1 5 2" xfId="6066"/>
    <cellStyle name="Heading 1 5 3" xfId="6067"/>
    <cellStyle name="Heading 1 5 4" xfId="6068"/>
    <cellStyle name="Heading 1 6" xfId="6069"/>
    <cellStyle name="Heading 1 6 2" xfId="6070"/>
    <cellStyle name="Heading 1 6 3" xfId="6071"/>
    <cellStyle name="Heading 1 6 4" xfId="6072"/>
    <cellStyle name="Heading 1 7" xfId="6073"/>
    <cellStyle name="Heading 1 7 2" xfId="6074"/>
    <cellStyle name="Heading 1 7 3" xfId="6075"/>
    <cellStyle name="Heading 1 7 4" xfId="6076"/>
    <cellStyle name="Heading 1 8" xfId="6077"/>
    <cellStyle name="Heading 1 8 2" xfId="6078"/>
    <cellStyle name="Heading 1 8 3" xfId="6079"/>
    <cellStyle name="Heading 1 8 4" xfId="6080"/>
    <cellStyle name="Heading 1 9" xfId="6081"/>
    <cellStyle name="Heading 1 9 2" xfId="6082"/>
    <cellStyle name="Heading 1 9 3" xfId="6083"/>
    <cellStyle name="Heading 1 9 4" xfId="6084"/>
    <cellStyle name="Heading 2" xfId="81" builtinId="17" customBuiltin="1"/>
    <cellStyle name="Heading 2 10" xfId="6085"/>
    <cellStyle name="Heading 2 10 2" xfId="6086"/>
    <cellStyle name="Heading 2 10 3" xfId="6087"/>
    <cellStyle name="Heading 2 10 4" xfId="6088"/>
    <cellStyle name="Heading 2 11" xfId="6089"/>
    <cellStyle name="Heading 2 11 2" xfId="6090"/>
    <cellStyle name="Heading 2 11 3" xfId="6091"/>
    <cellStyle name="Heading 2 11 4" xfId="6092"/>
    <cellStyle name="Heading 2 12" xfId="6093"/>
    <cellStyle name="Heading 2 12 2" xfId="6094"/>
    <cellStyle name="Heading 2 12 3" xfId="6095"/>
    <cellStyle name="Heading 2 12 4" xfId="6096"/>
    <cellStyle name="Heading 2 13" xfId="6097"/>
    <cellStyle name="Heading 2 14" xfId="6098"/>
    <cellStyle name="Heading 2 15" xfId="6099"/>
    <cellStyle name="Heading 2 16" xfId="6100"/>
    <cellStyle name="Heading 2 17" xfId="6101"/>
    <cellStyle name="Heading 2 18" xfId="6102"/>
    <cellStyle name="Heading 2 19" xfId="6103"/>
    <cellStyle name="Heading 2 2" xfId="6104"/>
    <cellStyle name="Heading 2 2 10" xfId="6105"/>
    <cellStyle name="Heading 2 2 11" xfId="6106"/>
    <cellStyle name="Heading 2 2 12" xfId="6107"/>
    <cellStyle name="Heading 2 2 13" xfId="6108"/>
    <cellStyle name="Heading 2 2 14" xfId="6109"/>
    <cellStyle name="Heading 2 2 15" xfId="6110"/>
    <cellStyle name="Heading 2 2 16" xfId="6111"/>
    <cellStyle name="Heading 2 2 17" xfId="6112"/>
    <cellStyle name="Heading 2 2 18" xfId="6113"/>
    <cellStyle name="Heading 2 2 19" xfId="6114"/>
    <cellStyle name="Heading 2 2 2" xfId="6115"/>
    <cellStyle name="Heading 2 2 2 2" xfId="36607"/>
    <cellStyle name="Heading 2 2 2 3" xfId="36608"/>
    <cellStyle name="Heading 2 2 20" xfId="6116"/>
    <cellStyle name="Heading 2 2 21" xfId="6117"/>
    <cellStyle name="Heading 2 2 22" xfId="6118"/>
    <cellStyle name="Heading 2 2 23" xfId="6119"/>
    <cellStyle name="Heading 2 2 24" xfId="6120"/>
    <cellStyle name="Heading 2 2 25" xfId="36609"/>
    <cellStyle name="Heading 2 2 26" xfId="36610"/>
    <cellStyle name="Heading 2 2 27" xfId="47801"/>
    <cellStyle name="Heading 2 2 3" xfId="6121"/>
    <cellStyle name="Heading 2 2 3 2" xfId="36611"/>
    <cellStyle name="Heading 2 2 4" xfId="6122"/>
    <cellStyle name="Heading 2 2 5" xfId="6123"/>
    <cellStyle name="Heading 2 2 6" xfId="6124"/>
    <cellStyle name="Heading 2 2 7" xfId="6125"/>
    <cellStyle name="Heading 2 2 8" xfId="6126"/>
    <cellStyle name="Heading 2 2 9" xfId="6127"/>
    <cellStyle name="Heading 2 20" xfId="36612"/>
    <cellStyle name="Heading 2 3" xfId="6128"/>
    <cellStyle name="Heading 2 3 10" xfId="6129"/>
    <cellStyle name="Heading 2 3 11" xfId="6130"/>
    <cellStyle name="Heading 2 3 12" xfId="6131"/>
    <cellStyle name="Heading 2 3 13" xfId="6132"/>
    <cellStyle name="Heading 2 3 14" xfId="6133"/>
    <cellStyle name="Heading 2 3 15" xfId="6134"/>
    <cellStyle name="Heading 2 3 16" xfId="36613"/>
    <cellStyle name="Heading 2 3 2" xfId="6135"/>
    <cellStyle name="Heading 2 3 3" xfId="6136"/>
    <cellStyle name="Heading 2 3 4" xfId="6137"/>
    <cellStyle name="Heading 2 3 5" xfId="6138"/>
    <cellStyle name="Heading 2 3 6" xfId="6139"/>
    <cellStyle name="Heading 2 3 7" xfId="6140"/>
    <cellStyle name="Heading 2 3 8" xfId="6141"/>
    <cellStyle name="Heading 2 3 9" xfId="6142"/>
    <cellStyle name="Heading 2 4" xfId="6143"/>
    <cellStyle name="Heading 2 4 2" xfId="6144"/>
    <cellStyle name="Heading 2 4 3" xfId="6145"/>
    <cellStyle name="Heading 2 4 4" xfId="6146"/>
    <cellStyle name="Heading 2 5" xfId="6147"/>
    <cellStyle name="Heading 2 5 2" xfId="6148"/>
    <cellStyle name="Heading 2 5 3" xfId="6149"/>
    <cellStyle name="Heading 2 5 4" xfId="6150"/>
    <cellStyle name="Heading 2 6" xfId="6151"/>
    <cellStyle name="Heading 2 6 2" xfId="6152"/>
    <cellStyle name="Heading 2 6 3" xfId="6153"/>
    <cellStyle name="Heading 2 6 4" xfId="6154"/>
    <cellStyle name="Heading 2 7" xfId="6155"/>
    <cellStyle name="Heading 2 7 2" xfId="6156"/>
    <cellStyle name="Heading 2 7 3" xfId="6157"/>
    <cellStyle name="Heading 2 7 4" xfId="6158"/>
    <cellStyle name="Heading 2 8" xfId="6159"/>
    <cellStyle name="Heading 2 8 2" xfId="6160"/>
    <cellStyle name="Heading 2 8 3" xfId="6161"/>
    <cellStyle name="Heading 2 8 4" xfId="6162"/>
    <cellStyle name="Heading 2 9" xfId="6163"/>
    <cellStyle name="Heading 2 9 2" xfId="6164"/>
    <cellStyle name="Heading 2 9 3" xfId="6165"/>
    <cellStyle name="Heading 2 9 4" xfId="6166"/>
    <cellStyle name="Heading 3" xfId="82" builtinId="18" customBuiltin="1"/>
    <cellStyle name="Heading 3 10" xfId="6167"/>
    <cellStyle name="Heading 3 10 2" xfId="6168"/>
    <cellStyle name="Heading 3 10 3" xfId="6169"/>
    <cellStyle name="Heading 3 10 4" xfId="6170"/>
    <cellStyle name="Heading 3 11" xfId="6171"/>
    <cellStyle name="Heading 3 11 2" xfId="6172"/>
    <cellStyle name="Heading 3 11 3" xfId="6173"/>
    <cellStyle name="Heading 3 11 4" xfId="6174"/>
    <cellStyle name="Heading 3 12" xfId="6175"/>
    <cellStyle name="Heading 3 12 2" xfId="6176"/>
    <cellStyle name="Heading 3 12 3" xfId="6177"/>
    <cellStyle name="Heading 3 12 4" xfId="6178"/>
    <cellStyle name="Heading 3 13" xfId="6179"/>
    <cellStyle name="Heading 3 14" xfId="6180"/>
    <cellStyle name="Heading 3 15" xfId="6181"/>
    <cellStyle name="Heading 3 16" xfId="6182"/>
    <cellStyle name="Heading 3 17" xfId="6183"/>
    <cellStyle name="Heading 3 18" xfId="6184"/>
    <cellStyle name="Heading 3 19" xfId="6185"/>
    <cellStyle name="Heading 3 2" xfId="6186"/>
    <cellStyle name="Heading 3 2 10" xfId="6187"/>
    <cellStyle name="Heading 3 2 11" xfId="6188"/>
    <cellStyle name="Heading 3 2 12" xfId="6189"/>
    <cellStyle name="Heading 3 2 13" xfId="6190"/>
    <cellStyle name="Heading 3 2 14" xfId="6191"/>
    <cellStyle name="Heading 3 2 15" xfId="6192"/>
    <cellStyle name="Heading 3 2 16" xfId="47802"/>
    <cellStyle name="Heading 3 2 2" xfId="6193"/>
    <cellStyle name="Heading 3 2 2 2" xfId="36614"/>
    <cellStyle name="Heading 3 2 2 3" xfId="36615"/>
    <cellStyle name="Heading 3 2 3" xfId="6194"/>
    <cellStyle name="Heading 3 2 4" xfId="6195"/>
    <cellStyle name="Heading 3 2 5" xfId="6196"/>
    <cellStyle name="Heading 3 2 6" xfId="6197"/>
    <cellStyle name="Heading 3 2 7" xfId="6198"/>
    <cellStyle name="Heading 3 2 8" xfId="6199"/>
    <cellStyle name="Heading 3 2 9" xfId="6200"/>
    <cellStyle name="Heading 3 20" xfId="36616"/>
    <cellStyle name="Heading 3 3" xfId="6201"/>
    <cellStyle name="Heading 3 3 10" xfId="6202"/>
    <cellStyle name="Heading 3 3 11" xfId="6203"/>
    <cellStyle name="Heading 3 3 12" xfId="6204"/>
    <cellStyle name="Heading 3 3 13" xfId="6205"/>
    <cellStyle name="Heading 3 3 14" xfId="6206"/>
    <cellStyle name="Heading 3 3 15" xfId="6207"/>
    <cellStyle name="Heading 3 3 2" xfId="6208"/>
    <cellStyle name="Heading 3 3 3" xfId="6209"/>
    <cellStyle name="Heading 3 3 4" xfId="6210"/>
    <cellStyle name="Heading 3 3 5" xfId="6211"/>
    <cellStyle name="Heading 3 3 6" xfId="6212"/>
    <cellStyle name="Heading 3 3 7" xfId="6213"/>
    <cellStyle name="Heading 3 3 8" xfId="6214"/>
    <cellStyle name="Heading 3 3 9" xfId="6215"/>
    <cellStyle name="Heading 3 4" xfId="6216"/>
    <cellStyle name="Heading 3 4 2" xfId="6217"/>
    <cellStyle name="Heading 3 4 3" xfId="6218"/>
    <cellStyle name="Heading 3 4 4" xfId="6219"/>
    <cellStyle name="Heading 3 5" xfId="6220"/>
    <cellStyle name="Heading 3 5 2" xfId="6221"/>
    <cellStyle name="Heading 3 5 3" xfId="6222"/>
    <cellStyle name="Heading 3 5 4" xfId="6223"/>
    <cellStyle name="Heading 3 6" xfId="6224"/>
    <cellStyle name="Heading 3 6 2" xfId="6225"/>
    <cellStyle name="Heading 3 6 3" xfId="6226"/>
    <cellStyle name="Heading 3 6 4" xfId="6227"/>
    <cellStyle name="Heading 3 7" xfId="6228"/>
    <cellStyle name="Heading 3 7 2" xfId="6229"/>
    <cellStyle name="Heading 3 7 3" xfId="6230"/>
    <cellStyle name="Heading 3 7 4" xfId="6231"/>
    <cellStyle name="Heading 3 8" xfId="6232"/>
    <cellStyle name="Heading 3 8 2" xfId="6233"/>
    <cellStyle name="Heading 3 8 3" xfId="6234"/>
    <cellStyle name="Heading 3 8 4" xfId="6235"/>
    <cellStyle name="Heading 3 9" xfId="6236"/>
    <cellStyle name="Heading 3 9 2" xfId="6237"/>
    <cellStyle name="Heading 3 9 3" xfId="6238"/>
    <cellStyle name="Heading 3 9 4" xfId="6239"/>
    <cellStyle name="Heading 4" xfId="83" builtinId="19" customBuiltin="1"/>
    <cellStyle name="Heading 4 10" xfId="6240"/>
    <cellStyle name="Heading 4 10 2" xfId="6241"/>
    <cellStyle name="Heading 4 10 3" xfId="6242"/>
    <cellStyle name="Heading 4 10 4" xfId="6243"/>
    <cellStyle name="Heading 4 11" xfId="6244"/>
    <cellStyle name="Heading 4 11 2" xfId="6245"/>
    <cellStyle name="Heading 4 11 3" xfId="6246"/>
    <cellStyle name="Heading 4 11 4" xfId="6247"/>
    <cellStyle name="Heading 4 12" xfId="6248"/>
    <cellStyle name="Heading 4 12 2" xfId="6249"/>
    <cellStyle name="Heading 4 12 3" xfId="6250"/>
    <cellStyle name="Heading 4 12 4" xfId="6251"/>
    <cellStyle name="Heading 4 13" xfId="6252"/>
    <cellStyle name="Heading 4 14" xfId="6253"/>
    <cellStyle name="Heading 4 15" xfId="6254"/>
    <cellStyle name="Heading 4 16" xfId="6255"/>
    <cellStyle name="Heading 4 17" xfId="6256"/>
    <cellStyle name="Heading 4 18" xfId="6257"/>
    <cellStyle name="Heading 4 19" xfId="6258"/>
    <cellStyle name="Heading 4 2" xfId="6259"/>
    <cellStyle name="Heading 4 2 10" xfId="6260"/>
    <cellStyle name="Heading 4 2 11" xfId="6261"/>
    <cellStyle name="Heading 4 2 12" xfId="6262"/>
    <cellStyle name="Heading 4 2 13" xfId="6263"/>
    <cellStyle name="Heading 4 2 14" xfId="6264"/>
    <cellStyle name="Heading 4 2 15" xfId="6265"/>
    <cellStyle name="Heading 4 2 16" xfId="47803"/>
    <cellStyle name="Heading 4 2 2" xfId="6266"/>
    <cellStyle name="Heading 4 2 2 2" xfId="36617"/>
    <cellStyle name="Heading 4 2 2 3" xfId="36618"/>
    <cellStyle name="Heading 4 2 3" xfId="6267"/>
    <cellStyle name="Heading 4 2 4" xfId="6268"/>
    <cellStyle name="Heading 4 2 5" xfId="6269"/>
    <cellStyle name="Heading 4 2 6" xfId="6270"/>
    <cellStyle name="Heading 4 2 7" xfId="6271"/>
    <cellStyle name="Heading 4 2 8" xfId="6272"/>
    <cellStyle name="Heading 4 2 9" xfId="6273"/>
    <cellStyle name="Heading 4 20" xfId="36619"/>
    <cellStyle name="Heading 4 3" xfId="6274"/>
    <cellStyle name="Heading 4 3 10" xfId="6275"/>
    <cellStyle name="Heading 4 3 11" xfId="6276"/>
    <cellStyle name="Heading 4 3 12" xfId="6277"/>
    <cellStyle name="Heading 4 3 13" xfId="6278"/>
    <cellStyle name="Heading 4 3 14" xfId="6279"/>
    <cellStyle name="Heading 4 3 15" xfId="6280"/>
    <cellStyle name="Heading 4 3 2" xfId="6281"/>
    <cellStyle name="Heading 4 3 3" xfId="6282"/>
    <cellStyle name="Heading 4 3 4" xfId="6283"/>
    <cellStyle name="Heading 4 3 5" xfId="6284"/>
    <cellStyle name="Heading 4 3 6" xfId="6285"/>
    <cellStyle name="Heading 4 3 7" xfId="6286"/>
    <cellStyle name="Heading 4 3 8" xfId="6287"/>
    <cellStyle name="Heading 4 3 9" xfId="6288"/>
    <cellStyle name="Heading 4 4" xfId="6289"/>
    <cellStyle name="Heading 4 4 2" xfId="6290"/>
    <cellStyle name="Heading 4 4 3" xfId="6291"/>
    <cellStyle name="Heading 4 4 4" xfId="6292"/>
    <cellStyle name="Heading 4 5" xfId="6293"/>
    <cellStyle name="Heading 4 5 2" xfId="6294"/>
    <cellStyle name="Heading 4 5 3" xfId="6295"/>
    <cellStyle name="Heading 4 5 4" xfId="6296"/>
    <cellStyle name="Heading 4 6" xfId="6297"/>
    <cellStyle name="Heading 4 6 2" xfId="6298"/>
    <cellStyle name="Heading 4 6 3" xfId="6299"/>
    <cellStyle name="Heading 4 6 4" xfId="6300"/>
    <cellStyle name="Heading 4 7" xfId="6301"/>
    <cellStyle name="Heading 4 7 2" xfId="6302"/>
    <cellStyle name="Heading 4 7 3" xfId="6303"/>
    <cellStyle name="Heading 4 7 4" xfId="6304"/>
    <cellStyle name="Heading 4 8" xfId="6305"/>
    <cellStyle name="Heading 4 8 2" xfId="6306"/>
    <cellStyle name="Heading 4 8 3" xfId="6307"/>
    <cellStyle name="Heading 4 8 4" xfId="6308"/>
    <cellStyle name="Heading 4 9" xfId="6309"/>
    <cellStyle name="Heading 4 9 2" xfId="6310"/>
    <cellStyle name="Heading 4 9 3" xfId="6311"/>
    <cellStyle name="Heading 4 9 4" xfId="6312"/>
    <cellStyle name="Heading1" xfId="6313"/>
    <cellStyle name="Heading1 10" xfId="6314"/>
    <cellStyle name="Heading1 11" xfId="6315"/>
    <cellStyle name="Heading1 12" xfId="6316"/>
    <cellStyle name="Heading1 13" xfId="6317"/>
    <cellStyle name="Heading1 14" xfId="6318"/>
    <cellStyle name="Heading1 15" xfId="6319"/>
    <cellStyle name="Heading1 16" xfId="6320"/>
    <cellStyle name="Heading1 17" xfId="6321"/>
    <cellStyle name="Heading1 18" xfId="6322"/>
    <cellStyle name="Heading1 19" xfId="6323"/>
    <cellStyle name="Heading1 2" xfId="6324"/>
    <cellStyle name="Heading1 2 2" xfId="6325"/>
    <cellStyle name="Heading1 20" xfId="6326"/>
    <cellStyle name="Heading1 21" xfId="6327"/>
    <cellStyle name="Heading1 22" xfId="6328"/>
    <cellStyle name="Heading1 23" xfId="6329"/>
    <cellStyle name="Heading1 24" xfId="6330"/>
    <cellStyle name="Heading1 25" xfId="6331"/>
    <cellStyle name="Heading1 26" xfId="6332"/>
    <cellStyle name="Heading1 27" xfId="6333"/>
    <cellStyle name="Heading1 28" xfId="6334"/>
    <cellStyle name="Heading1 29" xfId="6335"/>
    <cellStyle name="Heading1 3" xfId="6336"/>
    <cellStyle name="Heading1 3 10" xfId="6337"/>
    <cellStyle name="Heading1 3 11" xfId="6338"/>
    <cellStyle name="Heading1 3 12" xfId="6339"/>
    <cellStyle name="Heading1 3 13" xfId="6340"/>
    <cellStyle name="Heading1 3 14" xfId="6341"/>
    <cellStyle name="Heading1 3 15" xfId="6342"/>
    <cellStyle name="Heading1 3 16" xfId="6343"/>
    <cellStyle name="Heading1 3 2" xfId="6344"/>
    <cellStyle name="Heading1 3 3" xfId="6345"/>
    <cellStyle name="Heading1 3 4" xfId="6346"/>
    <cellStyle name="Heading1 3 5" xfId="6347"/>
    <cellStyle name="Heading1 3 6" xfId="6348"/>
    <cellStyle name="Heading1 3 7" xfId="6349"/>
    <cellStyle name="Heading1 3 8" xfId="6350"/>
    <cellStyle name="Heading1 3 9" xfId="6351"/>
    <cellStyle name="Heading1 30" xfId="6352"/>
    <cellStyle name="Heading1 31" xfId="6353"/>
    <cellStyle name="Heading1 32" xfId="6354"/>
    <cellStyle name="Heading1 33" xfId="6355"/>
    <cellStyle name="Heading1 34" xfId="6356"/>
    <cellStyle name="Heading1 35" xfId="6357"/>
    <cellStyle name="Heading1 36" xfId="6358"/>
    <cellStyle name="Heading1 37" xfId="6359"/>
    <cellStyle name="Heading1 38" xfId="6360"/>
    <cellStyle name="Heading1 39" xfId="6361"/>
    <cellStyle name="Heading1 4" xfId="6362"/>
    <cellStyle name="Heading1 40" xfId="6363"/>
    <cellStyle name="Heading1 41" xfId="6364"/>
    <cellStyle name="Heading1 5" xfId="6365"/>
    <cellStyle name="Heading1 6" xfId="6366"/>
    <cellStyle name="Heading1 7" xfId="6367"/>
    <cellStyle name="Heading1 8" xfId="6368"/>
    <cellStyle name="Heading1 9" xfId="6369"/>
    <cellStyle name="Heading2" xfId="6370"/>
    <cellStyle name="Heading2 10" xfId="6371"/>
    <cellStyle name="Heading2 11" xfId="6372"/>
    <cellStyle name="Heading2 12" xfId="6373"/>
    <cellStyle name="Heading2 13" xfId="6374"/>
    <cellStyle name="Heading2 14" xfId="6375"/>
    <cellStyle name="Heading2 15" xfId="6376"/>
    <cellStyle name="Heading2 16" xfId="6377"/>
    <cellStyle name="Heading2 17" xfId="6378"/>
    <cellStyle name="Heading2 18" xfId="6379"/>
    <cellStyle name="Heading2 19" xfId="6380"/>
    <cellStyle name="Heading2 2" xfId="6381"/>
    <cellStyle name="Heading2 2 2" xfId="6382"/>
    <cellStyle name="Heading2 20" xfId="6383"/>
    <cellStyle name="Heading2 21" xfId="6384"/>
    <cellStyle name="Heading2 22" xfId="6385"/>
    <cellStyle name="Heading2 23" xfId="6386"/>
    <cellStyle name="Heading2 24" xfId="6387"/>
    <cellStyle name="Heading2 25" xfId="6388"/>
    <cellStyle name="Heading2 26" xfId="6389"/>
    <cellStyle name="Heading2 27" xfId="6390"/>
    <cellStyle name="Heading2 28" xfId="6391"/>
    <cellStyle name="Heading2 29" xfId="6392"/>
    <cellStyle name="Heading2 3" xfId="6393"/>
    <cellStyle name="Heading2 3 10" xfId="6394"/>
    <cellStyle name="Heading2 3 11" xfId="6395"/>
    <cellStyle name="Heading2 3 12" xfId="6396"/>
    <cellStyle name="Heading2 3 13" xfId="6397"/>
    <cellStyle name="Heading2 3 14" xfId="6398"/>
    <cellStyle name="Heading2 3 15" xfId="6399"/>
    <cellStyle name="Heading2 3 16" xfId="6400"/>
    <cellStyle name="Heading2 3 2" xfId="6401"/>
    <cellStyle name="Heading2 3 3" xfId="6402"/>
    <cellStyle name="Heading2 3 4" xfId="6403"/>
    <cellStyle name="Heading2 3 5" xfId="6404"/>
    <cellStyle name="Heading2 3 6" xfId="6405"/>
    <cellStyle name="Heading2 3 7" xfId="6406"/>
    <cellStyle name="Heading2 3 8" xfId="6407"/>
    <cellStyle name="Heading2 3 9" xfId="6408"/>
    <cellStyle name="Heading2 30" xfId="6409"/>
    <cellStyle name="Heading2 31" xfId="6410"/>
    <cellStyle name="Heading2 32" xfId="6411"/>
    <cellStyle name="Heading2 33" xfId="6412"/>
    <cellStyle name="Heading2 34" xfId="6413"/>
    <cellStyle name="Heading2 35" xfId="6414"/>
    <cellStyle name="Heading2 36" xfId="6415"/>
    <cellStyle name="Heading2 37" xfId="6416"/>
    <cellStyle name="Heading2 38" xfId="6417"/>
    <cellStyle name="Heading2 39" xfId="6418"/>
    <cellStyle name="Heading2 4" xfId="6419"/>
    <cellStyle name="Heading2 40" xfId="6420"/>
    <cellStyle name="Heading2 41" xfId="6421"/>
    <cellStyle name="Heading2 5" xfId="6422"/>
    <cellStyle name="Heading2 6" xfId="6423"/>
    <cellStyle name="Heading2 7" xfId="6424"/>
    <cellStyle name="Heading2 8" xfId="6425"/>
    <cellStyle name="Heading2 9" xfId="6426"/>
    <cellStyle name="Heading3" xfId="6427"/>
    <cellStyle name="Heading4Yellow" xfId="6428"/>
    <cellStyle name="Heading4Yellow 2" xfId="36620"/>
    <cellStyle name="Heading7" xfId="6429"/>
    <cellStyle name="HEADINGS" xfId="45"/>
    <cellStyle name="HEADINGSTOP" xfId="46"/>
    <cellStyle name="HeadlineStyle" xfId="36621"/>
    <cellStyle name="HeadlineStyle 2" xfId="36622"/>
    <cellStyle name="HeadlineStyleJustified" xfId="36623"/>
    <cellStyle name="HeadlineStyleJustified 2" xfId="36624"/>
    <cellStyle name="Hidden" xfId="6430"/>
    <cellStyle name="Hidden 2" xfId="6431"/>
    <cellStyle name="Hidden 3" xfId="6432"/>
    <cellStyle name="Hidden 4" xfId="6433"/>
    <cellStyle name="Hidden.prt" xfId="6434"/>
    <cellStyle name="Hidden_1-31-04 Provision as of 7-30-09 - TB 7.15 - JS" xfId="6435"/>
    <cellStyle name="HiddenInput" xfId="6436"/>
    <cellStyle name="HiddenInput.prt" xfId="6437"/>
    <cellStyle name="HiddenInput.prt 2" xfId="6438"/>
    <cellStyle name="HiddenInput.prt 3" xfId="6439"/>
    <cellStyle name="HiddenInput.prt_Comverse 2004 Income Tax Review Wkbk 02 03" xfId="6440"/>
    <cellStyle name="HIDE" xfId="6441"/>
    <cellStyle name="HIGHLIGHT" xfId="6442"/>
    <cellStyle name="Hipervínculo" xfId="6443"/>
    <cellStyle name="Hipervínculo visitado" xfId="6444"/>
    <cellStyle name="Hipervínculo_713 (1)" xfId="6445"/>
    <cellStyle name="Hyperlink" xfId="12757" builtinId="8" customBuiltin="1"/>
    <cellStyle name="Hyperlink 2" xfId="36625"/>
    <cellStyle name="Hyperlink 2 2" xfId="36626"/>
    <cellStyle name="Hyperlink 2 2 2" xfId="36627"/>
    <cellStyle name="Hyperlink 2 2 3" xfId="36628"/>
    <cellStyle name="Hyperlink 2 2 4" xfId="36629"/>
    <cellStyle name="Hyperlink 2 3" xfId="36630"/>
    <cellStyle name="Hyperlink 2 3 2" xfId="36631"/>
    <cellStyle name="Hyperlink 2 4" xfId="36632"/>
    <cellStyle name="Hyperlink 2 5" xfId="36633"/>
    <cellStyle name="Hyperlink 2 6" xfId="36634"/>
    <cellStyle name="Hyperlink 2 7" xfId="47804"/>
    <cellStyle name="Hyperlink 3" xfId="36635"/>
    <cellStyle name="Hyperlink 3 2" xfId="36636"/>
    <cellStyle name="Hyperlink 4" xfId="36637"/>
    <cellStyle name="Impsat" xfId="6446"/>
    <cellStyle name="IMR" xfId="6447"/>
    <cellStyle name="IMR 10" xfId="6448"/>
    <cellStyle name="IMR 10 2" xfId="36638"/>
    <cellStyle name="IMR 11" xfId="6449"/>
    <cellStyle name="IMR 11 2" xfId="36639"/>
    <cellStyle name="IMR 12" xfId="6450"/>
    <cellStyle name="IMR 12 2" xfId="36640"/>
    <cellStyle name="IMR 13" xfId="6451"/>
    <cellStyle name="IMR 13 2" xfId="36641"/>
    <cellStyle name="IMR 14" xfId="6452"/>
    <cellStyle name="IMR 14 2" xfId="36642"/>
    <cellStyle name="IMR 15" xfId="6453"/>
    <cellStyle name="IMR 15 2" xfId="36643"/>
    <cellStyle name="IMR 16" xfId="6454"/>
    <cellStyle name="IMR 16 2" xfId="36644"/>
    <cellStyle name="IMR 17" xfId="6455"/>
    <cellStyle name="IMR 17 2" xfId="36645"/>
    <cellStyle name="IMR 18" xfId="6456"/>
    <cellStyle name="IMR 18 2" xfId="36646"/>
    <cellStyle name="IMR 19" xfId="6457"/>
    <cellStyle name="IMR 19 2" xfId="36647"/>
    <cellStyle name="IMR 2" xfId="6458"/>
    <cellStyle name="IMR 2 2" xfId="6459"/>
    <cellStyle name="IMR 2 2 2" xfId="36648"/>
    <cellStyle name="IMR 2 3" xfId="36649"/>
    <cellStyle name="IMR 20" xfId="6460"/>
    <cellStyle name="IMR 20 2" xfId="36650"/>
    <cellStyle name="IMR 21" xfId="6461"/>
    <cellStyle name="IMR 21 2" xfId="36651"/>
    <cellStyle name="IMR 22" xfId="6462"/>
    <cellStyle name="IMR 22 2" xfId="36652"/>
    <cellStyle name="IMR 23" xfId="6463"/>
    <cellStyle name="IMR 23 2" xfId="36653"/>
    <cellStyle name="IMR 24" xfId="6464"/>
    <cellStyle name="IMR 24 2" xfId="36654"/>
    <cellStyle name="IMR 25" xfId="6465"/>
    <cellStyle name="IMR 25 2" xfId="36655"/>
    <cellStyle name="IMR 26" xfId="6466"/>
    <cellStyle name="IMR 26 2" xfId="36656"/>
    <cellStyle name="IMR 27" xfId="6467"/>
    <cellStyle name="IMR 27 2" xfId="36657"/>
    <cellStyle name="IMR 28" xfId="6468"/>
    <cellStyle name="IMR 28 2" xfId="36658"/>
    <cellStyle name="IMR 29" xfId="6469"/>
    <cellStyle name="IMR 29 2" xfId="36659"/>
    <cellStyle name="IMR 3" xfId="6470"/>
    <cellStyle name="IMR 3 10" xfId="6471"/>
    <cellStyle name="IMR 3 10 2" xfId="36660"/>
    <cellStyle name="IMR 3 11" xfId="6472"/>
    <cellStyle name="IMR 3 11 2" xfId="36661"/>
    <cellStyle name="IMR 3 12" xfId="6473"/>
    <cellStyle name="IMR 3 12 2" xfId="36662"/>
    <cellStyle name="IMR 3 13" xfId="6474"/>
    <cellStyle name="IMR 3 13 2" xfId="36663"/>
    <cellStyle name="IMR 3 14" xfId="6475"/>
    <cellStyle name="IMR 3 14 2" xfId="36664"/>
    <cellStyle name="IMR 3 15" xfId="6476"/>
    <cellStyle name="IMR 3 15 2" xfId="36665"/>
    <cellStyle name="IMR 3 16" xfId="6477"/>
    <cellStyle name="IMR 3 16 2" xfId="36666"/>
    <cellStyle name="IMR 3 17" xfId="36667"/>
    <cellStyle name="IMR 3 2" xfId="6478"/>
    <cellStyle name="IMR 3 2 2" xfId="36668"/>
    <cellStyle name="IMR 3 3" xfId="6479"/>
    <cellStyle name="IMR 3 3 2" xfId="36669"/>
    <cellStyle name="IMR 3 4" xfId="6480"/>
    <cellStyle name="IMR 3 4 2" xfId="36670"/>
    <cellStyle name="IMR 3 5" xfId="6481"/>
    <cellStyle name="IMR 3 5 2" xfId="36671"/>
    <cellStyle name="IMR 3 6" xfId="6482"/>
    <cellStyle name="IMR 3 6 2" xfId="36672"/>
    <cellStyle name="IMR 3 7" xfId="6483"/>
    <cellStyle name="IMR 3 7 2" xfId="36673"/>
    <cellStyle name="IMR 3 8" xfId="6484"/>
    <cellStyle name="IMR 3 8 2" xfId="36674"/>
    <cellStyle name="IMR 3 9" xfId="6485"/>
    <cellStyle name="IMR 3 9 2" xfId="36675"/>
    <cellStyle name="IMR 30" xfId="6486"/>
    <cellStyle name="IMR 30 2" xfId="36676"/>
    <cellStyle name="IMR 31" xfId="6487"/>
    <cellStyle name="IMR 31 2" xfId="36677"/>
    <cellStyle name="IMR 32" xfId="6488"/>
    <cellStyle name="IMR 32 2" xfId="36678"/>
    <cellStyle name="IMR 33" xfId="6489"/>
    <cellStyle name="IMR 33 2" xfId="36679"/>
    <cellStyle name="IMR 34" xfId="6490"/>
    <cellStyle name="IMR 34 2" xfId="36680"/>
    <cellStyle name="IMR 35" xfId="6491"/>
    <cellStyle name="IMR 35 2" xfId="36681"/>
    <cellStyle name="IMR 36" xfId="6492"/>
    <cellStyle name="IMR 36 2" xfId="36682"/>
    <cellStyle name="IMR 37" xfId="6493"/>
    <cellStyle name="IMR 37 2" xfId="36683"/>
    <cellStyle name="IMR 38" xfId="6494"/>
    <cellStyle name="IMR 38 2" xfId="36684"/>
    <cellStyle name="IMR 39" xfId="6495"/>
    <cellStyle name="IMR 39 2" xfId="36685"/>
    <cellStyle name="IMR 4" xfId="6496"/>
    <cellStyle name="IMR 4 2" xfId="36686"/>
    <cellStyle name="IMR 40" xfId="6497"/>
    <cellStyle name="IMR 40 2" xfId="36687"/>
    <cellStyle name="IMR 41" xfId="6498"/>
    <cellStyle name="IMR 41 2" xfId="36688"/>
    <cellStyle name="IMR 42" xfId="36689"/>
    <cellStyle name="IMR 5" xfId="6499"/>
    <cellStyle name="IMR 5 2" xfId="36690"/>
    <cellStyle name="IMR 6" xfId="6500"/>
    <cellStyle name="IMR 6 2" xfId="36691"/>
    <cellStyle name="IMR 7" xfId="6501"/>
    <cellStyle name="IMR 7 2" xfId="36692"/>
    <cellStyle name="IMR 8" xfId="6502"/>
    <cellStyle name="IMR 8 2" xfId="36693"/>
    <cellStyle name="IMR 9" xfId="6503"/>
    <cellStyle name="IMR 9 2" xfId="36694"/>
    <cellStyle name="Incorrecto" xfId="6504"/>
    <cellStyle name="Incorreto" xfId="6505"/>
    <cellStyle name="Indent" xfId="6506"/>
    <cellStyle name="inp.Dropdown" xfId="6507"/>
    <cellStyle name="inp.Dropdown.prt" xfId="6508"/>
    <cellStyle name="inp.Dropdown.prt 2" xfId="6509"/>
    <cellStyle name="inp.Dropdown.prt 2 2" xfId="6510"/>
    <cellStyle name="inp.Dropdown.prt 3" xfId="6511"/>
    <cellStyle name="inp.Dropdown.prt_Comverse 2004 Income Tax Review Wkbk 02 03" xfId="6512"/>
    <cellStyle name="inp.Exchange" xfId="6513"/>
    <cellStyle name="inp.FX" xfId="6514"/>
    <cellStyle name="inp.FX.prt" xfId="6515"/>
    <cellStyle name="inp.FX.prt 2" xfId="6516"/>
    <cellStyle name="inp.FX.prt 2 2" xfId="6517"/>
    <cellStyle name="inp.FX.prt 3" xfId="6518"/>
    <cellStyle name="inp.FX_Apport &amp; Look-through" xfId="6519"/>
    <cellStyle name="inp.General" xfId="6520"/>
    <cellStyle name="inp.General.prt" xfId="6521"/>
    <cellStyle name="inp.General.prt 2" xfId="6522"/>
    <cellStyle name="inp.General.prt 2 2" xfId="6523"/>
    <cellStyle name="inp.General.prt 3" xfId="6524"/>
    <cellStyle name="inp.General_Apport &amp; Look-through" xfId="6525"/>
    <cellStyle name="inp.Locked" xfId="6526"/>
    <cellStyle name="inp.Locked.mth" xfId="6527"/>
    <cellStyle name="inp.Locked.txt" xfId="6528"/>
    <cellStyle name="inp.LockedHidden" xfId="6529"/>
    <cellStyle name="inp.Number" xfId="6530"/>
    <cellStyle name="inp.Number.prt" xfId="6531"/>
    <cellStyle name="inp.Number.prt 2" xfId="6532"/>
    <cellStyle name="inp.Number.prt 2 2" xfId="6533"/>
    <cellStyle name="inp.Number.prt 3" xfId="6534"/>
    <cellStyle name="inp.Number_Apport &amp; Look-through" xfId="6535"/>
    <cellStyle name="inp.Percent" xfId="6536"/>
    <cellStyle name="inp.Percent.prt" xfId="6537"/>
    <cellStyle name="inp.Percent.prt 2" xfId="6538"/>
    <cellStyle name="inp.Percent.prt 2 2" xfId="6539"/>
    <cellStyle name="inp.Percent.prt 3" xfId="6540"/>
    <cellStyle name="inp.Percent_Apport &amp; Look-through" xfId="6541"/>
    <cellStyle name="inp.Protected" xfId="6542"/>
    <cellStyle name="inp.Protected 2" xfId="6543"/>
    <cellStyle name="inp.US$" xfId="6544"/>
    <cellStyle name="inp.US$.prt" xfId="6545"/>
    <cellStyle name="inp.US$.prt 2" xfId="6546"/>
    <cellStyle name="inp.US$.prt 2 2" xfId="6547"/>
    <cellStyle name="inp.US$.prt 3" xfId="6548"/>
    <cellStyle name="inp.US$_mInKeyCode" xfId="6549"/>
    <cellStyle name="inp.YesNo" xfId="6550"/>
    <cellStyle name="inp.YesNo.prt" xfId="6551"/>
    <cellStyle name="inp.YesNo.prt 2" xfId="6552"/>
    <cellStyle name="inp.YesNo.prt 2 2" xfId="6553"/>
    <cellStyle name="inp.YesNo.prt 3" xfId="6554"/>
    <cellStyle name="inp.YesNo_Apport &amp; Look-through" xfId="6555"/>
    <cellStyle name="Input" xfId="87" builtinId="20" customBuiltin="1"/>
    <cellStyle name="Input - Style1" xfId="6556"/>
    <cellStyle name="Input - Style1 10" xfId="6557"/>
    <cellStyle name="Input - Style1 11" xfId="6558"/>
    <cellStyle name="Input - Style1 12" xfId="6559"/>
    <cellStyle name="Input - Style1 13" xfId="6560"/>
    <cellStyle name="Input - Style1 14" xfId="6561"/>
    <cellStyle name="Input - Style1 15" xfId="6562"/>
    <cellStyle name="Input - Style1 16" xfId="6563"/>
    <cellStyle name="Input - Style1 17" xfId="6564"/>
    <cellStyle name="Input - Style1 18" xfId="6565"/>
    <cellStyle name="Input - Style1 19" xfId="6566"/>
    <cellStyle name="Input - Style1 2" xfId="6567"/>
    <cellStyle name="Input - Style1 2 2" xfId="6568"/>
    <cellStyle name="Input - Style1 20" xfId="6569"/>
    <cellStyle name="Input - Style1 21" xfId="6570"/>
    <cellStyle name="Input - Style1 22" xfId="6571"/>
    <cellStyle name="Input - Style1 23" xfId="6572"/>
    <cellStyle name="Input - Style1 24" xfId="6573"/>
    <cellStyle name="Input - Style1 25" xfId="6574"/>
    <cellStyle name="Input - Style1 26" xfId="6575"/>
    <cellStyle name="Input - Style1 27" xfId="6576"/>
    <cellStyle name="Input - Style1 28" xfId="6577"/>
    <cellStyle name="Input - Style1 29" xfId="6578"/>
    <cellStyle name="Input - Style1 3" xfId="6579"/>
    <cellStyle name="Input - Style1 3 10" xfId="6580"/>
    <cellStyle name="Input - Style1 3 11" xfId="6581"/>
    <cellStyle name="Input - Style1 3 12" xfId="6582"/>
    <cellStyle name="Input - Style1 3 13" xfId="6583"/>
    <cellStyle name="Input - Style1 3 14" xfId="6584"/>
    <cellStyle name="Input - Style1 3 15" xfId="6585"/>
    <cellStyle name="Input - Style1 3 16" xfId="6586"/>
    <cellStyle name="Input - Style1 3 2" xfId="6587"/>
    <cellStyle name="Input - Style1 3 3" xfId="6588"/>
    <cellStyle name="Input - Style1 3 4" xfId="6589"/>
    <cellStyle name="Input - Style1 3 5" xfId="6590"/>
    <cellStyle name="Input - Style1 3 6" xfId="6591"/>
    <cellStyle name="Input - Style1 3 7" xfId="6592"/>
    <cellStyle name="Input - Style1 3 8" xfId="6593"/>
    <cellStyle name="Input - Style1 3 9" xfId="6594"/>
    <cellStyle name="Input - Style1 30" xfId="6595"/>
    <cellStyle name="Input - Style1 31" xfId="6596"/>
    <cellStyle name="Input - Style1 32" xfId="6597"/>
    <cellStyle name="Input - Style1 33" xfId="6598"/>
    <cellStyle name="Input - Style1 34" xfId="6599"/>
    <cellStyle name="Input - Style1 35" xfId="6600"/>
    <cellStyle name="Input - Style1 36" xfId="6601"/>
    <cellStyle name="Input - Style1 37" xfId="6602"/>
    <cellStyle name="Input - Style1 38" xfId="6603"/>
    <cellStyle name="Input - Style1 39" xfId="6604"/>
    <cellStyle name="Input - Style1 4" xfId="6605"/>
    <cellStyle name="Input - Style1 40" xfId="6606"/>
    <cellStyle name="Input - Style1 41" xfId="6607"/>
    <cellStyle name="Input - Style1 5" xfId="6608"/>
    <cellStyle name="Input - Style1 6" xfId="6609"/>
    <cellStyle name="Input - Style1 7" xfId="6610"/>
    <cellStyle name="Input - Style1 8" xfId="6611"/>
    <cellStyle name="Input - Style1 9" xfId="6612"/>
    <cellStyle name="Input [yellow]" xfId="47"/>
    <cellStyle name="Input [yellow] 2" xfId="6613"/>
    <cellStyle name="Input [yellow] 2 2" xfId="36695"/>
    <cellStyle name="Input [yellow] 3" xfId="6614"/>
    <cellStyle name="Input [yellow] 3 2" xfId="36696"/>
    <cellStyle name="Input [yellow] 4" xfId="36697"/>
    <cellStyle name="Input [yellow] 5" xfId="36698"/>
    <cellStyle name="Input [yellow] 6" xfId="36699"/>
    <cellStyle name="Input [yellow]_Comverse 2004 Income Tax Review Wkbk 02 03" xfId="6615"/>
    <cellStyle name="Input 10" xfId="6616"/>
    <cellStyle name="Input 10 2" xfId="6617"/>
    <cellStyle name="Input 10 3" xfId="6618"/>
    <cellStyle name="Input 10 4" xfId="6619"/>
    <cellStyle name="Input 11" xfId="6620"/>
    <cellStyle name="Input 11 2" xfId="6621"/>
    <cellStyle name="Input 11 3" xfId="6622"/>
    <cellStyle name="Input 11 4" xfId="6623"/>
    <cellStyle name="Input 12" xfId="6624"/>
    <cellStyle name="Input 12 2" xfId="6625"/>
    <cellStyle name="Input 12 3" xfId="6626"/>
    <cellStyle name="Input 12 4" xfId="6627"/>
    <cellStyle name="Input 13" xfId="6628"/>
    <cellStyle name="Input 14" xfId="6629"/>
    <cellStyle name="Input 15" xfId="6630"/>
    <cellStyle name="Input 16" xfId="6631"/>
    <cellStyle name="Input 17" xfId="6632"/>
    <cellStyle name="Input 18" xfId="6633"/>
    <cellStyle name="Input 19" xfId="6634"/>
    <cellStyle name="Input 2" xfId="6635"/>
    <cellStyle name="Input 2 10" xfId="6636"/>
    <cellStyle name="Input 2 11" xfId="6637"/>
    <cellStyle name="Input 2 12" xfId="6638"/>
    <cellStyle name="Input 2 13" xfId="6639"/>
    <cellStyle name="Input 2 14" xfId="6640"/>
    <cellStyle name="Input 2 14 2" xfId="36700"/>
    <cellStyle name="Input 2 15" xfId="6641"/>
    <cellStyle name="Input 2 15 2" xfId="36701"/>
    <cellStyle name="Input 2 16" xfId="36702"/>
    <cellStyle name="Input 2 17" xfId="36703"/>
    <cellStyle name="Input 2 18" xfId="47805"/>
    <cellStyle name="Input 2 2" xfId="6642"/>
    <cellStyle name="Input 2 2 2" xfId="36704"/>
    <cellStyle name="Input 2 2 3" xfId="36705"/>
    <cellStyle name="Input 2 3" xfId="6643"/>
    <cellStyle name="Input 2 3 2" xfId="36706"/>
    <cellStyle name="Input 2 4" xfId="6644"/>
    <cellStyle name="Input 2 5" xfId="6645"/>
    <cellStyle name="Input 2 6" xfId="6646"/>
    <cellStyle name="Input 2 7" xfId="6647"/>
    <cellStyle name="Input 2 8" xfId="6648"/>
    <cellStyle name="Input 2 9" xfId="6649"/>
    <cellStyle name="Input 20" xfId="36707"/>
    <cellStyle name="Input 21" xfId="36708"/>
    <cellStyle name="Input 3" xfId="6650"/>
    <cellStyle name="Input 3 10" xfId="6651"/>
    <cellStyle name="Input 3 11" xfId="6652"/>
    <cellStyle name="Input 3 12" xfId="6653"/>
    <cellStyle name="Input 3 13" xfId="6654"/>
    <cellStyle name="Input 3 14" xfId="6655"/>
    <cellStyle name="Input 3 14 2" xfId="36709"/>
    <cellStyle name="Input 3 15" xfId="6656"/>
    <cellStyle name="Input 3 15 2" xfId="36710"/>
    <cellStyle name="Input 3 16" xfId="36711"/>
    <cellStyle name="Input 3 17" xfId="36712"/>
    <cellStyle name="Input 3 2" xfId="6657"/>
    <cellStyle name="Input 3 2 2" xfId="36713"/>
    <cellStyle name="Input 3 3" xfId="6658"/>
    <cellStyle name="Input 3 4" xfId="6659"/>
    <cellStyle name="Input 3 5" xfId="6660"/>
    <cellStyle name="Input 3 6" xfId="6661"/>
    <cellStyle name="Input 3 7" xfId="6662"/>
    <cellStyle name="Input 3 8" xfId="6663"/>
    <cellStyle name="Input 3 9" xfId="6664"/>
    <cellStyle name="Input 4" xfId="6665"/>
    <cellStyle name="Input 4 2" xfId="6666"/>
    <cellStyle name="Input 4 3" xfId="6667"/>
    <cellStyle name="Input 4 4" xfId="6668"/>
    <cellStyle name="Input 4 5" xfId="36714"/>
    <cellStyle name="Input 5" xfId="6669"/>
    <cellStyle name="Input 5 2" xfId="6670"/>
    <cellStyle name="Input 5 3" xfId="6671"/>
    <cellStyle name="Input 5 4" xfId="6672"/>
    <cellStyle name="Input 5 5" xfId="36715"/>
    <cellStyle name="Input 6" xfId="6673"/>
    <cellStyle name="Input 6 2" xfId="6674"/>
    <cellStyle name="Input 6 3" xfId="6675"/>
    <cellStyle name="Input 6 4" xfId="6676"/>
    <cellStyle name="Input 6 5" xfId="36716"/>
    <cellStyle name="Input 7" xfId="6677"/>
    <cellStyle name="Input 7 2" xfId="6678"/>
    <cellStyle name="Input 7 3" xfId="6679"/>
    <cellStyle name="Input 7 4" xfId="6680"/>
    <cellStyle name="Input 7 5" xfId="36717"/>
    <cellStyle name="Input 8" xfId="6681"/>
    <cellStyle name="Input 8 2" xfId="6682"/>
    <cellStyle name="Input 8 3" xfId="6683"/>
    <cellStyle name="Input 8 4" xfId="6684"/>
    <cellStyle name="Input 8 5" xfId="36718"/>
    <cellStyle name="Input 9" xfId="6685"/>
    <cellStyle name="Input 9 2" xfId="6686"/>
    <cellStyle name="Input 9 3" xfId="6687"/>
    <cellStyle name="Input 9 4" xfId="6688"/>
    <cellStyle name="Input Cells" xfId="6689"/>
    <cellStyle name="Input Cells 10" xfId="6690"/>
    <cellStyle name="Input Cells 11" xfId="6691"/>
    <cellStyle name="Input Cells 12" xfId="6692"/>
    <cellStyle name="Input Cells 13" xfId="6693"/>
    <cellStyle name="Input Cells 14" xfId="6694"/>
    <cellStyle name="Input Cells 15" xfId="6695"/>
    <cellStyle name="Input Cells 16" xfId="6696"/>
    <cellStyle name="Input Cells 17" xfId="6697"/>
    <cellStyle name="Input Cells 18" xfId="6698"/>
    <cellStyle name="Input Cells 19" xfId="6699"/>
    <cellStyle name="Input Cells 2" xfId="6700"/>
    <cellStyle name="Input Cells 2 2" xfId="6701"/>
    <cellStyle name="Input Cells 20" xfId="6702"/>
    <cellStyle name="Input Cells 21" xfId="6703"/>
    <cellStyle name="Input Cells 22" xfId="6704"/>
    <cellStyle name="Input Cells 23" xfId="6705"/>
    <cellStyle name="Input Cells 24" xfId="6706"/>
    <cellStyle name="Input Cells 25" xfId="6707"/>
    <cellStyle name="Input Cells 26" xfId="6708"/>
    <cellStyle name="Input Cells 27" xfId="6709"/>
    <cellStyle name="Input Cells 28" xfId="6710"/>
    <cellStyle name="Input Cells 29" xfId="6711"/>
    <cellStyle name="Input Cells 3" xfId="6712"/>
    <cellStyle name="Input Cells 3 10" xfId="6713"/>
    <cellStyle name="Input Cells 3 11" xfId="6714"/>
    <cellStyle name="Input Cells 3 12" xfId="6715"/>
    <cellStyle name="Input Cells 3 13" xfId="6716"/>
    <cellStyle name="Input Cells 3 14" xfId="6717"/>
    <cellStyle name="Input Cells 3 15" xfId="6718"/>
    <cellStyle name="Input Cells 3 16" xfId="6719"/>
    <cellStyle name="Input Cells 3 2" xfId="6720"/>
    <cellStyle name="Input Cells 3 3" xfId="6721"/>
    <cellStyle name="Input Cells 3 4" xfId="6722"/>
    <cellStyle name="Input Cells 3 5" xfId="6723"/>
    <cellStyle name="Input Cells 3 6" xfId="6724"/>
    <cellStyle name="Input Cells 3 7" xfId="6725"/>
    <cellStyle name="Input Cells 3 8" xfId="6726"/>
    <cellStyle name="Input Cells 3 9" xfId="6727"/>
    <cellStyle name="Input Cells 30" xfId="6728"/>
    <cellStyle name="Input Cells 31" xfId="6729"/>
    <cellStyle name="Input Cells 32" xfId="6730"/>
    <cellStyle name="Input Cells 33" xfId="6731"/>
    <cellStyle name="Input Cells 34" xfId="6732"/>
    <cellStyle name="Input Cells 35" xfId="6733"/>
    <cellStyle name="Input Cells 36" xfId="6734"/>
    <cellStyle name="Input Cells 37" xfId="6735"/>
    <cellStyle name="Input Cells 38" xfId="6736"/>
    <cellStyle name="Input Cells 39" xfId="6737"/>
    <cellStyle name="Input Cells 4" xfId="6738"/>
    <cellStyle name="Input Cells 40" xfId="6739"/>
    <cellStyle name="Input Cells 41" xfId="6740"/>
    <cellStyle name="Input Cells 5" xfId="6741"/>
    <cellStyle name="Input Cells 6" xfId="6742"/>
    <cellStyle name="Input Cells 7" xfId="6743"/>
    <cellStyle name="Input Cells 8" xfId="6744"/>
    <cellStyle name="Input Cells 9" xfId="6745"/>
    <cellStyle name="InputBlue" xfId="36719"/>
    <cellStyle name="InputS" xfId="36720"/>
    <cellStyle name="Inputs 2" xfId="36721"/>
    <cellStyle name="Insatisfaisant" xfId="6746"/>
    <cellStyle name="kd.BasktGrp" xfId="6747"/>
    <cellStyle name="kd.BasktGrp 2" xfId="6748"/>
    <cellStyle name="kd.BasktGrp 3" xfId="6749"/>
    <cellStyle name="kd.BasktGrp_Comverse 2004 Income Tax Review Wkbk 02 03" xfId="6750"/>
    <cellStyle name="kd.BlankTemplates" xfId="6751"/>
    <cellStyle name="kd.BlankTemplates 2" xfId="6752"/>
    <cellStyle name="kd.BlankTemplates 3" xfId="6753"/>
    <cellStyle name="kd.BlankTemplates_Comverse 2004 Income Tax Review Wkbk 02 03" xfId="6754"/>
    <cellStyle name="kd.ColCompKeyTyp" xfId="6755"/>
    <cellStyle name="kd.ColCompKeyTyp 2" xfId="6756"/>
    <cellStyle name="kd.ColCompKeyTyp 3" xfId="6757"/>
    <cellStyle name="kd.ColCompKeyTyp_Comverse 2004 Income Tax Review Wkbk 02 03" xfId="6758"/>
    <cellStyle name="kd.CompKeyCol" xfId="6759"/>
    <cellStyle name="kd.CompKeyCol 2" xfId="6760"/>
    <cellStyle name="kd.CompKeyCol 3" xfId="6761"/>
    <cellStyle name="kd.CompKeyCol_Comverse 2004 Income Tax Review Wkbk 02 03" xfId="6762"/>
    <cellStyle name="kd.DynKeyColumn" xfId="6763"/>
    <cellStyle name="kd.DynKeyColumn 2" xfId="6764"/>
    <cellStyle name="kd.DynKeyColumn 3" xfId="6765"/>
    <cellStyle name="kd.DynKeyColumn_Comverse 2004 Income Tax Review Wkbk 02 03" xfId="6766"/>
    <cellStyle name="kd.DynKeyRows" xfId="6767"/>
    <cellStyle name="kd.DynKeyRows 2" xfId="6768"/>
    <cellStyle name="kd.DynKeyRows 3" xfId="6769"/>
    <cellStyle name="kd.DynKeyRows_Comverse 2004 Income Tax Review Wkbk 02 03" xfId="6770"/>
    <cellStyle name="kd.DynKeyStrtRow" xfId="6771"/>
    <cellStyle name="kd.DynKeyStrtRow 2" xfId="6772"/>
    <cellStyle name="kd.DynKeyStrtRow 3" xfId="6773"/>
    <cellStyle name="kd.DynKeyStrtRow_Comverse 2004 Income Tax Review Wkbk 02 03" xfId="6774"/>
    <cellStyle name="kd.EmptySpaces" xfId="6775"/>
    <cellStyle name="kd.EmptySpaces 2" xfId="6776"/>
    <cellStyle name="kd.EmptySpaces 3" xfId="6777"/>
    <cellStyle name="kd.EmptySpaces_Comverse 2004 Income Tax Review Wkbk 02 03" xfId="6778"/>
    <cellStyle name="kd.KeyGrp" xfId="6779"/>
    <cellStyle name="kd.KeyGrp 2" xfId="6780"/>
    <cellStyle name="kd.KeyGrp 3" xfId="6781"/>
    <cellStyle name="kd.KeyGrp_Comverse 2004 Income Tax Review Wkbk 02 03" xfId="6782"/>
    <cellStyle name="kd.NumDynQrys" xfId="6783"/>
    <cellStyle name="kd.NumDynQrys 2" xfId="6784"/>
    <cellStyle name="kd.NumDynQrys 3" xfId="6785"/>
    <cellStyle name="kd.NumDynQrys_Comverse 2004 Income Tax Review Wkbk 02 03" xfId="6786"/>
    <cellStyle name="kd.RowCompKeyTyp" xfId="6787"/>
    <cellStyle name="kd.RowCompKeyTyp 2" xfId="6788"/>
    <cellStyle name="kd.RowCompKeyTyp 3" xfId="6789"/>
    <cellStyle name="kd.RowCompKeyTyp_Comverse 2004 Income Tax Review Wkbk 02 03" xfId="6790"/>
    <cellStyle name="kd.SafetyBar" xfId="6791"/>
    <cellStyle name="kd.SQL" xfId="6792"/>
    <cellStyle name="kd.TargetRowOffset" xfId="6793"/>
    <cellStyle name="kd.TargetRowOffset 2" xfId="6794"/>
    <cellStyle name="kd.TargetRowOffset 3" xfId="6795"/>
    <cellStyle name="kd.TargetRowOffset_Comverse 2004 Income Tax Review Wkbk 02 03" xfId="6796"/>
    <cellStyle name="kd.TemplateRowOffset" xfId="6797"/>
    <cellStyle name="kd.TemplateRowOffset 2" xfId="6798"/>
    <cellStyle name="kd.TemplateRowOffset 3" xfId="6799"/>
    <cellStyle name="kd.TemplateRowOffset_Comverse 2004 Income Tax Review Wkbk 02 03" xfId="6800"/>
    <cellStyle name="kd.TemplateRows" xfId="6801"/>
    <cellStyle name="kd.TemplateRows 2" xfId="6802"/>
    <cellStyle name="kd.TemplateRows 3" xfId="6803"/>
    <cellStyle name="kd.TemplateRows_Comverse 2004 Income Tax Review Wkbk 02 03" xfId="6804"/>
    <cellStyle name="kd.XXXXX" xfId="6805"/>
    <cellStyle name="kd.XXXXX 2" xfId="6806"/>
    <cellStyle name="kd.XXXXX 3" xfId="6807"/>
    <cellStyle name="kd.XXXXX_Comverse 2004 Income Tax Review Wkbk 02 03" xfId="6808"/>
    <cellStyle name="Komma [0]_RESULTS" xfId="6809"/>
    <cellStyle name="Komma_RESULTS" xfId="6810"/>
    <cellStyle name="kpmg" xfId="6811"/>
    <cellStyle name="KPMGformat" xfId="6812"/>
    <cellStyle name="Level 1 (Normal)" xfId="6813"/>
    <cellStyle name="LineItemPrompt" xfId="6814"/>
    <cellStyle name="LineItemValue" xfId="6815"/>
    <cellStyle name="Lines" xfId="6816"/>
    <cellStyle name="Link Currency (0)" xfId="6817"/>
    <cellStyle name="Link Currency (0) 10" xfId="6818"/>
    <cellStyle name="Link Currency (0) 11" xfId="6819"/>
    <cellStyle name="Link Currency (0) 12" xfId="6820"/>
    <cellStyle name="Link Currency (0) 13" xfId="6821"/>
    <cellStyle name="Link Currency (0) 14" xfId="6822"/>
    <cellStyle name="Link Currency (0) 15" xfId="6823"/>
    <cellStyle name="Link Currency (0) 16" xfId="6824"/>
    <cellStyle name="Link Currency (0) 17" xfId="6825"/>
    <cellStyle name="Link Currency (0) 18" xfId="6826"/>
    <cellStyle name="Link Currency (0) 19" xfId="6827"/>
    <cellStyle name="Link Currency (0) 2" xfId="6828"/>
    <cellStyle name="Link Currency (0) 2 2" xfId="6829"/>
    <cellStyle name="Link Currency (0) 20" xfId="6830"/>
    <cellStyle name="Link Currency (0) 21" xfId="6831"/>
    <cellStyle name="Link Currency (0) 22" xfId="6832"/>
    <cellStyle name="Link Currency (0) 23" xfId="6833"/>
    <cellStyle name="Link Currency (0) 24" xfId="6834"/>
    <cellStyle name="Link Currency (0) 25" xfId="6835"/>
    <cellStyle name="Link Currency (0) 26" xfId="6836"/>
    <cellStyle name="Link Currency (0) 27" xfId="6837"/>
    <cellStyle name="Link Currency (0) 28" xfId="6838"/>
    <cellStyle name="Link Currency (0) 29" xfId="6839"/>
    <cellStyle name="Link Currency (0) 3" xfId="6840"/>
    <cellStyle name="Link Currency (0) 3 10" xfId="6841"/>
    <cellStyle name="Link Currency (0) 3 11" xfId="6842"/>
    <cellStyle name="Link Currency (0) 3 12" xfId="6843"/>
    <cellStyle name="Link Currency (0) 3 13" xfId="6844"/>
    <cellStyle name="Link Currency (0) 3 14" xfId="6845"/>
    <cellStyle name="Link Currency (0) 3 15" xfId="6846"/>
    <cellStyle name="Link Currency (0) 3 16" xfId="6847"/>
    <cellStyle name="Link Currency (0) 3 2" xfId="6848"/>
    <cellStyle name="Link Currency (0) 3 3" xfId="6849"/>
    <cellStyle name="Link Currency (0) 3 4" xfId="6850"/>
    <cellStyle name="Link Currency (0) 3 5" xfId="6851"/>
    <cellStyle name="Link Currency (0) 3 6" xfId="6852"/>
    <cellStyle name="Link Currency (0) 3 7" xfId="6853"/>
    <cellStyle name="Link Currency (0) 3 8" xfId="6854"/>
    <cellStyle name="Link Currency (0) 3 9" xfId="6855"/>
    <cellStyle name="Link Currency (0) 30" xfId="6856"/>
    <cellStyle name="Link Currency (0) 31" xfId="6857"/>
    <cellStyle name="Link Currency (0) 32" xfId="6858"/>
    <cellStyle name="Link Currency (0) 33" xfId="6859"/>
    <cellStyle name="Link Currency (0) 34" xfId="6860"/>
    <cellStyle name="Link Currency (0) 35" xfId="6861"/>
    <cellStyle name="Link Currency (0) 36" xfId="6862"/>
    <cellStyle name="Link Currency (0) 37" xfId="6863"/>
    <cellStyle name="Link Currency (0) 38" xfId="6864"/>
    <cellStyle name="Link Currency (0) 39" xfId="6865"/>
    <cellStyle name="Link Currency (0) 4" xfId="6866"/>
    <cellStyle name="Link Currency (0) 40" xfId="6867"/>
    <cellStyle name="Link Currency (0) 41" xfId="6868"/>
    <cellStyle name="Link Currency (0) 5" xfId="6869"/>
    <cellStyle name="Link Currency (0) 6" xfId="6870"/>
    <cellStyle name="Link Currency (0) 7" xfId="6871"/>
    <cellStyle name="Link Currency (0) 8" xfId="6872"/>
    <cellStyle name="Link Currency (0) 9" xfId="6873"/>
    <cellStyle name="Link Currency (2)" xfId="6874"/>
    <cellStyle name="Link Currency (2) 10" xfId="6875"/>
    <cellStyle name="Link Currency (2) 11" xfId="6876"/>
    <cellStyle name="Link Currency (2) 12" xfId="6877"/>
    <cellStyle name="Link Currency (2) 13" xfId="6878"/>
    <cellStyle name="Link Currency (2) 14" xfId="6879"/>
    <cellStyle name="Link Currency (2) 15" xfId="6880"/>
    <cellStyle name="Link Currency (2) 16" xfId="6881"/>
    <cellStyle name="Link Currency (2) 17" xfId="6882"/>
    <cellStyle name="Link Currency (2) 18" xfId="6883"/>
    <cellStyle name="Link Currency (2) 19" xfId="6884"/>
    <cellStyle name="Link Currency (2) 2" xfId="6885"/>
    <cellStyle name="Link Currency (2) 2 2" xfId="6886"/>
    <cellStyle name="Link Currency (2) 20" xfId="6887"/>
    <cellStyle name="Link Currency (2) 21" xfId="6888"/>
    <cellStyle name="Link Currency (2) 22" xfId="6889"/>
    <cellStyle name="Link Currency (2) 23" xfId="6890"/>
    <cellStyle name="Link Currency (2) 24" xfId="6891"/>
    <cellStyle name="Link Currency (2) 25" xfId="6892"/>
    <cellStyle name="Link Currency (2) 26" xfId="6893"/>
    <cellStyle name="Link Currency (2) 27" xfId="6894"/>
    <cellStyle name="Link Currency (2) 28" xfId="6895"/>
    <cellStyle name="Link Currency (2) 29" xfId="6896"/>
    <cellStyle name="Link Currency (2) 3" xfId="6897"/>
    <cellStyle name="Link Currency (2) 3 10" xfId="6898"/>
    <cellStyle name="Link Currency (2) 3 11" xfId="6899"/>
    <cellStyle name="Link Currency (2) 3 12" xfId="6900"/>
    <cellStyle name="Link Currency (2) 3 13" xfId="6901"/>
    <cellStyle name="Link Currency (2) 3 14" xfId="6902"/>
    <cellStyle name="Link Currency (2) 3 15" xfId="6903"/>
    <cellStyle name="Link Currency (2) 3 16" xfId="6904"/>
    <cellStyle name="Link Currency (2) 3 2" xfId="6905"/>
    <cellStyle name="Link Currency (2) 3 3" xfId="6906"/>
    <cellStyle name="Link Currency (2) 3 4" xfId="6907"/>
    <cellStyle name="Link Currency (2) 3 5" xfId="6908"/>
    <cellStyle name="Link Currency (2) 3 6" xfId="6909"/>
    <cellStyle name="Link Currency (2) 3 7" xfId="6910"/>
    <cellStyle name="Link Currency (2) 3 8" xfId="6911"/>
    <cellStyle name="Link Currency (2) 3 9" xfId="6912"/>
    <cellStyle name="Link Currency (2) 30" xfId="6913"/>
    <cellStyle name="Link Currency (2) 31" xfId="6914"/>
    <cellStyle name="Link Currency (2) 32" xfId="6915"/>
    <cellStyle name="Link Currency (2) 33" xfId="6916"/>
    <cellStyle name="Link Currency (2) 34" xfId="6917"/>
    <cellStyle name="Link Currency (2) 35" xfId="6918"/>
    <cellStyle name="Link Currency (2) 36" xfId="6919"/>
    <cellStyle name="Link Currency (2) 37" xfId="6920"/>
    <cellStyle name="Link Currency (2) 38" xfId="6921"/>
    <cellStyle name="Link Currency (2) 39" xfId="6922"/>
    <cellStyle name="Link Currency (2) 4" xfId="6923"/>
    <cellStyle name="Link Currency (2) 40" xfId="6924"/>
    <cellStyle name="Link Currency (2) 41" xfId="6925"/>
    <cellStyle name="Link Currency (2) 5" xfId="6926"/>
    <cellStyle name="Link Currency (2) 6" xfId="6927"/>
    <cellStyle name="Link Currency (2) 7" xfId="6928"/>
    <cellStyle name="Link Currency (2) 8" xfId="6929"/>
    <cellStyle name="Link Currency (2) 9" xfId="6930"/>
    <cellStyle name="Link Units (0)" xfId="6931"/>
    <cellStyle name="Link Units (0) 10" xfId="6932"/>
    <cellStyle name="Link Units (0) 11" xfId="6933"/>
    <cellStyle name="Link Units (0) 12" xfId="6934"/>
    <cellStyle name="Link Units (0) 13" xfId="6935"/>
    <cellStyle name="Link Units (0) 14" xfId="6936"/>
    <cellStyle name="Link Units (0) 15" xfId="6937"/>
    <cellStyle name="Link Units (0) 16" xfId="6938"/>
    <cellStyle name="Link Units (0) 17" xfId="6939"/>
    <cellStyle name="Link Units (0) 18" xfId="6940"/>
    <cellStyle name="Link Units (0) 19" xfId="6941"/>
    <cellStyle name="Link Units (0) 2" xfId="6942"/>
    <cellStyle name="Link Units (0) 2 2" xfId="6943"/>
    <cellStyle name="Link Units (0) 20" xfId="6944"/>
    <cellStyle name="Link Units (0) 21" xfId="6945"/>
    <cellStyle name="Link Units (0) 22" xfId="6946"/>
    <cellStyle name="Link Units (0) 23" xfId="6947"/>
    <cellStyle name="Link Units (0) 24" xfId="6948"/>
    <cellStyle name="Link Units (0) 25" xfId="6949"/>
    <cellStyle name="Link Units (0) 26" xfId="6950"/>
    <cellStyle name="Link Units (0) 27" xfId="6951"/>
    <cellStyle name="Link Units (0) 28" xfId="6952"/>
    <cellStyle name="Link Units (0) 29" xfId="6953"/>
    <cellStyle name="Link Units (0) 3" xfId="6954"/>
    <cellStyle name="Link Units (0) 3 10" xfId="6955"/>
    <cellStyle name="Link Units (0) 3 11" xfId="6956"/>
    <cellStyle name="Link Units (0) 3 12" xfId="6957"/>
    <cellStyle name="Link Units (0) 3 13" xfId="6958"/>
    <cellStyle name="Link Units (0) 3 14" xfId="6959"/>
    <cellStyle name="Link Units (0) 3 15" xfId="6960"/>
    <cellStyle name="Link Units (0) 3 16" xfId="6961"/>
    <cellStyle name="Link Units (0) 3 2" xfId="6962"/>
    <cellStyle name="Link Units (0) 3 3" xfId="6963"/>
    <cellStyle name="Link Units (0) 3 4" xfId="6964"/>
    <cellStyle name="Link Units (0) 3 5" xfId="6965"/>
    <cellStyle name="Link Units (0) 3 6" xfId="6966"/>
    <cellStyle name="Link Units (0) 3 7" xfId="6967"/>
    <cellStyle name="Link Units (0) 3 8" xfId="6968"/>
    <cellStyle name="Link Units (0) 3 9" xfId="6969"/>
    <cellStyle name="Link Units (0) 30" xfId="6970"/>
    <cellStyle name="Link Units (0) 31" xfId="6971"/>
    <cellStyle name="Link Units (0) 32" xfId="6972"/>
    <cellStyle name="Link Units (0) 33" xfId="6973"/>
    <cellStyle name="Link Units (0) 34" xfId="6974"/>
    <cellStyle name="Link Units (0) 35" xfId="6975"/>
    <cellStyle name="Link Units (0) 36" xfId="6976"/>
    <cellStyle name="Link Units (0) 37" xfId="6977"/>
    <cellStyle name="Link Units (0) 38" xfId="6978"/>
    <cellStyle name="Link Units (0) 39" xfId="6979"/>
    <cellStyle name="Link Units (0) 4" xfId="6980"/>
    <cellStyle name="Link Units (0) 40" xfId="6981"/>
    <cellStyle name="Link Units (0) 41" xfId="6982"/>
    <cellStyle name="Link Units (0) 5" xfId="6983"/>
    <cellStyle name="Link Units (0) 6" xfId="6984"/>
    <cellStyle name="Link Units (0) 7" xfId="6985"/>
    <cellStyle name="Link Units (0) 8" xfId="6986"/>
    <cellStyle name="Link Units (0) 9" xfId="6987"/>
    <cellStyle name="Link Units (1)" xfId="6988"/>
    <cellStyle name="Link Units (1) 10" xfId="6989"/>
    <cellStyle name="Link Units (1) 11" xfId="6990"/>
    <cellStyle name="Link Units (1) 12" xfId="6991"/>
    <cellStyle name="Link Units (1) 13" xfId="6992"/>
    <cellStyle name="Link Units (1) 14" xfId="6993"/>
    <cellStyle name="Link Units (1) 15" xfId="6994"/>
    <cellStyle name="Link Units (1) 16" xfId="6995"/>
    <cellStyle name="Link Units (1) 17" xfId="6996"/>
    <cellStyle name="Link Units (1) 18" xfId="6997"/>
    <cellStyle name="Link Units (1) 19" xfId="6998"/>
    <cellStyle name="Link Units (1) 2" xfId="6999"/>
    <cellStyle name="Link Units (1) 2 2" xfId="7000"/>
    <cellStyle name="Link Units (1) 20" xfId="7001"/>
    <cellStyle name="Link Units (1) 21" xfId="7002"/>
    <cellStyle name="Link Units (1) 22" xfId="7003"/>
    <cellStyle name="Link Units (1) 23" xfId="7004"/>
    <cellStyle name="Link Units (1) 24" xfId="7005"/>
    <cellStyle name="Link Units (1) 25" xfId="7006"/>
    <cellStyle name="Link Units (1) 26" xfId="7007"/>
    <cellStyle name="Link Units (1) 27" xfId="7008"/>
    <cellStyle name="Link Units (1) 28" xfId="7009"/>
    <cellStyle name="Link Units (1) 29" xfId="7010"/>
    <cellStyle name="Link Units (1) 3" xfId="7011"/>
    <cellStyle name="Link Units (1) 3 10" xfId="7012"/>
    <cellStyle name="Link Units (1) 3 11" xfId="7013"/>
    <cellStyle name="Link Units (1) 3 12" xfId="7014"/>
    <cellStyle name="Link Units (1) 3 13" xfId="7015"/>
    <cellStyle name="Link Units (1) 3 14" xfId="7016"/>
    <cellStyle name="Link Units (1) 3 15" xfId="7017"/>
    <cellStyle name="Link Units (1) 3 16" xfId="7018"/>
    <cellStyle name="Link Units (1) 3 2" xfId="7019"/>
    <cellStyle name="Link Units (1) 3 3" xfId="7020"/>
    <cellStyle name="Link Units (1) 3 4" xfId="7021"/>
    <cellStyle name="Link Units (1) 3 5" xfId="7022"/>
    <cellStyle name="Link Units (1) 3 6" xfId="7023"/>
    <cellStyle name="Link Units (1) 3 7" xfId="7024"/>
    <cellStyle name="Link Units (1) 3 8" xfId="7025"/>
    <cellStyle name="Link Units (1) 3 9" xfId="7026"/>
    <cellStyle name="Link Units (1) 30" xfId="7027"/>
    <cellStyle name="Link Units (1) 31" xfId="7028"/>
    <cellStyle name="Link Units (1) 32" xfId="7029"/>
    <cellStyle name="Link Units (1) 33" xfId="7030"/>
    <cellStyle name="Link Units (1) 34" xfId="7031"/>
    <cellStyle name="Link Units (1) 35" xfId="7032"/>
    <cellStyle name="Link Units (1) 36" xfId="7033"/>
    <cellStyle name="Link Units (1) 37" xfId="7034"/>
    <cellStyle name="Link Units (1) 38" xfId="7035"/>
    <cellStyle name="Link Units (1) 39" xfId="7036"/>
    <cellStyle name="Link Units (1) 4" xfId="7037"/>
    <cellStyle name="Link Units (1) 40" xfId="7038"/>
    <cellStyle name="Link Units (1) 41" xfId="7039"/>
    <cellStyle name="Link Units (1) 5" xfId="7040"/>
    <cellStyle name="Link Units (1) 6" xfId="7041"/>
    <cellStyle name="Link Units (1) 7" xfId="7042"/>
    <cellStyle name="Link Units (1) 8" xfId="7043"/>
    <cellStyle name="Link Units (1) 9" xfId="7044"/>
    <cellStyle name="Link Units (2)" xfId="7045"/>
    <cellStyle name="Link Units (2) 10" xfId="7046"/>
    <cellStyle name="Link Units (2) 11" xfId="7047"/>
    <cellStyle name="Link Units (2) 12" xfId="7048"/>
    <cellStyle name="Link Units (2) 13" xfId="7049"/>
    <cellStyle name="Link Units (2) 14" xfId="7050"/>
    <cellStyle name="Link Units (2) 15" xfId="7051"/>
    <cellStyle name="Link Units (2) 16" xfId="7052"/>
    <cellStyle name="Link Units (2) 17" xfId="7053"/>
    <cellStyle name="Link Units (2) 18" xfId="7054"/>
    <cellStyle name="Link Units (2) 19" xfId="7055"/>
    <cellStyle name="Link Units (2) 2" xfId="7056"/>
    <cellStyle name="Link Units (2) 2 2" xfId="7057"/>
    <cellStyle name="Link Units (2) 20" xfId="7058"/>
    <cellStyle name="Link Units (2) 21" xfId="7059"/>
    <cellStyle name="Link Units (2) 22" xfId="7060"/>
    <cellStyle name="Link Units (2) 23" xfId="7061"/>
    <cellStyle name="Link Units (2) 24" xfId="7062"/>
    <cellStyle name="Link Units (2) 25" xfId="7063"/>
    <cellStyle name="Link Units (2) 26" xfId="7064"/>
    <cellStyle name="Link Units (2) 27" xfId="7065"/>
    <cellStyle name="Link Units (2) 28" xfId="7066"/>
    <cellStyle name="Link Units (2) 29" xfId="7067"/>
    <cellStyle name="Link Units (2) 3" xfId="7068"/>
    <cellStyle name="Link Units (2) 3 10" xfId="7069"/>
    <cellStyle name="Link Units (2) 3 11" xfId="7070"/>
    <cellStyle name="Link Units (2) 3 12" xfId="7071"/>
    <cellStyle name="Link Units (2) 3 13" xfId="7072"/>
    <cellStyle name="Link Units (2) 3 14" xfId="7073"/>
    <cellStyle name="Link Units (2) 3 15" xfId="7074"/>
    <cellStyle name="Link Units (2) 3 16" xfId="7075"/>
    <cellStyle name="Link Units (2) 3 2" xfId="7076"/>
    <cellStyle name="Link Units (2) 3 3" xfId="7077"/>
    <cellStyle name="Link Units (2) 3 4" xfId="7078"/>
    <cellStyle name="Link Units (2) 3 5" xfId="7079"/>
    <cellStyle name="Link Units (2) 3 6" xfId="7080"/>
    <cellStyle name="Link Units (2) 3 7" xfId="7081"/>
    <cellStyle name="Link Units (2) 3 8" xfId="7082"/>
    <cellStyle name="Link Units (2) 3 9" xfId="7083"/>
    <cellStyle name="Link Units (2) 30" xfId="7084"/>
    <cellStyle name="Link Units (2) 31" xfId="7085"/>
    <cellStyle name="Link Units (2) 32" xfId="7086"/>
    <cellStyle name="Link Units (2) 33" xfId="7087"/>
    <cellStyle name="Link Units (2) 34" xfId="7088"/>
    <cellStyle name="Link Units (2) 35" xfId="7089"/>
    <cellStyle name="Link Units (2) 36" xfId="7090"/>
    <cellStyle name="Link Units (2) 37" xfId="7091"/>
    <cellStyle name="Link Units (2) 38" xfId="7092"/>
    <cellStyle name="Link Units (2) 39" xfId="7093"/>
    <cellStyle name="Link Units (2) 4" xfId="7094"/>
    <cellStyle name="Link Units (2) 40" xfId="7095"/>
    <cellStyle name="Link Units (2) 41" xfId="7096"/>
    <cellStyle name="Link Units (2) 5" xfId="7097"/>
    <cellStyle name="Link Units (2) 6" xfId="7098"/>
    <cellStyle name="Link Units (2) 7" xfId="7099"/>
    <cellStyle name="Link Units (2) 8" xfId="7100"/>
    <cellStyle name="Link Units (2) 9" xfId="7101"/>
    <cellStyle name="Linked Cell" xfId="90" builtinId="24" customBuiltin="1"/>
    <cellStyle name="Linked Cell 10" xfId="7102"/>
    <cellStyle name="Linked Cell 10 2" xfId="7103"/>
    <cellStyle name="Linked Cell 10 3" xfId="7104"/>
    <cellStyle name="Linked Cell 10 4" xfId="7105"/>
    <cellStyle name="Linked Cell 11" xfId="7106"/>
    <cellStyle name="Linked Cell 11 2" xfId="7107"/>
    <cellStyle name="Linked Cell 11 3" xfId="7108"/>
    <cellStyle name="Linked Cell 11 4" xfId="7109"/>
    <cellStyle name="Linked Cell 12" xfId="7110"/>
    <cellStyle name="Linked Cell 12 2" xfId="7111"/>
    <cellStyle name="Linked Cell 12 3" xfId="7112"/>
    <cellStyle name="Linked Cell 12 4" xfId="7113"/>
    <cellStyle name="Linked Cell 13" xfId="7114"/>
    <cellStyle name="Linked Cell 14" xfId="7115"/>
    <cellStyle name="Linked Cell 15" xfId="7116"/>
    <cellStyle name="Linked Cell 16" xfId="7117"/>
    <cellStyle name="Linked Cell 17" xfId="7118"/>
    <cellStyle name="Linked Cell 18" xfId="7119"/>
    <cellStyle name="Linked Cell 19" xfId="7120"/>
    <cellStyle name="Linked Cell 2" xfId="7121"/>
    <cellStyle name="Linked Cell 2 10" xfId="7122"/>
    <cellStyle name="Linked Cell 2 11" xfId="7123"/>
    <cellStyle name="Linked Cell 2 12" xfId="7124"/>
    <cellStyle name="Linked Cell 2 13" xfId="7125"/>
    <cellStyle name="Linked Cell 2 14" xfId="7126"/>
    <cellStyle name="Linked Cell 2 15" xfId="7127"/>
    <cellStyle name="Linked Cell 2 16" xfId="47806"/>
    <cellStyle name="Linked Cell 2 2" xfId="7128"/>
    <cellStyle name="Linked Cell 2 2 2" xfId="36722"/>
    <cellStyle name="Linked Cell 2 2 3" xfId="36723"/>
    <cellStyle name="Linked Cell 2 3" xfId="7129"/>
    <cellStyle name="Linked Cell 2 4" xfId="7130"/>
    <cellStyle name="Linked Cell 2 5" xfId="7131"/>
    <cellStyle name="Linked Cell 2 6" xfId="7132"/>
    <cellStyle name="Linked Cell 2 7" xfId="7133"/>
    <cellStyle name="Linked Cell 2 8" xfId="7134"/>
    <cellStyle name="Linked Cell 2 9" xfId="7135"/>
    <cellStyle name="Linked Cell 20" xfId="36724"/>
    <cellStyle name="Linked Cell 3" xfId="7136"/>
    <cellStyle name="Linked Cell 3 10" xfId="7137"/>
    <cellStyle name="Linked Cell 3 11" xfId="7138"/>
    <cellStyle name="Linked Cell 3 12" xfId="7139"/>
    <cellStyle name="Linked Cell 3 13" xfId="7140"/>
    <cellStyle name="Linked Cell 3 14" xfId="7141"/>
    <cellStyle name="Linked Cell 3 15" xfId="7142"/>
    <cellStyle name="Linked Cell 3 2" xfId="7143"/>
    <cellStyle name="Linked Cell 3 3" xfId="7144"/>
    <cellStyle name="Linked Cell 3 4" xfId="7145"/>
    <cellStyle name="Linked Cell 3 5" xfId="7146"/>
    <cellStyle name="Linked Cell 3 6" xfId="7147"/>
    <cellStyle name="Linked Cell 3 7" xfId="7148"/>
    <cellStyle name="Linked Cell 3 8" xfId="7149"/>
    <cellStyle name="Linked Cell 3 9" xfId="7150"/>
    <cellStyle name="Linked Cell 4" xfId="7151"/>
    <cellStyle name="Linked Cell 4 2" xfId="7152"/>
    <cellStyle name="Linked Cell 4 3" xfId="7153"/>
    <cellStyle name="Linked Cell 4 4" xfId="7154"/>
    <cellStyle name="Linked Cell 5" xfId="7155"/>
    <cellStyle name="Linked Cell 5 2" xfId="7156"/>
    <cellStyle name="Linked Cell 5 3" xfId="7157"/>
    <cellStyle name="Linked Cell 5 4" xfId="7158"/>
    <cellStyle name="Linked Cell 6" xfId="7159"/>
    <cellStyle name="Linked Cell 6 2" xfId="7160"/>
    <cellStyle name="Linked Cell 6 3" xfId="7161"/>
    <cellStyle name="Linked Cell 6 4" xfId="7162"/>
    <cellStyle name="Linked Cell 7" xfId="7163"/>
    <cellStyle name="Linked Cell 7 2" xfId="7164"/>
    <cellStyle name="Linked Cell 7 3" xfId="7165"/>
    <cellStyle name="Linked Cell 7 4" xfId="7166"/>
    <cellStyle name="Linked Cell 8" xfId="7167"/>
    <cellStyle name="Linked Cell 8 2" xfId="7168"/>
    <cellStyle name="Linked Cell 8 3" xfId="7169"/>
    <cellStyle name="Linked Cell 8 4" xfId="7170"/>
    <cellStyle name="Linked Cell 9" xfId="7171"/>
    <cellStyle name="Linked Cell 9 2" xfId="7172"/>
    <cellStyle name="Linked Cell 9 3" xfId="7173"/>
    <cellStyle name="Linked Cell 9 4" xfId="7174"/>
    <cellStyle name="Linked Cells" xfId="7175"/>
    <cellStyle name="Linked Cells 10" xfId="7176"/>
    <cellStyle name="Linked Cells 11" xfId="7177"/>
    <cellStyle name="Linked Cells 12" xfId="7178"/>
    <cellStyle name="Linked Cells 13" xfId="7179"/>
    <cellStyle name="Linked Cells 14" xfId="7180"/>
    <cellStyle name="Linked Cells 15" xfId="7181"/>
    <cellStyle name="Linked Cells 16" xfId="7182"/>
    <cellStyle name="Linked Cells 17" xfId="7183"/>
    <cellStyle name="Linked Cells 18" xfId="7184"/>
    <cellStyle name="Linked Cells 19" xfId="7185"/>
    <cellStyle name="Linked Cells 2" xfId="7186"/>
    <cellStyle name="Linked Cells 2 2" xfId="7187"/>
    <cellStyle name="Linked Cells 20" xfId="7188"/>
    <cellStyle name="Linked Cells 21" xfId="7189"/>
    <cellStyle name="Linked Cells 22" xfId="7190"/>
    <cellStyle name="Linked Cells 23" xfId="7191"/>
    <cellStyle name="Linked Cells 24" xfId="7192"/>
    <cellStyle name="Linked Cells 25" xfId="7193"/>
    <cellStyle name="Linked Cells 26" xfId="7194"/>
    <cellStyle name="Linked Cells 27" xfId="7195"/>
    <cellStyle name="Linked Cells 28" xfId="7196"/>
    <cellStyle name="Linked Cells 29" xfId="7197"/>
    <cellStyle name="Linked Cells 3" xfId="7198"/>
    <cellStyle name="Linked Cells 3 10" xfId="7199"/>
    <cellStyle name="Linked Cells 3 11" xfId="7200"/>
    <cellStyle name="Linked Cells 3 12" xfId="7201"/>
    <cellStyle name="Linked Cells 3 13" xfId="7202"/>
    <cellStyle name="Linked Cells 3 14" xfId="7203"/>
    <cellStyle name="Linked Cells 3 15" xfId="7204"/>
    <cellStyle name="Linked Cells 3 16" xfId="7205"/>
    <cellStyle name="Linked Cells 3 2" xfId="7206"/>
    <cellStyle name="Linked Cells 3 3" xfId="7207"/>
    <cellStyle name="Linked Cells 3 4" xfId="7208"/>
    <cellStyle name="Linked Cells 3 5" xfId="7209"/>
    <cellStyle name="Linked Cells 3 6" xfId="7210"/>
    <cellStyle name="Linked Cells 3 7" xfId="7211"/>
    <cellStyle name="Linked Cells 3 8" xfId="7212"/>
    <cellStyle name="Linked Cells 3 9" xfId="7213"/>
    <cellStyle name="Linked Cells 30" xfId="7214"/>
    <cellStyle name="Linked Cells 31" xfId="7215"/>
    <cellStyle name="Linked Cells 32" xfId="7216"/>
    <cellStyle name="Linked Cells 33" xfId="7217"/>
    <cellStyle name="Linked Cells 34" xfId="7218"/>
    <cellStyle name="Linked Cells 35" xfId="7219"/>
    <cellStyle name="Linked Cells 36" xfId="7220"/>
    <cellStyle name="Linked Cells 37" xfId="7221"/>
    <cellStyle name="Linked Cells 38" xfId="7222"/>
    <cellStyle name="Linked Cells 39" xfId="7223"/>
    <cellStyle name="Linked Cells 4" xfId="7224"/>
    <cellStyle name="Linked Cells 40" xfId="7225"/>
    <cellStyle name="Linked Cells 41" xfId="7226"/>
    <cellStyle name="Linked Cells 5" xfId="7227"/>
    <cellStyle name="Linked Cells 6" xfId="7228"/>
    <cellStyle name="Linked Cells 7" xfId="7229"/>
    <cellStyle name="Linked Cells 8" xfId="7230"/>
    <cellStyle name="Linked Cells 9" xfId="7231"/>
    <cellStyle name="Long Date" xfId="7232"/>
    <cellStyle name="Long Date 10" xfId="7233"/>
    <cellStyle name="Long Date 11" xfId="7234"/>
    <cellStyle name="Long Date 12" xfId="7235"/>
    <cellStyle name="Long Date 13" xfId="7236"/>
    <cellStyle name="Long Date 14" xfId="7237"/>
    <cellStyle name="Long Date 15" xfId="7238"/>
    <cellStyle name="Long Date 16" xfId="7239"/>
    <cellStyle name="Long Date 17" xfId="7240"/>
    <cellStyle name="Long Date 18" xfId="7241"/>
    <cellStyle name="Long Date 19" xfId="7242"/>
    <cellStyle name="Long Date 2" xfId="7243"/>
    <cellStyle name="Long Date 2 2" xfId="7244"/>
    <cellStyle name="Long Date 20" xfId="7245"/>
    <cellStyle name="Long Date 21" xfId="7246"/>
    <cellStyle name="Long Date 22" xfId="7247"/>
    <cellStyle name="Long Date 23" xfId="7248"/>
    <cellStyle name="Long Date 24" xfId="7249"/>
    <cellStyle name="Long Date 25" xfId="7250"/>
    <cellStyle name="Long Date 26" xfId="7251"/>
    <cellStyle name="Long Date 27" xfId="7252"/>
    <cellStyle name="Long Date 28" xfId="7253"/>
    <cellStyle name="Long Date 29" xfId="7254"/>
    <cellStyle name="Long Date 3" xfId="7255"/>
    <cellStyle name="Long Date 3 10" xfId="7256"/>
    <cellStyle name="Long Date 3 11" xfId="7257"/>
    <cellStyle name="Long Date 3 12" xfId="7258"/>
    <cellStyle name="Long Date 3 13" xfId="7259"/>
    <cellStyle name="Long Date 3 14" xfId="7260"/>
    <cellStyle name="Long Date 3 15" xfId="7261"/>
    <cellStyle name="Long Date 3 16" xfId="7262"/>
    <cellStyle name="Long Date 3 2" xfId="7263"/>
    <cellStyle name="Long Date 3 3" xfId="7264"/>
    <cellStyle name="Long Date 3 4" xfId="7265"/>
    <cellStyle name="Long Date 3 5" xfId="7266"/>
    <cellStyle name="Long Date 3 6" xfId="7267"/>
    <cellStyle name="Long Date 3 7" xfId="7268"/>
    <cellStyle name="Long Date 3 8" xfId="7269"/>
    <cellStyle name="Long Date 3 9" xfId="7270"/>
    <cellStyle name="Long Date 30" xfId="7271"/>
    <cellStyle name="Long Date 31" xfId="7272"/>
    <cellStyle name="Long Date 32" xfId="7273"/>
    <cellStyle name="Long Date 33" xfId="7274"/>
    <cellStyle name="Long Date 34" xfId="7275"/>
    <cellStyle name="Long Date 35" xfId="7276"/>
    <cellStyle name="Long Date 36" xfId="7277"/>
    <cellStyle name="Long Date 37" xfId="7278"/>
    <cellStyle name="Long Date 38" xfId="7279"/>
    <cellStyle name="Long Date 39" xfId="7280"/>
    <cellStyle name="Long Date 4" xfId="7281"/>
    <cellStyle name="Long Date 40" xfId="7282"/>
    <cellStyle name="Long Date 41" xfId="7283"/>
    <cellStyle name="Long Date 5" xfId="7284"/>
    <cellStyle name="Long Date 6" xfId="7285"/>
    <cellStyle name="Long Date 7" xfId="7286"/>
    <cellStyle name="Long Date 8" xfId="7287"/>
    <cellStyle name="Long Date 9" xfId="7288"/>
    <cellStyle name="MacroCode" xfId="7289"/>
    <cellStyle name="MacroCode 2" xfId="7290"/>
    <cellStyle name="MacroCode 2 2" xfId="7291"/>
    <cellStyle name="MacroCode 3" xfId="7292"/>
    <cellStyle name="MacroCode.prt" xfId="7293"/>
    <cellStyle name="MacroCode_Comverse 2004 Income Tax Review Wkbk 02 03" xfId="7294"/>
    <cellStyle name="mani" xfId="7295"/>
    <cellStyle name="mani 2" xfId="36725"/>
    <cellStyle name="Menu" xfId="7296"/>
    <cellStyle name="Menu 10" xfId="7297"/>
    <cellStyle name="Menu 11" xfId="7298"/>
    <cellStyle name="Menu 12" xfId="7299"/>
    <cellStyle name="Menu 13" xfId="7300"/>
    <cellStyle name="Menu 14" xfId="7301"/>
    <cellStyle name="Menu 15" xfId="7302"/>
    <cellStyle name="Menu 16" xfId="7303"/>
    <cellStyle name="Menu 17" xfId="7304"/>
    <cellStyle name="Menu 18" xfId="7305"/>
    <cellStyle name="Menu 19" xfId="7306"/>
    <cellStyle name="Menu 2" xfId="7307"/>
    <cellStyle name="Menu 2 2" xfId="7308"/>
    <cellStyle name="Menu 20" xfId="7309"/>
    <cellStyle name="Menu 21" xfId="7310"/>
    <cellStyle name="Menu 22" xfId="7311"/>
    <cellStyle name="Menu 23" xfId="7312"/>
    <cellStyle name="Menu 24" xfId="7313"/>
    <cellStyle name="Menu 25" xfId="7314"/>
    <cellStyle name="Menu 26" xfId="7315"/>
    <cellStyle name="Menu 27" xfId="7316"/>
    <cellStyle name="Menu 28" xfId="7317"/>
    <cellStyle name="Menu 29" xfId="7318"/>
    <cellStyle name="Menu 3" xfId="7319"/>
    <cellStyle name="Menu 3 10" xfId="7320"/>
    <cellStyle name="Menu 3 11" xfId="7321"/>
    <cellStyle name="Menu 3 12" xfId="7322"/>
    <cellStyle name="Menu 3 13" xfId="7323"/>
    <cellStyle name="Menu 3 14" xfId="7324"/>
    <cellStyle name="Menu 3 15" xfId="7325"/>
    <cellStyle name="Menu 3 16" xfId="7326"/>
    <cellStyle name="Menu 3 2" xfId="7327"/>
    <cellStyle name="Menu 3 3" xfId="7328"/>
    <cellStyle name="Menu 3 4" xfId="7329"/>
    <cellStyle name="Menu 3 5" xfId="7330"/>
    <cellStyle name="Menu 3 6" xfId="7331"/>
    <cellStyle name="Menu 3 7" xfId="7332"/>
    <cellStyle name="Menu 3 8" xfId="7333"/>
    <cellStyle name="Menu 3 9" xfId="7334"/>
    <cellStyle name="Menu 30" xfId="7335"/>
    <cellStyle name="Menu 31" xfId="7336"/>
    <cellStyle name="Menu 32" xfId="7337"/>
    <cellStyle name="Menu 33" xfId="7338"/>
    <cellStyle name="Menu 34" xfId="7339"/>
    <cellStyle name="Menu 35" xfId="7340"/>
    <cellStyle name="Menu 36" xfId="7341"/>
    <cellStyle name="Menu 37" xfId="7342"/>
    <cellStyle name="Menu 38" xfId="7343"/>
    <cellStyle name="Menu 39" xfId="7344"/>
    <cellStyle name="Menu 4" xfId="7345"/>
    <cellStyle name="Menu 40" xfId="7346"/>
    <cellStyle name="Menu 41" xfId="7347"/>
    <cellStyle name="Menu 5" xfId="7348"/>
    <cellStyle name="Menu 6" xfId="7349"/>
    <cellStyle name="Menu 7" xfId="7350"/>
    <cellStyle name="Menu 8" xfId="7351"/>
    <cellStyle name="Menu 9" xfId="7352"/>
    <cellStyle name="Migliaia (0)_BIL CEE ABBREVIATO" xfId="7353"/>
    <cellStyle name="Migliaia [0]_bilancio_verifica" xfId="7354"/>
    <cellStyle name="Migliaia_capextemp" xfId="7355"/>
    <cellStyle name="Millares [0]" xfId="7356"/>
    <cellStyle name="Millares_1° Recla12" xfId="7357"/>
    <cellStyle name="Milliers [0]_!!!GO" xfId="7358"/>
    <cellStyle name="Milliers_!!!GO" xfId="7359"/>
    <cellStyle name="Model" xfId="7360"/>
    <cellStyle name="Moeda [0]_05" xfId="7361"/>
    <cellStyle name="Moeda_05" xfId="7362"/>
    <cellStyle name="Mon?aire [0]_!!!GO" xfId="7363"/>
    <cellStyle name="Mon?aire_!!!GO" xfId="7364"/>
    <cellStyle name="Moneda [0]" xfId="7365"/>
    <cellStyle name="Moneda_301001" xfId="7366"/>
    <cellStyle name="Moneda0" xfId="7367"/>
    <cellStyle name="Moneda0 10" xfId="7368"/>
    <cellStyle name="Moneda0 11" xfId="7369"/>
    <cellStyle name="Moneda0 12" xfId="7370"/>
    <cellStyle name="Moneda0 13" xfId="7371"/>
    <cellStyle name="Moneda0 14" xfId="7372"/>
    <cellStyle name="Moneda0 15" xfId="7373"/>
    <cellStyle name="Moneda0 16" xfId="7374"/>
    <cellStyle name="Moneda0 17" xfId="7375"/>
    <cellStyle name="Moneda0 18" xfId="7376"/>
    <cellStyle name="Moneda0 19" xfId="7377"/>
    <cellStyle name="Moneda0 2" xfId="7378"/>
    <cellStyle name="Moneda0 2 2" xfId="7379"/>
    <cellStyle name="Moneda0 20" xfId="7380"/>
    <cellStyle name="Moneda0 21" xfId="7381"/>
    <cellStyle name="Moneda0 22" xfId="7382"/>
    <cellStyle name="Moneda0 23" xfId="7383"/>
    <cellStyle name="Moneda0 24" xfId="7384"/>
    <cellStyle name="Moneda0 25" xfId="7385"/>
    <cellStyle name="Moneda0 26" xfId="7386"/>
    <cellStyle name="Moneda0 27" xfId="7387"/>
    <cellStyle name="Moneda0 28" xfId="7388"/>
    <cellStyle name="Moneda0 29" xfId="7389"/>
    <cellStyle name="Moneda0 3" xfId="7390"/>
    <cellStyle name="Moneda0 3 10" xfId="7391"/>
    <cellStyle name="Moneda0 3 11" xfId="7392"/>
    <cellStyle name="Moneda0 3 12" xfId="7393"/>
    <cellStyle name="Moneda0 3 13" xfId="7394"/>
    <cellStyle name="Moneda0 3 14" xfId="7395"/>
    <cellStyle name="Moneda0 3 15" xfId="7396"/>
    <cellStyle name="Moneda0 3 16" xfId="7397"/>
    <cellStyle name="Moneda0 3 2" xfId="7398"/>
    <cellStyle name="Moneda0 3 3" xfId="7399"/>
    <cellStyle name="Moneda0 3 4" xfId="7400"/>
    <cellStyle name="Moneda0 3 5" xfId="7401"/>
    <cellStyle name="Moneda0 3 6" xfId="7402"/>
    <cellStyle name="Moneda0 3 7" xfId="7403"/>
    <cellStyle name="Moneda0 3 8" xfId="7404"/>
    <cellStyle name="Moneda0 3 9" xfId="7405"/>
    <cellStyle name="Moneda0 30" xfId="7406"/>
    <cellStyle name="Moneda0 31" xfId="7407"/>
    <cellStyle name="Moneda0 32" xfId="7408"/>
    <cellStyle name="Moneda0 33" xfId="7409"/>
    <cellStyle name="Moneda0 34" xfId="7410"/>
    <cellStyle name="Moneda0 35" xfId="7411"/>
    <cellStyle name="Moneda0 36" xfId="7412"/>
    <cellStyle name="Moneda0 37" xfId="7413"/>
    <cellStyle name="Moneda0 38" xfId="7414"/>
    <cellStyle name="Moneda0 39" xfId="7415"/>
    <cellStyle name="Moneda0 4" xfId="7416"/>
    <cellStyle name="Moneda0 40" xfId="7417"/>
    <cellStyle name="Moneda0 41" xfId="7418"/>
    <cellStyle name="Moneda0 5" xfId="7419"/>
    <cellStyle name="Moneda0 6" xfId="7420"/>
    <cellStyle name="Moneda0 7" xfId="7421"/>
    <cellStyle name="Moneda0 8" xfId="7422"/>
    <cellStyle name="Moneda0 9" xfId="7423"/>
    <cellStyle name="Monétaire [0]_!!!GO" xfId="7424"/>
    <cellStyle name="Monétaire_!!!GO" xfId="7425"/>
    <cellStyle name="Monetario" xfId="7426"/>
    <cellStyle name="Monetario0" xfId="7427"/>
    <cellStyle name="Month &amp; Year Date" xfId="7428"/>
    <cellStyle name="Month &amp; Year Date 10" xfId="7429"/>
    <cellStyle name="Month &amp; Year Date 11" xfId="7430"/>
    <cellStyle name="Month &amp; Year Date 12" xfId="7431"/>
    <cellStyle name="Month &amp; Year Date 13" xfId="7432"/>
    <cellStyle name="Month &amp; Year Date 14" xfId="7433"/>
    <cellStyle name="Month &amp; Year Date 15" xfId="7434"/>
    <cellStyle name="Month &amp; Year Date 16" xfId="7435"/>
    <cellStyle name="Month &amp; Year Date 17" xfId="7436"/>
    <cellStyle name="Month &amp; Year Date 18" xfId="7437"/>
    <cellStyle name="Month &amp; Year Date 19" xfId="7438"/>
    <cellStyle name="Month &amp; Year Date 2" xfId="7439"/>
    <cellStyle name="Month &amp; Year Date 2 2" xfId="7440"/>
    <cellStyle name="Month &amp; Year Date 20" xfId="7441"/>
    <cellStyle name="Month &amp; Year Date 21" xfId="7442"/>
    <cellStyle name="Month &amp; Year Date 22" xfId="7443"/>
    <cellStyle name="Month &amp; Year Date 23" xfId="7444"/>
    <cellStyle name="Month &amp; Year Date 24" xfId="7445"/>
    <cellStyle name="Month &amp; Year Date 25" xfId="7446"/>
    <cellStyle name="Month &amp; Year Date 26" xfId="7447"/>
    <cellStyle name="Month &amp; Year Date 27" xfId="7448"/>
    <cellStyle name="Month &amp; Year Date 28" xfId="7449"/>
    <cellStyle name="Month &amp; Year Date 29" xfId="7450"/>
    <cellStyle name="Month &amp; Year Date 3" xfId="7451"/>
    <cellStyle name="Month &amp; Year Date 3 10" xfId="7452"/>
    <cellStyle name="Month &amp; Year Date 3 11" xfId="7453"/>
    <cellStyle name="Month &amp; Year Date 3 12" xfId="7454"/>
    <cellStyle name="Month &amp; Year Date 3 13" xfId="7455"/>
    <cellStyle name="Month &amp; Year Date 3 14" xfId="7456"/>
    <cellStyle name="Month &amp; Year Date 3 15" xfId="7457"/>
    <cellStyle name="Month &amp; Year Date 3 16" xfId="7458"/>
    <cellStyle name="Month &amp; Year Date 3 2" xfId="7459"/>
    <cellStyle name="Month &amp; Year Date 3 3" xfId="7460"/>
    <cellStyle name="Month &amp; Year Date 3 4" xfId="7461"/>
    <cellStyle name="Month &amp; Year Date 3 5" xfId="7462"/>
    <cellStyle name="Month &amp; Year Date 3 6" xfId="7463"/>
    <cellStyle name="Month &amp; Year Date 3 7" xfId="7464"/>
    <cellStyle name="Month &amp; Year Date 3 8" xfId="7465"/>
    <cellStyle name="Month &amp; Year Date 3 9" xfId="7466"/>
    <cellStyle name="Month &amp; Year Date 30" xfId="7467"/>
    <cellStyle name="Month &amp; Year Date 31" xfId="7468"/>
    <cellStyle name="Month &amp; Year Date 32" xfId="7469"/>
    <cellStyle name="Month &amp; Year Date 33" xfId="7470"/>
    <cellStyle name="Month &amp; Year Date 34" xfId="7471"/>
    <cellStyle name="Month &amp; Year Date 35" xfId="7472"/>
    <cellStyle name="Month &amp; Year Date 36" xfId="7473"/>
    <cellStyle name="Month &amp; Year Date 37" xfId="7474"/>
    <cellStyle name="Month &amp; Year Date 38" xfId="7475"/>
    <cellStyle name="Month &amp; Year Date 39" xfId="7476"/>
    <cellStyle name="Month &amp; Year Date 4" xfId="7477"/>
    <cellStyle name="Month &amp; Year Date 40" xfId="7478"/>
    <cellStyle name="Month &amp; Year Date 41" xfId="7479"/>
    <cellStyle name="Month &amp; Year Date 5" xfId="7480"/>
    <cellStyle name="Month &amp; Year Date 6" xfId="7481"/>
    <cellStyle name="Month &amp; Year Date 7" xfId="7482"/>
    <cellStyle name="Month &amp; Year Date 8" xfId="7483"/>
    <cellStyle name="Month &amp; Year Date 9" xfId="7484"/>
    <cellStyle name="Mon彋aire [0]_!!!GO" xfId="7485"/>
    <cellStyle name="Mon彋aire_!!!GO" xfId="7486"/>
    <cellStyle name="Multiple" xfId="7487"/>
    <cellStyle name="Multiple 10" xfId="7488"/>
    <cellStyle name="Multiple 11" xfId="7489"/>
    <cellStyle name="Multiple 12" xfId="7490"/>
    <cellStyle name="Multiple 13" xfId="7491"/>
    <cellStyle name="Multiple 14" xfId="7492"/>
    <cellStyle name="Multiple 15" xfId="7493"/>
    <cellStyle name="Multiple 16" xfId="7494"/>
    <cellStyle name="Multiple 17" xfId="7495"/>
    <cellStyle name="Multiple 18" xfId="7496"/>
    <cellStyle name="Multiple 19" xfId="7497"/>
    <cellStyle name="Multiple 2" xfId="7498"/>
    <cellStyle name="Multiple 2 2" xfId="7499"/>
    <cellStyle name="Multiple 20" xfId="7500"/>
    <cellStyle name="Multiple 21" xfId="7501"/>
    <cellStyle name="Multiple 22" xfId="7502"/>
    <cellStyle name="Multiple 23" xfId="7503"/>
    <cellStyle name="Multiple 24" xfId="7504"/>
    <cellStyle name="Multiple 25" xfId="7505"/>
    <cellStyle name="Multiple 26" xfId="7506"/>
    <cellStyle name="Multiple 27" xfId="7507"/>
    <cellStyle name="Multiple 28" xfId="7508"/>
    <cellStyle name="Multiple 29" xfId="7509"/>
    <cellStyle name="Multiple 3" xfId="7510"/>
    <cellStyle name="Multiple 3 10" xfId="7511"/>
    <cellStyle name="Multiple 3 11" xfId="7512"/>
    <cellStyle name="Multiple 3 12" xfId="7513"/>
    <cellStyle name="Multiple 3 13" xfId="7514"/>
    <cellStyle name="Multiple 3 14" xfId="7515"/>
    <cellStyle name="Multiple 3 15" xfId="7516"/>
    <cellStyle name="Multiple 3 16" xfId="7517"/>
    <cellStyle name="Multiple 3 2" xfId="7518"/>
    <cellStyle name="Multiple 3 3" xfId="7519"/>
    <cellStyle name="Multiple 3 4" xfId="7520"/>
    <cellStyle name="Multiple 3 5" xfId="7521"/>
    <cellStyle name="Multiple 3 6" xfId="7522"/>
    <cellStyle name="Multiple 3 7" xfId="7523"/>
    <cellStyle name="Multiple 3 8" xfId="7524"/>
    <cellStyle name="Multiple 3 9" xfId="7525"/>
    <cellStyle name="Multiple 30" xfId="7526"/>
    <cellStyle name="Multiple 31" xfId="7527"/>
    <cellStyle name="Multiple 32" xfId="7528"/>
    <cellStyle name="Multiple 33" xfId="7529"/>
    <cellStyle name="Multiple 34" xfId="7530"/>
    <cellStyle name="Multiple 35" xfId="7531"/>
    <cellStyle name="Multiple 36" xfId="7532"/>
    <cellStyle name="Multiple 37" xfId="7533"/>
    <cellStyle name="Multiple 38" xfId="7534"/>
    <cellStyle name="Multiple 39" xfId="7535"/>
    <cellStyle name="Multiple 4" xfId="7536"/>
    <cellStyle name="Multiple 40" xfId="7537"/>
    <cellStyle name="Multiple 41" xfId="7538"/>
    <cellStyle name="Multiple 5" xfId="7539"/>
    <cellStyle name="Multiple 6" xfId="7540"/>
    <cellStyle name="Multiple 7" xfId="7541"/>
    <cellStyle name="Multiple 8" xfId="7542"/>
    <cellStyle name="Multiple 9" xfId="7543"/>
    <cellStyle name="Neutra" xfId="7544"/>
    <cellStyle name="Neutral" xfId="86" builtinId="28" customBuiltin="1"/>
    <cellStyle name="Neutral 10" xfId="7545"/>
    <cellStyle name="Neutral 10 2" xfId="7546"/>
    <cellStyle name="Neutral 10 3" xfId="7547"/>
    <cellStyle name="Neutral 10 4" xfId="7548"/>
    <cellStyle name="Neutral 11" xfId="7549"/>
    <cellStyle name="Neutral 11 2" xfId="7550"/>
    <cellStyle name="Neutral 11 3" xfId="7551"/>
    <cellStyle name="Neutral 11 4" xfId="7552"/>
    <cellStyle name="Neutral 12" xfId="7553"/>
    <cellStyle name="Neutral 12 2" xfId="7554"/>
    <cellStyle name="Neutral 12 3" xfId="7555"/>
    <cellStyle name="Neutral 12 4" xfId="7556"/>
    <cellStyle name="Neutral 13" xfId="7557"/>
    <cellStyle name="Neutral 14" xfId="7558"/>
    <cellStyle name="Neutral 15" xfId="7559"/>
    <cellStyle name="Neutral 16" xfId="7560"/>
    <cellStyle name="Neutral 17" xfId="7561"/>
    <cellStyle name="Neutral 18" xfId="7562"/>
    <cellStyle name="Neutral 19" xfId="7563"/>
    <cellStyle name="Neutral 2" xfId="7564"/>
    <cellStyle name="Neutral 2 10" xfId="7565"/>
    <cellStyle name="Neutral 2 11" xfId="7566"/>
    <cellStyle name="Neutral 2 12" xfId="7567"/>
    <cellStyle name="Neutral 2 13" xfId="7568"/>
    <cellStyle name="Neutral 2 14" xfId="7569"/>
    <cellStyle name="Neutral 2 15" xfId="7570"/>
    <cellStyle name="Neutral 2 16" xfId="47807"/>
    <cellStyle name="Neutral 2 2" xfId="7571"/>
    <cellStyle name="Neutral 2 2 2" xfId="36726"/>
    <cellStyle name="Neutral 2 2 3" xfId="36727"/>
    <cellStyle name="Neutral 2 3" xfId="7572"/>
    <cellStyle name="Neutral 2 4" xfId="7573"/>
    <cellStyle name="Neutral 2 5" xfId="7574"/>
    <cellStyle name="Neutral 2 6" xfId="7575"/>
    <cellStyle name="Neutral 2 7" xfId="7576"/>
    <cellStyle name="Neutral 2 8" xfId="7577"/>
    <cellStyle name="Neutral 2 9" xfId="7578"/>
    <cellStyle name="Neutral 20" xfId="36728"/>
    <cellStyle name="Neutral 3" xfId="7579"/>
    <cellStyle name="Neutral 3 10" xfId="7580"/>
    <cellStyle name="Neutral 3 11" xfId="7581"/>
    <cellStyle name="Neutral 3 12" xfId="7582"/>
    <cellStyle name="Neutral 3 13" xfId="7583"/>
    <cellStyle name="Neutral 3 14" xfId="7584"/>
    <cellStyle name="Neutral 3 15" xfId="7585"/>
    <cellStyle name="Neutral 3 2" xfId="7586"/>
    <cellStyle name="Neutral 3 3" xfId="7587"/>
    <cellStyle name="Neutral 3 4" xfId="7588"/>
    <cellStyle name="Neutral 3 5" xfId="7589"/>
    <cellStyle name="Neutral 3 6" xfId="7590"/>
    <cellStyle name="Neutral 3 7" xfId="7591"/>
    <cellStyle name="Neutral 3 8" xfId="7592"/>
    <cellStyle name="Neutral 3 9" xfId="7593"/>
    <cellStyle name="Neutral 4" xfId="7594"/>
    <cellStyle name="Neutral 4 2" xfId="7595"/>
    <cellStyle name="Neutral 4 3" xfId="7596"/>
    <cellStyle name="Neutral 4 4" xfId="7597"/>
    <cellStyle name="Neutral 5" xfId="7598"/>
    <cellStyle name="Neutral 5 2" xfId="7599"/>
    <cellStyle name="Neutral 5 3" xfId="7600"/>
    <cellStyle name="Neutral 5 4" xfId="7601"/>
    <cellStyle name="Neutral 6" xfId="7602"/>
    <cellStyle name="Neutral 6 2" xfId="7603"/>
    <cellStyle name="Neutral 6 3" xfId="7604"/>
    <cellStyle name="Neutral 6 4" xfId="7605"/>
    <cellStyle name="Neutral 7" xfId="7606"/>
    <cellStyle name="Neutral 7 2" xfId="7607"/>
    <cellStyle name="Neutral 7 3" xfId="7608"/>
    <cellStyle name="Neutral 7 4" xfId="7609"/>
    <cellStyle name="Neutral 8" xfId="7610"/>
    <cellStyle name="Neutral 8 2" xfId="7611"/>
    <cellStyle name="Neutral 8 3" xfId="7612"/>
    <cellStyle name="Neutral 8 4" xfId="7613"/>
    <cellStyle name="Neutral 9" xfId="7614"/>
    <cellStyle name="Neutral 9 2" xfId="7615"/>
    <cellStyle name="Neutral 9 3" xfId="7616"/>
    <cellStyle name="Neutral 9 4" xfId="7617"/>
    <cellStyle name="Neutre" xfId="7618"/>
    <cellStyle name="New Times Roman" xfId="7619"/>
    <cellStyle name="no dec" xfId="48"/>
    <cellStyle name="no dec 2" xfId="7620"/>
    <cellStyle name="no dec 3" xfId="7621"/>
    <cellStyle name="no dec 4" xfId="7622"/>
    <cellStyle name="no dec 5" xfId="7623"/>
    <cellStyle name="No-definido" xfId="7624"/>
    <cellStyle name="No-definido 2" xfId="7625"/>
    <cellStyle name="No-definido 3" xfId="7626"/>
    <cellStyle name="No-definido_Comverse 2004 Income Tax Review Wkbk 02 03" xfId="7627"/>
    <cellStyle name="Nomal0" xfId="7628"/>
    <cellStyle name="Nomal0 2" xfId="7629"/>
    <cellStyle name="Nomal0 2 2" xfId="7630"/>
    <cellStyle name="Nomal0 3" xfId="7631"/>
    <cellStyle name="Non défini" xfId="7632"/>
    <cellStyle name="Nor}al" xfId="7633"/>
    <cellStyle name="Normal" xfId="0" builtinId="0"/>
    <cellStyle name="Normal - Style1" xfId="49"/>
    <cellStyle name="Normal - Style1 2" xfId="7634"/>
    <cellStyle name="Normal - Style2" xfId="7635"/>
    <cellStyle name="Normal - Style2 10" xfId="7636"/>
    <cellStyle name="Normal - Style2 11" xfId="7637"/>
    <cellStyle name="Normal - Style2 12" xfId="7638"/>
    <cellStyle name="Normal - Style2 13" xfId="7639"/>
    <cellStyle name="Normal - Style2 14" xfId="7640"/>
    <cellStyle name="Normal - Style2 15" xfId="7641"/>
    <cellStyle name="Normal - Style2 16" xfId="7642"/>
    <cellStyle name="Normal - Style2 17" xfId="7643"/>
    <cellStyle name="Normal - Style2 18" xfId="7644"/>
    <cellStyle name="Normal - Style2 19" xfId="7645"/>
    <cellStyle name="Normal - Style2 2" xfId="7646"/>
    <cellStyle name="Normal - Style2 2 2" xfId="7647"/>
    <cellStyle name="Normal - Style2 20" xfId="7648"/>
    <cellStyle name="Normal - Style2 21" xfId="7649"/>
    <cellStyle name="Normal - Style2 22" xfId="7650"/>
    <cellStyle name="Normal - Style2 23" xfId="7651"/>
    <cellStyle name="Normal - Style2 24" xfId="7652"/>
    <cellStyle name="Normal - Style2 25" xfId="7653"/>
    <cellStyle name="Normal - Style2 26" xfId="7654"/>
    <cellStyle name="Normal - Style2 27" xfId="7655"/>
    <cellStyle name="Normal - Style2 28" xfId="7656"/>
    <cellStyle name="Normal - Style2 29" xfId="7657"/>
    <cellStyle name="Normal - Style2 3" xfId="7658"/>
    <cellStyle name="Normal - Style2 3 10" xfId="7659"/>
    <cellStyle name="Normal - Style2 3 11" xfId="7660"/>
    <cellStyle name="Normal - Style2 3 12" xfId="7661"/>
    <cellStyle name="Normal - Style2 3 13" xfId="7662"/>
    <cellStyle name="Normal - Style2 3 14" xfId="7663"/>
    <cellStyle name="Normal - Style2 3 15" xfId="7664"/>
    <cellStyle name="Normal - Style2 3 16" xfId="7665"/>
    <cellStyle name="Normal - Style2 3 2" xfId="7666"/>
    <cellStyle name="Normal - Style2 3 3" xfId="7667"/>
    <cellStyle name="Normal - Style2 3 4" xfId="7668"/>
    <cellStyle name="Normal - Style2 3 5" xfId="7669"/>
    <cellStyle name="Normal - Style2 3 6" xfId="7670"/>
    <cellStyle name="Normal - Style2 3 7" xfId="7671"/>
    <cellStyle name="Normal - Style2 3 8" xfId="7672"/>
    <cellStyle name="Normal - Style2 3 9" xfId="7673"/>
    <cellStyle name="Normal - Style2 30" xfId="7674"/>
    <cellStyle name="Normal - Style2 31" xfId="7675"/>
    <cellStyle name="Normal - Style2 32" xfId="7676"/>
    <cellStyle name="Normal - Style2 33" xfId="7677"/>
    <cellStyle name="Normal - Style2 34" xfId="7678"/>
    <cellStyle name="Normal - Style2 35" xfId="7679"/>
    <cellStyle name="Normal - Style2 36" xfId="7680"/>
    <cellStyle name="Normal - Style2 37" xfId="7681"/>
    <cellStyle name="Normal - Style2 38" xfId="7682"/>
    <cellStyle name="Normal - Style2 39" xfId="7683"/>
    <cellStyle name="Normal - Style2 4" xfId="7684"/>
    <cellStyle name="Normal - Style2 40" xfId="7685"/>
    <cellStyle name="Normal - Style2 41" xfId="7686"/>
    <cellStyle name="Normal - Style2 5" xfId="7687"/>
    <cellStyle name="Normal - Style2 6" xfId="7688"/>
    <cellStyle name="Normal - Style2 7" xfId="7689"/>
    <cellStyle name="Normal - Style2 8" xfId="7690"/>
    <cellStyle name="Normal - Style2 9" xfId="7691"/>
    <cellStyle name="Normal - Style3" xfId="7692"/>
    <cellStyle name="Normal - Style3 10" xfId="7693"/>
    <cellStyle name="Normal - Style3 11" xfId="7694"/>
    <cellStyle name="Normal - Style3 12" xfId="7695"/>
    <cellStyle name="Normal - Style3 13" xfId="7696"/>
    <cellStyle name="Normal - Style3 14" xfId="7697"/>
    <cellStyle name="Normal - Style3 15" xfId="7698"/>
    <cellStyle name="Normal - Style3 16" xfId="7699"/>
    <cellStyle name="Normal - Style3 17" xfId="7700"/>
    <cellStyle name="Normal - Style3 18" xfId="7701"/>
    <cellStyle name="Normal - Style3 19" xfId="7702"/>
    <cellStyle name="Normal - Style3 2" xfId="7703"/>
    <cellStyle name="Normal - Style3 2 2" xfId="7704"/>
    <cellStyle name="Normal - Style3 20" xfId="7705"/>
    <cellStyle name="Normal - Style3 21" xfId="7706"/>
    <cellStyle name="Normal - Style3 22" xfId="7707"/>
    <cellStyle name="Normal - Style3 23" xfId="7708"/>
    <cellStyle name="Normal - Style3 24" xfId="7709"/>
    <cellStyle name="Normal - Style3 25" xfId="7710"/>
    <cellStyle name="Normal - Style3 26" xfId="7711"/>
    <cellStyle name="Normal - Style3 27" xfId="7712"/>
    <cellStyle name="Normal - Style3 28" xfId="7713"/>
    <cellStyle name="Normal - Style3 29" xfId="7714"/>
    <cellStyle name="Normal - Style3 3" xfId="7715"/>
    <cellStyle name="Normal - Style3 3 10" xfId="7716"/>
    <cellStyle name="Normal - Style3 3 11" xfId="7717"/>
    <cellStyle name="Normal - Style3 3 12" xfId="7718"/>
    <cellStyle name="Normal - Style3 3 13" xfId="7719"/>
    <cellStyle name="Normal - Style3 3 14" xfId="7720"/>
    <cellStyle name="Normal - Style3 3 15" xfId="7721"/>
    <cellStyle name="Normal - Style3 3 16" xfId="7722"/>
    <cellStyle name="Normal - Style3 3 2" xfId="7723"/>
    <cellStyle name="Normal - Style3 3 3" xfId="7724"/>
    <cellStyle name="Normal - Style3 3 4" xfId="7725"/>
    <cellStyle name="Normal - Style3 3 5" xfId="7726"/>
    <cellStyle name="Normal - Style3 3 6" xfId="7727"/>
    <cellStyle name="Normal - Style3 3 7" xfId="7728"/>
    <cellStyle name="Normal - Style3 3 8" xfId="7729"/>
    <cellStyle name="Normal - Style3 3 9" xfId="7730"/>
    <cellStyle name="Normal - Style3 30" xfId="7731"/>
    <cellStyle name="Normal - Style3 31" xfId="7732"/>
    <cellStyle name="Normal - Style3 32" xfId="7733"/>
    <cellStyle name="Normal - Style3 33" xfId="7734"/>
    <cellStyle name="Normal - Style3 34" xfId="7735"/>
    <cellStyle name="Normal - Style3 35" xfId="7736"/>
    <cellStyle name="Normal - Style3 36" xfId="7737"/>
    <cellStyle name="Normal - Style3 37" xfId="7738"/>
    <cellStyle name="Normal - Style3 38" xfId="7739"/>
    <cellStyle name="Normal - Style3 39" xfId="7740"/>
    <cellStyle name="Normal - Style3 4" xfId="7741"/>
    <cellStyle name="Normal - Style3 40" xfId="7742"/>
    <cellStyle name="Normal - Style3 41" xfId="7743"/>
    <cellStyle name="Normal - Style3 5" xfId="7744"/>
    <cellStyle name="Normal - Style3 6" xfId="7745"/>
    <cellStyle name="Normal - Style3 7" xfId="7746"/>
    <cellStyle name="Normal - Style3 8" xfId="7747"/>
    <cellStyle name="Normal - Style3 9" xfId="7748"/>
    <cellStyle name="Normal - Style4" xfId="7749"/>
    <cellStyle name="Normal - Style4 10" xfId="7750"/>
    <cellStyle name="Normal - Style4 11" xfId="7751"/>
    <cellStyle name="Normal - Style4 12" xfId="7752"/>
    <cellStyle name="Normal - Style4 13" xfId="7753"/>
    <cellStyle name="Normal - Style4 14" xfId="7754"/>
    <cellStyle name="Normal - Style4 15" xfId="7755"/>
    <cellStyle name="Normal - Style4 16" xfId="7756"/>
    <cellStyle name="Normal - Style4 17" xfId="7757"/>
    <cellStyle name="Normal - Style4 18" xfId="7758"/>
    <cellStyle name="Normal - Style4 19" xfId="7759"/>
    <cellStyle name="Normal - Style4 2" xfId="7760"/>
    <cellStyle name="Normal - Style4 2 2" xfId="7761"/>
    <cellStyle name="Normal - Style4 20" xfId="7762"/>
    <cellStyle name="Normal - Style4 21" xfId="7763"/>
    <cellStyle name="Normal - Style4 22" xfId="7764"/>
    <cellStyle name="Normal - Style4 23" xfId="7765"/>
    <cellStyle name="Normal - Style4 24" xfId="7766"/>
    <cellStyle name="Normal - Style4 25" xfId="7767"/>
    <cellStyle name="Normal - Style4 26" xfId="7768"/>
    <cellStyle name="Normal - Style4 27" xfId="7769"/>
    <cellStyle name="Normal - Style4 28" xfId="7770"/>
    <cellStyle name="Normal - Style4 29" xfId="7771"/>
    <cellStyle name="Normal - Style4 3" xfId="7772"/>
    <cellStyle name="Normal - Style4 3 10" xfId="7773"/>
    <cellStyle name="Normal - Style4 3 11" xfId="7774"/>
    <cellStyle name="Normal - Style4 3 12" xfId="7775"/>
    <cellStyle name="Normal - Style4 3 13" xfId="7776"/>
    <cellStyle name="Normal - Style4 3 14" xfId="7777"/>
    <cellStyle name="Normal - Style4 3 15" xfId="7778"/>
    <cellStyle name="Normal - Style4 3 16" xfId="7779"/>
    <cellStyle name="Normal - Style4 3 2" xfId="7780"/>
    <cellStyle name="Normal - Style4 3 3" xfId="7781"/>
    <cellStyle name="Normal - Style4 3 4" xfId="7782"/>
    <cellStyle name="Normal - Style4 3 5" xfId="7783"/>
    <cellStyle name="Normal - Style4 3 6" xfId="7784"/>
    <cellStyle name="Normal - Style4 3 7" xfId="7785"/>
    <cellStyle name="Normal - Style4 3 8" xfId="7786"/>
    <cellStyle name="Normal - Style4 3 9" xfId="7787"/>
    <cellStyle name="Normal - Style4 30" xfId="7788"/>
    <cellStyle name="Normal - Style4 31" xfId="7789"/>
    <cellStyle name="Normal - Style4 32" xfId="7790"/>
    <cellStyle name="Normal - Style4 33" xfId="7791"/>
    <cellStyle name="Normal - Style4 34" xfId="7792"/>
    <cellStyle name="Normal - Style4 35" xfId="7793"/>
    <cellStyle name="Normal - Style4 36" xfId="7794"/>
    <cellStyle name="Normal - Style4 37" xfId="7795"/>
    <cellStyle name="Normal - Style4 38" xfId="7796"/>
    <cellStyle name="Normal - Style4 39" xfId="7797"/>
    <cellStyle name="Normal - Style4 4" xfId="7798"/>
    <cellStyle name="Normal - Style4 40" xfId="7799"/>
    <cellStyle name="Normal - Style4 41" xfId="7800"/>
    <cellStyle name="Normal - Style4 5" xfId="7801"/>
    <cellStyle name="Normal - Style4 6" xfId="7802"/>
    <cellStyle name="Normal - Style4 7" xfId="7803"/>
    <cellStyle name="Normal - Style4 8" xfId="7804"/>
    <cellStyle name="Normal - Style4 9" xfId="7805"/>
    <cellStyle name="Normal - Style5" xfId="7806"/>
    <cellStyle name="Normal - Style5 10" xfId="7807"/>
    <cellStyle name="Normal - Style5 11" xfId="7808"/>
    <cellStyle name="Normal - Style5 12" xfId="7809"/>
    <cellStyle name="Normal - Style5 13" xfId="7810"/>
    <cellStyle name="Normal - Style5 14" xfId="7811"/>
    <cellStyle name="Normal - Style5 15" xfId="7812"/>
    <cellStyle name="Normal - Style5 16" xfId="7813"/>
    <cellStyle name="Normal - Style5 17" xfId="7814"/>
    <cellStyle name="Normal - Style5 18" xfId="7815"/>
    <cellStyle name="Normal - Style5 19" xfId="7816"/>
    <cellStyle name="Normal - Style5 2" xfId="7817"/>
    <cellStyle name="Normal - Style5 2 2" xfId="7818"/>
    <cellStyle name="Normal - Style5 20" xfId="7819"/>
    <cellStyle name="Normal - Style5 21" xfId="7820"/>
    <cellStyle name="Normal - Style5 22" xfId="7821"/>
    <cellStyle name="Normal - Style5 23" xfId="7822"/>
    <cellStyle name="Normal - Style5 24" xfId="7823"/>
    <cellStyle name="Normal - Style5 25" xfId="7824"/>
    <cellStyle name="Normal - Style5 26" xfId="7825"/>
    <cellStyle name="Normal - Style5 27" xfId="7826"/>
    <cellStyle name="Normal - Style5 28" xfId="7827"/>
    <cellStyle name="Normal - Style5 29" xfId="7828"/>
    <cellStyle name="Normal - Style5 3" xfId="7829"/>
    <cellStyle name="Normal - Style5 3 10" xfId="7830"/>
    <cellStyle name="Normal - Style5 3 11" xfId="7831"/>
    <cellStyle name="Normal - Style5 3 12" xfId="7832"/>
    <cellStyle name="Normal - Style5 3 13" xfId="7833"/>
    <cellStyle name="Normal - Style5 3 14" xfId="7834"/>
    <cellStyle name="Normal - Style5 3 15" xfId="7835"/>
    <cellStyle name="Normal - Style5 3 16" xfId="7836"/>
    <cellStyle name="Normal - Style5 3 2" xfId="7837"/>
    <cellStyle name="Normal - Style5 3 3" xfId="7838"/>
    <cellStyle name="Normal - Style5 3 4" xfId="7839"/>
    <cellStyle name="Normal - Style5 3 5" xfId="7840"/>
    <cellStyle name="Normal - Style5 3 6" xfId="7841"/>
    <cellStyle name="Normal - Style5 3 7" xfId="7842"/>
    <cellStyle name="Normal - Style5 3 8" xfId="7843"/>
    <cellStyle name="Normal - Style5 3 9" xfId="7844"/>
    <cellStyle name="Normal - Style5 30" xfId="7845"/>
    <cellStyle name="Normal - Style5 31" xfId="7846"/>
    <cellStyle name="Normal - Style5 32" xfId="7847"/>
    <cellStyle name="Normal - Style5 33" xfId="7848"/>
    <cellStyle name="Normal - Style5 34" xfId="7849"/>
    <cellStyle name="Normal - Style5 35" xfId="7850"/>
    <cellStyle name="Normal - Style5 36" xfId="7851"/>
    <cellStyle name="Normal - Style5 37" xfId="7852"/>
    <cellStyle name="Normal - Style5 38" xfId="7853"/>
    <cellStyle name="Normal - Style5 39" xfId="7854"/>
    <cellStyle name="Normal - Style5 4" xfId="7855"/>
    <cellStyle name="Normal - Style5 40" xfId="7856"/>
    <cellStyle name="Normal - Style5 41" xfId="7857"/>
    <cellStyle name="Normal - Style5 5" xfId="7858"/>
    <cellStyle name="Normal - Style5 6" xfId="7859"/>
    <cellStyle name="Normal - Style5 7" xfId="7860"/>
    <cellStyle name="Normal - Style5 8" xfId="7861"/>
    <cellStyle name="Normal - Style5 9" xfId="7862"/>
    <cellStyle name="Normal - Style6" xfId="7863"/>
    <cellStyle name="Normal - Style6 10" xfId="7864"/>
    <cellStyle name="Normal - Style6 11" xfId="7865"/>
    <cellStyle name="Normal - Style6 12" xfId="7866"/>
    <cellStyle name="Normal - Style6 13" xfId="7867"/>
    <cellStyle name="Normal - Style6 14" xfId="7868"/>
    <cellStyle name="Normal - Style6 15" xfId="7869"/>
    <cellStyle name="Normal - Style6 16" xfId="7870"/>
    <cellStyle name="Normal - Style6 17" xfId="7871"/>
    <cellStyle name="Normal - Style6 18" xfId="7872"/>
    <cellStyle name="Normal - Style6 19" xfId="7873"/>
    <cellStyle name="Normal - Style6 2" xfId="7874"/>
    <cellStyle name="Normal - Style6 2 2" xfId="7875"/>
    <cellStyle name="Normal - Style6 20" xfId="7876"/>
    <cellStyle name="Normal - Style6 21" xfId="7877"/>
    <cellStyle name="Normal - Style6 22" xfId="7878"/>
    <cellStyle name="Normal - Style6 23" xfId="7879"/>
    <cellStyle name="Normal - Style6 24" xfId="7880"/>
    <cellStyle name="Normal - Style6 25" xfId="7881"/>
    <cellStyle name="Normal - Style6 26" xfId="7882"/>
    <cellStyle name="Normal - Style6 27" xfId="7883"/>
    <cellStyle name="Normal - Style6 28" xfId="7884"/>
    <cellStyle name="Normal - Style6 29" xfId="7885"/>
    <cellStyle name="Normal - Style6 3" xfId="7886"/>
    <cellStyle name="Normal - Style6 3 10" xfId="7887"/>
    <cellStyle name="Normal - Style6 3 11" xfId="7888"/>
    <cellStyle name="Normal - Style6 3 12" xfId="7889"/>
    <cellStyle name="Normal - Style6 3 13" xfId="7890"/>
    <cellStyle name="Normal - Style6 3 14" xfId="7891"/>
    <cellStyle name="Normal - Style6 3 15" xfId="7892"/>
    <cellStyle name="Normal - Style6 3 16" xfId="7893"/>
    <cellStyle name="Normal - Style6 3 2" xfId="7894"/>
    <cellStyle name="Normal - Style6 3 3" xfId="7895"/>
    <cellStyle name="Normal - Style6 3 4" xfId="7896"/>
    <cellStyle name="Normal - Style6 3 5" xfId="7897"/>
    <cellStyle name="Normal - Style6 3 6" xfId="7898"/>
    <cellStyle name="Normal - Style6 3 7" xfId="7899"/>
    <cellStyle name="Normal - Style6 3 8" xfId="7900"/>
    <cellStyle name="Normal - Style6 3 9" xfId="7901"/>
    <cellStyle name="Normal - Style6 30" xfId="7902"/>
    <cellStyle name="Normal - Style6 31" xfId="7903"/>
    <cellStyle name="Normal - Style6 32" xfId="7904"/>
    <cellStyle name="Normal - Style6 33" xfId="7905"/>
    <cellStyle name="Normal - Style6 34" xfId="7906"/>
    <cellStyle name="Normal - Style6 35" xfId="7907"/>
    <cellStyle name="Normal - Style6 36" xfId="7908"/>
    <cellStyle name="Normal - Style6 37" xfId="7909"/>
    <cellStyle name="Normal - Style6 38" xfId="7910"/>
    <cellStyle name="Normal - Style6 39" xfId="7911"/>
    <cellStyle name="Normal - Style6 4" xfId="7912"/>
    <cellStyle name="Normal - Style6 40" xfId="7913"/>
    <cellStyle name="Normal - Style6 41" xfId="7914"/>
    <cellStyle name="Normal - Style6 5" xfId="7915"/>
    <cellStyle name="Normal - Style6 6" xfId="7916"/>
    <cellStyle name="Normal - Style6 7" xfId="7917"/>
    <cellStyle name="Normal - Style6 8" xfId="7918"/>
    <cellStyle name="Normal - Style6 9" xfId="7919"/>
    <cellStyle name="Normal - Style7" xfId="7920"/>
    <cellStyle name="Normal - Style7 10" xfId="7921"/>
    <cellStyle name="Normal - Style7 11" xfId="7922"/>
    <cellStyle name="Normal - Style7 12" xfId="7923"/>
    <cellStyle name="Normal - Style7 13" xfId="7924"/>
    <cellStyle name="Normal - Style7 14" xfId="7925"/>
    <cellStyle name="Normal - Style7 15" xfId="7926"/>
    <cellStyle name="Normal - Style7 16" xfId="7927"/>
    <cellStyle name="Normal - Style7 17" xfId="7928"/>
    <cellStyle name="Normal - Style7 18" xfId="7929"/>
    <cellStyle name="Normal - Style7 19" xfId="7930"/>
    <cellStyle name="Normal - Style7 2" xfId="7931"/>
    <cellStyle name="Normal - Style7 2 2" xfId="7932"/>
    <cellStyle name="Normal - Style7 20" xfId="7933"/>
    <cellStyle name="Normal - Style7 21" xfId="7934"/>
    <cellStyle name="Normal - Style7 22" xfId="7935"/>
    <cellStyle name="Normal - Style7 23" xfId="7936"/>
    <cellStyle name="Normal - Style7 24" xfId="7937"/>
    <cellStyle name="Normal - Style7 25" xfId="7938"/>
    <cellStyle name="Normal - Style7 26" xfId="7939"/>
    <cellStyle name="Normal - Style7 27" xfId="7940"/>
    <cellStyle name="Normal - Style7 28" xfId="7941"/>
    <cellStyle name="Normal - Style7 29" xfId="7942"/>
    <cellStyle name="Normal - Style7 3" xfId="7943"/>
    <cellStyle name="Normal - Style7 3 10" xfId="7944"/>
    <cellStyle name="Normal - Style7 3 11" xfId="7945"/>
    <cellStyle name="Normal - Style7 3 12" xfId="7946"/>
    <cellStyle name="Normal - Style7 3 13" xfId="7947"/>
    <cellStyle name="Normal - Style7 3 14" xfId="7948"/>
    <cellStyle name="Normal - Style7 3 15" xfId="7949"/>
    <cellStyle name="Normal - Style7 3 16" xfId="7950"/>
    <cellStyle name="Normal - Style7 3 2" xfId="7951"/>
    <cellStyle name="Normal - Style7 3 3" xfId="7952"/>
    <cellStyle name="Normal - Style7 3 4" xfId="7953"/>
    <cellStyle name="Normal - Style7 3 5" xfId="7954"/>
    <cellStyle name="Normal - Style7 3 6" xfId="7955"/>
    <cellStyle name="Normal - Style7 3 7" xfId="7956"/>
    <cellStyle name="Normal - Style7 3 8" xfId="7957"/>
    <cellStyle name="Normal - Style7 3 9" xfId="7958"/>
    <cellStyle name="Normal - Style7 30" xfId="7959"/>
    <cellStyle name="Normal - Style7 31" xfId="7960"/>
    <cellStyle name="Normal - Style7 32" xfId="7961"/>
    <cellStyle name="Normal - Style7 33" xfId="7962"/>
    <cellStyle name="Normal - Style7 34" xfId="7963"/>
    <cellStyle name="Normal - Style7 35" xfId="7964"/>
    <cellStyle name="Normal - Style7 36" xfId="7965"/>
    <cellStyle name="Normal - Style7 37" xfId="7966"/>
    <cellStyle name="Normal - Style7 38" xfId="7967"/>
    <cellStyle name="Normal - Style7 39" xfId="7968"/>
    <cellStyle name="Normal - Style7 4" xfId="7969"/>
    <cellStyle name="Normal - Style7 40" xfId="7970"/>
    <cellStyle name="Normal - Style7 41" xfId="7971"/>
    <cellStyle name="Normal - Style7 5" xfId="7972"/>
    <cellStyle name="Normal - Style7 6" xfId="7973"/>
    <cellStyle name="Normal - Style7 7" xfId="7974"/>
    <cellStyle name="Normal - Style7 8" xfId="7975"/>
    <cellStyle name="Normal - Style7 9" xfId="7976"/>
    <cellStyle name="Normal - Style8" xfId="7977"/>
    <cellStyle name="Normal - Style8 10" xfId="7978"/>
    <cellStyle name="Normal - Style8 11" xfId="7979"/>
    <cellStyle name="Normal - Style8 12" xfId="7980"/>
    <cellStyle name="Normal - Style8 13" xfId="7981"/>
    <cellStyle name="Normal - Style8 14" xfId="7982"/>
    <cellStyle name="Normal - Style8 15" xfId="7983"/>
    <cellStyle name="Normal - Style8 16" xfId="7984"/>
    <cellStyle name="Normal - Style8 17" xfId="7985"/>
    <cellStyle name="Normal - Style8 18" xfId="7986"/>
    <cellStyle name="Normal - Style8 19" xfId="7987"/>
    <cellStyle name="Normal - Style8 2" xfId="7988"/>
    <cellStyle name="Normal - Style8 2 2" xfId="7989"/>
    <cellStyle name="Normal - Style8 20" xfId="7990"/>
    <cellStyle name="Normal - Style8 21" xfId="7991"/>
    <cellStyle name="Normal - Style8 22" xfId="7992"/>
    <cellStyle name="Normal - Style8 23" xfId="7993"/>
    <cellStyle name="Normal - Style8 24" xfId="7994"/>
    <cellStyle name="Normal - Style8 25" xfId="7995"/>
    <cellStyle name="Normal - Style8 26" xfId="7996"/>
    <cellStyle name="Normal - Style8 27" xfId="7997"/>
    <cellStyle name="Normal - Style8 28" xfId="7998"/>
    <cellStyle name="Normal - Style8 29" xfId="7999"/>
    <cellStyle name="Normal - Style8 3" xfId="8000"/>
    <cellStyle name="Normal - Style8 3 10" xfId="8001"/>
    <cellStyle name="Normal - Style8 3 11" xfId="8002"/>
    <cellStyle name="Normal - Style8 3 12" xfId="8003"/>
    <cellStyle name="Normal - Style8 3 13" xfId="8004"/>
    <cellStyle name="Normal - Style8 3 14" xfId="8005"/>
    <cellStyle name="Normal - Style8 3 15" xfId="8006"/>
    <cellStyle name="Normal - Style8 3 16" xfId="8007"/>
    <cellStyle name="Normal - Style8 3 2" xfId="8008"/>
    <cellStyle name="Normal - Style8 3 3" xfId="8009"/>
    <cellStyle name="Normal - Style8 3 4" xfId="8010"/>
    <cellStyle name="Normal - Style8 3 5" xfId="8011"/>
    <cellStyle name="Normal - Style8 3 6" xfId="8012"/>
    <cellStyle name="Normal - Style8 3 7" xfId="8013"/>
    <cellStyle name="Normal - Style8 3 8" xfId="8014"/>
    <cellStyle name="Normal - Style8 3 9" xfId="8015"/>
    <cellStyle name="Normal - Style8 30" xfId="8016"/>
    <cellStyle name="Normal - Style8 31" xfId="8017"/>
    <cellStyle name="Normal - Style8 32" xfId="8018"/>
    <cellStyle name="Normal - Style8 33" xfId="8019"/>
    <cellStyle name="Normal - Style8 34" xfId="8020"/>
    <cellStyle name="Normal - Style8 35" xfId="8021"/>
    <cellStyle name="Normal - Style8 36" xfId="8022"/>
    <cellStyle name="Normal - Style8 37" xfId="8023"/>
    <cellStyle name="Normal - Style8 38" xfId="8024"/>
    <cellStyle name="Normal - Style8 39" xfId="8025"/>
    <cellStyle name="Normal - Style8 4" xfId="8026"/>
    <cellStyle name="Normal - Style8 40" xfId="8027"/>
    <cellStyle name="Normal - Style8 41" xfId="8028"/>
    <cellStyle name="Normal - Style8 5" xfId="8029"/>
    <cellStyle name="Normal - Style8 6" xfId="8030"/>
    <cellStyle name="Normal - Style8 7" xfId="8031"/>
    <cellStyle name="Normal - Style8 8" xfId="8032"/>
    <cellStyle name="Normal - Style8 9" xfId="8033"/>
    <cellStyle name="Normal 10" xfId="8034"/>
    <cellStyle name="Normal 10 10" xfId="36729"/>
    <cellStyle name="Normal 10 10 2" xfId="36730"/>
    <cellStyle name="Normal 10 10 2 2" xfId="36731"/>
    <cellStyle name="Normal 10 10 3" xfId="36732"/>
    <cellStyle name="Normal 10 10 4" xfId="36733"/>
    <cellStyle name="Normal 10 10 5" xfId="36734"/>
    <cellStyle name="Normal 10 11" xfId="36735"/>
    <cellStyle name="Normal 10 11 2" xfId="36736"/>
    <cellStyle name="Normal 10 11 2 2" xfId="36737"/>
    <cellStyle name="Normal 10 11 3" xfId="36738"/>
    <cellStyle name="Normal 10 11 4" xfId="36739"/>
    <cellStyle name="Normal 10 12" xfId="36740"/>
    <cellStyle name="Normal 10 12 2" xfId="36741"/>
    <cellStyle name="Normal 10 12 2 2" xfId="36742"/>
    <cellStyle name="Normal 10 12 3" xfId="36743"/>
    <cellStyle name="Normal 10 12 4" xfId="36744"/>
    <cellStyle name="Normal 10 13" xfId="36745"/>
    <cellStyle name="Normal 10 13 2" xfId="36746"/>
    <cellStyle name="Normal 10 13 2 2" xfId="36747"/>
    <cellStyle name="Normal 10 13 3" xfId="36748"/>
    <cellStyle name="Normal 10 13 4" xfId="36749"/>
    <cellStyle name="Normal 10 14" xfId="36750"/>
    <cellStyle name="Normal 10 14 2" xfId="36751"/>
    <cellStyle name="Normal 10 14 2 2" xfId="36752"/>
    <cellStyle name="Normal 10 14 3" xfId="36753"/>
    <cellStyle name="Normal 10 15" xfId="36754"/>
    <cellStyle name="Normal 10 15 2" xfId="36755"/>
    <cellStyle name="Normal 10 16" xfId="36756"/>
    <cellStyle name="Normal 10 17" xfId="36757"/>
    <cellStyle name="Normal 10 18" xfId="36758"/>
    <cellStyle name="Normal 10 2" xfId="8035"/>
    <cellStyle name="Normal 10 2 2" xfId="8036"/>
    <cellStyle name="Normal 10 2 2 2" xfId="36759"/>
    <cellStyle name="Normal 10 2 2 3" xfId="36760"/>
    <cellStyle name="Normal 10 2 3" xfId="36761"/>
    <cellStyle name="Normal 10 2 4" xfId="36762"/>
    <cellStyle name="Normal 10 2 4 2" xfId="36763"/>
    <cellStyle name="Normal 10 2 4 2 2" xfId="36764"/>
    <cellStyle name="Normal 10 2 4 2 2 2" xfId="36765"/>
    <cellStyle name="Normal 10 2 4 2 3" xfId="36766"/>
    <cellStyle name="Normal 10 2 4 2 4" xfId="36767"/>
    <cellStyle name="Normal 10 2 4 3" xfId="36768"/>
    <cellStyle name="Normal 10 2 4 3 2" xfId="36769"/>
    <cellStyle name="Normal 10 2 4 4" xfId="36770"/>
    <cellStyle name="Normal 10 2 4 5" xfId="36771"/>
    <cellStyle name="Normal 10 2 5" xfId="36772"/>
    <cellStyle name="Normal 10 3" xfId="8037"/>
    <cellStyle name="Normal 10 3 10" xfId="36773"/>
    <cellStyle name="Normal 10 3 10 2" xfId="36774"/>
    <cellStyle name="Normal 10 3 10 2 2" xfId="36775"/>
    <cellStyle name="Normal 10 3 10 3" xfId="36776"/>
    <cellStyle name="Normal 10 3 11" xfId="36777"/>
    <cellStyle name="Normal 10 3 12" xfId="36778"/>
    <cellStyle name="Normal 10 3 2" xfId="8038"/>
    <cellStyle name="Normal 10 3 2 10" xfId="36779"/>
    <cellStyle name="Normal 10 3 2 11" xfId="36780"/>
    <cellStyle name="Normal 10 3 2 12" xfId="36781"/>
    <cellStyle name="Normal 10 3 2 2" xfId="36782"/>
    <cellStyle name="Normal 10 3 2 2 2" xfId="36783"/>
    <cellStyle name="Normal 10 3 2 2 2 2" xfId="36784"/>
    <cellStyle name="Normal 10 3 2 2 2 2 2" xfId="36785"/>
    <cellStyle name="Normal 10 3 2 2 2 3" xfId="36786"/>
    <cellStyle name="Normal 10 3 2 2 2 4" xfId="36787"/>
    <cellStyle name="Normal 10 3 2 2 3" xfId="36788"/>
    <cellStyle name="Normal 10 3 2 2 3 2" xfId="36789"/>
    <cellStyle name="Normal 10 3 2 2 4" xfId="36790"/>
    <cellStyle name="Normal 10 3 2 2 5" xfId="36791"/>
    <cellStyle name="Normal 10 3 2 3" xfId="36792"/>
    <cellStyle name="Normal 10 3 2 3 2" xfId="36793"/>
    <cellStyle name="Normal 10 3 2 3 2 2" xfId="36794"/>
    <cellStyle name="Normal 10 3 2 3 2 2 2" xfId="36795"/>
    <cellStyle name="Normal 10 3 2 3 2 3" xfId="36796"/>
    <cellStyle name="Normal 10 3 2 3 2 4" xfId="36797"/>
    <cellStyle name="Normal 10 3 2 3 3" xfId="36798"/>
    <cellStyle name="Normal 10 3 2 3 3 2" xfId="36799"/>
    <cellStyle name="Normal 10 3 2 3 4" xfId="36800"/>
    <cellStyle name="Normal 10 3 2 3 5" xfId="36801"/>
    <cellStyle name="Normal 10 3 2 4" xfId="36802"/>
    <cellStyle name="Normal 10 3 2 4 2" xfId="36803"/>
    <cellStyle name="Normal 10 3 2 4 2 2" xfId="36804"/>
    <cellStyle name="Normal 10 3 2 4 3" xfId="36805"/>
    <cellStyle name="Normal 10 3 2 4 4" xfId="36806"/>
    <cellStyle name="Normal 10 3 2 5" xfId="36807"/>
    <cellStyle name="Normal 10 3 2 5 2" xfId="36808"/>
    <cellStyle name="Normal 10 3 2 5 2 2" xfId="36809"/>
    <cellStyle name="Normal 10 3 2 5 3" xfId="36810"/>
    <cellStyle name="Normal 10 3 2 5 4" xfId="36811"/>
    <cellStyle name="Normal 10 3 2 6" xfId="36812"/>
    <cellStyle name="Normal 10 3 2 6 2" xfId="36813"/>
    <cellStyle name="Normal 10 3 2 6 2 2" xfId="36814"/>
    <cellStyle name="Normal 10 3 2 6 3" xfId="36815"/>
    <cellStyle name="Normal 10 3 2 6 4" xfId="36816"/>
    <cellStyle name="Normal 10 3 2 7" xfId="36817"/>
    <cellStyle name="Normal 10 3 2 7 2" xfId="36818"/>
    <cellStyle name="Normal 10 3 2 7 2 2" xfId="36819"/>
    <cellStyle name="Normal 10 3 2 7 3" xfId="36820"/>
    <cellStyle name="Normal 10 3 2 7 4" xfId="36821"/>
    <cellStyle name="Normal 10 3 2 8" xfId="36822"/>
    <cellStyle name="Normal 10 3 2 8 2" xfId="36823"/>
    <cellStyle name="Normal 10 3 2 8 2 2" xfId="36824"/>
    <cellStyle name="Normal 10 3 2 8 3" xfId="36825"/>
    <cellStyle name="Normal 10 3 2 8 4" xfId="36826"/>
    <cellStyle name="Normal 10 3 2 9" xfId="36827"/>
    <cellStyle name="Normal 10 3 2 9 2" xfId="36828"/>
    <cellStyle name="Normal 10 3 3" xfId="36829"/>
    <cellStyle name="Normal 10 3 3 2" xfId="36830"/>
    <cellStyle name="Normal 10 3 3 2 2" xfId="36831"/>
    <cellStyle name="Normal 10 3 3 2 2 2" xfId="36832"/>
    <cellStyle name="Normal 10 3 3 2 3" xfId="36833"/>
    <cellStyle name="Normal 10 3 3 2 4" xfId="36834"/>
    <cellStyle name="Normal 10 3 3 3" xfId="36835"/>
    <cellStyle name="Normal 10 3 3 3 2" xfId="36836"/>
    <cellStyle name="Normal 10 3 3 4" xfId="36837"/>
    <cellStyle name="Normal 10 3 3 5" xfId="36838"/>
    <cellStyle name="Normal 10 3 3 6" xfId="36839"/>
    <cellStyle name="Normal 10 3 4" xfId="36840"/>
    <cellStyle name="Normal 10 3 4 2" xfId="36841"/>
    <cellStyle name="Normal 10 3 4 2 2" xfId="36842"/>
    <cellStyle name="Normal 10 3 4 2 2 2" xfId="36843"/>
    <cellStyle name="Normal 10 3 4 2 3" xfId="36844"/>
    <cellStyle name="Normal 10 3 4 2 4" xfId="36845"/>
    <cellStyle name="Normal 10 3 4 3" xfId="36846"/>
    <cellStyle name="Normal 10 3 4 3 2" xfId="36847"/>
    <cellStyle name="Normal 10 3 4 4" xfId="36848"/>
    <cellStyle name="Normal 10 3 4 5" xfId="36849"/>
    <cellStyle name="Normal 10 3 5" xfId="36850"/>
    <cellStyle name="Normal 10 3 5 2" xfId="36851"/>
    <cellStyle name="Normal 10 3 5 2 2" xfId="36852"/>
    <cellStyle name="Normal 10 3 5 3" xfId="36853"/>
    <cellStyle name="Normal 10 3 5 4" xfId="36854"/>
    <cellStyle name="Normal 10 3 6" xfId="36855"/>
    <cellStyle name="Normal 10 3 6 2" xfId="36856"/>
    <cellStyle name="Normal 10 3 6 2 2" xfId="36857"/>
    <cellStyle name="Normal 10 3 6 3" xfId="36858"/>
    <cellStyle name="Normal 10 3 6 4" xfId="36859"/>
    <cellStyle name="Normal 10 3 7" xfId="36860"/>
    <cellStyle name="Normal 10 3 7 2" xfId="36861"/>
    <cellStyle name="Normal 10 3 7 2 2" xfId="36862"/>
    <cellStyle name="Normal 10 3 7 3" xfId="36863"/>
    <cellStyle name="Normal 10 3 7 4" xfId="36864"/>
    <cellStyle name="Normal 10 3 8" xfId="36865"/>
    <cellStyle name="Normal 10 3 8 2" xfId="36866"/>
    <cellStyle name="Normal 10 3 8 2 2" xfId="36867"/>
    <cellStyle name="Normal 10 3 8 3" xfId="36868"/>
    <cellStyle name="Normal 10 3 8 4" xfId="36869"/>
    <cellStyle name="Normal 10 3 9" xfId="36870"/>
    <cellStyle name="Normal 10 3 9 2" xfId="36871"/>
    <cellStyle name="Normal 10 3 9 2 2" xfId="36872"/>
    <cellStyle name="Normal 10 3 9 3" xfId="36873"/>
    <cellStyle name="Normal 10 3 9 4" xfId="36874"/>
    <cellStyle name="Normal 10 4" xfId="8039"/>
    <cellStyle name="Normal 10 4 10" xfId="36875"/>
    <cellStyle name="Normal 10 4 10 2" xfId="36876"/>
    <cellStyle name="Normal 10 4 11" xfId="36877"/>
    <cellStyle name="Normal 10 4 12" xfId="36878"/>
    <cellStyle name="Normal 10 4 13" xfId="36879"/>
    <cellStyle name="Normal 10 4 2" xfId="8040"/>
    <cellStyle name="Normal 10 4 2 2" xfId="36880"/>
    <cellStyle name="Normal 10 4 2 2 2" xfId="36881"/>
    <cellStyle name="Normal 10 4 2 2 2 2" xfId="36882"/>
    <cellStyle name="Normal 10 4 2 2 3" xfId="36883"/>
    <cellStyle name="Normal 10 4 2 2 4" xfId="36884"/>
    <cellStyle name="Normal 10 4 2 3" xfId="36885"/>
    <cellStyle name="Normal 10 4 2 3 2" xfId="36886"/>
    <cellStyle name="Normal 10 4 2 4" xfId="36887"/>
    <cellStyle name="Normal 10 4 2 5" xfId="36888"/>
    <cellStyle name="Normal 10 4 2 6" xfId="36889"/>
    <cellStyle name="Normal 10 4 3" xfId="36890"/>
    <cellStyle name="Normal 10 4 3 2" xfId="36891"/>
    <cellStyle name="Normal 10 4 3 2 2" xfId="36892"/>
    <cellStyle name="Normal 10 4 3 2 2 2" xfId="36893"/>
    <cellStyle name="Normal 10 4 3 2 3" xfId="36894"/>
    <cellStyle name="Normal 10 4 3 2 4" xfId="36895"/>
    <cellStyle name="Normal 10 4 3 3" xfId="36896"/>
    <cellStyle name="Normal 10 4 3 3 2" xfId="36897"/>
    <cellStyle name="Normal 10 4 3 4" xfId="36898"/>
    <cellStyle name="Normal 10 4 3 5" xfId="36899"/>
    <cellStyle name="Normal 10 4 4" xfId="36900"/>
    <cellStyle name="Normal 10 4 4 2" xfId="36901"/>
    <cellStyle name="Normal 10 4 4 2 2" xfId="36902"/>
    <cellStyle name="Normal 10 4 4 3" xfId="36903"/>
    <cellStyle name="Normal 10 4 4 4" xfId="36904"/>
    <cellStyle name="Normal 10 4 5" xfId="36905"/>
    <cellStyle name="Normal 10 4 5 2" xfId="36906"/>
    <cellStyle name="Normal 10 4 5 2 2" xfId="36907"/>
    <cellStyle name="Normal 10 4 5 3" xfId="36908"/>
    <cellStyle name="Normal 10 4 5 4" xfId="36909"/>
    <cellStyle name="Normal 10 4 6" xfId="36910"/>
    <cellStyle name="Normal 10 4 6 2" xfId="36911"/>
    <cellStyle name="Normal 10 4 6 2 2" xfId="36912"/>
    <cellStyle name="Normal 10 4 6 3" xfId="36913"/>
    <cellStyle name="Normal 10 4 6 4" xfId="36914"/>
    <cellStyle name="Normal 10 4 7" xfId="36915"/>
    <cellStyle name="Normal 10 4 7 2" xfId="36916"/>
    <cellStyle name="Normal 10 4 7 2 2" xfId="36917"/>
    <cellStyle name="Normal 10 4 7 3" xfId="36918"/>
    <cellStyle name="Normal 10 4 7 4" xfId="36919"/>
    <cellStyle name="Normal 10 4 8" xfId="36920"/>
    <cellStyle name="Normal 10 4 8 2" xfId="36921"/>
    <cellStyle name="Normal 10 4 8 2 2" xfId="36922"/>
    <cellStyle name="Normal 10 4 8 3" xfId="36923"/>
    <cellStyle name="Normal 10 4 8 4" xfId="36924"/>
    <cellStyle name="Normal 10 4 9" xfId="36925"/>
    <cellStyle name="Normal 10 4 9 2" xfId="36926"/>
    <cellStyle name="Normal 10 4 9 2 2" xfId="36927"/>
    <cellStyle name="Normal 10 4 9 3" xfId="36928"/>
    <cellStyle name="Normal 10 5" xfId="8041"/>
    <cellStyle name="Normal 10 5 10" xfId="36929"/>
    <cellStyle name="Normal 10 5 10 2" xfId="36930"/>
    <cellStyle name="Normal 10 5 11" xfId="36931"/>
    <cellStyle name="Normal 10 5 12" xfId="36932"/>
    <cellStyle name="Normal 10 5 13" xfId="36933"/>
    <cellStyle name="Normal 10 5 2" xfId="36934"/>
    <cellStyle name="Normal 10 5 2 2" xfId="36935"/>
    <cellStyle name="Normal 10 5 2 2 2" xfId="36936"/>
    <cellStyle name="Normal 10 5 2 3" xfId="36937"/>
    <cellStyle name="Normal 10 5 2 4" xfId="36938"/>
    <cellStyle name="Normal 10 5 3" xfId="36939"/>
    <cellStyle name="Normal 10 5 3 2" xfId="36940"/>
    <cellStyle name="Normal 10 5 3 2 2" xfId="36941"/>
    <cellStyle name="Normal 10 5 3 3" xfId="36942"/>
    <cellStyle name="Normal 10 5 3 4" xfId="36943"/>
    <cellStyle name="Normal 10 5 4" xfId="36944"/>
    <cellStyle name="Normal 10 5 4 2" xfId="36945"/>
    <cellStyle name="Normal 10 5 4 2 2" xfId="36946"/>
    <cellStyle name="Normal 10 5 4 3" xfId="36947"/>
    <cellStyle name="Normal 10 5 4 4" xfId="36948"/>
    <cellStyle name="Normal 10 5 5" xfId="36949"/>
    <cellStyle name="Normal 10 5 5 2" xfId="36950"/>
    <cellStyle name="Normal 10 5 5 2 2" xfId="36951"/>
    <cellStyle name="Normal 10 5 5 3" xfId="36952"/>
    <cellStyle name="Normal 10 5 5 4" xfId="36953"/>
    <cellStyle name="Normal 10 5 6" xfId="36954"/>
    <cellStyle name="Normal 10 5 6 2" xfId="36955"/>
    <cellStyle name="Normal 10 5 6 2 2" xfId="36956"/>
    <cellStyle name="Normal 10 5 6 3" xfId="36957"/>
    <cellStyle name="Normal 10 5 6 4" xfId="36958"/>
    <cellStyle name="Normal 10 5 7" xfId="36959"/>
    <cellStyle name="Normal 10 5 7 2" xfId="36960"/>
    <cellStyle name="Normal 10 5 7 2 2" xfId="36961"/>
    <cellStyle name="Normal 10 5 7 3" xfId="36962"/>
    <cellStyle name="Normal 10 5 7 4" xfId="36963"/>
    <cellStyle name="Normal 10 5 8" xfId="36964"/>
    <cellStyle name="Normal 10 5 8 2" xfId="36965"/>
    <cellStyle name="Normal 10 5 8 2 2" xfId="36966"/>
    <cellStyle name="Normal 10 5 8 3" xfId="36967"/>
    <cellStyle name="Normal 10 5 8 4" xfId="36968"/>
    <cellStyle name="Normal 10 5 9" xfId="36969"/>
    <cellStyle name="Normal 10 5 9 2" xfId="36970"/>
    <cellStyle name="Normal 10 5 9 2 2" xfId="36971"/>
    <cellStyle name="Normal 10 5 9 3" xfId="36972"/>
    <cellStyle name="Normal 10 6" xfId="36973"/>
    <cellStyle name="Normal 10 6 2" xfId="36974"/>
    <cellStyle name="Normal 10 6 2 2" xfId="36975"/>
    <cellStyle name="Normal 10 6 2 2 2" xfId="36976"/>
    <cellStyle name="Normal 10 6 2 3" xfId="36977"/>
    <cellStyle name="Normal 10 6 2 4" xfId="36978"/>
    <cellStyle name="Normal 10 6 3" xfId="36979"/>
    <cellStyle name="Normal 10 6 3 2" xfId="36980"/>
    <cellStyle name="Normal 10 6 3 2 2" xfId="36981"/>
    <cellStyle name="Normal 10 6 3 3" xfId="36982"/>
    <cellStyle name="Normal 10 6 4" xfId="36983"/>
    <cellStyle name="Normal 10 6 4 2" xfId="36984"/>
    <cellStyle name="Normal 10 6 5" xfId="36985"/>
    <cellStyle name="Normal 10 6 6" xfId="36986"/>
    <cellStyle name="Normal 10 6 7" xfId="36987"/>
    <cellStyle name="Normal 10 7" xfId="36988"/>
    <cellStyle name="Normal 10 7 2" xfId="36989"/>
    <cellStyle name="Normal 10 7 2 2" xfId="36990"/>
    <cellStyle name="Normal 10 7 2 2 2" xfId="36991"/>
    <cellStyle name="Normal 10 7 2 3" xfId="36992"/>
    <cellStyle name="Normal 10 7 2 4" xfId="36993"/>
    <cellStyle name="Normal 10 7 3" xfId="36994"/>
    <cellStyle name="Normal 10 7 3 2" xfId="36995"/>
    <cellStyle name="Normal 10 7 3 2 2" xfId="36996"/>
    <cellStyle name="Normal 10 7 3 3" xfId="36997"/>
    <cellStyle name="Normal 10 7 4" xfId="36998"/>
    <cellStyle name="Normal 10 7 4 2" xfId="36999"/>
    <cellStyle name="Normal 10 7 5" xfId="37000"/>
    <cellStyle name="Normal 10 7 6" xfId="37001"/>
    <cellStyle name="Normal 10 8" xfId="37002"/>
    <cellStyle name="Normal 10 8 2" xfId="37003"/>
    <cellStyle name="Normal 10 8 2 2" xfId="37004"/>
    <cellStyle name="Normal 10 8 2 2 2" xfId="37005"/>
    <cellStyle name="Normal 10 8 2 3" xfId="37006"/>
    <cellStyle name="Normal 10 8 3" xfId="37007"/>
    <cellStyle name="Normal 10 8 3 2" xfId="37008"/>
    <cellStyle name="Normal 10 8 4" xfId="37009"/>
    <cellStyle name="Normal 10 8 5" xfId="37010"/>
    <cellStyle name="Normal 10 9" xfId="37011"/>
    <cellStyle name="Normal 10 9 2" xfId="37012"/>
    <cellStyle name="Normal 10 9 2 2" xfId="37013"/>
    <cellStyle name="Normal 10 9 3" xfId="37014"/>
    <cellStyle name="Normal 10 9 4" xfId="37015"/>
    <cellStyle name="Normal 10_Expired Option Payouts w Detail" xfId="8042"/>
    <cellStyle name="Normal 100" xfId="37016"/>
    <cellStyle name="Normal 101" xfId="37017"/>
    <cellStyle name="Normal 102" xfId="37018"/>
    <cellStyle name="Normal 103" xfId="37019"/>
    <cellStyle name="Normal 104" xfId="37020"/>
    <cellStyle name="Normal 105" xfId="37021"/>
    <cellStyle name="Normal 106" xfId="37022"/>
    <cellStyle name="Normal 107" xfId="37023"/>
    <cellStyle name="Normal 108" xfId="37024"/>
    <cellStyle name="Normal 109" xfId="37025"/>
    <cellStyle name="Normal 11" xfId="8043"/>
    <cellStyle name="Normal 11 10" xfId="37026"/>
    <cellStyle name="Normal 11 2" xfId="8044"/>
    <cellStyle name="Normal 11 2 2" xfId="37027"/>
    <cellStyle name="Normal 11 2 3" xfId="37028"/>
    <cellStyle name="Normal 11 3" xfId="8045"/>
    <cellStyle name="Normal 11 3 2" xfId="37029"/>
    <cellStyle name="Normal 11 3 2 2" xfId="37030"/>
    <cellStyle name="Normal 11 3 2 2 2" xfId="37031"/>
    <cellStyle name="Normal 11 3 2 3" xfId="37032"/>
    <cellStyle name="Normal 11 3 2 4" xfId="37033"/>
    <cellStyle name="Normal 11 3 3" xfId="37034"/>
    <cellStyle name="Normal 11 3 3 2" xfId="37035"/>
    <cellStyle name="Normal 11 3 4" xfId="37036"/>
    <cellStyle name="Normal 11 3 5" xfId="37037"/>
    <cellStyle name="Normal 11 4" xfId="8046"/>
    <cellStyle name="Normal 11 4 2" xfId="37038"/>
    <cellStyle name="Normal 11 4 2 2" xfId="37039"/>
    <cellStyle name="Normal 11 4 2 2 2" xfId="37040"/>
    <cellStyle name="Normal 11 4 2 3" xfId="37041"/>
    <cellStyle name="Normal 11 4 2 4" xfId="37042"/>
    <cellStyle name="Normal 11 4 3" xfId="37043"/>
    <cellStyle name="Normal 11 4 3 2" xfId="37044"/>
    <cellStyle name="Normal 11 4 4" xfId="37045"/>
    <cellStyle name="Normal 11 4 5" xfId="37046"/>
    <cellStyle name="Normal 11 5" xfId="8047"/>
    <cellStyle name="Normal 11 5 2" xfId="37047"/>
    <cellStyle name="Normal 11 5 2 2" xfId="37048"/>
    <cellStyle name="Normal 11 5 2 2 2" xfId="37049"/>
    <cellStyle name="Normal 11 5 2 2 3" xfId="37050"/>
    <cellStyle name="Normal 11 5 2 3" xfId="37051"/>
    <cellStyle name="Normal 11 5 3" xfId="37052"/>
    <cellStyle name="Normal 11 5 3 2" xfId="37053"/>
    <cellStyle name="Normal 11 5 4" xfId="37054"/>
    <cellStyle name="Normal 11 5 5" xfId="37055"/>
    <cellStyle name="Normal 11 6" xfId="37056"/>
    <cellStyle name="Normal 11 7" xfId="37057"/>
    <cellStyle name="Normal 11 7 2" xfId="37058"/>
    <cellStyle name="Normal 11 8" xfId="37059"/>
    <cellStyle name="Normal 11 9" xfId="37060"/>
    <cellStyle name="Normal 110" xfId="37061"/>
    <cellStyle name="Normal 111" xfId="37062"/>
    <cellStyle name="Normal 112" xfId="37063"/>
    <cellStyle name="Normal 113" xfId="37064"/>
    <cellStyle name="Normal 114" xfId="37065"/>
    <cellStyle name="Normal 115" xfId="37066"/>
    <cellStyle name="Normal 116" xfId="37067"/>
    <cellStyle name="Normal 117" xfId="37068"/>
    <cellStyle name="Normal 118" xfId="37069"/>
    <cellStyle name="Normal 119" xfId="37070"/>
    <cellStyle name="Normal 12" xfId="8048"/>
    <cellStyle name="Normal 12 2" xfId="8049"/>
    <cellStyle name="Normal 12 2 2" xfId="8050"/>
    <cellStyle name="Normal 12 2 2 2" xfId="37071"/>
    <cellStyle name="Normal 12 2 3" xfId="37072"/>
    <cellStyle name="Normal 12 2 3 2" xfId="37073"/>
    <cellStyle name="Normal 12 2 3 3" xfId="37074"/>
    <cellStyle name="Normal 12 2 4" xfId="37075"/>
    <cellStyle name="Normal 12 2 5" xfId="37076"/>
    <cellStyle name="Normal 12 3" xfId="8051"/>
    <cellStyle name="Normal 12 3 2" xfId="8052"/>
    <cellStyle name="Normal 12 3 3" xfId="37077"/>
    <cellStyle name="Normal 12 3 4" xfId="37078"/>
    <cellStyle name="Normal 12 4" xfId="8053"/>
    <cellStyle name="Normal 12 4 2" xfId="8054"/>
    <cellStyle name="Normal 12 4 3" xfId="37079"/>
    <cellStyle name="Normal 12 4 4" xfId="37080"/>
    <cellStyle name="Normal 12 5" xfId="8055"/>
    <cellStyle name="Normal 12 5 2" xfId="37081"/>
    <cellStyle name="Normal 12 5 3" xfId="37082"/>
    <cellStyle name="Normal 12 6" xfId="37083"/>
    <cellStyle name="Normal 12 7" xfId="37084"/>
    <cellStyle name="Normal 12 8" xfId="37085"/>
    <cellStyle name="Normal 12_Expired Option Payouts w Detail" xfId="8056"/>
    <cellStyle name="Normal 120" xfId="37086"/>
    <cellStyle name="Normal 121" xfId="37087"/>
    <cellStyle name="Normal 122" xfId="37088"/>
    <cellStyle name="Normal 123" xfId="37089"/>
    <cellStyle name="Normal 124" xfId="37090"/>
    <cellStyle name="Normal 125" xfId="47751"/>
    <cellStyle name="Normal 126" xfId="47817"/>
    <cellStyle name="Normal 127" xfId="47821"/>
    <cellStyle name="Normal 13" xfId="8057"/>
    <cellStyle name="Normal 13 2" xfId="8058"/>
    <cellStyle name="Normal 13 2 2" xfId="37091"/>
    <cellStyle name="Normal 13 2 2 2" xfId="37092"/>
    <cellStyle name="Normal 13 2 3" xfId="37093"/>
    <cellStyle name="Normal 13 2 3 2" xfId="37094"/>
    <cellStyle name="Normal 13 2 4" xfId="37095"/>
    <cellStyle name="Normal 13 2 5" xfId="37096"/>
    <cellStyle name="Normal 13 3" xfId="37097"/>
    <cellStyle name="Normal 13 3 2" xfId="37098"/>
    <cellStyle name="Normal 13 3 3" xfId="37099"/>
    <cellStyle name="Normal 13 4" xfId="37100"/>
    <cellStyle name="Normal 13 4 2" xfId="37101"/>
    <cellStyle name="Normal 13 4 3" xfId="37102"/>
    <cellStyle name="Normal 13 5" xfId="37103"/>
    <cellStyle name="Normal 13 5 2" xfId="37104"/>
    <cellStyle name="Normal 13 5 3" xfId="37105"/>
    <cellStyle name="Normal 13 5 4" xfId="37106"/>
    <cellStyle name="Normal 13 6" xfId="37107"/>
    <cellStyle name="Normal 13 7" xfId="37108"/>
    <cellStyle name="Normal 14" xfId="8059"/>
    <cellStyle name="Normal 14 2" xfId="37109"/>
    <cellStyle name="Normal 14 2 2" xfId="37110"/>
    <cellStyle name="Normal 14 2 3" xfId="37111"/>
    <cellStyle name="Normal 14 2 3 2" xfId="37112"/>
    <cellStyle name="Normal 14 2 4" xfId="37113"/>
    <cellStyle name="Normal 14 2 5" xfId="37114"/>
    <cellStyle name="Normal 14 3" xfId="37115"/>
    <cellStyle name="Normal 14 4" xfId="37116"/>
    <cellStyle name="Normal 14 5" xfId="37117"/>
    <cellStyle name="Normal 14 5 2" xfId="37118"/>
    <cellStyle name="Normal 14 6" xfId="37119"/>
    <cellStyle name="Normal 15" xfId="8060"/>
    <cellStyle name="Normal 15 10" xfId="37120"/>
    <cellStyle name="Normal 15 10 2" xfId="37121"/>
    <cellStyle name="Normal 15 10 2 2" xfId="37122"/>
    <cellStyle name="Normal 15 10 3" xfId="37123"/>
    <cellStyle name="Normal 15 10 4" xfId="37124"/>
    <cellStyle name="Normal 15 11" xfId="37125"/>
    <cellStyle name="Normal 15 11 2" xfId="37126"/>
    <cellStyle name="Normal 15 11 2 2" xfId="37127"/>
    <cellStyle name="Normal 15 11 3" xfId="37128"/>
    <cellStyle name="Normal 15 11 4" xfId="37129"/>
    <cellStyle name="Normal 15 12" xfId="37130"/>
    <cellStyle name="Normal 15 12 2" xfId="37131"/>
    <cellStyle name="Normal 15 12 2 2" xfId="37132"/>
    <cellStyle name="Normal 15 12 3" xfId="37133"/>
    <cellStyle name="Normal 15 12 4" xfId="37134"/>
    <cellStyle name="Normal 15 13" xfId="37135"/>
    <cellStyle name="Normal 15 13 2" xfId="37136"/>
    <cellStyle name="Normal 15 13 2 2" xfId="37137"/>
    <cellStyle name="Normal 15 13 3" xfId="37138"/>
    <cellStyle name="Normal 15 14" xfId="37139"/>
    <cellStyle name="Normal 15 14 2" xfId="37140"/>
    <cellStyle name="Normal 15 15" xfId="37141"/>
    <cellStyle name="Normal 15 16" xfId="37142"/>
    <cellStyle name="Normal 15 17" xfId="37143"/>
    <cellStyle name="Normal 15 2" xfId="8061"/>
    <cellStyle name="Normal 15 2 2" xfId="8062"/>
    <cellStyle name="Normal 15 2 2 2" xfId="37144"/>
    <cellStyle name="Normal 15 2 3" xfId="37145"/>
    <cellStyle name="Normal 15 2 3 2" xfId="37146"/>
    <cellStyle name="Normal 15 2 3 3" xfId="37147"/>
    <cellStyle name="Normal 15 2 4" xfId="37148"/>
    <cellStyle name="Normal 15 2 5" xfId="37149"/>
    <cellStyle name="Normal 15 3" xfId="8063"/>
    <cellStyle name="Normal 15 3 10" xfId="37150"/>
    <cellStyle name="Normal 15 3 10 2" xfId="37151"/>
    <cellStyle name="Normal 15 3 11" xfId="37152"/>
    <cellStyle name="Normal 15 3 12" xfId="37153"/>
    <cellStyle name="Normal 15 3 13" xfId="37154"/>
    <cellStyle name="Normal 15 3 2" xfId="8064"/>
    <cellStyle name="Normal 15 3 2 10" xfId="37155"/>
    <cellStyle name="Normal 15 3 2 11" xfId="37156"/>
    <cellStyle name="Normal 15 3 2 12" xfId="37157"/>
    <cellStyle name="Normal 15 3 2 2" xfId="37158"/>
    <cellStyle name="Normal 15 3 2 2 2" xfId="37159"/>
    <cellStyle name="Normal 15 3 2 2 2 2" xfId="37160"/>
    <cellStyle name="Normal 15 3 2 2 2 2 2" xfId="37161"/>
    <cellStyle name="Normal 15 3 2 2 2 3" xfId="37162"/>
    <cellStyle name="Normal 15 3 2 2 2 4" xfId="37163"/>
    <cellStyle name="Normal 15 3 2 2 3" xfId="37164"/>
    <cellStyle name="Normal 15 3 2 2 3 2" xfId="37165"/>
    <cellStyle name="Normal 15 3 2 2 4" xfId="37166"/>
    <cellStyle name="Normal 15 3 2 2 5" xfId="37167"/>
    <cellStyle name="Normal 15 3 2 3" xfId="37168"/>
    <cellStyle name="Normal 15 3 2 3 2" xfId="37169"/>
    <cellStyle name="Normal 15 3 2 3 2 2" xfId="37170"/>
    <cellStyle name="Normal 15 3 2 3 2 2 2" xfId="37171"/>
    <cellStyle name="Normal 15 3 2 3 2 3" xfId="37172"/>
    <cellStyle name="Normal 15 3 2 3 2 4" xfId="37173"/>
    <cellStyle name="Normal 15 3 2 3 3" xfId="37174"/>
    <cellStyle name="Normal 15 3 2 3 3 2" xfId="37175"/>
    <cellStyle name="Normal 15 3 2 3 4" xfId="37176"/>
    <cellStyle name="Normal 15 3 2 3 5" xfId="37177"/>
    <cellStyle name="Normal 15 3 2 4" xfId="37178"/>
    <cellStyle name="Normal 15 3 2 4 2" xfId="37179"/>
    <cellStyle name="Normal 15 3 2 4 2 2" xfId="37180"/>
    <cellStyle name="Normal 15 3 2 4 3" xfId="37181"/>
    <cellStyle name="Normal 15 3 2 4 4" xfId="37182"/>
    <cellStyle name="Normal 15 3 2 5" xfId="37183"/>
    <cellStyle name="Normal 15 3 2 5 2" xfId="37184"/>
    <cellStyle name="Normal 15 3 2 5 2 2" xfId="37185"/>
    <cellStyle name="Normal 15 3 2 5 3" xfId="37186"/>
    <cellStyle name="Normal 15 3 2 5 4" xfId="37187"/>
    <cellStyle name="Normal 15 3 2 6" xfId="37188"/>
    <cellStyle name="Normal 15 3 2 6 2" xfId="37189"/>
    <cellStyle name="Normal 15 3 2 6 2 2" xfId="37190"/>
    <cellStyle name="Normal 15 3 2 6 3" xfId="37191"/>
    <cellStyle name="Normal 15 3 2 6 4" xfId="37192"/>
    <cellStyle name="Normal 15 3 2 7" xfId="37193"/>
    <cellStyle name="Normal 15 3 2 7 2" xfId="37194"/>
    <cellStyle name="Normal 15 3 2 7 2 2" xfId="37195"/>
    <cellStyle name="Normal 15 3 2 7 3" xfId="37196"/>
    <cellStyle name="Normal 15 3 2 7 4" xfId="37197"/>
    <cellStyle name="Normal 15 3 2 8" xfId="37198"/>
    <cellStyle name="Normal 15 3 2 8 2" xfId="37199"/>
    <cellStyle name="Normal 15 3 2 8 2 2" xfId="37200"/>
    <cellStyle name="Normal 15 3 2 8 3" xfId="37201"/>
    <cellStyle name="Normal 15 3 2 8 4" xfId="37202"/>
    <cellStyle name="Normal 15 3 2 9" xfId="37203"/>
    <cellStyle name="Normal 15 3 2 9 2" xfId="37204"/>
    <cellStyle name="Normal 15 3 3" xfId="37205"/>
    <cellStyle name="Normal 15 3 3 2" xfId="37206"/>
    <cellStyle name="Normal 15 3 3 2 2" xfId="37207"/>
    <cellStyle name="Normal 15 3 3 2 2 2" xfId="37208"/>
    <cellStyle name="Normal 15 3 3 2 3" xfId="37209"/>
    <cellStyle name="Normal 15 3 3 2 4" xfId="37210"/>
    <cellStyle name="Normal 15 3 3 3" xfId="37211"/>
    <cellStyle name="Normal 15 3 3 3 2" xfId="37212"/>
    <cellStyle name="Normal 15 3 3 4" xfId="37213"/>
    <cellStyle name="Normal 15 3 3 5" xfId="37214"/>
    <cellStyle name="Normal 15 3 4" xfId="37215"/>
    <cellStyle name="Normal 15 3 4 2" xfId="37216"/>
    <cellStyle name="Normal 15 3 4 2 2" xfId="37217"/>
    <cellStyle name="Normal 15 3 4 2 2 2" xfId="37218"/>
    <cellStyle name="Normal 15 3 4 2 3" xfId="37219"/>
    <cellStyle name="Normal 15 3 4 2 4" xfId="37220"/>
    <cellStyle name="Normal 15 3 4 3" xfId="37221"/>
    <cellStyle name="Normal 15 3 4 3 2" xfId="37222"/>
    <cellStyle name="Normal 15 3 4 4" xfId="37223"/>
    <cellStyle name="Normal 15 3 4 5" xfId="37224"/>
    <cellStyle name="Normal 15 3 5" xfId="37225"/>
    <cellStyle name="Normal 15 3 5 2" xfId="37226"/>
    <cellStyle name="Normal 15 3 5 2 2" xfId="37227"/>
    <cellStyle name="Normal 15 3 5 3" xfId="37228"/>
    <cellStyle name="Normal 15 3 5 4" xfId="37229"/>
    <cellStyle name="Normal 15 3 6" xfId="37230"/>
    <cellStyle name="Normal 15 3 6 2" xfId="37231"/>
    <cellStyle name="Normal 15 3 6 2 2" xfId="37232"/>
    <cellStyle name="Normal 15 3 6 3" xfId="37233"/>
    <cellStyle name="Normal 15 3 6 4" xfId="37234"/>
    <cellStyle name="Normal 15 3 7" xfId="37235"/>
    <cellStyle name="Normal 15 3 7 2" xfId="37236"/>
    <cellStyle name="Normal 15 3 7 2 2" xfId="37237"/>
    <cellStyle name="Normal 15 3 7 3" xfId="37238"/>
    <cellStyle name="Normal 15 3 7 4" xfId="37239"/>
    <cellStyle name="Normal 15 3 8" xfId="37240"/>
    <cellStyle name="Normal 15 3 8 2" xfId="37241"/>
    <cellStyle name="Normal 15 3 8 2 2" xfId="37242"/>
    <cellStyle name="Normal 15 3 8 3" xfId="37243"/>
    <cellStyle name="Normal 15 3 8 4" xfId="37244"/>
    <cellStyle name="Normal 15 3 9" xfId="37245"/>
    <cellStyle name="Normal 15 3 9 2" xfId="37246"/>
    <cellStyle name="Normal 15 3 9 2 2" xfId="37247"/>
    <cellStyle name="Normal 15 3 9 3" xfId="37248"/>
    <cellStyle name="Normal 15 3 9 4" xfId="37249"/>
    <cellStyle name="Normal 15 4" xfId="8065"/>
    <cellStyle name="Normal 15 4 10" xfId="37250"/>
    <cellStyle name="Normal 15 4 11" xfId="37251"/>
    <cellStyle name="Normal 15 4 12" xfId="37252"/>
    <cellStyle name="Normal 15 4 2" xfId="8066"/>
    <cellStyle name="Normal 15 4 2 2" xfId="37253"/>
    <cellStyle name="Normal 15 4 2 2 2" xfId="37254"/>
    <cellStyle name="Normal 15 4 2 2 2 2" xfId="37255"/>
    <cellStyle name="Normal 15 4 2 2 3" xfId="37256"/>
    <cellStyle name="Normal 15 4 2 2 4" xfId="37257"/>
    <cellStyle name="Normal 15 4 2 3" xfId="37258"/>
    <cellStyle name="Normal 15 4 2 3 2" xfId="37259"/>
    <cellStyle name="Normal 15 4 2 4" xfId="37260"/>
    <cellStyle name="Normal 15 4 2 5" xfId="37261"/>
    <cellStyle name="Normal 15 4 2 6" xfId="37262"/>
    <cellStyle name="Normal 15 4 3" xfId="37263"/>
    <cellStyle name="Normal 15 4 3 2" xfId="37264"/>
    <cellStyle name="Normal 15 4 3 2 2" xfId="37265"/>
    <cellStyle name="Normal 15 4 3 2 2 2" xfId="37266"/>
    <cellStyle name="Normal 15 4 3 2 3" xfId="37267"/>
    <cellStyle name="Normal 15 4 3 2 4" xfId="37268"/>
    <cellStyle name="Normal 15 4 3 3" xfId="37269"/>
    <cellStyle name="Normal 15 4 3 3 2" xfId="37270"/>
    <cellStyle name="Normal 15 4 3 4" xfId="37271"/>
    <cellStyle name="Normal 15 4 3 5" xfId="37272"/>
    <cellStyle name="Normal 15 4 4" xfId="37273"/>
    <cellStyle name="Normal 15 4 4 2" xfId="37274"/>
    <cellStyle name="Normal 15 4 4 2 2" xfId="37275"/>
    <cellStyle name="Normal 15 4 4 3" xfId="37276"/>
    <cellStyle name="Normal 15 4 4 4" xfId="37277"/>
    <cellStyle name="Normal 15 4 5" xfId="37278"/>
    <cellStyle name="Normal 15 4 5 2" xfId="37279"/>
    <cellStyle name="Normal 15 4 5 2 2" xfId="37280"/>
    <cellStyle name="Normal 15 4 5 3" xfId="37281"/>
    <cellStyle name="Normal 15 4 5 4" xfId="37282"/>
    <cellStyle name="Normal 15 4 6" xfId="37283"/>
    <cellStyle name="Normal 15 4 6 2" xfId="37284"/>
    <cellStyle name="Normal 15 4 6 2 2" xfId="37285"/>
    <cellStyle name="Normal 15 4 6 3" xfId="37286"/>
    <cellStyle name="Normal 15 4 6 4" xfId="37287"/>
    <cellStyle name="Normal 15 4 7" xfId="37288"/>
    <cellStyle name="Normal 15 4 7 2" xfId="37289"/>
    <cellStyle name="Normal 15 4 7 2 2" xfId="37290"/>
    <cellStyle name="Normal 15 4 7 3" xfId="37291"/>
    <cellStyle name="Normal 15 4 7 4" xfId="37292"/>
    <cellStyle name="Normal 15 4 8" xfId="37293"/>
    <cellStyle name="Normal 15 4 8 2" xfId="37294"/>
    <cellStyle name="Normal 15 4 8 2 2" xfId="37295"/>
    <cellStyle name="Normal 15 4 8 3" xfId="37296"/>
    <cellStyle name="Normal 15 4 8 4" xfId="37297"/>
    <cellStyle name="Normal 15 4 9" xfId="37298"/>
    <cellStyle name="Normal 15 4 9 2" xfId="37299"/>
    <cellStyle name="Normal 15 5" xfId="8067"/>
    <cellStyle name="Normal 15 5 10" xfId="37300"/>
    <cellStyle name="Normal 15 5 11" xfId="37301"/>
    <cellStyle name="Normal 15 5 12" xfId="37302"/>
    <cellStyle name="Normal 15 5 2" xfId="37303"/>
    <cellStyle name="Normal 15 5 2 2" xfId="37304"/>
    <cellStyle name="Normal 15 5 2 2 2" xfId="37305"/>
    <cellStyle name="Normal 15 5 2 3" xfId="37306"/>
    <cellStyle name="Normal 15 5 2 4" xfId="37307"/>
    <cellStyle name="Normal 15 5 3" xfId="37308"/>
    <cellStyle name="Normal 15 5 3 2" xfId="37309"/>
    <cellStyle name="Normal 15 5 3 2 2" xfId="37310"/>
    <cellStyle name="Normal 15 5 3 3" xfId="37311"/>
    <cellStyle name="Normal 15 5 3 4" xfId="37312"/>
    <cellStyle name="Normal 15 5 4" xfId="37313"/>
    <cellStyle name="Normal 15 5 4 2" xfId="37314"/>
    <cellStyle name="Normal 15 5 4 2 2" xfId="37315"/>
    <cellStyle name="Normal 15 5 4 3" xfId="37316"/>
    <cellStyle name="Normal 15 5 4 4" xfId="37317"/>
    <cellStyle name="Normal 15 5 5" xfId="37318"/>
    <cellStyle name="Normal 15 5 5 2" xfId="37319"/>
    <cellStyle name="Normal 15 5 5 2 2" xfId="37320"/>
    <cellStyle name="Normal 15 5 5 3" xfId="37321"/>
    <cellStyle name="Normal 15 5 5 4" xfId="37322"/>
    <cellStyle name="Normal 15 5 6" xfId="37323"/>
    <cellStyle name="Normal 15 5 6 2" xfId="37324"/>
    <cellStyle name="Normal 15 5 6 2 2" xfId="37325"/>
    <cellStyle name="Normal 15 5 6 3" xfId="37326"/>
    <cellStyle name="Normal 15 5 6 4" xfId="37327"/>
    <cellStyle name="Normal 15 5 7" xfId="37328"/>
    <cellStyle name="Normal 15 5 7 2" xfId="37329"/>
    <cellStyle name="Normal 15 5 7 2 2" xfId="37330"/>
    <cellStyle name="Normal 15 5 7 3" xfId="37331"/>
    <cellStyle name="Normal 15 5 7 4" xfId="37332"/>
    <cellStyle name="Normal 15 5 8" xfId="37333"/>
    <cellStyle name="Normal 15 5 8 2" xfId="37334"/>
    <cellStyle name="Normal 15 5 8 2 2" xfId="37335"/>
    <cellStyle name="Normal 15 5 8 3" xfId="37336"/>
    <cellStyle name="Normal 15 5 8 4" xfId="37337"/>
    <cellStyle name="Normal 15 5 9" xfId="37338"/>
    <cellStyle name="Normal 15 5 9 2" xfId="37339"/>
    <cellStyle name="Normal 15 6" xfId="37340"/>
    <cellStyle name="Normal 15 6 2" xfId="37341"/>
    <cellStyle name="Normal 15 6 2 2" xfId="37342"/>
    <cellStyle name="Normal 15 6 2 2 2" xfId="37343"/>
    <cellStyle name="Normal 15 6 2 3" xfId="37344"/>
    <cellStyle name="Normal 15 6 2 4" xfId="37345"/>
    <cellStyle name="Normal 15 6 3" xfId="37346"/>
    <cellStyle name="Normal 15 6 3 2" xfId="37347"/>
    <cellStyle name="Normal 15 6 4" xfId="37348"/>
    <cellStyle name="Normal 15 6 5" xfId="37349"/>
    <cellStyle name="Normal 15 6 6" xfId="37350"/>
    <cellStyle name="Normal 15 7" xfId="37351"/>
    <cellStyle name="Normal 15 7 2" xfId="37352"/>
    <cellStyle name="Normal 15 7 2 2" xfId="37353"/>
    <cellStyle name="Normal 15 7 3" xfId="37354"/>
    <cellStyle name="Normal 15 7 4" xfId="37355"/>
    <cellStyle name="Normal 15 7 5" xfId="37356"/>
    <cellStyle name="Normal 15 8" xfId="37357"/>
    <cellStyle name="Normal 15 8 2" xfId="37358"/>
    <cellStyle name="Normal 15 8 2 2" xfId="37359"/>
    <cellStyle name="Normal 15 8 3" xfId="37360"/>
    <cellStyle name="Normal 15 8 4" xfId="37361"/>
    <cellStyle name="Normal 15 8 5" xfId="37362"/>
    <cellStyle name="Normal 15 9" xfId="37363"/>
    <cellStyle name="Normal 15 9 2" xfId="37364"/>
    <cellStyle name="Normal 15 9 2 2" xfId="37365"/>
    <cellStyle name="Normal 15 9 3" xfId="37366"/>
    <cellStyle name="Normal 15 9 4" xfId="37367"/>
    <cellStyle name="Normal 15_Expired Option Payouts w Detail" xfId="8068"/>
    <cellStyle name="Normal 16" xfId="8069"/>
    <cellStyle name="Normal 16 2" xfId="37368"/>
    <cellStyle name="Normal 16 2 10" xfId="37369"/>
    <cellStyle name="Normal 16 2 10 2" xfId="37370"/>
    <cellStyle name="Normal 16 2 10 2 2" xfId="37371"/>
    <cellStyle name="Normal 16 2 10 3" xfId="37372"/>
    <cellStyle name="Normal 16 2 10 4" xfId="37373"/>
    <cellStyle name="Normal 16 2 11" xfId="37374"/>
    <cellStyle name="Normal 16 2 11 2" xfId="37375"/>
    <cellStyle name="Normal 16 2 11 2 2" xfId="37376"/>
    <cellStyle name="Normal 16 2 11 3" xfId="37377"/>
    <cellStyle name="Normal 16 2 11 4" xfId="37378"/>
    <cellStyle name="Normal 16 2 12" xfId="37379"/>
    <cellStyle name="Normal 16 2 12 2" xfId="37380"/>
    <cellStyle name="Normal 16 2 12 2 2" xfId="37381"/>
    <cellStyle name="Normal 16 2 12 3" xfId="37382"/>
    <cellStyle name="Normal 16 2 13" xfId="37383"/>
    <cellStyle name="Normal 16 2 13 2" xfId="37384"/>
    <cellStyle name="Normal 16 2 14" xfId="37385"/>
    <cellStyle name="Normal 16 2 15" xfId="37386"/>
    <cellStyle name="Normal 16 2 16" xfId="37387"/>
    <cellStyle name="Normal 16 2 2" xfId="37388"/>
    <cellStyle name="Normal 16 2 2 10" xfId="37389"/>
    <cellStyle name="Normal 16 2 2 10 2" xfId="37390"/>
    <cellStyle name="Normal 16 2 2 11" xfId="37391"/>
    <cellStyle name="Normal 16 2 2 12" xfId="37392"/>
    <cellStyle name="Normal 16 2 2 13" xfId="37393"/>
    <cellStyle name="Normal 16 2 2 2" xfId="37394"/>
    <cellStyle name="Normal 16 2 2 2 10" xfId="37395"/>
    <cellStyle name="Normal 16 2 2 2 11" xfId="37396"/>
    <cellStyle name="Normal 16 2 2 2 2" xfId="37397"/>
    <cellStyle name="Normal 16 2 2 2 2 2" xfId="37398"/>
    <cellStyle name="Normal 16 2 2 2 2 2 2" xfId="37399"/>
    <cellStyle name="Normal 16 2 2 2 2 2 2 2" xfId="37400"/>
    <cellStyle name="Normal 16 2 2 2 2 2 3" xfId="37401"/>
    <cellStyle name="Normal 16 2 2 2 2 2 4" xfId="37402"/>
    <cellStyle name="Normal 16 2 2 2 2 3" xfId="37403"/>
    <cellStyle name="Normal 16 2 2 2 2 3 2" xfId="37404"/>
    <cellStyle name="Normal 16 2 2 2 2 4" xfId="37405"/>
    <cellStyle name="Normal 16 2 2 2 2 5" xfId="37406"/>
    <cellStyle name="Normal 16 2 2 2 3" xfId="37407"/>
    <cellStyle name="Normal 16 2 2 2 3 2" xfId="37408"/>
    <cellStyle name="Normal 16 2 2 2 3 2 2" xfId="37409"/>
    <cellStyle name="Normal 16 2 2 2 3 2 2 2" xfId="37410"/>
    <cellStyle name="Normal 16 2 2 2 3 2 3" xfId="37411"/>
    <cellStyle name="Normal 16 2 2 2 3 2 4" xfId="37412"/>
    <cellStyle name="Normal 16 2 2 2 3 3" xfId="37413"/>
    <cellStyle name="Normal 16 2 2 2 3 3 2" xfId="37414"/>
    <cellStyle name="Normal 16 2 2 2 3 4" xfId="37415"/>
    <cellStyle name="Normal 16 2 2 2 3 5" xfId="37416"/>
    <cellStyle name="Normal 16 2 2 2 4" xfId="37417"/>
    <cellStyle name="Normal 16 2 2 2 4 2" xfId="37418"/>
    <cellStyle name="Normal 16 2 2 2 4 2 2" xfId="37419"/>
    <cellStyle name="Normal 16 2 2 2 4 3" xfId="37420"/>
    <cellStyle name="Normal 16 2 2 2 4 4" xfId="37421"/>
    <cellStyle name="Normal 16 2 2 2 5" xfId="37422"/>
    <cellStyle name="Normal 16 2 2 2 5 2" xfId="37423"/>
    <cellStyle name="Normal 16 2 2 2 5 2 2" xfId="37424"/>
    <cellStyle name="Normal 16 2 2 2 5 3" xfId="37425"/>
    <cellStyle name="Normal 16 2 2 2 5 4" xfId="37426"/>
    <cellStyle name="Normal 16 2 2 2 6" xfId="37427"/>
    <cellStyle name="Normal 16 2 2 2 6 2" xfId="37428"/>
    <cellStyle name="Normal 16 2 2 2 6 2 2" xfId="37429"/>
    <cellStyle name="Normal 16 2 2 2 6 3" xfId="37430"/>
    <cellStyle name="Normal 16 2 2 2 6 4" xfId="37431"/>
    <cellStyle name="Normal 16 2 2 2 7" xfId="37432"/>
    <cellStyle name="Normal 16 2 2 2 7 2" xfId="37433"/>
    <cellStyle name="Normal 16 2 2 2 7 2 2" xfId="37434"/>
    <cellStyle name="Normal 16 2 2 2 7 3" xfId="37435"/>
    <cellStyle name="Normal 16 2 2 2 7 4" xfId="37436"/>
    <cellStyle name="Normal 16 2 2 2 8" xfId="37437"/>
    <cellStyle name="Normal 16 2 2 2 8 2" xfId="37438"/>
    <cellStyle name="Normal 16 2 2 2 8 2 2" xfId="37439"/>
    <cellStyle name="Normal 16 2 2 2 8 3" xfId="37440"/>
    <cellStyle name="Normal 16 2 2 2 8 4" xfId="37441"/>
    <cellStyle name="Normal 16 2 2 2 9" xfId="37442"/>
    <cellStyle name="Normal 16 2 2 2 9 2" xfId="37443"/>
    <cellStyle name="Normal 16 2 2 3" xfId="37444"/>
    <cellStyle name="Normal 16 2 2 3 2" xfId="37445"/>
    <cellStyle name="Normal 16 2 2 3 2 2" xfId="37446"/>
    <cellStyle name="Normal 16 2 2 3 2 2 2" xfId="37447"/>
    <cellStyle name="Normal 16 2 2 3 2 3" xfId="37448"/>
    <cellStyle name="Normal 16 2 2 3 2 4" xfId="37449"/>
    <cellStyle name="Normal 16 2 2 3 3" xfId="37450"/>
    <cellStyle name="Normal 16 2 2 3 3 2" xfId="37451"/>
    <cellStyle name="Normal 16 2 2 3 4" xfId="37452"/>
    <cellStyle name="Normal 16 2 2 3 5" xfId="37453"/>
    <cellStyle name="Normal 16 2 2 4" xfId="37454"/>
    <cellStyle name="Normal 16 2 2 4 2" xfId="37455"/>
    <cellStyle name="Normal 16 2 2 4 2 2" xfId="37456"/>
    <cellStyle name="Normal 16 2 2 4 2 2 2" xfId="37457"/>
    <cellStyle name="Normal 16 2 2 4 2 3" xfId="37458"/>
    <cellStyle name="Normal 16 2 2 4 2 4" xfId="37459"/>
    <cellStyle name="Normal 16 2 2 4 3" xfId="37460"/>
    <cellStyle name="Normal 16 2 2 4 3 2" xfId="37461"/>
    <cellStyle name="Normal 16 2 2 4 4" xfId="37462"/>
    <cellStyle name="Normal 16 2 2 4 5" xfId="37463"/>
    <cellStyle name="Normal 16 2 2 5" xfId="37464"/>
    <cellStyle name="Normal 16 2 2 5 2" xfId="37465"/>
    <cellStyle name="Normal 16 2 2 5 2 2" xfId="37466"/>
    <cellStyle name="Normal 16 2 2 5 3" xfId="37467"/>
    <cellStyle name="Normal 16 2 2 5 4" xfId="37468"/>
    <cellStyle name="Normal 16 2 2 6" xfId="37469"/>
    <cellStyle name="Normal 16 2 2 6 2" xfId="37470"/>
    <cellStyle name="Normal 16 2 2 6 2 2" xfId="37471"/>
    <cellStyle name="Normal 16 2 2 6 3" xfId="37472"/>
    <cellStyle name="Normal 16 2 2 6 4" xfId="37473"/>
    <cellStyle name="Normal 16 2 2 7" xfId="37474"/>
    <cellStyle name="Normal 16 2 2 7 2" xfId="37475"/>
    <cellStyle name="Normal 16 2 2 7 2 2" xfId="37476"/>
    <cellStyle name="Normal 16 2 2 7 3" xfId="37477"/>
    <cellStyle name="Normal 16 2 2 7 4" xfId="37478"/>
    <cellStyle name="Normal 16 2 2 8" xfId="37479"/>
    <cellStyle name="Normal 16 2 2 8 2" xfId="37480"/>
    <cellStyle name="Normal 16 2 2 8 2 2" xfId="37481"/>
    <cellStyle name="Normal 16 2 2 8 3" xfId="37482"/>
    <cellStyle name="Normal 16 2 2 8 4" xfId="37483"/>
    <cellStyle name="Normal 16 2 2 9" xfId="37484"/>
    <cellStyle name="Normal 16 2 2 9 2" xfId="37485"/>
    <cellStyle name="Normal 16 2 2 9 2 2" xfId="37486"/>
    <cellStyle name="Normal 16 2 2 9 3" xfId="37487"/>
    <cellStyle name="Normal 16 2 2 9 4" xfId="37488"/>
    <cellStyle name="Normal 16 2 3" xfId="37489"/>
    <cellStyle name="Normal 16 2 3 10" xfId="37490"/>
    <cellStyle name="Normal 16 2 3 11" xfId="37491"/>
    <cellStyle name="Normal 16 2 3 12" xfId="37492"/>
    <cellStyle name="Normal 16 2 3 2" xfId="37493"/>
    <cellStyle name="Normal 16 2 3 2 2" xfId="37494"/>
    <cellStyle name="Normal 16 2 3 2 2 2" xfId="37495"/>
    <cellStyle name="Normal 16 2 3 2 2 2 2" xfId="37496"/>
    <cellStyle name="Normal 16 2 3 2 2 3" xfId="37497"/>
    <cellStyle name="Normal 16 2 3 2 2 4" xfId="37498"/>
    <cellStyle name="Normal 16 2 3 2 3" xfId="37499"/>
    <cellStyle name="Normal 16 2 3 2 3 2" xfId="37500"/>
    <cellStyle name="Normal 16 2 3 2 4" xfId="37501"/>
    <cellStyle name="Normal 16 2 3 2 5" xfId="37502"/>
    <cellStyle name="Normal 16 2 3 3" xfId="37503"/>
    <cellStyle name="Normal 16 2 3 3 2" xfId="37504"/>
    <cellStyle name="Normal 16 2 3 3 2 2" xfId="37505"/>
    <cellStyle name="Normal 16 2 3 3 2 2 2" xfId="37506"/>
    <cellStyle name="Normal 16 2 3 3 2 3" xfId="37507"/>
    <cellStyle name="Normal 16 2 3 3 2 4" xfId="37508"/>
    <cellStyle name="Normal 16 2 3 3 3" xfId="37509"/>
    <cellStyle name="Normal 16 2 3 3 3 2" xfId="37510"/>
    <cellStyle name="Normal 16 2 3 3 4" xfId="37511"/>
    <cellStyle name="Normal 16 2 3 3 5" xfId="37512"/>
    <cellStyle name="Normal 16 2 3 4" xfId="37513"/>
    <cellStyle name="Normal 16 2 3 4 2" xfId="37514"/>
    <cellStyle name="Normal 16 2 3 4 2 2" xfId="37515"/>
    <cellStyle name="Normal 16 2 3 4 3" xfId="37516"/>
    <cellStyle name="Normal 16 2 3 4 4" xfId="37517"/>
    <cellStyle name="Normal 16 2 3 5" xfId="37518"/>
    <cellStyle name="Normal 16 2 3 5 2" xfId="37519"/>
    <cellStyle name="Normal 16 2 3 5 2 2" xfId="37520"/>
    <cellStyle name="Normal 16 2 3 5 3" xfId="37521"/>
    <cellStyle name="Normal 16 2 3 5 4" xfId="37522"/>
    <cellStyle name="Normal 16 2 3 6" xfId="37523"/>
    <cellStyle name="Normal 16 2 3 6 2" xfId="37524"/>
    <cellStyle name="Normal 16 2 3 6 2 2" xfId="37525"/>
    <cellStyle name="Normal 16 2 3 6 3" xfId="37526"/>
    <cellStyle name="Normal 16 2 3 6 4" xfId="37527"/>
    <cellStyle name="Normal 16 2 3 7" xfId="37528"/>
    <cellStyle name="Normal 16 2 3 7 2" xfId="37529"/>
    <cellStyle name="Normal 16 2 3 7 2 2" xfId="37530"/>
    <cellStyle name="Normal 16 2 3 7 3" xfId="37531"/>
    <cellStyle name="Normal 16 2 3 7 4" xfId="37532"/>
    <cellStyle name="Normal 16 2 3 8" xfId="37533"/>
    <cellStyle name="Normal 16 2 3 8 2" xfId="37534"/>
    <cellStyle name="Normal 16 2 3 8 2 2" xfId="37535"/>
    <cellStyle name="Normal 16 2 3 8 3" xfId="37536"/>
    <cellStyle name="Normal 16 2 3 8 4" xfId="37537"/>
    <cellStyle name="Normal 16 2 3 9" xfId="37538"/>
    <cellStyle name="Normal 16 2 3 9 2" xfId="37539"/>
    <cellStyle name="Normal 16 2 4" xfId="37540"/>
    <cellStyle name="Normal 16 2 4 10" xfId="37541"/>
    <cellStyle name="Normal 16 2 4 11" xfId="37542"/>
    <cellStyle name="Normal 16 2 4 2" xfId="37543"/>
    <cellStyle name="Normal 16 2 4 2 2" xfId="37544"/>
    <cellStyle name="Normal 16 2 4 2 2 2" xfId="37545"/>
    <cellStyle name="Normal 16 2 4 2 3" xfId="37546"/>
    <cellStyle name="Normal 16 2 4 2 4" xfId="37547"/>
    <cellStyle name="Normal 16 2 4 3" xfId="37548"/>
    <cellStyle name="Normal 16 2 4 3 2" xfId="37549"/>
    <cellStyle name="Normal 16 2 4 3 2 2" xfId="37550"/>
    <cellStyle name="Normal 16 2 4 3 3" xfId="37551"/>
    <cellStyle name="Normal 16 2 4 3 4" xfId="37552"/>
    <cellStyle name="Normal 16 2 4 4" xfId="37553"/>
    <cellStyle name="Normal 16 2 4 4 2" xfId="37554"/>
    <cellStyle name="Normal 16 2 4 4 2 2" xfId="37555"/>
    <cellStyle name="Normal 16 2 4 4 3" xfId="37556"/>
    <cellStyle name="Normal 16 2 4 4 4" xfId="37557"/>
    <cellStyle name="Normal 16 2 4 5" xfId="37558"/>
    <cellStyle name="Normal 16 2 4 5 2" xfId="37559"/>
    <cellStyle name="Normal 16 2 4 5 2 2" xfId="37560"/>
    <cellStyle name="Normal 16 2 4 5 3" xfId="37561"/>
    <cellStyle name="Normal 16 2 4 5 4" xfId="37562"/>
    <cellStyle name="Normal 16 2 4 6" xfId="37563"/>
    <cellStyle name="Normal 16 2 4 6 2" xfId="37564"/>
    <cellStyle name="Normal 16 2 4 6 2 2" xfId="37565"/>
    <cellStyle name="Normal 16 2 4 6 3" xfId="37566"/>
    <cellStyle name="Normal 16 2 4 6 4" xfId="37567"/>
    <cellStyle name="Normal 16 2 4 7" xfId="37568"/>
    <cellStyle name="Normal 16 2 4 7 2" xfId="37569"/>
    <cellStyle name="Normal 16 2 4 7 2 2" xfId="37570"/>
    <cellStyle name="Normal 16 2 4 7 3" xfId="37571"/>
    <cellStyle name="Normal 16 2 4 7 4" xfId="37572"/>
    <cellStyle name="Normal 16 2 4 8" xfId="37573"/>
    <cellStyle name="Normal 16 2 4 8 2" xfId="37574"/>
    <cellStyle name="Normal 16 2 4 8 2 2" xfId="37575"/>
    <cellStyle name="Normal 16 2 4 8 3" xfId="37576"/>
    <cellStyle name="Normal 16 2 4 8 4" xfId="37577"/>
    <cellStyle name="Normal 16 2 4 9" xfId="37578"/>
    <cellStyle name="Normal 16 2 4 9 2" xfId="37579"/>
    <cellStyle name="Normal 16 2 5" xfId="37580"/>
    <cellStyle name="Normal 16 2 5 2" xfId="37581"/>
    <cellStyle name="Normal 16 2 5 2 2" xfId="37582"/>
    <cellStyle name="Normal 16 2 5 2 2 2" xfId="37583"/>
    <cellStyle name="Normal 16 2 5 2 3" xfId="37584"/>
    <cellStyle name="Normal 16 2 5 2 4" xfId="37585"/>
    <cellStyle name="Normal 16 2 5 3" xfId="37586"/>
    <cellStyle name="Normal 16 2 5 3 2" xfId="37587"/>
    <cellStyle name="Normal 16 2 5 4" xfId="37588"/>
    <cellStyle name="Normal 16 2 5 5" xfId="37589"/>
    <cellStyle name="Normal 16 2 6" xfId="37590"/>
    <cellStyle name="Normal 16 2 6 2" xfId="37591"/>
    <cellStyle name="Normal 16 2 6 2 2" xfId="37592"/>
    <cellStyle name="Normal 16 2 6 3" xfId="37593"/>
    <cellStyle name="Normal 16 2 6 4" xfId="37594"/>
    <cellStyle name="Normal 16 2 7" xfId="37595"/>
    <cellStyle name="Normal 16 2 7 2" xfId="37596"/>
    <cellStyle name="Normal 16 2 7 2 2" xfId="37597"/>
    <cellStyle name="Normal 16 2 7 3" xfId="37598"/>
    <cellStyle name="Normal 16 2 7 4" xfId="37599"/>
    <cellStyle name="Normal 16 2 8" xfId="37600"/>
    <cellStyle name="Normal 16 2 8 2" xfId="37601"/>
    <cellStyle name="Normal 16 2 8 2 2" xfId="37602"/>
    <cellStyle name="Normal 16 2 8 3" xfId="37603"/>
    <cellStyle name="Normal 16 2 8 4" xfId="37604"/>
    <cellStyle name="Normal 16 2 9" xfId="37605"/>
    <cellStyle name="Normal 16 2 9 2" xfId="37606"/>
    <cellStyle name="Normal 16 2 9 2 2" xfId="37607"/>
    <cellStyle name="Normal 16 2 9 3" xfId="37608"/>
    <cellStyle name="Normal 16 2 9 4" xfId="37609"/>
    <cellStyle name="Normal 16 3" xfId="8070"/>
    <cellStyle name="Normal 16 3 2" xfId="37610"/>
    <cellStyle name="Normal 16 3 2 2" xfId="37611"/>
    <cellStyle name="Normal 16 3 3" xfId="37612"/>
    <cellStyle name="Normal 16 3 4" xfId="37613"/>
    <cellStyle name="Normal 16 4" xfId="37614"/>
    <cellStyle name="Normal 16 5" xfId="37615"/>
    <cellStyle name="Normal 16 5 2" xfId="37616"/>
    <cellStyle name="Normal 16 6" xfId="37617"/>
    <cellStyle name="Normal 17" xfId="8071"/>
    <cellStyle name="Normal 17 2" xfId="8072"/>
    <cellStyle name="Normal 17 2 2" xfId="8073"/>
    <cellStyle name="Normal 17 2 2 2" xfId="37618"/>
    <cellStyle name="Normal 17 2 3" xfId="37619"/>
    <cellStyle name="Normal 17 2 3 2" xfId="37620"/>
    <cellStyle name="Normal 17 2 3 3" xfId="37621"/>
    <cellStyle name="Normal 17 2 4" xfId="37622"/>
    <cellStyle name="Normal 17 2 5" xfId="37623"/>
    <cellStyle name="Normal 17 3" xfId="8074"/>
    <cellStyle name="Normal 17 3 2" xfId="8075"/>
    <cellStyle name="Normal 17 3 3" xfId="37624"/>
    <cellStyle name="Normal 17 4" xfId="8076"/>
    <cellStyle name="Normal 17 4 2" xfId="8077"/>
    <cellStyle name="Normal 17 4 3" xfId="37625"/>
    <cellStyle name="Normal 17 4 4" xfId="37626"/>
    <cellStyle name="Normal 17 5" xfId="8078"/>
    <cellStyle name="Normal 17 6" xfId="37627"/>
    <cellStyle name="Normal 17 7" xfId="37628"/>
    <cellStyle name="Normal 17 8" xfId="37629"/>
    <cellStyle name="Normal 17_Expired Option Payouts w Detail" xfId="8079"/>
    <cellStyle name="Normal 18" xfId="8080"/>
    <cellStyle name="Normal 18 2" xfId="37630"/>
    <cellStyle name="Normal 18 2 2" xfId="37631"/>
    <cellStyle name="Normal 18 2 2 2" xfId="37632"/>
    <cellStyle name="Normal 18 2 3" xfId="37633"/>
    <cellStyle name="Normal 18 2 3 2" xfId="37634"/>
    <cellStyle name="Normal 18 2 4" xfId="37635"/>
    <cellStyle name="Normal 18 3" xfId="37636"/>
    <cellStyle name="Normal 18 3 10" xfId="37637"/>
    <cellStyle name="Normal 18 3 10 2" xfId="37638"/>
    <cellStyle name="Normal 18 3 10 2 2" xfId="37639"/>
    <cellStyle name="Normal 18 3 10 3" xfId="37640"/>
    <cellStyle name="Normal 18 3 10 4" xfId="37641"/>
    <cellStyle name="Normal 18 3 11" xfId="37642"/>
    <cellStyle name="Normal 18 3 11 2" xfId="37643"/>
    <cellStyle name="Normal 18 3 11 2 2" xfId="37644"/>
    <cellStyle name="Normal 18 3 11 3" xfId="37645"/>
    <cellStyle name="Normal 18 3 11 4" xfId="37646"/>
    <cellStyle name="Normal 18 3 12" xfId="37647"/>
    <cellStyle name="Normal 18 3 12 2" xfId="37648"/>
    <cellStyle name="Normal 18 3 13" xfId="37649"/>
    <cellStyle name="Normal 18 3 14" xfId="37650"/>
    <cellStyle name="Normal 18 3 15" xfId="37651"/>
    <cellStyle name="Normal 18 3 2" xfId="37652"/>
    <cellStyle name="Normal 18 3 2 10" xfId="37653"/>
    <cellStyle name="Normal 18 3 2 10 2" xfId="37654"/>
    <cellStyle name="Normal 18 3 2 11" xfId="37655"/>
    <cellStyle name="Normal 18 3 2 12" xfId="37656"/>
    <cellStyle name="Normal 18 3 2 13" xfId="37657"/>
    <cellStyle name="Normal 18 3 2 2" xfId="37658"/>
    <cellStyle name="Normal 18 3 2 2 10" xfId="37659"/>
    <cellStyle name="Normal 18 3 2 2 11" xfId="37660"/>
    <cellStyle name="Normal 18 3 2 2 2" xfId="37661"/>
    <cellStyle name="Normal 18 3 2 2 2 2" xfId="37662"/>
    <cellStyle name="Normal 18 3 2 2 2 2 2" xfId="37663"/>
    <cellStyle name="Normal 18 3 2 2 2 2 2 2" xfId="37664"/>
    <cellStyle name="Normal 18 3 2 2 2 2 3" xfId="37665"/>
    <cellStyle name="Normal 18 3 2 2 2 2 4" xfId="37666"/>
    <cellStyle name="Normal 18 3 2 2 2 3" xfId="37667"/>
    <cellStyle name="Normal 18 3 2 2 2 3 2" xfId="37668"/>
    <cellStyle name="Normal 18 3 2 2 2 4" xfId="37669"/>
    <cellStyle name="Normal 18 3 2 2 2 5" xfId="37670"/>
    <cellStyle name="Normal 18 3 2 2 3" xfId="37671"/>
    <cellStyle name="Normal 18 3 2 2 3 2" xfId="37672"/>
    <cellStyle name="Normal 18 3 2 2 3 2 2" xfId="37673"/>
    <cellStyle name="Normal 18 3 2 2 3 2 2 2" xfId="37674"/>
    <cellStyle name="Normal 18 3 2 2 3 2 3" xfId="37675"/>
    <cellStyle name="Normal 18 3 2 2 3 2 4" xfId="37676"/>
    <cellStyle name="Normal 18 3 2 2 3 3" xfId="37677"/>
    <cellStyle name="Normal 18 3 2 2 3 3 2" xfId="37678"/>
    <cellStyle name="Normal 18 3 2 2 3 4" xfId="37679"/>
    <cellStyle name="Normal 18 3 2 2 3 5" xfId="37680"/>
    <cellStyle name="Normal 18 3 2 2 4" xfId="37681"/>
    <cellStyle name="Normal 18 3 2 2 4 2" xfId="37682"/>
    <cellStyle name="Normal 18 3 2 2 4 2 2" xfId="37683"/>
    <cellStyle name="Normal 18 3 2 2 4 3" xfId="37684"/>
    <cellStyle name="Normal 18 3 2 2 4 4" xfId="37685"/>
    <cellStyle name="Normal 18 3 2 2 5" xfId="37686"/>
    <cellStyle name="Normal 18 3 2 2 5 2" xfId="37687"/>
    <cellStyle name="Normal 18 3 2 2 5 2 2" xfId="37688"/>
    <cellStyle name="Normal 18 3 2 2 5 3" xfId="37689"/>
    <cellStyle name="Normal 18 3 2 2 5 4" xfId="37690"/>
    <cellStyle name="Normal 18 3 2 2 6" xfId="37691"/>
    <cellStyle name="Normal 18 3 2 2 6 2" xfId="37692"/>
    <cellStyle name="Normal 18 3 2 2 6 2 2" xfId="37693"/>
    <cellStyle name="Normal 18 3 2 2 6 3" xfId="37694"/>
    <cellStyle name="Normal 18 3 2 2 6 4" xfId="37695"/>
    <cellStyle name="Normal 18 3 2 2 7" xfId="37696"/>
    <cellStyle name="Normal 18 3 2 2 7 2" xfId="37697"/>
    <cellStyle name="Normal 18 3 2 2 7 2 2" xfId="37698"/>
    <cellStyle name="Normal 18 3 2 2 7 3" xfId="37699"/>
    <cellStyle name="Normal 18 3 2 2 7 4" xfId="37700"/>
    <cellStyle name="Normal 18 3 2 2 8" xfId="37701"/>
    <cellStyle name="Normal 18 3 2 2 8 2" xfId="37702"/>
    <cellStyle name="Normal 18 3 2 2 8 2 2" xfId="37703"/>
    <cellStyle name="Normal 18 3 2 2 8 3" xfId="37704"/>
    <cellStyle name="Normal 18 3 2 2 8 4" xfId="37705"/>
    <cellStyle name="Normal 18 3 2 2 9" xfId="37706"/>
    <cellStyle name="Normal 18 3 2 2 9 2" xfId="37707"/>
    <cellStyle name="Normal 18 3 2 3" xfId="37708"/>
    <cellStyle name="Normal 18 3 2 3 2" xfId="37709"/>
    <cellStyle name="Normal 18 3 2 3 2 2" xfId="37710"/>
    <cellStyle name="Normal 18 3 2 3 2 2 2" xfId="37711"/>
    <cellStyle name="Normal 18 3 2 3 2 3" xfId="37712"/>
    <cellStyle name="Normal 18 3 2 3 2 4" xfId="37713"/>
    <cellStyle name="Normal 18 3 2 3 3" xfId="37714"/>
    <cellStyle name="Normal 18 3 2 3 3 2" xfId="37715"/>
    <cellStyle name="Normal 18 3 2 3 4" xfId="37716"/>
    <cellStyle name="Normal 18 3 2 3 5" xfId="37717"/>
    <cellStyle name="Normal 18 3 2 4" xfId="37718"/>
    <cellStyle name="Normal 18 3 2 4 2" xfId="37719"/>
    <cellStyle name="Normal 18 3 2 4 2 2" xfId="37720"/>
    <cellStyle name="Normal 18 3 2 4 2 2 2" xfId="37721"/>
    <cellStyle name="Normal 18 3 2 4 2 3" xfId="37722"/>
    <cellStyle name="Normal 18 3 2 4 2 4" xfId="37723"/>
    <cellStyle name="Normal 18 3 2 4 3" xfId="37724"/>
    <cellStyle name="Normal 18 3 2 4 3 2" xfId="37725"/>
    <cellStyle name="Normal 18 3 2 4 4" xfId="37726"/>
    <cellStyle name="Normal 18 3 2 4 5" xfId="37727"/>
    <cellStyle name="Normal 18 3 2 5" xfId="37728"/>
    <cellStyle name="Normal 18 3 2 5 2" xfId="37729"/>
    <cellStyle name="Normal 18 3 2 5 2 2" xfId="37730"/>
    <cellStyle name="Normal 18 3 2 5 3" xfId="37731"/>
    <cellStyle name="Normal 18 3 2 5 4" xfId="37732"/>
    <cellStyle name="Normal 18 3 2 6" xfId="37733"/>
    <cellStyle name="Normal 18 3 2 6 2" xfId="37734"/>
    <cellStyle name="Normal 18 3 2 6 2 2" xfId="37735"/>
    <cellStyle name="Normal 18 3 2 6 3" xfId="37736"/>
    <cellStyle name="Normal 18 3 2 6 4" xfId="37737"/>
    <cellStyle name="Normal 18 3 2 7" xfId="37738"/>
    <cellStyle name="Normal 18 3 2 7 2" xfId="37739"/>
    <cellStyle name="Normal 18 3 2 7 2 2" xfId="37740"/>
    <cellStyle name="Normal 18 3 2 7 3" xfId="37741"/>
    <cellStyle name="Normal 18 3 2 7 4" xfId="37742"/>
    <cellStyle name="Normal 18 3 2 8" xfId="37743"/>
    <cellStyle name="Normal 18 3 2 8 2" xfId="37744"/>
    <cellStyle name="Normal 18 3 2 8 2 2" xfId="37745"/>
    <cellStyle name="Normal 18 3 2 8 3" xfId="37746"/>
    <cellStyle name="Normal 18 3 2 8 4" xfId="37747"/>
    <cellStyle name="Normal 18 3 2 9" xfId="37748"/>
    <cellStyle name="Normal 18 3 2 9 2" xfId="37749"/>
    <cellStyle name="Normal 18 3 2 9 2 2" xfId="37750"/>
    <cellStyle name="Normal 18 3 2 9 3" xfId="37751"/>
    <cellStyle name="Normal 18 3 2 9 4" xfId="37752"/>
    <cellStyle name="Normal 18 3 3" xfId="37753"/>
    <cellStyle name="Normal 18 3 3 10" xfId="37754"/>
    <cellStyle name="Normal 18 3 3 11" xfId="37755"/>
    <cellStyle name="Normal 18 3 3 12" xfId="37756"/>
    <cellStyle name="Normal 18 3 3 2" xfId="37757"/>
    <cellStyle name="Normal 18 3 3 2 2" xfId="37758"/>
    <cellStyle name="Normal 18 3 3 2 2 2" xfId="37759"/>
    <cellStyle name="Normal 18 3 3 2 2 2 2" xfId="37760"/>
    <cellStyle name="Normal 18 3 3 2 2 3" xfId="37761"/>
    <cellStyle name="Normal 18 3 3 2 2 4" xfId="37762"/>
    <cellStyle name="Normal 18 3 3 2 3" xfId="37763"/>
    <cellStyle name="Normal 18 3 3 2 3 2" xfId="37764"/>
    <cellStyle name="Normal 18 3 3 2 4" xfId="37765"/>
    <cellStyle name="Normal 18 3 3 2 5" xfId="37766"/>
    <cellStyle name="Normal 18 3 3 3" xfId="37767"/>
    <cellStyle name="Normal 18 3 3 3 2" xfId="37768"/>
    <cellStyle name="Normal 18 3 3 3 2 2" xfId="37769"/>
    <cellStyle name="Normal 18 3 3 3 2 2 2" xfId="37770"/>
    <cellStyle name="Normal 18 3 3 3 2 3" xfId="37771"/>
    <cellStyle name="Normal 18 3 3 3 2 4" xfId="37772"/>
    <cellStyle name="Normal 18 3 3 3 3" xfId="37773"/>
    <cellStyle name="Normal 18 3 3 3 3 2" xfId="37774"/>
    <cellStyle name="Normal 18 3 3 3 4" xfId="37775"/>
    <cellStyle name="Normal 18 3 3 3 5" xfId="37776"/>
    <cellStyle name="Normal 18 3 3 4" xfId="37777"/>
    <cellStyle name="Normal 18 3 3 4 2" xfId="37778"/>
    <cellStyle name="Normal 18 3 3 4 2 2" xfId="37779"/>
    <cellStyle name="Normal 18 3 3 4 3" xfId="37780"/>
    <cellStyle name="Normal 18 3 3 4 4" xfId="37781"/>
    <cellStyle name="Normal 18 3 3 5" xfId="37782"/>
    <cellStyle name="Normal 18 3 3 5 2" xfId="37783"/>
    <cellStyle name="Normal 18 3 3 5 2 2" xfId="37784"/>
    <cellStyle name="Normal 18 3 3 5 3" xfId="37785"/>
    <cellStyle name="Normal 18 3 3 5 4" xfId="37786"/>
    <cellStyle name="Normal 18 3 3 6" xfId="37787"/>
    <cellStyle name="Normal 18 3 3 6 2" xfId="37788"/>
    <cellStyle name="Normal 18 3 3 6 2 2" xfId="37789"/>
    <cellStyle name="Normal 18 3 3 6 3" xfId="37790"/>
    <cellStyle name="Normal 18 3 3 6 4" xfId="37791"/>
    <cellStyle name="Normal 18 3 3 7" xfId="37792"/>
    <cellStyle name="Normal 18 3 3 7 2" xfId="37793"/>
    <cellStyle name="Normal 18 3 3 7 2 2" xfId="37794"/>
    <cellStyle name="Normal 18 3 3 7 3" xfId="37795"/>
    <cellStyle name="Normal 18 3 3 7 4" xfId="37796"/>
    <cellStyle name="Normal 18 3 3 8" xfId="37797"/>
    <cellStyle name="Normal 18 3 3 8 2" xfId="37798"/>
    <cellStyle name="Normal 18 3 3 8 2 2" xfId="37799"/>
    <cellStyle name="Normal 18 3 3 8 3" xfId="37800"/>
    <cellStyle name="Normal 18 3 3 8 4" xfId="37801"/>
    <cellStyle name="Normal 18 3 3 9" xfId="37802"/>
    <cellStyle name="Normal 18 3 3 9 2" xfId="37803"/>
    <cellStyle name="Normal 18 3 4" xfId="37804"/>
    <cellStyle name="Normal 18 3 4 10" xfId="37805"/>
    <cellStyle name="Normal 18 3 4 11" xfId="37806"/>
    <cellStyle name="Normal 18 3 4 2" xfId="37807"/>
    <cellStyle name="Normal 18 3 4 2 2" xfId="37808"/>
    <cellStyle name="Normal 18 3 4 2 2 2" xfId="37809"/>
    <cellStyle name="Normal 18 3 4 2 3" xfId="37810"/>
    <cellStyle name="Normal 18 3 4 2 4" xfId="37811"/>
    <cellStyle name="Normal 18 3 4 3" xfId="37812"/>
    <cellStyle name="Normal 18 3 4 3 2" xfId="37813"/>
    <cellStyle name="Normal 18 3 4 3 2 2" xfId="37814"/>
    <cellStyle name="Normal 18 3 4 3 3" xfId="37815"/>
    <cellStyle name="Normal 18 3 4 3 4" xfId="37816"/>
    <cellStyle name="Normal 18 3 4 4" xfId="37817"/>
    <cellStyle name="Normal 18 3 4 4 2" xfId="37818"/>
    <cellStyle name="Normal 18 3 4 4 2 2" xfId="37819"/>
    <cellStyle name="Normal 18 3 4 4 3" xfId="37820"/>
    <cellStyle name="Normal 18 3 4 4 4" xfId="37821"/>
    <cellStyle name="Normal 18 3 4 5" xfId="37822"/>
    <cellStyle name="Normal 18 3 4 5 2" xfId="37823"/>
    <cellStyle name="Normal 18 3 4 5 2 2" xfId="37824"/>
    <cellStyle name="Normal 18 3 4 5 3" xfId="37825"/>
    <cellStyle name="Normal 18 3 4 5 4" xfId="37826"/>
    <cellStyle name="Normal 18 3 4 6" xfId="37827"/>
    <cellStyle name="Normal 18 3 4 6 2" xfId="37828"/>
    <cellStyle name="Normal 18 3 4 6 2 2" xfId="37829"/>
    <cellStyle name="Normal 18 3 4 6 3" xfId="37830"/>
    <cellStyle name="Normal 18 3 4 6 4" xfId="37831"/>
    <cellStyle name="Normal 18 3 4 7" xfId="37832"/>
    <cellStyle name="Normal 18 3 4 7 2" xfId="37833"/>
    <cellStyle name="Normal 18 3 4 7 2 2" xfId="37834"/>
    <cellStyle name="Normal 18 3 4 7 3" xfId="37835"/>
    <cellStyle name="Normal 18 3 4 7 4" xfId="37836"/>
    <cellStyle name="Normal 18 3 4 8" xfId="37837"/>
    <cellStyle name="Normal 18 3 4 8 2" xfId="37838"/>
    <cellStyle name="Normal 18 3 4 8 2 2" xfId="37839"/>
    <cellStyle name="Normal 18 3 4 8 3" xfId="37840"/>
    <cellStyle name="Normal 18 3 4 8 4" xfId="37841"/>
    <cellStyle name="Normal 18 3 4 9" xfId="37842"/>
    <cellStyle name="Normal 18 3 4 9 2" xfId="37843"/>
    <cellStyle name="Normal 18 3 5" xfId="37844"/>
    <cellStyle name="Normal 18 3 5 2" xfId="37845"/>
    <cellStyle name="Normal 18 3 5 2 2" xfId="37846"/>
    <cellStyle name="Normal 18 3 5 2 2 2" xfId="37847"/>
    <cellStyle name="Normal 18 3 5 2 3" xfId="37848"/>
    <cellStyle name="Normal 18 3 5 2 4" xfId="37849"/>
    <cellStyle name="Normal 18 3 5 3" xfId="37850"/>
    <cellStyle name="Normal 18 3 5 3 2" xfId="37851"/>
    <cellStyle name="Normal 18 3 5 4" xfId="37852"/>
    <cellStyle name="Normal 18 3 5 5" xfId="37853"/>
    <cellStyle name="Normal 18 3 6" xfId="37854"/>
    <cellStyle name="Normal 18 3 6 2" xfId="37855"/>
    <cellStyle name="Normal 18 3 6 2 2" xfId="37856"/>
    <cellStyle name="Normal 18 3 6 3" xfId="37857"/>
    <cellStyle name="Normal 18 3 6 4" xfId="37858"/>
    <cellStyle name="Normal 18 3 7" xfId="37859"/>
    <cellStyle name="Normal 18 3 7 2" xfId="37860"/>
    <cellStyle name="Normal 18 3 7 2 2" xfId="37861"/>
    <cellStyle name="Normal 18 3 7 3" xfId="37862"/>
    <cellStyle name="Normal 18 3 7 4" xfId="37863"/>
    <cellStyle name="Normal 18 3 8" xfId="37864"/>
    <cellStyle name="Normal 18 3 8 2" xfId="37865"/>
    <cellStyle name="Normal 18 3 8 2 2" xfId="37866"/>
    <cellStyle name="Normal 18 3 8 3" xfId="37867"/>
    <cellStyle name="Normal 18 3 8 4" xfId="37868"/>
    <cellStyle name="Normal 18 3 9" xfId="37869"/>
    <cellStyle name="Normal 18 3 9 2" xfId="37870"/>
    <cellStyle name="Normal 18 3 9 2 2" xfId="37871"/>
    <cellStyle name="Normal 18 3 9 3" xfId="37872"/>
    <cellStyle name="Normal 18 3 9 4" xfId="37873"/>
    <cellStyle name="Normal 18 4" xfId="37874"/>
    <cellStyle name="Normal 18 5" xfId="37875"/>
    <cellStyle name="Normal 18 5 2" xfId="37876"/>
    <cellStyle name="Normal 18 6" xfId="37877"/>
    <cellStyle name="Normal 18 7" xfId="37878"/>
    <cellStyle name="Normal 18 8" xfId="47808"/>
    <cellStyle name="Normal 19" xfId="8081"/>
    <cellStyle name="Normal 19 2" xfId="8082"/>
    <cellStyle name="Normal 19 2 10" xfId="37879"/>
    <cellStyle name="Normal 19 2 10 2" xfId="37880"/>
    <cellStyle name="Normal 19 2 10 2 2" xfId="37881"/>
    <cellStyle name="Normal 19 2 10 3" xfId="37882"/>
    <cellStyle name="Normal 19 2 10 4" xfId="37883"/>
    <cellStyle name="Normal 19 2 11" xfId="37884"/>
    <cellStyle name="Normal 19 2 11 2" xfId="37885"/>
    <cellStyle name="Normal 19 2 11 2 2" xfId="37886"/>
    <cellStyle name="Normal 19 2 11 3" xfId="37887"/>
    <cellStyle name="Normal 19 2 11 4" xfId="37888"/>
    <cellStyle name="Normal 19 2 12" xfId="37889"/>
    <cellStyle name="Normal 19 2 12 2" xfId="37890"/>
    <cellStyle name="Normal 19 2 12 2 2" xfId="37891"/>
    <cellStyle name="Normal 19 2 12 3" xfId="37892"/>
    <cellStyle name="Normal 19 2 13" xfId="37893"/>
    <cellStyle name="Normal 19 2 14" xfId="37894"/>
    <cellStyle name="Normal 19 2 2" xfId="8083"/>
    <cellStyle name="Normal 19 2 2 10" xfId="37895"/>
    <cellStyle name="Normal 19 2 2 10 2" xfId="37896"/>
    <cellStyle name="Normal 19 2 2 11" xfId="37897"/>
    <cellStyle name="Normal 19 2 2 12" xfId="37898"/>
    <cellStyle name="Normal 19 2 2 13" xfId="37899"/>
    <cellStyle name="Normal 19 2 2 2" xfId="37900"/>
    <cellStyle name="Normal 19 2 2 2 10" xfId="37901"/>
    <cellStyle name="Normal 19 2 2 2 11" xfId="37902"/>
    <cellStyle name="Normal 19 2 2 2 2" xfId="37903"/>
    <cellStyle name="Normal 19 2 2 2 2 2" xfId="37904"/>
    <cellStyle name="Normal 19 2 2 2 2 2 2" xfId="37905"/>
    <cellStyle name="Normal 19 2 2 2 2 2 2 2" xfId="37906"/>
    <cellStyle name="Normal 19 2 2 2 2 2 3" xfId="37907"/>
    <cellStyle name="Normal 19 2 2 2 2 2 4" xfId="37908"/>
    <cellStyle name="Normal 19 2 2 2 2 3" xfId="37909"/>
    <cellStyle name="Normal 19 2 2 2 2 3 2" xfId="37910"/>
    <cellStyle name="Normal 19 2 2 2 2 4" xfId="37911"/>
    <cellStyle name="Normal 19 2 2 2 2 5" xfId="37912"/>
    <cellStyle name="Normal 19 2 2 2 3" xfId="37913"/>
    <cellStyle name="Normal 19 2 2 2 3 2" xfId="37914"/>
    <cellStyle name="Normal 19 2 2 2 3 2 2" xfId="37915"/>
    <cellStyle name="Normal 19 2 2 2 3 2 2 2" xfId="37916"/>
    <cellStyle name="Normal 19 2 2 2 3 2 3" xfId="37917"/>
    <cellStyle name="Normal 19 2 2 2 3 2 4" xfId="37918"/>
    <cellStyle name="Normal 19 2 2 2 3 3" xfId="37919"/>
    <cellStyle name="Normal 19 2 2 2 3 3 2" xfId="37920"/>
    <cellStyle name="Normal 19 2 2 2 3 4" xfId="37921"/>
    <cellStyle name="Normal 19 2 2 2 3 5" xfId="37922"/>
    <cellStyle name="Normal 19 2 2 2 4" xfId="37923"/>
    <cellStyle name="Normal 19 2 2 2 4 2" xfId="37924"/>
    <cellStyle name="Normal 19 2 2 2 4 2 2" xfId="37925"/>
    <cellStyle name="Normal 19 2 2 2 4 3" xfId="37926"/>
    <cellStyle name="Normal 19 2 2 2 4 4" xfId="37927"/>
    <cellStyle name="Normal 19 2 2 2 5" xfId="37928"/>
    <cellStyle name="Normal 19 2 2 2 5 2" xfId="37929"/>
    <cellStyle name="Normal 19 2 2 2 5 2 2" xfId="37930"/>
    <cellStyle name="Normal 19 2 2 2 5 3" xfId="37931"/>
    <cellStyle name="Normal 19 2 2 2 5 4" xfId="37932"/>
    <cellStyle name="Normal 19 2 2 2 6" xfId="37933"/>
    <cellStyle name="Normal 19 2 2 2 6 2" xfId="37934"/>
    <cellStyle name="Normal 19 2 2 2 6 2 2" xfId="37935"/>
    <cellStyle name="Normal 19 2 2 2 6 3" xfId="37936"/>
    <cellStyle name="Normal 19 2 2 2 6 4" xfId="37937"/>
    <cellStyle name="Normal 19 2 2 2 7" xfId="37938"/>
    <cellStyle name="Normal 19 2 2 2 7 2" xfId="37939"/>
    <cellStyle name="Normal 19 2 2 2 7 2 2" xfId="37940"/>
    <cellStyle name="Normal 19 2 2 2 7 3" xfId="37941"/>
    <cellStyle name="Normal 19 2 2 2 7 4" xfId="37942"/>
    <cellStyle name="Normal 19 2 2 2 8" xfId="37943"/>
    <cellStyle name="Normal 19 2 2 2 8 2" xfId="37944"/>
    <cellStyle name="Normal 19 2 2 2 8 2 2" xfId="37945"/>
    <cellStyle name="Normal 19 2 2 2 8 3" xfId="37946"/>
    <cellStyle name="Normal 19 2 2 2 8 4" xfId="37947"/>
    <cellStyle name="Normal 19 2 2 2 9" xfId="37948"/>
    <cellStyle name="Normal 19 2 2 2 9 2" xfId="37949"/>
    <cellStyle name="Normal 19 2 2 3" xfId="37950"/>
    <cellStyle name="Normal 19 2 2 3 2" xfId="37951"/>
    <cellStyle name="Normal 19 2 2 3 2 2" xfId="37952"/>
    <cellStyle name="Normal 19 2 2 3 2 2 2" xfId="37953"/>
    <cellStyle name="Normal 19 2 2 3 2 3" xfId="37954"/>
    <cellStyle name="Normal 19 2 2 3 2 4" xfId="37955"/>
    <cellStyle name="Normal 19 2 2 3 3" xfId="37956"/>
    <cellStyle name="Normal 19 2 2 3 3 2" xfId="37957"/>
    <cellStyle name="Normal 19 2 2 3 4" xfId="37958"/>
    <cellStyle name="Normal 19 2 2 3 5" xfId="37959"/>
    <cellStyle name="Normal 19 2 2 4" xfId="37960"/>
    <cellStyle name="Normal 19 2 2 4 2" xfId="37961"/>
    <cellStyle name="Normal 19 2 2 4 2 2" xfId="37962"/>
    <cellStyle name="Normal 19 2 2 4 2 2 2" xfId="37963"/>
    <cellStyle name="Normal 19 2 2 4 2 3" xfId="37964"/>
    <cellStyle name="Normal 19 2 2 4 2 4" xfId="37965"/>
    <cellStyle name="Normal 19 2 2 4 3" xfId="37966"/>
    <cellStyle name="Normal 19 2 2 4 3 2" xfId="37967"/>
    <cellStyle name="Normal 19 2 2 4 4" xfId="37968"/>
    <cellStyle name="Normal 19 2 2 4 5" xfId="37969"/>
    <cellStyle name="Normal 19 2 2 5" xfId="37970"/>
    <cellStyle name="Normal 19 2 2 5 2" xfId="37971"/>
    <cellStyle name="Normal 19 2 2 5 2 2" xfId="37972"/>
    <cellStyle name="Normal 19 2 2 5 3" xfId="37973"/>
    <cellStyle name="Normal 19 2 2 5 4" xfId="37974"/>
    <cellStyle name="Normal 19 2 2 6" xfId="37975"/>
    <cellStyle name="Normal 19 2 2 6 2" xfId="37976"/>
    <cellStyle name="Normal 19 2 2 6 2 2" xfId="37977"/>
    <cellStyle name="Normal 19 2 2 6 3" xfId="37978"/>
    <cellStyle name="Normal 19 2 2 6 4" xfId="37979"/>
    <cellStyle name="Normal 19 2 2 7" xfId="37980"/>
    <cellStyle name="Normal 19 2 2 7 2" xfId="37981"/>
    <cellStyle name="Normal 19 2 2 7 2 2" xfId="37982"/>
    <cellStyle name="Normal 19 2 2 7 3" xfId="37983"/>
    <cellStyle name="Normal 19 2 2 7 4" xfId="37984"/>
    <cellStyle name="Normal 19 2 2 8" xfId="37985"/>
    <cellStyle name="Normal 19 2 2 8 2" xfId="37986"/>
    <cellStyle name="Normal 19 2 2 8 2 2" xfId="37987"/>
    <cellStyle name="Normal 19 2 2 8 3" xfId="37988"/>
    <cellStyle name="Normal 19 2 2 8 4" xfId="37989"/>
    <cellStyle name="Normal 19 2 2 9" xfId="37990"/>
    <cellStyle name="Normal 19 2 2 9 2" xfId="37991"/>
    <cellStyle name="Normal 19 2 2 9 2 2" xfId="37992"/>
    <cellStyle name="Normal 19 2 2 9 3" xfId="37993"/>
    <cellStyle name="Normal 19 2 2 9 4" xfId="37994"/>
    <cellStyle name="Normal 19 2 3" xfId="37995"/>
    <cellStyle name="Normal 19 2 3 10" xfId="37996"/>
    <cellStyle name="Normal 19 2 3 11" xfId="37997"/>
    <cellStyle name="Normal 19 2 3 12" xfId="37998"/>
    <cellStyle name="Normal 19 2 3 2" xfId="37999"/>
    <cellStyle name="Normal 19 2 3 2 2" xfId="38000"/>
    <cellStyle name="Normal 19 2 3 2 2 2" xfId="38001"/>
    <cellStyle name="Normal 19 2 3 2 2 2 2" xfId="38002"/>
    <cellStyle name="Normal 19 2 3 2 2 3" xfId="38003"/>
    <cellStyle name="Normal 19 2 3 2 2 4" xfId="38004"/>
    <cellStyle name="Normal 19 2 3 2 3" xfId="38005"/>
    <cellStyle name="Normal 19 2 3 2 3 2" xfId="38006"/>
    <cellStyle name="Normal 19 2 3 2 4" xfId="38007"/>
    <cellStyle name="Normal 19 2 3 2 5" xfId="38008"/>
    <cellStyle name="Normal 19 2 3 3" xfId="38009"/>
    <cellStyle name="Normal 19 2 3 3 2" xfId="38010"/>
    <cellStyle name="Normal 19 2 3 3 2 2" xfId="38011"/>
    <cellStyle name="Normal 19 2 3 3 2 2 2" xfId="38012"/>
    <cellStyle name="Normal 19 2 3 3 2 3" xfId="38013"/>
    <cellStyle name="Normal 19 2 3 3 2 4" xfId="38014"/>
    <cellStyle name="Normal 19 2 3 3 3" xfId="38015"/>
    <cellStyle name="Normal 19 2 3 3 3 2" xfId="38016"/>
    <cellStyle name="Normal 19 2 3 3 4" xfId="38017"/>
    <cellStyle name="Normal 19 2 3 3 5" xfId="38018"/>
    <cellStyle name="Normal 19 2 3 4" xfId="38019"/>
    <cellStyle name="Normal 19 2 3 4 2" xfId="38020"/>
    <cellStyle name="Normal 19 2 3 4 2 2" xfId="38021"/>
    <cellStyle name="Normal 19 2 3 4 3" xfId="38022"/>
    <cellStyle name="Normal 19 2 3 4 4" xfId="38023"/>
    <cellStyle name="Normal 19 2 3 5" xfId="38024"/>
    <cellStyle name="Normal 19 2 3 5 2" xfId="38025"/>
    <cellStyle name="Normal 19 2 3 5 2 2" xfId="38026"/>
    <cellStyle name="Normal 19 2 3 5 3" xfId="38027"/>
    <cellStyle name="Normal 19 2 3 5 4" xfId="38028"/>
    <cellStyle name="Normal 19 2 3 6" xfId="38029"/>
    <cellStyle name="Normal 19 2 3 6 2" xfId="38030"/>
    <cellStyle name="Normal 19 2 3 6 2 2" xfId="38031"/>
    <cellStyle name="Normal 19 2 3 6 3" xfId="38032"/>
    <cellStyle name="Normal 19 2 3 6 4" xfId="38033"/>
    <cellStyle name="Normal 19 2 3 7" xfId="38034"/>
    <cellStyle name="Normal 19 2 3 7 2" xfId="38035"/>
    <cellStyle name="Normal 19 2 3 7 2 2" xfId="38036"/>
    <cellStyle name="Normal 19 2 3 7 3" xfId="38037"/>
    <cellStyle name="Normal 19 2 3 7 4" xfId="38038"/>
    <cellStyle name="Normal 19 2 3 8" xfId="38039"/>
    <cellStyle name="Normal 19 2 3 8 2" xfId="38040"/>
    <cellStyle name="Normal 19 2 3 8 2 2" xfId="38041"/>
    <cellStyle name="Normal 19 2 3 8 3" xfId="38042"/>
    <cellStyle name="Normal 19 2 3 8 4" xfId="38043"/>
    <cellStyle name="Normal 19 2 3 9" xfId="38044"/>
    <cellStyle name="Normal 19 2 3 9 2" xfId="38045"/>
    <cellStyle name="Normal 19 2 4" xfId="38046"/>
    <cellStyle name="Normal 19 2 4 10" xfId="38047"/>
    <cellStyle name="Normal 19 2 4 11" xfId="38048"/>
    <cellStyle name="Normal 19 2 4 12" xfId="38049"/>
    <cellStyle name="Normal 19 2 4 2" xfId="38050"/>
    <cellStyle name="Normal 19 2 4 2 2" xfId="38051"/>
    <cellStyle name="Normal 19 2 4 2 2 2" xfId="38052"/>
    <cellStyle name="Normal 19 2 4 2 3" xfId="38053"/>
    <cellStyle name="Normal 19 2 4 2 4" xfId="38054"/>
    <cellStyle name="Normal 19 2 4 3" xfId="38055"/>
    <cellStyle name="Normal 19 2 4 3 2" xfId="38056"/>
    <cellStyle name="Normal 19 2 4 3 2 2" xfId="38057"/>
    <cellStyle name="Normal 19 2 4 3 3" xfId="38058"/>
    <cellStyle name="Normal 19 2 4 3 4" xfId="38059"/>
    <cellStyle name="Normal 19 2 4 4" xfId="38060"/>
    <cellStyle name="Normal 19 2 4 4 2" xfId="38061"/>
    <cellStyle name="Normal 19 2 4 4 2 2" xfId="38062"/>
    <cellStyle name="Normal 19 2 4 4 3" xfId="38063"/>
    <cellStyle name="Normal 19 2 4 4 4" xfId="38064"/>
    <cellStyle name="Normal 19 2 4 5" xfId="38065"/>
    <cellStyle name="Normal 19 2 4 5 2" xfId="38066"/>
    <cellStyle name="Normal 19 2 4 5 2 2" xfId="38067"/>
    <cellStyle name="Normal 19 2 4 5 3" xfId="38068"/>
    <cellStyle name="Normal 19 2 4 5 4" xfId="38069"/>
    <cellStyle name="Normal 19 2 4 6" xfId="38070"/>
    <cellStyle name="Normal 19 2 4 6 2" xfId="38071"/>
    <cellStyle name="Normal 19 2 4 6 2 2" xfId="38072"/>
    <cellStyle name="Normal 19 2 4 6 3" xfId="38073"/>
    <cellStyle name="Normal 19 2 4 6 4" xfId="38074"/>
    <cellStyle name="Normal 19 2 4 7" xfId="38075"/>
    <cellStyle name="Normal 19 2 4 7 2" xfId="38076"/>
    <cellStyle name="Normal 19 2 4 7 2 2" xfId="38077"/>
    <cellStyle name="Normal 19 2 4 7 3" xfId="38078"/>
    <cellStyle name="Normal 19 2 4 7 4" xfId="38079"/>
    <cellStyle name="Normal 19 2 4 8" xfId="38080"/>
    <cellStyle name="Normal 19 2 4 8 2" xfId="38081"/>
    <cellStyle name="Normal 19 2 4 8 2 2" xfId="38082"/>
    <cellStyle name="Normal 19 2 4 8 3" xfId="38083"/>
    <cellStyle name="Normal 19 2 4 8 4" xfId="38084"/>
    <cellStyle name="Normal 19 2 4 9" xfId="38085"/>
    <cellStyle name="Normal 19 2 4 9 2" xfId="38086"/>
    <cellStyle name="Normal 19 2 5" xfId="38087"/>
    <cellStyle name="Normal 19 2 5 2" xfId="38088"/>
    <cellStyle name="Normal 19 2 5 2 2" xfId="38089"/>
    <cellStyle name="Normal 19 2 5 2 2 2" xfId="38090"/>
    <cellStyle name="Normal 19 2 5 2 3" xfId="38091"/>
    <cellStyle name="Normal 19 2 5 2 4" xfId="38092"/>
    <cellStyle name="Normal 19 2 5 3" xfId="38093"/>
    <cellStyle name="Normal 19 2 5 3 2" xfId="38094"/>
    <cellStyle name="Normal 19 2 5 4" xfId="38095"/>
    <cellStyle name="Normal 19 2 5 5" xfId="38096"/>
    <cellStyle name="Normal 19 2 5 6" xfId="38097"/>
    <cellStyle name="Normal 19 2 6" xfId="38098"/>
    <cellStyle name="Normal 19 2 6 2" xfId="38099"/>
    <cellStyle name="Normal 19 2 6 2 2" xfId="38100"/>
    <cellStyle name="Normal 19 2 6 3" xfId="38101"/>
    <cellStyle name="Normal 19 2 6 4" xfId="38102"/>
    <cellStyle name="Normal 19 2 7" xfId="38103"/>
    <cellStyle name="Normal 19 2 7 2" xfId="38104"/>
    <cellStyle name="Normal 19 2 7 2 2" xfId="38105"/>
    <cellStyle name="Normal 19 2 7 3" xfId="38106"/>
    <cellStyle name="Normal 19 2 7 4" xfId="38107"/>
    <cellStyle name="Normal 19 2 8" xfId="38108"/>
    <cellStyle name="Normal 19 2 8 2" xfId="38109"/>
    <cellStyle name="Normal 19 2 8 2 2" xfId="38110"/>
    <cellStyle name="Normal 19 2 8 3" xfId="38111"/>
    <cellStyle name="Normal 19 2 8 4" xfId="38112"/>
    <cellStyle name="Normal 19 2 9" xfId="38113"/>
    <cellStyle name="Normal 19 2 9 2" xfId="38114"/>
    <cellStyle name="Normal 19 2 9 2 2" xfId="38115"/>
    <cellStyle name="Normal 19 2 9 3" xfId="38116"/>
    <cellStyle name="Normal 19 2 9 4" xfId="38117"/>
    <cellStyle name="Normal 19 3" xfId="8084"/>
    <cellStyle name="Normal 19 3 2" xfId="8085"/>
    <cellStyle name="Normal 19 3 3" xfId="38118"/>
    <cellStyle name="Normal 19 4" xfId="8086"/>
    <cellStyle name="Normal 19 4 2" xfId="8087"/>
    <cellStyle name="Normal 19 5" xfId="8088"/>
    <cellStyle name="Normal 19 6" xfId="38119"/>
    <cellStyle name="Normal 19 6 2" xfId="38120"/>
    <cellStyle name="Normal 19 7" xfId="38121"/>
    <cellStyle name="Normal 19 8" xfId="38122"/>
    <cellStyle name="Normal 19 9" xfId="47809"/>
    <cellStyle name="Normal 19_Expired Option Payouts w Detail" xfId="8089"/>
    <cellStyle name="Normal 2" xfId="1"/>
    <cellStyle name="Normal 2 10" xfId="8090"/>
    <cellStyle name="Normal 2 10 10" xfId="8091"/>
    <cellStyle name="Normal 2 10 10 2" xfId="8092"/>
    <cellStyle name="Normal 2 10 11" xfId="8093"/>
    <cellStyle name="Normal 2 10 11 2" xfId="8094"/>
    <cellStyle name="Normal 2 10 12" xfId="8095"/>
    <cellStyle name="Normal 2 10 13" xfId="38123"/>
    <cellStyle name="Normal 2 10 2" xfId="8096"/>
    <cellStyle name="Normal 2 10 2 2" xfId="8097"/>
    <cellStyle name="Normal 2 10 3" xfId="8098"/>
    <cellStyle name="Normal 2 10 3 2" xfId="8099"/>
    <cellStyle name="Normal 2 10 4" xfId="8100"/>
    <cellStyle name="Normal 2 10 4 2" xfId="8101"/>
    <cellStyle name="Normal 2 10 5" xfId="8102"/>
    <cellStyle name="Normal 2 10 5 2" xfId="8103"/>
    <cellStyle name="Normal 2 10 6" xfId="8104"/>
    <cellStyle name="Normal 2 10 6 2" xfId="8105"/>
    <cellStyle name="Normal 2 10 7" xfId="8106"/>
    <cellStyle name="Normal 2 10 7 2" xfId="8107"/>
    <cellStyle name="Normal 2 10 8" xfId="8108"/>
    <cellStyle name="Normal 2 10 8 2" xfId="8109"/>
    <cellStyle name="Normal 2 10 9" xfId="8110"/>
    <cellStyle name="Normal 2 10 9 2" xfId="8111"/>
    <cellStyle name="Normal 2 10_Comverse 2004 Income Tax Review Wkbk 02 03" xfId="8112"/>
    <cellStyle name="Normal 2 11" xfId="8113"/>
    <cellStyle name="Normal 2 11 10" xfId="8114"/>
    <cellStyle name="Normal 2 11 10 2" xfId="8115"/>
    <cellStyle name="Normal 2 11 11" xfId="8116"/>
    <cellStyle name="Normal 2 11 11 2" xfId="8117"/>
    <cellStyle name="Normal 2 11 12" xfId="8118"/>
    <cellStyle name="Normal 2 11 13" xfId="38124"/>
    <cellStyle name="Normal 2 11 2" xfId="8119"/>
    <cellStyle name="Normal 2 11 2 2" xfId="8120"/>
    <cellStyle name="Normal 2 11 3" xfId="8121"/>
    <cellStyle name="Normal 2 11 3 2" xfId="8122"/>
    <cellStyle name="Normal 2 11 4" xfId="8123"/>
    <cellStyle name="Normal 2 11 4 2" xfId="8124"/>
    <cellStyle name="Normal 2 11 5" xfId="8125"/>
    <cellStyle name="Normal 2 11 5 2" xfId="8126"/>
    <cellStyle name="Normal 2 11 6" xfId="8127"/>
    <cellStyle name="Normal 2 11 6 2" xfId="8128"/>
    <cellStyle name="Normal 2 11 7" xfId="8129"/>
    <cellStyle name="Normal 2 11 7 2" xfId="8130"/>
    <cellStyle name="Normal 2 11 8" xfId="8131"/>
    <cellStyle name="Normal 2 11 8 2" xfId="8132"/>
    <cellStyle name="Normal 2 11 9" xfId="8133"/>
    <cellStyle name="Normal 2 11 9 2" xfId="8134"/>
    <cellStyle name="Normal 2 11_Comverse 2004 Income Tax Review Wkbk 02 03" xfId="8135"/>
    <cellStyle name="Normal 2 12" xfId="8136"/>
    <cellStyle name="Normal 2 12 10" xfId="8137"/>
    <cellStyle name="Normal 2 12 10 2" xfId="8138"/>
    <cellStyle name="Normal 2 12 11" xfId="8139"/>
    <cellStyle name="Normal 2 12 11 2" xfId="8140"/>
    <cellStyle name="Normal 2 12 12" xfId="8141"/>
    <cellStyle name="Normal 2 12 2" xfId="8142"/>
    <cellStyle name="Normal 2 12 2 2" xfId="8143"/>
    <cellStyle name="Normal 2 12 3" xfId="8144"/>
    <cellStyle name="Normal 2 12 3 2" xfId="8145"/>
    <cellStyle name="Normal 2 12 4" xfId="8146"/>
    <cellStyle name="Normal 2 12 4 2" xfId="8147"/>
    <cellStyle name="Normal 2 12 5" xfId="8148"/>
    <cellStyle name="Normal 2 12 5 2" xfId="8149"/>
    <cellStyle name="Normal 2 12 6" xfId="8150"/>
    <cellStyle name="Normal 2 12 6 2" xfId="8151"/>
    <cellStyle name="Normal 2 12 7" xfId="8152"/>
    <cellStyle name="Normal 2 12 7 2" xfId="8153"/>
    <cellStyle name="Normal 2 12 8" xfId="8154"/>
    <cellStyle name="Normal 2 12 8 2" xfId="8155"/>
    <cellStyle name="Normal 2 12 9" xfId="8156"/>
    <cellStyle name="Normal 2 12 9 2" xfId="8157"/>
    <cellStyle name="Normal 2 12_Comverse 2004 Income Tax Review Wkbk 02 03" xfId="8158"/>
    <cellStyle name="Normal 2 13" xfId="8159"/>
    <cellStyle name="Normal 2 13 10" xfId="8160"/>
    <cellStyle name="Normal 2 13 10 2" xfId="8161"/>
    <cellStyle name="Normal 2 13 11" xfId="8162"/>
    <cellStyle name="Normal 2 13 11 2" xfId="8163"/>
    <cellStyle name="Normal 2 13 12" xfId="8164"/>
    <cellStyle name="Normal 2 13 2" xfId="8165"/>
    <cellStyle name="Normal 2 13 2 2" xfId="8166"/>
    <cellStyle name="Normal 2 13 3" xfId="8167"/>
    <cellStyle name="Normal 2 13 3 2" xfId="8168"/>
    <cellStyle name="Normal 2 13 4" xfId="8169"/>
    <cellStyle name="Normal 2 13 4 2" xfId="8170"/>
    <cellStyle name="Normal 2 13 5" xfId="8171"/>
    <cellStyle name="Normal 2 13 5 2" xfId="8172"/>
    <cellStyle name="Normal 2 13 6" xfId="8173"/>
    <cellStyle name="Normal 2 13 6 2" xfId="8174"/>
    <cellStyle name="Normal 2 13 7" xfId="8175"/>
    <cellStyle name="Normal 2 13 7 2" xfId="8176"/>
    <cellStyle name="Normal 2 13 8" xfId="8177"/>
    <cellStyle name="Normal 2 13 8 2" xfId="8178"/>
    <cellStyle name="Normal 2 13 9" xfId="8179"/>
    <cellStyle name="Normal 2 13 9 2" xfId="8180"/>
    <cellStyle name="Normal 2 13_Comverse 2004 Income Tax Review Wkbk 02 03" xfId="8181"/>
    <cellStyle name="Normal 2 14" xfId="8182"/>
    <cellStyle name="Normal 2 14 2" xfId="38125"/>
    <cellStyle name="Normal 2 15" xfId="8183"/>
    <cellStyle name="Normal 2 16" xfId="8184"/>
    <cellStyle name="Normal 2 17" xfId="8185"/>
    <cellStyle name="Normal 2 18" xfId="8186"/>
    <cellStyle name="Normal 2 19" xfId="8187"/>
    <cellStyle name="Normal 2 2" xfId="50"/>
    <cellStyle name="Normal 2 2 10" xfId="8189"/>
    <cellStyle name="Normal 2 2 10 2" xfId="8190"/>
    <cellStyle name="Normal 2 2 11" xfId="8191"/>
    <cellStyle name="Normal 2 2 11 2" xfId="8192"/>
    <cellStyle name="Normal 2 2 12" xfId="8193"/>
    <cellStyle name="Normal 2 2 12 2" xfId="8194"/>
    <cellStyle name="Normal 2 2 13" xfId="8195"/>
    <cellStyle name="Normal 2 2 13 2" xfId="8196"/>
    <cellStyle name="Normal 2 2 14" xfId="8197"/>
    <cellStyle name="Normal 2 2 14 2" xfId="8198"/>
    <cellStyle name="Normal 2 2 14 2 2" xfId="8199"/>
    <cellStyle name="Normal 2 2 14 2 2 2" xfId="8200"/>
    <cellStyle name="Normal 2 2 14 2 2 2 2" xfId="8201"/>
    <cellStyle name="Normal 2 2 14 2 2 2 3" xfId="8202"/>
    <cellStyle name="Normal 2 2 14 2 2 2 4" xfId="8203"/>
    <cellStyle name="Normal 2 2 14 2 2 3" xfId="8204"/>
    <cellStyle name="Normal 2 2 14 2 2 4" xfId="8205"/>
    <cellStyle name="Normal 2 2 14 2 2 5" xfId="8206"/>
    <cellStyle name="Normal 2 2 14 2 2 6" xfId="8207"/>
    <cellStyle name="Normal 2 2 14 2 2 6 2" xfId="8208"/>
    <cellStyle name="Normal 2 2 14 2 3" xfId="8209"/>
    <cellStyle name="Normal 2 2 14 2 3 2" xfId="8210"/>
    <cellStyle name="Normal 2 2 14 2 3 2 2" xfId="8211"/>
    <cellStyle name="Normal 2 2 14 2 3 3" xfId="8212"/>
    <cellStyle name="Normal 2 2 14 2 3 3 2" xfId="8213"/>
    <cellStyle name="Normal 2 2 14 2 4" xfId="8214"/>
    <cellStyle name="Normal 2 2 14 2 4 2" xfId="8215"/>
    <cellStyle name="Normal 2 2 14 2 5" xfId="8216"/>
    <cellStyle name="Normal 2 2 14 2 5 2" xfId="8217"/>
    <cellStyle name="Normal 2 2 14 2 6" xfId="8218"/>
    <cellStyle name="Normal 2 2 14 2 7" xfId="8219"/>
    <cellStyle name="Normal 2 2 14 3" xfId="8220"/>
    <cellStyle name="Normal 2 2 14 3 2" xfId="8221"/>
    <cellStyle name="Normal 2 2 14 3 3" xfId="8222"/>
    <cellStyle name="Normal 2 2 14 3 4" xfId="8223"/>
    <cellStyle name="Normal 2 2 14 4" xfId="8224"/>
    <cellStyle name="Normal 2 2 14 5" xfId="8225"/>
    <cellStyle name="Normal 2 2 14 6" xfId="8226"/>
    <cellStyle name="Normal 2 2 14 7" xfId="8227"/>
    <cellStyle name="Normal 2 2 14 7 2" xfId="8228"/>
    <cellStyle name="Normal 2 2 15" xfId="8229"/>
    <cellStyle name="Normal 2 2 16" xfId="8230"/>
    <cellStyle name="Normal 2 2 16 2" xfId="8231"/>
    <cellStyle name="Normal 2 2 16 2 2" xfId="8232"/>
    <cellStyle name="Normal 2 2 16 2 3" xfId="8233"/>
    <cellStyle name="Normal 2 2 16 2 4" xfId="8234"/>
    <cellStyle name="Normal 2 2 16 3" xfId="8235"/>
    <cellStyle name="Normal 2 2 16 4" xfId="8236"/>
    <cellStyle name="Normal 2 2 16 5" xfId="8237"/>
    <cellStyle name="Normal 2 2 16 6" xfId="8238"/>
    <cellStyle name="Normal 2 2 16 6 2" xfId="8239"/>
    <cellStyle name="Normal 2 2 17" xfId="8240"/>
    <cellStyle name="Normal 2 2 17 2" xfId="8241"/>
    <cellStyle name="Normal 2 2 17 2 2" xfId="8242"/>
    <cellStyle name="Normal 2 2 17 3" xfId="8243"/>
    <cellStyle name="Normal 2 2 17 3 2" xfId="8244"/>
    <cellStyle name="Normal 2 2 18" xfId="8245"/>
    <cellStyle name="Normal 2 2 18 2" xfId="8246"/>
    <cellStyle name="Normal 2 2 19" xfId="8247"/>
    <cellStyle name="Normal 2 2 19 2" xfId="8248"/>
    <cellStyle name="Normal 2 2 2" xfId="8249"/>
    <cellStyle name="Normal 2 2 2 2" xfId="8250"/>
    <cellStyle name="Normal 2 2 2 2 2" xfId="38126"/>
    <cellStyle name="Normal 2 2 2 2 3" xfId="38127"/>
    <cellStyle name="Normal 2 2 2 3" xfId="38128"/>
    <cellStyle name="Normal 2 2 2 4" xfId="38129"/>
    <cellStyle name="Normal 2 2 20" xfId="8251"/>
    <cellStyle name="Normal 2 2 21" xfId="8252"/>
    <cellStyle name="Normal 2 2 21 2" xfId="8253"/>
    <cellStyle name="Normal 2 2 21 2 2" xfId="8254"/>
    <cellStyle name="Normal 2 2 21 2 2 2" xfId="8255"/>
    <cellStyle name="Normal 2 2 21 3" xfId="8256"/>
    <cellStyle name="Normal 2 2 22" xfId="8257"/>
    <cellStyle name="Normal 2 2 23" xfId="8258"/>
    <cellStyle name="Normal 2 2 24" xfId="8259"/>
    <cellStyle name="Normal 2 2 25" xfId="8260"/>
    <cellStyle name="Normal 2 2 25 2" xfId="8261"/>
    <cellStyle name="Normal 2 2 26" xfId="8262"/>
    <cellStyle name="Normal 2 2 27" xfId="8188"/>
    <cellStyle name="Normal 2 2 28" xfId="38130"/>
    <cellStyle name="Normal 2 2 29" xfId="38131"/>
    <cellStyle name="Normal 2 2 3" xfId="8263"/>
    <cellStyle name="Normal 2 2 3 2" xfId="8264"/>
    <cellStyle name="Normal 2 2 3 2 2" xfId="38132"/>
    <cellStyle name="Normal 2 2 3 3" xfId="38133"/>
    <cellStyle name="Normal 2 2 30" xfId="47811"/>
    <cellStyle name="Normal 2 2 4" xfId="8265"/>
    <cellStyle name="Normal 2 2 4 2" xfId="8266"/>
    <cellStyle name="Normal 2 2 4 3" xfId="38134"/>
    <cellStyle name="Normal 2 2 5" xfId="8267"/>
    <cellStyle name="Normal 2 2 5 2" xfId="8268"/>
    <cellStyle name="Normal 2 2 6" xfId="8269"/>
    <cellStyle name="Normal 2 2 6 2" xfId="8270"/>
    <cellStyle name="Normal 2 2 7" xfId="8271"/>
    <cellStyle name="Normal 2 2 7 2" xfId="8272"/>
    <cellStyle name="Normal 2 2 8" xfId="8273"/>
    <cellStyle name="Normal 2 2 8 2" xfId="8274"/>
    <cellStyle name="Normal 2 2 9" xfId="8275"/>
    <cellStyle name="Normal 2 2 9 2" xfId="8276"/>
    <cellStyle name="Normal 2 2_Cancelled Shares - ESO &amp; DRCT" xfId="8277"/>
    <cellStyle name="Normal 2 20" xfId="8278"/>
    <cellStyle name="Normal 2 21" xfId="8279"/>
    <cellStyle name="Normal 2 22" xfId="8280"/>
    <cellStyle name="Normal 2 23" xfId="8281"/>
    <cellStyle name="Normal 2 24" xfId="8282"/>
    <cellStyle name="Normal 2 25" xfId="8283"/>
    <cellStyle name="Normal 2 26" xfId="123"/>
    <cellStyle name="Normal 2 27" xfId="11943"/>
    <cellStyle name="Normal 2 28" xfId="12759"/>
    <cellStyle name="Normal 2 29" xfId="38135"/>
    <cellStyle name="Normal 2 3" xfId="8284"/>
    <cellStyle name="Normal 2 3 10" xfId="8285"/>
    <cellStyle name="Normal 2 3 10 2" xfId="8286"/>
    <cellStyle name="Normal 2 3 11" xfId="8287"/>
    <cellStyle name="Normal 2 3 11 2" xfId="8288"/>
    <cellStyle name="Normal 2 3 12" xfId="8289"/>
    <cellStyle name="Normal 2 3 13" xfId="8290"/>
    <cellStyle name="Normal 2 3 13 2" xfId="38136"/>
    <cellStyle name="Normal 2 3 14" xfId="38137"/>
    <cellStyle name="Normal 2 3 15" xfId="38138"/>
    <cellStyle name="Normal 2 3 16" xfId="38139"/>
    <cellStyle name="Normal 2 3 2" xfId="8291"/>
    <cellStyle name="Normal 2 3 2 2" xfId="8292"/>
    <cellStyle name="Normal 2 3 2 2 2" xfId="38140"/>
    <cellStyle name="Normal 2 3 2 2 3" xfId="38141"/>
    <cellStyle name="Normal 2 3 2 2 3 2" xfId="38142"/>
    <cellStyle name="Normal 2 3 2 2 4" xfId="38143"/>
    <cellStyle name="Normal 2 3 2 2 5" xfId="38144"/>
    <cellStyle name="Normal 2 3 2 3" xfId="38145"/>
    <cellStyle name="Normal 2 3 2 4" xfId="38146"/>
    <cellStyle name="Normal 2 3 2 4 2" xfId="38147"/>
    <cellStyle name="Normal 2 3 2 5" xfId="38148"/>
    <cellStyle name="Normal 2 3 3" xfId="8293"/>
    <cellStyle name="Normal 2 3 3 2" xfId="8294"/>
    <cellStyle name="Normal 2 3 3 2 2" xfId="38149"/>
    <cellStyle name="Normal 2 3 3 3" xfId="38150"/>
    <cellStyle name="Normal 2 3 4" xfId="8295"/>
    <cellStyle name="Normal 2 3 4 2" xfId="8296"/>
    <cellStyle name="Normal 2 3 4 2 2" xfId="38151"/>
    <cellStyle name="Normal 2 3 4 3" xfId="38152"/>
    <cellStyle name="Normal 2 3 4 4" xfId="38153"/>
    <cellStyle name="Normal 2 3 4 4 2" xfId="38154"/>
    <cellStyle name="Normal 2 3 4 5" xfId="38155"/>
    <cellStyle name="Normal 2 3 4 6" xfId="38156"/>
    <cellStyle name="Normal 2 3 5" xfId="8297"/>
    <cellStyle name="Normal 2 3 5 2" xfId="8298"/>
    <cellStyle name="Normal 2 3 5 2 2" xfId="38157"/>
    <cellStyle name="Normal 2 3 5 3" xfId="38158"/>
    <cellStyle name="Normal 2 3 5 3 2" xfId="38159"/>
    <cellStyle name="Normal 2 3 5 4" xfId="38160"/>
    <cellStyle name="Normal 2 3 5 5" xfId="38161"/>
    <cellStyle name="Normal 2 3 6" xfId="8299"/>
    <cellStyle name="Normal 2 3 6 2" xfId="8300"/>
    <cellStyle name="Normal 2 3 6 2 2" xfId="38162"/>
    <cellStyle name="Normal 2 3 6 2 2 2" xfId="38163"/>
    <cellStyle name="Normal 2 3 6 2 3" xfId="38164"/>
    <cellStyle name="Normal 2 3 6 2 4" xfId="38165"/>
    <cellStyle name="Normal 2 3 6 3" xfId="38166"/>
    <cellStyle name="Normal 2 3 6 3 2" xfId="38167"/>
    <cellStyle name="Normal 2 3 6 4" xfId="38168"/>
    <cellStyle name="Normal 2 3 6 5" xfId="38169"/>
    <cellStyle name="Normal 2 3 7" xfId="8301"/>
    <cellStyle name="Normal 2 3 7 2" xfId="8302"/>
    <cellStyle name="Normal 2 3 7 3" xfId="38170"/>
    <cellStyle name="Normal 2 3 8" xfId="8303"/>
    <cellStyle name="Normal 2 3 8 2" xfId="8304"/>
    <cellStyle name="Normal 2 3 8 3" xfId="38171"/>
    <cellStyle name="Normal 2 3 8 4" xfId="38172"/>
    <cellStyle name="Normal 2 3 9" xfId="8305"/>
    <cellStyle name="Normal 2 3 9 2" xfId="8306"/>
    <cellStyle name="Normal 2 3_Cancelled Shares - ESO &amp; DRCT" xfId="8307"/>
    <cellStyle name="Normal 2 30" xfId="38173"/>
    <cellStyle name="Normal 2 31" xfId="38174"/>
    <cellStyle name="Normal 2 32" xfId="38175"/>
    <cellStyle name="Normal 2 33" xfId="38176"/>
    <cellStyle name="Normal 2 34" xfId="38177"/>
    <cellStyle name="Normal 2 35" xfId="38178"/>
    <cellStyle name="Normal 2 36" xfId="38179"/>
    <cellStyle name="Normal 2 37" xfId="38180"/>
    <cellStyle name="Normal 2 38" xfId="38181"/>
    <cellStyle name="Normal 2 39" xfId="38182"/>
    <cellStyle name="Normal 2 4" xfId="8308"/>
    <cellStyle name="Normal 2 4 10" xfId="8309"/>
    <cellStyle name="Normal 2 4 10 2" xfId="8310"/>
    <cellStyle name="Normal 2 4 11" xfId="8311"/>
    <cellStyle name="Normal 2 4 11 2" xfId="8312"/>
    <cellStyle name="Normal 2 4 12" xfId="8313"/>
    <cellStyle name="Normal 2 4 13" xfId="38183"/>
    <cellStyle name="Normal 2 4 14" xfId="38184"/>
    <cellStyle name="Normal 2 4 15" xfId="38185"/>
    <cellStyle name="Normal 2 4 2" xfId="8314"/>
    <cellStyle name="Normal 2 4 2 2" xfId="8315"/>
    <cellStyle name="Normal 2 4 2 3" xfId="38186"/>
    <cellStyle name="Normal 2 4 3" xfId="8316"/>
    <cellStyle name="Normal 2 4 3 2" xfId="8317"/>
    <cellStyle name="Normal 2 4 4" xfId="8318"/>
    <cellStyle name="Normal 2 4 4 2" xfId="8319"/>
    <cellStyle name="Normal 2 4 5" xfId="8320"/>
    <cellStyle name="Normal 2 4 5 2" xfId="8321"/>
    <cellStyle name="Normal 2 4 6" xfId="8322"/>
    <cellStyle name="Normal 2 4 6 2" xfId="8323"/>
    <cellStyle name="Normal 2 4 7" xfId="8324"/>
    <cellStyle name="Normal 2 4 7 2" xfId="8325"/>
    <cellStyle name="Normal 2 4 8" xfId="8326"/>
    <cellStyle name="Normal 2 4 8 2" xfId="8327"/>
    <cellStyle name="Normal 2 4 9" xfId="8328"/>
    <cellStyle name="Normal 2 4 9 2" xfId="8329"/>
    <cellStyle name="Normal 2 4_Cancelled Shares - ESO &amp; DRCT" xfId="8330"/>
    <cellStyle name="Normal 2 40" xfId="38187"/>
    <cellStyle name="Normal 2 41" xfId="38188"/>
    <cellStyle name="Normal 2 42" xfId="38189"/>
    <cellStyle name="Normal 2 43" xfId="38190"/>
    <cellStyle name="Normal 2 44" xfId="38191"/>
    <cellStyle name="Normal 2 45" xfId="38192"/>
    <cellStyle name="Normal 2 46" xfId="38193"/>
    <cellStyle name="Normal 2 47" xfId="38194"/>
    <cellStyle name="Normal 2 48" xfId="38195"/>
    <cellStyle name="Normal 2 49" xfId="38196"/>
    <cellStyle name="Normal 2 5" xfId="8331"/>
    <cellStyle name="Normal 2 5 10" xfId="8332"/>
    <cellStyle name="Normal 2 5 10 2" xfId="8333"/>
    <cellStyle name="Normal 2 5 11" xfId="8334"/>
    <cellStyle name="Normal 2 5 11 2" xfId="8335"/>
    <cellStyle name="Normal 2 5 12" xfId="8336"/>
    <cellStyle name="Normal 2 5 13" xfId="38197"/>
    <cellStyle name="Normal 2 5 14" xfId="38198"/>
    <cellStyle name="Normal 2 5 2" xfId="8337"/>
    <cellStyle name="Normal 2 5 2 2" xfId="8338"/>
    <cellStyle name="Normal 2 5 2 3" xfId="38199"/>
    <cellStyle name="Normal 2 5 3" xfId="8339"/>
    <cellStyle name="Normal 2 5 3 2" xfId="8340"/>
    <cellStyle name="Normal 2 5 4" xfId="8341"/>
    <cellStyle name="Normal 2 5 4 2" xfId="8342"/>
    <cellStyle name="Normal 2 5 5" xfId="8343"/>
    <cellStyle name="Normal 2 5 5 2" xfId="8344"/>
    <cellStyle name="Normal 2 5 6" xfId="8345"/>
    <cellStyle name="Normal 2 5 6 2" xfId="8346"/>
    <cellStyle name="Normal 2 5 7" xfId="8347"/>
    <cellStyle name="Normal 2 5 7 2" xfId="8348"/>
    <cellStyle name="Normal 2 5 8" xfId="8349"/>
    <cellStyle name="Normal 2 5 8 2" xfId="8350"/>
    <cellStyle name="Normal 2 5 9" xfId="8351"/>
    <cellStyle name="Normal 2 5 9 2" xfId="8352"/>
    <cellStyle name="Normal 2 5_Cancelled Shares - ESO &amp; DRCT" xfId="8353"/>
    <cellStyle name="Normal 2 50" xfId="47810"/>
    <cellStyle name="Normal 2 51" xfId="47822"/>
    <cellStyle name="Normal 2 52" xfId="47823"/>
    <cellStyle name="Normal 2 6" xfId="8354"/>
    <cellStyle name="Normal 2 6 10" xfId="8355"/>
    <cellStyle name="Normal 2 6 10 2" xfId="8356"/>
    <cellStyle name="Normal 2 6 11" xfId="8357"/>
    <cellStyle name="Normal 2 6 11 2" xfId="8358"/>
    <cellStyle name="Normal 2 6 12" xfId="8359"/>
    <cellStyle name="Normal 2 6 13" xfId="38200"/>
    <cellStyle name="Normal 2 6 14" xfId="38201"/>
    <cellStyle name="Normal 2 6 2" xfId="8360"/>
    <cellStyle name="Normal 2 6 2 2" xfId="8361"/>
    <cellStyle name="Normal 2 6 2 3" xfId="38202"/>
    <cellStyle name="Normal 2 6 3" xfId="8362"/>
    <cellStyle name="Normal 2 6 3 2" xfId="8363"/>
    <cellStyle name="Normal 2 6 3 3" xfId="38203"/>
    <cellStyle name="Normal 2 6 4" xfId="8364"/>
    <cellStyle name="Normal 2 6 4 2" xfId="8365"/>
    <cellStyle name="Normal 2 6 5" xfId="8366"/>
    <cellStyle name="Normal 2 6 5 2" xfId="8367"/>
    <cellStyle name="Normal 2 6 6" xfId="8368"/>
    <cellStyle name="Normal 2 6 6 2" xfId="8369"/>
    <cellStyle name="Normal 2 6 7" xfId="8370"/>
    <cellStyle name="Normal 2 6 7 2" xfId="8371"/>
    <cellStyle name="Normal 2 6 8" xfId="8372"/>
    <cellStyle name="Normal 2 6 8 2" xfId="8373"/>
    <cellStyle name="Normal 2 6 9" xfId="8374"/>
    <cellStyle name="Normal 2 6 9 2" xfId="8375"/>
    <cellStyle name="Normal 2 6_Cancelled Shares - ESO &amp; DRCT" xfId="8376"/>
    <cellStyle name="Normal 2 7" xfId="8377"/>
    <cellStyle name="Normal 2 7 10" xfId="8378"/>
    <cellStyle name="Normal 2 7 10 2" xfId="8379"/>
    <cellStyle name="Normal 2 7 11" xfId="8380"/>
    <cellStyle name="Normal 2 7 11 2" xfId="8381"/>
    <cellStyle name="Normal 2 7 12" xfId="8382"/>
    <cellStyle name="Normal 2 7 13" xfId="38204"/>
    <cellStyle name="Normal 2 7 2" xfId="8383"/>
    <cellStyle name="Normal 2 7 2 2" xfId="8384"/>
    <cellStyle name="Normal 2 7 3" xfId="8385"/>
    <cellStyle name="Normal 2 7 3 2" xfId="8386"/>
    <cellStyle name="Normal 2 7 4" xfId="8387"/>
    <cellStyle name="Normal 2 7 4 2" xfId="8388"/>
    <cellStyle name="Normal 2 7 5" xfId="8389"/>
    <cellStyle name="Normal 2 7 5 2" xfId="8390"/>
    <cellStyle name="Normal 2 7 6" xfId="8391"/>
    <cellStyle name="Normal 2 7 6 2" xfId="8392"/>
    <cellStyle name="Normal 2 7 7" xfId="8393"/>
    <cellStyle name="Normal 2 7 7 2" xfId="8394"/>
    <cellStyle name="Normal 2 7 8" xfId="8395"/>
    <cellStyle name="Normal 2 7 8 2" xfId="8396"/>
    <cellStyle name="Normal 2 7 9" xfId="8397"/>
    <cellStyle name="Normal 2 7 9 2" xfId="8398"/>
    <cellStyle name="Normal 2 7_Cancelled Shares - ESO &amp; DRCT" xfId="8399"/>
    <cellStyle name="Normal 2 8" xfId="8400"/>
    <cellStyle name="Normal 2 8 10" xfId="8401"/>
    <cellStyle name="Normal 2 8 10 2" xfId="8402"/>
    <cellStyle name="Normal 2 8 11" xfId="8403"/>
    <cellStyle name="Normal 2 8 11 2" xfId="8404"/>
    <cellStyle name="Normal 2 8 12" xfId="8405"/>
    <cellStyle name="Normal 2 8 13" xfId="38205"/>
    <cellStyle name="Normal 2 8 14" xfId="38206"/>
    <cellStyle name="Normal 2 8 2" xfId="8406"/>
    <cellStyle name="Normal 2 8 2 2" xfId="8407"/>
    <cellStyle name="Normal 2 8 3" xfId="8408"/>
    <cellStyle name="Normal 2 8 3 2" xfId="8409"/>
    <cellStyle name="Normal 2 8 4" xfId="8410"/>
    <cellStyle name="Normal 2 8 4 2" xfId="8411"/>
    <cellStyle name="Normal 2 8 5" xfId="8412"/>
    <cellStyle name="Normal 2 8 5 2" xfId="8413"/>
    <cellStyle name="Normal 2 8 6" xfId="8414"/>
    <cellStyle name="Normal 2 8 6 2" xfId="8415"/>
    <cellStyle name="Normal 2 8 7" xfId="8416"/>
    <cellStyle name="Normal 2 8 7 2" xfId="8417"/>
    <cellStyle name="Normal 2 8 8" xfId="8418"/>
    <cellStyle name="Normal 2 8 8 2" xfId="8419"/>
    <cellStyle name="Normal 2 8 9" xfId="8420"/>
    <cellStyle name="Normal 2 8 9 2" xfId="8421"/>
    <cellStyle name="Normal 2 8_Comverse 2004 Income Tax Review Wkbk 02 03" xfId="8422"/>
    <cellStyle name="Normal 2 9" xfId="8423"/>
    <cellStyle name="Normal 2 9 10" xfId="8424"/>
    <cellStyle name="Normal 2 9 10 2" xfId="8425"/>
    <cellStyle name="Normal 2 9 11" xfId="8426"/>
    <cellStyle name="Normal 2 9 11 2" xfId="8427"/>
    <cellStyle name="Normal 2 9 12" xfId="8428"/>
    <cellStyle name="Normal 2 9 13" xfId="38207"/>
    <cellStyle name="Normal 2 9 2" xfId="8429"/>
    <cellStyle name="Normal 2 9 2 2" xfId="8430"/>
    <cellStyle name="Normal 2 9 3" xfId="8431"/>
    <cellStyle name="Normal 2 9 3 2" xfId="8432"/>
    <cellStyle name="Normal 2 9 4" xfId="8433"/>
    <cellStyle name="Normal 2 9 4 2" xfId="8434"/>
    <cellStyle name="Normal 2 9 5" xfId="8435"/>
    <cellStyle name="Normal 2 9 5 2" xfId="8436"/>
    <cellStyle name="Normal 2 9 6" xfId="8437"/>
    <cellStyle name="Normal 2 9 6 2" xfId="8438"/>
    <cellStyle name="Normal 2 9 7" xfId="8439"/>
    <cellStyle name="Normal 2 9 7 2" xfId="8440"/>
    <cellStyle name="Normal 2 9 8" xfId="8441"/>
    <cellStyle name="Normal 2 9 8 2" xfId="8442"/>
    <cellStyle name="Normal 2 9 9" xfId="8443"/>
    <cellStyle name="Normal 2 9 9 2" xfId="8444"/>
    <cellStyle name="Normal 2 9_Comverse 2004 Income Tax Review Wkbk 02 03" xfId="8445"/>
    <cellStyle name="Normal 2_2011 Executive Summary" xfId="38208"/>
    <cellStyle name="Normal 20" xfId="8446"/>
    <cellStyle name="Normal 20 10" xfId="38209"/>
    <cellStyle name="Normal 20 10 2" xfId="38210"/>
    <cellStyle name="Normal 20 10 2 2" xfId="38211"/>
    <cellStyle name="Normal 20 10 3" xfId="38212"/>
    <cellStyle name="Normal 20 10 4" xfId="38213"/>
    <cellStyle name="Normal 20 11" xfId="38214"/>
    <cellStyle name="Normal 20 11 2" xfId="38215"/>
    <cellStyle name="Normal 20 11 2 2" xfId="38216"/>
    <cellStyle name="Normal 20 11 3" xfId="38217"/>
    <cellStyle name="Normal 20 11 4" xfId="38218"/>
    <cellStyle name="Normal 20 12" xfId="38219"/>
    <cellStyle name="Normal 20 12 2" xfId="38220"/>
    <cellStyle name="Normal 20 12 2 2" xfId="38221"/>
    <cellStyle name="Normal 20 12 3" xfId="38222"/>
    <cellStyle name="Normal 20 12 4" xfId="38223"/>
    <cellStyle name="Normal 20 13" xfId="38224"/>
    <cellStyle name="Normal 20 13 2" xfId="38225"/>
    <cellStyle name="Normal 20 13 2 2" xfId="38226"/>
    <cellStyle name="Normal 20 13 3" xfId="38227"/>
    <cellStyle name="Normal 20 14" xfId="38228"/>
    <cellStyle name="Normal 20 14 2" xfId="38229"/>
    <cellStyle name="Normal 20 15" xfId="38230"/>
    <cellStyle name="Normal 20 16" xfId="38231"/>
    <cellStyle name="Normal 20 17" xfId="38232"/>
    <cellStyle name="Normal 20 2" xfId="8447"/>
    <cellStyle name="Normal 20 2 10" xfId="38233"/>
    <cellStyle name="Normal 20 2 10 2" xfId="38234"/>
    <cellStyle name="Normal 20 2 10 2 2" xfId="38235"/>
    <cellStyle name="Normal 20 2 10 3" xfId="38236"/>
    <cellStyle name="Normal 20 2 10 4" xfId="38237"/>
    <cellStyle name="Normal 20 2 11" xfId="38238"/>
    <cellStyle name="Normal 20 2 11 2" xfId="38239"/>
    <cellStyle name="Normal 20 2 11 2 2" xfId="38240"/>
    <cellStyle name="Normal 20 2 11 3" xfId="38241"/>
    <cellStyle name="Normal 20 2 11 4" xfId="38242"/>
    <cellStyle name="Normal 20 2 12" xfId="38243"/>
    <cellStyle name="Normal 20 2 12 2" xfId="38244"/>
    <cellStyle name="Normal 20 2 13" xfId="38245"/>
    <cellStyle name="Normal 20 2 14" xfId="38246"/>
    <cellStyle name="Normal 20 2 15" xfId="38247"/>
    <cellStyle name="Normal 20 2 2" xfId="8448"/>
    <cellStyle name="Normal 20 2 2 10" xfId="38248"/>
    <cellStyle name="Normal 20 2 2 10 2" xfId="38249"/>
    <cellStyle name="Normal 20 2 2 11" xfId="38250"/>
    <cellStyle name="Normal 20 2 2 12" xfId="38251"/>
    <cellStyle name="Normal 20 2 2 13" xfId="38252"/>
    <cellStyle name="Normal 20 2 2 2" xfId="38253"/>
    <cellStyle name="Normal 20 2 2 2 10" xfId="38254"/>
    <cellStyle name="Normal 20 2 2 2 11" xfId="38255"/>
    <cellStyle name="Normal 20 2 2 2 2" xfId="38256"/>
    <cellStyle name="Normal 20 2 2 2 2 2" xfId="38257"/>
    <cellStyle name="Normal 20 2 2 2 2 2 2" xfId="38258"/>
    <cellStyle name="Normal 20 2 2 2 2 2 2 2" xfId="38259"/>
    <cellStyle name="Normal 20 2 2 2 2 2 3" xfId="38260"/>
    <cellStyle name="Normal 20 2 2 2 2 2 4" xfId="38261"/>
    <cellStyle name="Normal 20 2 2 2 2 3" xfId="38262"/>
    <cellStyle name="Normal 20 2 2 2 2 3 2" xfId="38263"/>
    <cellStyle name="Normal 20 2 2 2 2 4" xfId="38264"/>
    <cellStyle name="Normal 20 2 2 2 2 5" xfId="38265"/>
    <cellStyle name="Normal 20 2 2 2 3" xfId="38266"/>
    <cellStyle name="Normal 20 2 2 2 3 2" xfId="38267"/>
    <cellStyle name="Normal 20 2 2 2 3 2 2" xfId="38268"/>
    <cellStyle name="Normal 20 2 2 2 3 2 2 2" xfId="38269"/>
    <cellStyle name="Normal 20 2 2 2 3 2 3" xfId="38270"/>
    <cellStyle name="Normal 20 2 2 2 3 2 4" xfId="38271"/>
    <cellStyle name="Normal 20 2 2 2 3 3" xfId="38272"/>
    <cellStyle name="Normal 20 2 2 2 3 3 2" xfId="38273"/>
    <cellStyle name="Normal 20 2 2 2 3 4" xfId="38274"/>
    <cellStyle name="Normal 20 2 2 2 3 5" xfId="38275"/>
    <cellStyle name="Normal 20 2 2 2 4" xfId="38276"/>
    <cellStyle name="Normal 20 2 2 2 4 2" xfId="38277"/>
    <cellStyle name="Normal 20 2 2 2 4 2 2" xfId="38278"/>
    <cellStyle name="Normal 20 2 2 2 4 3" xfId="38279"/>
    <cellStyle name="Normal 20 2 2 2 4 4" xfId="38280"/>
    <cellStyle name="Normal 20 2 2 2 5" xfId="38281"/>
    <cellStyle name="Normal 20 2 2 2 5 2" xfId="38282"/>
    <cellStyle name="Normal 20 2 2 2 5 2 2" xfId="38283"/>
    <cellStyle name="Normal 20 2 2 2 5 3" xfId="38284"/>
    <cellStyle name="Normal 20 2 2 2 5 4" xfId="38285"/>
    <cellStyle name="Normal 20 2 2 2 6" xfId="38286"/>
    <cellStyle name="Normal 20 2 2 2 6 2" xfId="38287"/>
    <cellStyle name="Normal 20 2 2 2 6 2 2" xfId="38288"/>
    <cellStyle name="Normal 20 2 2 2 6 3" xfId="38289"/>
    <cellStyle name="Normal 20 2 2 2 6 4" xfId="38290"/>
    <cellStyle name="Normal 20 2 2 2 7" xfId="38291"/>
    <cellStyle name="Normal 20 2 2 2 7 2" xfId="38292"/>
    <cellStyle name="Normal 20 2 2 2 7 2 2" xfId="38293"/>
    <cellStyle name="Normal 20 2 2 2 7 3" xfId="38294"/>
    <cellStyle name="Normal 20 2 2 2 7 4" xfId="38295"/>
    <cellStyle name="Normal 20 2 2 2 8" xfId="38296"/>
    <cellStyle name="Normal 20 2 2 2 8 2" xfId="38297"/>
    <cellStyle name="Normal 20 2 2 2 8 2 2" xfId="38298"/>
    <cellStyle name="Normal 20 2 2 2 8 3" xfId="38299"/>
    <cellStyle name="Normal 20 2 2 2 8 4" xfId="38300"/>
    <cellStyle name="Normal 20 2 2 2 9" xfId="38301"/>
    <cellStyle name="Normal 20 2 2 2 9 2" xfId="38302"/>
    <cellStyle name="Normal 20 2 2 3" xfId="38303"/>
    <cellStyle name="Normal 20 2 2 3 2" xfId="38304"/>
    <cellStyle name="Normal 20 2 2 3 2 2" xfId="38305"/>
    <cellStyle name="Normal 20 2 2 3 2 2 2" xfId="38306"/>
    <cellStyle name="Normal 20 2 2 3 2 3" xfId="38307"/>
    <cellStyle name="Normal 20 2 2 3 2 4" xfId="38308"/>
    <cellStyle name="Normal 20 2 2 3 3" xfId="38309"/>
    <cellStyle name="Normal 20 2 2 3 3 2" xfId="38310"/>
    <cellStyle name="Normal 20 2 2 3 4" xfId="38311"/>
    <cellStyle name="Normal 20 2 2 3 5" xfId="38312"/>
    <cellStyle name="Normal 20 2 2 4" xfId="38313"/>
    <cellStyle name="Normal 20 2 2 4 2" xfId="38314"/>
    <cellStyle name="Normal 20 2 2 4 2 2" xfId="38315"/>
    <cellStyle name="Normal 20 2 2 4 2 2 2" xfId="38316"/>
    <cellStyle name="Normal 20 2 2 4 2 3" xfId="38317"/>
    <cellStyle name="Normal 20 2 2 4 2 4" xfId="38318"/>
    <cellStyle name="Normal 20 2 2 4 3" xfId="38319"/>
    <cellStyle name="Normal 20 2 2 4 3 2" xfId="38320"/>
    <cellStyle name="Normal 20 2 2 4 4" xfId="38321"/>
    <cellStyle name="Normal 20 2 2 4 5" xfId="38322"/>
    <cellStyle name="Normal 20 2 2 5" xfId="38323"/>
    <cellStyle name="Normal 20 2 2 5 2" xfId="38324"/>
    <cellStyle name="Normal 20 2 2 5 2 2" xfId="38325"/>
    <cellStyle name="Normal 20 2 2 5 3" xfId="38326"/>
    <cellStyle name="Normal 20 2 2 5 4" xfId="38327"/>
    <cellStyle name="Normal 20 2 2 6" xfId="38328"/>
    <cellStyle name="Normal 20 2 2 6 2" xfId="38329"/>
    <cellStyle name="Normal 20 2 2 6 2 2" xfId="38330"/>
    <cellStyle name="Normal 20 2 2 6 3" xfId="38331"/>
    <cellStyle name="Normal 20 2 2 6 4" xfId="38332"/>
    <cellStyle name="Normal 20 2 2 7" xfId="38333"/>
    <cellStyle name="Normal 20 2 2 7 2" xfId="38334"/>
    <cellStyle name="Normal 20 2 2 7 2 2" xfId="38335"/>
    <cellStyle name="Normal 20 2 2 7 3" xfId="38336"/>
    <cellStyle name="Normal 20 2 2 7 4" xfId="38337"/>
    <cellStyle name="Normal 20 2 2 8" xfId="38338"/>
    <cellStyle name="Normal 20 2 2 8 2" xfId="38339"/>
    <cellStyle name="Normal 20 2 2 8 2 2" xfId="38340"/>
    <cellStyle name="Normal 20 2 2 8 3" xfId="38341"/>
    <cellStyle name="Normal 20 2 2 8 4" xfId="38342"/>
    <cellStyle name="Normal 20 2 2 9" xfId="38343"/>
    <cellStyle name="Normal 20 2 2 9 2" xfId="38344"/>
    <cellStyle name="Normal 20 2 2 9 2 2" xfId="38345"/>
    <cellStyle name="Normal 20 2 2 9 3" xfId="38346"/>
    <cellStyle name="Normal 20 2 2 9 4" xfId="38347"/>
    <cellStyle name="Normal 20 2 3" xfId="38348"/>
    <cellStyle name="Normal 20 2 3 10" xfId="38349"/>
    <cellStyle name="Normal 20 2 3 11" xfId="38350"/>
    <cellStyle name="Normal 20 2 3 12" xfId="38351"/>
    <cellStyle name="Normal 20 2 3 2" xfId="38352"/>
    <cellStyle name="Normal 20 2 3 2 2" xfId="38353"/>
    <cellStyle name="Normal 20 2 3 2 2 2" xfId="38354"/>
    <cellStyle name="Normal 20 2 3 2 2 2 2" xfId="38355"/>
    <cellStyle name="Normal 20 2 3 2 2 3" xfId="38356"/>
    <cellStyle name="Normal 20 2 3 2 2 4" xfId="38357"/>
    <cellStyle name="Normal 20 2 3 2 3" xfId="38358"/>
    <cellStyle name="Normal 20 2 3 2 3 2" xfId="38359"/>
    <cellStyle name="Normal 20 2 3 2 4" xfId="38360"/>
    <cellStyle name="Normal 20 2 3 2 5" xfId="38361"/>
    <cellStyle name="Normal 20 2 3 3" xfId="38362"/>
    <cellStyle name="Normal 20 2 3 3 2" xfId="38363"/>
    <cellStyle name="Normal 20 2 3 3 2 2" xfId="38364"/>
    <cellStyle name="Normal 20 2 3 3 2 2 2" xfId="38365"/>
    <cellStyle name="Normal 20 2 3 3 2 3" xfId="38366"/>
    <cellStyle name="Normal 20 2 3 3 2 4" xfId="38367"/>
    <cellStyle name="Normal 20 2 3 3 3" xfId="38368"/>
    <cellStyle name="Normal 20 2 3 3 3 2" xfId="38369"/>
    <cellStyle name="Normal 20 2 3 3 4" xfId="38370"/>
    <cellStyle name="Normal 20 2 3 3 5" xfId="38371"/>
    <cellStyle name="Normal 20 2 3 4" xfId="38372"/>
    <cellStyle name="Normal 20 2 3 4 2" xfId="38373"/>
    <cellStyle name="Normal 20 2 3 4 2 2" xfId="38374"/>
    <cellStyle name="Normal 20 2 3 4 3" xfId="38375"/>
    <cellStyle name="Normal 20 2 3 4 4" xfId="38376"/>
    <cellStyle name="Normal 20 2 3 5" xfId="38377"/>
    <cellStyle name="Normal 20 2 3 5 2" xfId="38378"/>
    <cellStyle name="Normal 20 2 3 5 2 2" xfId="38379"/>
    <cellStyle name="Normal 20 2 3 5 3" xfId="38380"/>
    <cellStyle name="Normal 20 2 3 5 4" xfId="38381"/>
    <cellStyle name="Normal 20 2 3 6" xfId="38382"/>
    <cellStyle name="Normal 20 2 3 6 2" xfId="38383"/>
    <cellStyle name="Normal 20 2 3 6 2 2" xfId="38384"/>
    <cellStyle name="Normal 20 2 3 6 3" xfId="38385"/>
    <cellStyle name="Normal 20 2 3 6 4" xfId="38386"/>
    <cellStyle name="Normal 20 2 3 7" xfId="38387"/>
    <cellStyle name="Normal 20 2 3 7 2" xfId="38388"/>
    <cellStyle name="Normal 20 2 3 7 2 2" xfId="38389"/>
    <cellStyle name="Normal 20 2 3 7 3" xfId="38390"/>
    <cellStyle name="Normal 20 2 3 7 4" xfId="38391"/>
    <cellStyle name="Normal 20 2 3 8" xfId="38392"/>
    <cellStyle name="Normal 20 2 3 8 2" xfId="38393"/>
    <cellStyle name="Normal 20 2 3 8 2 2" xfId="38394"/>
    <cellStyle name="Normal 20 2 3 8 3" xfId="38395"/>
    <cellStyle name="Normal 20 2 3 8 4" xfId="38396"/>
    <cellStyle name="Normal 20 2 3 9" xfId="38397"/>
    <cellStyle name="Normal 20 2 3 9 2" xfId="38398"/>
    <cellStyle name="Normal 20 2 4" xfId="38399"/>
    <cellStyle name="Normal 20 2 4 10" xfId="38400"/>
    <cellStyle name="Normal 20 2 4 11" xfId="38401"/>
    <cellStyle name="Normal 20 2 4 12" xfId="38402"/>
    <cellStyle name="Normal 20 2 4 2" xfId="38403"/>
    <cellStyle name="Normal 20 2 4 2 2" xfId="38404"/>
    <cellStyle name="Normal 20 2 4 2 2 2" xfId="38405"/>
    <cellStyle name="Normal 20 2 4 2 3" xfId="38406"/>
    <cellStyle name="Normal 20 2 4 2 4" xfId="38407"/>
    <cellStyle name="Normal 20 2 4 3" xfId="38408"/>
    <cellStyle name="Normal 20 2 4 3 2" xfId="38409"/>
    <cellStyle name="Normal 20 2 4 3 2 2" xfId="38410"/>
    <cellStyle name="Normal 20 2 4 3 3" xfId="38411"/>
    <cellStyle name="Normal 20 2 4 3 4" xfId="38412"/>
    <cellStyle name="Normal 20 2 4 4" xfId="38413"/>
    <cellStyle name="Normal 20 2 4 4 2" xfId="38414"/>
    <cellStyle name="Normal 20 2 4 4 2 2" xfId="38415"/>
    <cellStyle name="Normal 20 2 4 4 3" xfId="38416"/>
    <cellStyle name="Normal 20 2 4 4 4" xfId="38417"/>
    <cellStyle name="Normal 20 2 4 5" xfId="38418"/>
    <cellStyle name="Normal 20 2 4 5 2" xfId="38419"/>
    <cellStyle name="Normal 20 2 4 5 2 2" xfId="38420"/>
    <cellStyle name="Normal 20 2 4 5 3" xfId="38421"/>
    <cellStyle name="Normal 20 2 4 5 4" xfId="38422"/>
    <cellStyle name="Normal 20 2 4 6" xfId="38423"/>
    <cellStyle name="Normal 20 2 4 6 2" xfId="38424"/>
    <cellStyle name="Normal 20 2 4 6 2 2" xfId="38425"/>
    <cellStyle name="Normal 20 2 4 6 3" xfId="38426"/>
    <cellStyle name="Normal 20 2 4 6 4" xfId="38427"/>
    <cellStyle name="Normal 20 2 4 7" xfId="38428"/>
    <cellStyle name="Normal 20 2 4 7 2" xfId="38429"/>
    <cellStyle name="Normal 20 2 4 7 2 2" xfId="38430"/>
    <cellStyle name="Normal 20 2 4 7 3" xfId="38431"/>
    <cellStyle name="Normal 20 2 4 7 4" xfId="38432"/>
    <cellStyle name="Normal 20 2 4 8" xfId="38433"/>
    <cellStyle name="Normal 20 2 4 8 2" xfId="38434"/>
    <cellStyle name="Normal 20 2 4 8 2 2" xfId="38435"/>
    <cellStyle name="Normal 20 2 4 8 3" xfId="38436"/>
    <cellStyle name="Normal 20 2 4 8 4" xfId="38437"/>
    <cellStyle name="Normal 20 2 4 9" xfId="38438"/>
    <cellStyle name="Normal 20 2 4 9 2" xfId="38439"/>
    <cellStyle name="Normal 20 2 5" xfId="38440"/>
    <cellStyle name="Normal 20 2 5 2" xfId="38441"/>
    <cellStyle name="Normal 20 2 5 2 2" xfId="38442"/>
    <cellStyle name="Normal 20 2 5 2 2 2" xfId="38443"/>
    <cellStyle name="Normal 20 2 5 2 3" xfId="38444"/>
    <cellStyle name="Normal 20 2 5 2 4" xfId="38445"/>
    <cellStyle name="Normal 20 2 5 3" xfId="38446"/>
    <cellStyle name="Normal 20 2 5 3 2" xfId="38447"/>
    <cellStyle name="Normal 20 2 5 4" xfId="38448"/>
    <cellStyle name="Normal 20 2 5 5" xfId="38449"/>
    <cellStyle name="Normal 20 2 5 6" xfId="38450"/>
    <cellStyle name="Normal 20 2 6" xfId="38451"/>
    <cellStyle name="Normal 20 2 6 2" xfId="38452"/>
    <cellStyle name="Normal 20 2 6 2 2" xfId="38453"/>
    <cellStyle name="Normal 20 2 6 3" xfId="38454"/>
    <cellStyle name="Normal 20 2 6 4" xfId="38455"/>
    <cellStyle name="Normal 20 2 7" xfId="38456"/>
    <cellStyle name="Normal 20 2 7 2" xfId="38457"/>
    <cellStyle name="Normal 20 2 7 2 2" xfId="38458"/>
    <cellStyle name="Normal 20 2 7 3" xfId="38459"/>
    <cellStyle name="Normal 20 2 7 4" xfId="38460"/>
    <cellStyle name="Normal 20 2 8" xfId="38461"/>
    <cellStyle name="Normal 20 2 8 2" xfId="38462"/>
    <cellStyle name="Normal 20 2 8 2 2" xfId="38463"/>
    <cellStyle name="Normal 20 2 8 3" xfId="38464"/>
    <cellStyle name="Normal 20 2 8 4" xfId="38465"/>
    <cellStyle name="Normal 20 2 9" xfId="38466"/>
    <cellStyle name="Normal 20 2 9 2" xfId="38467"/>
    <cellStyle name="Normal 20 2 9 2 2" xfId="38468"/>
    <cellStyle name="Normal 20 2 9 3" xfId="38469"/>
    <cellStyle name="Normal 20 2 9 4" xfId="38470"/>
    <cellStyle name="Normal 20 3" xfId="8449"/>
    <cellStyle name="Normal 20 3 10" xfId="38471"/>
    <cellStyle name="Normal 20 3 10 2" xfId="38472"/>
    <cellStyle name="Normal 20 3 11" xfId="38473"/>
    <cellStyle name="Normal 20 3 12" xfId="38474"/>
    <cellStyle name="Normal 20 3 13" xfId="38475"/>
    <cellStyle name="Normal 20 3 2" xfId="8450"/>
    <cellStyle name="Normal 20 3 2 10" xfId="38476"/>
    <cellStyle name="Normal 20 3 2 11" xfId="38477"/>
    <cellStyle name="Normal 20 3 2 12" xfId="38478"/>
    <cellStyle name="Normal 20 3 2 2" xfId="38479"/>
    <cellStyle name="Normal 20 3 2 2 2" xfId="38480"/>
    <cellStyle name="Normal 20 3 2 2 2 2" xfId="38481"/>
    <cellStyle name="Normal 20 3 2 2 2 2 2" xfId="38482"/>
    <cellStyle name="Normal 20 3 2 2 2 3" xfId="38483"/>
    <cellStyle name="Normal 20 3 2 2 2 4" xfId="38484"/>
    <cellStyle name="Normal 20 3 2 2 3" xfId="38485"/>
    <cellStyle name="Normal 20 3 2 2 3 2" xfId="38486"/>
    <cellStyle name="Normal 20 3 2 2 4" xfId="38487"/>
    <cellStyle name="Normal 20 3 2 2 5" xfId="38488"/>
    <cellStyle name="Normal 20 3 2 3" xfId="38489"/>
    <cellStyle name="Normal 20 3 2 3 2" xfId="38490"/>
    <cellStyle name="Normal 20 3 2 3 2 2" xfId="38491"/>
    <cellStyle name="Normal 20 3 2 3 2 2 2" xfId="38492"/>
    <cellStyle name="Normal 20 3 2 3 2 3" xfId="38493"/>
    <cellStyle name="Normal 20 3 2 3 2 4" xfId="38494"/>
    <cellStyle name="Normal 20 3 2 3 3" xfId="38495"/>
    <cellStyle name="Normal 20 3 2 3 3 2" xfId="38496"/>
    <cellStyle name="Normal 20 3 2 3 4" xfId="38497"/>
    <cellStyle name="Normal 20 3 2 3 5" xfId="38498"/>
    <cellStyle name="Normal 20 3 2 4" xfId="38499"/>
    <cellStyle name="Normal 20 3 2 4 2" xfId="38500"/>
    <cellStyle name="Normal 20 3 2 4 2 2" xfId="38501"/>
    <cellStyle name="Normal 20 3 2 4 3" xfId="38502"/>
    <cellStyle name="Normal 20 3 2 4 4" xfId="38503"/>
    <cellStyle name="Normal 20 3 2 5" xfId="38504"/>
    <cellStyle name="Normal 20 3 2 5 2" xfId="38505"/>
    <cellStyle name="Normal 20 3 2 5 2 2" xfId="38506"/>
    <cellStyle name="Normal 20 3 2 5 3" xfId="38507"/>
    <cellStyle name="Normal 20 3 2 5 4" xfId="38508"/>
    <cellStyle name="Normal 20 3 2 6" xfId="38509"/>
    <cellStyle name="Normal 20 3 2 6 2" xfId="38510"/>
    <cellStyle name="Normal 20 3 2 6 2 2" xfId="38511"/>
    <cellStyle name="Normal 20 3 2 6 3" xfId="38512"/>
    <cellStyle name="Normal 20 3 2 6 4" xfId="38513"/>
    <cellStyle name="Normal 20 3 2 7" xfId="38514"/>
    <cellStyle name="Normal 20 3 2 7 2" xfId="38515"/>
    <cellStyle name="Normal 20 3 2 7 2 2" xfId="38516"/>
    <cellStyle name="Normal 20 3 2 7 3" xfId="38517"/>
    <cellStyle name="Normal 20 3 2 7 4" xfId="38518"/>
    <cellStyle name="Normal 20 3 2 8" xfId="38519"/>
    <cellStyle name="Normal 20 3 2 8 2" xfId="38520"/>
    <cellStyle name="Normal 20 3 2 8 2 2" xfId="38521"/>
    <cellStyle name="Normal 20 3 2 8 3" xfId="38522"/>
    <cellStyle name="Normal 20 3 2 8 4" xfId="38523"/>
    <cellStyle name="Normal 20 3 2 9" xfId="38524"/>
    <cellStyle name="Normal 20 3 2 9 2" xfId="38525"/>
    <cellStyle name="Normal 20 3 3" xfId="38526"/>
    <cellStyle name="Normal 20 3 3 2" xfId="38527"/>
    <cellStyle name="Normal 20 3 3 2 2" xfId="38528"/>
    <cellStyle name="Normal 20 3 3 2 2 2" xfId="38529"/>
    <cellStyle name="Normal 20 3 3 2 3" xfId="38530"/>
    <cellStyle name="Normal 20 3 3 2 4" xfId="38531"/>
    <cellStyle name="Normal 20 3 3 3" xfId="38532"/>
    <cellStyle name="Normal 20 3 3 3 2" xfId="38533"/>
    <cellStyle name="Normal 20 3 3 4" xfId="38534"/>
    <cellStyle name="Normal 20 3 3 5" xfId="38535"/>
    <cellStyle name="Normal 20 3 4" xfId="38536"/>
    <cellStyle name="Normal 20 3 4 2" xfId="38537"/>
    <cellStyle name="Normal 20 3 4 2 2" xfId="38538"/>
    <cellStyle name="Normal 20 3 4 2 2 2" xfId="38539"/>
    <cellStyle name="Normal 20 3 4 2 3" xfId="38540"/>
    <cellStyle name="Normal 20 3 4 2 4" xfId="38541"/>
    <cellStyle name="Normal 20 3 4 3" xfId="38542"/>
    <cellStyle name="Normal 20 3 4 3 2" xfId="38543"/>
    <cellStyle name="Normal 20 3 4 4" xfId="38544"/>
    <cellStyle name="Normal 20 3 4 5" xfId="38545"/>
    <cellStyle name="Normal 20 3 5" xfId="38546"/>
    <cellStyle name="Normal 20 3 5 2" xfId="38547"/>
    <cellStyle name="Normal 20 3 5 2 2" xfId="38548"/>
    <cellStyle name="Normal 20 3 5 3" xfId="38549"/>
    <cellStyle name="Normal 20 3 5 4" xfId="38550"/>
    <cellStyle name="Normal 20 3 6" xfId="38551"/>
    <cellStyle name="Normal 20 3 6 2" xfId="38552"/>
    <cellStyle name="Normal 20 3 6 2 2" xfId="38553"/>
    <cellStyle name="Normal 20 3 6 3" xfId="38554"/>
    <cellStyle name="Normal 20 3 6 4" xfId="38555"/>
    <cellStyle name="Normal 20 3 7" xfId="38556"/>
    <cellStyle name="Normal 20 3 7 2" xfId="38557"/>
    <cellStyle name="Normal 20 3 7 2 2" xfId="38558"/>
    <cellStyle name="Normal 20 3 7 3" xfId="38559"/>
    <cellStyle name="Normal 20 3 7 4" xfId="38560"/>
    <cellStyle name="Normal 20 3 8" xfId="38561"/>
    <cellStyle name="Normal 20 3 8 2" xfId="38562"/>
    <cellStyle name="Normal 20 3 8 2 2" xfId="38563"/>
    <cellStyle name="Normal 20 3 8 3" xfId="38564"/>
    <cellStyle name="Normal 20 3 8 4" xfId="38565"/>
    <cellStyle name="Normal 20 3 9" xfId="38566"/>
    <cellStyle name="Normal 20 3 9 2" xfId="38567"/>
    <cellStyle name="Normal 20 3 9 2 2" xfId="38568"/>
    <cellStyle name="Normal 20 3 9 3" xfId="38569"/>
    <cellStyle name="Normal 20 3 9 4" xfId="38570"/>
    <cellStyle name="Normal 20 4" xfId="8451"/>
    <cellStyle name="Normal 20 4 10" xfId="38571"/>
    <cellStyle name="Normal 20 4 11" xfId="38572"/>
    <cellStyle name="Normal 20 4 12" xfId="38573"/>
    <cellStyle name="Normal 20 4 2" xfId="8452"/>
    <cellStyle name="Normal 20 4 2 2" xfId="38574"/>
    <cellStyle name="Normal 20 4 2 2 2" xfId="38575"/>
    <cellStyle name="Normal 20 4 2 2 2 2" xfId="38576"/>
    <cellStyle name="Normal 20 4 2 2 3" xfId="38577"/>
    <cellStyle name="Normal 20 4 2 2 4" xfId="38578"/>
    <cellStyle name="Normal 20 4 2 3" xfId="38579"/>
    <cellStyle name="Normal 20 4 2 3 2" xfId="38580"/>
    <cellStyle name="Normal 20 4 2 4" xfId="38581"/>
    <cellStyle name="Normal 20 4 2 5" xfId="38582"/>
    <cellStyle name="Normal 20 4 2 6" xfId="38583"/>
    <cellStyle name="Normal 20 4 3" xfId="38584"/>
    <cellStyle name="Normal 20 4 3 2" xfId="38585"/>
    <cellStyle name="Normal 20 4 3 2 2" xfId="38586"/>
    <cellStyle name="Normal 20 4 3 2 2 2" xfId="38587"/>
    <cellStyle name="Normal 20 4 3 2 3" xfId="38588"/>
    <cellStyle name="Normal 20 4 3 2 4" xfId="38589"/>
    <cellStyle name="Normal 20 4 3 3" xfId="38590"/>
    <cellStyle name="Normal 20 4 3 3 2" xfId="38591"/>
    <cellStyle name="Normal 20 4 3 4" xfId="38592"/>
    <cellStyle name="Normal 20 4 3 5" xfId="38593"/>
    <cellStyle name="Normal 20 4 4" xfId="38594"/>
    <cellStyle name="Normal 20 4 4 2" xfId="38595"/>
    <cellStyle name="Normal 20 4 4 2 2" xfId="38596"/>
    <cellStyle name="Normal 20 4 4 3" xfId="38597"/>
    <cellStyle name="Normal 20 4 4 4" xfId="38598"/>
    <cellStyle name="Normal 20 4 5" xfId="38599"/>
    <cellStyle name="Normal 20 4 5 2" xfId="38600"/>
    <cellStyle name="Normal 20 4 5 2 2" xfId="38601"/>
    <cellStyle name="Normal 20 4 5 3" xfId="38602"/>
    <cellStyle name="Normal 20 4 5 4" xfId="38603"/>
    <cellStyle name="Normal 20 4 6" xfId="38604"/>
    <cellStyle name="Normal 20 4 6 2" xfId="38605"/>
    <cellStyle name="Normal 20 4 6 2 2" xfId="38606"/>
    <cellStyle name="Normal 20 4 6 3" xfId="38607"/>
    <cellStyle name="Normal 20 4 6 4" xfId="38608"/>
    <cellStyle name="Normal 20 4 7" xfId="38609"/>
    <cellStyle name="Normal 20 4 7 2" xfId="38610"/>
    <cellStyle name="Normal 20 4 7 2 2" xfId="38611"/>
    <cellStyle name="Normal 20 4 7 3" xfId="38612"/>
    <cellStyle name="Normal 20 4 7 4" xfId="38613"/>
    <cellStyle name="Normal 20 4 8" xfId="38614"/>
    <cellStyle name="Normal 20 4 8 2" xfId="38615"/>
    <cellStyle name="Normal 20 4 8 2 2" xfId="38616"/>
    <cellStyle name="Normal 20 4 8 3" xfId="38617"/>
    <cellStyle name="Normal 20 4 8 4" xfId="38618"/>
    <cellStyle name="Normal 20 4 9" xfId="38619"/>
    <cellStyle name="Normal 20 4 9 2" xfId="38620"/>
    <cellStyle name="Normal 20 5" xfId="8453"/>
    <cellStyle name="Normal 20 5 10" xfId="38621"/>
    <cellStyle name="Normal 20 5 11" xfId="38622"/>
    <cellStyle name="Normal 20 5 12" xfId="38623"/>
    <cellStyle name="Normal 20 5 2" xfId="38624"/>
    <cellStyle name="Normal 20 5 2 2" xfId="38625"/>
    <cellStyle name="Normal 20 5 2 2 2" xfId="38626"/>
    <cellStyle name="Normal 20 5 2 3" xfId="38627"/>
    <cellStyle name="Normal 20 5 2 4" xfId="38628"/>
    <cellStyle name="Normal 20 5 3" xfId="38629"/>
    <cellStyle name="Normal 20 5 3 2" xfId="38630"/>
    <cellStyle name="Normal 20 5 3 2 2" xfId="38631"/>
    <cellStyle name="Normal 20 5 3 3" xfId="38632"/>
    <cellStyle name="Normal 20 5 3 4" xfId="38633"/>
    <cellStyle name="Normal 20 5 4" xfId="38634"/>
    <cellStyle name="Normal 20 5 4 2" xfId="38635"/>
    <cellStyle name="Normal 20 5 4 2 2" xfId="38636"/>
    <cellStyle name="Normal 20 5 4 3" xfId="38637"/>
    <cellStyle name="Normal 20 5 4 4" xfId="38638"/>
    <cellStyle name="Normal 20 5 5" xfId="38639"/>
    <cellStyle name="Normal 20 5 5 2" xfId="38640"/>
    <cellStyle name="Normal 20 5 5 2 2" xfId="38641"/>
    <cellStyle name="Normal 20 5 5 3" xfId="38642"/>
    <cellStyle name="Normal 20 5 5 4" xfId="38643"/>
    <cellStyle name="Normal 20 5 6" xfId="38644"/>
    <cellStyle name="Normal 20 5 6 2" xfId="38645"/>
    <cellStyle name="Normal 20 5 6 2 2" xfId="38646"/>
    <cellStyle name="Normal 20 5 6 3" xfId="38647"/>
    <cellStyle name="Normal 20 5 6 4" xfId="38648"/>
    <cellStyle name="Normal 20 5 7" xfId="38649"/>
    <cellStyle name="Normal 20 5 7 2" xfId="38650"/>
    <cellStyle name="Normal 20 5 7 2 2" xfId="38651"/>
    <cellStyle name="Normal 20 5 7 3" xfId="38652"/>
    <cellStyle name="Normal 20 5 7 4" xfId="38653"/>
    <cellStyle name="Normal 20 5 8" xfId="38654"/>
    <cellStyle name="Normal 20 5 8 2" xfId="38655"/>
    <cellStyle name="Normal 20 5 8 2 2" xfId="38656"/>
    <cellStyle name="Normal 20 5 8 3" xfId="38657"/>
    <cellStyle name="Normal 20 5 8 4" xfId="38658"/>
    <cellStyle name="Normal 20 5 9" xfId="38659"/>
    <cellStyle name="Normal 20 5 9 2" xfId="38660"/>
    <cellStyle name="Normal 20 6" xfId="38661"/>
    <cellStyle name="Normal 20 6 2" xfId="38662"/>
    <cellStyle name="Normal 20 6 2 2" xfId="38663"/>
    <cellStyle name="Normal 20 6 2 2 2" xfId="38664"/>
    <cellStyle name="Normal 20 6 2 3" xfId="38665"/>
    <cellStyle name="Normal 20 6 2 4" xfId="38666"/>
    <cellStyle name="Normal 20 6 3" xfId="38667"/>
    <cellStyle name="Normal 20 6 3 2" xfId="38668"/>
    <cellStyle name="Normal 20 6 4" xfId="38669"/>
    <cellStyle name="Normal 20 6 5" xfId="38670"/>
    <cellStyle name="Normal 20 6 6" xfId="38671"/>
    <cellStyle name="Normal 20 7" xfId="38672"/>
    <cellStyle name="Normal 20 7 2" xfId="38673"/>
    <cellStyle name="Normal 20 7 2 2" xfId="38674"/>
    <cellStyle name="Normal 20 7 3" xfId="38675"/>
    <cellStyle name="Normal 20 7 4" xfId="38676"/>
    <cellStyle name="Normal 20 7 5" xfId="38677"/>
    <cellStyle name="Normal 20 8" xfId="38678"/>
    <cellStyle name="Normal 20 8 2" xfId="38679"/>
    <cellStyle name="Normal 20 8 2 2" xfId="38680"/>
    <cellStyle name="Normal 20 8 3" xfId="38681"/>
    <cellStyle name="Normal 20 8 4" xfId="38682"/>
    <cellStyle name="Normal 20 8 5" xfId="38683"/>
    <cellStyle name="Normal 20 9" xfId="38684"/>
    <cellStyle name="Normal 20 9 2" xfId="38685"/>
    <cellStyle name="Normal 20 9 2 2" xfId="38686"/>
    <cellStyle name="Normal 20 9 3" xfId="38687"/>
    <cellStyle name="Normal 20 9 4" xfId="38688"/>
    <cellStyle name="Normal 20_Expired Option Payouts w Detail" xfId="8454"/>
    <cellStyle name="Normal 21" xfId="8455"/>
    <cellStyle name="Normal 21 2" xfId="8456"/>
    <cellStyle name="Normal 21 2 2" xfId="8457"/>
    <cellStyle name="Normal 21 2 3" xfId="38689"/>
    <cellStyle name="Normal 21 3" xfId="8458"/>
    <cellStyle name="Normal 21 3 2" xfId="8459"/>
    <cellStyle name="Normal 21 3 3" xfId="38690"/>
    <cellStyle name="Normal 21 4" xfId="8460"/>
    <cellStyle name="Normal 21 4 2" xfId="8461"/>
    <cellStyle name="Normal 21 4 3" xfId="38691"/>
    <cellStyle name="Normal 21 4 4" xfId="38692"/>
    <cellStyle name="Normal 21 5" xfId="8462"/>
    <cellStyle name="Normal 21 6" xfId="38693"/>
    <cellStyle name="Normal 21 7" xfId="38694"/>
    <cellStyle name="Normal 21 8" xfId="38695"/>
    <cellStyle name="Normal 21_Expired Option Payouts w Detail" xfId="8463"/>
    <cellStyle name="Normal 22" xfId="8464"/>
    <cellStyle name="Normal 22 10" xfId="38696"/>
    <cellStyle name="Normal 22 10 2" xfId="38697"/>
    <cellStyle name="Normal 22 10 2 2" xfId="38698"/>
    <cellStyle name="Normal 22 10 3" xfId="38699"/>
    <cellStyle name="Normal 22 10 4" xfId="38700"/>
    <cellStyle name="Normal 22 11" xfId="38701"/>
    <cellStyle name="Normal 22 11 2" xfId="38702"/>
    <cellStyle name="Normal 22 11 2 2" xfId="38703"/>
    <cellStyle name="Normal 22 11 3" xfId="38704"/>
    <cellStyle name="Normal 22 11 4" xfId="38705"/>
    <cellStyle name="Normal 22 12" xfId="38706"/>
    <cellStyle name="Normal 22 12 2" xfId="38707"/>
    <cellStyle name="Normal 22 12 2 2" xfId="38708"/>
    <cellStyle name="Normal 22 12 3" xfId="38709"/>
    <cellStyle name="Normal 22 13" xfId="38710"/>
    <cellStyle name="Normal 22 13 2" xfId="38711"/>
    <cellStyle name="Normal 22 14" xfId="38712"/>
    <cellStyle name="Normal 22 15" xfId="38713"/>
    <cellStyle name="Normal 22 2" xfId="38714"/>
    <cellStyle name="Normal 22 2 10" xfId="38715"/>
    <cellStyle name="Normal 22 2 10 2" xfId="38716"/>
    <cellStyle name="Normal 22 2 11" xfId="38717"/>
    <cellStyle name="Normal 22 2 12" xfId="38718"/>
    <cellStyle name="Normal 22 2 13" xfId="38719"/>
    <cellStyle name="Normal 22 2 2" xfId="38720"/>
    <cellStyle name="Normal 22 2 2 10" xfId="38721"/>
    <cellStyle name="Normal 22 2 2 11" xfId="38722"/>
    <cellStyle name="Normal 22 2 2 2" xfId="38723"/>
    <cellStyle name="Normal 22 2 2 2 2" xfId="38724"/>
    <cellStyle name="Normal 22 2 2 2 2 2" xfId="38725"/>
    <cellStyle name="Normal 22 2 2 2 2 2 2" xfId="38726"/>
    <cellStyle name="Normal 22 2 2 2 2 3" xfId="38727"/>
    <cellStyle name="Normal 22 2 2 2 2 4" xfId="38728"/>
    <cellStyle name="Normal 22 2 2 2 3" xfId="38729"/>
    <cellStyle name="Normal 22 2 2 2 3 2" xfId="38730"/>
    <cellStyle name="Normal 22 2 2 2 4" xfId="38731"/>
    <cellStyle name="Normal 22 2 2 2 5" xfId="38732"/>
    <cellStyle name="Normal 22 2 2 3" xfId="38733"/>
    <cellStyle name="Normal 22 2 2 3 2" xfId="38734"/>
    <cellStyle name="Normal 22 2 2 3 2 2" xfId="38735"/>
    <cellStyle name="Normal 22 2 2 3 2 2 2" xfId="38736"/>
    <cellStyle name="Normal 22 2 2 3 2 3" xfId="38737"/>
    <cellStyle name="Normal 22 2 2 3 2 4" xfId="38738"/>
    <cellStyle name="Normal 22 2 2 3 3" xfId="38739"/>
    <cellStyle name="Normal 22 2 2 3 3 2" xfId="38740"/>
    <cellStyle name="Normal 22 2 2 3 4" xfId="38741"/>
    <cellStyle name="Normal 22 2 2 3 5" xfId="38742"/>
    <cellStyle name="Normal 22 2 2 4" xfId="38743"/>
    <cellStyle name="Normal 22 2 2 4 2" xfId="38744"/>
    <cellStyle name="Normal 22 2 2 4 2 2" xfId="38745"/>
    <cellStyle name="Normal 22 2 2 4 3" xfId="38746"/>
    <cellStyle name="Normal 22 2 2 4 4" xfId="38747"/>
    <cellStyle name="Normal 22 2 2 5" xfId="38748"/>
    <cellStyle name="Normal 22 2 2 5 2" xfId="38749"/>
    <cellStyle name="Normal 22 2 2 5 2 2" xfId="38750"/>
    <cellStyle name="Normal 22 2 2 5 3" xfId="38751"/>
    <cellStyle name="Normal 22 2 2 5 4" xfId="38752"/>
    <cellStyle name="Normal 22 2 2 6" xfId="38753"/>
    <cellStyle name="Normal 22 2 2 6 2" xfId="38754"/>
    <cellStyle name="Normal 22 2 2 6 2 2" xfId="38755"/>
    <cellStyle name="Normal 22 2 2 6 3" xfId="38756"/>
    <cellStyle name="Normal 22 2 2 6 4" xfId="38757"/>
    <cellStyle name="Normal 22 2 2 7" xfId="38758"/>
    <cellStyle name="Normal 22 2 2 7 2" xfId="38759"/>
    <cellStyle name="Normal 22 2 2 7 2 2" xfId="38760"/>
    <cellStyle name="Normal 22 2 2 7 3" xfId="38761"/>
    <cellStyle name="Normal 22 2 2 7 4" xfId="38762"/>
    <cellStyle name="Normal 22 2 2 8" xfId="38763"/>
    <cellStyle name="Normal 22 2 2 8 2" xfId="38764"/>
    <cellStyle name="Normal 22 2 2 8 2 2" xfId="38765"/>
    <cellStyle name="Normal 22 2 2 8 3" xfId="38766"/>
    <cellStyle name="Normal 22 2 2 8 4" xfId="38767"/>
    <cellStyle name="Normal 22 2 2 9" xfId="38768"/>
    <cellStyle name="Normal 22 2 2 9 2" xfId="38769"/>
    <cellStyle name="Normal 22 2 3" xfId="38770"/>
    <cellStyle name="Normal 22 2 3 2" xfId="38771"/>
    <cellStyle name="Normal 22 2 3 2 2" xfId="38772"/>
    <cellStyle name="Normal 22 2 3 2 2 2" xfId="38773"/>
    <cellStyle name="Normal 22 2 3 2 3" xfId="38774"/>
    <cellStyle name="Normal 22 2 3 2 4" xfId="38775"/>
    <cellStyle name="Normal 22 2 3 3" xfId="38776"/>
    <cellStyle name="Normal 22 2 3 3 2" xfId="38777"/>
    <cellStyle name="Normal 22 2 3 4" xfId="38778"/>
    <cellStyle name="Normal 22 2 3 5" xfId="38779"/>
    <cellStyle name="Normal 22 2 4" xfId="38780"/>
    <cellStyle name="Normal 22 2 4 2" xfId="38781"/>
    <cellStyle name="Normal 22 2 4 2 2" xfId="38782"/>
    <cellStyle name="Normal 22 2 4 2 2 2" xfId="38783"/>
    <cellStyle name="Normal 22 2 4 2 3" xfId="38784"/>
    <cellStyle name="Normal 22 2 4 2 4" xfId="38785"/>
    <cellStyle name="Normal 22 2 4 3" xfId="38786"/>
    <cellStyle name="Normal 22 2 4 3 2" xfId="38787"/>
    <cellStyle name="Normal 22 2 4 4" xfId="38788"/>
    <cellStyle name="Normal 22 2 4 5" xfId="38789"/>
    <cellStyle name="Normal 22 2 5" xfId="38790"/>
    <cellStyle name="Normal 22 2 5 2" xfId="38791"/>
    <cellStyle name="Normal 22 2 5 2 2" xfId="38792"/>
    <cellStyle name="Normal 22 2 5 3" xfId="38793"/>
    <cellStyle name="Normal 22 2 5 4" xfId="38794"/>
    <cellStyle name="Normal 22 2 6" xfId="38795"/>
    <cellStyle name="Normal 22 2 6 2" xfId="38796"/>
    <cellStyle name="Normal 22 2 6 2 2" xfId="38797"/>
    <cellStyle name="Normal 22 2 6 3" xfId="38798"/>
    <cellStyle name="Normal 22 2 6 4" xfId="38799"/>
    <cellStyle name="Normal 22 2 7" xfId="38800"/>
    <cellStyle name="Normal 22 2 7 2" xfId="38801"/>
    <cellStyle name="Normal 22 2 7 2 2" xfId="38802"/>
    <cellStyle name="Normal 22 2 7 3" xfId="38803"/>
    <cellStyle name="Normal 22 2 7 4" xfId="38804"/>
    <cellStyle name="Normal 22 2 8" xfId="38805"/>
    <cellStyle name="Normal 22 2 8 2" xfId="38806"/>
    <cellStyle name="Normal 22 2 8 2 2" xfId="38807"/>
    <cellStyle name="Normal 22 2 8 3" xfId="38808"/>
    <cellStyle name="Normal 22 2 8 4" xfId="38809"/>
    <cellStyle name="Normal 22 2 9" xfId="38810"/>
    <cellStyle name="Normal 22 2 9 2" xfId="38811"/>
    <cellStyle name="Normal 22 2 9 2 2" xfId="38812"/>
    <cellStyle name="Normal 22 2 9 3" xfId="38813"/>
    <cellStyle name="Normal 22 2 9 4" xfId="38814"/>
    <cellStyle name="Normal 22 3" xfId="38815"/>
    <cellStyle name="Normal 22 3 10" xfId="38816"/>
    <cellStyle name="Normal 22 3 11" xfId="38817"/>
    <cellStyle name="Normal 22 3 12" xfId="38818"/>
    <cellStyle name="Normal 22 3 2" xfId="38819"/>
    <cellStyle name="Normal 22 3 2 2" xfId="38820"/>
    <cellStyle name="Normal 22 3 2 2 2" xfId="38821"/>
    <cellStyle name="Normal 22 3 2 2 2 2" xfId="38822"/>
    <cellStyle name="Normal 22 3 2 2 3" xfId="38823"/>
    <cellStyle name="Normal 22 3 2 2 4" xfId="38824"/>
    <cellStyle name="Normal 22 3 2 3" xfId="38825"/>
    <cellStyle name="Normal 22 3 2 3 2" xfId="38826"/>
    <cellStyle name="Normal 22 3 2 4" xfId="38827"/>
    <cellStyle name="Normal 22 3 2 5" xfId="38828"/>
    <cellStyle name="Normal 22 3 3" xfId="38829"/>
    <cellStyle name="Normal 22 3 3 2" xfId="38830"/>
    <cellStyle name="Normal 22 3 3 2 2" xfId="38831"/>
    <cellStyle name="Normal 22 3 3 2 2 2" xfId="38832"/>
    <cellStyle name="Normal 22 3 3 2 3" xfId="38833"/>
    <cellStyle name="Normal 22 3 3 2 4" xfId="38834"/>
    <cellStyle name="Normal 22 3 3 3" xfId="38835"/>
    <cellStyle name="Normal 22 3 3 3 2" xfId="38836"/>
    <cellStyle name="Normal 22 3 3 4" xfId="38837"/>
    <cellStyle name="Normal 22 3 3 5" xfId="38838"/>
    <cellStyle name="Normal 22 3 4" xfId="38839"/>
    <cellStyle name="Normal 22 3 4 2" xfId="38840"/>
    <cellStyle name="Normal 22 3 4 2 2" xfId="38841"/>
    <cellStyle name="Normal 22 3 4 3" xfId="38842"/>
    <cellStyle name="Normal 22 3 4 4" xfId="38843"/>
    <cellStyle name="Normal 22 3 5" xfId="38844"/>
    <cellStyle name="Normal 22 3 5 2" xfId="38845"/>
    <cellStyle name="Normal 22 3 5 2 2" xfId="38846"/>
    <cellStyle name="Normal 22 3 5 3" xfId="38847"/>
    <cellStyle name="Normal 22 3 5 4" xfId="38848"/>
    <cellStyle name="Normal 22 3 6" xfId="38849"/>
    <cellStyle name="Normal 22 3 6 2" xfId="38850"/>
    <cellStyle name="Normal 22 3 6 2 2" xfId="38851"/>
    <cellStyle name="Normal 22 3 6 3" xfId="38852"/>
    <cellStyle name="Normal 22 3 6 4" xfId="38853"/>
    <cellStyle name="Normal 22 3 7" xfId="38854"/>
    <cellStyle name="Normal 22 3 7 2" xfId="38855"/>
    <cellStyle name="Normal 22 3 7 2 2" xfId="38856"/>
    <cellStyle name="Normal 22 3 7 3" xfId="38857"/>
    <cellStyle name="Normal 22 3 7 4" xfId="38858"/>
    <cellStyle name="Normal 22 3 8" xfId="38859"/>
    <cellStyle name="Normal 22 3 8 2" xfId="38860"/>
    <cellStyle name="Normal 22 3 8 2 2" xfId="38861"/>
    <cellStyle name="Normal 22 3 8 3" xfId="38862"/>
    <cellStyle name="Normal 22 3 8 4" xfId="38863"/>
    <cellStyle name="Normal 22 3 9" xfId="38864"/>
    <cellStyle name="Normal 22 3 9 2" xfId="38865"/>
    <cellStyle name="Normal 22 4" xfId="38866"/>
    <cellStyle name="Normal 22 4 10" xfId="38867"/>
    <cellStyle name="Normal 22 4 11" xfId="38868"/>
    <cellStyle name="Normal 22 4 12" xfId="38869"/>
    <cellStyle name="Normal 22 4 2" xfId="38870"/>
    <cellStyle name="Normal 22 4 2 2" xfId="38871"/>
    <cellStyle name="Normal 22 4 2 2 2" xfId="38872"/>
    <cellStyle name="Normal 22 4 2 3" xfId="38873"/>
    <cellStyle name="Normal 22 4 2 4" xfId="38874"/>
    <cellStyle name="Normal 22 4 3" xfId="38875"/>
    <cellStyle name="Normal 22 4 3 2" xfId="38876"/>
    <cellStyle name="Normal 22 4 3 2 2" xfId="38877"/>
    <cellStyle name="Normal 22 4 3 3" xfId="38878"/>
    <cellStyle name="Normal 22 4 3 4" xfId="38879"/>
    <cellStyle name="Normal 22 4 4" xfId="38880"/>
    <cellStyle name="Normal 22 4 4 2" xfId="38881"/>
    <cellStyle name="Normal 22 4 4 2 2" xfId="38882"/>
    <cellStyle name="Normal 22 4 4 3" xfId="38883"/>
    <cellStyle name="Normal 22 4 4 4" xfId="38884"/>
    <cellStyle name="Normal 22 4 5" xfId="38885"/>
    <cellStyle name="Normal 22 4 5 2" xfId="38886"/>
    <cellStyle name="Normal 22 4 5 2 2" xfId="38887"/>
    <cellStyle name="Normal 22 4 5 3" xfId="38888"/>
    <cellStyle name="Normal 22 4 5 4" xfId="38889"/>
    <cellStyle name="Normal 22 4 6" xfId="38890"/>
    <cellStyle name="Normal 22 4 6 2" xfId="38891"/>
    <cellStyle name="Normal 22 4 6 2 2" xfId="38892"/>
    <cellStyle name="Normal 22 4 6 3" xfId="38893"/>
    <cellStyle name="Normal 22 4 6 4" xfId="38894"/>
    <cellStyle name="Normal 22 4 7" xfId="38895"/>
    <cellStyle name="Normal 22 4 7 2" xfId="38896"/>
    <cellStyle name="Normal 22 4 7 2 2" xfId="38897"/>
    <cellStyle name="Normal 22 4 7 3" xfId="38898"/>
    <cellStyle name="Normal 22 4 7 4" xfId="38899"/>
    <cellStyle name="Normal 22 4 8" xfId="38900"/>
    <cellStyle name="Normal 22 4 8 2" xfId="38901"/>
    <cellStyle name="Normal 22 4 8 2 2" xfId="38902"/>
    <cellStyle name="Normal 22 4 8 3" xfId="38903"/>
    <cellStyle name="Normal 22 4 8 4" xfId="38904"/>
    <cellStyle name="Normal 22 4 9" xfId="38905"/>
    <cellStyle name="Normal 22 4 9 2" xfId="38906"/>
    <cellStyle name="Normal 22 5" xfId="38907"/>
    <cellStyle name="Normal 22 5 2" xfId="38908"/>
    <cellStyle name="Normal 22 5 2 2" xfId="38909"/>
    <cellStyle name="Normal 22 5 2 2 2" xfId="38910"/>
    <cellStyle name="Normal 22 5 2 3" xfId="38911"/>
    <cellStyle name="Normal 22 5 2 4" xfId="38912"/>
    <cellStyle name="Normal 22 5 3" xfId="38913"/>
    <cellStyle name="Normal 22 5 3 2" xfId="38914"/>
    <cellStyle name="Normal 22 5 4" xfId="38915"/>
    <cellStyle name="Normal 22 5 5" xfId="38916"/>
    <cellStyle name="Normal 22 6" xfId="38917"/>
    <cellStyle name="Normal 22 6 2" xfId="38918"/>
    <cellStyle name="Normal 22 6 2 2" xfId="38919"/>
    <cellStyle name="Normal 22 6 3" xfId="38920"/>
    <cellStyle name="Normal 22 6 4" xfId="38921"/>
    <cellStyle name="Normal 22 7" xfId="38922"/>
    <cellStyle name="Normal 22 7 2" xfId="38923"/>
    <cellStyle name="Normal 22 7 2 2" xfId="38924"/>
    <cellStyle name="Normal 22 7 3" xfId="38925"/>
    <cellStyle name="Normal 22 7 4" xfId="38926"/>
    <cellStyle name="Normal 22 8" xfId="38927"/>
    <cellStyle name="Normal 22 8 2" xfId="38928"/>
    <cellStyle name="Normal 22 8 2 2" xfId="38929"/>
    <cellStyle name="Normal 22 8 3" xfId="38930"/>
    <cellStyle name="Normal 22 8 4" xfId="38931"/>
    <cellStyle name="Normal 22 9" xfId="38932"/>
    <cellStyle name="Normal 22 9 2" xfId="38933"/>
    <cellStyle name="Normal 22 9 2 2" xfId="38934"/>
    <cellStyle name="Normal 22 9 3" xfId="38935"/>
    <cellStyle name="Normal 22 9 4" xfId="38936"/>
    <cellStyle name="Normal 23" xfId="8465"/>
    <cellStyle name="Normal 23 10" xfId="38937"/>
    <cellStyle name="Normal 23 10 2" xfId="38938"/>
    <cellStyle name="Normal 23 10 2 2" xfId="38939"/>
    <cellStyle name="Normal 23 10 3" xfId="38940"/>
    <cellStyle name="Normal 23 10 4" xfId="38941"/>
    <cellStyle name="Normal 23 11" xfId="38942"/>
    <cellStyle name="Normal 23 11 2" xfId="38943"/>
    <cellStyle name="Normal 23 11 2 2" xfId="38944"/>
    <cellStyle name="Normal 23 11 3" xfId="38945"/>
    <cellStyle name="Normal 23 11 4" xfId="38946"/>
    <cellStyle name="Normal 23 12" xfId="38947"/>
    <cellStyle name="Normal 23 12 2" xfId="38948"/>
    <cellStyle name="Normal 23 12 2 2" xfId="38949"/>
    <cellStyle name="Normal 23 12 3" xfId="38950"/>
    <cellStyle name="Normal 23 13" xfId="38951"/>
    <cellStyle name="Normal 23 13 2" xfId="38952"/>
    <cellStyle name="Normal 23 14" xfId="38953"/>
    <cellStyle name="Normal 23 15" xfId="38954"/>
    <cellStyle name="Normal 23 16" xfId="38955"/>
    <cellStyle name="Normal 23 2" xfId="8466"/>
    <cellStyle name="Normal 23 2 10" xfId="38956"/>
    <cellStyle name="Normal 23 2 10 2" xfId="38957"/>
    <cellStyle name="Normal 23 2 11" xfId="38958"/>
    <cellStyle name="Normal 23 2 12" xfId="38959"/>
    <cellStyle name="Normal 23 2 13" xfId="38960"/>
    <cellStyle name="Normal 23 2 2" xfId="8467"/>
    <cellStyle name="Normal 23 2 2 10" xfId="38961"/>
    <cellStyle name="Normal 23 2 2 11" xfId="38962"/>
    <cellStyle name="Normal 23 2 2 12" xfId="38963"/>
    <cellStyle name="Normal 23 2 2 2" xfId="38964"/>
    <cellStyle name="Normal 23 2 2 2 2" xfId="38965"/>
    <cellStyle name="Normal 23 2 2 2 2 2" xfId="38966"/>
    <cellStyle name="Normal 23 2 2 2 2 2 2" xfId="38967"/>
    <cellStyle name="Normal 23 2 2 2 2 3" xfId="38968"/>
    <cellStyle name="Normal 23 2 2 2 2 4" xfId="38969"/>
    <cellStyle name="Normal 23 2 2 2 3" xfId="38970"/>
    <cellStyle name="Normal 23 2 2 2 3 2" xfId="38971"/>
    <cellStyle name="Normal 23 2 2 2 4" xfId="38972"/>
    <cellStyle name="Normal 23 2 2 2 5" xfId="38973"/>
    <cellStyle name="Normal 23 2 2 3" xfId="38974"/>
    <cellStyle name="Normal 23 2 2 3 2" xfId="38975"/>
    <cellStyle name="Normal 23 2 2 3 2 2" xfId="38976"/>
    <cellStyle name="Normal 23 2 2 3 2 2 2" xfId="38977"/>
    <cellStyle name="Normal 23 2 2 3 2 3" xfId="38978"/>
    <cellStyle name="Normal 23 2 2 3 2 4" xfId="38979"/>
    <cellStyle name="Normal 23 2 2 3 3" xfId="38980"/>
    <cellStyle name="Normal 23 2 2 3 3 2" xfId="38981"/>
    <cellStyle name="Normal 23 2 2 3 4" xfId="38982"/>
    <cellStyle name="Normal 23 2 2 3 5" xfId="38983"/>
    <cellStyle name="Normal 23 2 2 4" xfId="38984"/>
    <cellStyle name="Normal 23 2 2 4 2" xfId="38985"/>
    <cellStyle name="Normal 23 2 2 4 2 2" xfId="38986"/>
    <cellStyle name="Normal 23 2 2 4 3" xfId="38987"/>
    <cellStyle name="Normal 23 2 2 4 4" xfId="38988"/>
    <cellStyle name="Normal 23 2 2 5" xfId="38989"/>
    <cellStyle name="Normal 23 2 2 5 2" xfId="38990"/>
    <cellStyle name="Normal 23 2 2 5 2 2" xfId="38991"/>
    <cellStyle name="Normal 23 2 2 5 3" xfId="38992"/>
    <cellStyle name="Normal 23 2 2 5 4" xfId="38993"/>
    <cellStyle name="Normal 23 2 2 6" xfId="38994"/>
    <cellStyle name="Normal 23 2 2 6 2" xfId="38995"/>
    <cellStyle name="Normal 23 2 2 6 2 2" xfId="38996"/>
    <cellStyle name="Normal 23 2 2 6 3" xfId="38997"/>
    <cellStyle name="Normal 23 2 2 6 4" xfId="38998"/>
    <cellStyle name="Normal 23 2 2 7" xfId="38999"/>
    <cellStyle name="Normal 23 2 2 7 2" xfId="39000"/>
    <cellStyle name="Normal 23 2 2 7 2 2" xfId="39001"/>
    <cellStyle name="Normal 23 2 2 7 3" xfId="39002"/>
    <cellStyle name="Normal 23 2 2 7 4" xfId="39003"/>
    <cellStyle name="Normal 23 2 2 8" xfId="39004"/>
    <cellStyle name="Normal 23 2 2 8 2" xfId="39005"/>
    <cellStyle name="Normal 23 2 2 8 2 2" xfId="39006"/>
    <cellStyle name="Normal 23 2 2 8 3" xfId="39007"/>
    <cellStyle name="Normal 23 2 2 8 4" xfId="39008"/>
    <cellStyle name="Normal 23 2 2 9" xfId="39009"/>
    <cellStyle name="Normal 23 2 2 9 2" xfId="39010"/>
    <cellStyle name="Normal 23 2 3" xfId="39011"/>
    <cellStyle name="Normal 23 2 3 2" xfId="39012"/>
    <cellStyle name="Normal 23 2 3 2 2" xfId="39013"/>
    <cellStyle name="Normal 23 2 3 2 2 2" xfId="39014"/>
    <cellStyle name="Normal 23 2 3 2 3" xfId="39015"/>
    <cellStyle name="Normal 23 2 3 2 4" xfId="39016"/>
    <cellStyle name="Normal 23 2 3 3" xfId="39017"/>
    <cellStyle name="Normal 23 2 3 3 2" xfId="39018"/>
    <cellStyle name="Normal 23 2 3 4" xfId="39019"/>
    <cellStyle name="Normal 23 2 3 5" xfId="39020"/>
    <cellStyle name="Normal 23 2 4" xfId="39021"/>
    <cellStyle name="Normal 23 2 4 2" xfId="39022"/>
    <cellStyle name="Normal 23 2 4 2 2" xfId="39023"/>
    <cellStyle name="Normal 23 2 4 2 2 2" xfId="39024"/>
    <cellStyle name="Normal 23 2 4 2 3" xfId="39025"/>
    <cellStyle name="Normal 23 2 4 2 4" xfId="39026"/>
    <cellStyle name="Normal 23 2 4 3" xfId="39027"/>
    <cellStyle name="Normal 23 2 4 3 2" xfId="39028"/>
    <cellStyle name="Normal 23 2 4 4" xfId="39029"/>
    <cellStyle name="Normal 23 2 4 5" xfId="39030"/>
    <cellStyle name="Normal 23 2 5" xfId="39031"/>
    <cellStyle name="Normal 23 2 5 2" xfId="39032"/>
    <cellStyle name="Normal 23 2 5 2 2" xfId="39033"/>
    <cellStyle name="Normal 23 2 5 3" xfId="39034"/>
    <cellStyle name="Normal 23 2 5 4" xfId="39035"/>
    <cellStyle name="Normal 23 2 6" xfId="39036"/>
    <cellStyle name="Normal 23 2 6 2" xfId="39037"/>
    <cellStyle name="Normal 23 2 6 2 2" xfId="39038"/>
    <cellStyle name="Normal 23 2 6 3" xfId="39039"/>
    <cellStyle name="Normal 23 2 6 4" xfId="39040"/>
    <cellStyle name="Normal 23 2 7" xfId="39041"/>
    <cellStyle name="Normal 23 2 7 2" xfId="39042"/>
    <cellStyle name="Normal 23 2 7 2 2" xfId="39043"/>
    <cellStyle name="Normal 23 2 7 3" xfId="39044"/>
    <cellStyle name="Normal 23 2 7 4" xfId="39045"/>
    <cellStyle name="Normal 23 2 8" xfId="39046"/>
    <cellStyle name="Normal 23 2 8 2" xfId="39047"/>
    <cellStyle name="Normal 23 2 8 2 2" xfId="39048"/>
    <cellStyle name="Normal 23 2 8 3" xfId="39049"/>
    <cellStyle name="Normal 23 2 8 4" xfId="39050"/>
    <cellStyle name="Normal 23 2 9" xfId="39051"/>
    <cellStyle name="Normal 23 2 9 2" xfId="39052"/>
    <cellStyle name="Normal 23 2 9 2 2" xfId="39053"/>
    <cellStyle name="Normal 23 2 9 3" xfId="39054"/>
    <cellStyle name="Normal 23 2 9 4" xfId="39055"/>
    <cellStyle name="Normal 23 3" xfId="8468"/>
    <cellStyle name="Normal 23 3 10" xfId="39056"/>
    <cellStyle name="Normal 23 3 11" xfId="39057"/>
    <cellStyle name="Normal 23 3 12" xfId="39058"/>
    <cellStyle name="Normal 23 3 2" xfId="8469"/>
    <cellStyle name="Normal 23 3 2 2" xfId="39059"/>
    <cellStyle name="Normal 23 3 2 2 2" xfId="39060"/>
    <cellStyle name="Normal 23 3 2 2 2 2" xfId="39061"/>
    <cellStyle name="Normal 23 3 2 2 3" xfId="39062"/>
    <cellStyle name="Normal 23 3 2 2 4" xfId="39063"/>
    <cellStyle name="Normal 23 3 2 3" xfId="39064"/>
    <cellStyle name="Normal 23 3 2 3 2" xfId="39065"/>
    <cellStyle name="Normal 23 3 2 4" xfId="39066"/>
    <cellStyle name="Normal 23 3 2 5" xfId="39067"/>
    <cellStyle name="Normal 23 3 2 6" xfId="39068"/>
    <cellStyle name="Normal 23 3 3" xfId="39069"/>
    <cellStyle name="Normal 23 3 3 2" xfId="39070"/>
    <cellStyle name="Normal 23 3 3 2 2" xfId="39071"/>
    <cellStyle name="Normal 23 3 3 2 2 2" xfId="39072"/>
    <cellStyle name="Normal 23 3 3 2 3" xfId="39073"/>
    <cellStyle name="Normal 23 3 3 2 4" xfId="39074"/>
    <cellStyle name="Normal 23 3 3 3" xfId="39075"/>
    <cellStyle name="Normal 23 3 3 3 2" xfId="39076"/>
    <cellStyle name="Normal 23 3 3 4" xfId="39077"/>
    <cellStyle name="Normal 23 3 3 5" xfId="39078"/>
    <cellStyle name="Normal 23 3 4" xfId="39079"/>
    <cellStyle name="Normal 23 3 4 2" xfId="39080"/>
    <cellStyle name="Normal 23 3 4 2 2" xfId="39081"/>
    <cellStyle name="Normal 23 3 4 3" xfId="39082"/>
    <cellStyle name="Normal 23 3 4 4" xfId="39083"/>
    <cellStyle name="Normal 23 3 5" xfId="39084"/>
    <cellStyle name="Normal 23 3 5 2" xfId="39085"/>
    <cellStyle name="Normal 23 3 5 2 2" xfId="39086"/>
    <cellStyle name="Normal 23 3 5 3" xfId="39087"/>
    <cellStyle name="Normal 23 3 5 4" xfId="39088"/>
    <cellStyle name="Normal 23 3 6" xfId="39089"/>
    <cellStyle name="Normal 23 3 6 2" xfId="39090"/>
    <cellStyle name="Normal 23 3 6 2 2" xfId="39091"/>
    <cellStyle name="Normal 23 3 6 3" xfId="39092"/>
    <cellStyle name="Normal 23 3 6 4" xfId="39093"/>
    <cellStyle name="Normal 23 3 7" xfId="39094"/>
    <cellStyle name="Normal 23 3 7 2" xfId="39095"/>
    <cellStyle name="Normal 23 3 7 2 2" xfId="39096"/>
    <cellStyle name="Normal 23 3 7 3" xfId="39097"/>
    <cellStyle name="Normal 23 3 7 4" xfId="39098"/>
    <cellStyle name="Normal 23 3 8" xfId="39099"/>
    <cellStyle name="Normal 23 3 8 2" xfId="39100"/>
    <cellStyle name="Normal 23 3 8 2 2" xfId="39101"/>
    <cellStyle name="Normal 23 3 8 3" xfId="39102"/>
    <cellStyle name="Normal 23 3 8 4" xfId="39103"/>
    <cellStyle name="Normal 23 3 9" xfId="39104"/>
    <cellStyle name="Normal 23 3 9 2" xfId="39105"/>
    <cellStyle name="Normal 23 4" xfId="8470"/>
    <cellStyle name="Normal 23 4 10" xfId="39106"/>
    <cellStyle name="Normal 23 4 11" xfId="39107"/>
    <cellStyle name="Normal 23 4 12" xfId="39108"/>
    <cellStyle name="Normal 23 4 2" xfId="8471"/>
    <cellStyle name="Normal 23 4 2 2" xfId="39109"/>
    <cellStyle name="Normal 23 4 2 2 2" xfId="39110"/>
    <cellStyle name="Normal 23 4 2 3" xfId="39111"/>
    <cellStyle name="Normal 23 4 2 4" xfId="39112"/>
    <cellStyle name="Normal 23 4 2 5" xfId="39113"/>
    <cellStyle name="Normal 23 4 3" xfId="39114"/>
    <cellStyle name="Normal 23 4 3 2" xfId="39115"/>
    <cellStyle name="Normal 23 4 3 2 2" xfId="39116"/>
    <cellStyle name="Normal 23 4 3 3" xfId="39117"/>
    <cellStyle name="Normal 23 4 3 4" xfId="39118"/>
    <cellStyle name="Normal 23 4 4" xfId="39119"/>
    <cellStyle name="Normal 23 4 4 2" xfId="39120"/>
    <cellStyle name="Normal 23 4 4 2 2" xfId="39121"/>
    <cellStyle name="Normal 23 4 4 3" xfId="39122"/>
    <cellStyle name="Normal 23 4 4 4" xfId="39123"/>
    <cellStyle name="Normal 23 4 5" xfId="39124"/>
    <cellStyle name="Normal 23 4 5 2" xfId="39125"/>
    <cellStyle name="Normal 23 4 5 2 2" xfId="39126"/>
    <cellStyle name="Normal 23 4 5 3" xfId="39127"/>
    <cellStyle name="Normal 23 4 5 4" xfId="39128"/>
    <cellStyle name="Normal 23 4 6" xfId="39129"/>
    <cellStyle name="Normal 23 4 6 2" xfId="39130"/>
    <cellStyle name="Normal 23 4 6 2 2" xfId="39131"/>
    <cellStyle name="Normal 23 4 6 3" xfId="39132"/>
    <cellStyle name="Normal 23 4 6 4" xfId="39133"/>
    <cellStyle name="Normal 23 4 7" xfId="39134"/>
    <cellStyle name="Normal 23 4 7 2" xfId="39135"/>
    <cellStyle name="Normal 23 4 7 2 2" xfId="39136"/>
    <cellStyle name="Normal 23 4 7 3" xfId="39137"/>
    <cellStyle name="Normal 23 4 7 4" xfId="39138"/>
    <cellStyle name="Normal 23 4 8" xfId="39139"/>
    <cellStyle name="Normal 23 4 8 2" xfId="39140"/>
    <cellStyle name="Normal 23 4 8 2 2" xfId="39141"/>
    <cellStyle name="Normal 23 4 8 3" xfId="39142"/>
    <cellStyle name="Normal 23 4 8 4" xfId="39143"/>
    <cellStyle name="Normal 23 4 9" xfId="39144"/>
    <cellStyle name="Normal 23 4 9 2" xfId="39145"/>
    <cellStyle name="Normal 23 5" xfId="8472"/>
    <cellStyle name="Normal 23 5 2" xfId="39146"/>
    <cellStyle name="Normal 23 5 2 2" xfId="39147"/>
    <cellStyle name="Normal 23 5 2 2 2" xfId="39148"/>
    <cellStyle name="Normal 23 5 2 3" xfId="39149"/>
    <cellStyle name="Normal 23 5 2 4" xfId="39150"/>
    <cellStyle name="Normal 23 5 3" xfId="39151"/>
    <cellStyle name="Normal 23 5 3 2" xfId="39152"/>
    <cellStyle name="Normal 23 5 4" xfId="39153"/>
    <cellStyle name="Normal 23 5 5" xfId="39154"/>
    <cellStyle name="Normal 23 5 6" xfId="39155"/>
    <cellStyle name="Normal 23 6" xfId="39156"/>
    <cellStyle name="Normal 23 6 2" xfId="39157"/>
    <cellStyle name="Normal 23 6 2 2" xfId="39158"/>
    <cellStyle name="Normal 23 6 3" xfId="39159"/>
    <cellStyle name="Normal 23 6 4" xfId="39160"/>
    <cellStyle name="Normal 23 6 5" xfId="39161"/>
    <cellStyle name="Normal 23 7" xfId="39162"/>
    <cellStyle name="Normal 23 7 2" xfId="39163"/>
    <cellStyle name="Normal 23 7 2 2" xfId="39164"/>
    <cellStyle name="Normal 23 7 3" xfId="39165"/>
    <cellStyle name="Normal 23 7 4" xfId="39166"/>
    <cellStyle name="Normal 23 7 5" xfId="39167"/>
    <cellStyle name="Normal 23 8" xfId="39168"/>
    <cellStyle name="Normal 23 8 2" xfId="39169"/>
    <cellStyle name="Normal 23 8 2 2" xfId="39170"/>
    <cellStyle name="Normal 23 8 3" xfId="39171"/>
    <cellStyle name="Normal 23 8 4" xfId="39172"/>
    <cellStyle name="Normal 23 8 5" xfId="39173"/>
    <cellStyle name="Normal 23 9" xfId="39174"/>
    <cellStyle name="Normal 23 9 2" xfId="39175"/>
    <cellStyle name="Normal 23 9 2 2" xfId="39176"/>
    <cellStyle name="Normal 23 9 3" xfId="39177"/>
    <cellStyle name="Normal 23 9 4" xfId="39178"/>
    <cellStyle name="Normal 23_Expired Option Payouts w Detail" xfId="8473"/>
    <cellStyle name="Normal 24" xfId="8474"/>
    <cellStyle name="Normal 24 2" xfId="8475"/>
    <cellStyle name="Normal 24 2 2" xfId="8476"/>
    <cellStyle name="Normal 24 2 3" xfId="39179"/>
    <cellStyle name="Normal 24 3" xfId="8477"/>
    <cellStyle name="Normal 24 3 2" xfId="8478"/>
    <cellStyle name="Normal 24 3 3" xfId="39180"/>
    <cellStyle name="Normal 24 4" xfId="8479"/>
    <cellStyle name="Normal 24 4 2" xfId="8480"/>
    <cellStyle name="Normal 24 4 3" xfId="39181"/>
    <cellStyle name="Normal 24 4 4" xfId="39182"/>
    <cellStyle name="Normal 24 5" xfId="8481"/>
    <cellStyle name="Normal 24 6" xfId="39183"/>
    <cellStyle name="Normal 24 7" xfId="39184"/>
    <cellStyle name="Normal 24 8" xfId="39185"/>
    <cellStyle name="Normal 24_Expired Option Payouts w Detail" xfId="8482"/>
    <cellStyle name="Normal 25" xfId="8483"/>
    <cellStyle name="Normal 25 2" xfId="8484"/>
    <cellStyle name="Normal 25 2 2" xfId="8485"/>
    <cellStyle name="Normal 25 2 3" xfId="39186"/>
    <cellStyle name="Normal 25 3" xfId="8486"/>
    <cellStyle name="Normal 25 3 2" xfId="8487"/>
    <cellStyle name="Normal 25 3 3" xfId="39187"/>
    <cellStyle name="Normal 25 4" xfId="8488"/>
    <cellStyle name="Normal 25 4 2" xfId="8489"/>
    <cellStyle name="Normal 25 4 3" xfId="39188"/>
    <cellStyle name="Normal 25 4 4" xfId="39189"/>
    <cellStyle name="Normal 25 5" xfId="8490"/>
    <cellStyle name="Normal 25 6" xfId="39190"/>
    <cellStyle name="Normal 25 7" xfId="39191"/>
    <cellStyle name="Normal 25 8" xfId="39192"/>
    <cellStyle name="Normal 25_Expired Option Payouts w Detail" xfId="8491"/>
    <cellStyle name="Normal 26" xfId="8492"/>
    <cellStyle name="Normal 26 2" xfId="39193"/>
    <cellStyle name="Normal 26 2 2" xfId="39194"/>
    <cellStyle name="Normal 26 3" xfId="39195"/>
    <cellStyle name="Normal 26 3 2" xfId="39196"/>
    <cellStyle name="Normal 26 4" xfId="39197"/>
    <cellStyle name="Normal 26 5" xfId="39198"/>
    <cellStyle name="Normal 27" xfId="8493"/>
    <cellStyle name="Normal 27 10" xfId="39199"/>
    <cellStyle name="Normal 27 10 2" xfId="39200"/>
    <cellStyle name="Normal 27 10 2 2" xfId="39201"/>
    <cellStyle name="Normal 27 10 3" xfId="39202"/>
    <cellStyle name="Normal 27 10 4" xfId="39203"/>
    <cellStyle name="Normal 27 11" xfId="39204"/>
    <cellStyle name="Normal 27 11 2" xfId="39205"/>
    <cellStyle name="Normal 27 11 2 2" xfId="39206"/>
    <cellStyle name="Normal 27 11 3" xfId="39207"/>
    <cellStyle name="Normal 27 11 4" xfId="39208"/>
    <cellStyle name="Normal 27 12" xfId="39209"/>
    <cellStyle name="Normal 27 12 2" xfId="39210"/>
    <cellStyle name="Normal 27 12 2 2" xfId="39211"/>
    <cellStyle name="Normal 27 12 3" xfId="39212"/>
    <cellStyle name="Normal 27 13" xfId="39213"/>
    <cellStyle name="Normal 27 13 2" xfId="39214"/>
    <cellStyle name="Normal 27 14" xfId="39215"/>
    <cellStyle name="Normal 27 15" xfId="39216"/>
    <cellStyle name="Normal 27 16" xfId="39217"/>
    <cellStyle name="Normal 27 2" xfId="39218"/>
    <cellStyle name="Normal 27 2 10" xfId="39219"/>
    <cellStyle name="Normal 27 2 10 2" xfId="39220"/>
    <cellStyle name="Normal 27 2 11" xfId="39221"/>
    <cellStyle name="Normal 27 2 12" xfId="39222"/>
    <cellStyle name="Normal 27 2 13" xfId="39223"/>
    <cellStyle name="Normal 27 2 2" xfId="39224"/>
    <cellStyle name="Normal 27 2 2 10" xfId="39225"/>
    <cellStyle name="Normal 27 2 2 11" xfId="39226"/>
    <cellStyle name="Normal 27 2 2 2" xfId="39227"/>
    <cellStyle name="Normal 27 2 2 2 2" xfId="39228"/>
    <cellStyle name="Normal 27 2 2 2 2 2" xfId="39229"/>
    <cellStyle name="Normal 27 2 2 2 2 2 2" xfId="39230"/>
    <cellStyle name="Normal 27 2 2 2 2 3" xfId="39231"/>
    <cellStyle name="Normal 27 2 2 2 2 4" xfId="39232"/>
    <cellStyle name="Normal 27 2 2 2 3" xfId="39233"/>
    <cellStyle name="Normal 27 2 2 2 3 2" xfId="39234"/>
    <cellStyle name="Normal 27 2 2 2 4" xfId="39235"/>
    <cellStyle name="Normal 27 2 2 2 5" xfId="39236"/>
    <cellStyle name="Normal 27 2 2 3" xfId="39237"/>
    <cellStyle name="Normal 27 2 2 3 2" xfId="39238"/>
    <cellStyle name="Normal 27 2 2 3 2 2" xfId="39239"/>
    <cellStyle name="Normal 27 2 2 3 2 2 2" xfId="39240"/>
    <cellStyle name="Normal 27 2 2 3 2 3" xfId="39241"/>
    <cellStyle name="Normal 27 2 2 3 2 4" xfId="39242"/>
    <cellStyle name="Normal 27 2 2 3 3" xfId="39243"/>
    <cellStyle name="Normal 27 2 2 3 3 2" xfId="39244"/>
    <cellStyle name="Normal 27 2 2 3 4" xfId="39245"/>
    <cellStyle name="Normal 27 2 2 3 5" xfId="39246"/>
    <cellStyle name="Normal 27 2 2 4" xfId="39247"/>
    <cellStyle name="Normal 27 2 2 4 2" xfId="39248"/>
    <cellStyle name="Normal 27 2 2 4 2 2" xfId="39249"/>
    <cellStyle name="Normal 27 2 2 4 3" xfId="39250"/>
    <cellStyle name="Normal 27 2 2 4 4" xfId="39251"/>
    <cellStyle name="Normal 27 2 2 5" xfId="39252"/>
    <cellStyle name="Normal 27 2 2 5 2" xfId="39253"/>
    <cellStyle name="Normal 27 2 2 5 2 2" xfId="39254"/>
    <cellStyle name="Normal 27 2 2 5 3" xfId="39255"/>
    <cellStyle name="Normal 27 2 2 5 4" xfId="39256"/>
    <cellStyle name="Normal 27 2 2 6" xfId="39257"/>
    <cellStyle name="Normal 27 2 2 6 2" xfId="39258"/>
    <cellStyle name="Normal 27 2 2 6 2 2" xfId="39259"/>
    <cellStyle name="Normal 27 2 2 6 3" xfId="39260"/>
    <cellStyle name="Normal 27 2 2 6 4" xfId="39261"/>
    <cellStyle name="Normal 27 2 2 7" xfId="39262"/>
    <cellStyle name="Normal 27 2 2 7 2" xfId="39263"/>
    <cellStyle name="Normal 27 2 2 7 2 2" xfId="39264"/>
    <cellStyle name="Normal 27 2 2 7 3" xfId="39265"/>
    <cellStyle name="Normal 27 2 2 7 4" xfId="39266"/>
    <cellStyle name="Normal 27 2 2 8" xfId="39267"/>
    <cellStyle name="Normal 27 2 2 8 2" xfId="39268"/>
    <cellStyle name="Normal 27 2 2 8 2 2" xfId="39269"/>
    <cellStyle name="Normal 27 2 2 8 3" xfId="39270"/>
    <cellStyle name="Normal 27 2 2 8 4" xfId="39271"/>
    <cellStyle name="Normal 27 2 2 9" xfId="39272"/>
    <cellStyle name="Normal 27 2 2 9 2" xfId="39273"/>
    <cellStyle name="Normal 27 2 3" xfId="39274"/>
    <cellStyle name="Normal 27 2 3 2" xfId="39275"/>
    <cellStyle name="Normal 27 2 3 2 2" xfId="39276"/>
    <cellStyle name="Normal 27 2 3 2 2 2" xfId="39277"/>
    <cellStyle name="Normal 27 2 3 2 3" xfId="39278"/>
    <cellStyle name="Normal 27 2 3 2 4" xfId="39279"/>
    <cellStyle name="Normal 27 2 3 3" xfId="39280"/>
    <cellStyle name="Normal 27 2 3 3 2" xfId="39281"/>
    <cellStyle name="Normal 27 2 3 4" xfId="39282"/>
    <cellStyle name="Normal 27 2 3 5" xfId="39283"/>
    <cellStyle name="Normal 27 2 4" xfId="39284"/>
    <cellStyle name="Normal 27 2 4 2" xfId="39285"/>
    <cellStyle name="Normal 27 2 4 2 2" xfId="39286"/>
    <cellStyle name="Normal 27 2 4 2 2 2" xfId="39287"/>
    <cellStyle name="Normal 27 2 4 2 3" xfId="39288"/>
    <cellStyle name="Normal 27 2 4 2 4" xfId="39289"/>
    <cellStyle name="Normal 27 2 4 3" xfId="39290"/>
    <cellStyle name="Normal 27 2 4 3 2" xfId="39291"/>
    <cellStyle name="Normal 27 2 4 4" xfId="39292"/>
    <cellStyle name="Normal 27 2 4 5" xfId="39293"/>
    <cellStyle name="Normal 27 2 5" xfId="39294"/>
    <cellStyle name="Normal 27 2 5 2" xfId="39295"/>
    <cellStyle name="Normal 27 2 5 2 2" xfId="39296"/>
    <cellStyle name="Normal 27 2 5 3" xfId="39297"/>
    <cellStyle name="Normal 27 2 5 4" xfId="39298"/>
    <cellStyle name="Normal 27 2 6" xfId="39299"/>
    <cellStyle name="Normal 27 2 6 2" xfId="39300"/>
    <cellStyle name="Normal 27 2 6 2 2" xfId="39301"/>
    <cellStyle name="Normal 27 2 6 3" xfId="39302"/>
    <cellStyle name="Normal 27 2 6 4" xfId="39303"/>
    <cellStyle name="Normal 27 2 7" xfId="39304"/>
    <cellStyle name="Normal 27 2 7 2" xfId="39305"/>
    <cellStyle name="Normal 27 2 7 2 2" xfId="39306"/>
    <cellStyle name="Normal 27 2 7 3" xfId="39307"/>
    <cellStyle name="Normal 27 2 7 4" xfId="39308"/>
    <cellStyle name="Normal 27 2 8" xfId="39309"/>
    <cellStyle name="Normal 27 2 8 2" xfId="39310"/>
    <cellStyle name="Normal 27 2 8 2 2" xfId="39311"/>
    <cellStyle name="Normal 27 2 8 3" xfId="39312"/>
    <cellStyle name="Normal 27 2 8 4" xfId="39313"/>
    <cellStyle name="Normal 27 2 9" xfId="39314"/>
    <cellStyle name="Normal 27 2 9 2" xfId="39315"/>
    <cellStyle name="Normal 27 2 9 2 2" xfId="39316"/>
    <cellStyle name="Normal 27 2 9 3" xfId="39317"/>
    <cellStyle name="Normal 27 2 9 4" xfId="39318"/>
    <cellStyle name="Normal 27 3" xfId="39319"/>
    <cellStyle name="Normal 27 3 10" xfId="39320"/>
    <cellStyle name="Normal 27 3 11" xfId="39321"/>
    <cellStyle name="Normal 27 3 12" xfId="39322"/>
    <cellStyle name="Normal 27 3 2" xfId="39323"/>
    <cellStyle name="Normal 27 3 2 2" xfId="39324"/>
    <cellStyle name="Normal 27 3 2 2 2" xfId="39325"/>
    <cellStyle name="Normal 27 3 2 2 2 2" xfId="39326"/>
    <cellStyle name="Normal 27 3 2 2 3" xfId="39327"/>
    <cellStyle name="Normal 27 3 2 2 4" xfId="39328"/>
    <cellStyle name="Normal 27 3 2 3" xfId="39329"/>
    <cellStyle name="Normal 27 3 2 3 2" xfId="39330"/>
    <cellStyle name="Normal 27 3 2 4" xfId="39331"/>
    <cellStyle name="Normal 27 3 2 5" xfId="39332"/>
    <cellStyle name="Normal 27 3 3" xfId="39333"/>
    <cellStyle name="Normal 27 3 3 2" xfId="39334"/>
    <cellStyle name="Normal 27 3 3 2 2" xfId="39335"/>
    <cellStyle name="Normal 27 3 3 2 2 2" xfId="39336"/>
    <cellStyle name="Normal 27 3 3 2 3" xfId="39337"/>
    <cellStyle name="Normal 27 3 3 2 4" xfId="39338"/>
    <cellStyle name="Normal 27 3 3 3" xfId="39339"/>
    <cellStyle name="Normal 27 3 3 3 2" xfId="39340"/>
    <cellStyle name="Normal 27 3 3 4" xfId="39341"/>
    <cellStyle name="Normal 27 3 3 5" xfId="39342"/>
    <cellStyle name="Normal 27 3 4" xfId="39343"/>
    <cellStyle name="Normal 27 3 4 2" xfId="39344"/>
    <cellStyle name="Normal 27 3 4 2 2" xfId="39345"/>
    <cellStyle name="Normal 27 3 4 3" xfId="39346"/>
    <cellStyle name="Normal 27 3 4 4" xfId="39347"/>
    <cellStyle name="Normal 27 3 5" xfId="39348"/>
    <cellStyle name="Normal 27 3 5 2" xfId="39349"/>
    <cellStyle name="Normal 27 3 5 2 2" xfId="39350"/>
    <cellStyle name="Normal 27 3 5 3" xfId="39351"/>
    <cellStyle name="Normal 27 3 5 4" xfId="39352"/>
    <cellStyle name="Normal 27 3 6" xfId="39353"/>
    <cellStyle name="Normal 27 3 6 2" xfId="39354"/>
    <cellStyle name="Normal 27 3 6 2 2" xfId="39355"/>
    <cellStyle name="Normal 27 3 6 3" xfId="39356"/>
    <cellStyle name="Normal 27 3 6 4" xfId="39357"/>
    <cellStyle name="Normal 27 3 7" xfId="39358"/>
    <cellStyle name="Normal 27 3 7 2" xfId="39359"/>
    <cellStyle name="Normal 27 3 7 2 2" xfId="39360"/>
    <cellStyle name="Normal 27 3 7 3" xfId="39361"/>
    <cellStyle name="Normal 27 3 7 4" xfId="39362"/>
    <cellStyle name="Normal 27 3 8" xfId="39363"/>
    <cellStyle name="Normal 27 3 8 2" xfId="39364"/>
    <cellStyle name="Normal 27 3 8 2 2" xfId="39365"/>
    <cellStyle name="Normal 27 3 8 3" xfId="39366"/>
    <cellStyle name="Normal 27 3 8 4" xfId="39367"/>
    <cellStyle name="Normal 27 3 9" xfId="39368"/>
    <cellStyle name="Normal 27 3 9 2" xfId="39369"/>
    <cellStyle name="Normal 27 4" xfId="39370"/>
    <cellStyle name="Normal 27 4 10" xfId="39371"/>
    <cellStyle name="Normal 27 4 11" xfId="39372"/>
    <cellStyle name="Normal 27 4 12" xfId="39373"/>
    <cellStyle name="Normal 27 4 2" xfId="39374"/>
    <cellStyle name="Normal 27 4 2 2" xfId="39375"/>
    <cellStyle name="Normal 27 4 2 2 2" xfId="39376"/>
    <cellStyle name="Normal 27 4 2 3" xfId="39377"/>
    <cellStyle name="Normal 27 4 2 4" xfId="39378"/>
    <cellStyle name="Normal 27 4 3" xfId="39379"/>
    <cellStyle name="Normal 27 4 3 2" xfId="39380"/>
    <cellStyle name="Normal 27 4 3 2 2" xfId="39381"/>
    <cellStyle name="Normal 27 4 3 3" xfId="39382"/>
    <cellStyle name="Normal 27 4 3 4" xfId="39383"/>
    <cellStyle name="Normal 27 4 4" xfId="39384"/>
    <cellStyle name="Normal 27 4 4 2" xfId="39385"/>
    <cellStyle name="Normal 27 4 4 2 2" xfId="39386"/>
    <cellStyle name="Normal 27 4 4 3" xfId="39387"/>
    <cellStyle name="Normal 27 4 4 4" xfId="39388"/>
    <cellStyle name="Normal 27 4 5" xfId="39389"/>
    <cellStyle name="Normal 27 4 5 2" xfId="39390"/>
    <cellStyle name="Normal 27 4 5 2 2" xfId="39391"/>
    <cellStyle name="Normal 27 4 5 3" xfId="39392"/>
    <cellStyle name="Normal 27 4 5 4" xfId="39393"/>
    <cellStyle name="Normal 27 4 6" xfId="39394"/>
    <cellStyle name="Normal 27 4 6 2" xfId="39395"/>
    <cellStyle name="Normal 27 4 6 2 2" xfId="39396"/>
    <cellStyle name="Normal 27 4 6 3" xfId="39397"/>
    <cellStyle name="Normal 27 4 6 4" xfId="39398"/>
    <cellStyle name="Normal 27 4 7" xfId="39399"/>
    <cellStyle name="Normal 27 4 7 2" xfId="39400"/>
    <cellStyle name="Normal 27 4 7 2 2" xfId="39401"/>
    <cellStyle name="Normal 27 4 7 3" xfId="39402"/>
    <cellStyle name="Normal 27 4 7 4" xfId="39403"/>
    <cellStyle name="Normal 27 4 8" xfId="39404"/>
    <cellStyle name="Normal 27 4 8 2" xfId="39405"/>
    <cellStyle name="Normal 27 4 8 2 2" xfId="39406"/>
    <cellStyle name="Normal 27 4 8 3" xfId="39407"/>
    <cellStyle name="Normal 27 4 8 4" xfId="39408"/>
    <cellStyle name="Normal 27 4 9" xfId="39409"/>
    <cellStyle name="Normal 27 4 9 2" xfId="39410"/>
    <cellStyle name="Normal 27 5" xfId="39411"/>
    <cellStyle name="Normal 27 5 2" xfId="39412"/>
    <cellStyle name="Normal 27 5 2 2" xfId="39413"/>
    <cellStyle name="Normal 27 5 2 2 2" xfId="39414"/>
    <cellStyle name="Normal 27 5 2 3" xfId="39415"/>
    <cellStyle name="Normal 27 5 2 4" xfId="39416"/>
    <cellStyle name="Normal 27 5 3" xfId="39417"/>
    <cellStyle name="Normal 27 5 3 2" xfId="39418"/>
    <cellStyle name="Normal 27 5 4" xfId="39419"/>
    <cellStyle name="Normal 27 5 5" xfId="39420"/>
    <cellStyle name="Normal 27 6" xfId="39421"/>
    <cellStyle name="Normal 27 6 2" xfId="39422"/>
    <cellStyle name="Normal 27 6 2 2" xfId="39423"/>
    <cellStyle name="Normal 27 6 3" xfId="39424"/>
    <cellStyle name="Normal 27 6 4" xfId="39425"/>
    <cellStyle name="Normal 27 7" xfId="39426"/>
    <cellStyle name="Normal 27 7 2" xfId="39427"/>
    <cellStyle name="Normal 27 7 2 2" xfId="39428"/>
    <cellStyle name="Normal 27 7 3" xfId="39429"/>
    <cellStyle name="Normal 27 7 4" xfId="39430"/>
    <cellStyle name="Normal 27 8" xfId="39431"/>
    <cellStyle name="Normal 27 8 2" xfId="39432"/>
    <cellStyle name="Normal 27 8 2 2" xfId="39433"/>
    <cellStyle name="Normal 27 8 3" xfId="39434"/>
    <cellStyle name="Normal 27 8 4" xfId="39435"/>
    <cellStyle name="Normal 27 9" xfId="39436"/>
    <cellStyle name="Normal 27 9 2" xfId="39437"/>
    <cellStyle name="Normal 27 9 2 2" xfId="39438"/>
    <cellStyle name="Normal 27 9 3" xfId="39439"/>
    <cellStyle name="Normal 27 9 4" xfId="39440"/>
    <cellStyle name="Normal 28" xfId="8494"/>
    <cellStyle name="Normal 28 10" xfId="39441"/>
    <cellStyle name="Normal 28 10 2" xfId="39442"/>
    <cellStyle name="Normal 28 10 2 2" xfId="39443"/>
    <cellStyle name="Normal 28 10 3" xfId="39444"/>
    <cellStyle name="Normal 28 10 4" xfId="39445"/>
    <cellStyle name="Normal 28 11" xfId="39446"/>
    <cellStyle name="Normal 28 11 2" xfId="39447"/>
    <cellStyle name="Normal 28 11 2 2" xfId="39448"/>
    <cellStyle name="Normal 28 11 3" xfId="39449"/>
    <cellStyle name="Normal 28 11 4" xfId="39450"/>
    <cellStyle name="Normal 28 12" xfId="39451"/>
    <cellStyle name="Normal 28 12 2" xfId="39452"/>
    <cellStyle name="Normal 28 12 2 2" xfId="39453"/>
    <cellStyle name="Normal 28 12 3" xfId="39454"/>
    <cellStyle name="Normal 28 13" xfId="39455"/>
    <cellStyle name="Normal 28 13 2" xfId="39456"/>
    <cellStyle name="Normal 28 14" xfId="39457"/>
    <cellStyle name="Normal 28 15" xfId="39458"/>
    <cellStyle name="Normal 28 16" xfId="39459"/>
    <cellStyle name="Normal 28 2" xfId="8495"/>
    <cellStyle name="Normal 28 2 10" xfId="39460"/>
    <cellStyle name="Normal 28 2 10 2" xfId="39461"/>
    <cellStyle name="Normal 28 2 11" xfId="39462"/>
    <cellStyle name="Normal 28 2 12" xfId="39463"/>
    <cellStyle name="Normal 28 2 13" xfId="39464"/>
    <cellStyle name="Normal 28 2 2" xfId="8496"/>
    <cellStyle name="Normal 28 2 2 10" xfId="39465"/>
    <cellStyle name="Normal 28 2 2 11" xfId="39466"/>
    <cellStyle name="Normal 28 2 2 12" xfId="39467"/>
    <cellStyle name="Normal 28 2 2 2" xfId="39468"/>
    <cellStyle name="Normal 28 2 2 2 2" xfId="39469"/>
    <cellStyle name="Normal 28 2 2 2 2 2" xfId="39470"/>
    <cellStyle name="Normal 28 2 2 2 2 2 2" xfId="39471"/>
    <cellStyle name="Normal 28 2 2 2 2 3" xfId="39472"/>
    <cellStyle name="Normal 28 2 2 2 2 4" xfId="39473"/>
    <cellStyle name="Normal 28 2 2 2 3" xfId="39474"/>
    <cellStyle name="Normal 28 2 2 2 3 2" xfId="39475"/>
    <cellStyle name="Normal 28 2 2 2 4" xfId="39476"/>
    <cellStyle name="Normal 28 2 2 2 5" xfId="39477"/>
    <cellStyle name="Normal 28 2 2 3" xfId="39478"/>
    <cellStyle name="Normal 28 2 2 3 2" xfId="39479"/>
    <cellStyle name="Normal 28 2 2 3 2 2" xfId="39480"/>
    <cellStyle name="Normal 28 2 2 3 2 2 2" xfId="39481"/>
    <cellStyle name="Normal 28 2 2 3 2 3" xfId="39482"/>
    <cellStyle name="Normal 28 2 2 3 2 4" xfId="39483"/>
    <cellStyle name="Normal 28 2 2 3 3" xfId="39484"/>
    <cellStyle name="Normal 28 2 2 3 3 2" xfId="39485"/>
    <cellStyle name="Normal 28 2 2 3 4" xfId="39486"/>
    <cellStyle name="Normal 28 2 2 3 5" xfId="39487"/>
    <cellStyle name="Normal 28 2 2 4" xfId="39488"/>
    <cellStyle name="Normal 28 2 2 4 2" xfId="39489"/>
    <cellStyle name="Normal 28 2 2 4 2 2" xfId="39490"/>
    <cellStyle name="Normal 28 2 2 4 3" xfId="39491"/>
    <cellStyle name="Normal 28 2 2 4 4" xfId="39492"/>
    <cellStyle name="Normal 28 2 2 5" xfId="39493"/>
    <cellStyle name="Normal 28 2 2 5 2" xfId="39494"/>
    <cellStyle name="Normal 28 2 2 5 2 2" xfId="39495"/>
    <cellStyle name="Normal 28 2 2 5 3" xfId="39496"/>
    <cellStyle name="Normal 28 2 2 5 4" xfId="39497"/>
    <cellStyle name="Normal 28 2 2 6" xfId="39498"/>
    <cellStyle name="Normal 28 2 2 6 2" xfId="39499"/>
    <cellStyle name="Normal 28 2 2 6 2 2" xfId="39500"/>
    <cellStyle name="Normal 28 2 2 6 3" xfId="39501"/>
    <cellStyle name="Normal 28 2 2 6 4" xfId="39502"/>
    <cellStyle name="Normal 28 2 2 7" xfId="39503"/>
    <cellStyle name="Normal 28 2 2 7 2" xfId="39504"/>
    <cellStyle name="Normal 28 2 2 7 2 2" xfId="39505"/>
    <cellStyle name="Normal 28 2 2 7 3" xfId="39506"/>
    <cellStyle name="Normal 28 2 2 7 4" xfId="39507"/>
    <cellStyle name="Normal 28 2 2 8" xfId="39508"/>
    <cellStyle name="Normal 28 2 2 8 2" xfId="39509"/>
    <cellStyle name="Normal 28 2 2 8 2 2" xfId="39510"/>
    <cellStyle name="Normal 28 2 2 8 3" xfId="39511"/>
    <cellStyle name="Normal 28 2 2 8 4" xfId="39512"/>
    <cellStyle name="Normal 28 2 2 9" xfId="39513"/>
    <cellStyle name="Normal 28 2 2 9 2" xfId="39514"/>
    <cellStyle name="Normal 28 2 3" xfId="39515"/>
    <cellStyle name="Normal 28 2 3 2" xfId="39516"/>
    <cellStyle name="Normal 28 2 3 2 2" xfId="39517"/>
    <cellStyle name="Normal 28 2 3 2 2 2" xfId="39518"/>
    <cellStyle name="Normal 28 2 3 2 3" xfId="39519"/>
    <cellStyle name="Normal 28 2 3 2 4" xfId="39520"/>
    <cellStyle name="Normal 28 2 3 3" xfId="39521"/>
    <cellStyle name="Normal 28 2 3 3 2" xfId="39522"/>
    <cellStyle name="Normal 28 2 3 4" xfId="39523"/>
    <cellStyle name="Normal 28 2 3 5" xfId="39524"/>
    <cellStyle name="Normal 28 2 4" xfId="39525"/>
    <cellStyle name="Normal 28 2 4 2" xfId="39526"/>
    <cellStyle name="Normal 28 2 4 2 2" xfId="39527"/>
    <cellStyle name="Normal 28 2 4 2 2 2" xfId="39528"/>
    <cellStyle name="Normal 28 2 4 2 3" xfId="39529"/>
    <cellStyle name="Normal 28 2 4 2 4" xfId="39530"/>
    <cellStyle name="Normal 28 2 4 3" xfId="39531"/>
    <cellStyle name="Normal 28 2 4 3 2" xfId="39532"/>
    <cellStyle name="Normal 28 2 4 4" xfId="39533"/>
    <cellStyle name="Normal 28 2 4 5" xfId="39534"/>
    <cellStyle name="Normal 28 2 5" xfId="39535"/>
    <cellStyle name="Normal 28 2 5 2" xfId="39536"/>
    <cellStyle name="Normal 28 2 5 2 2" xfId="39537"/>
    <cellStyle name="Normal 28 2 5 3" xfId="39538"/>
    <cellStyle name="Normal 28 2 5 4" xfId="39539"/>
    <cellStyle name="Normal 28 2 6" xfId="39540"/>
    <cellStyle name="Normal 28 2 6 2" xfId="39541"/>
    <cellStyle name="Normal 28 2 6 2 2" xfId="39542"/>
    <cellStyle name="Normal 28 2 6 3" xfId="39543"/>
    <cellStyle name="Normal 28 2 6 4" xfId="39544"/>
    <cellStyle name="Normal 28 2 7" xfId="39545"/>
    <cellStyle name="Normal 28 2 7 2" xfId="39546"/>
    <cellStyle name="Normal 28 2 7 2 2" xfId="39547"/>
    <cellStyle name="Normal 28 2 7 3" xfId="39548"/>
    <cellStyle name="Normal 28 2 7 4" xfId="39549"/>
    <cellStyle name="Normal 28 2 8" xfId="39550"/>
    <cellStyle name="Normal 28 2 8 2" xfId="39551"/>
    <cellStyle name="Normal 28 2 8 2 2" xfId="39552"/>
    <cellStyle name="Normal 28 2 8 3" xfId="39553"/>
    <cellStyle name="Normal 28 2 8 4" xfId="39554"/>
    <cellStyle name="Normal 28 2 9" xfId="39555"/>
    <cellStyle name="Normal 28 2 9 2" xfId="39556"/>
    <cellStyle name="Normal 28 2 9 2 2" xfId="39557"/>
    <cellStyle name="Normal 28 2 9 3" xfId="39558"/>
    <cellStyle name="Normal 28 2 9 4" xfId="39559"/>
    <cellStyle name="Normal 28 3" xfId="8497"/>
    <cellStyle name="Normal 28 3 10" xfId="39560"/>
    <cellStyle name="Normal 28 3 11" xfId="39561"/>
    <cellStyle name="Normal 28 3 12" xfId="39562"/>
    <cellStyle name="Normal 28 3 2" xfId="8498"/>
    <cellStyle name="Normal 28 3 2 2" xfId="39563"/>
    <cellStyle name="Normal 28 3 2 2 2" xfId="39564"/>
    <cellStyle name="Normal 28 3 2 2 2 2" xfId="39565"/>
    <cellStyle name="Normal 28 3 2 2 3" xfId="39566"/>
    <cellStyle name="Normal 28 3 2 2 4" xfId="39567"/>
    <cellStyle name="Normal 28 3 2 3" xfId="39568"/>
    <cellStyle name="Normal 28 3 2 3 2" xfId="39569"/>
    <cellStyle name="Normal 28 3 2 4" xfId="39570"/>
    <cellStyle name="Normal 28 3 2 5" xfId="39571"/>
    <cellStyle name="Normal 28 3 2 6" xfId="39572"/>
    <cellStyle name="Normal 28 3 3" xfId="39573"/>
    <cellStyle name="Normal 28 3 3 2" xfId="39574"/>
    <cellStyle name="Normal 28 3 3 2 2" xfId="39575"/>
    <cellStyle name="Normal 28 3 3 2 2 2" xfId="39576"/>
    <cellStyle name="Normal 28 3 3 2 3" xfId="39577"/>
    <cellStyle name="Normal 28 3 3 2 4" xfId="39578"/>
    <cellStyle name="Normal 28 3 3 3" xfId="39579"/>
    <cellStyle name="Normal 28 3 3 3 2" xfId="39580"/>
    <cellStyle name="Normal 28 3 3 4" xfId="39581"/>
    <cellStyle name="Normal 28 3 3 5" xfId="39582"/>
    <cellStyle name="Normal 28 3 4" xfId="39583"/>
    <cellStyle name="Normal 28 3 4 2" xfId="39584"/>
    <cellStyle name="Normal 28 3 4 2 2" xfId="39585"/>
    <cellStyle name="Normal 28 3 4 3" xfId="39586"/>
    <cellStyle name="Normal 28 3 4 4" xfId="39587"/>
    <cellStyle name="Normal 28 3 5" xfId="39588"/>
    <cellStyle name="Normal 28 3 5 2" xfId="39589"/>
    <cellStyle name="Normal 28 3 5 2 2" xfId="39590"/>
    <cellStyle name="Normal 28 3 5 3" xfId="39591"/>
    <cellStyle name="Normal 28 3 5 4" xfId="39592"/>
    <cellStyle name="Normal 28 3 6" xfId="39593"/>
    <cellStyle name="Normal 28 3 6 2" xfId="39594"/>
    <cellStyle name="Normal 28 3 6 2 2" xfId="39595"/>
    <cellStyle name="Normal 28 3 6 3" xfId="39596"/>
    <cellStyle name="Normal 28 3 6 4" xfId="39597"/>
    <cellStyle name="Normal 28 3 7" xfId="39598"/>
    <cellStyle name="Normal 28 3 7 2" xfId="39599"/>
    <cellStyle name="Normal 28 3 7 2 2" xfId="39600"/>
    <cellStyle name="Normal 28 3 7 3" xfId="39601"/>
    <cellStyle name="Normal 28 3 7 4" xfId="39602"/>
    <cellStyle name="Normal 28 3 8" xfId="39603"/>
    <cellStyle name="Normal 28 3 8 2" xfId="39604"/>
    <cellStyle name="Normal 28 3 8 2 2" xfId="39605"/>
    <cellStyle name="Normal 28 3 8 3" xfId="39606"/>
    <cellStyle name="Normal 28 3 8 4" xfId="39607"/>
    <cellStyle name="Normal 28 3 9" xfId="39608"/>
    <cellStyle name="Normal 28 3 9 2" xfId="39609"/>
    <cellStyle name="Normal 28 4" xfId="8499"/>
    <cellStyle name="Normal 28 4 10" xfId="39610"/>
    <cellStyle name="Normal 28 4 11" xfId="39611"/>
    <cellStyle name="Normal 28 4 12" xfId="39612"/>
    <cellStyle name="Normal 28 4 2" xfId="8500"/>
    <cellStyle name="Normal 28 4 2 2" xfId="39613"/>
    <cellStyle name="Normal 28 4 2 2 2" xfId="39614"/>
    <cellStyle name="Normal 28 4 2 3" xfId="39615"/>
    <cellStyle name="Normal 28 4 2 4" xfId="39616"/>
    <cellStyle name="Normal 28 4 2 5" xfId="39617"/>
    <cellStyle name="Normal 28 4 3" xfId="39618"/>
    <cellStyle name="Normal 28 4 3 2" xfId="39619"/>
    <cellStyle name="Normal 28 4 3 2 2" xfId="39620"/>
    <cellStyle name="Normal 28 4 3 3" xfId="39621"/>
    <cellStyle name="Normal 28 4 3 4" xfId="39622"/>
    <cellStyle name="Normal 28 4 4" xfId="39623"/>
    <cellStyle name="Normal 28 4 4 2" xfId="39624"/>
    <cellStyle name="Normal 28 4 4 2 2" xfId="39625"/>
    <cellStyle name="Normal 28 4 4 3" xfId="39626"/>
    <cellStyle name="Normal 28 4 4 4" xfId="39627"/>
    <cellStyle name="Normal 28 4 5" xfId="39628"/>
    <cellStyle name="Normal 28 4 5 2" xfId="39629"/>
    <cellStyle name="Normal 28 4 5 2 2" xfId="39630"/>
    <cellStyle name="Normal 28 4 5 3" xfId="39631"/>
    <cellStyle name="Normal 28 4 5 4" xfId="39632"/>
    <cellStyle name="Normal 28 4 6" xfId="39633"/>
    <cellStyle name="Normal 28 4 6 2" xfId="39634"/>
    <cellStyle name="Normal 28 4 6 2 2" xfId="39635"/>
    <cellStyle name="Normal 28 4 6 3" xfId="39636"/>
    <cellStyle name="Normal 28 4 6 4" xfId="39637"/>
    <cellStyle name="Normal 28 4 7" xfId="39638"/>
    <cellStyle name="Normal 28 4 7 2" xfId="39639"/>
    <cellStyle name="Normal 28 4 7 2 2" xfId="39640"/>
    <cellStyle name="Normal 28 4 7 3" xfId="39641"/>
    <cellStyle name="Normal 28 4 7 4" xfId="39642"/>
    <cellStyle name="Normal 28 4 8" xfId="39643"/>
    <cellStyle name="Normal 28 4 8 2" xfId="39644"/>
    <cellStyle name="Normal 28 4 8 2 2" xfId="39645"/>
    <cellStyle name="Normal 28 4 8 3" xfId="39646"/>
    <cellStyle name="Normal 28 4 8 4" xfId="39647"/>
    <cellStyle name="Normal 28 4 9" xfId="39648"/>
    <cellStyle name="Normal 28 4 9 2" xfId="39649"/>
    <cellStyle name="Normal 28 5" xfId="8501"/>
    <cellStyle name="Normal 28 5 2" xfId="39650"/>
    <cellStyle name="Normal 28 5 2 2" xfId="39651"/>
    <cellStyle name="Normal 28 5 2 2 2" xfId="39652"/>
    <cellStyle name="Normal 28 5 2 3" xfId="39653"/>
    <cellStyle name="Normal 28 5 2 4" xfId="39654"/>
    <cellStyle name="Normal 28 5 3" xfId="39655"/>
    <cellStyle name="Normal 28 5 3 2" xfId="39656"/>
    <cellStyle name="Normal 28 5 4" xfId="39657"/>
    <cellStyle name="Normal 28 5 5" xfId="39658"/>
    <cellStyle name="Normal 28 5 6" xfId="39659"/>
    <cellStyle name="Normal 28 6" xfId="39660"/>
    <cellStyle name="Normal 28 6 2" xfId="39661"/>
    <cellStyle name="Normal 28 6 2 2" xfId="39662"/>
    <cellStyle name="Normal 28 6 3" xfId="39663"/>
    <cellStyle name="Normal 28 6 4" xfId="39664"/>
    <cellStyle name="Normal 28 6 5" xfId="39665"/>
    <cellStyle name="Normal 28 7" xfId="39666"/>
    <cellStyle name="Normal 28 7 2" xfId="39667"/>
    <cellStyle name="Normal 28 7 2 2" xfId="39668"/>
    <cellStyle name="Normal 28 7 3" xfId="39669"/>
    <cellStyle name="Normal 28 7 4" xfId="39670"/>
    <cellStyle name="Normal 28 7 5" xfId="39671"/>
    <cellStyle name="Normal 28 8" xfId="39672"/>
    <cellStyle name="Normal 28 8 2" xfId="39673"/>
    <cellStyle name="Normal 28 8 2 2" xfId="39674"/>
    <cellStyle name="Normal 28 8 3" xfId="39675"/>
    <cellStyle name="Normal 28 8 4" xfId="39676"/>
    <cellStyle name="Normal 28 8 5" xfId="39677"/>
    <cellStyle name="Normal 28 9" xfId="39678"/>
    <cellStyle name="Normal 28 9 2" xfId="39679"/>
    <cellStyle name="Normal 28 9 2 2" xfId="39680"/>
    <cellStyle name="Normal 28 9 3" xfId="39681"/>
    <cellStyle name="Normal 28 9 4" xfId="39682"/>
    <cellStyle name="Normal 28_Expired Option Payouts w Detail" xfId="8502"/>
    <cellStyle name="Normal 29" xfId="8503"/>
    <cellStyle name="Normal 29 2" xfId="8504"/>
    <cellStyle name="Normal 29 2 2" xfId="8505"/>
    <cellStyle name="Normal 29 2 2 2" xfId="8506"/>
    <cellStyle name="Normal 29 2 3" xfId="8507"/>
    <cellStyle name="Normal 29 2 3 2" xfId="8508"/>
    <cellStyle name="Normal 29 2 4" xfId="8509"/>
    <cellStyle name="Normal 29 2 4 2" xfId="8510"/>
    <cellStyle name="Normal 29 2 5" xfId="39683"/>
    <cellStyle name="Normal 29 3" xfId="8511"/>
    <cellStyle name="Normal 29 3 2" xfId="39684"/>
    <cellStyle name="Normal 29 4" xfId="8512"/>
    <cellStyle name="Normal 29 4 2" xfId="39685"/>
    <cellStyle name="Normal 29 4 3" xfId="39686"/>
    <cellStyle name="Normal 29 5" xfId="8513"/>
    <cellStyle name="Normal 29 6" xfId="39687"/>
    <cellStyle name="Normal 29 7" xfId="39688"/>
    <cellStyle name="Normal 29 8" xfId="39689"/>
    <cellStyle name="Normal 29_Expired Option Payouts w Detail" xfId="8514"/>
    <cellStyle name="Normal 3" xfId="51"/>
    <cellStyle name="Normal 3 10" xfId="8515"/>
    <cellStyle name="Normal 3 10 2" xfId="39690"/>
    <cellStyle name="Normal 3 10 2 2" xfId="39691"/>
    <cellStyle name="Normal 3 10 2 2 2" xfId="39692"/>
    <cellStyle name="Normal 3 10 2 3" xfId="39693"/>
    <cellStyle name="Normal 3 10 2 4" xfId="39694"/>
    <cellStyle name="Normal 3 10 3" xfId="39695"/>
    <cellStyle name="Normal 3 10 3 2" xfId="39696"/>
    <cellStyle name="Normal 3 10 4" xfId="39697"/>
    <cellStyle name="Normal 3 10 5" xfId="39698"/>
    <cellStyle name="Normal 3 10 6" xfId="39699"/>
    <cellStyle name="Normal 3 11" xfId="8516"/>
    <cellStyle name="Normal 3 11 2" xfId="39700"/>
    <cellStyle name="Normal 3 11 2 2" xfId="39701"/>
    <cellStyle name="Normal 3 11 2 2 2" xfId="39702"/>
    <cellStyle name="Normal 3 11 2 3" xfId="39703"/>
    <cellStyle name="Normal 3 11 2 4" xfId="39704"/>
    <cellStyle name="Normal 3 11 3" xfId="39705"/>
    <cellStyle name="Normal 3 11 3 2" xfId="39706"/>
    <cellStyle name="Normal 3 11 4" xfId="39707"/>
    <cellStyle name="Normal 3 11 5" xfId="39708"/>
    <cellStyle name="Normal 3 11 6" xfId="39709"/>
    <cellStyle name="Normal 3 12" xfId="8517"/>
    <cellStyle name="Normal 3 12 2" xfId="39710"/>
    <cellStyle name="Normal 3 12 2 2" xfId="39711"/>
    <cellStyle name="Normal 3 12 2 2 2" xfId="39712"/>
    <cellStyle name="Normal 3 12 2 3" xfId="39713"/>
    <cellStyle name="Normal 3 12 2 4" xfId="39714"/>
    <cellStyle name="Normal 3 12 3" xfId="39715"/>
    <cellStyle name="Normal 3 12 3 2" xfId="39716"/>
    <cellStyle name="Normal 3 12 4" xfId="39717"/>
    <cellStyle name="Normal 3 12 5" xfId="39718"/>
    <cellStyle name="Normal 3 12 6" xfId="39719"/>
    <cellStyle name="Normal 3 13" xfId="8518"/>
    <cellStyle name="Normal 3 13 2" xfId="39720"/>
    <cellStyle name="Normal 3 13 2 2" xfId="39721"/>
    <cellStyle name="Normal 3 13 2 2 2" xfId="39722"/>
    <cellStyle name="Normal 3 13 2 3" xfId="39723"/>
    <cellStyle name="Normal 3 13 2 4" xfId="39724"/>
    <cellStyle name="Normal 3 13 3" xfId="39725"/>
    <cellStyle name="Normal 3 13 3 2" xfId="39726"/>
    <cellStyle name="Normal 3 13 4" xfId="39727"/>
    <cellStyle name="Normal 3 13 5" xfId="39728"/>
    <cellStyle name="Normal 3 13 6" xfId="39729"/>
    <cellStyle name="Normal 3 14" xfId="8519"/>
    <cellStyle name="Normal 3 14 2" xfId="8520"/>
    <cellStyle name="Normal 3 14 2 2" xfId="39730"/>
    <cellStyle name="Normal 3 14 2 3" xfId="39731"/>
    <cellStyle name="Normal 3 14 3" xfId="8521"/>
    <cellStyle name="Normal 3 14 4" xfId="8522"/>
    <cellStyle name="Normal 3 14 5" xfId="39732"/>
    <cellStyle name="Normal 3 14 6" xfId="39733"/>
    <cellStyle name="Normal 3 14 7" xfId="39734"/>
    <cellStyle name="Normal 3 15" xfId="8523"/>
    <cellStyle name="Normal 3 15 2" xfId="39735"/>
    <cellStyle name="Normal 3 15 2 2" xfId="39736"/>
    <cellStyle name="Normal 3 15 3" xfId="39737"/>
    <cellStyle name="Normal 3 15 4" xfId="39738"/>
    <cellStyle name="Normal 3 15 5" xfId="39739"/>
    <cellStyle name="Normal 3 16" xfId="8524"/>
    <cellStyle name="Normal 3 16 2" xfId="39740"/>
    <cellStyle name="Normal 3 16 2 2" xfId="39741"/>
    <cellStyle name="Normal 3 16 3" xfId="39742"/>
    <cellStyle name="Normal 3 16 4" xfId="39743"/>
    <cellStyle name="Normal 3 16 5" xfId="39744"/>
    <cellStyle name="Normal 3 17" xfId="8525"/>
    <cellStyle name="Normal 3 17 2" xfId="39745"/>
    <cellStyle name="Normal 3 17 2 2" xfId="39746"/>
    <cellStyle name="Normal 3 17 3" xfId="39747"/>
    <cellStyle name="Normal 3 17 4" xfId="39748"/>
    <cellStyle name="Normal 3 17 5" xfId="39749"/>
    <cellStyle name="Normal 3 18" xfId="8526"/>
    <cellStyle name="Normal 3 18 2" xfId="39750"/>
    <cellStyle name="Normal 3 18 2 2" xfId="39751"/>
    <cellStyle name="Normal 3 18 3" xfId="39752"/>
    <cellStyle name="Normal 3 18 4" xfId="39753"/>
    <cellStyle name="Normal 3 19" xfId="8527"/>
    <cellStyle name="Normal 3 2" xfId="52"/>
    <cellStyle name="Normal 3 2 10" xfId="47812"/>
    <cellStyle name="Normal 3 2 2" xfId="8529"/>
    <cellStyle name="Normal 3 2 2 2" xfId="8530"/>
    <cellStyle name="Normal 3 2 2 2 2" xfId="39754"/>
    <cellStyle name="Normal 3 2 2 2 2 2" xfId="39755"/>
    <cellStyle name="Normal 3 2 2 2 3" xfId="39756"/>
    <cellStyle name="Normal 3 2 2 2 4" xfId="39757"/>
    <cellStyle name="Normal 3 2 2 2 5" xfId="39758"/>
    <cellStyle name="Normal 3 2 2 3" xfId="8531"/>
    <cellStyle name="Normal 3 2 2 3 2" xfId="39759"/>
    <cellStyle name="Normal 3 2 2 4" xfId="39760"/>
    <cellStyle name="Normal 3 2 2 4 2" xfId="39761"/>
    <cellStyle name="Normal 3 2 2 4 2 2" xfId="39762"/>
    <cellStyle name="Normal 3 2 2 4 3" xfId="39763"/>
    <cellStyle name="Normal 3 2 2 5" xfId="39764"/>
    <cellStyle name="Normal 3 2 2 6" xfId="39765"/>
    <cellStyle name="Normal 3 2 3" xfId="8532"/>
    <cellStyle name="Normal 3 2 3 2" xfId="39766"/>
    <cellStyle name="Normal 3 2 3 2 2" xfId="39767"/>
    <cellStyle name="Normal 3 2 3 2 2 2" xfId="39768"/>
    <cellStyle name="Normal 3 2 3 2 3" xfId="39769"/>
    <cellStyle name="Normal 3 2 3 3" xfId="39770"/>
    <cellStyle name="Normal 3 2 3 3 2" xfId="39771"/>
    <cellStyle name="Normal 3 2 3 4" xfId="39772"/>
    <cellStyle name="Normal 3 2 3 5" xfId="39773"/>
    <cellStyle name="Normal 3 2 3 6" xfId="39774"/>
    <cellStyle name="Normal 3 2 4" xfId="8528"/>
    <cellStyle name="Normal 3 2 4 2" xfId="39775"/>
    <cellStyle name="Normal 3 2 4 2 2" xfId="39776"/>
    <cellStyle name="Normal 3 2 4 3" xfId="39777"/>
    <cellStyle name="Normal 3 2 4 4" xfId="39778"/>
    <cellStyle name="Normal 3 2 4 5" xfId="39779"/>
    <cellStyle name="Normal 3 2 5" xfId="39780"/>
    <cellStyle name="Normal 3 2 5 2" xfId="39781"/>
    <cellStyle name="Normal 3 2 5 2 2" xfId="39782"/>
    <cellStyle name="Normal 3 2 5 3" xfId="39783"/>
    <cellStyle name="Normal 3 2 5 4" xfId="39784"/>
    <cellStyle name="Normal 3 2 5 5" xfId="39785"/>
    <cellStyle name="Normal 3 2 6" xfId="39786"/>
    <cellStyle name="Normal 3 2 6 2" xfId="39787"/>
    <cellStyle name="Normal 3 2 6 2 2" xfId="39788"/>
    <cellStyle name="Normal 3 2 6 3" xfId="39789"/>
    <cellStyle name="Normal 3 2 6 4" xfId="39790"/>
    <cellStyle name="Normal 3 2 7" xfId="39791"/>
    <cellStyle name="Normal 3 2 8" xfId="39792"/>
    <cellStyle name="Normal 3 2 8 2" xfId="39793"/>
    <cellStyle name="Normal 3 2 9" xfId="39794"/>
    <cellStyle name="Normal 3 20" xfId="8533"/>
    <cellStyle name="Normal 3 21" xfId="8534"/>
    <cellStyle name="Normal 3 22" xfId="8535"/>
    <cellStyle name="Normal 3 23" xfId="8536"/>
    <cellStyle name="Normal 3 24" xfId="8537"/>
    <cellStyle name="Normal 3 25" xfId="8538"/>
    <cellStyle name="Normal 3 26" xfId="8539"/>
    <cellStyle name="Normal 3 27" xfId="8540"/>
    <cellStyle name="Normal 3 28" xfId="8541"/>
    <cellStyle name="Normal 3 29" xfId="8542"/>
    <cellStyle name="Normal 3 3" xfId="8543"/>
    <cellStyle name="Normal 3 3 2" xfId="8544"/>
    <cellStyle name="Normal 3 3 2 2" xfId="8545"/>
    <cellStyle name="Normal 3 3 2 2 2" xfId="39795"/>
    <cellStyle name="Normal 3 3 2 3" xfId="8546"/>
    <cellStyle name="Normal 3 3 2 3 2" xfId="39796"/>
    <cellStyle name="Normal 3 3 2 3 3" xfId="39797"/>
    <cellStyle name="Normal 3 3 2 4" xfId="39798"/>
    <cellStyle name="Normal 3 3 2 5" xfId="39799"/>
    <cellStyle name="Normal 3 3 3" xfId="8547"/>
    <cellStyle name="Normal 3 3 3 2" xfId="39800"/>
    <cellStyle name="Normal 3 3 3 2 2" xfId="39801"/>
    <cellStyle name="Normal 3 3 3 2 2 2" xfId="39802"/>
    <cellStyle name="Normal 3 3 3 2 3" xfId="39803"/>
    <cellStyle name="Normal 3 3 3 3" xfId="39804"/>
    <cellStyle name="Normal 3 3 3 3 2" xfId="39805"/>
    <cellStyle name="Normal 3 3 3 4" xfId="39806"/>
    <cellStyle name="Normal 3 3 3 5" xfId="39807"/>
    <cellStyle name="Normal 3 3 4" xfId="8548"/>
    <cellStyle name="Normal 3 3 5" xfId="39808"/>
    <cellStyle name="Normal 3 3 6" xfId="39809"/>
    <cellStyle name="Normal 3 3 7" xfId="39810"/>
    <cellStyle name="Normal 3 3 8" xfId="39811"/>
    <cellStyle name="Normal 3 30" xfId="8549"/>
    <cellStyle name="Normal 3 31" xfId="8550"/>
    <cellStyle name="Normal 3 32" xfId="8551"/>
    <cellStyle name="Normal 3 33" xfId="8552"/>
    <cellStyle name="Normal 3 34" xfId="8553"/>
    <cellStyle name="Normal 3 35" xfId="8554"/>
    <cellStyle name="Normal 3 36" xfId="8555"/>
    <cellStyle name="Normal 3 37" xfId="8556"/>
    <cellStyle name="Normal 3 37 2" xfId="39812"/>
    <cellStyle name="Normal 3 38" xfId="12793"/>
    <cellStyle name="Normal 3 39" xfId="39813"/>
    <cellStyle name="Normal 3 4" xfId="8557"/>
    <cellStyle name="Normal 3 4 2" xfId="8558"/>
    <cellStyle name="Normal 3 4 2 2" xfId="8559"/>
    <cellStyle name="Normal 3 4 2 3" xfId="8560"/>
    <cellStyle name="Normal 3 4 2 4" xfId="39814"/>
    <cellStyle name="Normal 3 4 3" xfId="8561"/>
    <cellStyle name="Normal 3 4 3 2" xfId="39815"/>
    <cellStyle name="Normal 3 4 4" xfId="39816"/>
    <cellStyle name="Normal 3 4 4 2" xfId="39817"/>
    <cellStyle name="Normal 3 4 4 3" xfId="39818"/>
    <cellStyle name="Normal 3 4 5" xfId="39819"/>
    <cellStyle name="Normal 3 4 6" xfId="39820"/>
    <cellStyle name="Normal 3 40" xfId="39821"/>
    <cellStyle name="Normal 3 5" xfId="8562"/>
    <cellStyle name="Normal 3 5 10" xfId="39822"/>
    <cellStyle name="Normal 3 5 10 2" xfId="39823"/>
    <cellStyle name="Normal 3 5 10 2 2" xfId="39824"/>
    <cellStyle name="Normal 3 5 10 3" xfId="39825"/>
    <cellStyle name="Normal 3 5 10 4" xfId="39826"/>
    <cellStyle name="Normal 3 5 11" xfId="39827"/>
    <cellStyle name="Normal 3 5 11 2" xfId="39828"/>
    <cellStyle name="Normal 3 5 11 2 2" xfId="39829"/>
    <cellStyle name="Normal 3 5 11 3" xfId="39830"/>
    <cellStyle name="Normal 3 5 11 4" xfId="39831"/>
    <cellStyle name="Normal 3 5 12" xfId="39832"/>
    <cellStyle name="Normal 3 5 12 2" xfId="39833"/>
    <cellStyle name="Normal 3 5 13" xfId="39834"/>
    <cellStyle name="Normal 3 5 14" xfId="39835"/>
    <cellStyle name="Normal 3 5 15" xfId="39836"/>
    <cellStyle name="Normal 3 5 2" xfId="8563"/>
    <cellStyle name="Normal 3 5 2 10" xfId="39837"/>
    <cellStyle name="Normal 3 5 2 10 2" xfId="39838"/>
    <cellStyle name="Normal 3 5 2 11" xfId="39839"/>
    <cellStyle name="Normal 3 5 2 12" xfId="39840"/>
    <cellStyle name="Normal 3 5 2 13" xfId="39841"/>
    <cellStyle name="Normal 3 5 2 2" xfId="8564"/>
    <cellStyle name="Normal 3 5 2 2 2" xfId="39842"/>
    <cellStyle name="Normal 3 5 2 2 2 2" xfId="39843"/>
    <cellStyle name="Normal 3 5 2 2 2 2 2" xfId="39844"/>
    <cellStyle name="Normal 3 5 2 2 2 3" xfId="39845"/>
    <cellStyle name="Normal 3 5 2 2 2 4" xfId="39846"/>
    <cellStyle name="Normal 3 5 2 2 3" xfId="39847"/>
    <cellStyle name="Normal 3 5 2 2 3 2" xfId="39848"/>
    <cellStyle name="Normal 3 5 2 2 4" xfId="39849"/>
    <cellStyle name="Normal 3 5 2 2 5" xfId="39850"/>
    <cellStyle name="Normal 3 5 2 2 6" xfId="39851"/>
    <cellStyle name="Normal 3 5 2 3" xfId="8565"/>
    <cellStyle name="Normal 3 5 2 3 2" xfId="39852"/>
    <cellStyle name="Normal 3 5 2 3 2 2" xfId="39853"/>
    <cellStyle name="Normal 3 5 2 3 2 2 2" xfId="39854"/>
    <cellStyle name="Normal 3 5 2 3 2 3" xfId="39855"/>
    <cellStyle name="Normal 3 5 2 3 2 4" xfId="39856"/>
    <cellStyle name="Normal 3 5 2 3 3" xfId="39857"/>
    <cellStyle name="Normal 3 5 2 3 3 2" xfId="39858"/>
    <cellStyle name="Normal 3 5 2 3 4" xfId="39859"/>
    <cellStyle name="Normal 3 5 2 3 5" xfId="39860"/>
    <cellStyle name="Normal 3 5 2 3 6" xfId="39861"/>
    <cellStyle name="Normal 3 5 2 4" xfId="39862"/>
    <cellStyle name="Normal 3 5 2 4 2" xfId="39863"/>
    <cellStyle name="Normal 3 5 2 4 2 2" xfId="39864"/>
    <cellStyle name="Normal 3 5 2 4 3" xfId="39865"/>
    <cellStyle name="Normal 3 5 2 4 4" xfId="39866"/>
    <cellStyle name="Normal 3 5 2 5" xfId="39867"/>
    <cellStyle name="Normal 3 5 2 5 2" xfId="39868"/>
    <cellStyle name="Normal 3 5 2 5 2 2" xfId="39869"/>
    <cellStyle name="Normal 3 5 2 5 3" xfId="39870"/>
    <cellStyle name="Normal 3 5 2 5 4" xfId="39871"/>
    <cellStyle name="Normal 3 5 2 6" xfId="39872"/>
    <cellStyle name="Normal 3 5 2 6 2" xfId="39873"/>
    <cellStyle name="Normal 3 5 2 6 2 2" xfId="39874"/>
    <cellStyle name="Normal 3 5 2 6 3" xfId="39875"/>
    <cellStyle name="Normal 3 5 2 6 4" xfId="39876"/>
    <cellStyle name="Normal 3 5 2 7" xfId="39877"/>
    <cellStyle name="Normal 3 5 2 7 2" xfId="39878"/>
    <cellStyle name="Normal 3 5 2 7 2 2" xfId="39879"/>
    <cellStyle name="Normal 3 5 2 7 3" xfId="39880"/>
    <cellStyle name="Normal 3 5 2 7 4" xfId="39881"/>
    <cellStyle name="Normal 3 5 2 8" xfId="39882"/>
    <cellStyle name="Normal 3 5 2 8 2" xfId="39883"/>
    <cellStyle name="Normal 3 5 2 8 2 2" xfId="39884"/>
    <cellStyle name="Normal 3 5 2 8 3" xfId="39885"/>
    <cellStyle name="Normal 3 5 2 8 4" xfId="39886"/>
    <cellStyle name="Normal 3 5 2 9" xfId="39887"/>
    <cellStyle name="Normal 3 5 2 9 2" xfId="39888"/>
    <cellStyle name="Normal 3 5 2 9 2 2" xfId="39889"/>
    <cellStyle name="Normal 3 5 2 9 3" xfId="39890"/>
    <cellStyle name="Normal 3 5 2 9 4" xfId="39891"/>
    <cellStyle name="Normal 3 5 3" xfId="8566"/>
    <cellStyle name="Normal 3 5 3 10" xfId="39892"/>
    <cellStyle name="Normal 3 5 3 11" xfId="39893"/>
    <cellStyle name="Normal 3 5 3 12" xfId="39894"/>
    <cellStyle name="Normal 3 5 3 2" xfId="39895"/>
    <cellStyle name="Normal 3 5 3 2 2" xfId="39896"/>
    <cellStyle name="Normal 3 5 3 2 2 2" xfId="39897"/>
    <cellStyle name="Normal 3 5 3 2 3" xfId="39898"/>
    <cellStyle name="Normal 3 5 3 2 4" xfId="39899"/>
    <cellStyle name="Normal 3 5 3 3" xfId="39900"/>
    <cellStyle name="Normal 3 5 3 3 2" xfId="39901"/>
    <cellStyle name="Normal 3 5 3 3 2 2" xfId="39902"/>
    <cellStyle name="Normal 3 5 3 3 3" xfId="39903"/>
    <cellStyle name="Normal 3 5 3 3 4" xfId="39904"/>
    <cellStyle name="Normal 3 5 3 4" xfId="39905"/>
    <cellStyle name="Normal 3 5 3 4 2" xfId="39906"/>
    <cellStyle name="Normal 3 5 3 4 2 2" xfId="39907"/>
    <cellStyle name="Normal 3 5 3 4 3" xfId="39908"/>
    <cellStyle name="Normal 3 5 3 4 4" xfId="39909"/>
    <cellStyle name="Normal 3 5 3 5" xfId="39910"/>
    <cellStyle name="Normal 3 5 3 5 2" xfId="39911"/>
    <cellStyle name="Normal 3 5 3 5 2 2" xfId="39912"/>
    <cellStyle name="Normal 3 5 3 5 3" xfId="39913"/>
    <cellStyle name="Normal 3 5 3 5 4" xfId="39914"/>
    <cellStyle name="Normal 3 5 3 6" xfId="39915"/>
    <cellStyle name="Normal 3 5 3 6 2" xfId="39916"/>
    <cellStyle name="Normal 3 5 3 6 2 2" xfId="39917"/>
    <cellStyle name="Normal 3 5 3 6 3" xfId="39918"/>
    <cellStyle name="Normal 3 5 3 6 4" xfId="39919"/>
    <cellStyle name="Normal 3 5 3 7" xfId="39920"/>
    <cellStyle name="Normal 3 5 3 7 2" xfId="39921"/>
    <cellStyle name="Normal 3 5 3 7 2 2" xfId="39922"/>
    <cellStyle name="Normal 3 5 3 7 3" xfId="39923"/>
    <cellStyle name="Normal 3 5 3 7 4" xfId="39924"/>
    <cellStyle name="Normal 3 5 3 8" xfId="39925"/>
    <cellStyle name="Normal 3 5 3 8 2" xfId="39926"/>
    <cellStyle name="Normal 3 5 3 8 2 2" xfId="39927"/>
    <cellStyle name="Normal 3 5 3 8 3" xfId="39928"/>
    <cellStyle name="Normal 3 5 3 8 4" xfId="39929"/>
    <cellStyle name="Normal 3 5 3 9" xfId="39930"/>
    <cellStyle name="Normal 3 5 3 9 2" xfId="39931"/>
    <cellStyle name="Normal 3 5 4" xfId="39932"/>
    <cellStyle name="Normal 3 5 4 2" xfId="39933"/>
    <cellStyle name="Normal 3 5 4 2 2" xfId="39934"/>
    <cellStyle name="Normal 3 5 4 2 2 2" xfId="39935"/>
    <cellStyle name="Normal 3 5 4 2 3" xfId="39936"/>
    <cellStyle name="Normal 3 5 4 2 4" xfId="39937"/>
    <cellStyle name="Normal 3 5 4 3" xfId="39938"/>
    <cellStyle name="Normal 3 5 4 3 2" xfId="39939"/>
    <cellStyle name="Normal 3 5 4 4" xfId="39940"/>
    <cellStyle name="Normal 3 5 4 5" xfId="39941"/>
    <cellStyle name="Normal 3 5 4 6" xfId="39942"/>
    <cellStyle name="Normal 3 5 5" xfId="39943"/>
    <cellStyle name="Normal 3 5 5 2" xfId="39944"/>
    <cellStyle name="Normal 3 5 5 2 2" xfId="39945"/>
    <cellStyle name="Normal 3 5 5 3" xfId="39946"/>
    <cellStyle name="Normal 3 5 5 4" xfId="39947"/>
    <cellStyle name="Normal 3 5 5 5" xfId="39948"/>
    <cellStyle name="Normal 3 5 6" xfId="39949"/>
    <cellStyle name="Normal 3 5 6 2" xfId="39950"/>
    <cellStyle name="Normal 3 5 6 2 2" xfId="39951"/>
    <cellStyle name="Normal 3 5 6 3" xfId="39952"/>
    <cellStyle name="Normal 3 5 6 4" xfId="39953"/>
    <cellStyle name="Normal 3 5 7" xfId="39954"/>
    <cellStyle name="Normal 3 5 7 2" xfId="39955"/>
    <cellStyle name="Normal 3 5 7 2 2" xfId="39956"/>
    <cellStyle name="Normal 3 5 7 3" xfId="39957"/>
    <cellStyle name="Normal 3 5 7 4" xfId="39958"/>
    <cellStyle name="Normal 3 5 8" xfId="39959"/>
    <cellStyle name="Normal 3 5 8 2" xfId="39960"/>
    <cellStyle name="Normal 3 5 8 2 2" xfId="39961"/>
    <cellStyle name="Normal 3 5 8 3" xfId="39962"/>
    <cellStyle name="Normal 3 5 8 4" xfId="39963"/>
    <cellStyle name="Normal 3 5 9" xfId="39964"/>
    <cellStyle name="Normal 3 5 9 2" xfId="39965"/>
    <cellStyle name="Normal 3 5 9 2 2" xfId="39966"/>
    <cellStyle name="Normal 3 5 9 3" xfId="39967"/>
    <cellStyle name="Normal 3 5 9 4" xfId="39968"/>
    <cellStyle name="Normal 3 6" xfId="8567"/>
    <cellStyle name="Normal 3 6 10" xfId="39969"/>
    <cellStyle name="Normal 3 6 10 2" xfId="39970"/>
    <cellStyle name="Normal 3 6 10 2 2" xfId="39971"/>
    <cellStyle name="Normal 3 6 10 3" xfId="39972"/>
    <cellStyle name="Normal 3 6 10 4" xfId="39973"/>
    <cellStyle name="Normal 3 6 11" xfId="39974"/>
    <cellStyle name="Normal 3 6 11 2" xfId="39975"/>
    <cellStyle name="Normal 3 6 11 2 2" xfId="39976"/>
    <cellStyle name="Normal 3 6 11 3" xfId="39977"/>
    <cellStyle name="Normal 3 6 11 4" xfId="39978"/>
    <cellStyle name="Normal 3 6 12" xfId="39979"/>
    <cellStyle name="Normal 3 6 12 2" xfId="39980"/>
    <cellStyle name="Normal 3 6 13" xfId="39981"/>
    <cellStyle name="Normal 3 6 14" xfId="39982"/>
    <cellStyle name="Normal 3 6 15" xfId="39983"/>
    <cellStyle name="Normal 3 6 2" xfId="8568"/>
    <cellStyle name="Normal 3 6 2 10" xfId="39984"/>
    <cellStyle name="Normal 3 6 2 10 2" xfId="39985"/>
    <cellStyle name="Normal 3 6 2 11" xfId="39986"/>
    <cellStyle name="Normal 3 6 2 12" xfId="39987"/>
    <cellStyle name="Normal 3 6 2 13" xfId="39988"/>
    <cellStyle name="Normal 3 6 2 2" xfId="8569"/>
    <cellStyle name="Normal 3 6 2 2 2" xfId="39989"/>
    <cellStyle name="Normal 3 6 2 2 2 2" xfId="39990"/>
    <cellStyle name="Normal 3 6 2 2 3" xfId="39991"/>
    <cellStyle name="Normal 3 6 2 2 4" xfId="39992"/>
    <cellStyle name="Normal 3 6 2 2 5" xfId="39993"/>
    <cellStyle name="Normal 3 6 2 3" xfId="8570"/>
    <cellStyle name="Normal 3 6 2 3 2" xfId="39994"/>
    <cellStyle name="Normal 3 6 2 3 2 2" xfId="39995"/>
    <cellStyle name="Normal 3 6 2 3 3" xfId="39996"/>
    <cellStyle name="Normal 3 6 2 3 4" xfId="39997"/>
    <cellStyle name="Normal 3 6 2 3 5" xfId="39998"/>
    <cellStyle name="Normal 3 6 2 4" xfId="39999"/>
    <cellStyle name="Normal 3 6 2 4 2" xfId="40000"/>
    <cellStyle name="Normal 3 6 2 4 2 2" xfId="40001"/>
    <cellStyle name="Normal 3 6 2 4 3" xfId="40002"/>
    <cellStyle name="Normal 3 6 2 4 4" xfId="40003"/>
    <cellStyle name="Normal 3 6 2 5" xfId="40004"/>
    <cellStyle name="Normal 3 6 2 5 2" xfId="40005"/>
    <cellStyle name="Normal 3 6 2 5 2 2" xfId="40006"/>
    <cellStyle name="Normal 3 6 2 5 3" xfId="40007"/>
    <cellStyle name="Normal 3 6 2 5 4" xfId="40008"/>
    <cellStyle name="Normal 3 6 2 6" xfId="40009"/>
    <cellStyle name="Normal 3 6 2 6 2" xfId="40010"/>
    <cellStyle name="Normal 3 6 2 6 2 2" xfId="40011"/>
    <cellStyle name="Normal 3 6 2 6 3" xfId="40012"/>
    <cellStyle name="Normal 3 6 2 6 4" xfId="40013"/>
    <cellStyle name="Normal 3 6 2 7" xfId="40014"/>
    <cellStyle name="Normal 3 6 2 7 2" xfId="40015"/>
    <cellStyle name="Normal 3 6 2 7 2 2" xfId="40016"/>
    <cellStyle name="Normal 3 6 2 7 3" xfId="40017"/>
    <cellStyle name="Normal 3 6 2 7 4" xfId="40018"/>
    <cellStyle name="Normal 3 6 2 8" xfId="40019"/>
    <cellStyle name="Normal 3 6 2 8 2" xfId="40020"/>
    <cellStyle name="Normal 3 6 2 8 2 2" xfId="40021"/>
    <cellStyle name="Normal 3 6 2 8 3" xfId="40022"/>
    <cellStyle name="Normal 3 6 2 8 4" xfId="40023"/>
    <cellStyle name="Normal 3 6 2 9" xfId="40024"/>
    <cellStyle name="Normal 3 6 2 9 2" xfId="40025"/>
    <cellStyle name="Normal 3 6 2 9 2 2" xfId="40026"/>
    <cellStyle name="Normal 3 6 2 9 3" xfId="40027"/>
    <cellStyle name="Normal 3 6 2 9 4" xfId="40028"/>
    <cellStyle name="Normal 3 6 3" xfId="8571"/>
    <cellStyle name="Normal 3 6 3 2" xfId="40029"/>
    <cellStyle name="Normal 3 6 3 2 2" xfId="40030"/>
    <cellStyle name="Normal 3 6 3 2 2 2" xfId="40031"/>
    <cellStyle name="Normal 3 6 3 2 3" xfId="40032"/>
    <cellStyle name="Normal 3 6 3 2 4" xfId="40033"/>
    <cellStyle name="Normal 3 6 3 3" xfId="40034"/>
    <cellStyle name="Normal 3 6 3 3 2" xfId="40035"/>
    <cellStyle name="Normal 3 6 3 4" xfId="40036"/>
    <cellStyle name="Normal 3 6 3 5" xfId="40037"/>
    <cellStyle name="Normal 3 6 3 6" xfId="40038"/>
    <cellStyle name="Normal 3 6 4" xfId="40039"/>
    <cellStyle name="Normal 3 6 4 2" xfId="40040"/>
    <cellStyle name="Normal 3 6 4 2 2" xfId="40041"/>
    <cellStyle name="Normal 3 6 4 3" xfId="40042"/>
    <cellStyle name="Normal 3 6 4 4" xfId="40043"/>
    <cellStyle name="Normal 3 6 5" xfId="40044"/>
    <cellStyle name="Normal 3 6 5 2" xfId="40045"/>
    <cellStyle name="Normal 3 6 5 2 2" xfId="40046"/>
    <cellStyle name="Normal 3 6 5 3" xfId="40047"/>
    <cellStyle name="Normal 3 6 5 4" xfId="40048"/>
    <cellStyle name="Normal 3 6 6" xfId="40049"/>
    <cellStyle name="Normal 3 6 6 2" xfId="40050"/>
    <cellStyle name="Normal 3 6 6 2 2" xfId="40051"/>
    <cellStyle name="Normal 3 6 6 3" xfId="40052"/>
    <cellStyle name="Normal 3 6 6 4" xfId="40053"/>
    <cellStyle name="Normal 3 6 7" xfId="40054"/>
    <cellStyle name="Normal 3 6 7 2" xfId="40055"/>
    <cellStyle name="Normal 3 6 7 2 2" xfId="40056"/>
    <cellStyle name="Normal 3 6 7 3" xfId="40057"/>
    <cellStyle name="Normal 3 6 7 4" xfId="40058"/>
    <cellStyle name="Normal 3 6 8" xfId="40059"/>
    <cellStyle name="Normal 3 6 8 2" xfId="40060"/>
    <cellStyle name="Normal 3 6 8 2 2" xfId="40061"/>
    <cellStyle name="Normal 3 6 8 3" xfId="40062"/>
    <cellStyle name="Normal 3 6 8 4" xfId="40063"/>
    <cellStyle name="Normal 3 6 9" xfId="40064"/>
    <cellStyle name="Normal 3 6 9 2" xfId="40065"/>
    <cellStyle name="Normal 3 6 9 2 2" xfId="40066"/>
    <cellStyle name="Normal 3 6 9 3" xfId="40067"/>
    <cellStyle name="Normal 3 6 9 4" xfId="40068"/>
    <cellStyle name="Normal 3 7" xfId="8572"/>
    <cellStyle name="Normal 3 7 10" xfId="40069"/>
    <cellStyle name="Normal 3 7 10 2" xfId="40070"/>
    <cellStyle name="Normal 3 7 11" xfId="40071"/>
    <cellStyle name="Normal 3 7 12" xfId="40072"/>
    <cellStyle name="Normal 3 7 13" xfId="40073"/>
    <cellStyle name="Normal 3 7 2" xfId="40074"/>
    <cellStyle name="Normal 3 7 2 2" xfId="40075"/>
    <cellStyle name="Normal 3 7 2 2 2" xfId="40076"/>
    <cellStyle name="Normal 3 7 2 2 2 2" xfId="40077"/>
    <cellStyle name="Normal 3 7 2 2 3" xfId="40078"/>
    <cellStyle name="Normal 3 7 2 2 4" xfId="40079"/>
    <cellStyle name="Normal 3 7 2 3" xfId="40080"/>
    <cellStyle name="Normal 3 7 2 3 2" xfId="40081"/>
    <cellStyle name="Normal 3 7 2 4" xfId="40082"/>
    <cellStyle name="Normal 3 7 2 5" xfId="40083"/>
    <cellStyle name="Normal 3 7 3" xfId="40084"/>
    <cellStyle name="Normal 3 7 3 2" xfId="40085"/>
    <cellStyle name="Normal 3 7 3 2 2" xfId="40086"/>
    <cellStyle name="Normal 3 7 3 2 2 2" xfId="40087"/>
    <cellStyle name="Normal 3 7 3 2 3" xfId="40088"/>
    <cellStyle name="Normal 3 7 3 2 4" xfId="40089"/>
    <cellStyle name="Normal 3 7 3 3" xfId="40090"/>
    <cellStyle name="Normal 3 7 3 3 2" xfId="40091"/>
    <cellStyle name="Normal 3 7 3 4" xfId="40092"/>
    <cellStyle name="Normal 3 7 3 5" xfId="40093"/>
    <cellStyle name="Normal 3 7 4" xfId="40094"/>
    <cellStyle name="Normal 3 7 4 2" xfId="40095"/>
    <cellStyle name="Normal 3 7 4 2 2" xfId="40096"/>
    <cellStyle name="Normal 3 7 4 3" xfId="40097"/>
    <cellStyle name="Normal 3 7 4 4" xfId="40098"/>
    <cellStyle name="Normal 3 7 5" xfId="40099"/>
    <cellStyle name="Normal 3 7 5 2" xfId="40100"/>
    <cellStyle name="Normal 3 7 5 2 2" xfId="40101"/>
    <cellStyle name="Normal 3 7 5 3" xfId="40102"/>
    <cellStyle name="Normal 3 7 5 4" xfId="40103"/>
    <cellStyle name="Normal 3 7 6" xfId="40104"/>
    <cellStyle name="Normal 3 7 6 2" xfId="40105"/>
    <cellStyle name="Normal 3 7 6 2 2" xfId="40106"/>
    <cellStyle name="Normal 3 7 6 3" xfId="40107"/>
    <cellStyle name="Normal 3 7 6 4" xfId="40108"/>
    <cellStyle name="Normal 3 7 7" xfId="40109"/>
    <cellStyle name="Normal 3 7 7 2" xfId="40110"/>
    <cellStyle name="Normal 3 7 7 2 2" xfId="40111"/>
    <cellStyle name="Normal 3 7 7 3" xfId="40112"/>
    <cellStyle name="Normal 3 7 7 4" xfId="40113"/>
    <cellStyle name="Normal 3 7 8" xfId="40114"/>
    <cellStyle name="Normal 3 7 8 2" xfId="40115"/>
    <cellStyle name="Normal 3 7 8 2 2" xfId="40116"/>
    <cellStyle name="Normal 3 7 8 3" xfId="40117"/>
    <cellStyle name="Normal 3 7 8 4" xfId="40118"/>
    <cellStyle name="Normal 3 7 9" xfId="40119"/>
    <cellStyle name="Normal 3 7 9 2" xfId="40120"/>
    <cellStyle name="Normal 3 7 9 2 2" xfId="40121"/>
    <cellStyle name="Normal 3 7 9 3" xfId="40122"/>
    <cellStyle name="Normal 3 7 9 4" xfId="40123"/>
    <cellStyle name="Normal 3 8" xfId="8573"/>
    <cellStyle name="Normal 3 8 2" xfId="40124"/>
    <cellStyle name="Normal 3 8 2 2" xfId="40125"/>
    <cellStyle name="Normal 3 8 2 2 2" xfId="40126"/>
    <cellStyle name="Normal 3 8 2 3" xfId="40127"/>
    <cellStyle name="Normal 3 8 2 4" xfId="40128"/>
    <cellStyle name="Normal 3 8 3" xfId="40129"/>
    <cellStyle name="Normal 3 8 3 2" xfId="40130"/>
    <cellStyle name="Normal 3 8 3 2 2" xfId="40131"/>
    <cellStyle name="Normal 3 8 3 3" xfId="40132"/>
    <cellStyle name="Normal 3 8 3 4" xfId="40133"/>
    <cellStyle name="Normal 3 8 4" xfId="40134"/>
    <cellStyle name="Normal 3 8 4 2" xfId="40135"/>
    <cellStyle name="Normal 3 8 5" xfId="40136"/>
    <cellStyle name="Normal 3 8 6" xfId="40137"/>
    <cellStyle name="Normal 3 8 7" xfId="40138"/>
    <cellStyle name="Normal 3 9" xfId="8574"/>
    <cellStyle name="Normal 3 9 2" xfId="40139"/>
    <cellStyle name="Normal 3 9 2 2" xfId="40140"/>
    <cellStyle name="Normal 3 9 2 2 2" xfId="40141"/>
    <cellStyle name="Normal 3 9 2 3" xfId="40142"/>
    <cellStyle name="Normal 3 9 2 4" xfId="40143"/>
    <cellStyle name="Normal 3 9 3" xfId="40144"/>
    <cellStyle name="Normal 3 9 3 2" xfId="40145"/>
    <cellStyle name="Normal 3 9 4" xfId="40146"/>
    <cellStyle name="Normal 3 9 5" xfId="40147"/>
    <cellStyle name="Normal 3 9 6" xfId="40148"/>
    <cellStyle name="Normal 3_JE_036_Purchased Gas Costs_032010_DN" xfId="40149"/>
    <cellStyle name="Normal 30" xfId="8575"/>
    <cellStyle name="Normal 30 2" xfId="40150"/>
    <cellStyle name="Normal 30 2 2" xfId="40151"/>
    <cellStyle name="Normal 30 3" xfId="40152"/>
    <cellStyle name="Normal 30 4" xfId="40153"/>
    <cellStyle name="Normal 30 4 2" xfId="40154"/>
    <cellStyle name="Normal 30 5" xfId="40155"/>
    <cellStyle name="Normal 31" xfId="8576"/>
    <cellStyle name="Normal 31 2" xfId="8577"/>
    <cellStyle name="Normal 31 2 2" xfId="8578"/>
    <cellStyle name="Normal 31 2 2 2" xfId="40156"/>
    <cellStyle name="Normal 31 2 2 2 2" xfId="40157"/>
    <cellStyle name="Normal 31 2 2 3" xfId="40158"/>
    <cellStyle name="Normal 31 2 2 4" xfId="40159"/>
    <cellStyle name="Normal 31 2 3" xfId="40160"/>
    <cellStyle name="Normal 31 2 3 2" xfId="40161"/>
    <cellStyle name="Normal 31 2 4" xfId="40162"/>
    <cellStyle name="Normal 31 2 5" xfId="40163"/>
    <cellStyle name="Normal 31 3" xfId="8579"/>
    <cellStyle name="Normal 31 3 2" xfId="8580"/>
    <cellStyle name="Normal 31 3 3" xfId="40164"/>
    <cellStyle name="Normal 31 4" xfId="8581"/>
    <cellStyle name="Normal 31 4 2" xfId="8582"/>
    <cellStyle name="Normal 31 4 3" xfId="40165"/>
    <cellStyle name="Normal 31 4 4" xfId="40166"/>
    <cellStyle name="Normal 31 5" xfId="8583"/>
    <cellStyle name="Normal 31 5 2" xfId="40167"/>
    <cellStyle name="Normal 31 6" xfId="40168"/>
    <cellStyle name="Normal 31 7" xfId="40169"/>
    <cellStyle name="Normal 31 8" xfId="40170"/>
    <cellStyle name="Normal 31 9" xfId="40171"/>
    <cellStyle name="Normal 31_Expired Option Payouts w Detail" xfId="8584"/>
    <cellStyle name="Normal 32" xfId="8585"/>
    <cellStyle name="Normal 32 10" xfId="40172"/>
    <cellStyle name="Normal 32 10 2" xfId="40173"/>
    <cellStyle name="Normal 32 10 2 2" xfId="40174"/>
    <cellStyle name="Normal 32 10 3" xfId="40175"/>
    <cellStyle name="Normal 32 10 4" xfId="40176"/>
    <cellStyle name="Normal 32 11" xfId="40177"/>
    <cellStyle name="Normal 32 11 2" xfId="40178"/>
    <cellStyle name="Normal 32 11 2 2" xfId="40179"/>
    <cellStyle name="Normal 32 11 3" xfId="40180"/>
    <cellStyle name="Normal 32 11 4" xfId="40181"/>
    <cellStyle name="Normal 32 12" xfId="40182"/>
    <cellStyle name="Normal 32 12 2" xfId="40183"/>
    <cellStyle name="Normal 32 12 2 2" xfId="40184"/>
    <cellStyle name="Normal 32 12 3" xfId="40185"/>
    <cellStyle name="Normal 32 13" xfId="40186"/>
    <cellStyle name="Normal 32 13 2" xfId="40187"/>
    <cellStyle name="Normal 32 14" xfId="40188"/>
    <cellStyle name="Normal 32 15" xfId="40189"/>
    <cellStyle name="Normal 32 16" xfId="40190"/>
    <cellStyle name="Normal 32 2" xfId="40191"/>
    <cellStyle name="Normal 32 2 10" xfId="40192"/>
    <cellStyle name="Normal 32 2 10 2" xfId="40193"/>
    <cellStyle name="Normal 32 2 11" xfId="40194"/>
    <cellStyle name="Normal 32 2 12" xfId="40195"/>
    <cellStyle name="Normal 32 2 13" xfId="40196"/>
    <cellStyle name="Normal 32 2 2" xfId="40197"/>
    <cellStyle name="Normal 32 2 2 10" xfId="40198"/>
    <cellStyle name="Normal 32 2 2 11" xfId="40199"/>
    <cellStyle name="Normal 32 2 2 2" xfId="40200"/>
    <cellStyle name="Normal 32 2 2 2 2" xfId="40201"/>
    <cellStyle name="Normal 32 2 2 2 2 2" xfId="40202"/>
    <cellStyle name="Normal 32 2 2 2 2 2 2" xfId="40203"/>
    <cellStyle name="Normal 32 2 2 2 2 3" xfId="40204"/>
    <cellStyle name="Normal 32 2 2 2 2 4" xfId="40205"/>
    <cellStyle name="Normal 32 2 2 2 3" xfId="40206"/>
    <cellStyle name="Normal 32 2 2 2 3 2" xfId="40207"/>
    <cellStyle name="Normal 32 2 2 2 4" xfId="40208"/>
    <cellStyle name="Normal 32 2 2 2 5" xfId="40209"/>
    <cellStyle name="Normal 32 2 2 3" xfId="40210"/>
    <cellStyle name="Normal 32 2 2 3 2" xfId="40211"/>
    <cellStyle name="Normal 32 2 2 3 2 2" xfId="40212"/>
    <cellStyle name="Normal 32 2 2 3 2 2 2" xfId="40213"/>
    <cellStyle name="Normal 32 2 2 3 2 3" xfId="40214"/>
    <cellStyle name="Normal 32 2 2 3 2 4" xfId="40215"/>
    <cellStyle name="Normal 32 2 2 3 3" xfId="40216"/>
    <cellStyle name="Normal 32 2 2 3 3 2" xfId="40217"/>
    <cellStyle name="Normal 32 2 2 3 4" xfId="40218"/>
    <cellStyle name="Normal 32 2 2 3 5" xfId="40219"/>
    <cellStyle name="Normal 32 2 2 4" xfId="40220"/>
    <cellStyle name="Normal 32 2 2 4 2" xfId="40221"/>
    <cellStyle name="Normal 32 2 2 4 2 2" xfId="40222"/>
    <cellStyle name="Normal 32 2 2 4 3" xfId="40223"/>
    <cellStyle name="Normal 32 2 2 4 4" xfId="40224"/>
    <cellStyle name="Normal 32 2 2 5" xfId="40225"/>
    <cellStyle name="Normal 32 2 2 5 2" xfId="40226"/>
    <cellStyle name="Normal 32 2 2 5 2 2" xfId="40227"/>
    <cellStyle name="Normal 32 2 2 5 3" xfId="40228"/>
    <cellStyle name="Normal 32 2 2 5 4" xfId="40229"/>
    <cellStyle name="Normal 32 2 2 6" xfId="40230"/>
    <cellStyle name="Normal 32 2 2 6 2" xfId="40231"/>
    <cellStyle name="Normal 32 2 2 6 2 2" xfId="40232"/>
    <cellStyle name="Normal 32 2 2 6 3" xfId="40233"/>
    <cellStyle name="Normal 32 2 2 6 4" xfId="40234"/>
    <cellStyle name="Normal 32 2 2 7" xfId="40235"/>
    <cellStyle name="Normal 32 2 2 7 2" xfId="40236"/>
    <cellStyle name="Normal 32 2 2 7 2 2" xfId="40237"/>
    <cellStyle name="Normal 32 2 2 7 3" xfId="40238"/>
    <cellStyle name="Normal 32 2 2 7 4" xfId="40239"/>
    <cellStyle name="Normal 32 2 2 8" xfId="40240"/>
    <cellStyle name="Normal 32 2 2 8 2" xfId="40241"/>
    <cellStyle name="Normal 32 2 2 8 2 2" xfId="40242"/>
    <cellStyle name="Normal 32 2 2 8 3" xfId="40243"/>
    <cellStyle name="Normal 32 2 2 8 4" xfId="40244"/>
    <cellStyle name="Normal 32 2 2 9" xfId="40245"/>
    <cellStyle name="Normal 32 2 2 9 2" xfId="40246"/>
    <cellStyle name="Normal 32 2 3" xfId="40247"/>
    <cellStyle name="Normal 32 2 3 2" xfId="40248"/>
    <cellStyle name="Normal 32 2 3 2 2" xfId="40249"/>
    <cellStyle name="Normal 32 2 3 2 2 2" xfId="40250"/>
    <cellStyle name="Normal 32 2 3 2 3" xfId="40251"/>
    <cellStyle name="Normal 32 2 3 2 4" xfId="40252"/>
    <cellStyle name="Normal 32 2 3 3" xfId="40253"/>
    <cellStyle name="Normal 32 2 3 3 2" xfId="40254"/>
    <cellStyle name="Normal 32 2 3 4" xfId="40255"/>
    <cellStyle name="Normal 32 2 3 5" xfId="40256"/>
    <cellStyle name="Normal 32 2 4" xfId="40257"/>
    <cellStyle name="Normal 32 2 4 2" xfId="40258"/>
    <cellStyle name="Normal 32 2 4 2 2" xfId="40259"/>
    <cellStyle name="Normal 32 2 4 2 2 2" xfId="40260"/>
    <cellStyle name="Normal 32 2 4 2 3" xfId="40261"/>
    <cellStyle name="Normal 32 2 4 2 4" xfId="40262"/>
    <cellStyle name="Normal 32 2 4 3" xfId="40263"/>
    <cellStyle name="Normal 32 2 4 3 2" xfId="40264"/>
    <cellStyle name="Normal 32 2 4 4" xfId="40265"/>
    <cellStyle name="Normal 32 2 4 5" xfId="40266"/>
    <cellStyle name="Normal 32 2 5" xfId="40267"/>
    <cellStyle name="Normal 32 2 5 2" xfId="40268"/>
    <cellStyle name="Normal 32 2 5 2 2" xfId="40269"/>
    <cellStyle name="Normal 32 2 5 3" xfId="40270"/>
    <cellStyle name="Normal 32 2 5 4" xfId="40271"/>
    <cellStyle name="Normal 32 2 6" xfId="40272"/>
    <cellStyle name="Normal 32 2 6 2" xfId="40273"/>
    <cellStyle name="Normal 32 2 6 2 2" xfId="40274"/>
    <cellStyle name="Normal 32 2 6 3" xfId="40275"/>
    <cellStyle name="Normal 32 2 6 4" xfId="40276"/>
    <cellStyle name="Normal 32 2 7" xfId="40277"/>
    <cellStyle name="Normal 32 2 7 2" xfId="40278"/>
    <cellStyle name="Normal 32 2 7 2 2" xfId="40279"/>
    <cellStyle name="Normal 32 2 7 3" xfId="40280"/>
    <cellStyle name="Normal 32 2 7 4" xfId="40281"/>
    <cellStyle name="Normal 32 2 8" xfId="40282"/>
    <cellStyle name="Normal 32 2 8 2" xfId="40283"/>
    <cellStyle name="Normal 32 2 8 2 2" xfId="40284"/>
    <cellStyle name="Normal 32 2 8 3" xfId="40285"/>
    <cellStyle name="Normal 32 2 8 4" xfId="40286"/>
    <cellStyle name="Normal 32 2 9" xfId="40287"/>
    <cellStyle name="Normal 32 2 9 2" xfId="40288"/>
    <cellStyle name="Normal 32 2 9 2 2" xfId="40289"/>
    <cellStyle name="Normal 32 2 9 3" xfId="40290"/>
    <cellStyle name="Normal 32 2 9 4" xfId="40291"/>
    <cellStyle name="Normal 32 3" xfId="40292"/>
    <cellStyle name="Normal 32 3 10" xfId="40293"/>
    <cellStyle name="Normal 32 3 11" xfId="40294"/>
    <cellStyle name="Normal 32 3 12" xfId="40295"/>
    <cellStyle name="Normal 32 3 2" xfId="40296"/>
    <cellStyle name="Normal 32 3 2 2" xfId="40297"/>
    <cellStyle name="Normal 32 3 2 2 2" xfId="40298"/>
    <cellStyle name="Normal 32 3 2 2 2 2" xfId="40299"/>
    <cellStyle name="Normal 32 3 2 2 3" xfId="40300"/>
    <cellStyle name="Normal 32 3 2 2 4" xfId="40301"/>
    <cellStyle name="Normal 32 3 2 3" xfId="40302"/>
    <cellStyle name="Normal 32 3 2 3 2" xfId="40303"/>
    <cellStyle name="Normal 32 3 2 4" xfId="40304"/>
    <cellStyle name="Normal 32 3 2 5" xfId="40305"/>
    <cellStyle name="Normal 32 3 3" xfId="40306"/>
    <cellStyle name="Normal 32 3 3 2" xfId="40307"/>
    <cellStyle name="Normal 32 3 3 2 2" xfId="40308"/>
    <cellStyle name="Normal 32 3 3 2 2 2" xfId="40309"/>
    <cellStyle name="Normal 32 3 3 2 3" xfId="40310"/>
    <cellStyle name="Normal 32 3 3 2 4" xfId="40311"/>
    <cellStyle name="Normal 32 3 3 3" xfId="40312"/>
    <cellStyle name="Normal 32 3 3 3 2" xfId="40313"/>
    <cellStyle name="Normal 32 3 3 4" xfId="40314"/>
    <cellStyle name="Normal 32 3 3 5" xfId="40315"/>
    <cellStyle name="Normal 32 3 4" xfId="40316"/>
    <cellStyle name="Normal 32 3 4 2" xfId="40317"/>
    <cellStyle name="Normal 32 3 4 2 2" xfId="40318"/>
    <cellStyle name="Normal 32 3 4 3" xfId="40319"/>
    <cellStyle name="Normal 32 3 4 4" xfId="40320"/>
    <cellStyle name="Normal 32 3 5" xfId="40321"/>
    <cellStyle name="Normal 32 3 5 2" xfId="40322"/>
    <cellStyle name="Normal 32 3 5 2 2" xfId="40323"/>
    <cellStyle name="Normal 32 3 5 3" xfId="40324"/>
    <cellStyle name="Normal 32 3 5 4" xfId="40325"/>
    <cellStyle name="Normal 32 3 6" xfId="40326"/>
    <cellStyle name="Normal 32 3 6 2" xfId="40327"/>
    <cellStyle name="Normal 32 3 6 2 2" xfId="40328"/>
    <cellStyle name="Normal 32 3 6 3" xfId="40329"/>
    <cellStyle name="Normal 32 3 6 4" xfId="40330"/>
    <cellStyle name="Normal 32 3 7" xfId="40331"/>
    <cellStyle name="Normal 32 3 7 2" xfId="40332"/>
    <cellStyle name="Normal 32 3 7 2 2" xfId="40333"/>
    <cellStyle name="Normal 32 3 7 3" xfId="40334"/>
    <cellStyle name="Normal 32 3 7 4" xfId="40335"/>
    <cellStyle name="Normal 32 3 8" xfId="40336"/>
    <cellStyle name="Normal 32 3 8 2" xfId="40337"/>
    <cellStyle name="Normal 32 3 8 2 2" xfId="40338"/>
    <cellStyle name="Normal 32 3 8 3" xfId="40339"/>
    <cellStyle name="Normal 32 3 8 4" xfId="40340"/>
    <cellStyle name="Normal 32 3 9" xfId="40341"/>
    <cellStyle name="Normal 32 3 9 2" xfId="40342"/>
    <cellStyle name="Normal 32 4" xfId="40343"/>
    <cellStyle name="Normal 32 4 10" xfId="40344"/>
    <cellStyle name="Normal 32 4 11" xfId="40345"/>
    <cellStyle name="Normal 32 4 12" xfId="40346"/>
    <cellStyle name="Normal 32 4 2" xfId="40347"/>
    <cellStyle name="Normal 32 4 2 2" xfId="40348"/>
    <cellStyle name="Normal 32 4 2 2 2" xfId="40349"/>
    <cellStyle name="Normal 32 4 2 3" xfId="40350"/>
    <cellStyle name="Normal 32 4 2 4" xfId="40351"/>
    <cellStyle name="Normal 32 4 3" xfId="40352"/>
    <cellStyle name="Normal 32 4 3 2" xfId="40353"/>
    <cellStyle name="Normal 32 4 3 2 2" xfId="40354"/>
    <cellStyle name="Normal 32 4 3 3" xfId="40355"/>
    <cellStyle name="Normal 32 4 3 4" xfId="40356"/>
    <cellStyle name="Normal 32 4 4" xfId="40357"/>
    <cellStyle name="Normal 32 4 4 2" xfId="40358"/>
    <cellStyle name="Normal 32 4 4 2 2" xfId="40359"/>
    <cellStyle name="Normal 32 4 4 3" xfId="40360"/>
    <cellStyle name="Normal 32 4 4 4" xfId="40361"/>
    <cellStyle name="Normal 32 4 5" xfId="40362"/>
    <cellStyle name="Normal 32 4 5 2" xfId="40363"/>
    <cellStyle name="Normal 32 4 5 2 2" xfId="40364"/>
    <cellStyle name="Normal 32 4 5 3" xfId="40365"/>
    <cellStyle name="Normal 32 4 5 4" xfId="40366"/>
    <cellStyle name="Normal 32 4 6" xfId="40367"/>
    <cellStyle name="Normal 32 4 6 2" xfId="40368"/>
    <cellStyle name="Normal 32 4 6 2 2" xfId="40369"/>
    <cellStyle name="Normal 32 4 6 3" xfId="40370"/>
    <cellStyle name="Normal 32 4 6 4" xfId="40371"/>
    <cellStyle name="Normal 32 4 7" xfId="40372"/>
    <cellStyle name="Normal 32 4 7 2" xfId="40373"/>
    <cellStyle name="Normal 32 4 7 2 2" xfId="40374"/>
    <cellStyle name="Normal 32 4 7 3" xfId="40375"/>
    <cellStyle name="Normal 32 4 7 4" xfId="40376"/>
    <cellStyle name="Normal 32 4 8" xfId="40377"/>
    <cellStyle name="Normal 32 4 8 2" xfId="40378"/>
    <cellStyle name="Normal 32 4 8 2 2" xfId="40379"/>
    <cellStyle name="Normal 32 4 8 3" xfId="40380"/>
    <cellStyle name="Normal 32 4 8 4" xfId="40381"/>
    <cellStyle name="Normal 32 4 9" xfId="40382"/>
    <cellStyle name="Normal 32 4 9 2" xfId="40383"/>
    <cellStyle name="Normal 32 5" xfId="40384"/>
    <cellStyle name="Normal 32 5 2" xfId="40385"/>
    <cellStyle name="Normal 32 5 2 2" xfId="40386"/>
    <cellStyle name="Normal 32 5 2 2 2" xfId="40387"/>
    <cellStyle name="Normal 32 5 2 3" xfId="40388"/>
    <cellStyle name="Normal 32 5 2 4" xfId="40389"/>
    <cellStyle name="Normal 32 5 3" xfId="40390"/>
    <cellStyle name="Normal 32 5 3 2" xfId="40391"/>
    <cellStyle name="Normal 32 5 4" xfId="40392"/>
    <cellStyle name="Normal 32 5 5" xfId="40393"/>
    <cellStyle name="Normal 32 6" xfId="40394"/>
    <cellStyle name="Normal 32 6 2" xfId="40395"/>
    <cellStyle name="Normal 32 6 2 2" xfId="40396"/>
    <cellStyle name="Normal 32 6 3" xfId="40397"/>
    <cellStyle name="Normal 32 6 4" xfId="40398"/>
    <cellStyle name="Normal 32 7" xfId="40399"/>
    <cellStyle name="Normal 32 7 2" xfId="40400"/>
    <cellStyle name="Normal 32 7 2 2" xfId="40401"/>
    <cellStyle name="Normal 32 7 3" xfId="40402"/>
    <cellStyle name="Normal 32 7 4" xfId="40403"/>
    <cellStyle name="Normal 32 8" xfId="40404"/>
    <cellStyle name="Normal 32 8 2" xfId="40405"/>
    <cellStyle name="Normal 32 8 2 2" xfId="40406"/>
    <cellStyle name="Normal 32 8 3" xfId="40407"/>
    <cellStyle name="Normal 32 8 4" xfId="40408"/>
    <cellStyle name="Normal 32 9" xfId="40409"/>
    <cellStyle name="Normal 32 9 2" xfId="40410"/>
    <cellStyle name="Normal 32 9 2 2" xfId="40411"/>
    <cellStyle name="Normal 32 9 3" xfId="40412"/>
    <cellStyle name="Normal 32 9 4" xfId="40413"/>
    <cellStyle name="Normal 33" xfId="8586"/>
    <cellStyle name="Normal 33 10" xfId="8587"/>
    <cellStyle name="Normal 33 11" xfId="8588"/>
    <cellStyle name="Normal 33 12" xfId="8589"/>
    <cellStyle name="Normal 33 13" xfId="8590"/>
    <cellStyle name="Normal 33 14" xfId="8591"/>
    <cellStyle name="Normal 33 15" xfId="8592"/>
    <cellStyle name="Normal 33 16" xfId="8593"/>
    <cellStyle name="Normal 33 17" xfId="8594"/>
    <cellStyle name="Normal 33 18" xfId="8595"/>
    <cellStyle name="Normal 33 19" xfId="8596"/>
    <cellStyle name="Normal 33 2" xfId="8597"/>
    <cellStyle name="Normal 33 20" xfId="8598"/>
    <cellStyle name="Normal 33 21" xfId="8599"/>
    <cellStyle name="Normal 33 22" xfId="8600"/>
    <cellStyle name="Normal 33 23" xfId="8601"/>
    <cellStyle name="Normal 33 24" xfId="8602"/>
    <cellStyle name="Normal 33 25" xfId="40414"/>
    <cellStyle name="Normal 33 26" xfId="40415"/>
    <cellStyle name="Normal 33 3" xfId="8603"/>
    <cellStyle name="Normal 33 4" xfId="8604"/>
    <cellStyle name="Normal 33 4 2" xfId="40416"/>
    <cellStyle name="Normal 33 4 3" xfId="40417"/>
    <cellStyle name="Normal 33 5" xfId="8605"/>
    <cellStyle name="Normal 33 6" xfId="8606"/>
    <cellStyle name="Normal 33 7" xfId="8607"/>
    <cellStyle name="Normal 33 8" xfId="8608"/>
    <cellStyle name="Normal 33 9" xfId="8609"/>
    <cellStyle name="Normal 34" xfId="8610"/>
    <cellStyle name="Normal 34 10" xfId="40418"/>
    <cellStyle name="Normal 34 10 2" xfId="40419"/>
    <cellStyle name="Normal 34 10 2 2" xfId="40420"/>
    <cellStyle name="Normal 34 10 3" xfId="40421"/>
    <cellStyle name="Normal 34 10 4" xfId="40422"/>
    <cellStyle name="Normal 34 11" xfId="40423"/>
    <cellStyle name="Normal 34 11 2" xfId="40424"/>
    <cellStyle name="Normal 34 11 2 2" xfId="40425"/>
    <cellStyle name="Normal 34 11 3" xfId="40426"/>
    <cellStyle name="Normal 34 11 4" xfId="40427"/>
    <cellStyle name="Normal 34 12" xfId="40428"/>
    <cellStyle name="Normal 34 12 2" xfId="40429"/>
    <cellStyle name="Normal 34 12 2 2" xfId="40430"/>
    <cellStyle name="Normal 34 12 3" xfId="40431"/>
    <cellStyle name="Normal 34 13" xfId="40432"/>
    <cellStyle name="Normal 34 13 2" xfId="40433"/>
    <cellStyle name="Normal 34 14" xfId="40434"/>
    <cellStyle name="Normal 34 15" xfId="40435"/>
    <cellStyle name="Normal 34 16" xfId="40436"/>
    <cellStyle name="Normal 34 2" xfId="8611"/>
    <cellStyle name="Normal 34 2 10" xfId="40437"/>
    <cellStyle name="Normal 34 2 10 2" xfId="40438"/>
    <cellStyle name="Normal 34 2 11" xfId="40439"/>
    <cellStyle name="Normal 34 2 12" xfId="40440"/>
    <cellStyle name="Normal 34 2 13" xfId="40441"/>
    <cellStyle name="Normal 34 2 2" xfId="8612"/>
    <cellStyle name="Normal 34 2 2 10" xfId="40442"/>
    <cellStyle name="Normal 34 2 2 11" xfId="40443"/>
    <cellStyle name="Normal 34 2 2 12" xfId="40444"/>
    <cellStyle name="Normal 34 2 2 2" xfId="40445"/>
    <cellStyle name="Normal 34 2 2 2 2" xfId="40446"/>
    <cellStyle name="Normal 34 2 2 2 2 2" xfId="40447"/>
    <cellStyle name="Normal 34 2 2 2 2 2 2" xfId="40448"/>
    <cellStyle name="Normal 34 2 2 2 2 3" xfId="40449"/>
    <cellStyle name="Normal 34 2 2 2 2 4" xfId="40450"/>
    <cellStyle name="Normal 34 2 2 2 3" xfId="40451"/>
    <cellStyle name="Normal 34 2 2 2 3 2" xfId="40452"/>
    <cellStyle name="Normal 34 2 2 2 4" xfId="40453"/>
    <cellStyle name="Normal 34 2 2 2 5" xfId="40454"/>
    <cellStyle name="Normal 34 2 2 3" xfId="40455"/>
    <cellStyle name="Normal 34 2 2 3 2" xfId="40456"/>
    <cellStyle name="Normal 34 2 2 3 2 2" xfId="40457"/>
    <cellStyle name="Normal 34 2 2 3 2 2 2" xfId="40458"/>
    <cellStyle name="Normal 34 2 2 3 2 3" xfId="40459"/>
    <cellStyle name="Normal 34 2 2 3 2 4" xfId="40460"/>
    <cellStyle name="Normal 34 2 2 3 3" xfId="40461"/>
    <cellStyle name="Normal 34 2 2 3 3 2" xfId="40462"/>
    <cellStyle name="Normal 34 2 2 3 4" xfId="40463"/>
    <cellStyle name="Normal 34 2 2 3 5" xfId="40464"/>
    <cellStyle name="Normal 34 2 2 4" xfId="40465"/>
    <cellStyle name="Normal 34 2 2 4 2" xfId="40466"/>
    <cellStyle name="Normal 34 2 2 4 2 2" xfId="40467"/>
    <cellStyle name="Normal 34 2 2 4 3" xfId="40468"/>
    <cellStyle name="Normal 34 2 2 4 4" xfId="40469"/>
    <cellStyle name="Normal 34 2 2 5" xfId="40470"/>
    <cellStyle name="Normal 34 2 2 5 2" xfId="40471"/>
    <cellStyle name="Normal 34 2 2 5 2 2" xfId="40472"/>
    <cellStyle name="Normal 34 2 2 5 3" xfId="40473"/>
    <cellStyle name="Normal 34 2 2 5 4" xfId="40474"/>
    <cellStyle name="Normal 34 2 2 6" xfId="40475"/>
    <cellStyle name="Normal 34 2 2 6 2" xfId="40476"/>
    <cellStyle name="Normal 34 2 2 6 2 2" xfId="40477"/>
    <cellStyle name="Normal 34 2 2 6 3" xfId="40478"/>
    <cellStyle name="Normal 34 2 2 6 4" xfId="40479"/>
    <cellStyle name="Normal 34 2 2 7" xfId="40480"/>
    <cellStyle name="Normal 34 2 2 7 2" xfId="40481"/>
    <cellStyle name="Normal 34 2 2 7 2 2" xfId="40482"/>
    <cellStyle name="Normal 34 2 2 7 3" xfId="40483"/>
    <cellStyle name="Normal 34 2 2 7 4" xfId="40484"/>
    <cellStyle name="Normal 34 2 2 8" xfId="40485"/>
    <cellStyle name="Normal 34 2 2 8 2" xfId="40486"/>
    <cellStyle name="Normal 34 2 2 8 2 2" xfId="40487"/>
    <cellStyle name="Normal 34 2 2 8 3" xfId="40488"/>
    <cellStyle name="Normal 34 2 2 8 4" xfId="40489"/>
    <cellStyle name="Normal 34 2 2 9" xfId="40490"/>
    <cellStyle name="Normal 34 2 2 9 2" xfId="40491"/>
    <cellStyle name="Normal 34 2 3" xfId="40492"/>
    <cellStyle name="Normal 34 2 3 2" xfId="40493"/>
    <cellStyle name="Normal 34 2 3 2 2" xfId="40494"/>
    <cellStyle name="Normal 34 2 3 2 2 2" xfId="40495"/>
    <cellStyle name="Normal 34 2 3 2 3" xfId="40496"/>
    <cellStyle name="Normal 34 2 3 2 4" xfId="40497"/>
    <cellStyle name="Normal 34 2 3 3" xfId="40498"/>
    <cellStyle name="Normal 34 2 3 3 2" xfId="40499"/>
    <cellStyle name="Normal 34 2 3 4" xfId="40500"/>
    <cellStyle name="Normal 34 2 3 5" xfId="40501"/>
    <cellStyle name="Normal 34 2 4" xfId="40502"/>
    <cellStyle name="Normal 34 2 4 2" xfId="40503"/>
    <cellStyle name="Normal 34 2 4 2 2" xfId="40504"/>
    <cellStyle name="Normal 34 2 4 2 2 2" xfId="40505"/>
    <cellStyle name="Normal 34 2 4 2 3" xfId="40506"/>
    <cellStyle name="Normal 34 2 4 2 4" xfId="40507"/>
    <cellStyle name="Normal 34 2 4 3" xfId="40508"/>
    <cellStyle name="Normal 34 2 4 3 2" xfId="40509"/>
    <cellStyle name="Normal 34 2 4 4" xfId="40510"/>
    <cellStyle name="Normal 34 2 4 5" xfId="40511"/>
    <cellStyle name="Normal 34 2 5" xfId="40512"/>
    <cellStyle name="Normal 34 2 5 2" xfId="40513"/>
    <cellStyle name="Normal 34 2 5 2 2" xfId="40514"/>
    <cellStyle name="Normal 34 2 5 3" xfId="40515"/>
    <cellStyle name="Normal 34 2 5 4" xfId="40516"/>
    <cellStyle name="Normal 34 2 6" xfId="40517"/>
    <cellStyle name="Normal 34 2 6 2" xfId="40518"/>
    <cellStyle name="Normal 34 2 6 2 2" xfId="40519"/>
    <cellStyle name="Normal 34 2 6 3" xfId="40520"/>
    <cellStyle name="Normal 34 2 6 4" xfId="40521"/>
    <cellStyle name="Normal 34 2 7" xfId="40522"/>
    <cellStyle name="Normal 34 2 7 2" xfId="40523"/>
    <cellStyle name="Normal 34 2 7 2 2" xfId="40524"/>
    <cellStyle name="Normal 34 2 7 3" xfId="40525"/>
    <cellStyle name="Normal 34 2 7 4" xfId="40526"/>
    <cellStyle name="Normal 34 2 8" xfId="40527"/>
    <cellStyle name="Normal 34 2 8 2" xfId="40528"/>
    <cellStyle name="Normal 34 2 8 2 2" xfId="40529"/>
    <cellStyle name="Normal 34 2 8 3" xfId="40530"/>
    <cellStyle name="Normal 34 2 8 4" xfId="40531"/>
    <cellStyle name="Normal 34 2 9" xfId="40532"/>
    <cellStyle name="Normal 34 2 9 2" xfId="40533"/>
    <cellStyle name="Normal 34 2 9 2 2" xfId="40534"/>
    <cellStyle name="Normal 34 2 9 3" xfId="40535"/>
    <cellStyle name="Normal 34 2 9 4" xfId="40536"/>
    <cellStyle name="Normal 34 3" xfId="8613"/>
    <cellStyle name="Normal 34 3 10" xfId="40537"/>
    <cellStyle name="Normal 34 3 11" xfId="40538"/>
    <cellStyle name="Normal 34 3 12" xfId="40539"/>
    <cellStyle name="Normal 34 3 2" xfId="8614"/>
    <cellStyle name="Normal 34 3 2 2" xfId="40540"/>
    <cellStyle name="Normal 34 3 2 2 2" xfId="40541"/>
    <cellStyle name="Normal 34 3 2 2 2 2" xfId="40542"/>
    <cellStyle name="Normal 34 3 2 2 3" xfId="40543"/>
    <cellStyle name="Normal 34 3 2 2 4" xfId="40544"/>
    <cellStyle name="Normal 34 3 2 3" xfId="40545"/>
    <cellStyle name="Normal 34 3 2 3 2" xfId="40546"/>
    <cellStyle name="Normal 34 3 2 4" xfId="40547"/>
    <cellStyle name="Normal 34 3 2 5" xfId="40548"/>
    <cellStyle name="Normal 34 3 2 6" xfId="40549"/>
    <cellStyle name="Normal 34 3 3" xfId="40550"/>
    <cellStyle name="Normal 34 3 3 2" xfId="40551"/>
    <cellStyle name="Normal 34 3 3 2 2" xfId="40552"/>
    <cellStyle name="Normal 34 3 3 2 2 2" xfId="40553"/>
    <cellStyle name="Normal 34 3 3 2 3" xfId="40554"/>
    <cellStyle name="Normal 34 3 3 2 4" xfId="40555"/>
    <cellStyle name="Normal 34 3 3 3" xfId="40556"/>
    <cellStyle name="Normal 34 3 3 3 2" xfId="40557"/>
    <cellStyle name="Normal 34 3 3 4" xfId="40558"/>
    <cellStyle name="Normal 34 3 3 5" xfId="40559"/>
    <cellStyle name="Normal 34 3 4" xfId="40560"/>
    <cellStyle name="Normal 34 3 4 2" xfId="40561"/>
    <cellStyle name="Normal 34 3 4 2 2" xfId="40562"/>
    <cellStyle name="Normal 34 3 4 3" xfId="40563"/>
    <cellStyle name="Normal 34 3 4 4" xfId="40564"/>
    <cellStyle name="Normal 34 3 5" xfId="40565"/>
    <cellStyle name="Normal 34 3 5 2" xfId="40566"/>
    <cellStyle name="Normal 34 3 5 2 2" xfId="40567"/>
    <cellStyle name="Normal 34 3 5 3" xfId="40568"/>
    <cellStyle name="Normal 34 3 5 4" xfId="40569"/>
    <cellStyle name="Normal 34 3 6" xfId="40570"/>
    <cellStyle name="Normal 34 3 6 2" xfId="40571"/>
    <cellStyle name="Normal 34 3 6 2 2" xfId="40572"/>
    <cellStyle name="Normal 34 3 6 3" xfId="40573"/>
    <cellStyle name="Normal 34 3 6 4" xfId="40574"/>
    <cellStyle name="Normal 34 3 7" xfId="40575"/>
    <cellStyle name="Normal 34 3 7 2" xfId="40576"/>
    <cellStyle name="Normal 34 3 7 2 2" xfId="40577"/>
    <cellStyle name="Normal 34 3 7 3" xfId="40578"/>
    <cellStyle name="Normal 34 3 7 4" xfId="40579"/>
    <cellStyle name="Normal 34 3 8" xfId="40580"/>
    <cellStyle name="Normal 34 3 8 2" xfId="40581"/>
    <cellStyle name="Normal 34 3 8 2 2" xfId="40582"/>
    <cellStyle name="Normal 34 3 8 3" xfId="40583"/>
    <cellStyle name="Normal 34 3 8 4" xfId="40584"/>
    <cellStyle name="Normal 34 3 9" xfId="40585"/>
    <cellStyle name="Normal 34 3 9 2" xfId="40586"/>
    <cellStyle name="Normal 34 4" xfId="8615"/>
    <cellStyle name="Normal 34 4 10" xfId="40587"/>
    <cellStyle name="Normal 34 4 11" xfId="40588"/>
    <cellStyle name="Normal 34 4 12" xfId="40589"/>
    <cellStyle name="Normal 34 4 2" xfId="8616"/>
    <cellStyle name="Normal 34 4 2 2" xfId="40590"/>
    <cellStyle name="Normal 34 4 2 2 2" xfId="40591"/>
    <cellStyle name="Normal 34 4 2 3" xfId="40592"/>
    <cellStyle name="Normal 34 4 2 4" xfId="40593"/>
    <cellStyle name="Normal 34 4 2 5" xfId="40594"/>
    <cellStyle name="Normal 34 4 3" xfId="40595"/>
    <cellStyle name="Normal 34 4 3 2" xfId="40596"/>
    <cellStyle name="Normal 34 4 3 2 2" xfId="40597"/>
    <cellStyle name="Normal 34 4 3 3" xfId="40598"/>
    <cellStyle name="Normal 34 4 3 4" xfId="40599"/>
    <cellStyle name="Normal 34 4 4" xfId="40600"/>
    <cellStyle name="Normal 34 4 4 2" xfId="40601"/>
    <cellStyle name="Normal 34 4 4 2 2" xfId="40602"/>
    <cellStyle name="Normal 34 4 4 3" xfId="40603"/>
    <cellStyle name="Normal 34 4 4 4" xfId="40604"/>
    <cellStyle name="Normal 34 4 5" xfId="40605"/>
    <cellStyle name="Normal 34 4 5 2" xfId="40606"/>
    <cellStyle name="Normal 34 4 5 2 2" xfId="40607"/>
    <cellStyle name="Normal 34 4 5 3" xfId="40608"/>
    <cellStyle name="Normal 34 4 5 4" xfId="40609"/>
    <cellStyle name="Normal 34 4 6" xfId="40610"/>
    <cellStyle name="Normal 34 4 6 2" xfId="40611"/>
    <cellStyle name="Normal 34 4 6 2 2" xfId="40612"/>
    <cellStyle name="Normal 34 4 6 3" xfId="40613"/>
    <cellStyle name="Normal 34 4 6 4" xfId="40614"/>
    <cellStyle name="Normal 34 4 7" xfId="40615"/>
    <cellStyle name="Normal 34 4 7 2" xfId="40616"/>
    <cellStyle name="Normal 34 4 7 2 2" xfId="40617"/>
    <cellStyle name="Normal 34 4 7 3" xfId="40618"/>
    <cellStyle name="Normal 34 4 7 4" xfId="40619"/>
    <cellStyle name="Normal 34 4 8" xfId="40620"/>
    <cellStyle name="Normal 34 4 8 2" xfId="40621"/>
    <cellStyle name="Normal 34 4 8 2 2" xfId="40622"/>
    <cellStyle name="Normal 34 4 8 3" xfId="40623"/>
    <cellStyle name="Normal 34 4 8 4" xfId="40624"/>
    <cellStyle name="Normal 34 4 9" xfId="40625"/>
    <cellStyle name="Normal 34 4 9 2" xfId="40626"/>
    <cellStyle name="Normal 34 5" xfId="8617"/>
    <cellStyle name="Normal 34 5 2" xfId="40627"/>
    <cellStyle name="Normal 34 5 2 2" xfId="40628"/>
    <cellStyle name="Normal 34 5 2 2 2" xfId="40629"/>
    <cellStyle name="Normal 34 5 2 3" xfId="40630"/>
    <cellStyle name="Normal 34 5 2 4" xfId="40631"/>
    <cellStyle name="Normal 34 5 3" xfId="40632"/>
    <cellStyle name="Normal 34 5 3 2" xfId="40633"/>
    <cellStyle name="Normal 34 5 4" xfId="40634"/>
    <cellStyle name="Normal 34 5 5" xfId="40635"/>
    <cellStyle name="Normal 34 5 6" xfId="40636"/>
    <cellStyle name="Normal 34 6" xfId="40637"/>
    <cellStyle name="Normal 34 6 2" xfId="40638"/>
    <cellStyle name="Normal 34 6 2 2" xfId="40639"/>
    <cellStyle name="Normal 34 6 3" xfId="40640"/>
    <cellStyle name="Normal 34 6 4" xfId="40641"/>
    <cellStyle name="Normal 34 6 5" xfId="40642"/>
    <cellStyle name="Normal 34 7" xfId="40643"/>
    <cellStyle name="Normal 34 7 2" xfId="40644"/>
    <cellStyle name="Normal 34 7 2 2" xfId="40645"/>
    <cellStyle name="Normal 34 7 3" xfId="40646"/>
    <cellStyle name="Normal 34 7 4" xfId="40647"/>
    <cellStyle name="Normal 34 7 5" xfId="40648"/>
    <cellStyle name="Normal 34 8" xfId="40649"/>
    <cellStyle name="Normal 34 8 2" xfId="40650"/>
    <cellStyle name="Normal 34 8 2 2" xfId="40651"/>
    <cellStyle name="Normal 34 8 3" xfId="40652"/>
    <cellStyle name="Normal 34 8 4" xfId="40653"/>
    <cellStyle name="Normal 34 8 5" xfId="40654"/>
    <cellStyle name="Normal 34 9" xfId="40655"/>
    <cellStyle name="Normal 34 9 2" xfId="40656"/>
    <cellStyle name="Normal 34 9 2 2" xfId="40657"/>
    <cellStyle name="Normal 34 9 3" xfId="40658"/>
    <cellStyle name="Normal 34 9 4" xfId="40659"/>
    <cellStyle name="Normal 34_Expired Option Payouts w Detail" xfId="8618"/>
    <cellStyle name="Normal 35" xfId="8619"/>
    <cellStyle name="Normal 35 10" xfId="40660"/>
    <cellStyle name="Normal 35 10 2" xfId="40661"/>
    <cellStyle name="Normal 35 10 2 2" xfId="40662"/>
    <cellStyle name="Normal 35 10 3" xfId="40663"/>
    <cellStyle name="Normal 35 10 4" xfId="40664"/>
    <cellStyle name="Normal 35 11" xfId="40665"/>
    <cellStyle name="Normal 35 11 2" xfId="40666"/>
    <cellStyle name="Normal 35 11 2 2" xfId="40667"/>
    <cellStyle name="Normal 35 11 3" xfId="40668"/>
    <cellStyle name="Normal 35 11 4" xfId="40669"/>
    <cellStyle name="Normal 35 12" xfId="40670"/>
    <cellStyle name="Normal 35 12 2" xfId="40671"/>
    <cellStyle name="Normal 35 12 2 2" xfId="40672"/>
    <cellStyle name="Normal 35 12 3" xfId="40673"/>
    <cellStyle name="Normal 35 12 4" xfId="40674"/>
    <cellStyle name="Normal 35 13" xfId="40675"/>
    <cellStyle name="Normal 35 13 2" xfId="40676"/>
    <cellStyle name="Normal 35 13 2 2" xfId="40677"/>
    <cellStyle name="Normal 35 13 3" xfId="40678"/>
    <cellStyle name="Normal 35 14" xfId="40679"/>
    <cellStyle name="Normal 35 14 2" xfId="40680"/>
    <cellStyle name="Normal 35 15" xfId="40681"/>
    <cellStyle name="Normal 35 16" xfId="40682"/>
    <cellStyle name="Normal 35 17" xfId="40683"/>
    <cellStyle name="Normal 35 2" xfId="8620"/>
    <cellStyle name="Normal 35 2 10" xfId="40684"/>
    <cellStyle name="Normal 35 2 10 2" xfId="40685"/>
    <cellStyle name="Normal 35 2 10 2 2" xfId="40686"/>
    <cellStyle name="Normal 35 2 10 3" xfId="40687"/>
    <cellStyle name="Normal 35 2 10 4" xfId="40688"/>
    <cellStyle name="Normal 35 2 11" xfId="40689"/>
    <cellStyle name="Normal 35 2 11 2" xfId="40690"/>
    <cellStyle name="Normal 35 2 11 2 2" xfId="40691"/>
    <cellStyle name="Normal 35 2 11 3" xfId="40692"/>
    <cellStyle name="Normal 35 2 11 4" xfId="40693"/>
    <cellStyle name="Normal 35 2 12" xfId="40694"/>
    <cellStyle name="Normal 35 2 12 2" xfId="40695"/>
    <cellStyle name="Normal 35 2 12 2 2" xfId="40696"/>
    <cellStyle name="Normal 35 2 12 3" xfId="40697"/>
    <cellStyle name="Normal 35 2 12 4" xfId="40698"/>
    <cellStyle name="Normal 35 2 13" xfId="40699"/>
    <cellStyle name="Normal 35 2 13 2" xfId="40700"/>
    <cellStyle name="Normal 35 2 14" xfId="40701"/>
    <cellStyle name="Normal 35 2 15" xfId="40702"/>
    <cellStyle name="Normal 35 2 16" xfId="40703"/>
    <cellStyle name="Normal 35 2 2" xfId="8621"/>
    <cellStyle name="Normal 35 2 2 10" xfId="40704"/>
    <cellStyle name="Normal 35 2 2 10 2" xfId="40705"/>
    <cellStyle name="Normal 35 2 2 10 2 2" xfId="40706"/>
    <cellStyle name="Normal 35 2 2 10 3" xfId="40707"/>
    <cellStyle name="Normal 35 2 2 10 4" xfId="40708"/>
    <cellStyle name="Normal 35 2 2 11" xfId="40709"/>
    <cellStyle name="Normal 35 2 2 11 2" xfId="40710"/>
    <cellStyle name="Normal 35 2 2 11 2 2" xfId="40711"/>
    <cellStyle name="Normal 35 2 2 11 3" xfId="40712"/>
    <cellStyle name="Normal 35 2 2 11 4" xfId="40713"/>
    <cellStyle name="Normal 35 2 2 12" xfId="40714"/>
    <cellStyle name="Normal 35 2 2 12 2" xfId="40715"/>
    <cellStyle name="Normal 35 2 2 13" xfId="40716"/>
    <cellStyle name="Normal 35 2 2 14" xfId="40717"/>
    <cellStyle name="Normal 35 2 2 15" xfId="40718"/>
    <cellStyle name="Normal 35 2 2 2" xfId="40719"/>
    <cellStyle name="Normal 35 2 2 2 10" xfId="40720"/>
    <cellStyle name="Normal 35 2 2 2 10 2" xfId="40721"/>
    <cellStyle name="Normal 35 2 2 2 11" xfId="40722"/>
    <cellStyle name="Normal 35 2 2 2 12" xfId="40723"/>
    <cellStyle name="Normal 35 2 2 2 13" xfId="40724"/>
    <cellStyle name="Normal 35 2 2 2 2" xfId="40725"/>
    <cellStyle name="Normal 35 2 2 2 2 10" xfId="40726"/>
    <cellStyle name="Normal 35 2 2 2 2 11" xfId="40727"/>
    <cellStyle name="Normal 35 2 2 2 2 2" xfId="40728"/>
    <cellStyle name="Normal 35 2 2 2 2 2 2" xfId="40729"/>
    <cellStyle name="Normal 35 2 2 2 2 2 2 2" xfId="40730"/>
    <cellStyle name="Normal 35 2 2 2 2 2 2 2 2" xfId="40731"/>
    <cellStyle name="Normal 35 2 2 2 2 2 2 3" xfId="40732"/>
    <cellStyle name="Normal 35 2 2 2 2 2 2 4" xfId="40733"/>
    <cellStyle name="Normal 35 2 2 2 2 2 3" xfId="40734"/>
    <cellStyle name="Normal 35 2 2 2 2 2 3 2" xfId="40735"/>
    <cellStyle name="Normal 35 2 2 2 2 2 4" xfId="40736"/>
    <cellStyle name="Normal 35 2 2 2 2 2 5" xfId="40737"/>
    <cellStyle name="Normal 35 2 2 2 2 3" xfId="40738"/>
    <cellStyle name="Normal 35 2 2 2 2 3 2" xfId="40739"/>
    <cellStyle name="Normal 35 2 2 2 2 3 2 2" xfId="40740"/>
    <cellStyle name="Normal 35 2 2 2 2 3 2 2 2" xfId="40741"/>
    <cellStyle name="Normal 35 2 2 2 2 3 2 3" xfId="40742"/>
    <cellStyle name="Normal 35 2 2 2 2 3 2 4" xfId="40743"/>
    <cellStyle name="Normal 35 2 2 2 2 3 3" xfId="40744"/>
    <cellStyle name="Normal 35 2 2 2 2 3 3 2" xfId="40745"/>
    <cellStyle name="Normal 35 2 2 2 2 3 4" xfId="40746"/>
    <cellStyle name="Normal 35 2 2 2 2 3 5" xfId="40747"/>
    <cellStyle name="Normal 35 2 2 2 2 4" xfId="40748"/>
    <cellStyle name="Normal 35 2 2 2 2 4 2" xfId="40749"/>
    <cellStyle name="Normal 35 2 2 2 2 4 2 2" xfId="40750"/>
    <cellStyle name="Normal 35 2 2 2 2 4 3" xfId="40751"/>
    <cellStyle name="Normal 35 2 2 2 2 4 4" xfId="40752"/>
    <cellStyle name="Normal 35 2 2 2 2 5" xfId="40753"/>
    <cellStyle name="Normal 35 2 2 2 2 5 2" xfId="40754"/>
    <cellStyle name="Normal 35 2 2 2 2 5 2 2" xfId="40755"/>
    <cellStyle name="Normal 35 2 2 2 2 5 3" xfId="40756"/>
    <cellStyle name="Normal 35 2 2 2 2 5 4" xfId="40757"/>
    <cellStyle name="Normal 35 2 2 2 2 6" xfId="40758"/>
    <cellStyle name="Normal 35 2 2 2 2 6 2" xfId="40759"/>
    <cellStyle name="Normal 35 2 2 2 2 6 2 2" xfId="40760"/>
    <cellStyle name="Normal 35 2 2 2 2 6 3" xfId="40761"/>
    <cellStyle name="Normal 35 2 2 2 2 6 4" xfId="40762"/>
    <cellStyle name="Normal 35 2 2 2 2 7" xfId="40763"/>
    <cellStyle name="Normal 35 2 2 2 2 7 2" xfId="40764"/>
    <cellStyle name="Normal 35 2 2 2 2 7 2 2" xfId="40765"/>
    <cellStyle name="Normal 35 2 2 2 2 7 3" xfId="40766"/>
    <cellStyle name="Normal 35 2 2 2 2 7 4" xfId="40767"/>
    <cellStyle name="Normal 35 2 2 2 2 8" xfId="40768"/>
    <cellStyle name="Normal 35 2 2 2 2 8 2" xfId="40769"/>
    <cellStyle name="Normal 35 2 2 2 2 8 2 2" xfId="40770"/>
    <cellStyle name="Normal 35 2 2 2 2 8 3" xfId="40771"/>
    <cellStyle name="Normal 35 2 2 2 2 8 4" xfId="40772"/>
    <cellStyle name="Normal 35 2 2 2 2 9" xfId="40773"/>
    <cellStyle name="Normal 35 2 2 2 2 9 2" xfId="40774"/>
    <cellStyle name="Normal 35 2 2 2 3" xfId="40775"/>
    <cellStyle name="Normal 35 2 2 2 3 2" xfId="40776"/>
    <cellStyle name="Normal 35 2 2 2 3 2 2" xfId="40777"/>
    <cellStyle name="Normal 35 2 2 2 3 2 2 2" xfId="40778"/>
    <cellStyle name="Normal 35 2 2 2 3 2 3" xfId="40779"/>
    <cellStyle name="Normal 35 2 2 2 3 2 4" xfId="40780"/>
    <cellStyle name="Normal 35 2 2 2 3 3" xfId="40781"/>
    <cellStyle name="Normal 35 2 2 2 3 3 2" xfId="40782"/>
    <cellStyle name="Normal 35 2 2 2 3 4" xfId="40783"/>
    <cellStyle name="Normal 35 2 2 2 3 5" xfId="40784"/>
    <cellStyle name="Normal 35 2 2 2 4" xfId="40785"/>
    <cellStyle name="Normal 35 2 2 2 4 2" xfId="40786"/>
    <cellStyle name="Normal 35 2 2 2 4 2 2" xfId="40787"/>
    <cellStyle name="Normal 35 2 2 2 4 2 2 2" xfId="40788"/>
    <cellStyle name="Normal 35 2 2 2 4 2 3" xfId="40789"/>
    <cellStyle name="Normal 35 2 2 2 4 2 4" xfId="40790"/>
    <cellStyle name="Normal 35 2 2 2 4 3" xfId="40791"/>
    <cellStyle name="Normal 35 2 2 2 4 3 2" xfId="40792"/>
    <cellStyle name="Normal 35 2 2 2 4 4" xfId="40793"/>
    <cellStyle name="Normal 35 2 2 2 4 5" xfId="40794"/>
    <cellStyle name="Normal 35 2 2 2 5" xfId="40795"/>
    <cellStyle name="Normal 35 2 2 2 5 2" xfId="40796"/>
    <cellStyle name="Normal 35 2 2 2 5 2 2" xfId="40797"/>
    <cellStyle name="Normal 35 2 2 2 5 3" xfId="40798"/>
    <cellStyle name="Normal 35 2 2 2 5 4" xfId="40799"/>
    <cellStyle name="Normal 35 2 2 2 6" xfId="40800"/>
    <cellStyle name="Normal 35 2 2 2 6 2" xfId="40801"/>
    <cellStyle name="Normal 35 2 2 2 6 2 2" xfId="40802"/>
    <cellStyle name="Normal 35 2 2 2 6 3" xfId="40803"/>
    <cellStyle name="Normal 35 2 2 2 6 4" xfId="40804"/>
    <cellStyle name="Normal 35 2 2 2 7" xfId="40805"/>
    <cellStyle name="Normal 35 2 2 2 7 2" xfId="40806"/>
    <cellStyle name="Normal 35 2 2 2 7 2 2" xfId="40807"/>
    <cellStyle name="Normal 35 2 2 2 7 3" xfId="40808"/>
    <cellStyle name="Normal 35 2 2 2 7 4" xfId="40809"/>
    <cellStyle name="Normal 35 2 2 2 8" xfId="40810"/>
    <cellStyle name="Normal 35 2 2 2 8 2" xfId="40811"/>
    <cellStyle name="Normal 35 2 2 2 8 2 2" xfId="40812"/>
    <cellStyle name="Normal 35 2 2 2 8 3" xfId="40813"/>
    <cellStyle name="Normal 35 2 2 2 8 4" xfId="40814"/>
    <cellStyle name="Normal 35 2 2 2 9" xfId="40815"/>
    <cellStyle name="Normal 35 2 2 2 9 2" xfId="40816"/>
    <cellStyle name="Normal 35 2 2 2 9 2 2" xfId="40817"/>
    <cellStyle name="Normal 35 2 2 2 9 3" xfId="40818"/>
    <cellStyle name="Normal 35 2 2 2 9 4" xfId="40819"/>
    <cellStyle name="Normal 35 2 2 3" xfId="40820"/>
    <cellStyle name="Normal 35 2 2 3 10" xfId="40821"/>
    <cellStyle name="Normal 35 2 2 3 11" xfId="40822"/>
    <cellStyle name="Normal 35 2 2 3 12" xfId="40823"/>
    <cellStyle name="Normal 35 2 2 3 2" xfId="40824"/>
    <cellStyle name="Normal 35 2 2 3 2 2" xfId="40825"/>
    <cellStyle name="Normal 35 2 2 3 2 2 2" xfId="40826"/>
    <cellStyle name="Normal 35 2 2 3 2 2 2 2" xfId="40827"/>
    <cellStyle name="Normal 35 2 2 3 2 2 3" xfId="40828"/>
    <cellStyle name="Normal 35 2 2 3 2 2 4" xfId="40829"/>
    <cellStyle name="Normal 35 2 2 3 2 3" xfId="40830"/>
    <cellStyle name="Normal 35 2 2 3 2 3 2" xfId="40831"/>
    <cellStyle name="Normal 35 2 2 3 2 4" xfId="40832"/>
    <cellStyle name="Normal 35 2 2 3 2 5" xfId="40833"/>
    <cellStyle name="Normal 35 2 2 3 3" xfId="40834"/>
    <cellStyle name="Normal 35 2 2 3 3 2" xfId="40835"/>
    <cellStyle name="Normal 35 2 2 3 3 2 2" xfId="40836"/>
    <cellStyle name="Normal 35 2 2 3 3 2 2 2" xfId="40837"/>
    <cellStyle name="Normal 35 2 2 3 3 2 3" xfId="40838"/>
    <cellStyle name="Normal 35 2 2 3 3 2 4" xfId="40839"/>
    <cellStyle name="Normal 35 2 2 3 3 3" xfId="40840"/>
    <cellStyle name="Normal 35 2 2 3 3 3 2" xfId="40841"/>
    <cellStyle name="Normal 35 2 2 3 3 4" xfId="40842"/>
    <cellStyle name="Normal 35 2 2 3 3 5" xfId="40843"/>
    <cellStyle name="Normal 35 2 2 3 4" xfId="40844"/>
    <cellStyle name="Normal 35 2 2 3 4 2" xfId="40845"/>
    <cellStyle name="Normal 35 2 2 3 4 2 2" xfId="40846"/>
    <cellStyle name="Normal 35 2 2 3 4 3" xfId="40847"/>
    <cellStyle name="Normal 35 2 2 3 4 4" xfId="40848"/>
    <cellStyle name="Normal 35 2 2 3 5" xfId="40849"/>
    <cellStyle name="Normal 35 2 2 3 5 2" xfId="40850"/>
    <cellStyle name="Normal 35 2 2 3 5 2 2" xfId="40851"/>
    <cellStyle name="Normal 35 2 2 3 5 3" xfId="40852"/>
    <cellStyle name="Normal 35 2 2 3 5 4" xfId="40853"/>
    <cellStyle name="Normal 35 2 2 3 6" xfId="40854"/>
    <cellStyle name="Normal 35 2 2 3 6 2" xfId="40855"/>
    <cellStyle name="Normal 35 2 2 3 6 2 2" xfId="40856"/>
    <cellStyle name="Normal 35 2 2 3 6 3" xfId="40857"/>
    <cellStyle name="Normal 35 2 2 3 6 4" xfId="40858"/>
    <cellStyle name="Normal 35 2 2 3 7" xfId="40859"/>
    <cellStyle name="Normal 35 2 2 3 7 2" xfId="40860"/>
    <cellStyle name="Normal 35 2 2 3 7 2 2" xfId="40861"/>
    <cellStyle name="Normal 35 2 2 3 7 3" xfId="40862"/>
    <cellStyle name="Normal 35 2 2 3 7 4" xfId="40863"/>
    <cellStyle name="Normal 35 2 2 3 8" xfId="40864"/>
    <cellStyle name="Normal 35 2 2 3 8 2" xfId="40865"/>
    <cellStyle name="Normal 35 2 2 3 8 2 2" xfId="40866"/>
    <cellStyle name="Normal 35 2 2 3 8 3" xfId="40867"/>
    <cellStyle name="Normal 35 2 2 3 8 4" xfId="40868"/>
    <cellStyle name="Normal 35 2 2 3 9" xfId="40869"/>
    <cellStyle name="Normal 35 2 2 3 9 2" xfId="40870"/>
    <cellStyle name="Normal 35 2 2 4" xfId="40871"/>
    <cellStyle name="Normal 35 2 2 4 10" xfId="40872"/>
    <cellStyle name="Normal 35 2 2 4 11" xfId="40873"/>
    <cellStyle name="Normal 35 2 2 4 12" xfId="40874"/>
    <cellStyle name="Normal 35 2 2 4 2" xfId="40875"/>
    <cellStyle name="Normal 35 2 2 4 2 2" xfId="40876"/>
    <cellStyle name="Normal 35 2 2 4 2 2 2" xfId="40877"/>
    <cellStyle name="Normal 35 2 2 4 2 3" xfId="40878"/>
    <cellStyle name="Normal 35 2 2 4 2 4" xfId="40879"/>
    <cellStyle name="Normal 35 2 2 4 3" xfId="40880"/>
    <cellStyle name="Normal 35 2 2 4 3 2" xfId="40881"/>
    <cellStyle name="Normal 35 2 2 4 3 2 2" xfId="40882"/>
    <cellStyle name="Normal 35 2 2 4 3 3" xfId="40883"/>
    <cellStyle name="Normal 35 2 2 4 3 4" xfId="40884"/>
    <cellStyle name="Normal 35 2 2 4 4" xfId="40885"/>
    <cellStyle name="Normal 35 2 2 4 4 2" xfId="40886"/>
    <cellStyle name="Normal 35 2 2 4 4 2 2" xfId="40887"/>
    <cellStyle name="Normal 35 2 2 4 4 3" xfId="40888"/>
    <cellStyle name="Normal 35 2 2 4 4 4" xfId="40889"/>
    <cellStyle name="Normal 35 2 2 4 5" xfId="40890"/>
    <cellStyle name="Normal 35 2 2 4 5 2" xfId="40891"/>
    <cellStyle name="Normal 35 2 2 4 5 2 2" xfId="40892"/>
    <cellStyle name="Normal 35 2 2 4 5 3" xfId="40893"/>
    <cellStyle name="Normal 35 2 2 4 5 4" xfId="40894"/>
    <cellStyle name="Normal 35 2 2 4 6" xfId="40895"/>
    <cellStyle name="Normal 35 2 2 4 6 2" xfId="40896"/>
    <cellStyle name="Normal 35 2 2 4 6 2 2" xfId="40897"/>
    <cellStyle name="Normal 35 2 2 4 6 3" xfId="40898"/>
    <cellStyle name="Normal 35 2 2 4 6 4" xfId="40899"/>
    <cellStyle name="Normal 35 2 2 4 7" xfId="40900"/>
    <cellStyle name="Normal 35 2 2 4 7 2" xfId="40901"/>
    <cellStyle name="Normal 35 2 2 4 7 2 2" xfId="40902"/>
    <cellStyle name="Normal 35 2 2 4 7 3" xfId="40903"/>
    <cellStyle name="Normal 35 2 2 4 7 4" xfId="40904"/>
    <cellStyle name="Normal 35 2 2 4 8" xfId="40905"/>
    <cellStyle name="Normal 35 2 2 4 8 2" xfId="40906"/>
    <cellStyle name="Normal 35 2 2 4 8 2 2" xfId="40907"/>
    <cellStyle name="Normal 35 2 2 4 8 3" xfId="40908"/>
    <cellStyle name="Normal 35 2 2 4 8 4" xfId="40909"/>
    <cellStyle name="Normal 35 2 2 4 9" xfId="40910"/>
    <cellStyle name="Normal 35 2 2 4 9 2" xfId="40911"/>
    <cellStyle name="Normal 35 2 2 5" xfId="40912"/>
    <cellStyle name="Normal 35 2 2 5 2" xfId="40913"/>
    <cellStyle name="Normal 35 2 2 5 2 2" xfId="40914"/>
    <cellStyle name="Normal 35 2 2 5 2 2 2" xfId="40915"/>
    <cellStyle name="Normal 35 2 2 5 2 3" xfId="40916"/>
    <cellStyle name="Normal 35 2 2 5 2 4" xfId="40917"/>
    <cellStyle name="Normal 35 2 2 5 3" xfId="40918"/>
    <cellStyle name="Normal 35 2 2 5 3 2" xfId="40919"/>
    <cellStyle name="Normal 35 2 2 5 4" xfId="40920"/>
    <cellStyle name="Normal 35 2 2 5 5" xfId="40921"/>
    <cellStyle name="Normal 35 2 2 6" xfId="40922"/>
    <cellStyle name="Normal 35 2 2 6 2" xfId="40923"/>
    <cellStyle name="Normal 35 2 2 6 2 2" xfId="40924"/>
    <cellStyle name="Normal 35 2 2 6 3" xfId="40925"/>
    <cellStyle name="Normal 35 2 2 6 4" xfId="40926"/>
    <cellStyle name="Normal 35 2 2 7" xfId="40927"/>
    <cellStyle name="Normal 35 2 2 7 2" xfId="40928"/>
    <cellStyle name="Normal 35 2 2 7 2 2" xfId="40929"/>
    <cellStyle name="Normal 35 2 2 7 3" xfId="40930"/>
    <cellStyle name="Normal 35 2 2 7 4" xfId="40931"/>
    <cellStyle name="Normal 35 2 2 8" xfId="40932"/>
    <cellStyle name="Normal 35 2 2 8 2" xfId="40933"/>
    <cellStyle name="Normal 35 2 2 8 2 2" xfId="40934"/>
    <cellStyle name="Normal 35 2 2 8 3" xfId="40935"/>
    <cellStyle name="Normal 35 2 2 8 4" xfId="40936"/>
    <cellStyle name="Normal 35 2 2 9" xfId="40937"/>
    <cellStyle name="Normal 35 2 2 9 2" xfId="40938"/>
    <cellStyle name="Normal 35 2 2 9 2 2" xfId="40939"/>
    <cellStyle name="Normal 35 2 2 9 3" xfId="40940"/>
    <cellStyle name="Normal 35 2 2 9 4" xfId="40941"/>
    <cellStyle name="Normal 35 2 3" xfId="40942"/>
    <cellStyle name="Normal 35 2 3 10" xfId="40943"/>
    <cellStyle name="Normal 35 2 3 10 2" xfId="40944"/>
    <cellStyle name="Normal 35 2 3 11" xfId="40945"/>
    <cellStyle name="Normal 35 2 3 12" xfId="40946"/>
    <cellStyle name="Normal 35 2 3 13" xfId="40947"/>
    <cellStyle name="Normal 35 2 3 2" xfId="40948"/>
    <cellStyle name="Normal 35 2 3 2 10" xfId="40949"/>
    <cellStyle name="Normal 35 2 3 2 11" xfId="40950"/>
    <cellStyle name="Normal 35 2 3 2 2" xfId="40951"/>
    <cellStyle name="Normal 35 2 3 2 2 2" xfId="40952"/>
    <cellStyle name="Normal 35 2 3 2 2 2 2" xfId="40953"/>
    <cellStyle name="Normal 35 2 3 2 2 2 2 2" xfId="40954"/>
    <cellStyle name="Normal 35 2 3 2 2 2 3" xfId="40955"/>
    <cellStyle name="Normal 35 2 3 2 2 2 4" xfId="40956"/>
    <cellStyle name="Normal 35 2 3 2 2 3" xfId="40957"/>
    <cellStyle name="Normal 35 2 3 2 2 3 2" xfId="40958"/>
    <cellStyle name="Normal 35 2 3 2 2 4" xfId="40959"/>
    <cellStyle name="Normal 35 2 3 2 2 5" xfId="40960"/>
    <cellStyle name="Normal 35 2 3 2 3" xfId="40961"/>
    <cellStyle name="Normal 35 2 3 2 3 2" xfId="40962"/>
    <cellStyle name="Normal 35 2 3 2 3 2 2" xfId="40963"/>
    <cellStyle name="Normal 35 2 3 2 3 2 2 2" xfId="40964"/>
    <cellStyle name="Normal 35 2 3 2 3 2 3" xfId="40965"/>
    <cellStyle name="Normal 35 2 3 2 3 2 4" xfId="40966"/>
    <cellStyle name="Normal 35 2 3 2 3 3" xfId="40967"/>
    <cellStyle name="Normal 35 2 3 2 3 3 2" xfId="40968"/>
    <cellStyle name="Normal 35 2 3 2 3 4" xfId="40969"/>
    <cellStyle name="Normal 35 2 3 2 3 5" xfId="40970"/>
    <cellStyle name="Normal 35 2 3 2 4" xfId="40971"/>
    <cellStyle name="Normal 35 2 3 2 4 2" xfId="40972"/>
    <cellStyle name="Normal 35 2 3 2 4 2 2" xfId="40973"/>
    <cellStyle name="Normal 35 2 3 2 4 3" xfId="40974"/>
    <cellStyle name="Normal 35 2 3 2 4 4" xfId="40975"/>
    <cellStyle name="Normal 35 2 3 2 5" xfId="40976"/>
    <cellStyle name="Normal 35 2 3 2 5 2" xfId="40977"/>
    <cellStyle name="Normal 35 2 3 2 5 2 2" xfId="40978"/>
    <cellStyle name="Normal 35 2 3 2 5 3" xfId="40979"/>
    <cellStyle name="Normal 35 2 3 2 5 4" xfId="40980"/>
    <cellStyle name="Normal 35 2 3 2 6" xfId="40981"/>
    <cellStyle name="Normal 35 2 3 2 6 2" xfId="40982"/>
    <cellStyle name="Normal 35 2 3 2 6 2 2" xfId="40983"/>
    <cellStyle name="Normal 35 2 3 2 6 3" xfId="40984"/>
    <cellStyle name="Normal 35 2 3 2 6 4" xfId="40985"/>
    <cellStyle name="Normal 35 2 3 2 7" xfId="40986"/>
    <cellStyle name="Normal 35 2 3 2 7 2" xfId="40987"/>
    <cellStyle name="Normal 35 2 3 2 7 2 2" xfId="40988"/>
    <cellStyle name="Normal 35 2 3 2 7 3" xfId="40989"/>
    <cellStyle name="Normal 35 2 3 2 7 4" xfId="40990"/>
    <cellStyle name="Normal 35 2 3 2 8" xfId="40991"/>
    <cellStyle name="Normal 35 2 3 2 8 2" xfId="40992"/>
    <cellStyle name="Normal 35 2 3 2 8 2 2" xfId="40993"/>
    <cellStyle name="Normal 35 2 3 2 8 3" xfId="40994"/>
    <cellStyle name="Normal 35 2 3 2 8 4" xfId="40995"/>
    <cellStyle name="Normal 35 2 3 2 9" xfId="40996"/>
    <cellStyle name="Normal 35 2 3 2 9 2" xfId="40997"/>
    <cellStyle name="Normal 35 2 3 3" xfId="40998"/>
    <cellStyle name="Normal 35 2 3 3 2" xfId="40999"/>
    <cellStyle name="Normal 35 2 3 3 2 2" xfId="41000"/>
    <cellStyle name="Normal 35 2 3 3 2 2 2" xfId="41001"/>
    <cellStyle name="Normal 35 2 3 3 2 3" xfId="41002"/>
    <cellStyle name="Normal 35 2 3 3 2 4" xfId="41003"/>
    <cellStyle name="Normal 35 2 3 3 3" xfId="41004"/>
    <cellStyle name="Normal 35 2 3 3 3 2" xfId="41005"/>
    <cellStyle name="Normal 35 2 3 3 4" xfId="41006"/>
    <cellStyle name="Normal 35 2 3 3 5" xfId="41007"/>
    <cellStyle name="Normal 35 2 3 4" xfId="41008"/>
    <cellStyle name="Normal 35 2 3 4 2" xfId="41009"/>
    <cellStyle name="Normal 35 2 3 4 2 2" xfId="41010"/>
    <cellStyle name="Normal 35 2 3 4 2 2 2" xfId="41011"/>
    <cellStyle name="Normal 35 2 3 4 2 3" xfId="41012"/>
    <cellStyle name="Normal 35 2 3 4 2 4" xfId="41013"/>
    <cellStyle name="Normal 35 2 3 4 3" xfId="41014"/>
    <cellStyle name="Normal 35 2 3 4 3 2" xfId="41015"/>
    <cellStyle name="Normal 35 2 3 4 4" xfId="41016"/>
    <cellStyle name="Normal 35 2 3 4 5" xfId="41017"/>
    <cellStyle name="Normal 35 2 3 5" xfId="41018"/>
    <cellStyle name="Normal 35 2 3 5 2" xfId="41019"/>
    <cellStyle name="Normal 35 2 3 5 2 2" xfId="41020"/>
    <cellStyle name="Normal 35 2 3 5 3" xfId="41021"/>
    <cellStyle name="Normal 35 2 3 5 4" xfId="41022"/>
    <cellStyle name="Normal 35 2 3 6" xfId="41023"/>
    <cellStyle name="Normal 35 2 3 6 2" xfId="41024"/>
    <cellStyle name="Normal 35 2 3 6 2 2" xfId="41025"/>
    <cellStyle name="Normal 35 2 3 6 3" xfId="41026"/>
    <cellStyle name="Normal 35 2 3 6 4" xfId="41027"/>
    <cellStyle name="Normal 35 2 3 7" xfId="41028"/>
    <cellStyle name="Normal 35 2 3 7 2" xfId="41029"/>
    <cellStyle name="Normal 35 2 3 7 2 2" xfId="41030"/>
    <cellStyle name="Normal 35 2 3 7 3" xfId="41031"/>
    <cellStyle name="Normal 35 2 3 7 4" xfId="41032"/>
    <cellStyle name="Normal 35 2 3 8" xfId="41033"/>
    <cellStyle name="Normal 35 2 3 8 2" xfId="41034"/>
    <cellStyle name="Normal 35 2 3 8 2 2" xfId="41035"/>
    <cellStyle name="Normal 35 2 3 8 3" xfId="41036"/>
    <cellStyle name="Normal 35 2 3 8 4" xfId="41037"/>
    <cellStyle name="Normal 35 2 3 9" xfId="41038"/>
    <cellStyle name="Normal 35 2 3 9 2" xfId="41039"/>
    <cellStyle name="Normal 35 2 3 9 2 2" xfId="41040"/>
    <cellStyle name="Normal 35 2 3 9 3" xfId="41041"/>
    <cellStyle name="Normal 35 2 3 9 4" xfId="41042"/>
    <cellStyle name="Normal 35 2 4" xfId="41043"/>
    <cellStyle name="Normal 35 2 4 10" xfId="41044"/>
    <cellStyle name="Normal 35 2 4 11" xfId="41045"/>
    <cellStyle name="Normal 35 2 4 12" xfId="41046"/>
    <cellStyle name="Normal 35 2 4 2" xfId="41047"/>
    <cellStyle name="Normal 35 2 4 2 2" xfId="41048"/>
    <cellStyle name="Normal 35 2 4 2 2 2" xfId="41049"/>
    <cellStyle name="Normal 35 2 4 2 2 2 2" xfId="41050"/>
    <cellStyle name="Normal 35 2 4 2 2 3" xfId="41051"/>
    <cellStyle name="Normal 35 2 4 2 2 4" xfId="41052"/>
    <cellStyle name="Normal 35 2 4 2 3" xfId="41053"/>
    <cellStyle name="Normal 35 2 4 2 3 2" xfId="41054"/>
    <cellStyle name="Normal 35 2 4 2 4" xfId="41055"/>
    <cellStyle name="Normal 35 2 4 2 5" xfId="41056"/>
    <cellStyle name="Normal 35 2 4 3" xfId="41057"/>
    <cellStyle name="Normal 35 2 4 3 2" xfId="41058"/>
    <cellStyle name="Normal 35 2 4 3 2 2" xfId="41059"/>
    <cellStyle name="Normal 35 2 4 3 2 2 2" xfId="41060"/>
    <cellStyle name="Normal 35 2 4 3 2 3" xfId="41061"/>
    <cellStyle name="Normal 35 2 4 3 2 4" xfId="41062"/>
    <cellStyle name="Normal 35 2 4 3 3" xfId="41063"/>
    <cellStyle name="Normal 35 2 4 3 3 2" xfId="41064"/>
    <cellStyle name="Normal 35 2 4 3 4" xfId="41065"/>
    <cellStyle name="Normal 35 2 4 3 5" xfId="41066"/>
    <cellStyle name="Normal 35 2 4 4" xfId="41067"/>
    <cellStyle name="Normal 35 2 4 4 2" xfId="41068"/>
    <cellStyle name="Normal 35 2 4 4 2 2" xfId="41069"/>
    <cellStyle name="Normal 35 2 4 4 3" xfId="41070"/>
    <cellStyle name="Normal 35 2 4 4 4" xfId="41071"/>
    <cellStyle name="Normal 35 2 4 5" xfId="41072"/>
    <cellStyle name="Normal 35 2 4 5 2" xfId="41073"/>
    <cellStyle name="Normal 35 2 4 5 2 2" xfId="41074"/>
    <cellStyle name="Normal 35 2 4 5 3" xfId="41075"/>
    <cellStyle name="Normal 35 2 4 5 4" xfId="41076"/>
    <cellStyle name="Normal 35 2 4 6" xfId="41077"/>
    <cellStyle name="Normal 35 2 4 6 2" xfId="41078"/>
    <cellStyle name="Normal 35 2 4 6 2 2" xfId="41079"/>
    <cellStyle name="Normal 35 2 4 6 3" xfId="41080"/>
    <cellStyle name="Normal 35 2 4 6 4" xfId="41081"/>
    <cellStyle name="Normal 35 2 4 7" xfId="41082"/>
    <cellStyle name="Normal 35 2 4 7 2" xfId="41083"/>
    <cellStyle name="Normal 35 2 4 7 2 2" xfId="41084"/>
    <cellStyle name="Normal 35 2 4 7 3" xfId="41085"/>
    <cellStyle name="Normal 35 2 4 7 4" xfId="41086"/>
    <cellStyle name="Normal 35 2 4 8" xfId="41087"/>
    <cellStyle name="Normal 35 2 4 8 2" xfId="41088"/>
    <cellStyle name="Normal 35 2 4 8 2 2" xfId="41089"/>
    <cellStyle name="Normal 35 2 4 8 3" xfId="41090"/>
    <cellStyle name="Normal 35 2 4 8 4" xfId="41091"/>
    <cellStyle name="Normal 35 2 4 9" xfId="41092"/>
    <cellStyle name="Normal 35 2 4 9 2" xfId="41093"/>
    <cellStyle name="Normal 35 2 5" xfId="41094"/>
    <cellStyle name="Normal 35 2 5 10" xfId="41095"/>
    <cellStyle name="Normal 35 2 5 11" xfId="41096"/>
    <cellStyle name="Normal 35 2 5 12" xfId="41097"/>
    <cellStyle name="Normal 35 2 5 2" xfId="41098"/>
    <cellStyle name="Normal 35 2 5 2 2" xfId="41099"/>
    <cellStyle name="Normal 35 2 5 2 2 2" xfId="41100"/>
    <cellStyle name="Normal 35 2 5 2 3" xfId="41101"/>
    <cellStyle name="Normal 35 2 5 2 4" xfId="41102"/>
    <cellStyle name="Normal 35 2 5 3" xfId="41103"/>
    <cellStyle name="Normal 35 2 5 3 2" xfId="41104"/>
    <cellStyle name="Normal 35 2 5 3 2 2" xfId="41105"/>
    <cellStyle name="Normal 35 2 5 3 3" xfId="41106"/>
    <cellStyle name="Normal 35 2 5 3 4" xfId="41107"/>
    <cellStyle name="Normal 35 2 5 4" xfId="41108"/>
    <cellStyle name="Normal 35 2 5 4 2" xfId="41109"/>
    <cellStyle name="Normal 35 2 5 4 2 2" xfId="41110"/>
    <cellStyle name="Normal 35 2 5 4 3" xfId="41111"/>
    <cellStyle name="Normal 35 2 5 4 4" xfId="41112"/>
    <cellStyle name="Normal 35 2 5 5" xfId="41113"/>
    <cellStyle name="Normal 35 2 5 5 2" xfId="41114"/>
    <cellStyle name="Normal 35 2 5 5 2 2" xfId="41115"/>
    <cellStyle name="Normal 35 2 5 5 3" xfId="41116"/>
    <cellStyle name="Normal 35 2 5 5 4" xfId="41117"/>
    <cellStyle name="Normal 35 2 5 6" xfId="41118"/>
    <cellStyle name="Normal 35 2 5 6 2" xfId="41119"/>
    <cellStyle name="Normal 35 2 5 6 2 2" xfId="41120"/>
    <cellStyle name="Normal 35 2 5 6 3" xfId="41121"/>
    <cellStyle name="Normal 35 2 5 6 4" xfId="41122"/>
    <cellStyle name="Normal 35 2 5 7" xfId="41123"/>
    <cellStyle name="Normal 35 2 5 7 2" xfId="41124"/>
    <cellStyle name="Normal 35 2 5 7 2 2" xfId="41125"/>
    <cellStyle name="Normal 35 2 5 7 3" xfId="41126"/>
    <cellStyle name="Normal 35 2 5 7 4" xfId="41127"/>
    <cellStyle name="Normal 35 2 5 8" xfId="41128"/>
    <cellStyle name="Normal 35 2 5 8 2" xfId="41129"/>
    <cellStyle name="Normal 35 2 5 8 2 2" xfId="41130"/>
    <cellStyle name="Normal 35 2 5 8 3" xfId="41131"/>
    <cellStyle name="Normal 35 2 5 8 4" xfId="41132"/>
    <cellStyle name="Normal 35 2 5 9" xfId="41133"/>
    <cellStyle name="Normal 35 2 5 9 2" xfId="41134"/>
    <cellStyle name="Normal 35 2 6" xfId="41135"/>
    <cellStyle name="Normal 35 2 6 2" xfId="41136"/>
    <cellStyle name="Normal 35 2 6 2 2" xfId="41137"/>
    <cellStyle name="Normal 35 2 6 2 2 2" xfId="41138"/>
    <cellStyle name="Normal 35 2 6 2 3" xfId="41139"/>
    <cellStyle name="Normal 35 2 6 2 4" xfId="41140"/>
    <cellStyle name="Normal 35 2 6 3" xfId="41141"/>
    <cellStyle name="Normal 35 2 6 3 2" xfId="41142"/>
    <cellStyle name="Normal 35 2 6 4" xfId="41143"/>
    <cellStyle name="Normal 35 2 6 5" xfId="41144"/>
    <cellStyle name="Normal 35 2 7" xfId="41145"/>
    <cellStyle name="Normal 35 2 7 2" xfId="41146"/>
    <cellStyle name="Normal 35 2 7 2 2" xfId="41147"/>
    <cellStyle name="Normal 35 2 7 3" xfId="41148"/>
    <cellStyle name="Normal 35 2 7 4" xfId="41149"/>
    <cellStyle name="Normal 35 2 8" xfId="41150"/>
    <cellStyle name="Normal 35 2 8 2" xfId="41151"/>
    <cellStyle name="Normal 35 2 8 2 2" xfId="41152"/>
    <cellStyle name="Normal 35 2 8 3" xfId="41153"/>
    <cellStyle name="Normal 35 2 8 4" xfId="41154"/>
    <cellStyle name="Normal 35 2 9" xfId="41155"/>
    <cellStyle name="Normal 35 2 9 2" xfId="41156"/>
    <cellStyle name="Normal 35 2 9 2 2" xfId="41157"/>
    <cellStyle name="Normal 35 2 9 3" xfId="41158"/>
    <cellStyle name="Normal 35 2 9 4" xfId="41159"/>
    <cellStyle name="Normal 35 3" xfId="8622"/>
    <cellStyle name="Normal 35 3 10" xfId="41160"/>
    <cellStyle name="Normal 35 3 10 2" xfId="41161"/>
    <cellStyle name="Normal 35 3 11" xfId="41162"/>
    <cellStyle name="Normal 35 3 12" xfId="41163"/>
    <cellStyle name="Normal 35 3 13" xfId="41164"/>
    <cellStyle name="Normal 35 3 2" xfId="8623"/>
    <cellStyle name="Normal 35 3 2 10" xfId="41165"/>
    <cellStyle name="Normal 35 3 2 11" xfId="41166"/>
    <cellStyle name="Normal 35 3 2 12" xfId="41167"/>
    <cellStyle name="Normal 35 3 2 2" xfId="41168"/>
    <cellStyle name="Normal 35 3 2 2 2" xfId="41169"/>
    <cellStyle name="Normal 35 3 2 2 2 2" xfId="41170"/>
    <cellStyle name="Normal 35 3 2 2 2 2 2" xfId="41171"/>
    <cellStyle name="Normal 35 3 2 2 2 3" xfId="41172"/>
    <cellStyle name="Normal 35 3 2 2 2 4" xfId="41173"/>
    <cellStyle name="Normal 35 3 2 2 3" xfId="41174"/>
    <cellStyle name="Normal 35 3 2 2 3 2" xfId="41175"/>
    <cellStyle name="Normal 35 3 2 2 4" xfId="41176"/>
    <cellStyle name="Normal 35 3 2 2 5" xfId="41177"/>
    <cellStyle name="Normal 35 3 2 3" xfId="41178"/>
    <cellStyle name="Normal 35 3 2 3 2" xfId="41179"/>
    <cellStyle name="Normal 35 3 2 3 2 2" xfId="41180"/>
    <cellStyle name="Normal 35 3 2 3 2 2 2" xfId="41181"/>
    <cellStyle name="Normal 35 3 2 3 2 3" xfId="41182"/>
    <cellStyle name="Normal 35 3 2 3 2 4" xfId="41183"/>
    <cellStyle name="Normal 35 3 2 3 3" xfId="41184"/>
    <cellStyle name="Normal 35 3 2 3 3 2" xfId="41185"/>
    <cellStyle name="Normal 35 3 2 3 4" xfId="41186"/>
    <cellStyle name="Normal 35 3 2 3 5" xfId="41187"/>
    <cellStyle name="Normal 35 3 2 4" xfId="41188"/>
    <cellStyle name="Normal 35 3 2 4 2" xfId="41189"/>
    <cellStyle name="Normal 35 3 2 4 2 2" xfId="41190"/>
    <cellStyle name="Normal 35 3 2 4 3" xfId="41191"/>
    <cellStyle name="Normal 35 3 2 4 4" xfId="41192"/>
    <cellStyle name="Normal 35 3 2 5" xfId="41193"/>
    <cellStyle name="Normal 35 3 2 5 2" xfId="41194"/>
    <cellStyle name="Normal 35 3 2 5 2 2" xfId="41195"/>
    <cellStyle name="Normal 35 3 2 5 3" xfId="41196"/>
    <cellStyle name="Normal 35 3 2 5 4" xfId="41197"/>
    <cellStyle name="Normal 35 3 2 6" xfId="41198"/>
    <cellStyle name="Normal 35 3 2 6 2" xfId="41199"/>
    <cellStyle name="Normal 35 3 2 6 2 2" xfId="41200"/>
    <cellStyle name="Normal 35 3 2 6 3" xfId="41201"/>
    <cellStyle name="Normal 35 3 2 6 4" xfId="41202"/>
    <cellStyle name="Normal 35 3 2 7" xfId="41203"/>
    <cellStyle name="Normal 35 3 2 7 2" xfId="41204"/>
    <cellStyle name="Normal 35 3 2 7 2 2" xfId="41205"/>
    <cellStyle name="Normal 35 3 2 7 3" xfId="41206"/>
    <cellStyle name="Normal 35 3 2 7 4" xfId="41207"/>
    <cellStyle name="Normal 35 3 2 8" xfId="41208"/>
    <cellStyle name="Normal 35 3 2 8 2" xfId="41209"/>
    <cellStyle name="Normal 35 3 2 8 2 2" xfId="41210"/>
    <cellStyle name="Normal 35 3 2 8 3" xfId="41211"/>
    <cellStyle name="Normal 35 3 2 8 4" xfId="41212"/>
    <cellStyle name="Normal 35 3 2 9" xfId="41213"/>
    <cellStyle name="Normal 35 3 2 9 2" xfId="41214"/>
    <cellStyle name="Normal 35 3 3" xfId="41215"/>
    <cellStyle name="Normal 35 3 3 2" xfId="41216"/>
    <cellStyle name="Normal 35 3 3 2 2" xfId="41217"/>
    <cellStyle name="Normal 35 3 3 2 2 2" xfId="41218"/>
    <cellStyle name="Normal 35 3 3 2 3" xfId="41219"/>
    <cellStyle name="Normal 35 3 3 2 4" xfId="41220"/>
    <cellStyle name="Normal 35 3 3 3" xfId="41221"/>
    <cellStyle name="Normal 35 3 3 3 2" xfId="41222"/>
    <cellStyle name="Normal 35 3 3 4" xfId="41223"/>
    <cellStyle name="Normal 35 3 3 5" xfId="41224"/>
    <cellStyle name="Normal 35 3 4" xfId="41225"/>
    <cellStyle name="Normal 35 3 4 2" xfId="41226"/>
    <cellStyle name="Normal 35 3 4 2 2" xfId="41227"/>
    <cellStyle name="Normal 35 3 4 2 2 2" xfId="41228"/>
    <cellStyle name="Normal 35 3 4 2 3" xfId="41229"/>
    <cellStyle name="Normal 35 3 4 2 4" xfId="41230"/>
    <cellStyle name="Normal 35 3 4 3" xfId="41231"/>
    <cellStyle name="Normal 35 3 4 3 2" xfId="41232"/>
    <cellStyle name="Normal 35 3 4 4" xfId="41233"/>
    <cellStyle name="Normal 35 3 4 5" xfId="41234"/>
    <cellStyle name="Normal 35 3 5" xfId="41235"/>
    <cellStyle name="Normal 35 3 5 2" xfId="41236"/>
    <cellStyle name="Normal 35 3 5 2 2" xfId="41237"/>
    <cellStyle name="Normal 35 3 5 3" xfId="41238"/>
    <cellStyle name="Normal 35 3 5 4" xfId="41239"/>
    <cellStyle name="Normal 35 3 6" xfId="41240"/>
    <cellStyle name="Normal 35 3 6 2" xfId="41241"/>
    <cellStyle name="Normal 35 3 6 2 2" xfId="41242"/>
    <cellStyle name="Normal 35 3 6 3" xfId="41243"/>
    <cellStyle name="Normal 35 3 6 4" xfId="41244"/>
    <cellStyle name="Normal 35 3 7" xfId="41245"/>
    <cellStyle name="Normal 35 3 7 2" xfId="41246"/>
    <cellStyle name="Normal 35 3 7 2 2" xfId="41247"/>
    <cellStyle name="Normal 35 3 7 3" xfId="41248"/>
    <cellStyle name="Normal 35 3 7 4" xfId="41249"/>
    <cellStyle name="Normal 35 3 8" xfId="41250"/>
    <cellStyle name="Normal 35 3 8 2" xfId="41251"/>
    <cellStyle name="Normal 35 3 8 2 2" xfId="41252"/>
    <cellStyle name="Normal 35 3 8 3" xfId="41253"/>
    <cellStyle name="Normal 35 3 8 4" xfId="41254"/>
    <cellStyle name="Normal 35 3 9" xfId="41255"/>
    <cellStyle name="Normal 35 3 9 2" xfId="41256"/>
    <cellStyle name="Normal 35 3 9 2 2" xfId="41257"/>
    <cellStyle name="Normal 35 3 9 3" xfId="41258"/>
    <cellStyle name="Normal 35 3 9 4" xfId="41259"/>
    <cellStyle name="Normal 35 4" xfId="8624"/>
    <cellStyle name="Normal 35 4 10" xfId="41260"/>
    <cellStyle name="Normal 35 4 11" xfId="41261"/>
    <cellStyle name="Normal 35 4 12" xfId="41262"/>
    <cellStyle name="Normal 35 4 2" xfId="8625"/>
    <cellStyle name="Normal 35 4 2 2" xfId="41263"/>
    <cellStyle name="Normal 35 4 2 2 2" xfId="41264"/>
    <cellStyle name="Normal 35 4 2 2 2 2" xfId="41265"/>
    <cellStyle name="Normal 35 4 2 2 3" xfId="41266"/>
    <cellStyle name="Normal 35 4 2 2 4" xfId="41267"/>
    <cellStyle name="Normal 35 4 2 3" xfId="41268"/>
    <cellStyle name="Normal 35 4 2 3 2" xfId="41269"/>
    <cellStyle name="Normal 35 4 2 4" xfId="41270"/>
    <cellStyle name="Normal 35 4 2 5" xfId="41271"/>
    <cellStyle name="Normal 35 4 2 6" xfId="41272"/>
    <cellStyle name="Normal 35 4 3" xfId="41273"/>
    <cellStyle name="Normal 35 4 3 2" xfId="41274"/>
    <cellStyle name="Normal 35 4 3 2 2" xfId="41275"/>
    <cellStyle name="Normal 35 4 3 2 2 2" xfId="41276"/>
    <cellStyle name="Normal 35 4 3 2 3" xfId="41277"/>
    <cellStyle name="Normal 35 4 3 2 4" xfId="41278"/>
    <cellStyle name="Normal 35 4 3 3" xfId="41279"/>
    <cellStyle name="Normal 35 4 3 3 2" xfId="41280"/>
    <cellStyle name="Normal 35 4 3 4" xfId="41281"/>
    <cellStyle name="Normal 35 4 3 5" xfId="41282"/>
    <cellStyle name="Normal 35 4 4" xfId="41283"/>
    <cellStyle name="Normal 35 4 4 2" xfId="41284"/>
    <cellStyle name="Normal 35 4 4 2 2" xfId="41285"/>
    <cellStyle name="Normal 35 4 4 3" xfId="41286"/>
    <cellStyle name="Normal 35 4 4 4" xfId="41287"/>
    <cellStyle name="Normal 35 4 5" xfId="41288"/>
    <cellStyle name="Normal 35 4 5 2" xfId="41289"/>
    <cellStyle name="Normal 35 4 5 2 2" xfId="41290"/>
    <cellStyle name="Normal 35 4 5 3" xfId="41291"/>
    <cellStyle name="Normal 35 4 5 4" xfId="41292"/>
    <cellStyle name="Normal 35 4 6" xfId="41293"/>
    <cellStyle name="Normal 35 4 6 2" xfId="41294"/>
    <cellStyle name="Normal 35 4 6 2 2" xfId="41295"/>
    <cellStyle name="Normal 35 4 6 3" xfId="41296"/>
    <cellStyle name="Normal 35 4 6 4" xfId="41297"/>
    <cellStyle name="Normal 35 4 7" xfId="41298"/>
    <cellStyle name="Normal 35 4 7 2" xfId="41299"/>
    <cellStyle name="Normal 35 4 7 2 2" xfId="41300"/>
    <cellStyle name="Normal 35 4 7 3" xfId="41301"/>
    <cellStyle name="Normal 35 4 7 4" xfId="41302"/>
    <cellStyle name="Normal 35 4 8" xfId="41303"/>
    <cellStyle name="Normal 35 4 8 2" xfId="41304"/>
    <cellStyle name="Normal 35 4 8 2 2" xfId="41305"/>
    <cellStyle name="Normal 35 4 8 3" xfId="41306"/>
    <cellStyle name="Normal 35 4 8 4" xfId="41307"/>
    <cellStyle name="Normal 35 4 9" xfId="41308"/>
    <cellStyle name="Normal 35 4 9 2" xfId="41309"/>
    <cellStyle name="Normal 35 5" xfId="8626"/>
    <cellStyle name="Normal 35 5 10" xfId="41310"/>
    <cellStyle name="Normal 35 5 11" xfId="41311"/>
    <cellStyle name="Normal 35 5 12" xfId="41312"/>
    <cellStyle name="Normal 35 5 2" xfId="41313"/>
    <cellStyle name="Normal 35 5 2 2" xfId="41314"/>
    <cellStyle name="Normal 35 5 2 2 2" xfId="41315"/>
    <cellStyle name="Normal 35 5 2 3" xfId="41316"/>
    <cellStyle name="Normal 35 5 2 4" xfId="41317"/>
    <cellStyle name="Normal 35 5 3" xfId="41318"/>
    <cellStyle name="Normal 35 5 3 2" xfId="41319"/>
    <cellStyle name="Normal 35 5 3 2 2" xfId="41320"/>
    <cellStyle name="Normal 35 5 3 3" xfId="41321"/>
    <cellStyle name="Normal 35 5 3 4" xfId="41322"/>
    <cellStyle name="Normal 35 5 4" xfId="41323"/>
    <cellStyle name="Normal 35 5 4 2" xfId="41324"/>
    <cellStyle name="Normal 35 5 4 2 2" xfId="41325"/>
    <cellStyle name="Normal 35 5 4 3" xfId="41326"/>
    <cellStyle name="Normal 35 5 4 4" xfId="41327"/>
    <cellStyle name="Normal 35 5 5" xfId="41328"/>
    <cellStyle name="Normal 35 5 5 2" xfId="41329"/>
    <cellStyle name="Normal 35 5 5 2 2" xfId="41330"/>
    <cellStyle name="Normal 35 5 5 3" xfId="41331"/>
    <cellStyle name="Normal 35 5 5 4" xfId="41332"/>
    <cellStyle name="Normal 35 5 6" xfId="41333"/>
    <cellStyle name="Normal 35 5 6 2" xfId="41334"/>
    <cellStyle name="Normal 35 5 6 2 2" xfId="41335"/>
    <cellStyle name="Normal 35 5 6 3" xfId="41336"/>
    <cellStyle name="Normal 35 5 6 4" xfId="41337"/>
    <cellStyle name="Normal 35 5 7" xfId="41338"/>
    <cellStyle name="Normal 35 5 7 2" xfId="41339"/>
    <cellStyle name="Normal 35 5 7 2 2" xfId="41340"/>
    <cellStyle name="Normal 35 5 7 3" xfId="41341"/>
    <cellStyle name="Normal 35 5 7 4" xfId="41342"/>
    <cellStyle name="Normal 35 5 8" xfId="41343"/>
    <cellStyle name="Normal 35 5 8 2" xfId="41344"/>
    <cellStyle name="Normal 35 5 8 2 2" xfId="41345"/>
    <cellStyle name="Normal 35 5 8 3" xfId="41346"/>
    <cellStyle name="Normal 35 5 8 4" xfId="41347"/>
    <cellStyle name="Normal 35 5 9" xfId="41348"/>
    <cellStyle name="Normal 35 5 9 2" xfId="41349"/>
    <cellStyle name="Normal 35 6" xfId="41350"/>
    <cellStyle name="Normal 35 6 2" xfId="41351"/>
    <cellStyle name="Normal 35 6 2 2" xfId="41352"/>
    <cellStyle name="Normal 35 6 2 2 2" xfId="41353"/>
    <cellStyle name="Normal 35 6 2 3" xfId="41354"/>
    <cellStyle name="Normal 35 6 2 4" xfId="41355"/>
    <cellStyle name="Normal 35 6 3" xfId="41356"/>
    <cellStyle name="Normal 35 6 3 2" xfId="41357"/>
    <cellStyle name="Normal 35 6 4" xfId="41358"/>
    <cellStyle name="Normal 35 6 5" xfId="41359"/>
    <cellStyle name="Normal 35 6 6" xfId="41360"/>
    <cellStyle name="Normal 35 7" xfId="41361"/>
    <cellStyle name="Normal 35 7 2" xfId="41362"/>
    <cellStyle name="Normal 35 7 2 2" xfId="41363"/>
    <cellStyle name="Normal 35 7 3" xfId="41364"/>
    <cellStyle name="Normal 35 7 4" xfId="41365"/>
    <cellStyle name="Normal 35 7 5" xfId="41366"/>
    <cellStyle name="Normal 35 8" xfId="41367"/>
    <cellStyle name="Normal 35 8 2" xfId="41368"/>
    <cellStyle name="Normal 35 8 2 2" xfId="41369"/>
    <cellStyle name="Normal 35 8 3" xfId="41370"/>
    <cellStyle name="Normal 35 8 4" xfId="41371"/>
    <cellStyle name="Normal 35 8 5" xfId="41372"/>
    <cellStyle name="Normal 35 9" xfId="41373"/>
    <cellStyle name="Normal 35 9 2" xfId="41374"/>
    <cellStyle name="Normal 35 9 2 2" xfId="41375"/>
    <cellStyle name="Normal 35 9 3" xfId="41376"/>
    <cellStyle name="Normal 35 9 4" xfId="41377"/>
    <cellStyle name="Normal 35_Expired Option Payouts w Detail" xfId="8627"/>
    <cellStyle name="Normal 36" xfId="8628"/>
    <cellStyle name="Normal 36 2" xfId="41378"/>
    <cellStyle name="Normal 36 3" xfId="41379"/>
    <cellStyle name="Normal 36 4" xfId="41380"/>
    <cellStyle name="Normal 36 4 2" xfId="41381"/>
    <cellStyle name="Normal 36 5" xfId="41382"/>
    <cellStyle name="Normal 36 6" xfId="41383"/>
    <cellStyle name="Normal 37" xfId="8629"/>
    <cellStyle name="Normal 37 10" xfId="41384"/>
    <cellStyle name="Normal 37 10 2" xfId="41385"/>
    <cellStyle name="Normal 37 10 2 2" xfId="41386"/>
    <cellStyle name="Normal 37 10 3" xfId="41387"/>
    <cellStyle name="Normal 37 10 4" xfId="41388"/>
    <cellStyle name="Normal 37 11" xfId="41389"/>
    <cellStyle name="Normal 37 11 2" xfId="41390"/>
    <cellStyle name="Normal 37 11 2 2" xfId="41391"/>
    <cellStyle name="Normal 37 11 3" xfId="41392"/>
    <cellStyle name="Normal 37 11 4" xfId="41393"/>
    <cellStyle name="Normal 37 12" xfId="41394"/>
    <cellStyle name="Normal 37 12 2" xfId="41395"/>
    <cellStyle name="Normal 37 12 2 2" xfId="41396"/>
    <cellStyle name="Normal 37 12 3" xfId="41397"/>
    <cellStyle name="Normal 37 13" xfId="41398"/>
    <cellStyle name="Normal 37 13 2" xfId="41399"/>
    <cellStyle name="Normal 37 14" xfId="41400"/>
    <cellStyle name="Normal 37 15" xfId="41401"/>
    <cellStyle name="Normal 37 16" xfId="41402"/>
    <cellStyle name="Normal 37 2" xfId="8630"/>
    <cellStyle name="Normal 37 2 10" xfId="41403"/>
    <cellStyle name="Normal 37 2 10 2" xfId="41404"/>
    <cellStyle name="Normal 37 2 11" xfId="41405"/>
    <cellStyle name="Normal 37 2 12" xfId="41406"/>
    <cellStyle name="Normal 37 2 13" xfId="41407"/>
    <cellStyle name="Normal 37 2 2" xfId="41408"/>
    <cellStyle name="Normal 37 2 2 10" xfId="41409"/>
    <cellStyle name="Normal 37 2 2 11" xfId="41410"/>
    <cellStyle name="Normal 37 2 2 2" xfId="41411"/>
    <cellStyle name="Normal 37 2 2 2 2" xfId="41412"/>
    <cellStyle name="Normal 37 2 2 2 2 2" xfId="41413"/>
    <cellStyle name="Normal 37 2 2 2 2 2 2" xfId="41414"/>
    <cellStyle name="Normal 37 2 2 2 2 3" xfId="41415"/>
    <cellStyle name="Normal 37 2 2 2 2 4" xfId="41416"/>
    <cellStyle name="Normal 37 2 2 2 3" xfId="41417"/>
    <cellStyle name="Normal 37 2 2 2 3 2" xfId="41418"/>
    <cellStyle name="Normal 37 2 2 2 4" xfId="41419"/>
    <cellStyle name="Normal 37 2 2 2 5" xfId="41420"/>
    <cellStyle name="Normal 37 2 2 3" xfId="41421"/>
    <cellStyle name="Normal 37 2 2 3 2" xfId="41422"/>
    <cellStyle name="Normal 37 2 2 3 2 2" xfId="41423"/>
    <cellStyle name="Normal 37 2 2 3 2 2 2" xfId="41424"/>
    <cellStyle name="Normal 37 2 2 3 2 3" xfId="41425"/>
    <cellStyle name="Normal 37 2 2 3 2 4" xfId="41426"/>
    <cellStyle name="Normal 37 2 2 3 3" xfId="41427"/>
    <cellStyle name="Normal 37 2 2 3 3 2" xfId="41428"/>
    <cellStyle name="Normal 37 2 2 3 4" xfId="41429"/>
    <cellStyle name="Normal 37 2 2 3 5" xfId="41430"/>
    <cellStyle name="Normal 37 2 2 4" xfId="41431"/>
    <cellStyle name="Normal 37 2 2 4 2" xfId="41432"/>
    <cellStyle name="Normal 37 2 2 4 2 2" xfId="41433"/>
    <cellStyle name="Normal 37 2 2 4 3" xfId="41434"/>
    <cellStyle name="Normal 37 2 2 4 4" xfId="41435"/>
    <cellStyle name="Normal 37 2 2 5" xfId="41436"/>
    <cellStyle name="Normal 37 2 2 5 2" xfId="41437"/>
    <cellStyle name="Normal 37 2 2 5 2 2" xfId="41438"/>
    <cellStyle name="Normal 37 2 2 5 3" xfId="41439"/>
    <cellStyle name="Normal 37 2 2 5 4" xfId="41440"/>
    <cellStyle name="Normal 37 2 2 6" xfId="41441"/>
    <cellStyle name="Normal 37 2 2 6 2" xfId="41442"/>
    <cellStyle name="Normal 37 2 2 6 2 2" xfId="41443"/>
    <cellStyle name="Normal 37 2 2 6 3" xfId="41444"/>
    <cellStyle name="Normal 37 2 2 6 4" xfId="41445"/>
    <cellStyle name="Normal 37 2 2 7" xfId="41446"/>
    <cellStyle name="Normal 37 2 2 7 2" xfId="41447"/>
    <cellStyle name="Normal 37 2 2 7 2 2" xfId="41448"/>
    <cellStyle name="Normal 37 2 2 7 3" xfId="41449"/>
    <cellStyle name="Normal 37 2 2 7 4" xfId="41450"/>
    <cellStyle name="Normal 37 2 2 8" xfId="41451"/>
    <cellStyle name="Normal 37 2 2 8 2" xfId="41452"/>
    <cellStyle name="Normal 37 2 2 8 2 2" xfId="41453"/>
    <cellStyle name="Normal 37 2 2 8 3" xfId="41454"/>
    <cellStyle name="Normal 37 2 2 8 4" xfId="41455"/>
    <cellStyle name="Normal 37 2 2 9" xfId="41456"/>
    <cellStyle name="Normal 37 2 2 9 2" xfId="41457"/>
    <cellStyle name="Normal 37 2 3" xfId="41458"/>
    <cellStyle name="Normal 37 2 3 2" xfId="41459"/>
    <cellStyle name="Normal 37 2 3 2 2" xfId="41460"/>
    <cellStyle name="Normal 37 2 3 2 2 2" xfId="41461"/>
    <cellStyle name="Normal 37 2 3 2 3" xfId="41462"/>
    <cellStyle name="Normal 37 2 3 2 4" xfId="41463"/>
    <cellStyle name="Normal 37 2 3 3" xfId="41464"/>
    <cellStyle name="Normal 37 2 3 3 2" xfId="41465"/>
    <cellStyle name="Normal 37 2 3 4" xfId="41466"/>
    <cellStyle name="Normal 37 2 3 5" xfId="41467"/>
    <cellStyle name="Normal 37 2 4" xfId="41468"/>
    <cellStyle name="Normal 37 2 4 2" xfId="41469"/>
    <cellStyle name="Normal 37 2 4 2 2" xfId="41470"/>
    <cellStyle name="Normal 37 2 4 2 2 2" xfId="41471"/>
    <cellStyle name="Normal 37 2 4 2 3" xfId="41472"/>
    <cellStyle name="Normal 37 2 4 2 4" xfId="41473"/>
    <cellStyle name="Normal 37 2 4 3" xfId="41474"/>
    <cellStyle name="Normal 37 2 4 3 2" xfId="41475"/>
    <cellStyle name="Normal 37 2 4 4" xfId="41476"/>
    <cellStyle name="Normal 37 2 4 5" xfId="41477"/>
    <cellStyle name="Normal 37 2 5" xfId="41478"/>
    <cellStyle name="Normal 37 2 5 2" xfId="41479"/>
    <cellStyle name="Normal 37 2 5 2 2" xfId="41480"/>
    <cellStyle name="Normal 37 2 5 3" xfId="41481"/>
    <cellStyle name="Normal 37 2 5 4" xfId="41482"/>
    <cellStyle name="Normal 37 2 6" xfId="41483"/>
    <cellStyle name="Normal 37 2 6 2" xfId="41484"/>
    <cellStyle name="Normal 37 2 6 2 2" xfId="41485"/>
    <cellStyle name="Normal 37 2 6 3" xfId="41486"/>
    <cellStyle name="Normal 37 2 6 4" xfId="41487"/>
    <cellStyle name="Normal 37 2 7" xfId="41488"/>
    <cellStyle name="Normal 37 2 7 2" xfId="41489"/>
    <cellStyle name="Normal 37 2 7 2 2" xfId="41490"/>
    <cellStyle name="Normal 37 2 7 3" xfId="41491"/>
    <cellStyle name="Normal 37 2 7 4" xfId="41492"/>
    <cellStyle name="Normal 37 2 8" xfId="41493"/>
    <cellStyle name="Normal 37 2 8 2" xfId="41494"/>
    <cellStyle name="Normal 37 2 8 2 2" xfId="41495"/>
    <cellStyle name="Normal 37 2 8 3" xfId="41496"/>
    <cellStyle name="Normal 37 2 8 4" xfId="41497"/>
    <cellStyle name="Normal 37 2 9" xfId="41498"/>
    <cellStyle name="Normal 37 2 9 2" xfId="41499"/>
    <cellStyle name="Normal 37 2 9 2 2" xfId="41500"/>
    <cellStyle name="Normal 37 2 9 3" xfId="41501"/>
    <cellStyle name="Normal 37 2 9 4" xfId="41502"/>
    <cellStyle name="Normal 37 3" xfId="41503"/>
    <cellStyle name="Normal 37 3 10" xfId="41504"/>
    <cellStyle name="Normal 37 3 11" xfId="41505"/>
    <cellStyle name="Normal 37 3 12" xfId="41506"/>
    <cellStyle name="Normal 37 3 2" xfId="41507"/>
    <cellStyle name="Normal 37 3 2 2" xfId="41508"/>
    <cellStyle name="Normal 37 3 2 2 2" xfId="41509"/>
    <cellStyle name="Normal 37 3 2 2 2 2" xfId="41510"/>
    <cellStyle name="Normal 37 3 2 2 3" xfId="41511"/>
    <cellStyle name="Normal 37 3 2 2 4" xfId="41512"/>
    <cellStyle name="Normal 37 3 2 3" xfId="41513"/>
    <cellStyle name="Normal 37 3 2 3 2" xfId="41514"/>
    <cellStyle name="Normal 37 3 2 4" xfId="41515"/>
    <cellStyle name="Normal 37 3 2 5" xfId="41516"/>
    <cellStyle name="Normal 37 3 3" xfId="41517"/>
    <cellStyle name="Normal 37 3 3 2" xfId="41518"/>
    <cellStyle name="Normal 37 3 3 2 2" xfId="41519"/>
    <cellStyle name="Normal 37 3 3 2 2 2" xfId="41520"/>
    <cellStyle name="Normal 37 3 3 2 3" xfId="41521"/>
    <cellStyle name="Normal 37 3 3 2 4" xfId="41522"/>
    <cellStyle name="Normal 37 3 3 3" xfId="41523"/>
    <cellStyle name="Normal 37 3 3 3 2" xfId="41524"/>
    <cellStyle name="Normal 37 3 3 4" xfId="41525"/>
    <cellStyle name="Normal 37 3 3 5" xfId="41526"/>
    <cellStyle name="Normal 37 3 4" xfId="41527"/>
    <cellStyle name="Normal 37 3 4 2" xfId="41528"/>
    <cellStyle name="Normal 37 3 4 2 2" xfId="41529"/>
    <cellStyle name="Normal 37 3 4 3" xfId="41530"/>
    <cellStyle name="Normal 37 3 4 4" xfId="41531"/>
    <cellStyle name="Normal 37 3 5" xfId="41532"/>
    <cellStyle name="Normal 37 3 5 2" xfId="41533"/>
    <cellStyle name="Normal 37 3 5 2 2" xfId="41534"/>
    <cellStyle name="Normal 37 3 5 3" xfId="41535"/>
    <cellStyle name="Normal 37 3 5 4" xfId="41536"/>
    <cellStyle name="Normal 37 3 6" xfId="41537"/>
    <cellStyle name="Normal 37 3 6 2" xfId="41538"/>
    <cellStyle name="Normal 37 3 6 2 2" xfId="41539"/>
    <cellStyle name="Normal 37 3 6 3" xfId="41540"/>
    <cellStyle name="Normal 37 3 6 4" xfId="41541"/>
    <cellStyle name="Normal 37 3 7" xfId="41542"/>
    <cellStyle name="Normal 37 3 7 2" xfId="41543"/>
    <cellStyle name="Normal 37 3 7 2 2" xfId="41544"/>
    <cellStyle name="Normal 37 3 7 3" xfId="41545"/>
    <cellStyle name="Normal 37 3 7 4" xfId="41546"/>
    <cellStyle name="Normal 37 3 8" xfId="41547"/>
    <cellStyle name="Normal 37 3 8 2" xfId="41548"/>
    <cellStyle name="Normal 37 3 8 2 2" xfId="41549"/>
    <cellStyle name="Normal 37 3 8 3" xfId="41550"/>
    <cellStyle name="Normal 37 3 8 4" xfId="41551"/>
    <cellStyle name="Normal 37 3 9" xfId="41552"/>
    <cellStyle name="Normal 37 3 9 2" xfId="41553"/>
    <cellStyle name="Normal 37 4" xfId="41554"/>
    <cellStyle name="Normal 37 4 10" xfId="41555"/>
    <cellStyle name="Normal 37 4 11" xfId="41556"/>
    <cellStyle name="Normal 37 4 12" xfId="41557"/>
    <cellStyle name="Normal 37 4 2" xfId="41558"/>
    <cellStyle name="Normal 37 4 2 2" xfId="41559"/>
    <cellStyle name="Normal 37 4 2 2 2" xfId="41560"/>
    <cellStyle name="Normal 37 4 2 3" xfId="41561"/>
    <cellStyle name="Normal 37 4 2 4" xfId="41562"/>
    <cellStyle name="Normal 37 4 3" xfId="41563"/>
    <cellStyle name="Normal 37 4 3 2" xfId="41564"/>
    <cellStyle name="Normal 37 4 3 2 2" xfId="41565"/>
    <cellStyle name="Normal 37 4 3 3" xfId="41566"/>
    <cellStyle name="Normal 37 4 3 4" xfId="41567"/>
    <cellStyle name="Normal 37 4 4" xfId="41568"/>
    <cellStyle name="Normal 37 4 4 2" xfId="41569"/>
    <cellStyle name="Normal 37 4 4 2 2" xfId="41570"/>
    <cellStyle name="Normal 37 4 4 3" xfId="41571"/>
    <cellStyle name="Normal 37 4 4 4" xfId="41572"/>
    <cellStyle name="Normal 37 4 5" xfId="41573"/>
    <cellStyle name="Normal 37 4 5 2" xfId="41574"/>
    <cellStyle name="Normal 37 4 5 2 2" xfId="41575"/>
    <cellStyle name="Normal 37 4 5 3" xfId="41576"/>
    <cellStyle name="Normal 37 4 5 4" xfId="41577"/>
    <cellStyle name="Normal 37 4 6" xfId="41578"/>
    <cellStyle name="Normal 37 4 6 2" xfId="41579"/>
    <cellStyle name="Normal 37 4 6 2 2" xfId="41580"/>
    <cellStyle name="Normal 37 4 6 3" xfId="41581"/>
    <cellStyle name="Normal 37 4 6 4" xfId="41582"/>
    <cellStyle name="Normal 37 4 7" xfId="41583"/>
    <cellStyle name="Normal 37 4 7 2" xfId="41584"/>
    <cellStyle name="Normal 37 4 7 2 2" xfId="41585"/>
    <cellStyle name="Normal 37 4 7 3" xfId="41586"/>
    <cellStyle name="Normal 37 4 7 4" xfId="41587"/>
    <cellStyle name="Normal 37 4 8" xfId="41588"/>
    <cellStyle name="Normal 37 4 8 2" xfId="41589"/>
    <cellStyle name="Normal 37 4 8 2 2" xfId="41590"/>
    <cellStyle name="Normal 37 4 8 3" xfId="41591"/>
    <cellStyle name="Normal 37 4 8 4" xfId="41592"/>
    <cellStyle name="Normal 37 4 9" xfId="41593"/>
    <cellStyle name="Normal 37 4 9 2" xfId="41594"/>
    <cellStyle name="Normal 37 5" xfId="41595"/>
    <cellStyle name="Normal 37 5 2" xfId="41596"/>
    <cellStyle name="Normal 37 5 2 2" xfId="41597"/>
    <cellStyle name="Normal 37 5 2 2 2" xfId="41598"/>
    <cellStyle name="Normal 37 5 2 3" xfId="41599"/>
    <cellStyle name="Normal 37 5 2 4" xfId="41600"/>
    <cellStyle name="Normal 37 5 3" xfId="41601"/>
    <cellStyle name="Normal 37 5 3 2" xfId="41602"/>
    <cellStyle name="Normal 37 5 4" xfId="41603"/>
    <cellStyle name="Normal 37 5 5" xfId="41604"/>
    <cellStyle name="Normal 37 5 6" xfId="41605"/>
    <cellStyle name="Normal 37 6" xfId="41606"/>
    <cellStyle name="Normal 37 6 2" xfId="41607"/>
    <cellStyle name="Normal 37 6 2 2" xfId="41608"/>
    <cellStyle name="Normal 37 6 3" xfId="41609"/>
    <cellStyle name="Normal 37 6 4" xfId="41610"/>
    <cellStyle name="Normal 37 7" xfId="41611"/>
    <cellStyle name="Normal 37 7 2" xfId="41612"/>
    <cellStyle name="Normal 37 7 2 2" xfId="41613"/>
    <cellStyle name="Normal 37 7 3" xfId="41614"/>
    <cellStyle name="Normal 37 7 4" xfId="41615"/>
    <cellStyle name="Normal 37 8" xfId="41616"/>
    <cellStyle name="Normal 37 8 2" xfId="41617"/>
    <cellStyle name="Normal 37 8 2 2" xfId="41618"/>
    <cellStyle name="Normal 37 8 3" xfId="41619"/>
    <cellStyle name="Normal 37 8 4" xfId="41620"/>
    <cellStyle name="Normal 37 9" xfId="41621"/>
    <cellStyle name="Normal 37 9 2" xfId="41622"/>
    <cellStyle name="Normal 37 9 2 2" xfId="41623"/>
    <cellStyle name="Normal 37 9 3" xfId="41624"/>
    <cellStyle name="Normal 37 9 4" xfId="41625"/>
    <cellStyle name="Normal 38" xfId="8631"/>
    <cellStyle name="Normal 38 2" xfId="8632"/>
    <cellStyle name="Normal 38 2 2" xfId="8633"/>
    <cellStyle name="Normal 38 2 3" xfId="41626"/>
    <cellStyle name="Normal 38 3" xfId="8634"/>
    <cellStyle name="Normal 38 3 2" xfId="8635"/>
    <cellStyle name="Normal 38 3 3" xfId="41627"/>
    <cellStyle name="Normal 38 3 4" xfId="41628"/>
    <cellStyle name="Normal 38 4" xfId="8636"/>
    <cellStyle name="Normal 38 4 2" xfId="8637"/>
    <cellStyle name="Normal 38 5" xfId="8638"/>
    <cellStyle name="Normal 38 6" xfId="41629"/>
    <cellStyle name="Normal 38 7" xfId="41630"/>
    <cellStyle name="Normal 38 8" xfId="41631"/>
    <cellStyle name="Normal 38_Expired Option Payouts w Detail" xfId="8639"/>
    <cellStyle name="Normal 39" xfId="8640"/>
    <cellStyle name="Normal 39 10" xfId="41632"/>
    <cellStyle name="Normal 39 10 2" xfId="41633"/>
    <cellStyle name="Normal 39 10 2 2" xfId="41634"/>
    <cellStyle name="Normal 39 10 3" xfId="41635"/>
    <cellStyle name="Normal 39 10 4" xfId="41636"/>
    <cellStyle name="Normal 39 11" xfId="41637"/>
    <cellStyle name="Normal 39 11 2" xfId="41638"/>
    <cellStyle name="Normal 39 11 2 2" xfId="41639"/>
    <cellStyle name="Normal 39 11 3" xfId="41640"/>
    <cellStyle name="Normal 39 11 4" xfId="41641"/>
    <cellStyle name="Normal 39 12" xfId="41642"/>
    <cellStyle name="Normal 39 12 2" xfId="41643"/>
    <cellStyle name="Normal 39 12 2 2" xfId="41644"/>
    <cellStyle name="Normal 39 12 3" xfId="41645"/>
    <cellStyle name="Normal 39 13" xfId="41646"/>
    <cellStyle name="Normal 39 13 2" xfId="41647"/>
    <cellStyle name="Normal 39 14" xfId="41648"/>
    <cellStyle name="Normal 39 15" xfId="41649"/>
    <cellStyle name="Normal 39 16" xfId="41650"/>
    <cellStyle name="Normal 39 2" xfId="8641"/>
    <cellStyle name="Normal 39 2 10" xfId="41651"/>
    <cellStyle name="Normal 39 2 10 2" xfId="41652"/>
    <cellStyle name="Normal 39 2 11" xfId="41653"/>
    <cellStyle name="Normal 39 2 12" xfId="41654"/>
    <cellStyle name="Normal 39 2 13" xfId="41655"/>
    <cellStyle name="Normal 39 2 2" xfId="8642"/>
    <cellStyle name="Normal 39 2 2 10" xfId="41656"/>
    <cellStyle name="Normal 39 2 2 11" xfId="41657"/>
    <cellStyle name="Normal 39 2 2 12" xfId="41658"/>
    <cellStyle name="Normal 39 2 2 2" xfId="41659"/>
    <cellStyle name="Normal 39 2 2 2 2" xfId="41660"/>
    <cellStyle name="Normal 39 2 2 2 2 2" xfId="41661"/>
    <cellStyle name="Normal 39 2 2 2 2 2 2" xfId="41662"/>
    <cellStyle name="Normal 39 2 2 2 2 3" xfId="41663"/>
    <cellStyle name="Normal 39 2 2 2 2 4" xfId="41664"/>
    <cellStyle name="Normal 39 2 2 2 3" xfId="41665"/>
    <cellStyle name="Normal 39 2 2 2 3 2" xfId="41666"/>
    <cellStyle name="Normal 39 2 2 2 4" xfId="41667"/>
    <cellStyle name="Normal 39 2 2 2 5" xfId="41668"/>
    <cellStyle name="Normal 39 2 2 3" xfId="41669"/>
    <cellStyle name="Normal 39 2 2 3 2" xfId="41670"/>
    <cellStyle name="Normal 39 2 2 3 2 2" xfId="41671"/>
    <cellStyle name="Normal 39 2 2 3 2 2 2" xfId="41672"/>
    <cellStyle name="Normal 39 2 2 3 2 3" xfId="41673"/>
    <cellStyle name="Normal 39 2 2 3 2 4" xfId="41674"/>
    <cellStyle name="Normal 39 2 2 3 3" xfId="41675"/>
    <cellStyle name="Normal 39 2 2 3 3 2" xfId="41676"/>
    <cellStyle name="Normal 39 2 2 3 4" xfId="41677"/>
    <cellStyle name="Normal 39 2 2 3 5" xfId="41678"/>
    <cellStyle name="Normal 39 2 2 4" xfId="41679"/>
    <cellStyle name="Normal 39 2 2 4 2" xfId="41680"/>
    <cellStyle name="Normal 39 2 2 4 2 2" xfId="41681"/>
    <cellStyle name="Normal 39 2 2 4 3" xfId="41682"/>
    <cellStyle name="Normal 39 2 2 4 4" xfId="41683"/>
    <cellStyle name="Normal 39 2 2 5" xfId="41684"/>
    <cellStyle name="Normal 39 2 2 5 2" xfId="41685"/>
    <cellStyle name="Normal 39 2 2 5 2 2" xfId="41686"/>
    <cellStyle name="Normal 39 2 2 5 3" xfId="41687"/>
    <cellStyle name="Normal 39 2 2 5 4" xfId="41688"/>
    <cellStyle name="Normal 39 2 2 6" xfId="41689"/>
    <cellStyle name="Normal 39 2 2 6 2" xfId="41690"/>
    <cellStyle name="Normal 39 2 2 6 2 2" xfId="41691"/>
    <cellStyle name="Normal 39 2 2 6 3" xfId="41692"/>
    <cellStyle name="Normal 39 2 2 6 4" xfId="41693"/>
    <cellStyle name="Normal 39 2 2 7" xfId="41694"/>
    <cellStyle name="Normal 39 2 2 7 2" xfId="41695"/>
    <cellStyle name="Normal 39 2 2 7 2 2" xfId="41696"/>
    <cellStyle name="Normal 39 2 2 7 3" xfId="41697"/>
    <cellStyle name="Normal 39 2 2 7 4" xfId="41698"/>
    <cellStyle name="Normal 39 2 2 8" xfId="41699"/>
    <cellStyle name="Normal 39 2 2 8 2" xfId="41700"/>
    <cellStyle name="Normal 39 2 2 8 2 2" xfId="41701"/>
    <cellStyle name="Normal 39 2 2 8 3" xfId="41702"/>
    <cellStyle name="Normal 39 2 2 8 4" xfId="41703"/>
    <cellStyle name="Normal 39 2 2 9" xfId="41704"/>
    <cellStyle name="Normal 39 2 2 9 2" xfId="41705"/>
    <cellStyle name="Normal 39 2 3" xfId="41706"/>
    <cellStyle name="Normal 39 2 3 2" xfId="41707"/>
    <cellStyle name="Normal 39 2 3 2 2" xfId="41708"/>
    <cellStyle name="Normal 39 2 3 2 2 2" xfId="41709"/>
    <cellStyle name="Normal 39 2 3 2 3" xfId="41710"/>
    <cellStyle name="Normal 39 2 3 2 4" xfId="41711"/>
    <cellStyle name="Normal 39 2 3 3" xfId="41712"/>
    <cellStyle name="Normal 39 2 3 3 2" xfId="41713"/>
    <cellStyle name="Normal 39 2 3 4" xfId="41714"/>
    <cellStyle name="Normal 39 2 3 5" xfId="41715"/>
    <cellStyle name="Normal 39 2 4" xfId="41716"/>
    <cellStyle name="Normal 39 2 4 2" xfId="41717"/>
    <cellStyle name="Normal 39 2 4 2 2" xfId="41718"/>
    <cellStyle name="Normal 39 2 4 2 2 2" xfId="41719"/>
    <cellStyle name="Normal 39 2 4 2 3" xfId="41720"/>
    <cellStyle name="Normal 39 2 4 2 4" xfId="41721"/>
    <cellStyle name="Normal 39 2 4 3" xfId="41722"/>
    <cellStyle name="Normal 39 2 4 3 2" xfId="41723"/>
    <cellStyle name="Normal 39 2 4 4" xfId="41724"/>
    <cellStyle name="Normal 39 2 4 5" xfId="41725"/>
    <cellStyle name="Normal 39 2 5" xfId="41726"/>
    <cellStyle name="Normal 39 2 5 2" xfId="41727"/>
    <cellStyle name="Normal 39 2 5 2 2" xfId="41728"/>
    <cellStyle name="Normal 39 2 5 3" xfId="41729"/>
    <cellStyle name="Normal 39 2 5 4" xfId="41730"/>
    <cellStyle name="Normal 39 2 6" xfId="41731"/>
    <cellStyle name="Normal 39 2 6 2" xfId="41732"/>
    <cellStyle name="Normal 39 2 6 2 2" xfId="41733"/>
    <cellStyle name="Normal 39 2 6 3" xfId="41734"/>
    <cellStyle name="Normal 39 2 6 4" xfId="41735"/>
    <cellStyle name="Normal 39 2 7" xfId="41736"/>
    <cellStyle name="Normal 39 2 7 2" xfId="41737"/>
    <cellStyle name="Normal 39 2 7 2 2" xfId="41738"/>
    <cellStyle name="Normal 39 2 7 3" xfId="41739"/>
    <cellStyle name="Normal 39 2 7 4" xfId="41740"/>
    <cellStyle name="Normal 39 2 8" xfId="41741"/>
    <cellStyle name="Normal 39 2 8 2" xfId="41742"/>
    <cellStyle name="Normal 39 2 8 2 2" xfId="41743"/>
    <cellStyle name="Normal 39 2 8 3" xfId="41744"/>
    <cellStyle name="Normal 39 2 8 4" xfId="41745"/>
    <cellStyle name="Normal 39 2 9" xfId="41746"/>
    <cellStyle name="Normal 39 2 9 2" xfId="41747"/>
    <cellStyle name="Normal 39 2 9 2 2" xfId="41748"/>
    <cellStyle name="Normal 39 2 9 3" xfId="41749"/>
    <cellStyle name="Normal 39 2 9 4" xfId="41750"/>
    <cellStyle name="Normal 39 3" xfId="8643"/>
    <cellStyle name="Normal 39 3 10" xfId="41751"/>
    <cellStyle name="Normal 39 3 11" xfId="41752"/>
    <cellStyle name="Normal 39 3 12" xfId="41753"/>
    <cellStyle name="Normal 39 3 2" xfId="8644"/>
    <cellStyle name="Normal 39 3 2 2" xfId="41754"/>
    <cellStyle name="Normal 39 3 2 2 2" xfId="41755"/>
    <cellStyle name="Normal 39 3 2 2 2 2" xfId="41756"/>
    <cellStyle name="Normal 39 3 2 2 3" xfId="41757"/>
    <cellStyle name="Normal 39 3 2 2 4" xfId="41758"/>
    <cellStyle name="Normal 39 3 2 3" xfId="41759"/>
    <cellStyle name="Normal 39 3 2 3 2" xfId="41760"/>
    <cellStyle name="Normal 39 3 2 4" xfId="41761"/>
    <cellStyle name="Normal 39 3 2 5" xfId="41762"/>
    <cellStyle name="Normal 39 3 2 6" xfId="41763"/>
    <cellStyle name="Normal 39 3 3" xfId="41764"/>
    <cellStyle name="Normal 39 3 3 2" xfId="41765"/>
    <cellStyle name="Normal 39 3 3 2 2" xfId="41766"/>
    <cellStyle name="Normal 39 3 3 2 2 2" xfId="41767"/>
    <cellStyle name="Normal 39 3 3 2 3" xfId="41768"/>
    <cellStyle name="Normal 39 3 3 2 4" xfId="41769"/>
    <cellStyle name="Normal 39 3 3 3" xfId="41770"/>
    <cellStyle name="Normal 39 3 3 3 2" xfId="41771"/>
    <cellStyle name="Normal 39 3 3 4" xfId="41772"/>
    <cellStyle name="Normal 39 3 3 5" xfId="41773"/>
    <cellStyle name="Normal 39 3 4" xfId="41774"/>
    <cellStyle name="Normal 39 3 4 2" xfId="41775"/>
    <cellStyle name="Normal 39 3 4 2 2" xfId="41776"/>
    <cellStyle name="Normal 39 3 4 3" xfId="41777"/>
    <cellStyle name="Normal 39 3 4 4" xfId="41778"/>
    <cellStyle name="Normal 39 3 5" xfId="41779"/>
    <cellStyle name="Normal 39 3 5 2" xfId="41780"/>
    <cellStyle name="Normal 39 3 5 2 2" xfId="41781"/>
    <cellStyle name="Normal 39 3 5 3" xfId="41782"/>
    <cellStyle name="Normal 39 3 5 4" xfId="41783"/>
    <cellStyle name="Normal 39 3 6" xfId="41784"/>
    <cellStyle name="Normal 39 3 6 2" xfId="41785"/>
    <cellStyle name="Normal 39 3 6 2 2" xfId="41786"/>
    <cellStyle name="Normal 39 3 6 3" xfId="41787"/>
    <cellStyle name="Normal 39 3 6 4" xfId="41788"/>
    <cellStyle name="Normal 39 3 7" xfId="41789"/>
    <cellStyle name="Normal 39 3 7 2" xfId="41790"/>
    <cellStyle name="Normal 39 3 7 2 2" xfId="41791"/>
    <cellStyle name="Normal 39 3 7 3" xfId="41792"/>
    <cellStyle name="Normal 39 3 7 4" xfId="41793"/>
    <cellStyle name="Normal 39 3 8" xfId="41794"/>
    <cellStyle name="Normal 39 3 8 2" xfId="41795"/>
    <cellStyle name="Normal 39 3 8 2 2" xfId="41796"/>
    <cellStyle name="Normal 39 3 8 3" xfId="41797"/>
    <cellStyle name="Normal 39 3 8 4" xfId="41798"/>
    <cellStyle name="Normal 39 3 9" xfId="41799"/>
    <cellStyle name="Normal 39 3 9 2" xfId="41800"/>
    <cellStyle name="Normal 39 4" xfId="8645"/>
    <cellStyle name="Normal 39 4 10" xfId="41801"/>
    <cellStyle name="Normal 39 4 11" xfId="41802"/>
    <cellStyle name="Normal 39 4 12" xfId="41803"/>
    <cellStyle name="Normal 39 4 2" xfId="8646"/>
    <cellStyle name="Normal 39 4 2 2" xfId="41804"/>
    <cellStyle name="Normal 39 4 2 2 2" xfId="41805"/>
    <cellStyle name="Normal 39 4 2 3" xfId="41806"/>
    <cellStyle name="Normal 39 4 2 4" xfId="41807"/>
    <cellStyle name="Normal 39 4 2 5" xfId="41808"/>
    <cellStyle name="Normal 39 4 3" xfId="41809"/>
    <cellStyle name="Normal 39 4 3 2" xfId="41810"/>
    <cellStyle name="Normal 39 4 3 2 2" xfId="41811"/>
    <cellStyle name="Normal 39 4 3 3" xfId="41812"/>
    <cellStyle name="Normal 39 4 3 4" xfId="41813"/>
    <cellStyle name="Normal 39 4 4" xfId="41814"/>
    <cellStyle name="Normal 39 4 4 2" xfId="41815"/>
    <cellStyle name="Normal 39 4 4 2 2" xfId="41816"/>
    <cellStyle name="Normal 39 4 4 3" xfId="41817"/>
    <cellStyle name="Normal 39 4 4 4" xfId="41818"/>
    <cellStyle name="Normal 39 4 5" xfId="41819"/>
    <cellStyle name="Normal 39 4 5 2" xfId="41820"/>
    <cellStyle name="Normal 39 4 5 2 2" xfId="41821"/>
    <cellStyle name="Normal 39 4 5 3" xfId="41822"/>
    <cellStyle name="Normal 39 4 5 4" xfId="41823"/>
    <cellStyle name="Normal 39 4 6" xfId="41824"/>
    <cellStyle name="Normal 39 4 6 2" xfId="41825"/>
    <cellStyle name="Normal 39 4 6 2 2" xfId="41826"/>
    <cellStyle name="Normal 39 4 6 3" xfId="41827"/>
    <cellStyle name="Normal 39 4 6 4" xfId="41828"/>
    <cellStyle name="Normal 39 4 7" xfId="41829"/>
    <cellStyle name="Normal 39 4 7 2" xfId="41830"/>
    <cellStyle name="Normal 39 4 7 2 2" xfId="41831"/>
    <cellStyle name="Normal 39 4 7 3" xfId="41832"/>
    <cellStyle name="Normal 39 4 7 4" xfId="41833"/>
    <cellStyle name="Normal 39 4 8" xfId="41834"/>
    <cellStyle name="Normal 39 4 8 2" xfId="41835"/>
    <cellStyle name="Normal 39 4 8 2 2" xfId="41836"/>
    <cellStyle name="Normal 39 4 8 3" xfId="41837"/>
    <cellStyle name="Normal 39 4 8 4" xfId="41838"/>
    <cellStyle name="Normal 39 4 9" xfId="41839"/>
    <cellStyle name="Normal 39 4 9 2" xfId="41840"/>
    <cellStyle name="Normal 39 5" xfId="8647"/>
    <cellStyle name="Normal 39 5 2" xfId="41841"/>
    <cellStyle name="Normal 39 5 2 2" xfId="41842"/>
    <cellStyle name="Normal 39 5 2 2 2" xfId="41843"/>
    <cellStyle name="Normal 39 5 2 3" xfId="41844"/>
    <cellStyle name="Normal 39 5 2 4" xfId="41845"/>
    <cellStyle name="Normal 39 5 3" xfId="41846"/>
    <cellStyle name="Normal 39 5 3 2" xfId="41847"/>
    <cellStyle name="Normal 39 5 4" xfId="41848"/>
    <cellStyle name="Normal 39 5 5" xfId="41849"/>
    <cellStyle name="Normal 39 5 6" xfId="41850"/>
    <cellStyle name="Normal 39 6" xfId="41851"/>
    <cellStyle name="Normal 39 6 2" xfId="41852"/>
    <cellStyle name="Normal 39 6 2 2" xfId="41853"/>
    <cellStyle name="Normal 39 6 3" xfId="41854"/>
    <cellStyle name="Normal 39 6 4" xfId="41855"/>
    <cellStyle name="Normal 39 6 5" xfId="41856"/>
    <cellStyle name="Normal 39 7" xfId="41857"/>
    <cellStyle name="Normal 39 7 2" xfId="41858"/>
    <cellStyle name="Normal 39 7 2 2" xfId="41859"/>
    <cellStyle name="Normal 39 7 3" xfId="41860"/>
    <cellStyle name="Normal 39 7 4" xfId="41861"/>
    <cellStyle name="Normal 39 7 5" xfId="41862"/>
    <cellStyle name="Normal 39 8" xfId="41863"/>
    <cellStyle name="Normal 39 8 2" xfId="41864"/>
    <cellStyle name="Normal 39 8 2 2" xfId="41865"/>
    <cellStyle name="Normal 39 8 3" xfId="41866"/>
    <cellStyle name="Normal 39 8 4" xfId="41867"/>
    <cellStyle name="Normal 39 8 5" xfId="41868"/>
    <cellStyle name="Normal 39 9" xfId="41869"/>
    <cellStyle name="Normal 39 9 2" xfId="41870"/>
    <cellStyle name="Normal 39 9 2 2" xfId="41871"/>
    <cellStyle name="Normal 39 9 3" xfId="41872"/>
    <cellStyle name="Normal 39 9 4" xfId="41873"/>
    <cellStyle name="Normal 39_Expired Option Payouts w Detail" xfId="8648"/>
    <cellStyle name="Normal 4" xfId="53"/>
    <cellStyle name="Normal 4 10" xfId="126"/>
    <cellStyle name="Normal 4 10 2" xfId="41874"/>
    <cellStyle name="Normal 4 10 2 2" xfId="41875"/>
    <cellStyle name="Normal 4 10 2 2 2" xfId="41876"/>
    <cellStyle name="Normal 4 10 2 3" xfId="41877"/>
    <cellStyle name="Normal 4 10 2 4" xfId="41878"/>
    <cellStyle name="Normal 4 10 3" xfId="41879"/>
    <cellStyle name="Normal 4 10 3 2" xfId="41880"/>
    <cellStyle name="Normal 4 10 4" xfId="41881"/>
    <cellStyle name="Normal 4 10 5" xfId="41882"/>
    <cellStyle name="Normal 4 10 6" xfId="41883"/>
    <cellStyle name="Normal 4 11" xfId="12791"/>
    <cellStyle name="Normal 4 11 2" xfId="41884"/>
    <cellStyle name="Normal 4 11 2 2" xfId="41885"/>
    <cellStyle name="Normal 4 11 2 2 2" xfId="41886"/>
    <cellStyle name="Normal 4 11 2 3" xfId="41887"/>
    <cellStyle name="Normal 4 11 2 4" xfId="41888"/>
    <cellStyle name="Normal 4 11 3" xfId="41889"/>
    <cellStyle name="Normal 4 11 3 2" xfId="41890"/>
    <cellStyle name="Normal 4 11 4" xfId="41891"/>
    <cellStyle name="Normal 4 11 5" xfId="41892"/>
    <cellStyle name="Normal 4 11 6" xfId="41893"/>
    <cellStyle name="Normal 4 12" xfId="41894"/>
    <cellStyle name="Normal 4 12 2" xfId="41895"/>
    <cellStyle name="Normal 4 12 2 2" xfId="41896"/>
    <cellStyle name="Normal 4 12 3" xfId="41897"/>
    <cellStyle name="Normal 4 12 4" xfId="41898"/>
    <cellStyle name="Normal 4 13" xfId="41899"/>
    <cellStyle name="Normal 4 13 2" xfId="41900"/>
    <cellStyle name="Normal 4 13 2 2" xfId="41901"/>
    <cellStyle name="Normal 4 13 3" xfId="41902"/>
    <cellStyle name="Normal 4 13 4" xfId="41903"/>
    <cellStyle name="Normal 4 14" xfId="41904"/>
    <cellStyle name="Normal 4 14 2" xfId="41905"/>
    <cellStyle name="Normal 4 14 2 2" xfId="41906"/>
    <cellStyle name="Normal 4 14 3" xfId="41907"/>
    <cellStyle name="Normal 4 14 4" xfId="41908"/>
    <cellStyle name="Normal 4 15" xfId="41909"/>
    <cellStyle name="Normal 4 15 2" xfId="41910"/>
    <cellStyle name="Normal 4 15 2 2" xfId="41911"/>
    <cellStyle name="Normal 4 15 3" xfId="41912"/>
    <cellStyle name="Normal 4 15 4" xfId="41913"/>
    <cellStyle name="Normal 4 16" xfId="41914"/>
    <cellStyle name="Normal 4 16 2" xfId="41915"/>
    <cellStyle name="Normal 4 16 2 2" xfId="41916"/>
    <cellStyle name="Normal 4 16 3" xfId="41917"/>
    <cellStyle name="Normal 4 16 4" xfId="41918"/>
    <cellStyle name="Normal 4 17" xfId="41919"/>
    <cellStyle name="Normal 4 17 2" xfId="41920"/>
    <cellStyle name="Normal 4 17 2 2" xfId="41921"/>
    <cellStyle name="Normal 4 17 3" xfId="41922"/>
    <cellStyle name="Normal 4 17 4" xfId="41923"/>
    <cellStyle name="Normal 4 18" xfId="41924"/>
    <cellStyle name="Normal 4 18 2" xfId="41925"/>
    <cellStyle name="Normal 4 18 2 2" xfId="41926"/>
    <cellStyle name="Normal 4 18 3" xfId="41927"/>
    <cellStyle name="Normal 4 19" xfId="41928"/>
    <cellStyle name="Normal 4 2" xfId="8649"/>
    <cellStyle name="Normal 4 2 10" xfId="41929"/>
    <cellStyle name="Normal 4 2 11" xfId="41930"/>
    <cellStyle name="Normal 4 2 12" xfId="41931"/>
    <cellStyle name="Normal 4 2 13" xfId="41932"/>
    <cellStyle name="Normal 4 2 14" xfId="41933"/>
    <cellStyle name="Normal 4 2 15" xfId="41934"/>
    <cellStyle name="Normal 4 2 16" xfId="41935"/>
    <cellStyle name="Normal 4 2 17" xfId="41936"/>
    <cellStyle name="Normal 4 2 18" xfId="41937"/>
    <cellStyle name="Normal 4 2 19" xfId="41938"/>
    <cellStyle name="Normal 4 2 2" xfId="8650"/>
    <cellStyle name="Normal 4 2 2 10" xfId="41939"/>
    <cellStyle name="Normal 4 2 2 11" xfId="41940"/>
    <cellStyle name="Normal 4 2 2 12" xfId="41941"/>
    <cellStyle name="Normal 4 2 2 13" xfId="41942"/>
    <cellStyle name="Normal 4 2 2 14" xfId="41943"/>
    <cellStyle name="Normal 4 2 2 15" xfId="41944"/>
    <cellStyle name="Normal 4 2 2 16" xfId="41945"/>
    <cellStyle name="Normal 4 2 2 17" xfId="41946"/>
    <cellStyle name="Normal 4 2 2 18" xfId="41947"/>
    <cellStyle name="Normal 4 2 2 19" xfId="41948"/>
    <cellStyle name="Normal 4 2 2 2" xfId="41949"/>
    <cellStyle name="Normal 4 2 2 2 10" xfId="41950"/>
    <cellStyle name="Normal 4 2 2 2 11" xfId="41951"/>
    <cellStyle name="Normal 4 2 2 2 12" xfId="41952"/>
    <cellStyle name="Normal 4 2 2 2 13" xfId="41953"/>
    <cellStyle name="Normal 4 2 2 2 14" xfId="41954"/>
    <cellStyle name="Normal 4 2 2 2 15" xfId="41955"/>
    <cellStyle name="Normal 4 2 2 2 16" xfId="41956"/>
    <cellStyle name="Normal 4 2 2 2 17" xfId="41957"/>
    <cellStyle name="Normal 4 2 2 2 18" xfId="41958"/>
    <cellStyle name="Normal 4 2 2 2 19" xfId="41959"/>
    <cellStyle name="Normal 4 2 2 2 2" xfId="41960"/>
    <cellStyle name="Normal 4 2 2 2 20" xfId="41961"/>
    <cellStyle name="Normal 4 2 2 2 21" xfId="41962"/>
    <cellStyle name="Normal 4 2 2 2 22" xfId="41963"/>
    <cellStyle name="Normal 4 2 2 2 23" xfId="41964"/>
    <cellStyle name="Normal 4 2 2 2 24" xfId="41965"/>
    <cellStyle name="Normal 4 2 2 2 3" xfId="41966"/>
    <cellStyle name="Normal 4 2 2 2 3 2" xfId="41967"/>
    <cellStyle name="Normal 4 2 2 2 3 3" xfId="41968"/>
    <cellStyle name="Normal 4 2 2 2 4" xfId="41969"/>
    <cellStyle name="Normal 4 2 2 2 5" xfId="41970"/>
    <cellStyle name="Normal 4 2 2 2 6" xfId="41971"/>
    <cellStyle name="Normal 4 2 2 2 7" xfId="41972"/>
    <cellStyle name="Normal 4 2 2 2 8" xfId="41973"/>
    <cellStyle name="Normal 4 2 2 2 9" xfId="41974"/>
    <cellStyle name="Normal 4 2 2 20" xfId="41975"/>
    <cellStyle name="Normal 4 2 2 21" xfId="41976"/>
    <cellStyle name="Normal 4 2 2 22" xfId="41977"/>
    <cellStyle name="Normal 4 2 2 23" xfId="41978"/>
    <cellStyle name="Normal 4 2 2 24" xfId="41979"/>
    <cellStyle name="Normal 4 2 2 25" xfId="41980"/>
    <cellStyle name="Normal 4 2 2 26" xfId="41981"/>
    <cellStyle name="Normal 4 2 2 3" xfId="41982"/>
    <cellStyle name="Normal 4 2 2 3 2" xfId="41983"/>
    <cellStyle name="Normal 4 2 2 4" xfId="41984"/>
    <cellStyle name="Normal 4 2 2 4 2" xfId="41985"/>
    <cellStyle name="Normal 4 2 2 4 3" xfId="41986"/>
    <cellStyle name="Normal 4 2 2 5" xfId="41987"/>
    <cellStyle name="Normal 4 2 2 6" xfId="41988"/>
    <cellStyle name="Normal 4 2 2 7" xfId="41989"/>
    <cellStyle name="Normal 4 2 2 8" xfId="41990"/>
    <cellStyle name="Normal 4 2 2 9" xfId="41991"/>
    <cellStyle name="Normal 4 2 20" xfId="41992"/>
    <cellStyle name="Normal 4 2 21" xfId="41993"/>
    <cellStyle name="Normal 4 2 22" xfId="41994"/>
    <cellStyle name="Normal 4 2 23" xfId="41995"/>
    <cellStyle name="Normal 4 2 24" xfId="41996"/>
    <cellStyle name="Normal 4 2 25" xfId="41997"/>
    <cellStyle name="Normal 4 2 26" xfId="41998"/>
    <cellStyle name="Normal 4 2 27" xfId="41999"/>
    <cellStyle name="Normal 4 2 28" xfId="42000"/>
    <cellStyle name="Normal 4 2 29" xfId="42001"/>
    <cellStyle name="Normal 4 2 3" xfId="42002"/>
    <cellStyle name="Normal 4 2 3 2" xfId="42003"/>
    <cellStyle name="Normal 4 2 30" xfId="42004"/>
    <cellStyle name="Normal 4 2 31" xfId="42005"/>
    <cellStyle name="Normal 4 2 32" xfId="42006"/>
    <cellStyle name="Normal 4 2 33" xfId="42007"/>
    <cellStyle name="Normal 4 2 34" xfId="42008"/>
    <cellStyle name="Normal 4 2 4" xfId="42009"/>
    <cellStyle name="Normal 4 2 4 2" xfId="42010"/>
    <cellStyle name="Normal 4 2 4 2 2" xfId="42011"/>
    <cellStyle name="Normal 4 2 4 2 2 2" xfId="42012"/>
    <cellStyle name="Normal 4 2 4 2 3" xfId="42013"/>
    <cellStyle name="Normal 4 2 4 3" xfId="42014"/>
    <cellStyle name="Normal 4 2 4 3 2" xfId="42015"/>
    <cellStyle name="Normal 4 2 4 4" xfId="42016"/>
    <cellStyle name="Normal 4 2 4 5" xfId="42017"/>
    <cellStyle name="Normal 4 2 5" xfId="42018"/>
    <cellStyle name="Normal 4 2 5 2" xfId="42019"/>
    <cellStyle name="Normal 4 2 5 2 2" xfId="42020"/>
    <cellStyle name="Normal 4 2 5 2 2 2" xfId="42021"/>
    <cellStyle name="Normal 4 2 5 2 3" xfId="42022"/>
    <cellStyle name="Normal 4 2 5 3" xfId="42023"/>
    <cellStyle name="Normal 4 2 5 3 2" xfId="42024"/>
    <cellStyle name="Normal 4 2 5 4" xfId="42025"/>
    <cellStyle name="Normal 4 2 5 5" xfId="42026"/>
    <cellStyle name="Normal 4 2 6" xfId="42027"/>
    <cellStyle name="Normal 4 2 6 2" xfId="42028"/>
    <cellStyle name="Normal 4 2 6 2 2" xfId="42029"/>
    <cellStyle name="Normal 4 2 6 2 2 2" xfId="42030"/>
    <cellStyle name="Normal 4 2 6 2 3" xfId="42031"/>
    <cellStyle name="Normal 4 2 6 3" xfId="42032"/>
    <cellStyle name="Normal 4 2 6 3 2" xfId="42033"/>
    <cellStyle name="Normal 4 2 6 4" xfId="42034"/>
    <cellStyle name="Normal 4 2 6 5" xfId="42035"/>
    <cellStyle name="Normal 4 2 7" xfId="42036"/>
    <cellStyle name="Normal 4 2 8" xfId="42037"/>
    <cellStyle name="Normal 4 2 8 2" xfId="42038"/>
    <cellStyle name="Normal 4 2 8 3" xfId="42039"/>
    <cellStyle name="Normal 4 2 9" xfId="42040"/>
    <cellStyle name="Normal 4 20" xfId="42041"/>
    <cellStyle name="Normal 4 21" xfId="42042"/>
    <cellStyle name="Normal 4 22" xfId="47813"/>
    <cellStyle name="Normal 4 3" xfId="8651"/>
    <cellStyle name="Normal 4 3 10" xfId="42043"/>
    <cellStyle name="Normal 4 3 11" xfId="42044"/>
    <cellStyle name="Normal 4 3 12" xfId="42045"/>
    <cellStyle name="Normal 4 3 13" xfId="42046"/>
    <cellStyle name="Normal 4 3 14" xfId="42047"/>
    <cellStyle name="Normal 4 3 15" xfId="42048"/>
    <cellStyle name="Normal 4 3 16" xfId="42049"/>
    <cellStyle name="Normal 4 3 17" xfId="42050"/>
    <cellStyle name="Normal 4 3 18" xfId="42051"/>
    <cellStyle name="Normal 4 3 19" xfId="42052"/>
    <cellStyle name="Normal 4 3 2" xfId="8652"/>
    <cellStyle name="Normal 4 3 2 10" xfId="42053"/>
    <cellStyle name="Normal 4 3 2 11" xfId="42054"/>
    <cellStyle name="Normal 4 3 2 12" xfId="42055"/>
    <cellStyle name="Normal 4 3 2 13" xfId="42056"/>
    <cellStyle name="Normal 4 3 2 14" xfId="42057"/>
    <cellStyle name="Normal 4 3 2 15" xfId="42058"/>
    <cellStyle name="Normal 4 3 2 16" xfId="42059"/>
    <cellStyle name="Normal 4 3 2 17" xfId="42060"/>
    <cellStyle name="Normal 4 3 2 18" xfId="42061"/>
    <cellStyle name="Normal 4 3 2 19" xfId="42062"/>
    <cellStyle name="Normal 4 3 2 2" xfId="42063"/>
    <cellStyle name="Normal 4 3 2 2 2" xfId="42064"/>
    <cellStyle name="Normal 4 3 2 20" xfId="42065"/>
    <cellStyle name="Normal 4 3 2 21" xfId="42066"/>
    <cellStyle name="Normal 4 3 2 22" xfId="42067"/>
    <cellStyle name="Normal 4 3 2 23" xfId="42068"/>
    <cellStyle name="Normal 4 3 2 24" xfId="42069"/>
    <cellStyle name="Normal 4 3 2 25" xfId="42070"/>
    <cellStyle name="Normal 4 3 2 3" xfId="42071"/>
    <cellStyle name="Normal 4 3 2 4" xfId="42072"/>
    <cellStyle name="Normal 4 3 2 5" xfId="42073"/>
    <cellStyle name="Normal 4 3 2 6" xfId="42074"/>
    <cellStyle name="Normal 4 3 2 7" xfId="42075"/>
    <cellStyle name="Normal 4 3 2 8" xfId="42076"/>
    <cellStyle name="Normal 4 3 2 9" xfId="42077"/>
    <cellStyle name="Normal 4 3 20" xfId="42078"/>
    <cellStyle name="Normal 4 3 21" xfId="42079"/>
    <cellStyle name="Normal 4 3 22" xfId="42080"/>
    <cellStyle name="Normal 4 3 23" xfId="42081"/>
    <cellStyle name="Normal 4 3 24" xfId="42082"/>
    <cellStyle name="Normal 4 3 25" xfId="42083"/>
    <cellStyle name="Normal 4 3 3" xfId="42084"/>
    <cellStyle name="Normal 4 3 3 2" xfId="42085"/>
    <cellStyle name="Normal 4 3 3 2 2" xfId="42086"/>
    <cellStyle name="Normal 4 3 3 2 2 2" xfId="42087"/>
    <cellStyle name="Normal 4 3 3 2 3" xfId="42088"/>
    <cellStyle name="Normal 4 3 3 2 4" xfId="42089"/>
    <cellStyle name="Normal 4 3 3 3" xfId="42090"/>
    <cellStyle name="Normal 4 3 3 3 2" xfId="42091"/>
    <cellStyle name="Normal 4 3 3 3 2 2" xfId="42092"/>
    <cellStyle name="Normal 4 3 3 3 3" xfId="42093"/>
    <cellStyle name="Normal 4 3 3 4" xfId="42094"/>
    <cellStyle name="Normal 4 3 3 4 2" xfId="42095"/>
    <cellStyle name="Normal 4 3 3 5" xfId="42096"/>
    <cellStyle name="Normal 4 3 3 6" xfId="42097"/>
    <cellStyle name="Normal 4 3 3 7" xfId="42098"/>
    <cellStyle name="Normal 4 3 4" xfId="42099"/>
    <cellStyle name="Normal 4 3 5" xfId="42100"/>
    <cellStyle name="Normal 4 3 5 2" xfId="42101"/>
    <cellStyle name="Normal 4 3 5 3" xfId="42102"/>
    <cellStyle name="Normal 4 3 6" xfId="42103"/>
    <cellStyle name="Normal 4 3 7" xfId="42104"/>
    <cellStyle name="Normal 4 3 8" xfId="42105"/>
    <cellStyle name="Normal 4 3 9" xfId="42106"/>
    <cellStyle name="Normal 4 4" xfId="8653"/>
    <cellStyle name="Normal 4 4 2" xfId="8654"/>
    <cellStyle name="Normal 4 4 2 2" xfId="42107"/>
    <cellStyle name="Normal 4 4 3" xfId="42108"/>
    <cellStyle name="Normal 4 4 4" xfId="42109"/>
    <cellStyle name="Normal 4 4 5" xfId="42110"/>
    <cellStyle name="Normal 4 5" xfId="8655"/>
    <cellStyle name="Normal 4 5 10" xfId="42111"/>
    <cellStyle name="Normal 4 5 10 2" xfId="42112"/>
    <cellStyle name="Normal 4 5 10 2 2" xfId="42113"/>
    <cellStyle name="Normal 4 5 10 3" xfId="42114"/>
    <cellStyle name="Normal 4 5 11" xfId="42115"/>
    <cellStyle name="Normal 4 5 11 2" xfId="42116"/>
    <cellStyle name="Normal 4 5 12" xfId="42117"/>
    <cellStyle name="Normal 4 5 13" xfId="42118"/>
    <cellStyle name="Normal 4 5 14" xfId="42119"/>
    <cellStyle name="Normal 4 5 2" xfId="8656"/>
    <cellStyle name="Normal 4 5 2 10" xfId="42120"/>
    <cellStyle name="Normal 4 5 2 11" xfId="42121"/>
    <cellStyle name="Normal 4 5 2 12" xfId="42122"/>
    <cellStyle name="Normal 4 5 2 2" xfId="8657"/>
    <cellStyle name="Normal 4 5 2 2 2" xfId="42123"/>
    <cellStyle name="Normal 4 5 2 2 2 2" xfId="42124"/>
    <cellStyle name="Normal 4 5 2 2 2 2 2" xfId="42125"/>
    <cellStyle name="Normal 4 5 2 2 2 3" xfId="42126"/>
    <cellStyle name="Normal 4 5 2 2 2 4" xfId="42127"/>
    <cellStyle name="Normal 4 5 2 2 3" xfId="42128"/>
    <cellStyle name="Normal 4 5 2 2 3 2" xfId="42129"/>
    <cellStyle name="Normal 4 5 2 2 4" xfId="42130"/>
    <cellStyle name="Normal 4 5 2 2 5" xfId="42131"/>
    <cellStyle name="Normal 4 5 2 2 6" xfId="42132"/>
    <cellStyle name="Normal 4 5 2 3" xfId="8658"/>
    <cellStyle name="Normal 4 5 2 3 2" xfId="42133"/>
    <cellStyle name="Normal 4 5 2 3 2 2" xfId="42134"/>
    <cellStyle name="Normal 4 5 2 3 2 2 2" xfId="42135"/>
    <cellStyle name="Normal 4 5 2 3 2 3" xfId="42136"/>
    <cellStyle name="Normal 4 5 2 3 2 4" xfId="42137"/>
    <cellStyle name="Normal 4 5 2 3 3" xfId="42138"/>
    <cellStyle name="Normal 4 5 2 3 3 2" xfId="42139"/>
    <cellStyle name="Normal 4 5 2 3 4" xfId="42140"/>
    <cellStyle name="Normal 4 5 2 3 5" xfId="42141"/>
    <cellStyle name="Normal 4 5 2 3 6" xfId="42142"/>
    <cellStyle name="Normal 4 5 2 4" xfId="42143"/>
    <cellStyle name="Normal 4 5 2 4 2" xfId="42144"/>
    <cellStyle name="Normal 4 5 2 4 2 2" xfId="42145"/>
    <cellStyle name="Normal 4 5 2 4 3" xfId="42146"/>
    <cellStyle name="Normal 4 5 2 4 4" xfId="42147"/>
    <cellStyle name="Normal 4 5 2 5" xfId="42148"/>
    <cellStyle name="Normal 4 5 2 5 2" xfId="42149"/>
    <cellStyle name="Normal 4 5 2 5 2 2" xfId="42150"/>
    <cellStyle name="Normal 4 5 2 5 3" xfId="42151"/>
    <cellStyle name="Normal 4 5 2 5 4" xfId="42152"/>
    <cellStyle name="Normal 4 5 2 6" xfId="42153"/>
    <cellStyle name="Normal 4 5 2 6 2" xfId="42154"/>
    <cellStyle name="Normal 4 5 2 6 2 2" xfId="42155"/>
    <cellStyle name="Normal 4 5 2 6 3" xfId="42156"/>
    <cellStyle name="Normal 4 5 2 6 4" xfId="42157"/>
    <cellStyle name="Normal 4 5 2 7" xfId="42158"/>
    <cellStyle name="Normal 4 5 2 7 2" xfId="42159"/>
    <cellStyle name="Normal 4 5 2 7 2 2" xfId="42160"/>
    <cellStyle name="Normal 4 5 2 7 3" xfId="42161"/>
    <cellStyle name="Normal 4 5 2 7 4" xfId="42162"/>
    <cellStyle name="Normal 4 5 2 8" xfId="42163"/>
    <cellStyle name="Normal 4 5 2 8 2" xfId="42164"/>
    <cellStyle name="Normal 4 5 2 8 2 2" xfId="42165"/>
    <cellStyle name="Normal 4 5 2 8 3" xfId="42166"/>
    <cellStyle name="Normal 4 5 2 8 4" xfId="42167"/>
    <cellStyle name="Normal 4 5 2 9" xfId="42168"/>
    <cellStyle name="Normal 4 5 2 9 2" xfId="42169"/>
    <cellStyle name="Normal 4 5 3" xfId="8659"/>
    <cellStyle name="Normal 4 5 3 2" xfId="42170"/>
    <cellStyle name="Normal 4 5 3 2 2" xfId="42171"/>
    <cellStyle name="Normal 4 5 3 2 2 2" xfId="42172"/>
    <cellStyle name="Normal 4 5 3 2 3" xfId="42173"/>
    <cellStyle name="Normal 4 5 3 2 4" xfId="42174"/>
    <cellStyle name="Normal 4 5 3 3" xfId="42175"/>
    <cellStyle name="Normal 4 5 3 3 2" xfId="42176"/>
    <cellStyle name="Normal 4 5 3 4" xfId="42177"/>
    <cellStyle name="Normal 4 5 3 5" xfId="42178"/>
    <cellStyle name="Normal 4 5 3 6" xfId="42179"/>
    <cellStyle name="Normal 4 5 4" xfId="42180"/>
    <cellStyle name="Normal 4 5 4 2" xfId="42181"/>
    <cellStyle name="Normal 4 5 4 2 2" xfId="42182"/>
    <cellStyle name="Normal 4 5 4 2 2 2" xfId="42183"/>
    <cellStyle name="Normal 4 5 4 2 3" xfId="42184"/>
    <cellStyle name="Normal 4 5 4 2 4" xfId="42185"/>
    <cellStyle name="Normal 4 5 4 3" xfId="42186"/>
    <cellStyle name="Normal 4 5 4 3 2" xfId="42187"/>
    <cellStyle name="Normal 4 5 4 4" xfId="42188"/>
    <cellStyle name="Normal 4 5 4 5" xfId="42189"/>
    <cellStyle name="Normal 4 5 5" xfId="42190"/>
    <cellStyle name="Normal 4 5 5 2" xfId="42191"/>
    <cellStyle name="Normal 4 5 5 2 2" xfId="42192"/>
    <cellStyle name="Normal 4 5 5 3" xfId="42193"/>
    <cellStyle name="Normal 4 5 5 4" xfId="42194"/>
    <cellStyle name="Normal 4 5 6" xfId="42195"/>
    <cellStyle name="Normal 4 5 6 2" xfId="42196"/>
    <cellStyle name="Normal 4 5 6 2 2" xfId="42197"/>
    <cellStyle name="Normal 4 5 6 3" xfId="42198"/>
    <cellStyle name="Normal 4 5 6 4" xfId="42199"/>
    <cellStyle name="Normal 4 5 7" xfId="42200"/>
    <cellStyle name="Normal 4 5 7 2" xfId="42201"/>
    <cellStyle name="Normal 4 5 7 2 2" xfId="42202"/>
    <cellStyle name="Normal 4 5 7 3" xfId="42203"/>
    <cellStyle name="Normal 4 5 7 4" xfId="42204"/>
    <cellStyle name="Normal 4 5 8" xfId="42205"/>
    <cellStyle name="Normal 4 5 8 2" xfId="42206"/>
    <cellStyle name="Normal 4 5 8 2 2" xfId="42207"/>
    <cellStyle name="Normal 4 5 8 3" xfId="42208"/>
    <cellStyle name="Normal 4 5 8 4" xfId="42209"/>
    <cellStyle name="Normal 4 5 9" xfId="42210"/>
    <cellStyle name="Normal 4 5 9 2" xfId="42211"/>
    <cellStyle name="Normal 4 5 9 2 2" xfId="42212"/>
    <cellStyle name="Normal 4 5 9 3" xfId="42213"/>
    <cellStyle name="Normal 4 5 9 4" xfId="42214"/>
    <cellStyle name="Normal 4 6" xfId="8660"/>
    <cellStyle name="Normal 4 6 10" xfId="42215"/>
    <cellStyle name="Normal 4 6 10 2" xfId="42216"/>
    <cellStyle name="Normal 4 6 11" xfId="42217"/>
    <cellStyle name="Normal 4 6 12" xfId="42218"/>
    <cellStyle name="Normal 4 6 13" xfId="42219"/>
    <cellStyle name="Normal 4 6 2" xfId="42220"/>
    <cellStyle name="Normal 4 6 2 2" xfId="42221"/>
    <cellStyle name="Normal 4 6 2 2 2" xfId="42222"/>
    <cellStyle name="Normal 4 6 2 2 2 2" xfId="42223"/>
    <cellStyle name="Normal 4 6 2 2 3" xfId="42224"/>
    <cellStyle name="Normal 4 6 2 2 4" xfId="42225"/>
    <cellStyle name="Normal 4 6 2 3" xfId="42226"/>
    <cellStyle name="Normal 4 6 2 3 2" xfId="42227"/>
    <cellStyle name="Normal 4 6 2 4" xfId="42228"/>
    <cellStyle name="Normal 4 6 2 5" xfId="42229"/>
    <cellStyle name="Normal 4 6 3" xfId="42230"/>
    <cellStyle name="Normal 4 6 3 2" xfId="42231"/>
    <cellStyle name="Normal 4 6 3 2 2" xfId="42232"/>
    <cellStyle name="Normal 4 6 3 2 2 2" xfId="42233"/>
    <cellStyle name="Normal 4 6 3 2 3" xfId="42234"/>
    <cellStyle name="Normal 4 6 3 2 4" xfId="42235"/>
    <cellStyle name="Normal 4 6 3 3" xfId="42236"/>
    <cellStyle name="Normal 4 6 3 3 2" xfId="42237"/>
    <cellStyle name="Normal 4 6 3 4" xfId="42238"/>
    <cellStyle name="Normal 4 6 3 5" xfId="42239"/>
    <cellStyle name="Normal 4 6 4" xfId="42240"/>
    <cellStyle name="Normal 4 6 4 2" xfId="42241"/>
    <cellStyle name="Normal 4 6 4 2 2" xfId="42242"/>
    <cellStyle name="Normal 4 6 4 3" xfId="42243"/>
    <cellStyle name="Normal 4 6 4 4" xfId="42244"/>
    <cellStyle name="Normal 4 6 5" xfId="42245"/>
    <cellStyle name="Normal 4 6 5 2" xfId="42246"/>
    <cellStyle name="Normal 4 6 5 2 2" xfId="42247"/>
    <cellStyle name="Normal 4 6 5 3" xfId="42248"/>
    <cellStyle name="Normal 4 6 5 4" xfId="42249"/>
    <cellStyle name="Normal 4 6 6" xfId="42250"/>
    <cellStyle name="Normal 4 6 6 2" xfId="42251"/>
    <cellStyle name="Normal 4 6 6 2 2" xfId="42252"/>
    <cellStyle name="Normal 4 6 6 3" xfId="42253"/>
    <cellStyle name="Normal 4 6 6 4" xfId="42254"/>
    <cellStyle name="Normal 4 6 7" xfId="42255"/>
    <cellStyle name="Normal 4 6 7 2" xfId="42256"/>
    <cellStyle name="Normal 4 6 7 2 2" xfId="42257"/>
    <cellStyle name="Normal 4 6 7 3" xfId="42258"/>
    <cellStyle name="Normal 4 6 7 4" xfId="42259"/>
    <cellStyle name="Normal 4 6 8" xfId="42260"/>
    <cellStyle name="Normal 4 6 8 2" xfId="42261"/>
    <cellStyle name="Normal 4 6 8 2 2" xfId="42262"/>
    <cellStyle name="Normal 4 6 8 3" xfId="42263"/>
    <cellStyle name="Normal 4 6 8 4" xfId="42264"/>
    <cellStyle name="Normal 4 6 9" xfId="42265"/>
    <cellStyle name="Normal 4 6 9 2" xfId="42266"/>
    <cellStyle name="Normal 4 6 9 2 2" xfId="42267"/>
    <cellStyle name="Normal 4 6 9 3" xfId="42268"/>
    <cellStyle name="Normal 4 7" xfId="8661"/>
    <cellStyle name="Normal 4 7 10" xfId="42269"/>
    <cellStyle name="Normal 4 7 10 2" xfId="42270"/>
    <cellStyle name="Normal 4 7 11" xfId="42271"/>
    <cellStyle name="Normal 4 7 12" xfId="42272"/>
    <cellStyle name="Normal 4 7 13" xfId="42273"/>
    <cellStyle name="Normal 4 7 2" xfId="42274"/>
    <cellStyle name="Normal 4 7 2 2" xfId="42275"/>
    <cellStyle name="Normal 4 7 2 2 2" xfId="42276"/>
    <cellStyle name="Normal 4 7 2 2 2 2" xfId="42277"/>
    <cellStyle name="Normal 4 7 2 2 3" xfId="42278"/>
    <cellStyle name="Normal 4 7 2 2 4" xfId="42279"/>
    <cellStyle name="Normal 4 7 2 3" xfId="42280"/>
    <cellStyle name="Normal 4 7 2 3 2" xfId="42281"/>
    <cellStyle name="Normal 4 7 2 4" xfId="42282"/>
    <cellStyle name="Normal 4 7 2 5" xfId="42283"/>
    <cellStyle name="Normal 4 7 3" xfId="42284"/>
    <cellStyle name="Normal 4 7 3 2" xfId="42285"/>
    <cellStyle name="Normal 4 7 3 2 2" xfId="42286"/>
    <cellStyle name="Normal 4 7 3 2 2 2" xfId="42287"/>
    <cellStyle name="Normal 4 7 3 2 3" xfId="42288"/>
    <cellStyle name="Normal 4 7 3 2 4" xfId="42289"/>
    <cellStyle name="Normal 4 7 3 3" xfId="42290"/>
    <cellStyle name="Normal 4 7 3 3 2" xfId="42291"/>
    <cellStyle name="Normal 4 7 3 4" xfId="42292"/>
    <cellStyle name="Normal 4 7 3 5" xfId="42293"/>
    <cellStyle name="Normal 4 7 4" xfId="42294"/>
    <cellStyle name="Normal 4 7 4 2" xfId="42295"/>
    <cellStyle name="Normal 4 7 4 2 2" xfId="42296"/>
    <cellStyle name="Normal 4 7 4 3" xfId="42297"/>
    <cellStyle name="Normal 4 7 4 4" xfId="42298"/>
    <cellStyle name="Normal 4 7 5" xfId="42299"/>
    <cellStyle name="Normal 4 7 5 2" xfId="42300"/>
    <cellStyle name="Normal 4 7 5 2 2" xfId="42301"/>
    <cellStyle name="Normal 4 7 5 3" xfId="42302"/>
    <cellStyle name="Normal 4 7 5 4" xfId="42303"/>
    <cellStyle name="Normal 4 7 6" xfId="42304"/>
    <cellStyle name="Normal 4 7 6 2" xfId="42305"/>
    <cellStyle name="Normal 4 7 6 2 2" xfId="42306"/>
    <cellStyle name="Normal 4 7 6 3" xfId="42307"/>
    <cellStyle name="Normal 4 7 6 4" xfId="42308"/>
    <cellStyle name="Normal 4 7 7" xfId="42309"/>
    <cellStyle name="Normal 4 7 7 2" xfId="42310"/>
    <cellStyle name="Normal 4 7 7 2 2" xfId="42311"/>
    <cellStyle name="Normal 4 7 7 3" xfId="42312"/>
    <cellStyle name="Normal 4 7 7 4" xfId="42313"/>
    <cellStyle name="Normal 4 7 8" xfId="42314"/>
    <cellStyle name="Normal 4 7 8 2" xfId="42315"/>
    <cellStyle name="Normal 4 7 8 2 2" xfId="42316"/>
    <cellStyle name="Normal 4 7 8 3" xfId="42317"/>
    <cellStyle name="Normal 4 7 8 4" xfId="42318"/>
    <cellStyle name="Normal 4 7 9" xfId="42319"/>
    <cellStyle name="Normal 4 7 9 2" xfId="42320"/>
    <cellStyle name="Normal 4 7 9 2 2" xfId="42321"/>
    <cellStyle name="Normal 4 7 9 3" xfId="42322"/>
    <cellStyle name="Normal 4 8" xfId="8662"/>
    <cellStyle name="Normal 4 8 2" xfId="42323"/>
    <cellStyle name="Normal 4 8 2 2" xfId="42324"/>
    <cellStyle name="Normal 4 8 2 2 2" xfId="42325"/>
    <cellStyle name="Normal 4 8 2 3" xfId="42326"/>
    <cellStyle name="Normal 4 8 2 4" xfId="42327"/>
    <cellStyle name="Normal 4 8 3" xfId="42328"/>
    <cellStyle name="Normal 4 8 3 2" xfId="42329"/>
    <cellStyle name="Normal 4 8 3 2 2" xfId="42330"/>
    <cellStyle name="Normal 4 8 3 3" xfId="42331"/>
    <cellStyle name="Normal 4 8 3 4" xfId="42332"/>
    <cellStyle name="Normal 4 8 4" xfId="42333"/>
    <cellStyle name="Normal 4 8 4 2" xfId="42334"/>
    <cellStyle name="Normal 4 8 5" xfId="42335"/>
    <cellStyle name="Normal 4 8 6" xfId="42336"/>
    <cellStyle name="Normal 4 8 7" xfId="42337"/>
    <cellStyle name="Normal 4 9" xfId="8663"/>
    <cellStyle name="Normal 4 9 2" xfId="42338"/>
    <cellStyle name="Normal 4 9 2 2" xfId="42339"/>
    <cellStyle name="Normal 4 9 2 2 2" xfId="42340"/>
    <cellStyle name="Normal 4 9 2 3" xfId="42341"/>
    <cellStyle name="Normal 4 9 2 4" xfId="42342"/>
    <cellStyle name="Normal 4 9 2 5" xfId="42343"/>
    <cellStyle name="Normal 4 9 3" xfId="42344"/>
    <cellStyle name="Normal 4 9 3 2" xfId="42345"/>
    <cellStyle name="Normal 4 9 4" xfId="42346"/>
    <cellStyle name="Normal 4 9 5" xfId="42347"/>
    <cellStyle name="Normal 4 9 6" xfId="42348"/>
    <cellStyle name="Normal 4_Expired Option Payouts w Detail" xfId="8664"/>
    <cellStyle name="Normal 40" xfId="8665"/>
    <cellStyle name="Normal 40 2" xfId="8666"/>
    <cellStyle name="Normal 40 2 2" xfId="42349"/>
    <cellStyle name="Normal 40 3" xfId="42350"/>
    <cellStyle name="Normal 40 3 2" xfId="42351"/>
    <cellStyle name="Normal 40 4" xfId="42352"/>
    <cellStyle name="Normal 40 5" xfId="42353"/>
    <cellStyle name="Normal 41" xfId="8667"/>
    <cellStyle name="Normal 41 2" xfId="8668"/>
    <cellStyle name="Normal 41 2 2" xfId="8669"/>
    <cellStyle name="Normal 41 2 3" xfId="42354"/>
    <cellStyle name="Normal 41 3" xfId="8670"/>
    <cellStyle name="Normal 41 3 2" xfId="8671"/>
    <cellStyle name="Normal 41 3 3" xfId="42355"/>
    <cellStyle name="Normal 41 3 4" xfId="42356"/>
    <cellStyle name="Normal 41 4" xfId="8672"/>
    <cellStyle name="Normal 41 4 2" xfId="8673"/>
    <cellStyle name="Normal 41 5" xfId="8674"/>
    <cellStyle name="Normal 41 6" xfId="42357"/>
    <cellStyle name="Normal 41 7" xfId="42358"/>
    <cellStyle name="Normal 41 8" xfId="42359"/>
    <cellStyle name="Normal 41 9" xfId="42360"/>
    <cellStyle name="Normal 41_Expired Option Payouts w Detail" xfId="8675"/>
    <cellStyle name="Normal 42" xfId="8676"/>
    <cellStyle name="Normal 42 10" xfId="42361"/>
    <cellStyle name="Normal 42 10 2" xfId="42362"/>
    <cellStyle name="Normal 42 10 2 2" xfId="42363"/>
    <cellStyle name="Normal 42 10 3" xfId="42364"/>
    <cellStyle name="Normal 42 10 4" xfId="42365"/>
    <cellStyle name="Normal 42 11" xfId="42366"/>
    <cellStyle name="Normal 42 11 2" xfId="42367"/>
    <cellStyle name="Normal 42 11 2 2" xfId="42368"/>
    <cellStyle name="Normal 42 11 3" xfId="42369"/>
    <cellStyle name="Normal 42 11 4" xfId="42370"/>
    <cellStyle name="Normal 42 12" xfId="42371"/>
    <cellStyle name="Normal 42 12 2" xfId="42372"/>
    <cellStyle name="Normal 42 12 2 2" xfId="42373"/>
    <cellStyle name="Normal 42 12 3" xfId="42374"/>
    <cellStyle name="Normal 42 13" xfId="42375"/>
    <cellStyle name="Normal 42 13 2" xfId="42376"/>
    <cellStyle name="Normal 42 14" xfId="42377"/>
    <cellStyle name="Normal 42 15" xfId="42378"/>
    <cellStyle name="Normal 42 16" xfId="42379"/>
    <cellStyle name="Normal 42 2" xfId="42380"/>
    <cellStyle name="Normal 42 2 10" xfId="42381"/>
    <cellStyle name="Normal 42 2 10 2" xfId="42382"/>
    <cellStyle name="Normal 42 2 11" xfId="42383"/>
    <cellStyle name="Normal 42 2 12" xfId="42384"/>
    <cellStyle name="Normal 42 2 13" xfId="42385"/>
    <cellStyle name="Normal 42 2 2" xfId="42386"/>
    <cellStyle name="Normal 42 2 2 10" xfId="42387"/>
    <cellStyle name="Normal 42 2 2 11" xfId="42388"/>
    <cellStyle name="Normal 42 2 2 2" xfId="42389"/>
    <cellStyle name="Normal 42 2 2 2 2" xfId="42390"/>
    <cellStyle name="Normal 42 2 2 2 2 2" xfId="42391"/>
    <cellStyle name="Normal 42 2 2 2 2 2 2" xfId="42392"/>
    <cellStyle name="Normal 42 2 2 2 2 3" xfId="42393"/>
    <cellStyle name="Normal 42 2 2 2 2 4" xfId="42394"/>
    <cellStyle name="Normal 42 2 2 2 3" xfId="42395"/>
    <cellStyle name="Normal 42 2 2 2 3 2" xfId="42396"/>
    <cellStyle name="Normal 42 2 2 2 4" xfId="42397"/>
    <cellStyle name="Normal 42 2 2 2 5" xfId="42398"/>
    <cellStyle name="Normal 42 2 2 3" xfId="42399"/>
    <cellStyle name="Normal 42 2 2 3 2" xfId="42400"/>
    <cellStyle name="Normal 42 2 2 3 2 2" xfId="42401"/>
    <cellStyle name="Normal 42 2 2 3 2 2 2" xfId="42402"/>
    <cellStyle name="Normal 42 2 2 3 2 3" xfId="42403"/>
    <cellStyle name="Normal 42 2 2 3 2 4" xfId="42404"/>
    <cellStyle name="Normal 42 2 2 3 3" xfId="42405"/>
    <cellStyle name="Normal 42 2 2 3 3 2" xfId="42406"/>
    <cellStyle name="Normal 42 2 2 3 4" xfId="42407"/>
    <cellStyle name="Normal 42 2 2 3 5" xfId="42408"/>
    <cellStyle name="Normal 42 2 2 4" xfId="42409"/>
    <cellStyle name="Normal 42 2 2 4 2" xfId="42410"/>
    <cellStyle name="Normal 42 2 2 4 2 2" xfId="42411"/>
    <cellStyle name="Normal 42 2 2 4 3" xfId="42412"/>
    <cellStyle name="Normal 42 2 2 4 4" xfId="42413"/>
    <cellStyle name="Normal 42 2 2 5" xfId="42414"/>
    <cellStyle name="Normal 42 2 2 5 2" xfId="42415"/>
    <cellStyle name="Normal 42 2 2 5 2 2" xfId="42416"/>
    <cellStyle name="Normal 42 2 2 5 3" xfId="42417"/>
    <cellStyle name="Normal 42 2 2 5 4" xfId="42418"/>
    <cellStyle name="Normal 42 2 2 6" xfId="42419"/>
    <cellStyle name="Normal 42 2 2 6 2" xfId="42420"/>
    <cellStyle name="Normal 42 2 2 6 2 2" xfId="42421"/>
    <cellStyle name="Normal 42 2 2 6 3" xfId="42422"/>
    <cellStyle name="Normal 42 2 2 6 4" xfId="42423"/>
    <cellStyle name="Normal 42 2 2 7" xfId="42424"/>
    <cellStyle name="Normal 42 2 2 7 2" xfId="42425"/>
    <cellStyle name="Normal 42 2 2 7 2 2" xfId="42426"/>
    <cellStyle name="Normal 42 2 2 7 3" xfId="42427"/>
    <cellStyle name="Normal 42 2 2 7 4" xfId="42428"/>
    <cellStyle name="Normal 42 2 2 8" xfId="42429"/>
    <cellStyle name="Normal 42 2 2 8 2" xfId="42430"/>
    <cellStyle name="Normal 42 2 2 8 2 2" xfId="42431"/>
    <cellStyle name="Normal 42 2 2 8 3" xfId="42432"/>
    <cellStyle name="Normal 42 2 2 8 4" xfId="42433"/>
    <cellStyle name="Normal 42 2 2 9" xfId="42434"/>
    <cellStyle name="Normal 42 2 2 9 2" xfId="42435"/>
    <cellStyle name="Normal 42 2 3" xfId="42436"/>
    <cellStyle name="Normal 42 2 3 2" xfId="42437"/>
    <cellStyle name="Normal 42 2 3 2 2" xfId="42438"/>
    <cellStyle name="Normal 42 2 3 2 2 2" xfId="42439"/>
    <cellStyle name="Normal 42 2 3 2 3" xfId="42440"/>
    <cellStyle name="Normal 42 2 3 2 4" xfId="42441"/>
    <cellStyle name="Normal 42 2 3 3" xfId="42442"/>
    <cellStyle name="Normal 42 2 3 3 2" xfId="42443"/>
    <cellStyle name="Normal 42 2 3 4" xfId="42444"/>
    <cellStyle name="Normal 42 2 3 5" xfId="42445"/>
    <cellStyle name="Normal 42 2 4" xfId="42446"/>
    <cellStyle name="Normal 42 2 4 2" xfId="42447"/>
    <cellStyle name="Normal 42 2 4 2 2" xfId="42448"/>
    <cellStyle name="Normal 42 2 4 2 2 2" xfId="42449"/>
    <cellStyle name="Normal 42 2 4 2 3" xfId="42450"/>
    <cellStyle name="Normal 42 2 4 2 4" xfId="42451"/>
    <cellStyle name="Normal 42 2 4 3" xfId="42452"/>
    <cellStyle name="Normal 42 2 4 3 2" xfId="42453"/>
    <cellStyle name="Normal 42 2 4 4" xfId="42454"/>
    <cellStyle name="Normal 42 2 4 5" xfId="42455"/>
    <cellStyle name="Normal 42 2 5" xfId="42456"/>
    <cellStyle name="Normal 42 2 5 2" xfId="42457"/>
    <cellStyle name="Normal 42 2 5 2 2" xfId="42458"/>
    <cellStyle name="Normal 42 2 5 3" xfId="42459"/>
    <cellStyle name="Normal 42 2 5 4" xfId="42460"/>
    <cellStyle name="Normal 42 2 6" xfId="42461"/>
    <cellStyle name="Normal 42 2 6 2" xfId="42462"/>
    <cellStyle name="Normal 42 2 6 2 2" xfId="42463"/>
    <cellStyle name="Normal 42 2 6 3" xfId="42464"/>
    <cellStyle name="Normal 42 2 6 4" xfId="42465"/>
    <cellStyle name="Normal 42 2 7" xfId="42466"/>
    <cellStyle name="Normal 42 2 7 2" xfId="42467"/>
    <cellStyle name="Normal 42 2 7 2 2" xfId="42468"/>
    <cellStyle name="Normal 42 2 7 3" xfId="42469"/>
    <cellStyle name="Normal 42 2 7 4" xfId="42470"/>
    <cellStyle name="Normal 42 2 8" xfId="42471"/>
    <cellStyle name="Normal 42 2 8 2" xfId="42472"/>
    <cellStyle name="Normal 42 2 8 2 2" xfId="42473"/>
    <cellStyle name="Normal 42 2 8 3" xfId="42474"/>
    <cellStyle name="Normal 42 2 8 4" xfId="42475"/>
    <cellStyle name="Normal 42 2 9" xfId="42476"/>
    <cellStyle name="Normal 42 2 9 2" xfId="42477"/>
    <cellStyle name="Normal 42 2 9 2 2" xfId="42478"/>
    <cellStyle name="Normal 42 2 9 3" xfId="42479"/>
    <cellStyle name="Normal 42 2 9 4" xfId="42480"/>
    <cellStyle name="Normal 42 3" xfId="42481"/>
    <cellStyle name="Normal 42 3 10" xfId="42482"/>
    <cellStyle name="Normal 42 3 11" xfId="42483"/>
    <cellStyle name="Normal 42 3 2" xfId="42484"/>
    <cellStyle name="Normal 42 3 2 2" xfId="42485"/>
    <cellStyle name="Normal 42 3 2 2 2" xfId="42486"/>
    <cellStyle name="Normal 42 3 2 2 2 2" xfId="42487"/>
    <cellStyle name="Normal 42 3 2 2 3" xfId="42488"/>
    <cellStyle name="Normal 42 3 2 2 4" xfId="42489"/>
    <cellStyle name="Normal 42 3 2 3" xfId="42490"/>
    <cellStyle name="Normal 42 3 2 3 2" xfId="42491"/>
    <cellStyle name="Normal 42 3 2 4" xfId="42492"/>
    <cellStyle name="Normal 42 3 2 5" xfId="42493"/>
    <cellStyle name="Normal 42 3 3" xfId="42494"/>
    <cellStyle name="Normal 42 3 3 2" xfId="42495"/>
    <cellStyle name="Normal 42 3 3 2 2" xfId="42496"/>
    <cellStyle name="Normal 42 3 3 2 2 2" xfId="42497"/>
    <cellStyle name="Normal 42 3 3 2 3" xfId="42498"/>
    <cellStyle name="Normal 42 3 3 2 4" xfId="42499"/>
    <cellStyle name="Normal 42 3 3 3" xfId="42500"/>
    <cellStyle name="Normal 42 3 3 3 2" xfId="42501"/>
    <cellStyle name="Normal 42 3 3 4" xfId="42502"/>
    <cellStyle name="Normal 42 3 3 5" xfId="42503"/>
    <cellStyle name="Normal 42 3 4" xfId="42504"/>
    <cellStyle name="Normal 42 3 4 2" xfId="42505"/>
    <cellStyle name="Normal 42 3 4 2 2" xfId="42506"/>
    <cellStyle name="Normal 42 3 4 3" xfId="42507"/>
    <cellStyle name="Normal 42 3 4 4" xfId="42508"/>
    <cellStyle name="Normal 42 3 5" xfId="42509"/>
    <cellStyle name="Normal 42 3 5 2" xfId="42510"/>
    <cellStyle name="Normal 42 3 5 2 2" xfId="42511"/>
    <cellStyle name="Normal 42 3 5 3" xfId="42512"/>
    <cellStyle name="Normal 42 3 5 4" xfId="42513"/>
    <cellStyle name="Normal 42 3 6" xfId="42514"/>
    <cellStyle name="Normal 42 3 6 2" xfId="42515"/>
    <cellStyle name="Normal 42 3 6 2 2" xfId="42516"/>
    <cellStyle name="Normal 42 3 6 3" xfId="42517"/>
    <cellStyle name="Normal 42 3 6 4" xfId="42518"/>
    <cellStyle name="Normal 42 3 7" xfId="42519"/>
    <cellStyle name="Normal 42 3 7 2" xfId="42520"/>
    <cellStyle name="Normal 42 3 7 2 2" xfId="42521"/>
    <cellStyle name="Normal 42 3 7 3" xfId="42522"/>
    <cellStyle name="Normal 42 3 7 4" xfId="42523"/>
    <cellStyle name="Normal 42 3 8" xfId="42524"/>
    <cellStyle name="Normal 42 3 8 2" xfId="42525"/>
    <cellStyle name="Normal 42 3 8 2 2" xfId="42526"/>
    <cellStyle name="Normal 42 3 8 3" xfId="42527"/>
    <cellStyle name="Normal 42 3 8 4" xfId="42528"/>
    <cellStyle name="Normal 42 3 9" xfId="42529"/>
    <cellStyle name="Normal 42 3 9 2" xfId="42530"/>
    <cellStyle name="Normal 42 4" xfId="42531"/>
    <cellStyle name="Normal 42 4 10" xfId="42532"/>
    <cellStyle name="Normal 42 4 11" xfId="42533"/>
    <cellStyle name="Normal 42 4 2" xfId="42534"/>
    <cellStyle name="Normal 42 4 2 2" xfId="42535"/>
    <cellStyle name="Normal 42 4 2 2 2" xfId="42536"/>
    <cellStyle name="Normal 42 4 2 3" xfId="42537"/>
    <cellStyle name="Normal 42 4 2 4" xfId="42538"/>
    <cellStyle name="Normal 42 4 3" xfId="42539"/>
    <cellStyle name="Normal 42 4 3 2" xfId="42540"/>
    <cellStyle name="Normal 42 4 3 2 2" xfId="42541"/>
    <cellStyle name="Normal 42 4 3 3" xfId="42542"/>
    <cellStyle name="Normal 42 4 3 4" xfId="42543"/>
    <cellStyle name="Normal 42 4 4" xfId="42544"/>
    <cellStyle name="Normal 42 4 4 2" xfId="42545"/>
    <cellStyle name="Normal 42 4 4 2 2" xfId="42546"/>
    <cellStyle name="Normal 42 4 4 3" xfId="42547"/>
    <cellStyle name="Normal 42 4 4 4" xfId="42548"/>
    <cellStyle name="Normal 42 4 5" xfId="42549"/>
    <cellStyle name="Normal 42 4 5 2" xfId="42550"/>
    <cellStyle name="Normal 42 4 5 2 2" xfId="42551"/>
    <cellStyle name="Normal 42 4 5 3" xfId="42552"/>
    <cellStyle name="Normal 42 4 5 4" xfId="42553"/>
    <cellStyle name="Normal 42 4 6" xfId="42554"/>
    <cellStyle name="Normal 42 4 6 2" xfId="42555"/>
    <cellStyle name="Normal 42 4 6 2 2" xfId="42556"/>
    <cellStyle name="Normal 42 4 6 3" xfId="42557"/>
    <cellStyle name="Normal 42 4 6 4" xfId="42558"/>
    <cellStyle name="Normal 42 4 7" xfId="42559"/>
    <cellStyle name="Normal 42 4 7 2" xfId="42560"/>
    <cellStyle name="Normal 42 4 7 2 2" xfId="42561"/>
    <cellStyle name="Normal 42 4 7 3" xfId="42562"/>
    <cellStyle name="Normal 42 4 7 4" xfId="42563"/>
    <cellStyle name="Normal 42 4 8" xfId="42564"/>
    <cellStyle name="Normal 42 4 8 2" xfId="42565"/>
    <cellStyle name="Normal 42 4 8 2 2" xfId="42566"/>
    <cellStyle name="Normal 42 4 8 3" xfId="42567"/>
    <cellStyle name="Normal 42 4 8 4" xfId="42568"/>
    <cellStyle name="Normal 42 4 9" xfId="42569"/>
    <cellStyle name="Normal 42 4 9 2" xfId="42570"/>
    <cellStyle name="Normal 42 5" xfId="42571"/>
    <cellStyle name="Normal 42 5 2" xfId="42572"/>
    <cellStyle name="Normal 42 5 2 2" xfId="42573"/>
    <cellStyle name="Normal 42 5 2 2 2" xfId="42574"/>
    <cellStyle name="Normal 42 5 2 3" xfId="42575"/>
    <cellStyle name="Normal 42 5 2 4" xfId="42576"/>
    <cellStyle name="Normal 42 5 3" xfId="42577"/>
    <cellStyle name="Normal 42 5 3 2" xfId="42578"/>
    <cellStyle name="Normal 42 5 4" xfId="42579"/>
    <cellStyle name="Normal 42 5 5" xfId="42580"/>
    <cellStyle name="Normal 42 6" xfId="42581"/>
    <cellStyle name="Normal 42 6 2" xfId="42582"/>
    <cellStyle name="Normal 42 6 2 2" xfId="42583"/>
    <cellStyle name="Normal 42 6 3" xfId="42584"/>
    <cellStyle name="Normal 42 6 4" xfId="42585"/>
    <cellStyle name="Normal 42 7" xfId="42586"/>
    <cellStyle name="Normal 42 7 2" xfId="42587"/>
    <cellStyle name="Normal 42 7 2 2" xfId="42588"/>
    <cellStyle name="Normal 42 7 3" xfId="42589"/>
    <cellStyle name="Normal 42 7 4" xfId="42590"/>
    <cellStyle name="Normal 42 8" xfId="42591"/>
    <cellStyle name="Normal 42 8 2" xfId="42592"/>
    <cellStyle name="Normal 42 8 2 2" xfId="42593"/>
    <cellStyle name="Normal 42 8 3" xfId="42594"/>
    <cellStyle name="Normal 42 8 4" xfId="42595"/>
    <cellStyle name="Normal 42 9" xfId="42596"/>
    <cellStyle name="Normal 42 9 2" xfId="42597"/>
    <cellStyle name="Normal 42 9 2 2" xfId="42598"/>
    <cellStyle name="Normal 42 9 3" xfId="42599"/>
    <cellStyle name="Normal 42 9 4" xfId="42600"/>
    <cellStyle name="Normal 43" xfId="8677"/>
    <cellStyle name="Normal 43 10" xfId="42601"/>
    <cellStyle name="Normal 43 10 2" xfId="42602"/>
    <cellStyle name="Normal 43 11" xfId="42603"/>
    <cellStyle name="Normal 43 12" xfId="42604"/>
    <cellStyle name="Normal 43 13" xfId="42605"/>
    <cellStyle name="Normal 43 2" xfId="8678"/>
    <cellStyle name="Normal 43 2 2" xfId="8679"/>
    <cellStyle name="Normal 43 2 2 2" xfId="42606"/>
    <cellStyle name="Normal 43 2 2 3" xfId="42607"/>
    <cellStyle name="Normal 43 2 3" xfId="42608"/>
    <cellStyle name="Normal 43 2 4" xfId="42609"/>
    <cellStyle name="Normal 43 2 5" xfId="42610"/>
    <cellStyle name="Normal 43 3" xfId="8680"/>
    <cellStyle name="Normal 43 3 2" xfId="8681"/>
    <cellStyle name="Normal 43 3 2 2" xfId="42611"/>
    <cellStyle name="Normal 43 3 2 3" xfId="42612"/>
    <cellStyle name="Normal 43 3 3" xfId="42613"/>
    <cellStyle name="Normal 43 3 4" xfId="42614"/>
    <cellStyle name="Normal 43 3 5" xfId="42615"/>
    <cellStyle name="Normal 43 4" xfId="8682"/>
    <cellStyle name="Normal 43 4 2" xfId="8683"/>
    <cellStyle name="Normal 43 4 2 2" xfId="42616"/>
    <cellStyle name="Normal 43 4 2 3" xfId="42617"/>
    <cellStyle name="Normal 43 4 3" xfId="42618"/>
    <cellStyle name="Normal 43 4 4" xfId="42619"/>
    <cellStyle name="Normal 43 4 5" xfId="42620"/>
    <cellStyle name="Normal 43 5" xfId="8684"/>
    <cellStyle name="Normal 43 5 2" xfId="42621"/>
    <cellStyle name="Normal 43 5 2 2" xfId="42622"/>
    <cellStyle name="Normal 43 5 3" xfId="42623"/>
    <cellStyle name="Normal 43 5 4" xfId="42624"/>
    <cellStyle name="Normal 43 5 5" xfId="42625"/>
    <cellStyle name="Normal 43 6" xfId="42626"/>
    <cellStyle name="Normal 43 6 2" xfId="42627"/>
    <cellStyle name="Normal 43 6 2 2" xfId="42628"/>
    <cellStyle name="Normal 43 6 3" xfId="42629"/>
    <cellStyle name="Normal 43 6 4" xfId="42630"/>
    <cellStyle name="Normal 43 7" xfId="42631"/>
    <cellStyle name="Normal 43 7 2" xfId="42632"/>
    <cellStyle name="Normal 43 7 2 2" xfId="42633"/>
    <cellStyle name="Normal 43 7 3" xfId="42634"/>
    <cellStyle name="Normal 43 7 4" xfId="42635"/>
    <cellStyle name="Normal 43 8" xfId="42636"/>
    <cellStyle name="Normal 43 8 2" xfId="42637"/>
    <cellStyle name="Normal 43 8 2 2" xfId="42638"/>
    <cellStyle name="Normal 43 8 3" xfId="42639"/>
    <cellStyle name="Normal 43 8 4" xfId="42640"/>
    <cellStyle name="Normal 43 9" xfId="42641"/>
    <cellStyle name="Normal 43 9 2" xfId="42642"/>
    <cellStyle name="Normal 43 9 2 2" xfId="42643"/>
    <cellStyle name="Normal 43 9 3" xfId="42644"/>
    <cellStyle name="Normal 43_Expired Option Payouts w Detail" xfId="8685"/>
    <cellStyle name="Normal 44" xfId="119"/>
    <cellStyle name="Normal 44 10" xfId="42645"/>
    <cellStyle name="Normal 44 2" xfId="42646"/>
    <cellStyle name="Normal 44 3" xfId="42647"/>
    <cellStyle name="Normal 44 3 2" xfId="42648"/>
    <cellStyle name="Normal 44 3 2 2" xfId="42649"/>
    <cellStyle name="Normal 44 3 3" xfId="42650"/>
    <cellStyle name="Normal 44 3 4" xfId="42651"/>
    <cellStyle name="Normal 44 4" xfId="42652"/>
    <cellStyle name="Normal 44 4 2" xfId="42653"/>
    <cellStyle name="Normal 44 4 2 2" xfId="42654"/>
    <cellStyle name="Normal 44 4 3" xfId="42655"/>
    <cellStyle name="Normal 44 4 4" xfId="42656"/>
    <cellStyle name="Normal 44 5" xfId="42657"/>
    <cellStyle name="Normal 44 5 2" xfId="42658"/>
    <cellStyle name="Normal 44 5 2 2" xfId="42659"/>
    <cellStyle name="Normal 44 5 3" xfId="42660"/>
    <cellStyle name="Normal 44 5 4" xfId="42661"/>
    <cellStyle name="Normal 44 6" xfId="42662"/>
    <cellStyle name="Normal 44 6 2" xfId="42663"/>
    <cellStyle name="Normal 44 6 2 2" xfId="42664"/>
    <cellStyle name="Normal 44 6 3" xfId="42665"/>
    <cellStyle name="Normal 44 7" xfId="42666"/>
    <cellStyle name="Normal 44 7 2" xfId="42667"/>
    <cellStyle name="Normal 44 8" xfId="42668"/>
    <cellStyle name="Normal 44 9" xfId="42669"/>
    <cellStyle name="Normal 45" xfId="12754"/>
    <cellStyle name="Normal 45 2" xfId="42670"/>
    <cellStyle name="Normal 45 2 2" xfId="42671"/>
    <cellStyle name="Normal 45 3" xfId="42672"/>
    <cellStyle name="Normal 45 3 2" xfId="42673"/>
    <cellStyle name="Normal 45 4" xfId="42674"/>
    <cellStyle name="Normal 45 5" xfId="42675"/>
    <cellStyle name="Normal 46" xfId="8686"/>
    <cellStyle name="Normal 46 2" xfId="8687"/>
    <cellStyle name="Normal 46 2 2" xfId="8688"/>
    <cellStyle name="Normal 46 2 3" xfId="42676"/>
    <cellStyle name="Normal 46 3" xfId="8689"/>
    <cellStyle name="Normal 46 3 2" xfId="8690"/>
    <cellStyle name="Normal 46 3 3" xfId="42677"/>
    <cellStyle name="Normal 46 3 4" xfId="42678"/>
    <cellStyle name="Normal 46 4" xfId="8691"/>
    <cellStyle name="Normal 46 4 2" xfId="8692"/>
    <cellStyle name="Normal 46 5" xfId="8693"/>
    <cellStyle name="Normal 46 6" xfId="42679"/>
    <cellStyle name="Normal 46 7" xfId="42680"/>
    <cellStyle name="Normal 46 8" xfId="42681"/>
    <cellStyle name="Normal 46_Expired Option Payouts w Detail" xfId="8694"/>
    <cellStyle name="Normal 47" xfId="8695"/>
    <cellStyle name="Normal 47 2" xfId="8696"/>
    <cellStyle name="Normal 47 2 2" xfId="8697"/>
    <cellStyle name="Normal 47 2 2 2" xfId="42682"/>
    <cellStyle name="Normal 47 2 2 3" xfId="42683"/>
    <cellStyle name="Normal 47 2 3" xfId="42684"/>
    <cellStyle name="Normal 47 2 4" xfId="42685"/>
    <cellStyle name="Normal 47 3" xfId="8698"/>
    <cellStyle name="Normal 47 3 2" xfId="8699"/>
    <cellStyle name="Normal 47 3 3" xfId="42686"/>
    <cellStyle name="Normal 47 3 4" xfId="42687"/>
    <cellStyle name="Normal 47 4" xfId="8700"/>
    <cellStyle name="Normal 47 4 2" xfId="8701"/>
    <cellStyle name="Normal 47 4 3" xfId="42688"/>
    <cellStyle name="Normal 47 5" xfId="8702"/>
    <cellStyle name="Normal 47 6" xfId="42689"/>
    <cellStyle name="Normal 47 7" xfId="42690"/>
    <cellStyle name="Normal 47_Expired Option Payouts w Detail" xfId="8703"/>
    <cellStyle name="Normal 48" xfId="12762"/>
    <cellStyle name="Normal 48 2" xfId="42691"/>
    <cellStyle name="Normal 48 2 2" xfId="42692"/>
    <cellStyle name="Normal 48 2 2 2" xfId="42693"/>
    <cellStyle name="Normal 48 2 3" xfId="42694"/>
    <cellStyle name="Normal 48 3" xfId="42695"/>
    <cellStyle name="Normal 48 3 2" xfId="42696"/>
    <cellStyle name="Normal 48 4" xfId="42697"/>
    <cellStyle name="Normal 48 5" xfId="42698"/>
    <cellStyle name="Normal 48 6" xfId="42699"/>
    <cellStyle name="Normal 49" xfId="12763"/>
    <cellStyle name="Normal 49 2" xfId="42700"/>
    <cellStyle name="Normal 49 2 2" xfId="42701"/>
    <cellStyle name="Normal 49 2 2 2" xfId="42702"/>
    <cellStyle name="Normal 49 2 3" xfId="42703"/>
    <cellStyle name="Normal 49 3" xfId="42704"/>
    <cellStyle name="Normal 49 3 2" xfId="42705"/>
    <cellStyle name="Normal 49 4" xfId="42706"/>
    <cellStyle name="Normal 49 5" xfId="42707"/>
    <cellStyle name="Normal 49 6" xfId="42708"/>
    <cellStyle name="Normal 5" xfId="54"/>
    <cellStyle name="Normal 5 10" xfId="127"/>
    <cellStyle name="Normal 5 10 2" xfId="42709"/>
    <cellStyle name="Normal 5 10 2 2" xfId="42710"/>
    <cellStyle name="Normal 5 10 2 2 2" xfId="42711"/>
    <cellStyle name="Normal 5 10 2 3" xfId="42712"/>
    <cellStyle name="Normal 5 10 3" xfId="42713"/>
    <cellStyle name="Normal 5 10 3 2" xfId="42714"/>
    <cellStyle name="Normal 5 10 4" xfId="42715"/>
    <cellStyle name="Normal 5 10 5" xfId="42716"/>
    <cellStyle name="Normal 5 11" xfId="42717"/>
    <cellStyle name="Normal 5 11 2" xfId="42718"/>
    <cellStyle name="Normal 5 11 2 2" xfId="42719"/>
    <cellStyle name="Normal 5 11 3" xfId="42720"/>
    <cellStyle name="Normal 5 11 4" xfId="42721"/>
    <cellStyle name="Normal 5 12" xfId="42722"/>
    <cellStyle name="Normal 5 13" xfId="42723"/>
    <cellStyle name="Normal 5 13 2" xfId="42724"/>
    <cellStyle name="Normal 5 14" xfId="42725"/>
    <cellStyle name="Normal 5 15" xfId="42726"/>
    <cellStyle name="Normal 5 16" xfId="42727"/>
    <cellStyle name="Normal 5 17" xfId="42728"/>
    <cellStyle name="Normal 5 2" xfId="8704"/>
    <cellStyle name="Normal 5 2 2" xfId="42729"/>
    <cellStyle name="Normal 5 2 2 2" xfId="42730"/>
    <cellStyle name="Normal 5 2 2 3" xfId="42731"/>
    <cellStyle name="Normal 5 2 2 3 2" xfId="42732"/>
    <cellStyle name="Normal 5 2 2 4" xfId="42733"/>
    <cellStyle name="Normal 5 2 2 5" xfId="42734"/>
    <cellStyle name="Normal 5 2 3" xfId="42735"/>
    <cellStyle name="Normal 5 2 3 2" xfId="42736"/>
    <cellStyle name="Normal 5 2 3 2 2" xfId="42737"/>
    <cellStyle name="Normal 5 2 3 2 2 2" xfId="42738"/>
    <cellStyle name="Normal 5 2 3 2 3" xfId="42739"/>
    <cellStyle name="Normal 5 2 3 3" xfId="42740"/>
    <cellStyle name="Normal 5 2 3 3 2" xfId="42741"/>
    <cellStyle name="Normal 5 2 3 4" xfId="42742"/>
    <cellStyle name="Normal 5 2 3 5" xfId="42743"/>
    <cellStyle name="Normal 5 2 4" xfId="42744"/>
    <cellStyle name="Normal 5 2 4 2" xfId="42745"/>
    <cellStyle name="Normal 5 2 5" xfId="42746"/>
    <cellStyle name="Normal 5 2 6" xfId="42747"/>
    <cellStyle name="Normal 5 2 7" xfId="42748"/>
    <cellStyle name="Normal 5 3" xfId="8705"/>
    <cellStyle name="Normal 5 3 2" xfId="42749"/>
    <cellStyle name="Normal 5 3 2 2" xfId="42750"/>
    <cellStyle name="Normal 5 3 2 3" xfId="42751"/>
    <cellStyle name="Normal 5 3 2 3 2" xfId="42752"/>
    <cellStyle name="Normal 5 3 2 4" xfId="42753"/>
    <cellStyle name="Normal 5 3 2 5" xfId="42754"/>
    <cellStyle name="Normal 5 3 3" xfId="42755"/>
    <cellStyle name="Normal 5 3 3 2" xfId="42756"/>
    <cellStyle name="Normal 5 3 4" xfId="42757"/>
    <cellStyle name="Normal 5 3 4 2" xfId="42758"/>
    <cellStyle name="Normal 5 3 4 3" xfId="42759"/>
    <cellStyle name="Normal 5 3 5" xfId="42760"/>
    <cellStyle name="Normal 5 4" xfId="8706"/>
    <cellStyle name="Normal 5 4 2" xfId="42761"/>
    <cellStyle name="Normal 5 4 2 2" xfId="42762"/>
    <cellStyle name="Normal 5 4 2 2 2" xfId="42763"/>
    <cellStyle name="Normal 5 4 2 2 2 2" xfId="42764"/>
    <cellStyle name="Normal 5 4 2 2 3" xfId="42765"/>
    <cellStyle name="Normal 5 4 2 3" xfId="42766"/>
    <cellStyle name="Normal 5 4 2 3 2" xfId="42767"/>
    <cellStyle name="Normal 5 4 2 4" xfId="42768"/>
    <cellStyle name="Normal 5 4 2 5" xfId="42769"/>
    <cellStyle name="Normal 5 4 3" xfId="42770"/>
    <cellStyle name="Normal 5 4 4" xfId="42771"/>
    <cellStyle name="Normal 5 4 4 2" xfId="42772"/>
    <cellStyle name="Normal 5 4 5" xfId="42773"/>
    <cellStyle name="Normal 5 4 6" xfId="42774"/>
    <cellStyle name="Normal 5 5" xfId="8707"/>
    <cellStyle name="Normal 5 5 2" xfId="42775"/>
    <cellStyle name="Normal 5 5 2 2" xfId="42776"/>
    <cellStyle name="Normal 5 5 2 2 2" xfId="42777"/>
    <cellStyle name="Normal 5 5 2 3" xfId="42778"/>
    <cellStyle name="Normal 5 5 3" xfId="42779"/>
    <cellStyle name="Normal 5 5 3 2" xfId="42780"/>
    <cellStyle name="Normal 5 5 4" xfId="42781"/>
    <cellStyle name="Normal 5 5 5" xfId="42782"/>
    <cellStyle name="Normal 5 6" xfId="8708"/>
    <cellStyle name="Normal 5 6 2" xfId="42783"/>
    <cellStyle name="Normal 5 6 2 2" xfId="42784"/>
    <cellStyle name="Normal 5 6 2 2 2" xfId="42785"/>
    <cellStyle name="Normal 5 6 2 3" xfId="42786"/>
    <cellStyle name="Normal 5 6 3" xfId="42787"/>
    <cellStyle name="Normal 5 6 3 2" xfId="42788"/>
    <cellStyle name="Normal 5 6 4" xfId="42789"/>
    <cellStyle name="Normal 5 6 5" xfId="42790"/>
    <cellStyle name="Normal 5 7" xfId="8709"/>
    <cellStyle name="Normal 5 7 2" xfId="42791"/>
    <cellStyle name="Normal 5 7 2 2" xfId="42792"/>
    <cellStyle name="Normal 5 7 2 2 2" xfId="42793"/>
    <cellStyle name="Normal 5 7 2 3" xfId="42794"/>
    <cellStyle name="Normal 5 7 3" xfId="42795"/>
    <cellStyle name="Normal 5 7 3 2" xfId="42796"/>
    <cellStyle name="Normal 5 7 4" xfId="42797"/>
    <cellStyle name="Normal 5 7 5" xfId="42798"/>
    <cellStyle name="Normal 5 8" xfId="8710"/>
    <cellStyle name="Normal 5 8 2" xfId="42799"/>
    <cellStyle name="Normal 5 8 2 2" xfId="42800"/>
    <cellStyle name="Normal 5 8 2 2 2" xfId="42801"/>
    <cellStyle name="Normal 5 8 2 3" xfId="42802"/>
    <cellStyle name="Normal 5 8 3" xfId="42803"/>
    <cellStyle name="Normal 5 8 3 2" xfId="42804"/>
    <cellStyle name="Normal 5 8 4" xfId="42805"/>
    <cellStyle name="Normal 5 8 5" xfId="42806"/>
    <cellStyle name="Normal 5 9" xfId="8711"/>
    <cellStyle name="Normal 5 9 2" xfId="42807"/>
    <cellStyle name="Normal 5 9 2 2" xfId="42808"/>
    <cellStyle name="Normal 5 9 2 2 2" xfId="42809"/>
    <cellStyle name="Normal 5 9 2 3" xfId="42810"/>
    <cellStyle name="Normal 5 9 3" xfId="42811"/>
    <cellStyle name="Normal 5 9 3 2" xfId="42812"/>
    <cellStyle name="Normal 5 9 4" xfId="42813"/>
    <cellStyle name="Normal 5 9 5" xfId="42814"/>
    <cellStyle name="Normal 50" xfId="8712"/>
    <cellStyle name="Normal 50 2" xfId="8713"/>
    <cellStyle name="Normal 50 2 2" xfId="8714"/>
    <cellStyle name="Normal 50 2 3" xfId="42815"/>
    <cellStyle name="Normal 50 3" xfId="8715"/>
    <cellStyle name="Normal 50 3 2" xfId="8716"/>
    <cellStyle name="Normal 50 3 3" xfId="42816"/>
    <cellStyle name="Normal 50 3 4" xfId="42817"/>
    <cellStyle name="Normal 50 4" xfId="8717"/>
    <cellStyle name="Normal 50 4 2" xfId="8718"/>
    <cellStyle name="Normal 50 5" xfId="8719"/>
    <cellStyle name="Normal 50 6" xfId="42818"/>
    <cellStyle name="Normal 50 7" xfId="42819"/>
    <cellStyle name="Normal 50 8" xfId="42820"/>
    <cellStyle name="Normal 50_Expired Option Payouts w Detail" xfId="8720"/>
    <cellStyle name="Normal 51" xfId="8721"/>
    <cellStyle name="Normal 51 2" xfId="8722"/>
    <cellStyle name="Normal 51 2 2" xfId="8723"/>
    <cellStyle name="Normal 51 2 3" xfId="42821"/>
    <cellStyle name="Normal 51 3" xfId="8724"/>
    <cellStyle name="Normal 51 3 2" xfId="8725"/>
    <cellStyle name="Normal 51 3 3" xfId="42822"/>
    <cellStyle name="Normal 51 3 4" xfId="42823"/>
    <cellStyle name="Normal 51 4" xfId="8726"/>
    <cellStyle name="Normal 51 4 2" xfId="8727"/>
    <cellStyle name="Normal 51 5" xfId="8728"/>
    <cellStyle name="Normal 51 6" xfId="42824"/>
    <cellStyle name="Normal 51 7" xfId="42825"/>
    <cellStyle name="Normal 51 8" xfId="42826"/>
    <cellStyle name="Normal 51_Expired Option Payouts w Detail" xfId="8729"/>
    <cellStyle name="Normal 52" xfId="42827"/>
    <cellStyle name="Normal 52 2" xfId="42828"/>
    <cellStyle name="Normal 52 3" xfId="42829"/>
    <cellStyle name="Normal 52 3 2" xfId="42830"/>
    <cellStyle name="Normal 52 4" xfId="42831"/>
    <cellStyle name="Normal 52 5" xfId="42832"/>
    <cellStyle name="Normal 53" xfId="42833"/>
    <cellStyle name="Normal 53 2" xfId="42834"/>
    <cellStyle name="Normal 53 3" xfId="42835"/>
    <cellStyle name="Normal 53 3 2" xfId="42836"/>
    <cellStyle name="Normal 53 4" xfId="42837"/>
    <cellStyle name="Normal 53 5" xfId="42838"/>
    <cellStyle name="Normal 54" xfId="42839"/>
    <cellStyle name="Normal 54 2" xfId="42840"/>
    <cellStyle name="Normal 54 3" xfId="42841"/>
    <cellStyle name="Normal 54 3 2" xfId="42842"/>
    <cellStyle name="Normal 54 4" xfId="42843"/>
    <cellStyle name="Normal 54 5" xfId="42844"/>
    <cellStyle name="Normal 55" xfId="8730"/>
    <cellStyle name="Normal 55 2" xfId="8731"/>
    <cellStyle name="Normal 55 2 2" xfId="8732"/>
    <cellStyle name="Normal 55 2 3" xfId="42845"/>
    <cellStyle name="Normal 55 2 4" xfId="42846"/>
    <cellStyle name="Normal 55 3" xfId="8733"/>
    <cellStyle name="Normal 55 3 2" xfId="8734"/>
    <cellStyle name="Normal 55 4" xfId="8735"/>
    <cellStyle name="Normal 55 4 2" xfId="8736"/>
    <cellStyle name="Normal 55 5" xfId="8737"/>
    <cellStyle name="Normal 55 6" xfId="42847"/>
    <cellStyle name="Normal 55 7" xfId="42848"/>
    <cellStyle name="Normal 55_Expired Option Payouts w Detail" xfId="8738"/>
    <cellStyle name="Normal 56" xfId="8739"/>
    <cellStyle name="Normal 56 2" xfId="8740"/>
    <cellStyle name="Normal 56 2 2" xfId="8741"/>
    <cellStyle name="Normal 56 2 3" xfId="42849"/>
    <cellStyle name="Normal 56 2 4" xfId="42850"/>
    <cellStyle name="Normal 56 3" xfId="8742"/>
    <cellStyle name="Normal 56 3 2" xfId="8743"/>
    <cellStyle name="Normal 56 4" xfId="8744"/>
    <cellStyle name="Normal 56 4 2" xfId="8745"/>
    <cellStyle name="Normal 56 5" xfId="8746"/>
    <cellStyle name="Normal 56 6" xfId="42851"/>
    <cellStyle name="Normal 56 7" xfId="42852"/>
    <cellStyle name="Normal 56_Expired Option Payouts w Detail" xfId="8747"/>
    <cellStyle name="Normal 57" xfId="42853"/>
    <cellStyle name="Normal 57 2" xfId="42854"/>
    <cellStyle name="Normal 57 2 2" xfId="42855"/>
    <cellStyle name="Normal 57 3" xfId="42856"/>
    <cellStyle name="Normal 57 4" xfId="42857"/>
    <cellStyle name="Normal 58" xfId="8748"/>
    <cellStyle name="Normal 58 2" xfId="8749"/>
    <cellStyle name="Normal 58 2 2" xfId="8750"/>
    <cellStyle name="Normal 58 2 3" xfId="42858"/>
    <cellStyle name="Normal 58 2 4" xfId="42859"/>
    <cellStyle name="Normal 58 3" xfId="8751"/>
    <cellStyle name="Normal 58 3 2" xfId="8752"/>
    <cellStyle name="Normal 58 4" xfId="8753"/>
    <cellStyle name="Normal 58 4 2" xfId="8754"/>
    <cellStyle name="Normal 58 5" xfId="8755"/>
    <cellStyle name="Normal 58 6" xfId="42860"/>
    <cellStyle name="Normal 58 7" xfId="42861"/>
    <cellStyle name="Normal 58_Expired Option Payouts w Detail" xfId="8756"/>
    <cellStyle name="Normal 59" xfId="42862"/>
    <cellStyle name="Normal 59 2" xfId="42863"/>
    <cellStyle name="Normal 59 2 2" xfId="42864"/>
    <cellStyle name="Normal 59 3" xfId="42865"/>
    <cellStyle name="Normal 59 4" xfId="42866"/>
    <cellStyle name="Normal 6" xfId="55"/>
    <cellStyle name="Normal 6 10" xfId="42867"/>
    <cellStyle name="Normal 6 11" xfId="42868"/>
    <cellStyle name="Normal 6 11 2" xfId="42869"/>
    <cellStyle name="Normal 6 12" xfId="42870"/>
    <cellStyle name="Normal 6 2" xfId="8757"/>
    <cellStyle name="Normal 6 2 2" xfId="8758"/>
    <cellStyle name="Normal 6 2 2 2" xfId="42871"/>
    <cellStyle name="Normal 6 2 3" xfId="42872"/>
    <cellStyle name="Normal 6 2 4" xfId="42873"/>
    <cellStyle name="Normal 6 2 5" xfId="42874"/>
    <cellStyle name="Normal 6 3" xfId="8759"/>
    <cellStyle name="Normal 6 3 2" xfId="8760"/>
    <cellStyle name="Normal 6 3 2 2" xfId="42875"/>
    <cellStyle name="Normal 6 3 2 2 2" xfId="42876"/>
    <cellStyle name="Normal 6 3 2 2 2 2" xfId="42877"/>
    <cellStyle name="Normal 6 3 2 2 3" xfId="42878"/>
    <cellStyle name="Normal 6 3 2 3" xfId="42879"/>
    <cellStyle name="Normal 6 3 2 3 2" xfId="42880"/>
    <cellStyle name="Normal 6 3 2 4" xfId="42881"/>
    <cellStyle name="Normal 6 3 2 5" xfId="42882"/>
    <cellStyle name="Normal 6 3 3" xfId="42883"/>
    <cellStyle name="Normal 6 3 3 2" xfId="42884"/>
    <cellStyle name="Normal 6 3 4" xfId="42885"/>
    <cellStyle name="Normal 6 3 4 2" xfId="42886"/>
    <cellStyle name="Normal 6 3 5" xfId="42887"/>
    <cellStyle name="Normal 6 3 6" xfId="42888"/>
    <cellStyle name="Normal 6 4" xfId="8761"/>
    <cellStyle name="Normal 6 4 2" xfId="8762"/>
    <cellStyle name="Normal 6 4 2 2" xfId="42889"/>
    <cellStyle name="Normal 6 4 3" xfId="42890"/>
    <cellStyle name="Normal 6 4 3 2" xfId="42891"/>
    <cellStyle name="Normal 6 4 4" xfId="42892"/>
    <cellStyle name="Normal 6 4 5" xfId="42893"/>
    <cellStyle name="Normal 6 5" xfId="8763"/>
    <cellStyle name="Normal 6 5 2" xfId="42894"/>
    <cellStyle name="Normal 6 5 2 2" xfId="42895"/>
    <cellStyle name="Normal 6 5 2 2 2" xfId="42896"/>
    <cellStyle name="Normal 6 5 2 3" xfId="42897"/>
    <cellStyle name="Normal 6 5 3" xfId="42898"/>
    <cellStyle name="Normal 6 5 3 2" xfId="42899"/>
    <cellStyle name="Normal 6 5 4" xfId="42900"/>
    <cellStyle name="Normal 6 5 5" xfId="42901"/>
    <cellStyle name="Normal 6 6" xfId="124"/>
    <cellStyle name="Normal 6 6 2" xfId="42902"/>
    <cellStyle name="Normal 6 6 2 2" xfId="42903"/>
    <cellStyle name="Normal 6 6 2 2 2" xfId="42904"/>
    <cellStyle name="Normal 6 6 2 3" xfId="42905"/>
    <cellStyle name="Normal 6 6 3" xfId="42906"/>
    <cellStyle name="Normal 6 6 3 2" xfId="42907"/>
    <cellStyle name="Normal 6 6 4" xfId="42908"/>
    <cellStyle name="Normal 6 6 5" xfId="42909"/>
    <cellStyle name="Normal 6 7" xfId="42910"/>
    <cellStyle name="Normal 6 7 2" xfId="42911"/>
    <cellStyle name="Normal 6 8" xfId="42912"/>
    <cellStyle name="Normal 6 8 2" xfId="42913"/>
    <cellStyle name="Normal 6 8 2 2" xfId="42914"/>
    <cellStyle name="Normal 6 8 2 2 2" xfId="42915"/>
    <cellStyle name="Normal 6 8 2 3" xfId="42916"/>
    <cellStyle name="Normal 6 8 3" xfId="42917"/>
    <cellStyle name="Normal 6 8 3 2" xfId="42918"/>
    <cellStyle name="Normal 6 8 4" xfId="42919"/>
    <cellStyle name="Normal 6 8 5" xfId="42920"/>
    <cellStyle name="Normal 6 9" xfId="42921"/>
    <cellStyle name="Normal 6 9 2" xfId="42922"/>
    <cellStyle name="Normal 6 9 2 2" xfId="42923"/>
    <cellStyle name="Normal 6 9 3" xfId="42924"/>
    <cellStyle name="Normal 6 9 4" xfId="42925"/>
    <cellStyle name="Normal 6_Cancelled Shares - ESO &amp; DRCT" xfId="8764"/>
    <cellStyle name="Normal 60" xfId="8765"/>
    <cellStyle name="Normal 60 2" xfId="8766"/>
    <cellStyle name="Normal 60 2 2" xfId="8767"/>
    <cellStyle name="Normal 60 2 3" xfId="42926"/>
    <cellStyle name="Normal 60 2 4" xfId="42927"/>
    <cellStyle name="Normal 60 3" xfId="8768"/>
    <cellStyle name="Normal 60 3 2" xfId="8769"/>
    <cellStyle name="Normal 60 4" xfId="8770"/>
    <cellStyle name="Normal 60 4 2" xfId="8771"/>
    <cellStyle name="Normal 60 5" xfId="8772"/>
    <cellStyle name="Normal 60 6" xfId="42928"/>
    <cellStyle name="Normal 60 7" xfId="42929"/>
    <cellStyle name="Normal 60_Expired Option Payouts w Detail" xfId="8773"/>
    <cellStyle name="Normal 61" xfId="42930"/>
    <cellStyle name="Normal 61 2" xfId="42931"/>
    <cellStyle name="Normal 61 2 2" xfId="42932"/>
    <cellStyle name="Normal 61 3" xfId="42933"/>
    <cellStyle name="Normal 61 4" xfId="42934"/>
    <cellStyle name="Normal 62" xfId="8774"/>
    <cellStyle name="Normal 62 2" xfId="8775"/>
    <cellStyle name="Normal 62 2 2" xfId="8776"/>
    <cellStyle name="Normal 62 3" xfId="8777"/>
    <cellStyle name="Normal 62 3 2" xfId="8778"/>
    <cellStyle name="Normal 62 4" xfId="8779"/>
    <cellStyle name="Normal 62 4 2" xfId="8780"/>
    <cellStyle name="Normal 62 5" xfId="8781"/>
    <cellStyle name="Normal 62 6" xfId="42935"/>
    <cellStyle name="Normal 62_Expired Option Payouts w Detail" xfId="8782"/>
    <cellStyle name="Normal 63" xfId="42936"/>
    <cellStyle name="Normal 63 2" xfId="42937"/>
    <cellStyle name="Normal 63 3" xfId="42938"/>
    <cellStyle name="Normal 63 4" xfId="42939"/>
    <cellStyle name="Normal 64" xfId="42940"/>
    <cellStyle name="Normal 64 2" xfId="42941"/>
    <cellStyle name="Normal 64 3" xfId="42942"/>
    <cellStyle name="Normal 65" xfId="8783"/>
    <cellStyle name="Normal 65 2" xfId="8784"/>
    <cellStyle name="Normal 65 2 2" xfId="8785"/>
    <cellStyle name="Normal 65 3" xfId="8786"/>
    <cellStyle name="Normal 65 3 2" xfId="8787"/>
    <cellStyle name="Normal 65 4" xfId="8788"/>
    <cellStyle name="Normal 65 4 2" xfId="8789"/>
    <cellStyle name="Normal 65 5" xfId="8790"/>
    <cellStyle name="Normal 65 6" xfId="42943"/>
    <cellStyle name="Normal 65 7" xfId="42944"/>
    <cellStyle name="Normal 65_Expired Option Payouts w Detail" xfId="8791"/>
    <cellStyle name="Normal 66" xfId="8792"/>
    <cellStyle name="Normal 66 2" xfId="8793"/>
    <cellStyle name="Normal 66 2 2" xfId="8794"/>
    <cellStyle name="Normal 66 3" xfId="8795"/>
    <cellStyle name="Normal 66 3 2" xfId="8796"/>
    <cellStyle name="Normal 66 4" xfId="8797"/>
    <cellStyle name="Normal 66 4 2" xfId="8798"/>
    <cellStyle name="Normal 66 5" xfId="8799"/>
    <cellStyle name="Normal 66 6" xfId="42945"/>
    <cellStyle name="Normal 66 7" xfId="42946"/>
    <cellStyle name="Normal 66_Expired Option Payouts w Detail" xfId="8800"/>
    <cellStyle name="Normal 67" xfId="42947"/>
    <cellStyle name="Normal 67 2" xfId="42948"/>
    <cellStyle name="Normal 68" xfId="8801"/>
    <cellStyle name="Normal 68 2" xfId="8802"/>
    <cellStyle name="Normal 68 2 2" xfId="8803"/>
    <cellStyle name="Normal 68 3" xfId="8804"/>
    <cellStyle name="Normal 68 3 2" xfId="8805"/>
    <cellStyle name="Normal 68 4" xfId="8806"/>
    <cellStyle name="Normal 68 4 2" xfId="8807"/>
    <cellStyle name="Normal 68 5" xfId="8808"/>
    <cellStyle name="Normal 68 6" xfId="42949"/>
    <cellStyle name="Normal 68_Expired Option Payouts w Detail" xfId="8809"/>
    <cellStyle name="Normal 69" xfId="42950"/>
    <cellStyle name="Normal 69 2" xfId="42951"/>
    <cellStyle name="Normal 7" xfId="8810"/>
    <cellStyle name="Normal 7 10" xfId="8811"/>
    <cellStyle name="Normal 7 10 2" xfId="42952"/>
    <cellStyle name="Normal 7 10 2 2" xfId="42953"/>
    <cellStyle name="Normal 7 10 3" xfId="42954"/>
    <cellStyle name="Normal 7 10 4" xfId="42955"/>
    <cellStyle name="Normal 7 11" xfId="8812"/>
    <cellStyle name="Normal 7 11 2" xfId="42956"/>
    <cellStyle name="Normal 7 12" xfId="8813"/>
    <cellStyle name="Normal 7 12 2" xfId="42957"/>
    <cellStyle name="Normal 7 12 3" xfId="42958"/>
    <cellStyle name="Normal 7 13" xfId="8814"/>
    <cellStyle name="Normal 7 13 2" xfId="42959"/>
    <cellStyle name="Normal 7 14" xfId="8815"/>
    <cellStyle name="Normal 7 15" xfId="8816"/>
    <cellStyle name="Normal 7 16" xfId="42960"/>
    <cellStyle name="Normal 7 17" xfId="42961"/>
    <cellStyle name="Normal 7 18" xfId="42962"/>
    <cellStyle name="Normal 7 19" xfId="42963"/>
    <cellStyle name="Normal 7 2" xfId="8817"/>
    <cellStyle name="Normal 7 2 2" xfId="8818"/>
    <cellStyle name="Normal 7 2 2 2" xfId="8819"/>
    <cellStyle name="Normal 7 2 2 3" xfId="8820"/>
    <cellStyle name="Normal 7 2 2 3 2" xfId="42964"/>
    <cellStyle name="Normal 7 2 2 3 3" xfId="42965"/>
    <cellStyle name="Normal 7 2 2 4" xfId="42966"/>
    <cellStyle name="Normal 7 2 2 5" xfId="42967"/>
    <cellStyle name="Normal 7 2 2 6" xfId="42968"/>
    <cellStyle name="Normal 7 2 3" xfId="8821"/>
    <cellStyle name="Normal 7 2 3 2" xfId="42969"/>
    <cellStyle name="Normal 7 2 3 3" xfId="42970"/>
    <cellStyle name="Normal 7 2 4" xfId="42971"/>
    <cellStyle name="Normal 7 2 4 2" xfId="42972"/>
    <cellStyle name="Normal 7 2 4 3" xfId="42973"/>
    <cellStyle name="Normal 7 2 5" xfId="42974"/>
    <cellStyle name="Normal 7 20" xfId="42975"/>
    <cellStyle name="Normal 7 21" xfId="42976"/>
    <cellStyle name="Normal 7 22" xfId="42977"/>
    <cellStyle name="Normal 7 23" xfId="12795"/>
    <cellStyle name="Normal 7 3" xfId="8822"/>
    <cellStyle name="Normal 7 3 2" xfId="42978"/>
    <cellStyle name="Normal 7 3 2 2" xfId="42979"/>
    <cellStyle name="Normal 7 3 2 2 2" xfId="42980"/>
    <cellStyle name="Normal 7 3 2 2 2 2" xfId="42981"/>
    <cellStyle name="Normal 7 3 2 2 3" xfId="42982"/>
    <cellStyle name="Normal 7 3 2 3" xfId="42983"/>
    <cellStyle name="Normal 7 3 2 3 2" xfId="42984"/>
    <cellStyle name="Normal 7 3 2 4" xfId="42985"/>
    <cellStyle name="Normal 7 3 2 5" xfId="42986"/>
    <cellStyle name="Normal 7 3 2 6" xfId="42987"/>
    <cellStyle name="Normal 7 3 3" xfId="42988"/>
    <cellStyle name="Normal 7 3 3 2" xfId="42989"/>
    <cellStyle name="Normal 7 3 3 2 2" xfId="42990"/>
    <cellStyle name="Normal 7 3 3 3" xfId="42991"/>
    <cellStyle name="Normal 7 3 4" xfId="42992"/>
    <cellStyle name="Normal 7 3 4 2" xfId="42993"/>
    <cellStyle name="Normal 7 3 5" xfId="42994"/>
    <cellStyle name="Normal 7 3 6" xfId="42995"/>
    <cellStyle name="Normal 7 3 7" xfId="42996"/>
    <cellStyle name="Normal 7 4" xfId="8823"/>
    <cellStyle name="Normal 7 4 2" xfId="8824"/>
    <cellStyle name="Normal 7 4 2 2" xfId="42997"/>
    <cellStyle name="Normal 7 4 2 2 2" xfId="42998"/>
    <cellStyle name="Normal 7 4 2 3" xfId="42999"/>
    <cellStyle name="Normal 7 4 2 4" xfId="43000"/>
    <cellStyle name="Normal 7 4 3" xfId="8825"/>
    <cellStyle name="Normal 7 4 3 2" xfId="43001"/>
    <cellStyle name="Normal 7 4 3 3" xfId="43002"/>
    <cellStyle name="Normal 7 4 4" xfId="43003"/>
    <cellStyle name="Normal 7 4 5" xfId="43004"/>
    <cellStyle name="Normal 7 4 6" xfId="43005"/>
    <cellStyle name="Normal 7 5" xfId="8826"/>
    <cellStyle name="Normal 7 5 2" xfId="8827"/>
    <cellStyle name="Normal 7 5 2 2" xfId="43006"/>
    <cellStyle name="Normal 7 5 2 2 2" xfId="43007"/>
    <cellStyle name="Normal 7 5 2 3" xfId="43008"/>
    <cellStyle name="Normal 7 5 2 4" xfId="43009"/>
    <cellStyle name="Normal 7 5 3" xfId="43010"/>
    <cellStyle name="Normal 7 5 3 2" xfId="43011"/>
    <cellStyle name="Normal 7 5 4" xfId="43012"/>
    <cellStyle name="Normal 7 5 5" xfId="43013"/>
    <cellStyle name="Normal 7 6" xfId="8828"/>
    <cellStyle name="Normal 7 6 2" xfId="43014"/>
    <cellStyle name="Normal 7 6 2 2" xfId="43015"/>
    <cellStyle name="Normal 7 6 2 2 2" xfId="43016"/>
    <cellStyle name="Normal 7 6 2 3" xfId="43017"/>
    <cellStyle name="Normal 7 6 3" xfId="43018"/>
    <cellStyle name="Normal 7 6 3 2" xfId="43019"/>
    <cellStyle name="Normal 7 6 4" xfId="43020"/>
    <cellStyle name="Normal 7 6 5" xfId="43021"/>
    <cellStyle name="Normal 7 7" xfId="8829"/>
    <cellStyle name="Normal 7 7 2" xfId="43022"/>
    <cellStyle name="Normal 7 7 2 2" xfId="43023"/>
    <cellStyle name="Normal 7 7 2 2 2" xfId="43024"/>
    <cellStyle name="Normal 7 7 2 3" xfId="43025"/>
    <cellStyle name="Normal 7 7 3" xfId="43026"/>
    <cellStyle name="Normal 7 7 3 2" xfId="43027"/>
    <cellStyle name="Normal 7 7 4" xfId="43028"/>
    <cellStyle name="Normal 7 7 5" xfId="43029"/>
    <cellStyle name="Normal 7 8" xfId="8830"/>
    <cellStyle name="Normal 7 8 2" xfId="43030"/>
    <cellStyle name="Normal 7 8 2 2" xfId="43031"/>
    <cellStyle name="Normal 7 8 2 2 2" xfId="43032"/>
    <cellStyle name="Normal 7 8 2 3" xfId="43033"/>
    <cellStyle name="Normal 7 8 3" xfId="43034"/>
    <cellStyle name="Normal 7 8 3 2" xfId="43035"/>
    <cellStyle name="Normal 7 8 4" xfId="43036"/>
    <cellStyle name="Normal 7 8 5" xfId="43037"/>
    <cellStyle name="Normal 7 9" xfId="8831"/>
    <cellStyle name="Normal 7 9 2" xfId="43038"/>
    <cellStyle name="Normal 7 9 2 2" xfId="43039"/>
    <cellStyle name="Normal 7 9 2 2 2" xfId="43040"/>
    <cellStyle name="Normal 7 9 2 3" xfId="43041"/>
    <cellStyle name="Normal 7 9 3" xfId="43042"/>
    <cellStyle name="Normal 7 9 3 2" xfId="43043"/>
    <cellStyle name="Normal 7 9 4" xfId="43044"/>
    <cellStyle name="Normal 7 9 5" xfId="43045"/>
    <cellStyle name="Normal 70" xfId="43046"/>
    <cellStyle name="Normal 70 2" xfId="43047"/>
    <cellStyle name="Normal 71" xfId="43048"/>
    <cellStyle name="Normal 72" xfId="43049"/>
    <cellStyle name="Normal 73" xfId="43050"/>
    <cellStyle name="Normal 74" xfId="43051"/>
    <cellStyle name="Normal 75" xfId="43052"/>
    <cellStyle name="Normal 76" xfId="43053"/>
    <cellStyle name="Normal 77" xfId="43054"/>
    <cellStyle name="Normal 78" xfId="43055"/>
    <cellStyle name="Normal 79" xfId="43056"/>
    <cellStyle name="Normal 8" xfId="8832"/>
    <cellStyle name="Normal 8 10" xfId="8833"/>
    <cellStyle name="Normal 8 11" xfId="8834"/>
    <cellStyle name="Normal 8 12" xfId="8835"/>
    <cellStyle name="Normal 8 13" xfId="8836"/>
    <cellStyle name="Normal 8 14" xfId="8837"/>
    <cellStyle name="Normal 8 15" xfId="8838"/>
    <cellStyle name="Normal 8 16" xfId="8839"/>
    <cellStyle name="Normal 8 17" xfId="43057"/>
    <cellStyle name="Normal 8 18" xfId="43058"/>
    <cellStyle name="Normal 8 19" xfId="43059"/>
    <cellStyle name="Normal 8 2" xfId="8840"/>
    <cellStyle name="Normal 8 2 10" xfId="43060"/>
    <cellStyle name="Normal 8 2 10 2" xfId="43061"/>
    <cellStyle name="Normal 8 2 10 2 2" xfId="43062"/>
    <cellStyle name="Normal 8 2 10 3" xfId="43063"/>
    <cellStyle name="Normal 8 2 10 4" xfId="43064"/>
    <cellStyle name="Normal 8 2 11" xfId="43065"/>
    <cellStyle name="Normal 8 2 11 2" xfId="43066"/>
    <cellStyle name="Normal 8 2 11 2 2" xfId="43067"/>
    <cellStyle name="Normal 8 2 11 3" xfId="43068"/>
    <cellStyle name="Normal 8 2 11 4" xfId="43069"/>
    <cellStyle name="Normal 8 2 12" xfId="43070"/>
    <cellStyle name="Normal 8 2 12 2" xfId="43071"/>
    <cellStyle name="Normal 8 2 12 2 2" xfId="43072"/>
    <cellStyle name="Normal 8 2 12 3" xfId="43073"/>
    <cellStyle name="Normal 8 2 12 4" xfId="43074"/>
    <cellStyle name="Normal 8 2 13" xfId="43075"/>
    <cellStyle name="Normal 8 2 13 2" xfId="43076"/>
    <cellStyle name="Normal 8 2 13 2 2" xfId="43077"/>
    <cellStyle name="Normal 8 2 13 3" xfId="43078"/>
    <cellStyle name="Normal 8 2 14" xfId="43079"/>
    <cellStyle name="Normal 8 2 15" xfId="43080"/>
    <cellStyle name="Normal 8 2 2" xfId="43081"/>
    <cellStyle name="Normal 8 2 2 10" xfId="43082"/>
    <cellStyle name="Normal 8 2 2 10 2" xfId="43083"/>
    <cellStyle name="Normal 8 2 2 10 2 2" xfId="43084"/>
    <cellStyle name="Normal 8 2 2 10 3" xfId="43085"/>
    <cellStyle name="Normal 8 2 2 10 4" xfId="43086"/>
    <cellStyle name="Normal 8 2 2 11" xfId="43087"/>
    <cellStyle name="Normal 8 2 2 11 2" xfId="43088"/>
    <cellStyle name="Normal 8 2 2 11 2 2" xfId="43089"/>
    <cellStyle name="Normal 8 2 2 11 3" xfId="43090"/>
    <cellStyle name="Normal 8 2 2 11 4" xfId="43091"/>
    <cellStyle name="Normal 8 2 2 12" xfId="43092"/>
    <cellStyle name="Normal 8 2 2 12 2" xfId="43093"/>
    <cellStyle name="Normal 8 2 2 13" xfId="43094"/>
    <cellStyle name="Normal 8 2 2 14" xfId="43095"/>
    <cellStyle name="Normal 8 2 2 15" xfId="43096"/>
    <cellStyle name="Normal 8 2 2 2" xfId="43097"/>
    <cellStyle name="Normal 8 2 2 2 10" xfId="43098"/>
    <cellStyle name="Normal 8 2 2 2 10 2" xfId="43099"/>
    <cellStyle name="Normal 8 2 2 2 11" xfId="43100"/>
    <cellStyle name="Normal 8 2 2 2 12" xfId="43101"/>
    <cellStyle name="Normal 8 2 2 2 13" xfId="43102"/>
    <cellStyle name="Normal 8 2 2 2 2" xfId="43103"/>
    <cellStyle name="Normal 8 2 2 2 2 10" xfId="43104"/>
    <cellStyle name="Normal 8 2 2 2 2 11" xfId="43105"/>
    <cellStyle name="Normal 8 2 2 2 2 2" xfId="43106"/>
    <cellStyle name="Normal 8 2 2 2 2 2 2" xfId="43107"/>
    <cellStyle name="Normal 8 2 2 2 2 2 2 2" xfId="43108"/>
    <cellStyle name="Normal 8 2 2 2 2 2 2 2 2" xfId="43109"/>
    <cellStyle name="Normal 8 2 2 2 2 2 2 3" xfId="43110"/>
    <cellStyle name="Normal 8 2 2 2 2 2 2 4" xfId="43111"/>
    <cellStyle name="Normal 8 2 2 2 2 2 3" xfId="43112"/>
    <cellStyle name="Normal 8 2 2 2 2 2 3 2" xfId="43113"/>
    <cellStyle name="Normal 8 2 2 2 2 2 4" xfId="43114"/>
    <cellStyle name="Normal 8 2 2 2 2 2 5" xfId="43115"/>
    <cellStyle name="Normal 8 2 2 2 2 3" xfId="43116"/>
    <cellStyle name="Normal 8 2 2 2 2 3 2" xfId="43117"/>
    <cellStyle name="Normal 8 2 2 2 2 3 2 2" xfId="43118"/>
    <cellStyle name="Normal 8 2 2 2 2 3 2 2 2" xfId="43119"/>
    <cellStyle name="Normal 8 2 2 2 2 3 2 3" xfId="43120"/>
    <cellStyle name="Normal 8 2 2 2 2 3 2 4" xfId="43121"/>
    <cellStyle name="Normal 8 2 2 2 2 3 3" xfId="43122"/>
    <cellStyle name="Normal 8 2 2 2 2 3 3 2" xfId="43123"/>
    <cellStyle name="Normal 8 2 2 2 2 3 4" xfId="43124"/>
    <cellStyle name="Normal 8 2 2 2 2 3 5" xfId="43125"/>
    <cellStyle name="Normal 8 2 2 2 2 4" xfId="43126"/>
    <cellStyle name="Normal 8 2 2 2 2 4 2" xfId="43127"/>
    <cellStyle name="Normal 8 2 2 2 2 4 2 2" xfId="43128"/>
    <cellStyle name="Normal 8 2 2 2 2 4 3" xfId="43129"/>
    <cellStyle name="Normal 8 2 2 2 2 4 4" xfId="43130"/>
    <cellStyle name="Normal 8 2 2 2 2 5" xfId="43131"/>
    <cellStyle name="Normal 8 2 2 2 2 5 2" xfId="43132"/>
    <cellStyle name="Normal 8 2 2 2 2 5 2 2" xfId="43133"/>
    <cellStyle name="Normal 8 2 2 2 2 5 3" xfId="43134"/>
    <cellStyle name="Normal 8 2 2 2 2 5 4" xfId="43135"/>
    <cellStyle name="Normal 8 2 2 2 2 6" xfId="43136"/>
    <cellStyle name="Normal 8 2 2 2 2 6 2" xfId="43137"/>
    <cellStyle name="Normal 8 2 2 2 2 6 2 2" xfId="43138"/>
    <cellStyle name="Normal 8 2 2 2 2 6 3" xfId="43139"/>
    <cellStyle name="Normal 8 2 2 2 2 6 4" xfId="43140"/>
    <cellStyle name="Normal 8 2 2 2 2 7" xfId="43141"/>
    <cellStyle name="Normal 8 2 2 2 2 7 2" xfId="43142"/>
    <cellStyle name="Normal 8 2 2 2 2 7 2 2" xfId="43143"/>
    <cellStyle name="Normal 8 2 2 2 2 7 3" xfId="43144"/>
    <cellStyle name="Normal 8 2 2 2 2 7 4" xfId="43145"/>
    <cellStyle name="Normal 8 2 2 2 2 8" xfId="43146"/>
    <cellStyle name="Normal 8 2 2 2 2 8 2" xfId="43147"/>
    <cellStyle name="Normal 8 2 2 2 2 8 2 2" xfId="43148"/>
    <cellStyle name="Normal 8 2 2 2 2 8 3" xfId="43149"/>
    <cellStyle name="Normal 8 2 2 2 2 8 4" xfId="43150"/>
    <cellStyle name="Normal 8 2 2 2 2 9" xfId="43151"/>
    <cellStyle name="Normal 8 2 2 2 2 9 2" xfId="43152"/>
    <cellStyle name="Normal 8 2 2 2 3" xfId="43153"/>
    <cellStyle name="Normal 8 2 2 2 3 2" xfId="43154"/>
    <cellStyle name="Normal 8 2 2 2 3 2 2" xfId="43155"/>
    <cellStyle name="Normal 8 2 2 2 3 2 2 2" xfId="43156"/>
    <cellStyle name="Normal 8 2 2 2 3 2 3" xfId="43157"/>
    <cellStyle name="Normal 8 2 2 2 3 2 4" xfId="43158"/>
    <cellStyle name="Normal 8 2 2 2 3 3" xfId="43159"/>
    <cellStyle name="Normal 8 2 2 2 3 3 2" xfId="43160"/>
    <cellStyle name="Normal 8 2 2 2 3 4" xfId="43161"/>
    <cellStyle name="Normal 8 2 2 2 3 5" xfId="43162"/>
    <cellStyle name="Normal 8 2 2 2 4" xfId="43163"/>
    <cellStyle name="Normal 8 2 2 2 4 2" xfId="43164"/>
    <cellStyle name="Normal 8 2 2 2 4 2 2" xfId="43165"/>
    <cellStyle name="Normal 8 2 2 2 4 2 2 2" xfId="43166"/>
    <cellStyle name="Normal 8 2 2 2 4 2 3" xfId="43167"/>
    <cellStyle name="Normal 8 2 2 2 4 2 4" xfId="43168"/>
    <cellStyle name="Normal 8 2 2 2 4 3" xfId="43169"/>
    <cellStyle name="Normal 8 2 2 2 4 3 2" xfId="43170"/>
    <cellStyle name="Normal 8 2 2 2 4 4" xfId="43171"/>
    <cellStyle name="Normal 8 2 2 2 4 5" xfId="43172"/>
    <cellStyle name="Normal 8 2 2 2 5" xfId="43173"/>
    <cellStyle name="Normal 8 2 2 2 5 2" xfId="43174"/>
    <cellStyle name="Normal 8 2 2 2 5 2 2" xfId="43175"/>
    <cellStyle name="Normal 8 2 2 2 5 3" xfId="43176"/>
    <cellStyle name="Normal 8 2 2 2 5 4" xfId="43177"/>
    <cellStyle name="Normal 8 2 2 2 6" xfId="43178"/>
    <cellStyle name="Normal 8 2 2 2 6 2" xfId="43179"/>
    <cellStyle name="Normal 8 2 2 2 6 2 2" xfId="43180"/>
    <cellStyle name="Normal 8 2 2 2 6 3" xfId="43181"/>
    <cellStyle name="Normal 8 2 2 2 6 4" xfId="43182"/>
    <cellStyle name="Normal 8 2 2 2 7" xfId="43183"/>
    <cellStyle name="Normal 8 2 2 2 7 2" xfId="43184"/>
    <cellStyle name="Normal 8 2 2 2 7 2 2" xfId="43185"/>
    <cellStyle name="Normal 8 2 2 2 7 3" xfId="43186"/>
    <cellStyle name="Normal 8 2 2 2 7 4" xfId="43187"/>
    <cellStyle name="Normal 8 2 2 2 8" xfId="43188"/>
    <cellStyle name="Normal 8 2 2 2 8 2" xfId="43189"/>
    <cellStyle name="Normal 8 2 2 2 8 2 2" xfId="43190"/>
    <cellStyle name="Normal 8 2 2 2 8 3" xfId="43191"/>
    <cellStyle name="Normal 8 2 2 2 8 4" xfId="43192"/>
    <cellStyle name="Normal 8 2 2 2 9" xfId="43193"/>
    <cellStyle name="Normal 8 2 2 2 9 2" xfId="43194"/>
    <cellStyle name="Normal 8 2 2 2 9 2 2" xfId="43195"/>
    <cellStyle name="Normal 8 2 2 2 9 3" xfId="43196"/>
    <cellStyle name="Normal 8 2 2 2 9 4" xfId="43197"/>
    <cellStyle name="Normal 8 2 2 3" xfId="43198"/>
    <cellStyle name="Normal 8 2 2 3 10" xfId="43199"/>
    <cellStyle name="Normal 8 2 2 3 11" xfId="43200"/>
    <cellStyle name="Normal 8 2 2 3 12" xfId="43201"/>
    <cellStyle name="Normal 8 2 2 3 2" xfId="43202"/>
    <cellStyle name="Normal 8 2 2 3 2 2" xfId="43203"/>
    <cellStyle name="Normal 8 2 2 3 2 2 2" xfId="43204"/>
    <cellStyle name="Normal 8 2 2 3 2 2 2 2" xfId="43205"/>
    <cellStyle name="Normal 8 2 2 3 2 2 3" xfId="43206"/>
    <cellStyle name="Normal 8 2 2 3 2 2 4" xfId="43207"/>
    <cellStyle name="Normal 8 2 2 3 2 3" xfId="43208"/>
    <cellStyle name="Normal 8 2 2 3 2 3 2" xfId="43209"/>
    <cellStyle name="Normal 8 2 2 3 2 4" xfId="43210"/>
    <cellStyle name="Normal 8 2 2 3 2 5" xfId="43211"/>
    <cellStyle name="Normal 8 2 2 3 3" xfId="43212"/>
    <cellStyle name="Normal 8 2 2 3 3 2" xfId="43213"/>
    <cellStyle name="Normal 8 2 2 3 3 2 2" xfId="43214"/>
    <cellStyle name="Normal 8 2 2 3 3 2 2 2" xfId="43215"/>
    <cellStyle name="Normal 8 2 2 3 3 2 3" xfId="43216"/>
    <cellStyle name="Normal 8 2 2 3 3 2 4" xfId="43217"/>
    <cellStyle name="Normal 8 2 2 3 3 3" xfId="43218"/>
    <cellStyle name="Normal 8 2 2 3 3 3 2" xfId="43219"/>
    <cellStyle name="Normal 8 2 2 3 3 4" xfId="43220"/>
    <cellStyle name="Normal 8 2 2 3 3 5" xfId="43221"/>
    <cellStyle name="Normal 8 2 2 3 4" xfId="43222"/>
    <cellStyle name="Normal 8 2 2 3 4 2" xfId="43223"/>
    <cellStyle name="Normal 8 2 2 3 4 2 2" xfId="43224"/>
    <cellStyle name="Normal 8 2 2 3 4 3" xfId="43225"/>
    <cellStyle name="Normal 8 2 2 3 4 4" xfId="43226"/>
    <cellStyle name="Normal 8 2 2 3 5" xfId="43227"/>
    <cellStyle name="Normal 8 2 2 3 5 2" xfId="43228"/>
    <cellStyle name="Normal 8 2 2 3 5 2 2" xfId="43229"/>
    <cellStyle name="Normal 8 2 2 3 5 3" xfId="43230"/>
    <cellStyle name="Normal 8 2 2 3 5 4" xfId="43231"/>
    <cellStyle name="Normal 8 2 2 3 6" xfId="43232"/>
    <cellStyle name="Normal 8 2 2 3 6 2" xfId="43233"/>
    <cellStyle name="Normal 8 2 2 3 6 2 2" xfId="43234"/>
    <cellStyle name="Normal 8 2 2 3 6 3" xfId="43235"/>
    <cellStyle name="Normal 8 2 2 3 6 4" xfId="43236"/>
    <cellStyle name="Normal 8 2 2 3 7" xfId="43237"/>
    <cellStyle name="Normal 8 2 2 3 7 2" xfId="43238"/>
    <cellStyle name="Normal 8 2 2 3 7 2 2" xfId="43239"/>
    <cellStyle name="Normal 8 2 2 3 7 3" xfId="43240"/>
    <cellStyle name="Normal 8 2 2 3 7 4" xfId="43241"/>
    <cellStyle name="Normal 8 2 2 3 8" xfId="43242"/>
    <cellStyle name="Normal 8 2 2 3 8 2" xfId="43243"/>
    <cellStyle name="Normal 8 2 2 3 8 2 2" xfId="43244"/>
    <cellStyle name="Normal 8 2 2 3 8 3" xfId="43245"/>
    <cellStyle name="Normal 8 2 2 3 8 4" xfId="43246"/>
    <cellStyle name="Normal 8 2 2 3 9" xfId="43247"/>
    <cellStyle name="Normal 8 2 2 3 9 2" xfId="43248"/>
    <cellStyle name="Normal 8 2 2 4" xfId="43249"/>
    <cellStyle name="Normal 8 2 2 4 10" xfId="43250"/>
    <cellStyle name="Normal 8 2 2 4 11" xfId="43251"/>
    <cellStyle name="Normal 8 2 2 4 2" xfId="43252"/>
    <cellStyle name="Normal 8 2 2 4 2 2" xfId="43253"/>
    <cellStyle name="Normal 8 2 2 4 2 2 2" xfId="43254"/>
    <cellStyle name="Normal 8 2 2 4 2 3" xfId="43255"/>
    <cellStyle name="Normal 8 2 2 4 2 4" xfId="43256"/>
    <cellStyle name="Normal 8 2 2 4 3" xfId="43257"/>
    <cellStyle name="Normal 8 2 2 4 3 2" xfId="43258"/>
    <cellStyle name="Normal 8 2 2 4 3 2 2" xfId="43259"/>
    <cellStyle name="Normal 8 2 2 4 3 3" xfId="43260"/>
    <cellStyle name="Normal 8 2 2 4 3 4" xfId="43261"/>
    <cellStyle name="Normal 8 2 2 4 4" xfId="43262"/>
    <cellStyle name="Normal 8 2 2 4 4 2" xfId="43263"/>
    <cellStyle name="Normal 8 2 2 4 4 2 2" xfId="43264"/>
    <cellStyle name="Normal 8 2 2 4 4 3" xfId="43265"/>
    <cellStyle name="Normal 8 2 2 4 4 4" xfId="43266"/>
    <cellStyle name="Normal 8 2 2 4 5" xfId="43267"/>
    <cellStyle name="Normal 8 2 2 4 5 2" xfId="43268"/>
    <cellStyle name="Normal 8 2 2 4 5 2 2" xfId="43269"/>
    <cellStyle name="Normal 8 2 2 4 5 3" xfId="43270"/>
    <cellStyle name="Normal 8 2 2 4 5 4" xfId="43271"/>
    <cellStyle name="Normal 8 2 2 4 6" xfId="43272"/>
    <cellStyle name="Normal 8 2 2 4 6 2" xfId="43273"/>
    <cellStyle name="Normal 8 2 2 4 6 2 2" xfId="43274"/>
    <cellStyle name="Normal 8 2 2 4 6 3" xfId="43275"/>
    <cellStyle name="Normal 8 2 2 4 6 4" xfId="43276"/>
    <cellStyle name="Normal 8 2 2 4 7" xfId="43277"/>
    <cellStyle name="Normal 8 2 2 4 7 2" xfId="43278"/>
    <cellStyle name="Normal 8 2 2 4 7 2 2" xfId="43279"/>
    <cellStyle name="Normal 8 2 2 4 7 3" xfId="43280"/>
    <cellStyle name="Normal 8 2 2 4 7 4" xfId="43281"/>
    <cellStyle name="Normal 8 2 2 4 8" xfId="43282"/>
    <cellStyle name="Normal 8 2 2 4 8 2" xfId="43283"/>
    <cellStyle name="Normal 8 2 2 4 8 2 2" xfId="43284"/>
    <cellStyle name="Normal 8 2 2 4 8 3" xfId="43285"/>
    <cellStyle name="Normal 8 2 2 4 8 4" xfId="43286"/>
    <cellStyle name="Normal 8 2 2 4 9" xfId="43287"/>
    <cellStyle name="Normal 8 2 2 4 9 2" xfId="43288"/>
    <cellStyle name="Normal 8 2 2 5" xfId="43289"/>
    <cellStyle name="Normal 8 2 2 5 2" xfId="43290"/>
    <cellStyle name="Normal 8 2 2 5 2 2" xfId="43291"/>
    <cellStyle name="Normal 8 2 2 5 2 2 2" xfId="43292"/>
    <cellStyle name="Normal 8 2 2 5 2 3" xfId="43293"/>
    <cellStyle name="Normal 8 2 2 5 2 4" xfId="43294"/>
    <cellStyle name="Normal 8 2 2 5 3" xfId="43295"/>
    <cellStyle name="Normal 8 2 2 5 3 2" xfId="43296"/>
    <cellStyle name="Normal 8 2 2 5 4" xfId="43297"/>
    <cellStyle name="Normal 8 2 2 5 5" xfId="43298"/>
    <cellStyle name="Normal 8 2 2 6" xfId="43299"/>
    <cellStyle name="Normal 8 2 2 6 2" xfId="43300"/>
    <cellStyle name="Normal 8 2 2 6 2 2" xfId="43301"/>
    <cellStyle name="Normal 8 2 2 6 3" xfId="43302"/>
    <cellStyle name="Normal 8 2 2 6 4" xfId="43303"/>
    <cellStyle name="Normal 8 2 2 7" xfId="43304"/>
    <cellStyle name="Normal 8 2 2 7 2" xfId="43305"/>
    <cellStyle name="Normal 8 2 2 7 2 2" xfId="43306"/>
    <cellStyle name="Normal 8 2 2 7 3" xfId="43307"/>
    <cellStyle name="Normal 8 2 2 7 4" xfId="43308"/>
    <cellStyle name="Normal 8 2 2 8" xfId="43309"/>
    <cellStyle name="Normal 8 2 2 8 2" xfId="43310"/>
    <cellStyle name="Normal 8 2 2 8 2 2" xfId="43311"/>
    <cellStyle name="Normal 8 2 2 8 3" xfId="43312"/>
    <cellStyle name="Normal 8 2 2 8 4" xfId="43313"/>
    <cellStyle name="Normal 8 2 2 9" xfId="43314"/>
    <cellStyle name="Normal 8 2 2 9 2" xfId="43315"/>
    <cellStyle name="Normal 8 2 2 9 2 2" xfId="43316"/>
    <cellStyle name="Normal 8 2 2 9 3" xfId="43317"/>
    <cellStyle name="Normal 8 2 2 9 4" xfId="43318"/>
    <cellStyle name="Normal 8 2 3" xfId="43319"/>
    <cellStyle name="Normal 8 2 3 10" xfId="43320"/>
    <cellStyle name="Normal 8 2 3 10 2" xfId="43321"/>
    <cellStyle name="Normal 8 2 3 11" xfId="43322"/>
    <cellStyle name="Normal 8 2 3 12" xfId="43323"/>
    <cellStyle name="Normal 8 2 3 13" xfId="43324"/>
    <cellStyle name="Normal 8 2 3 2" xfId="43325"/>
    <cellStyle name="Normal 8 2 3 2 10" xfId="43326"/>
    <cellStyle name="Normal 8 2 3 2 11" xfId="43327"/>
    <cellStyle name="Normal 8 2 3 2 2" xfId="43328"/>
    <cellStyle name="Normal 8 2 3 2 2 2" xfId="43329"/>
    <cellStyle name="Normal 8 2 3 2 2 2 2" xfId="43330"/>
    <cellStyle name="Normal 8 2 3 2 2 2 2 2" xfId="43331"/>
    <cellStyle name="Normal 8 2 3 2 2 2 3" xfId="43332"/>
    <cellStyle name="Normal 8 2 3 2 2 2 4" xfId="43333"/>
    <cellStyle name="Normal 8 2 3 2 2 3" xfId="43334"/>
    <cellStyle name="Normal 8 2 3 2 2 3 2" xfId="43335"/>
    <cellStyle name="Normal 8 2 3 2 2 4" xfId="43336"/>
    <cellStyle name="Normal 8 2 3 2 2 5" xfId="43337"/>
    <cellStyle name="Normal 8 2 3 2 3" xfId="43338"/>
    <cellStyle name="Normal 8 2 3 2 3 2" xfId="43339"/>
    <cellStyle name="Normal 8 2 3 2 3 2 2" xfId="43340"/>
    <cellStyle name="Normal 8 2 3 2 3 2 2 2" xfId="43341"/>
    <cellStyle name="Normal 8 2 3 2 3 2 3" xfId="43342"/>
    <cellStyle name="Normal 8 2 3 2 3 2 4" xfId="43343"/>
    <cellStyle name="Normal 8 2 3 2 3 3" xfId="43344"/>
    <cellStyle name="Normal 8 2 3 2 3 3 2" xfId="43345"/>
    <cellStyle name="Normal 8 2 3 2 3 4" xfId="43346"/>
    <cellStyle name="Normal 8 2 3 2 3 5" xfId="43347"/>
    <cellStyle name="Normal 8 2 3 2 4" xfId="43348"/>
    <cellStyle name="Normal 8 2 3 2 4 2" xfId="43349"/>
    <cellStyle name="Normal 8 2 3 2 4 2 2" xfId="43350"/>
    <cellStyle name="Normal 8 2 3 2 4 3" xfId="43351"/>
    <cellStyle name="Normal 8 2 3 2 4 4" xfId="43352"/>
    <cellStyle name="Normal 8 2 3 2 5" xfId="43353"/>
    <cellStyle name="Normal 8 2 3 2 5 2" xfId="43354"/>
    <cellStyle name="Normal 8 2 3 2 5 2 2" xfId="43355"/>
    <cellStyle name="Normal 8 2 3 2 5 3" xfId="43356"/>
    <cellStyle name="Normal 8 2 3 2 5 4" xfId="43357"/>
    <cellStyle name="Normal 8 2 3 2 6" xfId="43358"/>
    <cellStyle name="Normal 8 2 3 2 6 2" xfId="43359"/>
    <cellStyle name="Normal 8 2 3 2 6 2 2" xfId="43360"/>
    <cellStyle name="Normal 8 2 3 2 6 3" xfId="43361"/>
    <cellStyle name="Normal 8 2 3 2 6 4" xfId="43362"/>
    <cellStyle name="Normal 8 2 3 2 7" xfId="43363"/>
    <cellStyle name="Normal 8 2 3 2 7 2" xfId="43364"/>
    <cellStyle name="Normal 8 2 3 2 7 2 2" xfId="43365"/>
    <cellStyle name="Normal 8 2 3 2 7 3" xfId="43366"/>
    <cellStyle name="Normal 8 2 3 2 7 4" xfId="43367"/>
    <cellStyle name="Normal 8 2 3 2 8" xfId="43368"/>
    <cellStyle name="Normal 8 2 3 2 8 2" xfId="43369"/>
    <cellStyle name="Normal 8 2 3 2 8 2 2" xfId="43370"/>
    <cellStyle name="Normal 8 2 3 2 8 3" xfId="43371"/>
    <cellStyle name="Normal 8 2 3 2 8 4" xfId="43372"/>
    <cellStyle name="Normal 8 2 3 2 9" xfId="43373"/>
    <cellStyle name="Normal 8 2 3 2 9 2" xfId="43374"/>
    <cellStyle name="Normal 8 2 3 3" xfId="43375"/>
    <cellStyle name="Normal 8 2 3 3 2" xfId="43376"/>
    <cellStyle name="Normal 8 2 3 3 2 2" xfId="43377"/>
    <cellStyle name="Normal 8 2 3 3 2 2 2" xfId="43378"/>
    <cellStyle name="Normal 8 2 3 3 2 3" xfId="43379"/>
    <cellStyle name="Normal 8 2 3 3 2 4" xfId="43380"/>
    <cellStyle name="Normal 8 2 3 3 3" xfId="43381"/>
    <cellStyle name="Normal 8 2 3 3 3 2" xfId="43382"/>
    <cellStyle name="Normal 8 2 3 3 4" xfId="43383"/>
    <cellStyle name="Normal 8 2 3 3 5" xfId="43384"/>
    <cellStyle name="Normal 8 2 3 4" xfId="43385"/>
    <cellStyle name="Normal 8 2 3 4 2" xfId="43386"/>
    <cellStyle name="Normal 8 2 3 4 2 2" xfId="43387"/>
    <cellStyle name="Normal 8 2 3 4 2 2 2" xfId="43388"/>
    <cellStyle name="Normal 8 2 3 4 2 3" xfId="43389"/>
    <cellStyle name="Normal 8 2 3 4 2 4" xfId="43390"/>
    <cellStyle name="Normal 8 2 3 4 3" xfId="43391"/>
    <cellStyle name="Normal 8 2 3 4 3 2" xfId="43392"/>
    <cellStyle name="Normal 8 2 3 4 4" xfId="43393"/>
    <cellStyle name="Normal 8 2 3 4 5" xfId="43394"/>
    <cellStyle name="Normal 8 2 3 5" xfId="43395"/>
    <cellStyle name="Normal 8 2 3 5 2" xfId="43396"/>
    <cellStyle name="Normal 8 2 3 5 2 2" xfId="43397"/>
    <cellStyle name="Normal 8 2 3 5 3" xfId="43398"/>
    <cellStyle name="Normal 8 2 3 5 4" xfId="43399"/>
    <cellStyle name="Normal 8 2 3 6" xfId="43400"/>
    <cellStyle name="Normal 8 2 3 6 2" xfId="43401"/>
    <cellStyle name="Normal 8 2 3 6 2 2" xfId="43402"/>
    <cellStyle name="Normal 8 2 3 6 3" xfId="43403"/>
    <cellStyle name="Normal 8 2 3 6 4" xfId="43404"/>
    <cellStyle name="Normal 8 2 3 7" xfId="43405"/>
    <cellStyle name="Normal 8 2 3 7 2" xfId="43406"/>
    <cellStyle name="Normal 8 2 3 7 2 2" xfId="43407"/>
    <cellStyle name="Normal 8 2 3 7 3" xfId="43408"/>
    <cellStyle name="Normal 8 2 3 7 4" xfId="43409"/>
    <cellStyle name="Normal 8 2 3 8" xfId="43410"/>
    <cellStyle name="Normal 8 2 3 8 2" xfId="43411"/>
    <cellStyle name="Normal 8 2 3 8 2 2" xfId="43412"/>
    <cellStyle name="Normal 8 2 3 8 3" xfId="43413"/>
    <cellStyle name="Normal 8 2 3 8 4" xfId="43414"/>
    <cellStyle name="Normal 8 2 3 9" xfId="43415"/>
    <cellStyle name="Normal 8 2 3 9 2" xfId="43416"/>
    <cellStyle name="Normal 8 2 3 9 2 2" xfId="43417"/>
    <cellStyle name="Normal 8 2 3 9 3" xfId="43418"/>
    <cellStyle name="Normal 8 2 3 9 4" xfId="43419"/>
    <cellStyle name="Normal 8 2 4" xfId="43420"/>
    <cellStyle name="Normal 8 2 4 10" xfId="43421"/>
    <cellStyle name="Normal 8 2 4 11" xfId="43422"/>
    <cellStyle name="Normal 8 2 4 12" xfId="43423"/>
    <cellStyle name="Normal 8 2 4 2" xfId="43424"/>
    <cellStyle name="Normal 8 2 4 2 2" xfId="43425"/>
    <cellStyle name="Normal 8 2 4 2 2 2" xfId="43426"/>
    <cellStyle name="Normal 8 2 4 2 2 2 2" xfId="43427"/>
    <cellStyle name="Normal 8 2 4 2 2 3" xfId="43428"/>
    <cellStyle name="Normal 8 2 4 2 2 4" xfId="43429"/>
    <cellStyle name="Normal 8 2 4 2 3" xfId="43430"/>
    <cellStyle name="Normal 8 2 4 2 3 2" xfId="43431"/>
    <cellStyle name="Normal 8 2 4 2 4" xfId="43432"/>
    <cellStyle name="Normal 8 2 4 2 5" xfId="43433"/>
    <cellStyle name="Normal 8 2 4 3" xfId="43434"/>
    <cellStyle name="Normal 8 2 4 3 2" xfId="43435"/>
    <cellStyle name="Normal 8 2 4 3 2 2" xfId="43436"/>
    <cellStyle name="Normal 8 2 4 3 2 2 2" xfId="43437"/>
    <cellStyle name="Normal 8 2 4 3 2 3" xfId="43438"/>
    <cellStyle name="Normal 8 2 4 3 2 4" xfId="43439"/>
    <cellStyle name="Normal 8 2 4 3 3" xfId="43440"/>
    <cellStyle name="Normal 8 2 4 3 3 2" xfId="43441"/>
    <cellStyle name="Normal 8 2 4 3 4" xfId="43442"/>
    <cellStyle name="Normal 8 2 4 3 5" xfId="43443"/>
    <cellStyle name="Normal 8 2 4 4" xfId="43444"/>
    <cellStyle name="Normal 8 2 4 4 2" xfId="43445"/>
    <cellStyle name="Normal 8 2 4 4 2 2" xfId="43446"/>
    <cellStyle name="Normal 8 2 4 4 3" xfId="43447"/>
    <cellStyle name="Normal 8 2 4 4 4" xfId="43448"/>
    <cellStyle name="Normal 8 2 4 5" xfId="43449"/>
    <cellStyle name="Normal 8 2 4 5 2" xfId="43450"/>
    <cellStyle name="Normal 8 2 4 5 2 2" xfId="43451"/>
    <cellStyle name="Normal 8 2 4 5 3" xfId="43452"/>
    <cellStyle name="Normal 8 2 4 5 4" xfId="43453"/>
    <cellStyle name="Normal 8 2 4 6" xfId="43454"/>
    <cellStyle name="Normal 8 2 4 6 2" xfId="43455"/>
    <cellStyle name="Normal 8 2 4 6 2 2" xfId="43456"/>
    <cellStyle name="Normal 8 2 4 6 3" xfId="43457"/>
    <cellStyle name="Normal 8 2 4 6 4" xfId="43458"/>
    <cellStyle name="Normal 8 2 4 7" xfId="43459"/>
    <cellStyle name="Normal 8 2 4 7 2" xfId="43460"/>
    <cellStyle name="Normal 8 2 4 7 2 2" xfId="43461"/>
    <cellStyle name="Normal 8 2 4 7 3" xfId="43462"/>
    <cellStyle name="Normal 8 2 4 7 4" xfId="43463"/>
    <cellStyle name="Normal 8 2 4 8" xfId="43464"/>
    <cellStyle name="Normal 8 2 4 8 2" xfId="43465"/>
    <cellStyle name="Normal 8 2 4 8 2 2" xfId="43466"/>
    <cellStyle name="Normal 8 2 4 8 3" xfId="43467"/>
    <cellStyle name="Normal 8 2 4 8 4" xfId="43468"/>
    <cellStyle name="Normal 8 2 4 9" xfId="43469"/>
    <cellStyle name="Normal 8 2 4 9 2" xfId="43470"/>
    <cellStyle name="Normal 8 2 5" xfId="43471"/>
    <cellStyle name="Normal 8 2 5 10" xfId="43472"/>
    <cellStyle name="Normal 8 2 5 11" xfId="43473"/>
    <cellStyle name="Normal 8 2 5 12" xfId="43474"/>
    <cellStyle name="Normal 8 2 5 2" xfId="43475"/>
    <cellStyle name="Normal 8 2 5 2 2" xfId="43476"/>
    <cellStyle name="Normal 8 2 5 2 2 2" xfId="43477"/>
    <cellStyle name="Normal 8 2 5 2 3" xfId="43478"/>
    <cellStyle name="Normal 8 2 5 2 4" xfId="43479"/>
    <cellStyle name="Normal 8 2 5 3" xfId="43480"/>
    <cellStyle name="Normal 8 2 5 3 2" xfId="43481"/>
    <cellStyle name="Normal 8 2 5 3 2 2" xfId="43482"/>
    <cellStyle name="Normal 8 2 5 3 3" xfId="43483"/>
    <cellStyle name="Normal 8 2 5 3 4" xfId="43484"/>
    <cellStyle name="Normal 8 2 5 4" xfId="43485"/>
    <cellStyle name="Normal 8 2 5 4 2" xfId="43486"/>
    <cellStyle name="Normal 8 2 5 4 2 2" xfId="43487"/>
    <cellStyle name="Normal 8 2 5 4 3" xfId="43488"/>
    <cellStyle name="Normal 8 2 5 4 4" xfId="43489"/>
    <cellStyle name="Normal 8 2 5 5" xfId="43490"/>
    <cellStyle name="Normal 8 2 5 5 2" xfId="43491"/>
    <cellStyle name="Normal 8 2 5 5 2 2" xfId="43492"/>
    <cellStyle name="Normal 8 2 5 5 3" xfId="43493"/>
    <cellStyle name="Normal 8 2 5 5 4" xfId="43494"/>
    <cellStyle name="Normal 8 2 5 6" xfId="43495"/>
    <cellStyle name="Normal 8 2 5 6 2" xfId="43496"/>
    <cellStyle name="Normal 8 2 5 6 2 2" xfId="43497"/>
    <cellStyle name="Normal 8 2 5 6 3" xfId="43498"/>
    <cellStyle name="Normal 8 2 5 6 4" xfId="43499"/>
    <cellStyle name="Normal 8 2 5 7" xfId="43500"/>
    <cellStyle name="Normal 8 2 5 7 2" xfId="43501"/>
    <cellStyle name="Normal 8 2 5 7 2 2" xfId="43502"/>
    <cellStyle name="Normal 8 2 5 7 3" xfId="43503"/>
    <cellStyle name="Normal 8 2 5 7 4" xfId="43504"/>
    <cellStyle name="Normal 8 2 5 8" xfId="43505"/>
    <cellStyle name="Normal 8 2 5 8 2" xfId="43506"/>
    <cellStyle name="Normal 8 2 5 8 2 2" xfId="43507"/>
    <cellStyle name="Normal 8 2 5 8 3" xfId="43508"/>
    <cellStyle name="Normal 8 2 5 8 4" xfId="43509"/>
    <cellStyle name="Normal 8 2 5 9" xfId="43510"/>
    <cellStyle name="Normal 8 2 5 9 2" xfId="43511"/>
    <cellStyle name="Normal 8 2 6" xfId="43512"/>
    <cellStyle name="Normal 8 2 6 2" xfId="43513"/>
    <cellStyle name="Normal 8 2 6 2 2" xfId="43514"/>
    <cellStyle name="Normal 8 2 6 2 2 2" xfId="43515"/>
    <cellStyle name="Normal 8 2 6 2 3" xfId="43516"/>
    <cellStyle name="Normal 8 2 6 2 4" xfId="43517"/>
    <cellStyle name="Normal 8 2 6 3" xfId="43518"/>
    <cellStyle name="Normal 8 2 6 3 2" xfId="43519"/>
    <cellStyle name="Normal 8 2 6 4" xfId="43520"/>
    <cellStyle name="Normal 8 2 6 5" xfId="43521"/>
    <cellStyle name="Normal 8 2 7" xfId="43522"/>
    <cellStyle name="Normal 8 2 7 2" xfId="43523"/>
    <cellStyle name="Normal 8 2 7 2 2" xfId="43524"/>
    <cellStyle name="Normal 8 2 7 3" xfId="43525"/>
    <cellStyle name="Normal 8 2 7 4" xfId="43526"/>
    <cellStyle name="Normal 8 2 8" xfId="43527"/>
    <cellStyle name="Normal 8 2 8 2" xfId="43528"/>
    <cellStyle name="Normal 8 2 8 2 2" xfId="43529"/>
    <cellStyle name="Normal 8 2 8 3" xfId="43530"/>
    <cellStyle name="Normal 8 2 8 4" xfId="43531"/>
    <cellStyle name="Normal 8 2 9" xfId="43532"/>
    <cellStyle name="Normal 8 2 9 2" xfId="43533"/>
    <cellStyle name="Normal 8 2 9 2 2" xfId="43534"/>
    <cellStyle name="Normal 8 2 9 3" xfId="43535"/>
    <cellStyle name="Normal 8 2 9 4" xfId="43536"/>
    <cellStyle name="Normal 8 20" xfId="43537"/>
    <cellStyle name="Normal 8 3" xfId="8841"/>
    <cellStyle name="Normal 8 3 2" xfId="43538"/>
    <cellStyle name="Normal 8 3 2 2" xfId="43539"/>
    <cellStyle name="Normal 8 3 2 2 2" xfId="43540"/>
    <cellStyle name="Normal 8 3 2 2 2 2" xfId="43541"/>
    <cellStyle name="Normal 8 3 2 2 3" xfId="43542"/>
    <cellStyle name="Normal 8 3 2 3" xfId="43543"/>
    <cellStyle name="Normal 8 3 2 3 2" xfId="43544"/>
    <cellStyle name="Normal 8 3 2 4" xfId="43545"/>
    <cellStyle name="Normal 8 3 2 5" xfId="43546"/>
    <cellStyle name="Normal 8 3 2 6" xfId="43547"/>
    <cellStyle name="Normal 8 3 3" xfId="43548"/>
    <cellStyle name="Normal 8 3 3 2" xfId="43549"/>
    <cellStyle name="Normal 8 3 3 2 2" xfId="43550"/>
    <cellStyle name="Normal 8 3 3 3" xfId="43551"/>
    <cellStyle name="Normal 8 3 4" xfId="43552"/>
    <cellStyle name="Normal 8 3 4 2" xfId="43553"/>
    <cellStyle name="Normal 8 3 5" xfId="43554"/>
    <cellStyle name="Normal 8 3 6" xfId="43555"/>
    <cellStyle name="Normal 8 3 7" xfId="43556"/>
    <cellStyle name="Normal 8 4" xfId="8842"/>
    <cellStyle name="Normal 8 4 2" xfId="43557"/>
    <cellStyle name="Normal 8 4 2 2" xfId="43558"/>
    <cellStyle name="Normal 8 4 2 2 2" xfId="43559"/>
    <cellStyle name="Normal 8 4 2 3" xfId="43560"/>
    <cellStyle name="Normal 8 4 2 4" xfId="43561"/>
    <cellStyle name="Normal 8 4 3" xfId="43562"/>
    <cellStyle name="Normal 8 4 3 2" xfId="43563"/>
    <cellStyle name="Normal 8 4 4" xfId="43564"/>
    <cellStyle name="Normal 8 4 5" xfId="43565"/>
    <cellStyle name="Normal 8 5" xfId="8843"/>
    <cellStyle name="Normal 8 5 2" xfId="43566"/>
    <cellStyle name="Normal 8 5 2 2" xfId="43567"/>
    <cellStyle name="Normal 8 5 2 2 2" xfId="43568"/>
    <cellStyle name="Normal 8 5 2 3" xfId="43569"/>
    <cellStyle name="Normal 8 5 3" xfId="43570"/>
    <cellStyle name="Normal 8 5 3 2" xfId="43571"/>
    <cellStyle name="Normal 8 5 4" xfId="43572"/>
    <cellStyle name="Normal 8 5 5" xfId="43573"/>
    <cellStyle name="Normal 8 6" xfId="8844"/>
    <cellStyle name="Normal 8 6 2" xfId="43574"/>
    <cellStyle name="Normal 8 6 2 2" xfId="43575"/>
    <cellStyle name="Normal 8 6 2 2 2" xfId="43576"/>
    <cellStyle name="Normal 8 6 2 3" xfId="43577"/>
    <cellStyle name="Normal 8 6 3" xfId="43578"/>
    <cellStyle name="Normal 8 6 3 2" xfId="43579"/>
    <cellStyle name="Normal 8 6 4" xfId="43580"/>
    <cellStyle name="Normal 8 6 5" xfId="43581"/>
    <cellStyle name="Normal 8 7" xfId="8845"/>
    <cellStyle name="Normal 8 7 2" xfId="43582"/>
    <cellStyle name="Normal 8 7 2 2" xfId="43583"/>
    <cellStyle name="Normal 8 7 3" xfId="43584"/>
    <cellStyle name="Normal 8 7 4" xfId="43585"/>
    <cellStyle name="Normal 8 8" xfId="8846"/>
    <cellStyle name="Normal 8 8 2" xfId="43586"/>
    <cellStyle name="Normal 8 9" xfId="8847"/>
    <cellStyle name="Normal 80" xfId="43587"/>
    <cellStyle name="Normal 81" xfId="43588"/>
    <cellStyle name="Normal 82" xfId="43589"/>
    <cellStyle name="Normal 83" xfId="43590"/>
    <cellStyle name="Normal 84" xfId="43591"/>
    <cellStyle name="Normal 85" xfId="43592"/>
    <cellStyle name="Normal 86" xfId="43593"/>
    <cellStyle name="Normal 87" xfId="43594"/>
    <cellStyle name="Normal 88" xfId="43595"/>
    <cellStyle name="Normal 89" xfId="43596"/>
    <cellStyle name="Normal 9" xfId="8848"/>
    <cellStyle name="Normal 9 2" xfId="8849"/>
    <cellStyle name="Normal 9 2 2" xfId="8850"/>
    <cellStyle name="Normal 9 2 2 2" xfId="43597"/>
    <cellStyle name="Normal 9 2 3" xfId="43598"/>
    <cellStyle name="Normal 9 2 4" xfId="43599"/>
    <cellStyle name="Normal 9 3" xfId="8851"/>
    <cellStyle name="Normal 9 3 2" xfId="8852"/>
    <cellStyle name="Normal 9 3 3" xfId="43600"/>
    <cellStyle name="Normal 9 3 4" xfId="43601"/>
    <cellStyle name="Normal 9 4" xfId="8853"/>
    <cellStyle name="Normal 9 4 2" xfId="8854"/>
    <cellStyle name="Normal 9 4 3" xfId="43602"/>
    <cellStyle name="Normal 9 5" xfId="8855"/>
    <cellStyle name="Normal 9 6" xfId="43603"/>
    <cellStyle name="Normal 9 7" xfId="43604"/>
    <cellStyle name="Normal 9 8" xfId="43605"/>
    <cellStyle name="Normal 9_Expired Option Payouts w Detail" xfId="8856"/>
    <cellStyle name="Normal 90" xfId="43606"/>
    <cellStyle name="Normal 91" xfId="43607"/>
    <cellStyle name="Normal 92" xfId="8857"/>
    <cellStyle name="Normal 93" xfId="43608"/>
    <cellStyle name="Normal 94" xfId="43609"/>
    <cellStyle name="Normal 95" xfId="43610"/>
    <cellStyle name="Normal 96" xfId="43611"/>
    <cellStyle name="Normal 97" xfId="43612"/>
    <cellStyle name="Normal 98" xfId="43613"/>
    <cellStyle name="Normal 99" xfId="43614"/>
    <cellStyle name="Normal welcome" xfId="8858"/>
    <cellStyle name="Normal welcome 10" xfId="8859"/>
    <cellStyle name="Normal welcome 11" xfId="8860"/>
    <cellStyle name="Normal welcome 12" xfId="8861"/>
    <cellStyle name="Normal welcome 13" xfId="8862"/>
    <cellStyle name="Normal welcome 14" xfId="8863"/>
    <cellStyle name="Normal welcome 15" xfId="8864"/>
    <cellStyle name="Normal welcome 16" xfId="8865"/>
    <cellStyle name="Normal welcome 17" xfId="8866"/>
    <cellStyle name="Normal welcome 18" xfId="8867"/>
    <cellStyle name="Normal welcome 19" xfId="8868"/>
    <cellStyle name="Normal welcome 2" xfId="8869"/>
    <cellStyle name="Normal welcome 2 2" xfId="8870"/>
    <cellStyle name="Normal welcome 20" xfId="8871"/>
    <cellStyle name="Normal welcome 21" xfId="8872"/>
    <cellStyle name="Normal welcome 22" xfId="8873"/>
    <cellStyle name="Normal welcome 23" xfId="8874"/>
    <cellStyle name="Normal welcome 24" xfId="8875"/>
    <cellStyle name="Normal welcome 25" xfId="8876"/>
    <cellStyle name="Normal welcome 26" xfId="8877"/>
    <cellStyle name="Normal welcome 27" xfId="8878"/>
    <cellStyle name="Normal welcome 28" xfId="8879"/>
    <cellStyle name="Normal welcome 29" xfId="8880"/>
    <cellStyle name="Normal welcome 3" xfId="8881"/>
    <cellStyle name="Normal welcome 3 10" xfId="8882"/>
    <cellStyle name="Normal welcome 3 11" xfId="8883"/>
    <cellStyle name="Normal welcome 3 12" xfId="8884"/>
    <cellStyle name="Normal welcome 3 13" xfId="8885"/>
    <cellStyle name="Normal welcome 3 14" xfId="8886"/>
    <cellStyle name="Normal welcome 3 15" xfId="8887"/>
    <cellStyle name="Normal welcome 3 16" xfId="8888"/>
    <cellStyle name="Normal welcome 3 2" xfId="8889"/>
    <cellStyle name="Normal welcome 3 3" xfId="8890"/>
    <cellStyle name="Normal welcome 3 4" xfId="8891"/>
    <cellStyle name="Normal welcome 3 5" xfId="8892"/>
    <cellStyle name="Normal welcome 3 6" xfId="8893"/>
    <cellStyle name="Normal welcome 3 7" xfId="8894"/>
    <cellStyle name="Normal welcome 3 8" xfId="8895"/>
    <cellStyle name="Normal welcome 3 9" xfId="8896"/>
    <cellStyle name="Normal welcome 30" xfId="8897"/>
    <cellStyle name="Normal welcome 31" xfId="8898"/>
    <cellStyle name="Normal welcome 32" xfId="8899"/>
    <cellStyle name="Normal welcome 33" xfId="8900"/>
    <cellStyle name="Normal welcome 34" xfId="8901"/>
    <cellStyle name="Normal welcome 35" xfId="8902"/>
    <cellStyle name="Normal welcome 36" xfId="8903"/>
    <cellStyle name="Normal welcome 37" xfId="8904"/>
    <cellStyle name="Normal welcome 38" xfId="8905"/>
    <cellStyle name="Normal welcome 39" xfId="8906"/>
    <cellStyle name="Normal welcome 4" xfId="8907"/>
    <cellStyle name="Normal welcome 40" xfId="8908"/>
    <cellStyle name="Normal welcome 41" xfId="8909"/>
    <cellStyle name="Normal welcome 5" xfId="8910"/>
    <cellStyle name="Normal welcome 6" xfId="8911"/>
    <cellStyle name="Normal welcome 7" xfId="8912"/>
    <cellStyle name="Normal welcome 8" xfId="8913"/>
    <cellStyle name="Normal welcome 9" xfId="8914"/>
    <cellStyle name="Normal.prt" xfId="8915"/>
    <cellStyle name="Normal_ANGIE'S_PSC_FERC_OR" xfId="78"/>
    <cellStyle name="Normal_FERC Page 219A" xfId="4"/>
    <cellStyle name="Normal_Ferc2001" xfId="6"/>
    <cellStyle name="Normal_FercConedFORMS1" xfId="3"/>
    <cellStyle name="Normal_Psc2001" xfId="7"/>
    <cellStyle name="Normal_PscO&amp;R2006" xfId="5"/>
    <cellStyle name="Normal2" xfId="8916"/>
    <cellStyle name="Normale_BIL9_01" xfId="8917"/>
    <cellStyle name="NormalIndent2" xfId="8918"/>
    <cellStyle name="NormalIndent2 2" xfId="8919"/>
    <cellStyle name="Normalny_Arkusz7" xfId="8920"/>
    <cellStyle name="Nota" xfId="8921"/>
    <cellStyle name="Nota 10" xfId="8922"/>
    <cellStyle name="Nota 10 2" xfId="43615"/>
    <cellStyle name="Nota 11" xfId="8923"/>
    <cellStyle name="Nota 11 2" xfId="43616"/>
    <cellStyle name="Nota 12" xfId="8924"/>
    <cellStyle name="Nota 12 2" xfId="43617"/>
    <cellStyle name="Nota 13" xfId="8925"/>
    <cellStyle name="Nota 13 2" xfId="43618"/>
    <cellStyle name="Nota 14" xfId="8926"/>
    <cellStyle name="Nota 14 2" xfId="43619"/>
    <cellStyle name="Nota 15" xfId="8927"/>
    <cellStyle name="Nota 15 2" xfId="43620"/>
    <cellStyle name="Nota 16" xfId="8928"/>
    <cellStyle name="Nota 16 2" xfId="43621"/>
    <cellStyle name="Nota 17" xfId="8929"/>
    <cellStyle name="Nota 17 2" xfId="43622"/>
    <cellStyle name="Nota 18" xfId="8930"/>
    <cellStyle name="Nota 18 2" xfId="43623"/>
    <cellStyle name="Nota 19" xfId="8931"/>
    <cellStyle name="Nota 19 2" xfId="43624"/>
    <cellStyle name="Nota 2" xfId="8932"/>
    <cellStyle name="Nota 2 2" xfId="8933"/>
    <cellStyle name="Nota 2 2 2" xfId="43625"/>
    <cellStyle name="Nota 2 3" xfId="43626"/>
    <cellStyle name="Nota 20" xfId="8934"/>
    <cellStyle name="Nota 20 2" xfId="43627"/>
    <cellStyle name="Nota 21" xfId="8935"/>
    <cellStyle name="Nota 21 2" xfId="43628"/>
    <cellStyle name="Nota 22" xfId="8936"/>
    <cellStyle name="Nota 22 2" xfId="43629"/>
    <cellStyle name="Nota 23" xfId="8937"/>
    <cellStyle name="Nota 23 2" xfId="43630"/>
    <cellStyle name="Nota 24" xfId="8938"/>
    <cellStyle name="Nota 24 2" xfId="43631"/>
    <cellStyle name="Nota 25" xfId="8939"/>
    <cellStyle name="Nota 25 2" xfId="43632"/>
    <cellStyle name="Nota 26" xfId="8940"/>
    <cellStyle name="Nota 26 2" xfId="43633"/>
    <cellStyle name="Nota 27" xfId="8941"/>
    <cellStyle name="Nota 27 2" xfId="43634"/>
    <cellStyle name="Nota 28" xfId="8942"/>
    <cellStyle name="Nota 28 2" xfId="43635"/>
    <cellStyle name="Nota 29" xfId="8943"/>
    <cellStyle name="Nota 29 2" xfId="43636"/>
    <cellStyle name="Nota 3" xfId="8944"/>
    <cellStyle name="Nota 3 10" xfId="8945"/>
    <cellStyle name="Nota 3 10 2" xfId="43637"/>
    <cellStyle name="Nota 3 11" xfId="8946"/>
    <cellStyle name="Nota 3 11 2" xfId="43638"/>
    <cellStyle name="Nota 3 12" xfId="8947"/>
    <cellStyle name="Nota 3 12 2" xfId="43639"/>
    <cellStyle name="Nota 3 13" xfId="8948"/>
    <cellStyle name="Nota 3 13 2" xfId="43640"/>
    <cellStyle name="Nota 3 14" xfId="8949"/>
    <cellStyle name="Nota 3 14 2" xfId="43641"/>
    <cellStyle name="Nota 3 15" xfId="8950"/>
    <cellStyle name="Nota 3 15 2" xfId="43642"/>
    <cellStyle name="Nota 3 16" xfId="8951"/>
    <cellStyle name="Nota 3 16 2" xfId="43643"/>
    <cellStyle name="Nota 3 17" xfId="43644"/>
    <cellStyle name="Nota 3 2" xfId="8952"/>
    <cellStyle name="Nota 3 2 2" xfId="43645"/>
    <cellStyle name="Nota 3 3" xfId="8953"/>
    <cellStyle name="Nota 3 3 2" xfId="43646"/>
    <cellStyle name="Nota 3 4" xfId="8954"/>
    <cellStyle name="Nota 3 4 2" xfId="43647"/>
    <cellStyle name="Nota 3 5" xfId="8955"/>
    <cellStyle name="Nota 3 5 2" xfId="43648"/>
    <cellStyle name="Nota 3 6" xfId="8956"/>
    <cellStyle name="Nota 3 6 2" xfId="43649"/>
    <cellStyle name="Nota 3 7" xfId="8957"/>
    <cellStyle name="Nota 3 7 2" xfId="43650"/>
    <cellStyle name="Nota 3 8" xfId="8958"/>
    <cellStyle name="Nota 3 8 2" xfId="43651"/>
    <cellStyle name="Nota 3 9" xfId="8959"/>
    <cellStyle name="Nota 30" xfId="8960"/>
    <cellStyle name="Nota 30 2" xfId="43652"/>
    <cellStyle name="Nota 31" xfId="8961"/>
    <cellStyle name="Nota 31 2" xfId="43653"/>
    <cellStyle name="Nota 32" xfId="8962"/>
    <cellStyle name="Nota 32 2" xfId="43654"/>
    <cellStyle name="Nota 33" xfId="8963"/>
    <cellStyle name="Nota 33 2" xfId="43655"/>
    <cellStyle name="Nota 34" xfId="8964"/>
    <cellStyle name="Nota 34 2" xfId="43656"/>
    <cellStyle name="Nota 35" xfId="8965"/>
    <cellStyle name="Nota 35 2" xfId="43657"/>
    <cellStyle name="Nota 36" xfId="8966"/>
    <cellStyle name="Nota 36 2" xfId="43658"/>
    <cellStyle name="Nota 37" xfId="8967"/>
    <cellStyle name="Nota 37 2" xfId="43659"/>
    <cellStyle name="Nota 38" xfId="8968"/>
    <cellStyle name="Nota 38 2" xfId="43660"/>
    <cellStyle name="Nota 39" xfId="8969"/>
    <cellStyle name="Nota 39 2" xfId="43661"/>
    <cellStyle name="Nota 4" xfId="8970"/>
    <cellStyle name="Nota 4 2" xfId="43662"/>
    <cellStyle name="Nota 40" xfId="8971"/>
    <cellStyle name="Nota 40 2" xfId="43663"/>
    <cellStyle name="Nota 41" xfId="8972"/>
    <cellStyle name="Nota 41 2" xfId="43664"/>
    <cellStyle name="Nota 42" xfId="43665"/>
    <cellStyle name="Nota 5" xfId="8973"/>
    <cellStyle name="Nota 5 2" xfId="43666"/>
    <cellStyle name="Nota 6" xfId="8974"/>
    <cellStyle name="Nota 6 2" xfId="43667"/>
    <cellStyle name="Nota 7" xfId="8975"/>
    <cellStyle name="Nota 7 2" xfId="43668"/>
    <cellStyle name="Nota 8" xfId="8976"/>
    <cellStyle name="Nota 8 2" xfId="43669"/>
    <cellStyle name="Nota 9" xfId="8977"/>
    <cellStyle name="Nota 9 2" xfId="43670"/>
    <cellStyle name="Notas" xfId="8978"/>
    <cellStyle name="Notas 10" xfId="8979"/>
    <cellStyle name="Notas 10 2" xfId="43671"/>
    <cellStyle name="Notas 11" xfId="8980"/>
    <cellStyle name="Notas 11 2" xfId="43672"/>
    <cellStyle name="Notas 12" xfId="8981"/>
    <cellStyle name="Notas 12 2" xfId="43673"/>
    <cellStyle name="Notas 13" xfId="8982"/>
    <cellStyle name="Notas 13 2" xfId="43674"/>
    <cellStyle name="Notas 14" xfId="8983"/>
    <cellStyle name="Notas 14 2" xfId="43675"/>
    <cellStyle name="Notas 15" xfId="8984"/>
    <cellStyle name="Notas 15 2" xfId="43676"/>
    <cellStyle name="Notas 16" xfId="8985"/>
    <cellStyle name="Notas 16 2" xfId="43677"/>
    <cellStyle name="Notas 17" xfId="8986"/>
    <cellStyle name="Notas 17 2" xfId="43678"/>
    <cellStyle name="Notas 18" xfId="8987"/>
    <cellStyle name="Notas 18 2" xfId="43679"/>
    <cellStyle name="Notas 19" xfId="8988"/>
    <cellStyle name="Notas 19 2" xfId="43680"/>
    <cellStyle name="Notas 2" xfId="8989"/>
    <cellStyle name="Notas 2 2" xfId="8990"/>
    <cellStyle name="Notas 2 2 2" xfId="43681"/>
    <cellStyle name="Notas 2 3" xfId="43682"/>
    <cellStyle name="Notas 20" xfId="8991"/>
    <cellStyle name="Notas 20 2" xfId="43683"/>
    <cellStyle name="Notas 21" xfId="8992"/>
    <cellStyle name="Notas 21 2" xfId="43684"/>
    <cellStyle name="Notas 22" xfId="8993"/>
    <cellStyle name="Notas 22 2" xfId="43685"/>
    <cellStyle name="Notas 23" xfId="8994"/>
    <cellStyle name="Notas 23 2" xfId="43686"/>
    <cellStyle name="Notas 24" xfId="8995"/>
    <cellStyle name="Notas 24 2" xfId="43687"/>
    <cellStyle name="Notas 25" xfId="8996"/>
    <cellStyle name="Notas 25 2" xfId="43688"/>
    <cellStyle name="Notas 26" xfId="8997"/>
    <cellStyle name="Notas 26 2" xfId="43689"/>
    <cellStyle name="Notas 27" xfId="8998"/>
    <cellStyle name="Notas 27 2" xfId="43690"/>
    <cellStyle name="Notas 28" xfId="8999"/>
    <cellStyle name="Notas 28 2" xfId="43691"/>
    <cellStyle name="Notas 29" xfId="9000"/>
    <cellStyle name="Notas 29 2" xfId="43692"/>
    <cellStyle name="Notas 3" xfId="9001"/>
    <cellStyle name="Notas 3 10" xfId="9002"/>
    <cellStyle name="Notas 3 11" xfId="9003"/>
    <cellStyle name="Notas 3 12" xfId="9004"/>
    <cellStyle name="Notas 3 13" xfId="9005"/>
    <cellStyle name="Notas 3 13 2" xfId="43693"/>
    <cellStyle name="Notas 3 14" xfId="9006"/>
    <cellStyle name="Notas 3 14 2" xfId="43694"/>
    <cellStyle name="Notas 3 15" xfId="9007"/>
    <cellStyle name="Notas 3 15 2" xfId="43695"/>
    <cellStyle name="Notas 3 16" xfId="9008"/>
    <cellStyle name="Notas 3 16 2" xfId="43696"/>
    <cellStyle name="Notas 3 17" xfId="43697"/>
    <cellStyle name="Notas 3 2" xfId="9009"/>
    <cellStyle name="Notas 3 2 2" xfId="9010"/>
    <cellStyle name="Notas 3 2 3" xfId="9011"/>
    <cellStyle name="Notas 3 2 4" xfId="9012"/>
    <cellStyle name="Notas 3 2 5" xfId="9013"/>
    <cellStyle name="Notas 3 2 6" xfId="9014"/>
    <cellStyle name="Notas 3 2 7" xfId="9015"/>
    <cellStyle name="Notas 3 2 8" xfId="9016"/>
    <cellStyle name="Notas 3 3" xfId="9017"/>
    <cellStyle name="Notas 3 4" xfId="9018"/>
    <cellStyle name="Notas 3 5" xfId="9019"/>
    <cellStyle name="Notas 3 6" xfId="9020"/>
    <cellStyle name="Notas 3 7" xfId="9021"/>
    <cellStyle name="Notas 3 8" xfId="9022"/>
    <cellStyle name="Notas 3 9" xfId="9023"/>
    <cellStyle name="Notas 30" xfId="9024"/>
    <cellStyle name="Notas 30 2" xfId="43698"/>
    <cellStyle name="Notas 31" xfId="9025"/>
    <cellStyle name="Notas 31 2" xfId="43699"/>
    <cellStyle name="Notas 32" xfId="9026"/>
    <cellStyle name="Notas 32 2" xfId="43700"/>
    <cellStyle name="Notas 33" xfId="9027"/>
    <cellStyle name="Notas 33 2" xfId="43701"/>
    <cellStyle name="Notas 34" xfId="9028"/>
    <cellStyle name="Notas 34 2" xfId="43702"/>
    <cellStyle name="Notas 35" xfId="9029"/>
    <cellStyle name="Notas 35 2" xfId="43703"/>
    <cellStyle name="Notas 36" xfId="9030"/>
    <cellStyle name="Notas 36 2" xfId="43704"/>
    <cellStyle name="Notas 37" xfId="9031"/>
    <cellStyle name="Notas 37 2" xfId="43705"/>
    <cellStyle name="Notas 38" xfId="9032"/>
    <cellStyle name="Notas 38 2" xfId="43706"/>
    <cellStyle name="Notas 39" xfId="9033"/>
    <cellStyle name="Notas 39 2" xfId="43707"/>
    <cellStyle name="Notas 4" xfId="9034"/>
    <cellStyle name="Notas 4 2" xfId="43708"/>
    <cellStyle name="Notas 40" xfId="9035"/>
    <cellStyle name="Notas 40 2" xfId="43709"/>
    <cellStyle name="Notas 41" xfId="9036"/>
    <cellStyle name="Notas 41 2" xfId="43710"/>
    <cellStyle name="Notas 42" xfId="43711"/>
    <cellStyle name="Notas 5" xfId="9037"/>
    <cellStyle name="Notas 5 2" xfId="43712"/>
    <cellStyle name="Notas 6" xfId="9038"/>
    <cellStyle name="Notas 6 2" xfId="43713"/>
    <cellStyle name="Notas 7" xfId="9039"/>
    <cellStyle name="Notas 7 2" xfId="43714"/>
    <cellStyle name="Notas 8" xfId="9040"/>
    <cellStyle name="Notas 8 2" xfId="43715"/>
    <cellStyle name="Notas 9" xfId="9041"/>
    <cellStyle name="Notas 9 2" xfId="43716"/>
    <cellStyle name="Note 10" xfId="9042"/>
    <cellStyle name="Note 10 2" xfId="9043"/>
    <cellStyle name="Note 10 2 2" xfId="43717"/>
    <cellStyle name="Note 10 2 2 2" xfId="43718"/>
    <cellStyle name="Note 10 2 2 3" xfId="43719"/>
    <cellStyle name="Note 10 2 3" xfId="43720"/>
    <cellStyle name="Note 10 2 4" xfId="43721"/>
    <cellStyle name="Note 10 3" xfId="9044"/>
    <cellStyle name="Note 10 3 2" xfId="43722"/>
    <cellStyle name="Note 10 3 3" xfId="43723"/>
    <cellStyle name="Note 10 3 4" xfId="43724"/>
    <cellStyle name="Note 10 4" xfId="9045"/>
    <cellStyle name="Note 10 4 2" xfId="43725"/>
    <cellStyle name="Note 10 5" xfId="43726"/>
    <cellStyle name="Note 10 6" xfId="43727"/>
    <cellStyle name="Note 10 7" xfId="43728"/>
    <cellStyle name="Note 11" xfId="9046"/>
    <cellStyle name="Note 11 2" xfId="9047"/>
    <cellStyle name="Note 11 2 2" xfId="43729"/>
    <cellStyle name="Note 11 3" xfId="9048"/>
    <cellStyle name="Note 11 3 2" xfId="43730"/>
    <cellStyle name="Note 11 4" xfId="9049"/>
    <cellStyle name="Note 11 4 2" xfId="43731"/>
    <cellStyle name="Note 11 5" xfId="43732"/>
    <cellStyle name="Note 11 6" xfId="43733"/>
    <cellStyle name="Note 12" xfId="9050"/>
    <cellStyle name="Note 12 2" xfId="9051"/>
    <cellStyle name="Note 12 2 2" xfId="43734"/>
    <cellStyle name="Note 12 3" xfId="9052"/>
    <cellStyle name="Note 12 3 2" xfId="43735"/>
    <cellStyle name="Note 12 4" xfId="9053"/>
    <cellStyle name="Note 12 4 2" xfId="43736"/>
    <cellStyle name="Note 12 5" xfId="43737"/>
    <cellStyle name="Note 13" xfId="9054"/>
    <cellStyle name="Note 13 2" xfId="43738"/>
    <cellStyle name="Note 13 3" xfId="43739"/>
    <cellStyle name="Note 14" xfId="9055"/>
    <cellStyle name="Note 14 2" xfId="43740"/>
    <cellStyle name="Note 14 3" xfId="43741"/>
    <cellStyle name="Note 15" xfId="9056"/>
    <cellStyle name="Note 15 2" xfId="43742"/>
    <cellStyle name="Note 15 3" xfId="43743"/>
    <cellStyle name="Note 16" xfId="9057"/>
    <cellStyle name="Note 16 2" xfId="43744"/>
    <cellStyle name="Note 16 3" xfId="43745"/>
    <cellStyle name="Note 17" xfId="9058"/>
    <cellStyle name="Note 17 2" xfId="43746"/>
    <cellStyle name="Note 17 3" xfId="43747"/>
    <cellStyle name="Note 18" xfId="9059"/>
    <cellStyle name="Note 18 2" xfId="43748"/>
    <cellStyle name="Note 18 3" xfId="43749"/>
    <cellStyle name="Note 19" xfId="9060"/>
    <cellStyle name="Note 19 2" xfId="43750"/>
    <cellStyle name="Note 19 3" xfId="43751"/>
    <cellStyle name="Note 2" xfId="9061"/>
    <cellStyle name="Note 2 10" xfId="9062"/>
    <cellStyle name="Note 2 10 2" xfId="43752"/>
    <cellStyle name="Note 2 10 3" xfId="43753"/>
    <cellStyle name="Note 2 11" xfId="9063"/>
    <cellStyle name="Note 2 11 10" xfId="43754"/>
    <cellStyle name="Note 2 11 11" xfId="43755"/>
    <cellStyle name="Note 2 11 2" xfId="9064"/>
    <cellStyle name="Note 2 11 2 2" xfId="9065"/>
    <cellStyle name="Note 2 11 2 2 2" xfId="9066"/>
    <cellStyle name="Note 2 11 2 3" xfId="9067"/>
    <cellStyle name="Note 2 11 2 4" xfId="43756"/>
    <cellStyle name="Note 2 11 2 5" xfId="43757"/>
    <cellStyle name="Note 2 11 2 6" xfId="43758"/>
    <cellStyle name="Note 2 11 3" xfId="9068"/>
    <cellStyle name="Note 2 11 3 2" xfId="9069"/>
    <cellStyle name="Note 2 11 3 2 2" xfId="43759"/>
    <cellStyle name="Note 2 11 3 3" xfId="43760"/>
    <cellStyle name="Note 2 11 4" xfId="9070"/>
    <cellStyle name="Note 2 11 5" xfId="9071"/>
    <cellStyle name="Note 2 11 6" xfId="9072"/>
    <cellStyle name="Note 2 11 7" xfId="9073"/>
    <cellStyle name="Note 2 11 8" xfId="9074"/>
    <cellStyle name="Note 2 11 9" xfId="43761"/>
    <cellStyle name="Note 2 12" xfId="9075"/>
    <cellStyle name="Note 2 12 10" xfId="43762"/>
    <cellStyle name="Note 2 12 11" xfId="43763"/>
    <cellStyle name="Note 2 12 2" xfId="9076"/>
    <cellStyle name="Note 2 12 2 2" xfId="9077"/>
    <cellStyle name="Note 2 12 2 2 2" xfId="9078"/>
    <cellStyle name="Note 2 12 2 3" xfId="9079"/>
    <cellStyle name="Note 2 12 2 4" xfId="43764"/>
    <cellStyle name="Note 2 12 2 5" xfId="43765"/>
    <cellStyle name="Note 2 12 2 6" xfId="43766"/>
    <cellStyle name="Note 2 12 3" xfId="9080"/>
    <cellStyle name="Note 2 12 3 2" xfId="9081"/>
    <cellStyle name="Note 2 12 3 2 2" xfId="43767"/>
    <cellStyle name="Note 2 12 3 3" xfId="43768"/>
    <cellStyle name="Note 2 12 4" xfId="9082"/>
    <cellStyle name="Note 2 12 5" xfId="9083"/>
    <cellStyle name="Note 2 12 6" xfId="9084"/>
    <cellStyle name="Note 2 12 7" xfId="9085"/>
    <cellStyle name="Note 2 12 8" xfId="9086"/>
    <cellStyle name="Note 2 12 9" xfId="43769"/>
    <cellStyle name="Note 2 13" xfId="9087"/>
    <cellStyle name="Note 2 13 10" xfId="43770"/>
    <cellStyle name="Note 2 13 11" xfId="43771"/>
    <cellStyle name="Note 2 13 2" xfId="9088"/>
    <cellStyle name="Note 2 13 2 2" xfId="9089"/>
    <cellStyle name="Note 2 13 2 2 2" xfId="9090"/>
    <cellStyle name="Note 2 13 2 3" xfId="9091"/>
    <cellStyle name="Note 2 13 2 4" xfId="43772"/>
    <cellStyle name="Note 2 13 2 5" xfId="43773"/>
    <cellStyle name="Note 2 13 2 6" xfId="43774"/>
    <cellStyle name="Note 2 13 3" xfId="9092"/>
    <cellStyle name="Note 2 13 3 2" xfId="9093"/>
    <cellStyle name="Note 2 13 3 2 2" xfId="43775"/>
    <cellStyle name="Note 2 13 3 3" xfId="43776"/>
    <cellStyle name="Note 2 13 4" xfId="9094"/>
    <cellStyle name="Note 2 13 5" xfId="9095"/>
    <cellStyle name="Note 2 13 6" xfId="9096"/>
    <cellStyle name="Note 2 13 7" xfId="9097"/>
    <cellStyle name="Note 2 13 8" xfId="9098"/>
    <cellStyle name="Note 2 13 9" xfId="43777"/>
    <cellStyle name="Note 2 14" xfId="9099"/>
    <cellStyle name="Note 2 14 2" xfId="9100"/>
    <cellStyle name="Note 2 14 2 2" xfId="9101"/>
    <cellStyle name="Note 2 14 2 3" xfId="9102"/>
    <cellStyle name="Note 2 14 2 4" xfId="43778"/>
    <cellStyle name="Note 2 14 2 5" xfId="43779"/>
    <cellStyle name="Note 2 14 2 6" xfId="43780"/>
    <cellStyle name="Note 2 14 3" xfId="9103"/>
    <cellStyle name="Note 2 14 3 2" xfId="43781"/>
    <cellStyle name="Note 2 14 4" xfId="43782"/>
    <cellStyle name="Note 2 14 5" xfId="43783"/>
    <cellStyle name="Note 2 14 6" xfId="43784"/>
    <cellStyle name="Note 2 15" xfId="9104"/>
    <cellStyle name="Note 2 15 2" xfId="43785"/>
    <cellStyle name="Note 2 15 2 2" xfId="43786"/>
    <cellStyle name="Note 2 15 3" xfId="43787"/>
    <cellStyle name="Note 2 15 4" xfId="43788"/>
    <cellStyle name="Note 2 15 5" xfId="43789"/>
    <cellStyle name="Note 2 16" xfId="9105"/>
    <cellStyle name="Note 2 16 2" xfId="43790"/>
    <cellStyle name="Note 2 16 2 2" xfId="43791"/>
    <cellStyle name="Note 2 16 3" xfId="43792"/>
    <cellStyle name="Note 2 16 4" xfId="43793"/>
    <cellStyle name="Note 2 17" xfId="9106"/>
    <cellStyle name="Note 2 17 2" xfId="43794"/>
    <cellStyle name="Note 2 17 3" xfId="43795"/>
    <cellStyle name="Note 2 18" xfId="9107"/>
    <cellStyle name="Note 2 19" xfId="9108"/>
    <cellStyle name="Note 2 2" xfId="9109"/>
    <cellStyle name="Note 2 2 2" xfId="43796"/>
    <cellStyle name="Note 2 2 2 10" xfId="43797"/>
    <cellStyle name="Note 2 2 2 10 2" xfId="43798"/>
    <cellStyle name="Note 2 2 2 10 2 2" xfId="43799"/>
    <cellStyle name="Note 2 2 2 10 3" xfId="43800"/>
    <cellStyle name="Note 2 2 2 10 4" xfId="43801"/>
    <cellStyle name="Note 2 2 2 11" xfId="43802"/>
    <cellStyle name="Note 2 2 2 11 2" xfId="43803"/>
    <cellStyle name="Note 2 2 2 11 2 2" xfId="43804"/>
    <cellStyle name="Note 2 2 2 11 3" xfId="43805"/>
    <cellStyle name="Note 2 2 2 11 4" xfId="43806"/>
    <cellStyle name="Note 2 2 2 12" xfId="43807"/>
    <cellStyle name="Note 2 2 2 12 2" xfId="43808"/>
    <cellStyle name="Note 2 2 2 13" xfId="43809"/>
    <cellStyle name="Note 2 2 2 14" xfId="43810"/>
    <cellStyle name="Note 2 2 2 15" xfId="43811"/>
    <cellStyle name="Note 2 2 2 2" xfId="43812"/>
    <cellStyle name="Note 2 2 2 2 10" xfId="43813"/>
    <cellStyle name="Note 2 2 2 2 10 2" xfId="43814"/>
    <cellStyle name="Note 2 2 2 2 11" xfId="43815"/>
    <cellStyle name="Note 2 2 2 2 12" xfId="43816"/>
    <cellStyle name="Note 2 2 2 2 2" xfId="43817"/>
    <cellStyle name="Note 2 2 2 2 2 2" xfId="43818"/>
    <cellStyle name="Note 2 2 2 2 2 2 2" xfId="43819"/>
    <cellStyle name="Note 2 2 2 2 2 2 2 2" xfId="43820"/>
    <cellStyle name="Note 2 2 2 2 2 2 3" xfId="43821"/>
    <cellStyle name="Note 2 2 2 2 2 2 4" xfId="43822"/>
    <cellStyle name="Note 2 2 2 2 2 3" xfId="43823"/>
    <cellStyle name="Note 2 2 2 2 2 3 2" xfId="43824"/>
    <cellStyle name="Note 2 2 2 2 2 4" xfId="43825"/>
    <cellStyle name="Note 2 2 2 2 2 5" xfId="43826"/>
    <cellStyle name="Note 2 2 2 2 3" xfId="43827"/>
    <cellStyle name="Note 2 2 2 2 3 2" xfId="43828"/>
    <cellStyle name="Note 2 2 2 2 3 2 2" xfId="43829"/>
    <cellStyle name="Note 2 2 2 2 3 2 2 2" xfId="43830"/>
    <cellStyle name="Note 2 2 2 2 3 2 3" xfId="43831"/>
    <cellStyle name="Note 2 2 2 2 3 2 4" xfId="43832"/>
    <cellStyle name="Note 2 2 2 2 3 3" xfId="43833"/>
    <cellStyle name="Note 2 2 2 2 3 3 2" xfId="43834"/>
    <cellStyle name="Note 2 2 2 2 3 4" xfId="43835"/>
    <cellStyle name="Note 2 2 2 2 3 5" xfId="43836"/>
    <cellStyle name="Note 2 2 2 2 4" xfId="43837"/>
    <cellStyle name="Note 2 2 2 2 4 2" xfId="43838"/>
    <cellStyle name="Note 2 2 2 2 4 2 2" xfId="43839"/>
    <cellStyle name="Note 2 2 2 2 4 3" xfId="43840"/>
    <cellStyle name="Note 2 2 2 2 4 4" xfId="43841"/>
    <cellStyle name="Note 2 2 2 2 5" xfId="43842"/>
    <cellStyle name="Note 2 2 2 2 5 2" xfId="43843"/>
    <cellStyle name="Note 2 2 2 2 5 2 2" xfId="43844"/>
    <cellStyle name="Note 2 2 2 2 5 3" xfId="43845"/>
    <cellStyle name="Note 2 2 2 2 5 4" xfId="43846"/>
    <cellStyle name="Note 2 2 2 2 6" xfId="43847"/>
    <cellStyle name="Note 2 2 2 2 6 2" xfId="43848"/>
    <cellStyle name="Note 2 2 2 2 6 2 2" xfId="43849"/>
    <cellStyle name="Note 2 2 2 2 6 3" xfId="43850"/>
    <cellStyle name="Note 2 2 2 2 6 4" xfId="43851"/>
    <cellStyle name="Note 2 2 2 2 7" xfId="43852"/>
    <cellStyle name="Note 2 2 2 2 7 2" xfId="43853"/>
    <cellStyle name="Note 2 2 2 2 7 2 2" xfId="43854"/>
    <cellStyle name="Note 2 2 2 2 7 3" xfId="43855"/>
    <cellStyle name="Note 2 2 2 2 7 4" xfId="43856"/>
    <cellStyle name="Note 2 2 2 2 8" xfId="43857"/>
    <cellStyle name="Note 2 2 2 2 8 2" xfId="43858"/>
    <cellStyle name="Note 2 2 2 2 8 2 2" xfId="43859"/>
    <cellStyle name="Note 2 2 2 2 8 3" xfId="43860"/>
    <cellStyle name="Note 2 2 2 2 8 4" xfId="43861"/>
    <cellStyle name="Note 2 2 2 2 9" xfId="43862"/>
    <cellStyle name="Note 2 2 2 2 9 2" xfId="43863"/>
    <cellStyle name="Note 2 2 2 2 9 2 2" xfId="43864"/>
    <cellStyle name="Note 2 2 2 2 9 3" xfId="43865"/>
    <cellStyle name="Note 2 2 2 2 9 4" xfId="43866"/>
    <cellStyle name="Note 2 2 2 3" xfId="43867"/>
    <cellStyle name="Note 2 2 2 3 10" xfId="43868"/>
    <cellStyle name="Note 2 2 2 3 11" xfId="43869"/>
    <cellStyle name="Note 2 2 2 3 2" xfId="43870"/>
    <cellStyle name="Note 2 2 2 3 2 2" xfId="43871"/>
    <cellStyle name="Note 2 2 2 3 2 2 2" xfId="43872"/>
    <cellStyle name="Note 2 2 2 3 2 3" xfId="43873"/>
    <cellStyle name="Note 2 2 2 3 2 4" xfId="43874"/>
    <cellStyle name="Note 2 2 2 3 3" xfId="43875"/>
    <cellStyle name="Note 2 2 2 3 3 2" xfId="43876"/>
    <cellStyle name="Note 2 2 2 3 3 2 2" xfId="43877"/>
    <cellStyle name="Note 2 2 2 3 3 3" xfId="43878"/>
    <cellStyle name="Note 2 2 2 3 3 4" xfId="43879"/>
    <cellStyle name="Note 2 2 2 3 4" xfId="43880"/>
    <cellStyle name="Note 2 2 2 3 4 2" xfId="43881"/>
    <cellStyle name="Note 2 2 2 3 4 2 2" xfId="43882"/>
    <cellStyle name="Note 2 2 2 3 4 3" xfId="43883"/>
    <cellStyle name="Note 2 2 2 3 4 4" xfId="43884"/>
    <cellStyle name="Note 2 2 2 3 5" xfId="43885"/>
    <cellStyle name="Note 2 2 2 3 5 2" xfId="43886"/>
    <cellStyle name="Note 2 2 2 3 5 2 2" xfId="43887"/>
    <cellStyle name="Note 2 2 2 3 5 3" xfId="43888"/>
    <cellStyle name="Note 2 2 2 3 5 4" xfId="43889"/>
    <cellStyle name="Note 2 2 2 3 6" xfId="43890"/>
    <cellStyle name="Note 2 2 2 3 6 2" xfId="43891"/>
    <cellStyle name="Note 2 2 2 3 6 2 2" xfId="43892"/>
    <cellStyle name="Note 2 2 2 3 6 3" xfId="43893"/>
    <cellStyle name="Note 2 2 2 3 6 4" xfId="43894"/>
    <cellStyle name="Note 2 2 2 3 7" xfId="43895"/>
    <cellStyle name="Note 2 2 2 3 7 2" xfId="43896"/>
    <cellStyle name="Note 2 2 2 3 7 2 2" xfId="43897"/>
    <cellStyle name="Note 2 2 2 3 7 3" xfId="43898"/>
    <cellStyle name="Note 2 2 2 3 7 4" xfId="43899"/>
    <cellStyle name="Note 2 2 2 3 8" xfId="43900"/>
    <cellStyle name="Note 2 2 2 3 8 2" xfId="43901"/>
    <cellStyle name="Note 2 2 2 3 8 2 2" xfId="43902"/>
    <cellStyle name="Note 2 2 2 3 8 3" xfId="43903"/>
    <cellStyle name="Note 2 2 2 3 8 4" xfId="43904"/>
    <cellStyle name="Note 2 2 2 3 9" xfId="43905"/>
    <cellStyle name="Note 2 2 2 3 9 2" xfId="43906"/>
    <cellStyle name="Note 2 2 2 4" xfId="43907"/>
    <cellStyle name="Note 2 2 2 4 2" xfId="43908"/>
    <cellStyle name="Note 2 2 2 4 2 2" xfId="43909"/>
    <cellStyle name="Note 2 2 2 4 2 2 2" xfId="43910"/>
    <cellStyle name="Note 2 2 2 4 2 3" xfId="43911"/>
    <cellStyle name="Note 2 2 2 4 2 4" xfId="43912"/>
    <cellStyle name="Note 2 2 2 4 3" xfId="43913"/>
    <cellStyle name="Note 2 2 2 4 3 2" xfId="43914"/>
    <cellStyle name="Note 2 2 2 4 4" xfId="43915"/>
    <cellStyle name="Note 2 2 2 4 5" xfId="43916"/>
    <cellStyle name="Note 2 2 2 5" xfId="43917"/>
    <cellStyle name="Note 2 2 2 5 2" xfId="43918"/>
    <cellStyle name="Note 2 2 2 5 2 2" xfId="43919"/>
    <cellStyle name="Note 2 2 2 5 3" xfId="43920"/>
    <cellStyle name="Note 2 2 2 5 4" xfId="43921"/>
    <cellStyle name="Note 2 2 2 6" xfId="43922"/>
    <cellStyle name="Note 2 2 2 6 2" xfId="43923"/>
    <cellStyle name="Note 2 2 2 6 2 2" xfId="43924"/>
    <cellStyle name="Note 2 2 2 6 3" xfId="43925"/>
    <cellStyle name="Note 2 2 2 6 4" xfId="43926"/>
    <cellStyle name="Note 2 2 2 7" xfId="43927"/>
    <cellStyle name="Note 2 2 2 7 2" xfId="43928"/>
    <cellStyle name="Note 2 2 2 7 2 2" xfId="43929"/>
    <cellStyle name="Note 2 2 2 7 3" xfId="43930"/>
    <cellStyle name="Note 2 2 2 7 4" xfId="43931"/>
    <cellStyle name="Note 2 2 2 8" xfId="43932"/>
    <cellStyle name="Note 2 2 2 8 2" xfId="43933"/>
    <cellStyle name="Note 2 2 2 8 2 2" xfId="43934"/>
    <cellStyle name="Note 2 2 2 8 3" xfId="43935"/>
    <cellStyle name="Note 2 2 2 8 4" xfId="43936"/>
    <cellStyle name="Note 2 2 2 9" xfId="43937"/>
    <cellStyle name="Note 2 2 2 9 2" xfId="43938"/>
    <cellStyle name="Note 2 2 2 9 2 2" xfId="43939"/>
    <cellStyle name="Note 2 2 2 9 3" xfId="43940"/>
    <cellStyle name="Note 2 2 2 9 4" xfId="43941"/>
    <cellStyle name="Note 2 2 3" xfId="43942"/>
    <cellStyle name="Note 2 2 3 10" xfId="43943"/>
    <cellStyle name="Note 2 2 3 11" xfId="43944"/>
    <cellStyle name="Note 2 2 3 2" xfId="43945"/>
    <cellStyle name="Note 2 2 3 2 2" xfId="43946"/>
    <cellStyle name="Note 2 2 3 2 2 2" xfId="43947"/>
    <cellStyle name="Note 2 2 3 2 2 2 2" xfId="43948"/>
    <cellStyle name="Note 2 2 3 2 2 3" xfId="43949"/>
    <cellStyle name="Note 2 2 3 2 2 4" xfId="43950"/>
    <cellStyle name="Note 2 2 3 2 3" xfId="43951"/>
    <cellStyle name="Note 2 2 3 2 3 2" xfId="43952"/>
    <cellStyle name="Note 2 2 3 2 4" xfId="43953"/>
    <cellStyle name="Note 2 2 3 2 5" xfId="43954"/>
    <cellStyle name="Note 2 2 3 3" xfId="43955"/>
    <cellStyle name="Note 2 2 3 3 2" xfId="43956"/>
    <cellStyle name="Note 2 2 3 3 2 2" xfId="43957"/>
    <cellStyle name="Note 2 2 3 3 2 2 2" xfId="43958"/>
    <cellStyle name="Note 2 2 3 3 2 3" xfId="43959"/>
    <cellStyle name="Note 2 2 3 3 2 4" xfId="43960"/>
    <cellStyle name="Note 2 2 3 3 3" xfId="43961"/>
    <cellStyle name="Note 2 2 3 3 3 2" xfId="43962"/>
    <cellStyle name="Note 2 2 3 3 4" xfId="43963"/>
    <cellStyle name="Note 2 2 3 3 5" xfId="43964"/>
    <cellStyle name="Note 2 2 3 4" xfId="43965"/>
    <cellStyle name="Note 2 2 3 4 2" xfId="43966"/>
    <cellStyle name="Note 2 2 3 4 2 2" xfId="43967"/>
    <cellStyle name="Note 2 2 3 4 3" xfId="43968"/>
    <cellStyle name="Note 2 2 3 4 4" xfId="43969"/>
    <cellStyle name="Note 2 2 3 5" xfId="43970"/>
    <cellStyle name="Note 2 2 3 5 2" xfId="43971"/>
    <cellStyle name="Note 2 2 3 5 2 2" xfId="43972"/>
    <cellStyle name="Note 2 2 3 5 3" xfId="43973"/>
    <cellStyle name="Note 2 2 3 5 4" xfId="43974"/>
    <cellStyle name="Note 2 2 3 6" xfId="43975"/>
    <cellStyle name="Note 2 2 3 6 2" xfId="43976"/>
    <cellStyle name="Note 2 2 3 6 2 2" xfId="43977"/>
    <cellStyle name="Note 2 2 3 6 3" xfId="43978"/>
    <cellStyle name="Note 2 2 3 6 4" xfId="43979"/>
    <cellStyle name="Note 2 2 3 7" xfId="43980"/>
    <cellStyle name="Note 2 2 3 7 2" xfId="43981"/>
    <cellStyle name="Note 2 2 3 7 2 2" xfId="43982"/>
    <cellStyle name="Note 2 2 3 7 3" xfId="43983"/>
    <cellStyle name="Note 2 2 3 7 4" xfId="43984"/>
    <cellStyle name="Note 2 2 3 8" xfId="43985"/>
    <cellStyle name="Note 2 2 3 8 2" xfId="43986"/>
    <cellStyle name="Note 2 2 3 9" xfId="43987"/>
    <cellStyle name="Note 2 2 4" xfId="43988"/>
    <cellStyle name="Note 2 2 4 10" xfId="43989"/>
    <cellStyle name="Note 2 2 4 11" xfId="43990"/>
    <cellStyle name="Note 2 2 4 2" xfId="43991"/>
    <cellStyle name="Note 2 2 4 2 2" xfId="43992"/>
    <cellStyle name="Note 2 2 4 2 2 2" xfId="43993"/>
    <cellStyle name="Note 2 2 4 2 3" xfId="43994"/>
    <cellStyle name="Note 2 2 4 2 4" xfId="43995"/>
    <cellStyle name="Note 2 2 4 3" xfId="43996"/>
    <cellStyle name="Note 2 2 4 3 2" xfId="43997"/>
    <cellStyle name="Note 2 2 4 3 2 2" xfId="43998"/>
    <cellStyle name="Note 2 2 4 3 3" xfId="43999"/>
    <cellStyle name="Note 2 2 4 3 4" xfId="44000"/>
    <cellStyle name="Note 2 2 4 4" xfId="44001"/>
    <cellStyle name="Note 2 2 4 4 2" xfId="44002"/>
    <cellStyle name="Note 2 2 4 4 2 2" xfId="44003"/>
    <cellStyle name="Note 2 2 4 4 3" xfId="44004"/>
    <cellStyle name="Note 2 2 4 4 4" xfId="44005"/>
    <cellStyle name="Note 2 2 4 5" xfId="44006"/>
    <cellStyle name="Note 2 2 4 5 2" xfId="44007"/>
    <cellStyle name="Note 2 2 4 5 2 2" xfId="44008"/>
    <cellStyle name="Note 2 2 4 5 3" xfId="44009"/>
    <cellStyle name="Note 2 2 4 5 4" xfId="44010"/>
    <cellStyle name="Note 2 2 4 6" xfId="44011"/>
    <cellStyle name="Note 2 2 4 6 2" xfId="44012"/>
    <cellStyle name="Note 2 2 4 6 2 2" xfId="44013"/>
    <cellStyle name="Note 2 2 4 6 3" xfId="44014"/>
    <cellStyle name="Note 2 2 4 6 4" xfId="44015"/>
    <cellStyle name="Note 2 2 4 7" xfId="44016"/>
    <cellStyle name="Note 2 2 4 7 2" xfId="44017"/>
    <cellStyle name="Note 2 2 4 7 2 2" xfId="44018"/>
    <cellStyle name="Note 2 2 4 7 3" xfId="44019"/>
    <cellStyle name="Note 2 2 4 7 4" xfId="44020"/>
    <cellStyle name="Note 2 2 4 8" xfId="44021"/>
    <cellStyle name="Note 2 2 4 8 2" xfId="44022"/>
    <cellStyle name="Note 2 2 4 9" xfId="44023"/>
    <cellStyle name="Note 2 2 5" xfId="44024"/>
    <cellStyle name="Note 2 2 5 2" xfId="44025"/>
    <cellStyle name="Note 2 2 5 2 2" xfId="44026"/>
    <cellStyle name="Note 2 2 5 2 2 2" xfId="44027"/>
    <cellStyle name="Note 2 2 5 2 3" xfId="44028"/>
    <cellStyle name="Note 2 2 5 2 4" xfId="44029"/>
    <cellStyle name="Note 2 2 5 3" xfId="44030"/>
    <cellStyle name="Note 2 2 5 3 2" xfId="44031"/>
    <cellStyle name="Note 2 2 5 4" xfId="44032"/>
    <cellStyle name="Note 2 2 5 5" xfId="44033"/>
    <cellStyle name="Note 2 2 6" xfId="44034"/>
    <cellStyle name="Note 2 2 6 2" xfId="44035"/>
    <cellStyle name="Note 2 2 6 2 2" xfId="44036"/>
    <cellStyle name="Note 2 2 6 3" xfId="44037"/>
    <cellStyle name="Note 2 2 6 4" xfId="44038"/>
    <cellStyle name="Note 2 2 7" xfId="44039"/>
    <cellStyle name="Note 2 2 7 2" xfId="44040"/>
    <cellStyle name="Note 2 2 7 2 2" xfId="44041"/>
    <cellStyle name="Note 2 2 7 3" xfId="44042"/>
    <cellStyle name="Note 2 2 7 4" xfId="44043"/>
    <cellStyle name="Note 2 2 8" xfId="44044"/>
    <cellStyle name="Note 2 20" xfId="9110"/>
    <cellStyle name="Note 2 21" xfId="9111"/>
    <cellStyle name="Note 2 22" xfId="44045"/>
    <cellStyle name="Note 2 23" xfId="44046"/>
    <cellStyle name="Note 2 24" xfId="44047"/>
    <cellStyle name="Note 2 25" xfId="47814"/>
    <cellStyle name="Note 2 3" xfId="9112"/>
    <cellStyle name="Note 2 3 2" xfId="44048"/>
    <cellStyle name="Note 2 3 2 2" xfId="44049"/>
    <cellStyle name="Note 2 3 2 3" xfId="44050"/>
    <cellStyle name="Note 2 3 2 3 2" xfId="44051"/>
    <cellStyle name="Note 2 3 2 4" xfId="44052"/>
    <cellStyle name="Note 2 3 2 5" xfId="44053"/>
    <cellStyle name="Note 2 3 3" xfId="44054"/>
    <cellStyle name="Note 2 3 3 2" xfId="44055"/>
    <cellStyle name="Note 2 3 3 2 2" xfId="44056"/>
    <cellStyle name="Note 2 3 3 2 2 2" xfId="44057"/>
    <cellStyle name="Note 2 3 3 2 3" xfId="44058"/>
    <cellStyle name="Note 2 3 3 2 4" xfId="44059"/>
    <cellStyle name="Note 2 3 3 3" xfId="44060"/>
    <cellStyle name="Note 2 3 3 3 2" xfId="44061"/>
    <cellStyle name="Note 2 3 3 4" xfId="44062"/>
    <cellStyle name="Note 2 3 3 5" xfId="44063"/>
    <cellStyle name="Note 2 3 3 6" xfId="44064"/>
    <cellStyle name="Note 2 3 4" xfId="44065"/>
    <cellStyle name="Note 2 3 4 2" xfId="44066"/>
    <cellStyle name="Note 2 3 5" xfId="44067"/>
    <cellStyle name="Note 2 3 5 2" xfId="44068"/>
    <cellStyle name="Note 2 3 5 3" xfId="44069"/>
    <cellStyle name="Note 2 3 6" xfId="44070"/>
    <cellStyle name="Note 2 4" xfId="9113"/>
    <cellStyle name="Note 2 4 10" xfId="44071"/>
    <cellStyle name="Note 2 4 10 2" xfId="44072"/>
    <cellStyle name="Note 2 4 10 2 2" xfId="44073"/>
    <cellStyle name="Note 2 4 10 3" xfId="44074"/>
    <cellStyle name="Note 2 4 10 4" xfId="44075"/>
    <cellStyle name="Note 2 4 11" xfId="44076"/>
    <cellStyle name="Note 2 4 11 2" xfId="44077"/>
    <cellStyle name="Note 2 4 11 2 2" xfId="44078"/>
    <cellStyle name="Note 2 4 11 3" xfId="44079"/>
    <cellStyle name="Note 2 4 11 4" xfId="44080"/>
    <cellStyle name="Note 2 4 12" xfId="44081"/>
    <cellStyle name="Note 2 4 12 2" xfId="44082"/>
    <cellStyle name="Note 2 4 12 2 2" xfId="44083"/>
    <cellStyle name="Note 2 4 12 3" xfId="44084"/>
    <cellStyle name="Note 2 4 12 4" xfId="44085"/>
    <cellStyle name="Note 2 4 13" xfId="44086"/>
    <cellStyle name="Note 2 4 13 2" xfId="44087"/>
    <cellStyle name="Note 2 4 13 2 2" xfId="44088"/>
    <cellStyle name="Note 2 4 13 3" xfId="44089"/>
    <cellStyle name="Note 2 4 14" xfId="44090"/>
    <cellStyle name="Note 2 4 14 2" xfId="44091"/>
    <cellStyle name="Note 2 4 15" xfId="44092"/>
    <cellStyle name="Note 2 4 16" xfId="44093"/>
    <cellStyle name="Note 2 4 17" xfId="44094"/>
    <cellStyle name="Note 2 4 2" xfId="44095"/>
    <cellStyle name="Note 2 4 2 10" xfId="44096"/>
    <cellStyle name="Note 2 4 2 10 2" xfId="44097"/>
    <cellStyle name="Note 2 4 2 11" xfId="44098"/>
    <cellStyle name="Note 2 4 2 12" xfId="44099"/>
    <cellStyle name="Note 2 4 2 13" xfId="44100"/>
    <cellStyle name="Note 2 4 2 2" xfId="44101"/>
    <cellStyle name="Note 2 4 2 2 2" xfId="44102"/>
    <cellStyle name="Note 2 4 2 2 2 2" xfId="44103"/>
    <cellStyle name="Note 2 4 2 2 2 2 2" xfId="44104"/>
    <cellStyle name="Note 2 4 2 2 2 3" xfId="44105"/>
    <cellStyle name="Note 2 4 2 2 2 4" xfId="44106"/>
    <cellStyle name="Note 2 4 2 2 3" xfId="44107"/>
    <cellStyle name="Note 2 4 2 2 3 2" xfId="44108"/>
    <cellStyle name="Note 2 4 2 2 4" xfId="44109"/>
    <cellStyle name="Note 2 4 2 2 5" xfId="44110"/>
    <cellStyle name="Note 2 4 2 3" xfId="44111"/>
    <cellStyle name="Note 2 4 2 3 2" xfId="44112"/>
    <cellStyle name="Note 2 4 2 3 2 2" xfId="44113"/>
    <cellStyle name="Note 2 4 2 3 2 2 2" xfId="44114"/>
    <cellStyle name="Note 2 4 2 3 2 3" xfId="44115"/>
    <cellStyle name="Note 2 4 2 3 2 4" xfId="44116"/>
    <cellStyle name="Note 2 4 2 3 3" xfId="44117"/>
    <cellStyle name="Note 2 4 2 3 3 2" xfId="44118"/>
    <cellStyle name="Note 2 4 2 3 4" xfId="44119"/>
    <cellStyle name="Note 2 4 2 3 5" xfId="44120"/>
    <cellStyle name="Note 2 4 2 4" xfId="44121"/>
    <cellStyle name="Note 2 4 2 4 2" xfId="44122"/>
    <cellStyle name="Note 2 4 2 4 2 2" xfId="44123"/>
    <cellStyle name="Note 2 4 2 4 3" xfId="44124"/>
    <cellStyle name="Note 2 4 2 4 4" xfId="44125"/>
    <cellStyle name="Note 2 4 2 5" xfId="44126"/>
    <cellStyle name="Note 2 4 2 5 2" xfId="44127"/>
    <cellStyle name="Note 2 4 2 5 2 2" xfId="44128"/>
    <cellStyle name="Note 2 4 2 5 3" xfId="44129"/>
    <cellStyle name="Note 2 4 2 5 4" xfId="44130"/>
    <cellStyle name="Note 2 4 2 6" xfId="44131"/>
    <cellStyle name="Note 2 4 2 6 2" xfId="44132"/>
    <cellStyle name="Note 2 4 2 6 2 2" xfId="44133"/>
    <cellStyle name="Note 2 4 2 6 3" xfId="44134"/>
    <cellStyle name="Note 2 4 2 6 4" xfId="44135"/>
    <cellStyle name="Note 2 4 2 7" xfId="44136"/>
    <cellStyle name="Note 2 4 2 7 2" xfId="44137"/>
    <cellStyle name="Note 2 4 2 7 2 2" xfId="44138"/>
    <cellStyle name="Note 2 4 2 7 3" xfId="44139"/>
    <cellStyle name="Note 2 4 2 7 4" xfId="44140"/>
    <cellStyle name="Note 2 4 2 8" xfId="44141"/>
    <cellStyle name="Note 2 4 2 8 2" xfId="44142"/>
    <cellStyle name="Note 2 4 2 8 2 2" xfId="44143"/>
    <cellStyle name="Note 2 4 2 8 3" xfId="44144"/>
    <cellStyle name="Note 2 4 2 8 4" xfId="44145"/>
    <cellStyle name="Note 2 4 2 9" xfId="44146"/>
    <cellStyle name="Note 2 4 2 9 2" xfId="44147"/>
    <cellStyle name="Note 2 4 2 9 2 2" xfId="44148"/>
    <cellStyle name="Note 2 4 2 9 3" xfId="44149"/>
    <cellStyle name="Note 2 4 2 9 4" xfId="44150"/>
    <cellStyle name="Note 2 4 3" xfId="44151"/>
    <cellStyle name="Note 2 4 3 10" xfId="44152"/>
    <cellStyle name="Note 2 4 3 11" xfId="44153"/>
    <cellStyle name="Note 2 4 3 12" xfId="44154"/>
    <cellStyle name="Note 2 4 3 2" xfId="44155"/>
    <cellStyle name="Note 2 4 3 2 2" xfId="44156"/>
    <cellStyle name="Note 2 4 3 2 2 2" xfId="44157"/>
    <cellStyle name="Note 2 4 3 2 3" xfId="44158"/>
    <cellStyle name="Note 2 4 3 2 4" xfId="44159"/>
    <cellStyle name="Note 2 4 3 3" xfId="44160"/>
    <cellStyle name="Note 2 4 3 3 2" xfId="44161"/>
    <cellStyle name="Note 2 4 3 3 2 2" xfId="44162"/>
    <cellStyle name="Note 2 4 3 3 3" xfId="44163"/>
    <cellStyle name="Note 2 4 3 3 4" xfId="44164"/>
    <cellStyle name="Note 2 4 3 4" xfId="44165"/>
    <cellStyle name="Note 2 4 3 4 2" xfId="44166"/>
    <cellStyle name="Note 2 4 3 4 2 2" xfId="44167"/>
    <cellStyle name="Note 2 4 3 4 3" xfId="44168"/>
    <cellStyle name="Note 2 4 3 4 4" xfId="44169"/>
    <cellStyle name="Note 2 4 3 5" xfId="44170"/>
    <cellStyle name="Note 2 4 3 5 2" xfId="44171"/>
    <cellStyle name="Note 2 4 3 5 2 2" xfId="44172"/>
    <cellStyle name="Note 2 4 3 5 3" xfId="44173"/>
    <cellStyle name="Note 2 4 3 5 4" xfId="44174"/>
    <cellStyle name="Note 2 4 3 6" xfId="44175"/>
    <cellStyle name="Note 2 4 3 6 2" xfId="44176"/>
    <cellStyle name="Note 2 4 3 6 2 2" xfId="44177"/>
    <cellStyle name="Note 2 4 3 6 3" xfId="44178"/>
    <cellStyle name="Note 2 4 3 6 4" xfId="44179"/>
    <cellStyle name="Note 2 4 3 7" xfId="44180"/>
    <cellStyle name="Note 2 4 3 7 2" xfId="44181"/>
    <cellStyle name="Note 2 4 3 7 2 2" xfId="44182"/>
    <cellStyle name="Note 2 4 3 7 3" xfId="44183"/>
    <cellStyle name="Note 2 4 3 7 4" xfId="44184"/>
    <cellStyle name="Note 2 4 3 8" xfId="44185"/>
    <cellStyle name="Note 2 4 3 8 2" xfId="44186"/>
    <cellStyle name="Note 2 4 3 8 2 2" xfId="44187"/>
    <cellStyle name="Note 2 4 3 8 3" xfId="44188"/>
    <cellStyle name="Note 2 4 3 8 4" xfId="44189"/>
    <cellStyle name="Note 2 4 3 9" xfId="44190"/>
    <cellStyle name="Note 2 4 3 9 2" xfId="44191"/>
    <cellStyle name="Note 2 4 4" xfId="44192"/>
    <cellStyle name="Note 2 4 4 2" xfId="44193"/>
    <cellStyle name="Note 2 4 4 2 2" xfId="44194"/>
    <cellStyle name="Note 2 4 4 2 2 2" xfId="44195"/>
    <cellStyle name="Note 2 4 4 2 3" xfId="44196"/>
    <cellStyle name="Note 2 4 4 2 4" xfId="44197"/>
    <cellStyle name="Note 2 4 4 3" xfId="44198"/>
    <cellStyle name="Note 2 4 4 3 2" xfId="44199"/>
    <cellStyle name="Note 2 4 4 4" xfId="44200"/>
    <cellStyle name="Note 2 4 4 5" xfId="44201"/>
    <cellStyle name="Note 2 4 4 6" xfId="44202"/>
    <cellStyle name="Note 2 4 5" xfId="44203"/>
    <cellStyle name="Note 2 4 5 2" xfId="44204"/>
    <cellStyle name="Note 2 4 5 2 2" xfId="44205"/>
    <cellStyle name="Note 2 4 5 2 2 2" xfId="44206"/>
    <cellStyle name="Note 2 4 5 2 3" xfId="44207"/>
    <cellStyle name="Note 2 4 5 2 4" xfId="44208"/>
    <cellStyle name="Note 2 4 5 3" xfId="44209"/>
    <cellStyle name="Note 2 4 5 3 2" xfId="44210"/>
    <cellStyle name="Note 2 4 5 4" xfId="44211"/>
    <cellStyle name="Note 2 4 5 5" xfId="44212"/>
    <cellStyle name="Note 2 4 6" xfId="44213"/>
    <cellStyle name="Note 2 4 6 2" xfId="44214"/>
    <cellStyle name="Note 2 4 6 2 2" xfId="44215"/>
    <cellStyle name="Note 2 4 6 3" xfId="44216"/>
    <cellStyle name="Note 2 4 6 4" xfId="44217"/>
    <cellStyle name="Note 2 4 7" xfId="44218"/>
    <cellStyle name="Note 2 4 7 2" xfId="44219"/>
    <cellStyle name="Note 2 4 7 2 2" xfId="44220"/>
    <cellStyle name="Note 2 4 7 3" xfId="44221"/>
    <cellStyle name="Note 2 4 7 4" xfId="44222"/>
    <cellStyle name="Note 2 4 8" xfId="44223"/>
    <cellStyle name="Note 2 4 8 2" xfId="44224"/>
    <cellStyle name="Note 2 4 8 2 2" xfId="44225"/>
    <cellStyle name="Note 2 4 8 3" xfId="44226"/>
    <cellStyle name="Note 2 4 8 4" xfId="44227"/>
    <cellStyle name="Note 2 4 9" xfId="44228"/>
    <cellStyle name="Note 2 4 9 2" xfId="44229"/>
    <cellStyle name="Note 2 4 9 2 2" xfId="44230"/>
    <cellStyle name="Note 2 4 9 3" xfId="44231"/>
    <cellStyle name="Note 2 4 9 4" xfId="44232"/>
    <cellStyle name="Note 2 5" xfId="9114"/>
    <cellStyle name="Note 2 5 10" xfId="44233"/>
    <cellStyle name="Note 2 5 10 2" xfId="44234"/>
    <cellStyle name="Note 2 5 10 2 2" xfId="44235"/>
    <cellStyle name="Note 2 5 10 3" xfId="44236"/>
    <cellStyle name="Note 2 5 10 4" xfId="44237"/>
    <cellStyle name="Note 2 5 11" xfId="44238"/>
    <cellStyle name="Note 2 5 11 2" xfId="44239"/>
    <cellStyle name="Note 2 5 11 2 2" xfId="44240"/>
    <cellStyle name="Note 2 5 11 3" xfId="44241"/>
    <cellStyle name="Note 2 5 11 4" xfId="44242"/>
    <cellStyle name="Note 2 5 12" xfId="44243"/>
    <cellStyle name="Note 2 5 12 2" xfId="44244"/>
    <cellStyle name="Note 2 5 12 2 2" xfId="44245"/>
    <cellStyle name="Note 2 5 12 3" xfId="44246"/>
    <cellStyle name="Note 2 5 12 4" xfId="44247"/>
    <cellStyle name="Note 2 5 13" xfId="44248"/>
    <cellStyle name="Note 2 5 13 2" xfId="44249"/>
    <cellStyle name="Note 2 5 13 2 2" xfId="44250"/>
    <cellStyle name="Note 2 5 13 3" xfId="44251"/>
    <cellStyle name="Note 2 5 14" xfId="44252"/>
    <cellStyle name="Note 2 5 14 2" xfId="44253"/>
    <cellStyle name="Note 2 5 15" xfId="44254"/>
    <cellStyle name="Note 2 5 16" xfId="44255"/>
    <cellStyle name="Note 2 5 17" xfId="44256"/>
    <cellStyle name="Note 2 5 2" xfId="44257"/>
    <cellStyle name="Note 2 5 2 10" xfId="44258"/>
    <cellStyle name="Note 2 5 2 10 2" xfId="44259"/>
    <cellStyle name="Note 2 5 2 11" xfId="44260"/>
    <cellStyle name="Note 2 5 2 12" xfId="44261"/>
    <cellStyle name="Note 2 5 2 13" xfId="44262"/>
    <cellStyle name="Note 2 5 2 2" xfId="44263"/>
    <cellStyle name="Note 2 5 2 2 2" xfId="44264"/>
    <cellStyle name="Note 2 5 2 2 2 2" xfId="44265"/>
    <cellStyle name="Note 2 5 2 2 3" xfId="44266"/>
    <cellStyle name="Note 2 5 2 2 4" xfId="44267"/>
    <cellStyle name="Note 2 5 2 3" xfId="44268"/>
    <cellStyle name="Note 2 5 2 3 2" xfId="44269"/>
    <cellStyle name="Note 2 5 2 3 2 2" xfId="44270"/>
    <cellStyle name="Note 2 5 2 3 3" xfId="44271"/>
    <cellStyle name="Note 2 5 2 3 4" xfId="44272"/>
    <cellStyle name="Note 2 5 2 4" xfId="44273"/>
    <cellStyle name="Note 2 5 2 4 2" xfId="44274"/>
    <cellStyle name="Note 2 5 2 4 2 2" xfId="44275"/>
    <cellStyle name="Note 2 5 2 4 3" xfId="44276"/>
    <cellStyle name="Note 2 5 2 4 4" xfId="44277"/>
    <cellStyle name="Note 2 5 2 5" xfId="44278"/>
    <cellStyle name="Note 2 5 2 5 2" xfId="44279"/>
    <cellStyle name="Note 2 5 2 5 2 2" xfId="44280"/>
    <cellStyle name="Note 2 5 2 5 3" xfId="44281"/>
    <cellStyle name="Note 2 5 2 5 4" xfId="44282"/>
    <cellStyle name="Note 2 5 2 6" xfId="44283"/>
    <cellStyle name="Note 2 5 2 6 2" xfId="44284"/>
    <cellStyle name="Note 2 5 2 6 2 2" xfId="44285"/>
    <cellStyle name="Note 2 5 2 6 3" xfId="44286"/>
    <cellStyle name="Note 2 5 2 6 4" xfId="44287"/>
    <cellStyle name="Note 2 5 2 7" xfId="44288"/>
    <cellStyle name="Note 2 5 2 7 2" xfId="44289"/>
    <cellStyle name="Note 2 5 2 7 2 2" xfId="44290"/>
    <cellStyle name="Note 2 5 2 7 3" xfId="44291"/>
    <cellStyle name="Note 2 5 2 7 4" xfId="44292"/>
    <cellStyle name="Note 2 5 2 8" xfId="44293"/>
    <cellStyle name="Note 2 5 2 8 2" xfId="44294"/>
    <cellStyle name="Note 2 5 2 8 2 2" xfId="44295"/>
    <cellStyle name="Note 2 5 2 8 3" xfId="44296"/>
    <cellStyle name="Note 2 5 2 8 4" xfId="44297"/>
    <cellStyle name="Note 2 5 2 9" xfId="44298"/>
    <cellStyle name="Note 2 5 2 9 2" xfId="44299"/>
    <cellStyle name="Note 2 5 2 9 2 2" xfId="44300"/>
    <cellStyle name="Note 2 5 2 9 3" xfId="44301"/>
    <cellStyle name="Note 2 5 2 9 4" xfId="44302"/>
    <cellStyle name="Note 2 5 3" xfId="44303"/>
    <cellStyle name="Note 2 5 3 2" xfId="44304"/>
    <cellStyle name="Note 2 5 3 2 2" xfId="44305"/>
    <cellStyle name="Note 2 5 3 2 2 2" xfId="44306"/>
    <cellStyle name="Note 2 5 3 2 3" xfId="44307"/>
    <cellStyle name="Note 2 5 3 2 4" xfId="44308"/>
    <cellStyle name="Note 2 5 3 3" xfId="44309"/>
    <cellStyle name="Note 2 5 3 3 2" xfId="44310"/>
    <cellStyle name="Note 2 5 3 4" xfId="44311"/>
    <cellStyle name="Note 2 5 3 5" xfId="44312"/>
    <cellStyle name="Note 2 5 3 6" xfId="44313"/>
    <cellStyle name="Note 2 5 4" xfId="44314"/>
    <cellStyle name="Note 2 5 4 2" xfId="44315"/>
    <cellStyle name="Note 2 5 4 2 2" xfId="44316"/>
    <cellStyle name="Note 2 5 4 2 2 2" xfId="44317"/>
    <cellStyle name="Note 2 5 4 2 3" xfId="44318"/>
    <cellStyle name="Note 2 5 4 2 4" xfId="44319"/>
    <cellStyle name="Note 2 5 4 3" xfId="44320"/>
    <cellStyle name="Note 2 5 4 3 2" xfId="44321"/>
    <cellStyle name="Note 2 5 4 4" xfId="44322"/>
    <cellStyle name="Note 2 5 4 5" xfId="44323"/>
    <cellStyle name="Note 2 5 4 6" xfId="44324"/>
    <cellStyle name="Note 2 5 5" xfId="44325"/>
    <cellStyle name="Note 2 5 5 2" xfId="44326"/>
    <cellStyle name="Note 2 5 5 2 2" xfId="44327"/>
    <cellStyle name="Note 2 5 5 3" xfId="44328"/>
    <cellStyle name="Note 2 5 5 4" xfId="44329"/>
    <cellStyle name="Note 2 5 5 5" xfId="44330"/>
    <cellStyle name="Note 2 5 6" xfId="44331"/>
    <cellStyle name="Note 2 5 6 2" xfId="44332"/>
    <cellStyle name="Note 2 5 6 2 2" xfId="44333"/>
    <cellStyle name="Note 2 5 6 3" xfId="44334"/>
    <cellStyle name="Note 2 5 6 4" xfId="44335"/>
    <cellStyle name="Note 2 5 7" xfId="44336"/>
    <cellStyle name="Note 2 5 7 2" xfId="44337"/>
    <cellStyle name="Note 2 5 7 2 2" xfId="44338"/>
    <cellStyle name="Note 2 5 7 3" xfId="44339"/>
    <cellStyle name="Note 2 5 7 4" xfId="44340"/>
    <cellStyle name="Note 2 5 8" xfId="44341"/>
    <cellStyle name="Note 2 5 8 2" xfId="44342"/>
    <cellStyle name="Note 2 5 8 2 2" xfId="44343"/>
    <cellStyle name="Note 2 5 8 3" xfId="44344"/>
    <cellStyle name="Note 2 5 8 4" xfId="44345"/>
    <cellStyle name="Note 2 5 9" xfId="44346"/>
    <cellStyle name="Note 2 5 9 2" xfId="44347"/>
    <cellStyle name="Note 2 5 9 2 2" xfId="44348"/>
    <cellStyle name="Note 2 5 9 3" xfId="44349"/>
    <cellStyle name="Note 2 5 9 4" xfId="44350"/>
    <cellStyle name="Note 2 6" xfId="9115"/>
    <cellStyle name="Note 2 6 10" xfId="44351"/>
    <cellStyle name="Note 2 6 10 2" xfId="44352"/>
    <cellStyle name="Note 2 6 10 2 2" xfId="44353"/>
    <cellStyle name="Note 2 6 10 3" xfId="44354"/>
    <cellStyle name="Note 2 6 11" xfId="44355"/>
    <cellStyle name="Note 2 6 11 2" xfId="44356"/>
    <cellStyle name="Note 2 6 12" xfId="44357"/>
    <cellStyle name="Note 2 6 13" xfId="44358"/>
    <cellStyle name="Note 2 6 14" xfId="44359"/>
    <cellStyle name="Note 2 6 2" xfId="44360"/>
    <cellStyle name="Note 2 6 2 2" xfId="44361"/>
    <cellStyle name="Note 2 6 2 2 2" xfId="44362"/>
    <cellStyle name="Note 2 6 2 2 2 2" xfId="44363"/>
    <cellStyle name="Note 2 6 2 2 3" xfId="44364"/>
    <cellStyle name="Note 2 6 2 2 4" xfId="44365"/>
    <cellStyle name="Note 2 6 2 3" xfId="44366"/>
    <cellStyle name="Note 2 6 2 3 2" xfId="44367"/>
    <cellStyle name="Note 2 6 2 4" xfId="44368"/>
    <cellStyle name="Note 2 6 2 5" xfId="44369"/>
    <cellStyle name="Note 2 6 2 6" xfId="44370"/>
    <cellStyle name="Note 2 6 3" xfId="44371"/>
    <cellStyle name="Note 2 6 3 2" xfId="44372"/>
    <cellStyle name="Note 2 6 3 2 2" xfId="44373"/>
    <cellStyle name="Note 2 6 3 2 2 2" xfId="44374"/>
    <cellStyle name="Note 2 6 3 2 3" xfId="44375"/>
    <cellStyle name="Note 2 6 3 2 4" xfId="44376"/>
    <cellStyle name="Note 2 6 3 3" xfId="44377"/>
    <cellStyle name="Note 2 6 3 3 2" xfId="44378"/>
    <cellStyle name="Note 2 6 3 4" xfId="44379"/>
    <cellStyle name="Note 2 6 3 5" xfId="44380"/>
    <cellStyle name="Note 2 6 4" xfId="44381"/>
    <cellStyle name="Note 2 6 4 2" xfId="44382"/>
    <cellStyle name="Note 2 6 4 2 2" xfId="44383"/>
    <cellStyle name="Note 2 6 4 3" xfId="44384"/>
    <cellStyle name="Note 2 6 4 4" xfId="44385"/>
    <cellStyle name="Note 2 6 5" xfId="44386"/>
    <cellStyle name="Note 2 6 5 2" xfId="44387"/>
    <cellStyle name="Note 2 6 5 2 2" xfId="44388"/>
    <cellStyle name="Note 2 6 5 3" xfId="44389"/>
    <cellStyle name="Note 2 6 5 4" xfId="44390"/>
    <cellStyle name="Note 2 6 6" xfId="44391"/>
    <cellStyle name="Note 2 6 6 2" xfId="44392"/>
    <cellStyle name="Note 2 6 6 2 2" xfId="44393"/>
    <cellStyle name="Note 2 6 6 3" xfId="44394"/>
    <cellStyle name="Note 2 6 6 4" xfId="44395"/>
    <cellStyle name="Note 2 6 7" xfId="44396"/>
    <cellStyle name="Note 2 6 7 2" xfId="44397"/>
    <cellStyle name="Note 2 6 7 2 2" xfId="44398"/>
    <cellStyle name="Note 2 6 7 3" xfId="44399"/>
    <cellStyle name="Note 2 6 7 4" xfId="44400"/>
    <cellStyle name="Note 2 6 8" xfId="44401"/>
    <cellStyle name="Note 2 6 8 2" xfId="44402"/>
    <cellStyle name="Note 2 6 8 2 2" xfId="44403"/>
    <cellStyle name="Note 2 6 8 3" xfId="44404"/>
    <cellStyle name="Note 2 6 8 4" xfId="44405"/>
    <cellStyle name="Note 2 6 9" xfId="44406"/>
    <cellStyle name="Note 2 6 9 2" xfId="44407"/>
    <cellStyle name="Note 2 6 9 2 2" xfId="44408"/>
    <cellStyle name="Note 2 6 9 3" xfId="44409"/>
    <cellStyle name="Note 2 6 9 4" xfId="44410"/>
    <cellStyle name="Note 2 7" xfId="9116"/>
    <cellStyle name="Note 2 7 2" xfId="44411"/>
    <cellStyle name="Note 2 7 2 2" xfId="44412"/>
    <cellStyle name="Note 2 7 3" xfId="44413"/>
    <cellStyle name="Note 2 7 3 2" xfId="44414"/>
    <cellStyle name="Note 2 7 3 2 2" xfId="44415"/>
    <cellStyle name="Note 2 7 3 3" xfId="44416"/>
    <cellStyle name="Note 2 7 4" xfId="44417"/>
    <cellStyle name="Note 2 7 4 2" xfId="44418"/>
    <cellStyle name="Note 2 7 5" xfId="44419"/>
    <cellStyle name="Note 2 7 6" xfId="44420"/>
    <cellStyle name="Note 2 7 7" xfId="44421"/>
    <cellStyle name="Note 2 8" xfId="9117"/>
    <cellStyle name="Note 2 8 2" xfId="44422"/>
    <cellStyle name="Note 2 8 2 2" xfId="44423"/>
    <cellStyle name="Note 2 8 2 2 2" xfId="44424"/>
    <cellStyle name="Note 2 8 2 3" xfId="44425"/>
    <cellStyle name="Note 2 8 2 4" xfId="44426"/>
    <cellStyle name="Note 2 8 3" xfId="44427"/>
    <cellStyle name="Note 2 8 3 2" xfId="44428"/>
    <cellStyle name="Note 2 8 4" xfId="44429"/>
    <cellStyle name="Note 2 8 5" xfId="44430"/>
    <cellStyle name="Note 2 8 6" xfId="44431"/>
    <cellStyle name="Note 2 9" xfId="9118"/>
    <cellStyle name="Note 2 9 2" xfId="44432"/>
    <cellStyle name="Note 2 9 2 2" xfId="44433"/>
    <cellStyle name="Note 2 9 2 3" xfId="44434"/>
    <cellStyle name="Note 2 9 3" xfId="44435"/>
    <cellStyle name="Note 2 9 4" xfId="44436"/>
    <cellStyle name="Note 2 9 5" xfId="44437"/>
    <cellStyle name="Note 20" xfId="12755"/>
    <cellStyle name="Note 20 2" xfId="44438"/>
    <cellStyle name="Note 21" xfId="12766"/>
    <cellStyle name="Note 21 2" xfId="44439"/>
    <cellStyle name="Note 21 3" xfId="44440"/>
    <cellStyle name="Note 22" xfId="44441"/>
    <cellStyle name="Note 22 2" xfId="44442"/>
    <cellStyle name="Note 22 3" xfId="44443"/>
    <cellStyle name="Note 23" xfId="44444"/>
    <cellStyle name="Note 23 2" xfId="44445"/>
    <cellStyle name="Note 23 3" xfId="44446"/>
    <cellStyle name="Note 24" xfId="44447"/>
    <cellStyle name="Note 24 2" xfId="44448"/>
    <cellStyle name="Note 24 3" xfId="44449"/>
    <cellStyle name="Note 25" xfId="44450"/>
    <cellStyle name="Note 25 2" xfId="44451"/>
    <cellStyle name="Note 25 3" xfId="44452"/>
    <cellStyle name="Note 26" xfId="44453"/>
    <cellStyle name="Note 26 2" xfId="44454"/>
    <cellStyle name="Note 26 3" xfId="44455"/>
    <cellStyle name="Note 27" xfId="44456"/>
    <cellStyle name="Note 27 2" xfId="44457"/>
    <cellStyle name="Note 27 3" xfId="44458"/>
    <cellStyle name="Note 28" xfId="44459"/>
    <cellStyle name="Note 28 2" xfId="44460"/>
    <cellStyle name="Note 29" xfId="44461"/>
    <cellStyle name="Note 29 2" xfId="44462"/>
    <cellStyle name="Note 3" xfId="9119"/>
    <cellStyle name="Note 3 10" xfId="9120"/>
    <cellStyle name="Note 3 10 10" xfId="44463"/>
    <cellStyle name="Note 3 10 11" xfId="44464"/>
    <cellStyle name="Note 3 10 2" xfId="9121"/>
    <cellStyle name="Note 3 10 2 2" xfId="9122"/>
    <cellStyle name="Note 3 10 2 2 2" xfId="9123"/>
    <cellStyle name="Note 3 10 2 3" xfId="9124"/>
    <cellStyle name="Note 3 10 2 4" xfId="44465"/>
    <cellStyle name="Note 3 10 2 5" xfId="44466"/>
    <cellStyle name="Note 3 10 2 6" xfId="44467"/>
    <cellStyle name="Note 3 10 3" xfId="9125"/>
    <cellStyle name="Note 3 10 3 2" xfId="9126"/>
    <cellStyle name="Note 3 10 3 2 2" xfId="44468"/>
    <cellStyle name="Note 3 10 3 3" xfId="44469"/>
    <cellStyle name="Note 3 10 4" xfId="9127"/>
    <cellStyle name="Note 3 10 5" xfId="9128"/>
    <cellStyle name="Note 3 10 6" xfId="9129"/>
    <cellStyle name="Note 3 10 7" xfId="9130"/>
    <cellStyle name="Note 3 10 8" xfId="9131"/>
    <cellStyle name="Note 3 10 9" xfId="44470"/>
    <cellStyle name="Note 3 11" xfId="9132"/>
    <cellStyle name="Note 3 11 10" xfId="44471"/>
    <cellStyle name="Note 3 11 11" xfId="44472"/>
    <cellStyle name="Note 3 11 2" xfId="9133"/>
    <cellStyle name="Note 3 11 2 2" xfId="9134"/>
    <cellStyle name="Note 3 11 2 2 2" xfId="9135"/>
    <cellStyle name="Note 3 11 2 3" xfId="9136"/>
    <cellStyle name="Note 3 11 2 4" xfId="44473"/>
    <cellStyle name="Note 3 11 2 5" xfId="44474"/>
    <cellStyle name="Note 3 11 2 6" xfId="44475"/>
    <cellStyle name="Note 3 11 3" xfId="9137"/>
    <cellStyle name="Note 3 11 3 2" xfId="9138"/>
    <cellStyle name="Note 3 11 3 2 2" xfId="44476"/>
    <cellStyle name="Note 3 11 3 3" xfId="44477"/>
    <cellStyle name="Note 3 11 4" xfId="9139"/>
    <cellStyle name="Note 3 11 5" xfId="9140"/>
    <cellStyle name="Note 3 11 6" xfId="9141"/>
    <cellStyle name="Note 3 11 7" xfId="9142"/>
    <cellStyle name="Note 3 11 8" xfId="9143"/>
    <cellStyle name="Note 3 11 9" xfId="44478"/>
    <cellStyle name="Note 3 12" xfId="9144"/>
    <cellStyle name="Note 3 12 10" xfId="44479"/>
    <cellStyle name="Note 3 12 11" xfId="44480"/>
    <cellStyle name="Note 3 12 2" xfId="9145"/>
    <cellStyle name="Note 3 12 2 2" xfId="9146"/>
    <cellStyle name="Note 3 12 2 2 2" xfId="9147"/>
    <cellStyle name="Note 3 12 2 3" xfId="9148"/>
    <cellStyle name="Note 3 12 2 4" xfId="44481"/>
    <cellStyle name="Note 3 12 2 5" xfId="44482"/>
    <cellStyle name="Note 3 12 2 6" xfId="44483"/>
    <cellStyle name="Note 3 12 3" xfId="9149"/>
    <cellStyle name="Note 3 12 3 2" xfId="9150"/>
    <cellStyle name="Note 3 12 3 2 2" xfId="44484"/>
    <cellStyle name="Note 3 12 3 3" xfId="44485"/>
    <cellStyle name="Note 3 12 4" xfId="9151"/>
    <cellStyle name="Note 3 12 5" xfId="9152"/>
    <cellStyle name="Note 3 12 6" xfId="9153"/>
    <cellStyle name="Note 3 12 7" xfId="9154"/>
    <cellStyle name="Note 3 12 8" xfId="9155"/>
    <cellStyle name="Note 3 12 9" xfId="44486"/>
    <cellStyle name="Note 3 13" xfId="9156"/>
    <cellStyle name="Note 3 13 2" xfId="9157"/>
    <cellStyle name="Note 3 13 2 2" xfId="9158"/>
    <cellStyle name="Note 3 13 2 3" xfId="9159"/>
    <cellStyle name="Note 3 13 2 4" xfId="44487"/>
    <cellStyle name="Note 3 13 2 5" xfId="44488"/>
    <cellStyle name="Note 3 13 2 6" xfId="44489"/>
    <cellStyle name="Note 3 13 3" xfId="9160"/>
    <cellStyle name="Note 3 13 3 2" xfId="44490"/>
    <cellStyle name="Note 3 13 4" xfId="44491"/>
    <cellStyle name="Note 3 13 5" xfId="44492"/>
    <cellStyle name="Note 3 13 6" xfId="44493"/>
    <cellStyle name="Note 3 14" xfId="9161"/>
    <cellStyle name="Note 3 14 2" xfId="44494"/>
    <cellStyle name="Note 3 14 2 2" xfId="44495"/>
    <cellStyle name="Note 3 14 3" xfId="44496"/>
    <cellStyle name="Note 3 14 4" xfId="44497"/>
    <cellStyle name="Note 3 14 5" xfId="44498"/>
    <cellStyle name="Note 3 15" xfId="9162"/>
    <cellStyle name="Note 3 15 2" xfId="44499"/>
    <cellStyle name="Note 3 15 2 2" xfId="44500"/>
    <cellStyle name="Note 3 15 3" xfId="44501"/>
    <cellStyle name="Note 3 15 4" xfId="44502"/>
    <cellStyle name="Note 3 16" xfId="9163"/>
    <cellStyle name="Note 3 16 2" xfId="44503"/>
    <cellStyle name="Note 3 16 3" xfId="44504"/>
    <cellStyle name="Note 3 17" xfId="9164"/>
    <cellStyle name="Note 3 18" xfId="9165"/>
    <cellStyle name="Note 3 19" xfId="9166"/>
    <cellStyle name="Note 3 2" xfId="9167"/>
    <cellStyle name="Note 3 2 2" xfId="44505"/>
    <cellStyle name="Note 3 2 2 2" xfId="44506"/>
    <cellStyle name="Note 3 2 2 2 2" xfId="44507"/>
    <cellStyle name="Note 3 2 2 2 2 2" xfId="44508"/>
    <cellStyle name="Note 3 2 2 2 3" xfId="44509"/>
    <cellStyle name="Note 3 2 2 2 4" xfId="44510"/>
    <cellStyle name="Note 3 2 3" xfId="44511"/>
    <cellStyle name="Note 3 2 3 2" xfId="44512"/>
    <cellStyle name="Note 3 2 3 2 2" xfId="44513"/>
    <cellStyle name="Note 3 2 3 3" xfId="44514"/>
    <cellStyle name="Note 3 2 3 4" xfId="44515"/>
    <cellStyle name="Note 3 2 4" xfId="44516"/>
    <cellStyle name="Note 3 2 4 2" xfId="44517"/>
    <cellStyle name="Note 3 2 4 2 2" xfId="44518"/>
    <cellStyle name="Note 3 2 4 3" xfId="44519"/>
    <cellStyle name="Note 3 2 4 4" xfId="44520"/>
    <cellStyle name="Note 3 2 5" xfId="44521"/>
    <cellStyle name="Note 3 2 5 2" xfId="44522"/>
    <cellStyle name="Note 3 2 5 2 2" xfId="44523"/>
    <cellStyle name="Note 3 2 5 3" xfId="44524"/>
    <cellStyle name="Note 3 2 5 4" xfId="44525"/>
    <cellStyle name="Note 3 2 6" xfId="44526"/>
    <cellStyle name="Note 3 2 7" xfId="44527"/>
    <cellStyle name="Note 3 2 7 2" xfId="44528"/>
    <cellStyle name="Note 3 2 8" xfId="44529"/>
    <cellStyle name="Note 3 20" xfId="9168"/>
    <cellStyle name="Note 3 21" xfId="44530"/>
    <cellStyle name="Note 3 22" xfId="44531"/>
    <cellStyle name="Note 3 23" xfId="44532"/>
    <cellStyle name="Note 3 24" xfId="44533"/>
    <cellStyle name="Note 3 25" xfId="44534"/>
    <cellStyle name="Note 3 26" xfId="44535"/>
    <cellStyle name="Note 3 3" xfId="9169"/>
    <cellStyle name="Note 3 3 10" xfId="44536"/>
    <cellStyle name="Note 3 3 10 2" xfId="44537"/>
    <cellStyle name="Note 3 3 10 2 2" xfId="44538"/>
    <cellStyle name="Note 3 3 10 3" xfId="44539"/>
    <cellStyle name="Note 3 3 10 4" xfId="44540"/>
    <cellStyle name="Note 3 3 11" xfId="44541"/>
    <cellStyle name="Note 3 3 11 2" xfId="44542"/>
    <cellStyle name="Note 3 3 11 2 2" xfId="44543"/>
    <cellStyle name="Note 3 3 11 3" xfId="44544"/>
    <cellStyle name="Note 3 3 11 4" xfId="44545"/>
    <cellStyle name="Note 3 3 12" xfId="44546"/>
    <cellStyle name="Note 3 3 12 2" xfId="44547"/>
    <cellStyle name="Note 3 3 12 2 2" xfId="44548"/>
    <cellStyle name="Note 3 3 12 3" xfId="44549"/>
    <cellStyle name="Note 3 3 13" xfId="44550"/>
    <cellStyle name="Note 3 3 13 2" xfId="44551"/>
    <cellStyle name="Note 3 3 14" xfId="44552"/>
    <cellStyle name="Note 3 3 15" xfId="44553"/>
    <cellStyle name="Note 3 3 2" xfId="44554"/>
    <cellStyle name="Note 3 3 2 2" xfId="44555"/>
    <cellStyle name="Note 3 3 2 2 2" xfId="44556"/>
    <cellStyle name="Note 3 3 2 2 2 2" xfId="44557"/>
    <cellStyle name="Note 3 3 2 2 3" xfId="44558"/>
    <cellStyle name="Note 3 3 2 2 4" xfId="44559"/>
    <cellStyle name="Note 3 3 2 3" xfId="44560"/>
    <cellStyle name="Note 3 3 2 3 2" xfId="44561"/>
    <cellStyle name="Note 3 3 2 4" xfId="44562"/>
    <cellStyle name="Note 3 3 2 5" xfId="44563"/>
    <cellStyle name="Note 3 3 3" xfId="44564"/>
    <cellStyle name="Note 3 3 3 2" xfId="44565"/>
    <cellStyle name="Note 3 3 3 2 2" xfId="44566"/>
    <cellStyle name="Note 3 3 3 3" xfId="44567"/>
    <cellStyle name="Note 3 3 3 4" xfId="44568"/>
    <cellStyle name="Note 3 3 4" xfId="44569"/>
    <cellStyle name="Note 3 3 4 2" xfId="44570"/>
    <cellStyle name="Note 3 3 4 2 2" xfId="44571"/>
    <cellStyle name="Note 3 3 4 3" xfId="44572"/>
    <cellStyle name="Note 3 3 4 4" xfId="44573"/>
    <cellStyle name="Note 3 3 5" xfId="44574"/>
    <cellStyle name="Note 3 3 5 2" xfId="44575"/>
    <cellStyle name="Note 3 3 5 2 2" xfId="44576"/>
    <cellStyle name="Note 3 3 5 3" xfId="44577"/>
    <cellStyle name="Note 3 3 5 4" xfId="44578"/>
    <cellStyle name="Note 3 3 6" xfId="44579"/>
    <cellStyle name="Note 3 3 6 2" xfId="44580"/>
    <cellStyle name="Note 3 3 6 2 2" xfId="44581"/>
    <cellStyle name="Note 3 3 6 3" xfId="44582"/>
    <cellStyle name="Note 3 3 6 4" xfId="44583"/>
    <cellStyle name="Note 3 3 7" xfId="44584"/>
    <cellStyle name="Note 3 3 7 2" xfId="44585"/>
    <cellStyle name="Note 3 3 7 2 2" xfId="44586"/>
    <cellStyle name="Note 3 3 7 3" xfId="44587"/>
    <cellStyle name="Note 3 3 7 4" xfId="44588"/>
    <cellStyle name="Note 3 3 8" xfId="44589"/>
    <cellStyle name="Note 3 3 9" xfId="44590"/>
    <cellStyle name="Note 3 3 9 2" xfId="44591"/>
    <cellStyle name="Note 3 3 9 2 2" xfId="44592"/>
    <cellStyle name="Note 3 3 9 3" xfId="44593"/>
    <cellStyle name="Note 3 3 9 4" xfId="44594"/>
    <cellStyle name="Note 3 4" xfId="9170"/>
    <cellStyle name="Note 3 4 2" xfId="44595"/>
    <cellStyle name="Note 3 4 2 2" xfId="44596"/>
    <cellStyle name="Note 3 4 2 2 2" xfId="44597"/>
    <cellStyle name="Note 3 4 2 2 2 2" xfId="44598"/>
    <cellStyle name="Note 3 4 2 2 3" xfId="44599"/>
    <cellStyle name="Note 3 4 2 2 4" xfId="44600"/>
    <cellStyle name="Note 3 4 2 3" xfId="44601"/>
    <cellStyle name="Note 3 4 2 3 2" xfId="44602"/>
    <cellStyle name="Note 3 4 2 4" xfId="44603"/>
    <cellStyle name="Note 3 4 2 5" xfId="44604"/>
    <cellStyle name="Note 3 4 3" xfId="44605"/>
    <cellStyle name="Note 3 4 3 2" xfId="44606"/>
    <cellStyle name="Note 3 4 3 2 2" xfId="44607"/>
    <cellStyle name="Note 3 4 3 3" xfId="44608"/>
    <cellStyle name="Note 3 4 3 4" xfId="44609"/>
    <cellStyle name="Note 3 4 4" xfId="44610"/>
    <cellStyle name="Note 3 4 4 2" xfId="44611"/>
    <cellStyle name="Note 3 4 4 2 2" xfId="44612"/>
    <cellStyle name="Note 3 4 4 3" xfId="44613"/>
    <cellStyle name="Note 3 4 5" xfId="44614"/>
    <cellStyle name="Note 3 4 5 2" xfId="44615"/>
    <cellStyle name="Note 3 4 6" xfId="44616"/>
    <cellStyle name="Note 3 4 7" xfId="44617"/>
    <cellStyle name="Note 3 4 8" xfId="44618"/>
    <cellStyle name="Note 3 5" xfId="9171"/>
    <cellStyle name="Note 3 5 2" xfId="44619"/>
    <cellStyle name="Note 3 5 2 2" xfId="44620"/>
    <cellStyle name="Note 3 5 2 2 2" xfId="44621"/>
    <cellStyle name="Note 3 5 2 3" xfId="44622"/>
    <cellStyle name="Note 3 5 2 4" xfId="44623"/>
    <cellStyle name="Note 3 5 2 5" xfId="44624"/>
    <cellStyle name="Note 3 5 3" xfId="44625"/>
    <cellStyle name="Note 3 5 3 2" xfId="44626"/>
    <cellStyle name="Note 3 5 4" xfId="44627"/>
    <cellStyle name="Note 3 5 5" xfId="44628"/>
    <cellStyle name="Note 3 5 6" xfId="44629"/>
    <cellStyle name="Note 3 6" xfId="9172"/>
    <cellStyle name="Note 3 6 2" xfId="44630"/>
    <cellStyle name="Note 3 6 2 2" xfId="44631"/>
    <cellStyle name="Note 3 6 2 2 2" xfId="44632"/>
    <cellStyle name="Note 3 6 2 3" xfId="44633"/>
    <cellStyle name="Note 3 6 2 4" xfId="44634"/>
    <cellStyle name="Note 3 6 2 5" xfId="44635"/>
    <cellStyle name="Note 3 6 3" xfId="44636"/>
    <cellStyle name="Note 3 6 3 2" xfId="44637"/>
    <cellStyle name="Note 3 6 4" xfId="44638"/>
    <cellStyle name="Note 3 6 5" xfId="44639"/>
    <cellStyle name="Note 3 6 6" xfId="44640"/>
    <cellStyle name="Note 3 7" xfId="9173"/>
    <cellStyle name="Note 3 7 2" xfId="44641"/>
    <cellStyle name="Note 3 7 2 2" xfId="44642"/>
    <cellStyle name="Note 3 7 2 2 2" xfId="44643"/>
    <cellStyle name="Note 3 7 2 3" xfId="44644"/>
    <cellStyle name="Note 3 7 2 4" xfId="44645"/>
    <cellStyle name="Note 3 7 2 5" xfId="44646"/>
    <cellStyle name="Note 3 7 3" xfId="44647"/>
    <cellStyle name="Note 3 7 3 2" xfId="44648"/>
    <cellStyle name="Note 3 7 4" xfId="44649"/>
    <cellStyle name="Note 3 7 5" xfId="44650"/>
    <cellStyle name="Note 3 7 6" xfId="44651"/>
    <cellStyle name="Note 3 8" xfId="9174"/>
    <cellStyle name="Note 3 8 2" xfId="44652"/>
    <cellStyle name="Note 3 8 2 2" xfId="44653"/>
    <cellStyle name="Note 3 8 2 2 2" xfId="44654"/>
    <cellStyle name="Note 3 8 2 3" xfId="44655"/>
    <cellStyle name="Note 3 8 2 4" xfId="44656"/>
    <cellStyle name="Note 3 8 2 5" xfId="44657"/>
    <cellStyle name="Note 3 8 3" xfId="44658"/>
    <cellStyle name="Note 3 8 3 2" xfId="44659"/>
    <cellStyle name="Note 3 8 4" xfId="44660"/>
    <cellStyle name="Note 3 8 5" xfId="44661"/>
    <cellStyle name="Note 3 8 6" xfId="44662"/>
    <cellStyle name="Note 3 9" xfId="9175"/>
    <cellStyle name="Note 3 9 2" xfId="44663"/>
    <cellStyle name="Note 3 9 2 2" xfId="44664"/>
    <cellStyle name="Note 3 9 2 2 2" xfId="44665"/>
    <cellStyle name="Note 3 9 2 3" xfId="44666"/>
    <cellStyle name="Note 3 9 2 4" xfId="44667"/>
    <cellStyle name="Note 3 9 2 5" xfId="44668"/>
    <cellStyle name="Note 3 9 3" xfId="44669"/>
    <cellStyle name="Note 3 9 3 2" xfId="44670"/>
    <cellStyle name="Note 3 9 4" xfId="44671"/>
    <cellStyle name="Note 3 9 5" xfId="44672"/>
    <cellStyle name="Note 3 9 6" xfId="44673"/>
    <cellStyle name="Note 30" xfId="44674"/>
    <cellStyle name="Note 30 2" xfId="44675"/>
    <cellStyle name="Note 31" xfId="44676"/>
    <cellStyle name="Note 31 2" xfId="44677"/>
    <cellStyle name="Note 32" xfId="44678"/>
    <cellStyle name="Note 32 2" xfId="44679"/>
    <cellStyle name="Note 33" xfId="44680"/>
    <cellStyle name="Note 33 2" xfId="44681"/>
    <cellStyle name="Note 34" xfId="44682"/>
    <cellStyle name="Note 34 2" xfId="44683"/>
    <cellStyle name="Note 35" xfId="44684"/>
    <cellStyle name="Note 35 2" xfId="44685"/>
    <cellStyle name="Note 36" xfId="44686"/>
    <cellStyle name="Note 36 2" xfId="44687"/>
    <cellStyle name="Note 37" xfId="44688"/>
    <cellStyle name="Note 37 2" xfId="44689"/>
    <cellStyle name="Note 38" xfId="44690"/>
    <cellStyle name="Note 38 2" xfId="44691"/>
    <cellStyle name="Note 39" xfId="44692"/>
    <cellStyle name="Note 39 2" xfId="44693"/>
    <cellStyle name="Note 4" xfId="9176"/>
    <cellStyle name="Note 4 10" xfId="9177"/>
    <cellStyle name="Note 4 10 2" xfId="44694"/>
    <cellStyle name="Note 4 10 2 2" xfId="44695"/>
    <cellStyle name="Note 4 10 2 3" xfId="44696"/>
    <cellStyle name="Note 4 10 3" xfId="44697"/>
    <cellStyle name="Note 4 10 4" xfId="44698"/>
    <cellStyle name="Note 4 10 5" xfId="44699"/>
    <cellStyle name="Note 4 11" xfId="9178"/>
    <cellStyle name="Note 4 11 2" xfId="44700"/>
    <cellStyle name="Note 4 11 2 2" xfId="44701"/>
    <cellStyle name="Note 4 11 2 3" xfId="44702"/>
    <cellStyle name="Note 4 11 3" xfId="44703"/>
    <cellStyle name="Note 4 11 4" xfId="44704"/>
    <cellStyle name="Note 4 11 5" xfId="44705"/>
    <cellStyle name="Note 4 12" xfId="44706"/>
    <cellStyle name="Note 4 12 2" xfId="44707"/>
    <cellStyle name="Note 4 12 2 2" xfId="44708"/>
    <cellStyle name="Note 4 12 3" xfId="44709"/>
    <cellStyle name="Note 4 12 4" xfId="44710"/>
    <cellStyle name="Note 4 12 5" xfId="44711"/>
    <cellStyle name="Note 4 13" xfId="44712"/>
    <cellStyle name="Note 4 13 2" xfId="44713"/>
    <cellStyle name="Note 4 13 2 2" xfId="44714"/>
    <cellStyle name="Note 4 13 3" xfId="44715"/>
    <cellStyle name="Note 4 13 4" xfId="44716"/>
    <cellStyle name="Note 4 13 5" xfId="44717"/>
    <cellStyle name="Note 4 14" xfId="44718"/>
    <cellStyle name="Note 4 14 2" xfId="44719"/>
    <cellStyle name="Note 4 14 2 2" xfId="44720"/>
    <cellStyle name="Note 4 14 3" xfId="44721"/>
    <cellStyle name="Note 4 14 4" xfId="44722"/>
    <cellStyle name="Note 4 14 5" xfId="44723"/>
    <cellStyle name="Note 4 15" xfId="44724"/>
    <cellStyle name="Note 4 15 2" xfId="44725"/>
    <cellStyle name="Note 4 15 2 2" xfId="44726"/>
    <cellStyle name="Note 4 15 3" xfId="44727"/>
    <cellStyle name="Note 4 15 4" xfId="44728"/>
    <cellStyle name="Note 4 16" xfId="44729"/>
    <cellStyle name="Note 4 16 2" xfId="44730"/>
    <cellStyle name="Note 4 17" xfId="44731"/>
    <cellStyle name="Note 4 18" xfId="44732"/>
    <cellStyle name="Note 4 2" xfId="9179"/>
    <cellStyle name="Note 4 2 2" xfId="44733"/>
    <cellStyle name="Note 4 2 3" xfId="44734"/>
    <cellStyle name="Note 4 2 3 2" xfId="44735"/>
    <cellStyle name="Note 4 2 4" xfId="44736"/>
    <cellStyle name="Note 4 3" xfId="9180"/>
    <cellStyle name="Note 4 3 10" xfId="44737"/>
    <cellStyle name="Note 4 3 10 2" xfId="44738"/>
    <cellStyle name="Note 4 3 10 2 2" xfId="44739"/>
    <cellStyle name="Note 4 3 10 3" xfId="44740"/>
    <cellStyle name="Note 4 3 10 4" xfId="44741"/>
    <cellStyle name="Note 4 3 11" xfId="44742"/>
    <cellStyle name="Note 4 3 11 2" xfId="44743"/>
    <cellStyle name="Note 4 3 11 2 2" xfId="44744"/>
    <cellStyle name="Note 4 3 11 3" xfId="44745"/>
    <cellStyle name="Note 4 3 11 4" xfId="44746"/>
    <cellStyle name="Note 4 3 12" xfId="44747"/>
    <cellStyle name="Note 4 3 12 2" xfId="44748"/>
    <cellStyle name="Note 4 3 12 2 2" xfId="44749"/>
    <cellStyle name="Note 4 3 12 3" xfId="44750"/>
    <cellStyle name="Note 4 3 13" xfId="44751"/>
    <cellStyle name="Note 4 3 13 2" xfId="44752"/>
    <cellStyle name="Note 4 3 14" xfId="44753"/>
    <cellStyle name="Note 4 3 15" xfId="44754"/>
    <cellStyle name="Note 4 3 2" xfId="44755"/>
    <cellStyle name="Note 4 3 2 2" xfId="44756"/>
    <cellStyle name="Note 4 3 2 2 2" xfId="44757"/>
    <cellStyle name="Note 4 3 2 2 2 2" xfId="44758"/>
    <cellStyle name="Note 4 3 2 2 3" xfId="44759"/>
    <cellStyle name="Note 4 3 2 2 4" xfId="44760"/>
    <cellStyle name="Note 4 3 2 3" xfId="44761"/>
    <cellStyle name="Note 4 3 2 3 2" xfId="44762"/>
    <cellStyle name="Note 4 3 2 4" xfId="44763"/>
    <cellStyle name="Note 4 3 2 5" xfId="44764"/>
    <cellStyle name="Note 4 3 3" xfId="44765"/>
    <cellStyle name="Note 4 3 3 2" xfId="44766"/>
    <cellStyle name="Note 4 3 3 2 2" xfId="44767"/>
    <cellStyle name="Note 4 3 3 3" xfId="44768"/>
    <cellStyle name="Note 4 3 3 4" xfId="44769"/>
    <cellStyle name="Note 4 3 4" xfId="44770"/>
    <cellStyle name="Note 4 3 4 2" xfId="44771"/>
    <cellStyle name="Note 4 3 4 2 2" xfId="44772"/>
    <cellStyle name="Note 4 3 4 3" xfId="44773"/>
    <cellStyle name="Note 4 3 4 4" xfId="44774"/>
    <cellStyle name="Note 4 3 5" xfId="44775"/>
    <cellStyle name="Note 4 3 5 2" xfId="44776"/>
    <cellStyle name="Note 4 3 5 2 2" xfId="44777"/>
    <cellStyle name="Note 4 3 5 3" xfId="44778"/>
    <cellStyle name="Note 4 3 5 4" xfId="44779"/>
    <cellStyle name="Note 4 3 6" xfId="44780"/>
    <cellStyle name="Note 4 3 6 2" xfId="44781"/>
    <cellStyle name="Note 4 3 6 2 2" xfId="44782"/>
    <cellStyle name="Note 4 3 6 3" xfId="44783"/>
    <cellStyle name="Note 4 3 6 4" xfId="44784"/>
    <cellStyle name="Note 4 3 7" xfId="44785"/>
    <cellStyle name="Note 4 3 7 2" xfId="44786"/>
    <cellStyle name="Note 4 3 7 2 2" xfId="44787"/>
    <cellStyle name="Note 4 3 7 3" xfId="44788"/>
    <cellStyle name="Note 4 3 7 4" xfId="44789"/>
    <cellStyle name="Note 4 3 8" xfId="44790"/>
    <cellStyle name="Note 4 3 9" xfId="44791"/>
    <cellStyle name="Note 4 3 9 2" xfId="44792"/>
    <cellStyle name="Note 4 3 9 2 2" xfId="44793"/>
    <cellStyle name="Note 4 3 9 3" xfId="44794"/>
    <cellStyle name="Note 4 3 9 4" xfId="44795"/>
    <cellStyle name="Note 4 4" xfId="9181"/>
    <cellStyle name="Note 4 4 2" xfId="44796"/>
    <cellStyle name="Note 4 4 2 2" xfId="44797"/>
    <cellStyle name="Note 4 4 2 2 2" xfId="44798"/>
    <cellStyle name="Note 4 4 2 3" xfId="44799"/>
    <cellStyle name="Note 4 4 2 4" xfId="44800"/>
    <cellStyle name="Note 4 4 3" xfId="44801"/>
    <cellStyle name="Note 4 4 3 2" xfId="44802"/>
    <cellStyle name="Note 4 4 3 2 2" xfId="44803"/>
    <cellStyle name="Note 4 4 3 3" xfId="44804"/>
    <cellStyle name="Note 4 4 3 4" xfId="44805"/>
    <cellStyle name="Note 4 4 4" xfId="44806"/>
    <cellStyle name="Note 4 4 4 2" xfId="44807"/>
    <cellStyle name="Note 4 4 4 2 2" xfId="44808"/>
    <cellStyle name="Note 4 4 4 3" xfId="44809"/>
    <cellStyle name="Note 4 4 5" xfId="44810"/>
    <cellStyle name="Note 4 4 5 2" xfId="44811"/>
    <cellStyle name="Note 4 4 6" xfId="44812"/>
    <cellStyle name="Note 4 4 7" xfId="44813"/>
    <cellStyle name="Note 4 4 8" xfId="44814"/>
    <cellStyle name="Note 4 5" xfId="9182"/>
    <cellStyle name="Note 4 5 2" xfId="44815"/>
    <cellStyle name="Note 4 5 2 2" xfId="44816"/>
    <cellStyle name="Note 4 5 2 2 2" xfId="44817"/>
    <cellStyle name="Note 4 5 2 3" xfId="44818"/>
    <cellStyle name="Note 4 5 2 4" xfId="44819"/>
    <cellStyle name="Note 4 5 2 5" xfId="44820"/>
    <cellStyle name="Note 4 5 3" xfId="44821"/>
    <cellStyle name="Note 4 5 3 2" xfId="44822"/>
    <cellStyle name="Note 4 5 4" xfId="44823"/>
    <cellStyle name="Note 4 5 5" xfId="44824"/>
    <cellStyle name="Note 4 5 6" xfId="44825"/>
    <cellStyle name="Note 4 6" xfId="9183"/>
    <cellStyle name="Note 4 6 2" xfId="44826"/>
    <cellStyle name="Note 4 6 2 2" xfId="44827"/>
    <cellStyle name="Note 4 6 2 2 2" xfId="44828"/>
    <cellStyle name="Note 4 6 2 3" xfId="44829"/>
    <cellStyle name="Note 4 6 2 4" xfId="44830"/>
    <cellStyle name="Note 4 6 2 5" xfId="44831"/>
    <cellStyle name="Note 4 6 3" xfId="44832"/>
    <cellStyle name="Note 4 6 3 2" xfId="44833"/>
    <cellStyle name="Note 4 6 4" xfId="44834"/>
    <cellStyle name="Note 4 6 5" xfId="44835"/>
    <cellStyle name="Note 4 6 6" xfId="44836"/>
    <cellStyle name="Note 4 7" xfId="9184"/>
    <cellStyle name="Note 4 7 2" xfId="44837"/>
    <cellStyle name="Note 4 7 2 2" xfId="44838"/>
    <cellStyle name="Note 4 7 2 3" xfId="44839"/>
    <cellStyle name="Note 4 7 3" xfId="44840"/>
    <cellStyle name="Note 4 7 4" xfId="44841"/>
    <cellStyle name="Note 4 7 5" xfId="44842"/>
    <cellStyle name="Note 4 8" xfId="9185"/>
    <cellStyle name="Note 4 8 2" xfId="44843"/>
    <cellStyle name="Note 4 8 2 2" xfId="44844"/>
    <cellStyle name="Note 4 8 2 3" xfId="44845"/>
    <cellStyle name="Note 4 8 3" xfId="44846"/>
    <cellStyle name="Note 4 8 4" xfId="44847"/>
    <cellStyle name="Note 4 8 5" xfId="44848"/>
    <cellStyle name="Note 4 9" xfId="9186"/>
    <cellStyle name="Note 4 9 2" xfId="44849"/>
    <cellStyle name="Note 4 9 2 2" xfId="44850"/>
    <cellStyle name="Note 4 9 2 3" xfId="44851"/>
    <cellStyle name="Note 4 9 3" xfId="44852"/>
    <cellStyle name="Note 4 9 4" xfId="44853"/>
    <cellStyle name="Note 4 9 5" xfId="44854"/>
    <cellStyle name="Note 40" xfId="44855"/>
    <cellStyle name="Note 40 2" xfId="44856"/>
    <cellStyle name="Note 41" xfId="44857"/>
    <cellStyle name="Note 41 2" xfId="44858"/>
    <cellStyle name="Note 42" xfId="44859"/>
    <cellStyle name="Note 42 2" xfId="44860"/>
    <cellStyle name="Note 43" xfId="44861"/>
    <cellStyle name="Note 43 2" xfId="44862"/>
    <cellStyle name="Note 44" xfId="44863"/>
    <cellStyle name="Note 44 2" xfId="44864"/>
    <cellStyle name="Note 45" xfId="44865"/>
    <cellStyle name="Note 45 2" xfId="44866"/>
    <cellStyle name="Note 46" xfId="44867"/>
    <cellStyle name="Note 46 2" xfId="44868"/>
    <cellStyle name="Note 47" xfId="44869"/>
    <cellStyle name="Note 47 2" xfId="44870"/>
    <cellStyle name="Note 48" xfId="44871"/>
    <cellStyle name="Note 48 2" xfId="44872"/>
    <cellStyle name="Note 49" xfId="44873"/>
    <cellStyle name="Note 49 2" xfId="44874"/>
    <cellStyle name="Note 5" xfId="9187"/>
    <cellStyle name="Note 5 10" xfId="44875"/>
    <cellStyle name="Note 5 10 2" xfId="44876"/>
    <cellStyle name="Note 5 10 2 2" xfId="44877"/>
    <cellStyle name="Note 5 10 3" xfId="44878"/>
    <cellStyle name="Note 5 10 4" xfId="44879"/>
    <cellStyle name="Note 5 10 5" xfId="44880"/>
    <cellStyle name="Note 5 11" xfId="44881"/>
    <cellStyle name="Note 5 11 2" xfId="44882"/>
    <cellStyle name="Note 5 11 2 2" xfId="44883"/>
    <cellStyle name="Note 5 11 3" xfId="44884"/>
    <cellStyle name="Note 5 11 4" xfId="44885"/>
    <cellStyle name="Note 5 11 5" xfId="44886"/>
    <cellStyle name="Note 5 12" xfId="44887"/>
    <cellStyle name="Note 5 12 2" xfId="44888"/>
    <cellStyle name="Note 5 12 2 2" xfId="44889"/>
    <cellStyle name="Note 5 12 3" xfId="44890"/>
    <cellStyle name="Note 5 12 4" xfId="44891"/>
    <cellStyle name="Note 5 13" xfId="44892"/>
    <cellStyle name="Note 5 13 2" xfId="44893"/>
    <cellStyle name="Note 5 13 2 2" xfId="44894"/>
    <cellStyle name="Note 5 13 3" xfId="44895"/>
    <cellStyle name="Note 5 14" xfId="44896"/>
    <cellStyle name="Note 5 14 2" xfId="44897"/>
    <cellStyle name="Note 5 15" xfId="44898"/>
    <cellStyle name="Note 5 16" xfId="44899"/>
    <cellStyle name="Note 5 17" xfId="44900"/>
    <cellStyle name="Note 5 2" xfId="9188"/>
    <cellStyle name="Note 5 2 10" xfId="44901"/>
    <cellStyle name="Note 5 2 10 2" xfId="44902"/>
    <cellStyle name="Note 5 2 10 2 2" xfId="44903"/>
    <cellStyle name="Note 5 2 10 3" xfId="44904"/>
    <cellStyle name="Note 5 2 11" xfId="44905"/>
    <cellStyle name="Note 5 2 11 2" xfId="44906"/>
    <cellStyle name="Note 5 2 12" xfId="44907"/>
    <cellStyle name="Note 5 2 13" xfId="44908"/>
    <cellStyle name="Note 5 2 14" xfId="44909"/>
    <cellStyle name="Note 5 2 2" xfId="44910"/>
    <cellStyle name="Note 5 2 2 10" xfId="44911"/>
    <cellStyle name="Note 5 2 2 11" xfId="44912"/>
    <cellStyle name="Note 5 2 2 12" xfId="44913"/>
    <cellStyle name="Note 5 2 2 2" xfId="44914"/>
    <cellStyle name="Note 5 2 2 2 2" xfId="44915"/>
    <cellStyle name="Note 5 2 2 2 2 2" xfId="44916"/>
    <cellStyle name="Note 5 2 2 2 2 2 2" xfId="44917"/>
    <cellStyle name="Note 5 2 2 2 2 3" xfId="44918"/>
    <cellStyle name="Note 5 2 2 2 2 4" xfId="44919"/>
    <cellStyle name="Note 5 2 2 2 3" xfId="44920"/>
    <cellStyle name="Note 5 2 2 2 3 2" xfId="44921"/>
    <cellStyle name="Note 5 2 2 2 4" xfId="44922"/>
    <cellStyle name="Note 5 2 2 2 5" xfId="44923"/>
    <cellStyle name="Note 5 2 2 3" xfId="44924"/>
    <cellStyle name="Note 5 2 2 3 2" xfId="44925"/>
    <cellStyle name="Note 5 2 2 3 2 2" xfId="44926"/>
    <cellStyle name="Note 5 2 2 3 2 2 2" xfId="44927"/>
    <cellStyle name="Note 5 2 2 3 2 3" xfId="44928"/>
    <cellStyle name="Note 5 2 2 3 2 4" xfId="44929"/>
    <cellStyle name="Note 5 2 2 3 3" xfId="44930"/>
    <cellStyle name="Note 5 2 2 3 3 2" xfId="44931"/>
    <cellStyle name="Note 5 2 2 3 4" xfId="44932"/>
    <cellStyle name="Note 5 2 2 3 5" xfId="44933"/>
    <cellStyle name="Note 5 2 2 4" xfId="44934"/>
    <cellStyle name="Note 5 2 2 4 2" xfId="44935"/>
    <cellStyle name="Note 5 2 2 4 2 2" xfId="44936"/>
    <cellStyle name="Note 5 2 2 4 3" xfId="44937"/>
    <cellStyle name="Note 5 2 2 4 4" xfId="44938"/>
    <cellStyle name="Note 5 2 2 5" xfId="44939"/>
    <cellStyle name="Note 5 2 2 5 2" xfId="44940"/>
    <cellStyle name="Note 5 2 2 5 2 2" xfId="44941"/>
    <cellStyle name="Note 5 2 2 5 3" xfId="44942"/>
    <cellStyle name="Note 5 2 2 5 4" xfId="44943"/>
    <cellStyle name="Note 5 2 2 6" xfId="44944"/>
    <cellStyle name="Note 5 2 2 6 2" xfId="44945"/>
    <cellStyle name="Note 5 2 2 6 2 2" xfId="44946"/>
    <cellStyle name="Note 5 2 2 6 3" xfId="44947"/>
    <cellStyle name="Note 5 2 2 6 4" xfId="44948"/>
    <cellStyle name="Note 5 2 2 7" xfId="44949"/>
    <cellStyle name="Note 5 2 2 7 2" xfId="44950"/>
    <cellStyle name="Note 5 2 2 7 2 2" xfId="44951"/>
    <cellStyle name="Note 5 2 2 7 3" xfId="44952"/>
    <cellStyle name="Note 5 2 2 7 4" xfId="44953"/>
    <cellStyle name="Note 5 2 2 8" xfId="44954"/>
    <cellStyle name="Note 5 2 2 8 2" xfId="44955"/>
    <cellStyle name="Note 5 2 2 8 2 2" xfId="44956"/>
    <cellStyle name="Note 5 2 2 8 3" xfId="44957"/>
    <cellStyle name="Note 5 2 2 8 4" xfId="44958"/>
    <cellStyle name="Note 5 2 2 9" xfId="44959"/>
    <cellStyle name="Note 5 2 2 9 2" xfId="44960"/>
    <cellStyle name="Note 5 2 3" xfId="44961"/>
    <cellStyle name="Note 5 2 3 2" xfId="44962"/>
    <cellStyle name="Note 5 2 3 2 2" xfId="44963"/>
    <cellStyle name="Note 5 2 3 2 2 2" xfId="44964"/>
    <cellStyle name="Note 5 2 3 2 3" xfId="44965"/>
    <cellStyle name="Note 5 2 3 2 4" xfId="44966"/>
    <cellStyle name="Note 5 2 3 3" xfId="44967"/>
    <cellStyle name="Note 5 2 3 3 2" xfId="44968"/>
    <cellStyle name="Note 5 2 3 4" xfId="44969"/>
    <cellStyle name="Note 5 2 3 5" xfId="44970"/>
    <cellStyle name="Note 5 2 4" xfId="44971"/>
    <cellStyle name="Note 5 2 4 2" xfId="44972"/>
    <cellStyle name="Note 5 2 4 2 2" xfId="44973"/>
    <cellStyle name="Note 5 2 4 2 2 2" xfId="44974"/>
    <cellStyle name="Note 5 2 4 2 3" xfId="44975"/>
    <cellStyle name="Note 5 2 4 2 4" xfId="44976"/>
    <cellStyle name="Note 5 2 4 3" xfId="44977"/>
    <cellStyle name="Note 5 2 4 3 2" xfId="44978"/>
    <cellStyle name="Note 5 2 4 4" xfId="44979"/>
    <cellStyle name="Note 5 2 4 5" xfId="44980"/>
    <cellStyle name="Note 5 2 5" xfId="44981"/>
    <cellStyle name="Note 5 2 5 2" xfId="44982"/>
    <cellStyle name="Note 5 2 5 2 2" xfId="44983"/>
    <cellStyle name="Note 5 2 5 3" xfId="44984"/>
    <cellStyle name="Note 5 2 5 4" xfId="44985"/>
    <cellStyle name="Note 5 2 6" xfId="44986"/>
    <cellStyle name="Note 5 2 6 2" xfId="44987"/>
    <cellStyle name="Note 5 2 6 2 2" xfId="44988"/>
    <cellStyle name="Note 5 2 6 3" xfId="44989"/>
    <cellStyle name="Note 5 2 6 4" xfId="44990"/>
    <cellStyle name="Note 5 2 7" xfId="44991"/>
    <cellStyle name="Note 5 2 7 2" xfId="44992"/>
    <cellStyle name="Note 5 2 7 2 2" xfId="44993"/>
    <cellStyle name="Note 5 2 7 3" xfId="44994"/>
    <cellStyle name="Note 5 2 7 4" xfId="44995"/>
    <cellStyle name="Note 5 2 8" xfId="44996"/>
    <cellStyle name="Note 5 2 8 2" xfId="44997"/>
    <cellStyle name="Note 5 2 8 2 2" xfId="44998"/>
    <cellStyle name="Note 5 2 8 3" xfId="44999"/>
    <cellStyle name="Note 5 2 8 4" xfId="45000"/>
    <cellStyle name="Note 5 2 9" xfId="45001"/>
    <cellStyle name="Note 5 2 9 2" xfId="45002"/>
    <cellStyle name="Note 5 2 9 2 2" xfId="45003"/>
    <cellStyle name="Note 5 2 9 3" xfId="45004"/>
    <cellStyle name="Note 5 2 9 4" xfId="45005"/>
    <cellStyle name="Note 5 3" xfId="9189"/>
    <cellStyle name="Note 5 3 10" xfId="45006"/>
    <cellStyle name="Note 5 3 10 2" xfId="45007"/>
    <cellStyle name="Note 5 3 11" xfId="45008"/>
    <cellStyle name="Note 5 3 12" xfId="45009"/>
    <cellStyle name="Note 5 3 13" xfId="45010"/>
    <cellStyle name="Note 5 3 2" xfId="45011"/>
    <cellStyle name="Note 5 3 2 2" xfId="45012"/>
    <cellStyle name="Note 5 3 2 2 2" xfId="45013"/>
    <cellStyle name="Note 5 3 2 2 2 2" xfId="45014"/>
    <cellStyle name="Note 5 3 2 2 3" xfId="45015"/>
    <cellStyle name="Note 5 3 2 2 4" xfId="45016"/>
    <cellStyle name="Note 5 3 2 3" xfId="45017"/>
    <cellStyle name="Note 5 3 2 3 2" xfId="45018"/>
    <cellStyle name="Note 5 3 2 4" xfId="45019"/>
    <cellStyle name="Note 5 3 2 5" xfId="45020"/>
    <cellStyle name="Note 5 3 2 6" xfId="45021"/>
    <cellStyle name="Note 5 3 3" xfId="45022"/>
    <cellStyle name="Note 5 3 3 2" xfId="45023"/>
    <cellStyle name="Note 5 3 3 2 2" xfId="45024"/>
    <cellStyle name="Note 5 3 3 2 2 2" xfId="45025"/>
    <cellStyle name="Note 5 3 3 2 3" xfId="45026"/>
    <cellStyle name="Note 5 3 3 2 4" xfId="45027"/>
    <cellStyle name="Note 5 3 3 3" xfId="45028"/>
    <cellStyle name="Note 5 3 3 3 2" xfId="45029"/>
    <cellStyle name="Note 5 3 3 4" xfId="45030"/>
    <cellStyle name="Note 5 3 3 5" xfId="45031"/>
    <cellStyle name="Note 5 3 4" xfId="45032"/>
    <cellStyle name="Note 5 3 4 2" xfId="45033"/>
    <cellStyle name="Note 5 3 4 2 2" xfId="45034"/>
    <cellStyle name="Note 5 3 4 3" xfId="45035"/>
    <cellStyle name="Note 5 3 4 4" xfId="45036"/>
    <cellStyle name="Note 5 3 5" xfId="45037"/>
    <cellStyle name="Note 5 3 5 2" xfId="45038"/>
    <cellStyle name="Note 5 3 5 2 2" xfId="45039"/>
    <cellStyle name="Note 5 3 5 3" xfId="45040"/>
    <cellStyle name="Note 5 3 5 4" xfId="45041"/>
    <cellStyle name="Note 5 3 6" xfId="45042"/>
    <cellStyle name="Note 5 3 6 2" xfId="45043"/>
    <cellStyle name="Note 5 3 6 2 2" xfId="45044"/>
    <cellStyle name="Note 5 3 6 3" xfId="45045"/>
    <cellStyle name="Note 5 3 6 4" xfId="45046"/>
    <cellStyle name="Note 5 3 7" xfId="45047"/>
    <cellStyle name="Note 5 3 7 2" xfId="45048"/>
    <cellStyle name="Note 5 3 7 2 2" xfId="45049"/>
    <cellStyle name="Note 5 3 7 3" xfId="45050"/>
    <cellStyle name="Note 5 3 7 4" xfId="45051"/>
    <cellStyle name="Note 5 3 8" xfId="45052"/>
    <cellStyle name="Note 5 3 8 2" xfId="45053"/>
    <cellStyle name="Note 5 3 8 2 2" xfId="45054"/>
    <cellStyle name="Note 5 3 8 3" xfId="45055"/>
    <cellStyle name="Note 5 3 8 4" xfId="45056"/>
    <cellStyle name="Note 5 3 9" xfId="45057"/>
    <cellStyle name="Note 5 3 9 2" xfId="45058"/>
    <cellStyle name="Note 5 3 9 2 2" xfId="45059"/>
    <cellStyle name="Note 5 3 9 3" xfId="45060"/>
    <cellStyle name="Note 5 4" xfId="9190"/>
    <cellStyle name="Note 5 4 10" xfId="45061"/>
    <cellStyle name="Note 5 4 10 2" xfId="45062"/>
    <cellStyle name="Note 5 4 11" xfId="45063"/>
    <cellStyle name="Note 5 4 12" xfId="45064"/>
    <cellStyle name="Note 5 4 13" xfId="45065"/>
    <cellStyle name="Note 5 4 2" xfId="45066"/>
    <cellStyle name="Note 5 4 2 2" xfId="45067"/>
    <cellStyle name="Note 5 4 2 2 2" xfId="45068"/>
    <cellStyle name="Note 5 4 2 3" xfId="45069"/>
    <cellStyle name="Note 5 4 2 4" xfId="45070"/>
    <cellStyle name="Note 5 4 2 5" xfId="45071"/>
    <cellStyle name="Note 5 4 3" xfId="45072"/>
    <cellStyle name="Note 5 4 3 2" xfId="45073"/>
    <cellStyle name="Note 5 4 3 2 2" xfId="45074"/>
    <cellStyle name="Note 5 4 3 3" xfId="45075"/>
    <cellStyle name="Note 5 4 3 4" xfId="45076"/>
    <cellStyle name="Note 5 4 4" xfId="45077"/>
    <cellStyle name="Note 5 4 4 2" xfId="45078"/>
    <cellStyle name="Note 5 4 4 2 2" xfId="45079"/>
    <cellStyle name="Note 5 4 4 3" xfId="45080"/>
    <cellStyle name="Note 5 4 4 4" xfId="45081"/>
    <cellStyle name="Note 5 4 5" xfId="45082"/>
    <cellStyle name="Note 5 4 5 2" xfId="45083"/>
    <cellStyle name="Note 5 4 5 2 2" xfId="45084"/>
    <cellStyle name="Note 5 4 5 3" xfId="45085"/>
    <cellStyle name="Note 5 4 5 4" xfId="45086"/>
    <cellStyle name="Note 5 4 6" xfId="45087"/>
    <cellStyle name="Note 5 4 6 2" xfId="45088"/>
    <cellStyle name="Note 5 4 6 2 2" xfId="45089"/>
    <cellStyle name="Note 5 4 6 3" xfId="45090"/>
    <cellStyle name="Note 5 4 6 4" xfId="45091"/>
    <cellStyle name="Note 5 4 7" xfId="45092"/>
    <cellStyle name="Note 5 4 7 2" xfId="45093"/>
    <cellStyle name="Note 5 4 7 2 2" xfId="45094"/>
    <cellStyle name="Note 5 4 7 3" xfId="45095"/>
    <cellStyle name="Note 5 4 7 4" xfId="45096"/>
    <cellStyle name="Note 5 4 8" xfId="45097"/>
    <cellStyle name="Note 5 4 8 2" xfId="45098"/>
    <cellStyle name="Note 5 4 8 2 2" xfId="45099"/>
    <cellStyle name="Note 5 4 8 3" xfId="45100"/>
    <cellStyle name="Note 5 4 8 4" xfId="45101"/>
    <cellStyle name="Note 5 4 9" xfId="45102"/>
    <cellStyle name="Note 5 4 9 2" xfId="45103"/>
    <cellStyle name="Note 5 4 9 2 2" xfId="45104"/>
    <cellStyle name="Note 5 4 9 3" xfId="45105"/>
    <cellStyle name="Note 5 5" xfId="9191"/>
    <cellStyle name="Note 5 5 2" xfId="45106"/>
    <cellStyle name="Note 5 5 2 2" xfId="45107"/>
    <cellStyle name="Note 5 5 2 2 2" xfId="45108"/>
    <cellStyle name="Note 5 5 2 3" xfId="45109"/>
    <cellStyle name="Note 5 5 2 4" xfId="45110"/>
    <cellStyle name="Note 5 5 2 5" xfId="45111"/>
    <cellStyle name="Note 5 5 3" xfId="45112"/>
    <cellStyle name="Note 5 5 3 2" xfId="45113"/>
    <cellStyle name="Note 5 5 4" xfId="45114"/>
    <cellStyle name="Note 5 5 5" xfId="45115"/>
    <cellStyle name="Note 5 5 6" xfId="45116"/>
    <cellStyle name="Note 5 6" xfId="9192"/>
    <cellStyle name="Note 5 6 2" xfId="45117"/>
    <cellStyle name="Note 5 6 2 2" xfId="45118"/>
    <cellStyle name="Note 5 6 2 2 2" xfId="45119"/>
    <cellStyle name="Note 5 6 2 3" xfId="45120"/>
    <cellStyle name="Note 5 6 2 4" xfId="45121"/>
    <cellStyle name="Note 5 6 2 5" xfId="45122"/>
    <cellStyle name="Note 5 6 3" xfId="45123"/>
    <cellStyle name="Note 5 6 3 2" xfId="45124"/>
    <cellStyle name="Note 5 6 4" xfId="45125"/>
    <cellStyle name="Note 5 6 5" xfId="45126"/>
    <cellStyle name="Note 5 6 6" xfId="45127"/>
    <cellStyle name="Note 5 7" xfId="9193"/>
    <cellStyle name="Note 5 7 2" xfId="45128"/>
    <cellStyle name="Note 5 7 2 2" xfId="45129"/>
    <cellStyle name="Note 5 7 2 3" xfId="45130"/>
    <cellStyle name="Note 5 7 3" xfId="45131"/>
    <cellStyle name="Note 5 7 4" xfId="45132"/>
    <cellStyle name="Note 5 7 5" xfId="45133"/>
    <cellStyle name="Note 5 8" xfId="9194"/>
    <cellStyle name="Note 5 8 2" xfId="45134"/>
    <cellStyle name="Note 5 8 2 2" xfId="45135"/>
    <cellStyle name="Note 5 8 2 3" xfId="45136"/>
    <cellStyle name="Note 5 8 3" xfId="45137"/>
    <cellStyle name="Note 5 8 4" xfId="45138"/>
    <cellStyle name="Note 5 8 5" xfId="45139"/>
    <cellStyle name="Note 5 9" xfId="45140"/>
    <cellStyle name="Note 5 9 2" xfId="45141"/>
    <cellStyle name="Note 5 9 2 2" xfId="45142"/>
    <cellStyle name="Note 5 9 3" xfId="45143"/>
    <cellStyle name="Note 5 9 4" xfId="45144"/>
    <cellStyle name="Note 5 9 5" xfId="45145"/>
    <cellStyle name="Note 50" xfId="45146"/>
    <cellStyle name="Note 50 2" xfId="45147"/>
    <cellStyle name="Note 51" xfId="45148"/>
    <cellStyle name="Note 51 2" xfId="45149"/>
    <cellStyle name="Note 52" xfId="45150"/>
    <cellStyle name="Note 52 2" xfId="45151"/>
    <cellStyle name="Note 53" xfId="45152"/>
    <cellStyle name="Note 53 2" xfId="45153"/>
    <cellStyle name="Note 54" xfId="45154"/>
    <cellStyle name="Note 54 2" xfId="45155"/>
    <cellStyle name="Note 55" xfId="45156"/>
    <cellStyle name="Note 55 2" xfId="45157"/>
    <cellStyle name="Note 56" xfId="45158"/>
    <cellStyle name="Note 56 2" xfId="45159"/>
    <cellStyle name="Note 57" xfId="45160"/>
    <cellStyle name="Note 57 2" xfId="45161"/>
    <cellStyle name="Note 58" xfId="45162"/>
    <cellStyle name="Note 58 2" xfId="45163"/>
    <cellStyle name="Note 59" xfId="45164"/>
    <cellStyle name="Note 59 2" xfId="45165"/>
    <cellStyle name="Note 6" xfId="9195"/>
    <cellStyle name="Note 6 10" xfId="45166"/>
    <cellStyle name="Note 6 10 2" xfId="45167"/>
    <cellStyle name="Note 6 10 2 2" xfId="45168"/>
    <cellStyle name="Note 6 10 3" xfId="45169"/>
    <cellStyle name="Note 6 10 4" xfId="45170"/>
    <cellStyle name="Note 6 10 5" xfId="45171"/>
    <cellStyle name="Note 6 11" xfId="45172"/>
    <cellStyle name="Note 6 11 2" xfId="45173"/>
    <cellStyle name="Note 6 11 2 2" xfId="45174"/>
    <cellStyle name="Note 6 11 3" xfId="45175"/>
    <cellStyle name="Note 6 11 4" xfId="45176"/>
    <cellStyle name="Note 6 12" xfId="45177"/>
    <cellStyle name="Note 6 12 2" xfId="45178"/>
    <cellStyle name="Note 6 12 2 2" xfId="45179"/>
    <cellStyle name="Note 6 12 3" xfId="45180"/>
    <cellStyle name="Note 6 12 4" xfId="45181"/>
    <cellStyle name="Note 6 13" xfId="45182"/>
    <cellStyle name="Note 6 13 2" xfId="45183"/>
    <cellStyle name="Note 6 13 2 2" xfId="45184"/>
    <cellStyle name="Note 6 13 3" xfId="45185"/>
    <cellStyle name="Note 6 14" xfId="45186"/>
    <cellStyle name="Note 6 14 2" xfId="45187"/>
    <cellStyle name="Note 6 15" xfId="45188"/>
    <cellStyle name="Note 6 16" xfId="45189"/>
    <cellStyle name="Note 6 17" xfId="45190"/>
    <cellStyle name="Note 6 2" xfId="9196"/>
    <cellStyle name="Note 6 2 10" xfId="45191"/>
    <cellStyle name="Note 6 2 10 2" xfId="45192"/>
    <cellStyle name="Note 6 2 10 2 2" xfId="45193"/>
    <cellStyle name="Note 6 2 10 3" xfId="45194"/>
    <cellStyle name="Note 6 2 11" xfId="45195"/>
    <cellStyle name="Note 6 2 11 2" xfId="45196"/>
    <cellStyle name="Note 6 2 12" xfId="45197"/>
    <cellStyle name="Note 6 2 13" xfId="45198"/>
    <cellStyle name="Note 6 2 14" xfId="45199"/>
    <cellStyle name="Note 6 2 2" xfId="45200"/>
    <cellStyle name="Note 6 2 2 2" xfId="45201"/>
    <cellStyle name="Note 6 2 2 2 2" xfId="45202"/>
    <cellStyle name="Note 6 2 2 2 2 2" xfId="45203"/>
    <cellStyle name="Note 6 2 2 2 3" xfId="45204"/>
    <cellStyle name="Note 6 2 2 2 4" xfId="45205"/>
    <cellStyle name="Note 6 2 2 3" xfId="45206"/>
    <cellStyle name="Note 6 2 2 3 2" xfId="45207"/>
    <cellStyle name="Note 6 2 2 4" xfId="45208"/>
    <cellStyle name="Note 6 2 2 5" xfId="45209"/>
    <cellStyle name="Note 6 2 2 6" xfId="45210"/>
    <cellStyle name="Note 6 2 3" xfId="45211"/>
    <cellStyle name="Note 6 2 3 2" xfId="45212"/>
    <cellStyle name="Note 6 2 3 2 2" xfId="45213"/>
    <cellStyle name="Note 6 2 3 2 2 2" xfId="45214"/>
    <cellStyle name="Note 6 2 3 2 3" xfId="45215"/>
    <cellStyle name="Note 6 2 3 2 4" xfId="45216"/>
    <cellStyle name="Note 6 2 3 3" xfId="45217"/>
    <cellStyle name="Note 6 2 3 3 2" xfId="45218"/>
    <cellStyle name="Note 6 2 3 4" xfId="45219"/>
    <cellStyle name="Note 6 2 3 5" xfId="45220"/>
    <cellStyle name="Note 6 2 4" xfId="45221"/>
    <cellStyle name="Note 6 2 4 2" xfId="45222"/>
    <cellStyle name="Note 6 2 4 2 2" xfId="45223"/>
    <cellStyle name="Note 6 2 4 3" xfId="45224"/>
    <cellStyle name="Note 6 2 4 4" xfId="45225"/>
    <cellStyle name="Note 6 2 5" xfId="45226"/>
    <cellStyle name="Note 6 2 5 2" xfId="45227"/>
    <cellStyle name="Note 6 2 5 2 2" xfId="45228"/>
    <cellStyle name="Note 6 2 5 3" xfId="45229"/>
    <cellStyle name="Note 6 2 5 4" xfId="45230"/>
    <cellStyle name="Note 6 2 6" xfId="45231"/>
    <cellStyle name="Note 6 2 6 2" xfId="45232"/>
    <cellStyle name="Note 6 2 6 2 2" xfId="45233"/>
    <cellStyle name="Note 6 2 6 3" xfId="45234"/>
    <cellStyle name="Note 6 2 6 4" xfId="45235"/>
    <cellStyle name="Note 6 2 7" xfId="45236"/>
    <cellStyle name="Note 6 2 7 2" xfId="45237"/>
    <cellStyle name="Note 6 2 7 2 2" xfId="45238"/>
    <cellStyle name="Note 6 2 7 3" xfId="45239"/>
    <cellStyle name="Note 6 2 7 4" xfId="45240"/>
    <cellStyle name="Note 6 2 8" xfId="45241"/>
    <cellStyle name="Note 6 2 8 2" xfId="45242"/>
    <cellStyle name="Note 6 2 8 2 2" xfId="45243"/>
    <cellStyle name="Note 6 2 8 3" xfId="45244"/>
    <cellStyle name="Note 6 2 8 4" xfId="45245"/>
    <cellStyle name="Note 6 2 9" xfId="45246"/>
    <cellStyle name="Note 6 2 9 2" xfId="45247"/>
    <cellStyle name="Note 6 2 9 2 2" xfId="45248"/>
    <cellStyle name="Note 6 2 9 3" xfId="45249"/>
    <cellStyle name="Note 6 2 9 4" xfId="45250"/>
    <cellStyle name="Note 6 3" xfId="9197"/>
    <cellStyle name="Note 6 3 10" xfId="45251"/>
    <cellStyle name="Note 6 3 10 2" xfId="45252"/>
    <cellStyle name="Note 6 3 11" xfId="45253"/>
    <cellStyle name="Note 6 3 12" xfId="45254"/>
    <cellStyle name="Note 6 3 13" xfId="45255"/>
    <cellStyle name="Note 6 3 2" xfId="45256"/>
    <cellStyle name="Note 6 3 2 2" xfId="45257"/>
    <cellStyle name="Note 6 3 2 2 2" xfId="45258"/>
    <cellStyle name="Note 6 3 2 3" xfId="45259"/>
    <cellStyle name="Note 6 3 2 4" xfId="45260"/>
    <cellStyle name="Note 6 3 2 5" xfId="45261"/>
    <cellStyle name="Note 6 3 3" xfId="45262"/>
    <cellStyle name="Note 6 3 3 2" xfId="45263"/>
    <cellStyle name="Note 6 3 3 2 2" xfId="45264"/>
    <cellStyle name="Note 6 3 3 3" xfId="45265"/>
    <cellStyle name="Note 6 3 3 4" xfId="45266"/>
    <cellStyle name="Note 6 3 4" xfId="45267"/>
    <cellStyle name="Note 6 3 4 2" xfId="45268"/>
    <cellStyle name="Note 6 3 4 2 2" xfId="45269"/>
    <cellStyle name="Note 6 3 4 3" xfId="45270"/>
    <cellStyle name="Note 6 3 4 4" xfId="45271"/>
    <cellStyle name="Note 6 3 5" xfId="45272"/>
    <cellStyle name="Note 6 3 5 2" xfId="45273"/>
    <cellStyle name="Note 6 3 5 2 2" xfId="45274"/>
    <cellStyle name="Note 6 3 5 3" xfId="45275"/>
    <cellStyle name="Note 6 3 5 4" xfId="45276"/>
    <cellStyle name="Note 6 3 6" xfId="45277"/>
    <cellStyle name="Note 6 3 6 2" xfId="45278"/>
    <cellStyle name="Note 6 3 6 2 2" xfId="45279"/>
    <cellStyle name="Note 6 3 6 3" xfId="45280"/>
    <cellStyle name="Note 6 3 6 4" xfId="45281"/>
    <cellStyle name="Note 6 3 7" xfId="45282"/>
    <cellStyle name="Note 6 3 7 2" xfId="45283"/>
    <cellStyle name="Note 6 3 7 2 2" xfId="45284"/>
    <cellStyle name="Note 6 3 7 3" xfId="45285"/>
    <cellStyle name="Note 6 3 7 4" xfId="45286"/>
    <cellStyle name="Note 6 3 8" xfId="45287"/>
    <cellStyle name="Note 6 3 8 2" xfId="45288"/>
    <cellStyle name="Note 6 3 8 2 2" xfId="45289"/>
    <cellStyle name="Note 6 3 8 3" xfId="45290"/>
    <cellStyle name="Note 6 3 8 4" xfId="45291"/>
    <cellStyle name="Note 6 3 9" xfId="45292"/>
    <cellStyle name="Note 6 3 9 2" xfId="45293"/>
    <cellStyle name="Note 6 3 9 2 2" xfId="45294"/>
    <cellStyle name="Note 6 3 9 3" xfId="45295"/>
    <cellStyle name="Note 6 4" xfId="9198"/>
    <cellStyle name="Note 6 4 2" xfId="45296"/>
    <cellStyle name="Note 6 4 2 2" xfId="45297"/>
    <cellStyle name="Note 6 4 2 2 2" xfId="45298"/>
    <cellStyle name="Note 6 4 2 3" xfId="45299"/>
    <cellStyle name="Note 6 4 2 4" xfId="45300"/>
    <cellStyle name="Note 6 4 2 5" xfId="45301"/>
    <cellStyle name="Note 6 4 3" xfId="45302"/>
    <cellStyle name="Note 6 4 3 2" xfId="45303"/>
    <cellStyle name="Note 6 4 3 2 2" xfId="45304"/>
    <cellStyle name="Note 6 4 3 3" xfId="45305"/>
    <cellStyle name="Note 6 4 4" xfId="45306"/>
    <cellStyle name="Note 6 4 4 2" xfId="45307"/>
    <cellStyle name="Note 6 4 5" xfId="45308"/>
    <cellStyle name="Note 6 4 6" xfId="45309"/>
    <cellStyle name="Note 6 4 7" xfId="45310"/>
    <cellStyle name="Note 6 5" xfId="9199"/>
    <cellStyle name="Note 6 5 2" xfId="45311"/>
    <cellStyle name="Note 6 5 2 2" xfId="45312"/>
    <cellStyle name="Note 6 5 2 2 2" xfId="45313"/>
    <cellStyle name="Note 6 5 2 3" xfId="45314"/>
    <cellStyle name="Note 6 5 2 4" xfId="45315"/>
    <cellStyle name="Note 6 5 2 5" xfId="45316"/>
    <cellStyle name="Note 6 5 3" xfId="45317"/>
    <cellStyle name="Note 6 5 3 2" xfId="45318"/>
    <cellStyle name="Note 6 5 4" xfId="45319"/>
    <cellStyle name="Note 6 5 5" xfId="45320"/>
    <cellStyle name="Note 6 5 6" xfId="45321"/>
    <cellStyle name="Note 6 6" xfId="9200"/>
    <cellStyle name="Note 6 6 2" xfId="45322"/>
    <cellStyle name="Note 6 6 2 2" xfId="45323"/>
    <cellStyle name="Note 6 6 2 3" xfId="45324"/>
    <cellStyle name="Note 6 6 3" xfId="45325"/>
    <cellStyle name="Note 6 6 4" xfId="45326"/>
    <cellStyle name="Note 6 6 5" xfId="45327"/>
    <cellStyle name="Note 6 7" xfId="9201"/>
    <cellStyle name="Note 6 7 2" xfId="45328"/>
    <cellStyle name="Note 6 7 2 2" xfId="45329"/>
    <cellStyle name="Note 6 7 2 3" xfId="45330"/>
    <cellStyle name="Note 6 7 3" xfId="45331"/>
    <cellStyle name="Note 6 7 4" xfId="45332"/>
    <cellStyle name="Note 6 7 5" xfId="45333"/>
    <cellStyle name="Note 6 8" xfId="45334"/>
    <cellStyle name="Note 6 8 2" xfId="45335"/>
    <cellStyle name="Note 6 8 2 2" xfId="45336"/>
    <cellStyle name="Note 6 8 3" xfId="45337"/>
    <cellStyle name="Note 6 8 4" xfId="45338"/>
    <cellStyle name="Note 6 8 5" xfId="45339"/>
    <cellStyle name="Note 6 9" xfId="45340"/>
    <cellStyle name="Note 6 9 2" xfId="45341"/>
    <cellStyle name="Note 6 9 2 2" xfId="45342"/>
    <cellStyle name="Note 6 9 3" xfId="45343"/>
    <cellStyle name="Note 6 9 4" xfId="45344"/>
    <cellStyle name="Note 6 9 5" xfId="45345"/>
    <cellStyle name="Note 60" xfId="45346"/>
    <cellStyle name="Note 60 2" xfId="45347"/>
    <cellStyle name="Note 61" xfId="45348"/>
    <cellStyle name="Note 61 2" xfId="45349"/>
    <cellStyle name="Note 62" xfId="45350"/>
    <cellStyle name="Note 62 2" xfId="45351"/>
    <cellStyle name="Note 63" xfId="45352"/>
    <cellStyle name="Note 63 2" xfId="45353"/>
    <cellStyle name="Note 64" xfId="45354"/>
    <cellStyle name="Note 64 2" xfId="45355"/>
    <cellStyle name="Note 65" xfId="45356"/>
    <cellStyle name="Note 65 2" xfId="45357"/>
    <cellStyle name="Note 66" xfId="45358"/>
    <cellStyle name="Note 66 2" xfId="45359"/>
    <cellStyle name="Note 67" xfId="45360"/>
    <cellStyle name="Note 67 2" xfId="45361"/>
    <cellStyle name="Note 68" xfId="45362"/>
    <cellStyle name="Note 68 2" xfId="45363"/>
    <cellStyle name="Note 69" xfId="45364"/>
    <cellStyle name="Note 69 2" xfId="45365"/>
    <cellStyle name="Note 7" xfId="9202"/>
    <cellStyle name="Note 7 10" xfId="45366"/>
    <cellStyle name="Note 7 10 2" xfId="45367"/>
    <cellStyle name="Note 7 11" xfId="45368"/>
    <cellStyle name="Note 7 12" xfId="45369"/>
    <cellStyle name="Note 7 13" xfId="45370"/>
    <cellStyle name="Note 7 2" xfId="9203"/>
    <cellStyle name="Note 7 2 10" xfId="45371"/>
    <cellStyle name="Note 7 2 11" xfId="45372"/>
    <cellStyle name="Note 7 2 12" xfId="45373"/>
    <cellStyle name="Note 7 2 2" xfId="45374"/>
    <cellStyle name="Note 7 2 2 2" xfId="45375"/>
    <cellStyle name="Note 7 2 2 2 2" xfId="45376"/>
    <cellStyle name="Note 7 2 2 3" xfId="45377"/>
    <cellStyle name="Note 7 2 2 4" xfId="45378"/>
    <cellStyle name="Note 7 2 2 5" xfId="45379"/>
    <cellStyle name="Note 7 2 3" xfId="45380"/>
    <cellStyle name="Note 7 2 3 2" xfId="45381"/>
    <cellStyle name="Note 7 2 3 2 2" xfId="45382"/>
    <cellStyle name="Note 7 2 3 3" xfId="45383"/>
    <cellStyle name="Note 7 2 3 4" xfId="45384"/>
    <cellStyle name="Note 7 2 4" xfId="45385"/>
    <cellStyle name="Note 7 2 4 2" xfId="45386"/>
    <cellStyle name="Note 7 2 4 2 2" xfId="45387"/>
    <cellStyle name="Note 7 2 4 3" xfId="45388"/>
    <cellStyle name="Note 7 2 4 4" xfId="45389"/>
    <cellStyle name="Note 7 2 5" xfId="45390"/>
    <cellStyle name="Note 7 2 5 2" xfId="45391"/>
    <cellStyle name="Note 7 2 5 2 2" xfId="45392"/>
    <cellStyle name="Note 7 2 5 3" xfId="45393"/>
    <cellStyle name="Note 7 2 5 4" xfId="45394"/>
    <cellStyle name="Note 7 2 6" xfId="45395"/>
    <cellStyle name="Note 7 2 6 2" xfId="45396"/>
    <cellStyle name="Note 7 2 6 2 2" xfId="45397"/>
    <cellStyle name="Note 7 2 6 3" xfId="45398"/>
    <cellStyle name="Note 7 2 6 4" xfId="45399"/>
    <cellStyle name="Note 7 2 7" xfId="45400"/>
    <cellStyle name="Note 7 2 7 2" xfId="45401"/>
    <cellStyle name="Note 7 2 7 2 2" xfId="45402"/>
    <cellStyle name="Note 7 2 7 3" xfId="45403"/>
    <cellStyle name="Note 7 2 7 4" xfId="45404"/>
    <cellStyle name="Note 7 2 8" xfId="45405"/>
    <cellStyle name="Note 7 2 8 2" xfId="45406"/>
    <cellStyle name="Note 7 2 8 2 2" xfId="45407"/>
    <cellStyle name="Note 7 2 8 3" xfId="45408"/>
    <cellStyle name="Note 7 2 9" xfId="45409"/>
    <cellStyle name="Note 7 2 9 2" xfId="45410"/>
    <cellStyle name="Note 7 3" xfId="9204"/>
    <cellStyle name="Note 7 3 2" xfId="45411"/>
    <cellStyle name="Note 7 3 2 2" xfId="45412"/>
    <cellStyle name="Note 7 3 2 2 2" xfId="45413"/>
    <cellStyle name="Note 7 3 2 3" xfId="45414"/>
    <cellStyle name="Note 7 3 2 4" xfId="45415"/>
    <cellStyle name="Note 7 3 2 5" xfId="45416"/>
    <cellStyle name="Note 7 3 3" xfId="45417"/>
    <cellStyle name="Note 7 3 3 2" xfId="45418"/>
    <cellStyle name="Note 7 3 3 2 2" xfId="45419"/>
    <cellStyle name="Note 7 3 3 3" xfId="45420"/>
    <cellStyle name="Note 7 3 4" xfId="45421"/>
    <cellStyle name="Note 7 3 4 2" xfId="45422"/>
    <cellStyle name="Note 7 3 5" xfId="45423"/>
    <cellStyle name="Note 7 3 6" xfId="45424"/>
    <cellStyle name="Note 7 3 7" xfId="45425"/>
    <cellStyle name="Note 7 4" xfId="9205"/>
    <cellStyle name="Note 7 4 2" xfId="45426"/>
    <cellStyle name="Note 7 4 2 2" xfId="45427"/>
    <cellStyle name="Note 7 4 2 2 2" xfId="45428"/>
    <cellStyle name="Note 7 4 2 3" xfId="45429"/>
    <cellStyle name="Note 7 4 2 4" xfId="45430"/>
    <cellStyle name="Note 7 4 3" xfId="45431"/>
    <cellStyle name="Note 7 4 3 2" xfId="45432"/>
    <cellStyle name="Note 7 4 4" xfId="45433"/>
    <cellStyle name="Note 7 4 5" xfId="45434"/>
    <cellStyle name="Note 7 4 6" xfId="45435"/>
    <cellStyle name="Note 7 5" xfId="9206"/>
    <cellStyle name="Note 7 5 2" xfId="45436"/>
    <cellStyle name="Note 7 5 2 2" xfId="45437"/>
    <cellStyle name="Note 7 5 2 3" xfId="45438"/>
    <cellStyle name="Note 7 5 3" xfId="45439"/>
    <cellStyle name="Note 7 5 4" xfId="45440"/>
    <cellStyle name="Note 7 5 5" xfId="45441"/>
    <cellStyle name="Note 7 6" xfId="9207"/>
    <cellStyle name="Note 7 6 2" xfId="45442"/>
    <cellStyle name="Note 7 6 2 2" xfId="45443"/>
    <cellStyle name="Note 7 6 2 3" xfId="45444"/>
    <cellStyle name="Note 7 6 3" xfId="45445"/>
    <cellStyle name="Note 7 6 4" xfId="45446"/>
    <cellStyle name="Note 7 6 5" xfId="45447"/>
    <cellStyle name="Note 7 7" xfId="9208"/>
    <cellStyle name="Note 7 7 2" xfId="45448"/>
    <cellStyle name="Note 7 7 2 2" xfId="45449"/>
    <cellStyle name="Note 7 7 2 3" xfId="45450"/>
    <cellStyle name="Note 7 7 3" xfId="45451"/>
    <cellStyle name="Note 7 7 4" xfId="45452"/>
    <cellStyle name="Note 7 7 5" xfId="45453"/>
    <cellStyle name="Note 7 8" xfId="45454"/>
    <cellStyle name="Note 7 8 2" xfId="45455"/>
    <cellStyle name="Note 7 8 2 2" xfId="45456"/>
    <cellStyle name="Note 7 8 3" xfId="45457"/>
    <cellStyle name="Note 7 8 4" xfId="45458"/>
    <cellStyle name="Note 7 8 5" xfId="45459"/>
    <cellStyle name="Note 7 9" xfId="45460"/>
    <cellStyle name="Note 7 9 2" xfId="45461"/>
    <cellStyle name="Note 7 9 2 2" xfId="45462"/>
    <cellStyle name="Note 7 9 3" xfId="45463"/>
    <cellStyle name="Note 70" xfId="45464"/>
    <cellStyle name="Note 70 2" xfId="45465"/>
    <cellStyle name="Note 71" xfId="45466"/>
    <cellStyle name="Note 71 2" xfId="45467"/>
    <cellStyle name="Note 72" xfId="45468"/>
    <cellStyle name="Note 72 2" xfId="45469"/>
    <cellStyle name="Note 73" xfId="45470"/>
    <cellStyle name="Note 73 2" xfId="45471"/>
    <cellStyle name="Note 74" xfId="45472"/>
    <cellStyle name="Note 74 2" xfId="45473"/>
    <cellStyle name="Note 75" xfId="45474"/>
    <cellStyle name="Note 75 2" xfId="45475"/>
    <cellStyle name="Note 76" xfId="45476"/>
    <cellStyle name="Note 76 2" xfId="45477"/>
    <cellStyle name="Note 77" xfId="45478"/>
    <cellStyle name="Note 77 2" xfId="45479"/>
    <cellStyle name="Note 78" xfId="45480"/>
    <cellStyle name="Note 78 2" xfId="45481"/>
    <cellStyle name="Note 79" xfId="45482"/>
    <cellStyle name="Note 79 2" xfId="45483"/>
    <cellStyle name="Note 8" xfId="9209"/>
    <cellStyle name="Note 8 10" xfId="45484"/>
    <cellStyle name="Note 8 11" xfId="45485"/>
    <cellStyle name="Note 8 12" xfId="45486"/>
    <cellStyle name="Note 8 2" xfId="9210"/>
    <cellStyle name="Note 8 2 2" xfId="45487"/>
    <cellStyle name="Note 8 2 2 2" xfId="45488"/>
    <cellStyle name="Note 8 2 2 2 2" xfId="45489"/>
    <cellStyle name="Note 8 2 2 3" xfId="45490"/>
    <cellStyle name="Note 8 2 2 4" xfId="45491"/>
    <cellStyle name="Note 8 2 2 5" xfId="45492"/>
    <cellStyle name="Note 8 2 3" xfId="45493"/>
    <cellStyle name="Note 8 2 3 2" xfId="45494"/>
    <cellStyle name="Note 8 2 3 2 2" xfId="45495"/>
    <cellStyle name="Note 8 2 3 3" xfId="45496"/>
    <cellStyle name="Note 8 2 4" xfId="45497"/>
    <cellStyle name="Note 8 2 4 2" xfId="45498"/>
    <cellStyle name="Note 8 2 5" xfId="45499"/>
    <cellStyle name="Note 8 2 6" xfId="45500"/>
    <cellStyle name="Note 8 2 7" xfId="45501"/>
    <cellStyle name="Note 8 3" xfId="9211"/>
    <cellStyle name="Note 8 3 2" xfId="45502"/>
    <cellStyle name="Note 8 3 2 2" xfId="45503"/>
    <cellStyle name="Note 8 3 2 2 2" xfId="45504"/>
    <cellStyle name="Note 8 3 2 3" xfId="45505"/>
    <cellStyle name="Note 8 3 2 4" xfId="45506"/>
    <cellStyle name="Note 8 3 2 5" xfId="45507"/>
    <cellStyle name="Note 8 3 3" xfId="45508"/>
    <cellStyle name="Note 8 3 3 2" xfId="45509"/>
    <cellStyle name="Note 8 3 3 2 2" xfId="45510"/>
    <cellStyle name="Note 8 3 3 3" xfId="45511"/>
    <cellStyle name="Note 8 3 4" xfId="45512"/>
    <cellStyle name="Note 8 3 4 2" xfId="45513"/>
    <cellStyle name="Note 8 3 5" xfId="45514"/>
    <cellStyle name="Note 8 3 6" xfId="45515"/>
    <cellStyle name="Note 8 3 7" xfId="45516"/>
    <cellStyle name="Note 8 4" xfId="9212"/>
    <cellStyle name="Note 8 4 2" xfId="45517"/>
    <cellStyle name="Note 8 4 2 2" xfId="45518"/>
    <cellStyle name="Note 8 4 2 2 2" xfId="45519"/>
    <cellStyle name="Note 8 4 2 3" xfId="45520"/>
    <cellStyle name="Note 8 4 2 4" xfId="45521"/>
    <cellStyle name="Note 8 4 3" xfId="45522"/>
    <cellStyle name="Note 8 4 3 2" xfId="45523"/>
    <cellStyle name="Note 8 4 4" xfId="45524"/>
    <cellStyle name="Note 8 4 5" xfId="45525"/>
    <cellStyle name="Note 8 4 6" xfId="45526"/>
    <cellStyle name="Note 8 5" xfId="9213"/>
    <cellStyle name="Note 8 5 2" xfId="45527"/>
    <cellStyle name="Note 8 5 2 2" xfId="45528"/>
    <cellStyle name="Note 8 5 2 3" xfId="45529"/>
    <cellStyle name="Note 8 5 3" xfId="45530"/>
    <cellStyle name="Note 8 5 4" xfId="45531"/>
    <cellStyle name="Note 8 5 5" xfId="45532"/>
    <cellStyle name="Note 8 6" xfId="9214"/>
    <cellStyle name="Note 8 6 2" xfId="45533"/>
    <cellStyle name="Note 8 6 2 2" xfId="45534"/>
    <cellStyle name="Note 8 6 2 3" xfId="45535"/>
    <cellStyle name="Note 8 6 3" xfId="45536"/>
    <cellStyle name="Note 8 6 4" xfId="45537"/>
    <cellStyle name="Note 8 6 5" xfId="45538"/>
    <cellStyle name="Note 8 7" xfId="45539"/>
    <cellStyle name="Note 8 7 2" xfId="45540"/>
    <cellStyle name="Note 8 7 2 2" xfId="45541"/>
    <cellStyle name="Note 8 7 3" xfId="45542"/>
    <cellStyle name="Note 8 7 4" xfId="45543"/>
    <cellStyle name="Note 8 7 5" xfId="45544"/>
    <cellStyle name="Note 8 8" xfId="45545"/>
    <cellStyle name="Note 8 8 2" xfId="45546"/>
    <cellStyle name="Note 8 8 2 2" xfId="45547"/>
    <cellStyle name="Note 8 8 3" xfId="45548"/>
    <cellStyle name="Note 8 9" xfId="45549"/>
    <cellStyle name="Note 8 9 2" xfId="45550"/>
    <cellStyle name="Note 80" xfId="45551"/>
    <cellStyle name="Note 80 2" xfId="45552"/>
    <cellStyle name="Note 81" xfId="45553"/>
    <cellStyle name="Note 81 2" xfId="45554"/>
    <cellStyle name="Note 82" xfId="45555"/>
    <cellStyle name="Note 82 2" xfId="45556"/>
    <cellStyle name="Note 83" xfId="45557"/>
    <cellStyle name="Note 83 2" xfId="45558"/>
    <cellStyle name="Note 84" xfId="45559"/>
    <cellStyle name="Note 84 2" xfId="45560"/>
    <cellStyle name="Note 85" xfId="45561"/>
    <cellStyle name="Note 85 2" xfId="45562"/>
    <cellStyle name="Note 86" xfId="45563"/>
    <cellStyle name="Note 86 2" xfId="45564"/>
    <cellStyle name="Note 87" xfId="45565"/>
    <cellStyle name="Note 87 2" xfId="45566"/>
    <cellStyle name="Note 88" xfId="45567"/>
    <cellStyle name="Note 88 2" xfId="45568"/>
    <cellStyle name="Note 89" xfId="45569"/>
    <cellStyle name="Note 89 2" xfId="45570"/>
    <cellStyle name="Note 9" xfId="9215"/>
    <cellStyle name="Note 9 2" xfId="9216"/>
    <cellStyle name="Note 9 2 2" xfId="45571"/>
    <cellStyle name="Note 9 2 2 2" xfId="45572"/>
    <cellStyle name="Note 9 2 2 3" xfId="45573"/>
    <cellStyle name="Note 9 2 3" xfId="45574"/>
    <cellStyle name="Note 9 2 4" xfId="45575"/>
    <cellStyle name="Note 9 2 5" xfId="45576"/>
    <cellStyle name="Note 9 3" xfId="9217"/>
    <cellStyle name="Note 9 3 2" xfId="45577"/>
    <cellStyle name="Note 9 3 2 2" xfId="45578"/>
    <cellStyle name="Note 9 3 2 3" xfId="45579"/>
    <cellStyle name="Note 9 3 3" xfId="45580"/>
    <cellStyle name="Note 9 3 4" xfId="45581"/>
    <cellStyle name="Note 9 3 5" xfId="45582"/>
    <cellStyle name="Note 9 4" xfId="9218"/>
    <cellStyle name="Note 9 4 2" xfId="45583"/>
    <cellStyle name="Note 9 4 2 2" xfId="45584"/>
    <cellStyle name="Note 9 4 2 3" xfId="45585"/>
    <cellStyle name="Note 9 4 3" xfId="45586"/>
    <cellStyle name="Note 9 4 4" xfId="45587"/>
    <cellStyle name="Note 9 5" xfId="45588"/>
    <cellStyle name="Note 9 6" xfId="45589"/>
    <cellStyle name="Note 9 7" xfId="45590"/>
    <cellStyle name="Note 90" xfId="45591"/>
    <cellStyle name="Note 90 2" xfId="45592"/>
    <cellStyle name="Note 91" xfId="45593"/>
    <cellStyle name="Note 91 2" xfId="45594"/>
    <cellStyle name="Note 92" xfId="45595"/>
    <cellStyle name="Note 93" xfId="45596"/>
    <cellStyle name="Note 94" xfId="45597"/>
    <cellStyle name="Note 95" xfId="45598"/>
    <cellStyle name="Note 96" xfId="45599"/>
    <cellStyle name="Notes#Total" xfId="9219"/>
    <cellStyle name="Nuevo" xfId="9220"/>
    <cellStyle name="numbers $ (no lines)" xfId="9221"/>
    <cellStyle name="numbers $ double line" xfId="9222"/>
    <cellStyle name="numbers only" xfId="9223"/>
    <cellStyle name="numbers single line" xfId="9224"/>
    <cellStyle name="nvision" xfId="56"/>
    <cellStyle name="nvision 2" xfId="45600"/>
    <cellStyle name="nvision 3" xfId="45601"/>
    <cellStyle name="o - Style1" xfId="9225"/>
    <cellStyle name="OCR12" xfId="45602"/>
    <cellStyle name="Œ…‹???‚è [0.00]_Sheet1" xfId="9226"/>
    <cellStyle name="Œ…‹???‚è_Sheet1" xfId="9227"/>
    <cellStyle name="Œ…‹æØ‚è [0.00]_!!!GO" xfId="9228"/>
    <cellStyle name="Œ…‹æØ‚è_!!!GO" xfId="9229"/>
    <cellStyle name="Other" xfId="57"/>
    <cellStyle name="Other light table shading" xfId="9230"/>
    <cellStyle name="OtherSheet" xfId="58"/>
    <cellStyle name="OtherSheet 2" xfId="9231"/>
    <cellStyle name="OtherSheet 3" xfId="45603"/>
    <cellStyle name="OthSh" xfId="59"/>
    <cellStyle name="OthSh 2" xfId="9232"/>
    <cellStyle name="Output" xfId="88" builtinId="21" customBuiltin="1"/>
    <cellStyle name="Output 10" xfId="9233"/>
    <cellStyle name="Output 10 2" xfId="9234"/>
    <cellStyle name="Output 10 2 2" xfId="45604"/>
    <cellStyle name="Output 10 3" xfId="9235"/>
    <cellStyle name="Output 10 3 2" xfId="45605"/>
    <cellStyle name="Output 10 4" xfId="9236"/>
    <cellStyle name="Output 10 4 2" xfId="45606"/>
    <cellStyle name="Output 10 5" xfId="45607"/>
    <cellStyle name="Output 11" xfId="9237"/>
    <cellStyle name="Output 11 2" xfId="9238"/>
    <cellStyle name="Output 11 2 2" xfId="45608"/>
    <cellStyle name="Output 11 3" xfId="9239"/>
    <cellStyle name="Output 11 3 2" xfId="45609"/>
    <cellStyle name="Output 11 4" xfId="9240"/>
    <cellStyle name="Output 11 4 2" xfId="45610"/>
    <cellStyle name="Output 11 5" xfId="45611"/>
    <cellStyle name="Output 12" xfId="9241"/>
    <cellStyle name="Output 12 2" xfId="9242"/>
    <cellStyle name="Output 12 2 2" xfId="45612"/>
    <cellStyle name="Output 12 3" xfId="9243"/>
    <cellStyle name="Output 12 3 2" xfId="45613"/>
    <cellStyle name="Output 12 4" xfId="9244"/>
    <cellStyle name="Output 12 4 2" xfId="45614"/>
    <cellStyle name="Output 13" xfId="9245"/>
    <cellStyle name="Output 14" xfId="9246"/>
    <cellStyle name="Output 14 2" xfId="45615"/>
    <cellStyle name="Output 15" xfId="9247"/>
    <cellStyle name="Output 15 2" xfId="45616"/>
    <cellStyle name="Output 16" xfId="9248"/>
    <cellStyle name="Output 16 2" xfId="45617"/>
    <cellStyle name="Output 17" xfId="9249"/>
    <cellStyle name="Output 17 2" xfId="45618"/>
    <cellStyle name="Output 18" xfId="9250"/>
    <cellStyle name="Output 18 2" xfId="45619"/>
    <cellStyle name="Output 19" xfId="9251"/>
    <cellStyle name="Output 19 2" xfId="45620"/>
    <cellStyle name="Output 2" xfId="9252"/>
    <cellStyle name="Output 2 10" xfId="9253"/>
    <cellStyle name="Output 2 11" xfId="9254"/>
    <cellStyle name="Output 2 12" xfId="9255"/>
    <cellStyle name="Output 2 13" xfId="9256"/>
    <cellStyle name="Output 2 14" xfId="9257"/>
    <cellStyle name="Output 2 14 2" xfId="45621"/>
    <cellStyle name="Output 2 15" xfId="9258"/>
    <cellStyle name="Output 2 15 2" xfId="45622"/>
    <cellStyle name="Output 2 16" xfId="47815"/>
    <cellStyle name="Output 2 2" xfId="9259"/>
    <cellStyle name="Output 2 2 2" xfId="45623"/>
    <cellStyle name="Output 2 2 3" xfId="45624"/>
    <cellStyle name="Output 2 3" xfId="9260"/>
    <cellStyle name="Output 2 3 2" xfId="9261"/>
    <cellStyle name="Output 2 3 3" xfId="9262"/>
    <cellStyle name="Output 2 3 4" xfId="9263"/>
    <cellStyle name="Output 2 3 5" xfId="9264"/>
    <cellStyle name="Output 2 3 6" xfId="9265"/>
    <cellStyle name="Output 2 3 7" xfId="9266"/>
    <cellStyle name="Output 2 3 8" xfId="9267"/>
    <cellStyle name="Output 2 3 9" xfId="45625"/>
    <cellStyle name="Output 2 4" xfId="9268"/>
    <cellStyle name="Output 2 4 2" xfId="9269"/>
    <cellStyle name="Output 2 4 3" xfId="9270"/>
    <cellStyle name="Output 2 4 4" xfId="9271"/>
    <cellStyle name="Output 2 4 5" xfId="9272"/>
    <cellStyle name="Output 2 4 6" xfId="9273"/>
    <cellStyle name="Output 2 4 7" xfId="9274"/>
    <cellStyle name="Output 2 4 8" xfId="9275"/>
    <cellStyle name="Output 2 5" xfId="9276"/>
    <cellStyle name="Output 2 5 2" xfId="9277"/>
    <cellStyle name="Output 2 5 3" xfId="9278"/>
    <cellStyle name="Output 2 5 4" xfId="9279"/>
    <cellStyle name="Output 2 5 5" xfId="9280"/>
    <cellStyle name="Output 2 5 6" xfId="9281"/>
    <cellStyle name="Output 2 5 7" xfId="9282"/>
    <cellStyle name="Output 2 5 8" xfId="9283"/>
    <cellStyle name="Output 2 6" xfId="9284"/>
    <cellStyle name="Output 2 7" xfId="9285"/>
    <cellStyle name="Output 2 8" xfId="9286"/>
    <cellStyle name="Output 2 9" xfId="9287"/>
    <cellStyle name="Output 20" xfId="45626"/>
    <cellStyle name="Output 3" xfId="9288"/>
    <cellStyle name="Output 3 10" xfId="9289"/>
    <cellStyle name="Output 3 11" xfId="9290"/>
    <cellStyle name="Output 3 12" xfId="9291"/>
    <cellStyle name="Output 3 13" xfId="9292"/>
    <cellStyle name="Output 3 14" xfId="9293"/>
    <cellStyle name="Output 3 14 2" xfId="45627"/>
    <cellStyle name="Output 3 15" xfId="9294"/>
    <cellStyle name="Output 3 15 2" xfId="45628"/>
    <cellStyle name="Output 3 16" xfId="45629"/>
    <cellStyle name="Output 3 2" xfId="9295"/>
    <cellStyle name="Output 3 3" xfId="9296"/>
    <cellStyle name="Output 3 3 2" xfId="9297"/>
    <cellStyle name="Output 3 3 3" xfId="9298"/>
    <cellStyle name="Output 3 3 4" xfId="9299"/>
    <cellStyle name="Output 3 3 5" xfId="9300"/>
    <cellStyle name="Output 3 3 6" xfId="9301"/>
    <cellStyle name="Output 3 3 7" xfId="9302"/>
    <cellStyle name="Output 3 3 8" xfId="9303"/>
    <cellStyle name="Output 3 4" xfId="9304"/>
    <cellStyle name="Output 3 4 2" xfId="9305"/>
    <cellStyle name="Output 3 4 3" xfId="9306"/>
    <cellStyle name="Output 3 4 4" xfId="9307"/>
    <cellStyle name="Output 3 4 5" xfId="9308"/>
    <cellStyle name="Output 3 4 6" xfId="9309"/>
    <cellStyle name="Output 3 4 7" xfId="9310"/>
    <cellStyle name="Output 3 4 8" xfId="9311"/>
    <cellStyle name="Output 3 5" xfId="9312"/>
    <cellStyle name="Output 3 5 2" xfId="9313"/>
    <cellStyle name="Output 3 5 3" xfId="9314"/>
    <cellStyle name="Output 3 5 4" xfId="9315"/>
    <cellStyle name="Output 3 5 5" xfId="9316"/>
    <cellStyle name="Output 3 5 6" xfId="9317"/>
    <cellStyle name="Output 3 5 7" xfId="9318"/>
    <cellStyle name="Output 3 5 8" xfId="9319"/>
    <cellStyle name="Output 3 6" xfId="9320"/>
    <cellStyle name="Output 3 7" xfId="9321"/>
    <cellStyle name="Output 3 8" xfId="9322"/>
    <cellStyle name="Output 3 9" xfId="9323"/>
    <cellStyle name="Output 4" xfId="9324"/>
    <cellStyle name="Output 4 2" xfId="9325"/>
    <cellStyle name="Output 4 2 2" xfId="45630"/>
    <cellStyle name="Output 4 3" xfId="9326"/>
    <cellStyle name="Output 4 3 2" xfId="45631"/>
    <cellStyle name="Output 4 4" xfId="9327"/>
    <cellStyle name="Output 4 4 2" xfId="45632"/>
    <cellStyle name="Output 4 5" xfId="45633"/>
    <cellStyle name="Output 5" xfId="9328"/>
    <cellStyle name="Output 5 2" xfId="9329"/>
    <cellStyle name="Output 5 2 2" xfId="45634"/>
    <cellStyle name="Output 5 3" xfId="9330"/>
    <cellStyle name="Output 5 3 2" xfId="45635"/>
    <cellStyle name="Output 5 4" xfId="9331"/>
    <cellStyle name="Output 5 4 2" xfId="45636"/>
    <cellStyle name="Output 5 5" xfId="45637"/>
    <cellStyle name="Output 6" xfId="9332"/>
    <cellStyle name="Output 6 2" xfId="9333"/>
    <cellStyle name="Output 6 2 2" xfId="45638"/>
    <cellStyle name="Output 6 3" xfId="9334"/>
    <cellStyle name="Output 6 3 2" xfId="45639"/>
    <cellStyle name="Output 6 4" xfId="9335"/>
    <cellStyle name="Output 6 4 2" xfId="45640"/>
    <cellStyle name="Output 6 5" xfId="45641"/>
    <cellStyle name="Output 7" xfId="9336"/>
    <cellStyle name="Output 7 2" xfId="9337"/>
    <cellStyle name="Output 7 2 2" xfId="45642"/>
    <cellStyle name="Output 7 3" xfId="9338"/>
    <cellStyle name="Output 7 3 2" xfId="45643"/>
    <cellStyle name="Output 7 4" xfId="9339"/>
    <cellStyle name="Output 7 4 2" xfId="45644"/>
    <cellStyle name="Output 7 5" xfId="45645"/>
    <cellStyle name="Output 8" xfId="9340"/>
    <cellStyle name="Output 8 2" xfId="9341"/>
    <cellStyle name="Output 8 2 2" xfId="45646"/>
    <cellStyle name="Output 8 3" xfId="9342"/>
    <cellStyle name="Output 8 3 2" xfId="45647"/>
    <cellStyle name="Output 8 4" xfId="9343"/>
    <cellStyle name="Output 8 4 2" xfId="45648"/>
    <cellStyle name="Output 8 5" xfId="45649"/>
    <cellStyle name="Output 9" xfId="9344"/>
    <cellStyle name="Output 9 2" xfId="9345"/>
    <cellStyle name="Output 9 2 2" xfId="45650"/>
    <cellStyle name="Output 9 3" xfId="9346"/>
    <cellStyle name="Output 9 3 2" xfId="45651"/>
    <cellStyle name="Output 9 4" xfId="9347"/>
    <cellStyle name="Output 9 4 2" xfId="45652"/>
    <cellStyle name="Output 9 5" xfId="45653"/>
    <cellStyle name="Output Amounts" xfId="9348"/>
    <cellStyle name="Output Amounts 10" xfId="9349"/>
    <cellStyle name="Output Amounts 10 10" xfId="9350"/>
    <cellStyle name="Output Amounts 10 11" xfId="9351"/>
    <cellStyle name="Output Amounts 10 12" xfId="9352"/>
    <cellStyle name="Output Amounts 10 13" xfId="9353"/>
    <cellStyle name="Output Amounts 10 14" xfId="9354"/>
    <cellStyle name="Output Amounts 10 15" xfId="9355"/>
    <cellStyle name="Output Amounts 10 16" xfId="9356"/>
    <cellStyle name="Output Amounts 10 17" xfId="9357"/>
    <cellStyle name="Output Amounts 10 18" xfId="9358"/>
    <cellStyle name="Output Amounts 10 19" xfId="9359"/>
    <cellStyle name="Output Amounts 10 2" xfId="9360"/>
    <cellStyle name="Output Amounts 10 2 10" xfId="9361"/>
    <cellStyle name="Output Amounts 10 2 2" xfId="9362"/>
    <cellStyle name="Output Amounts 10 2 3" xfId="9363"/>
    <cellStyle name="Output Amounts 10 2 4" xfId="9364"/>
    <cellStyle name="Output Amounts 10 2 5" xfId="9365"/>
    <cellStyle name="Output Amounts 10 2 6" xfId="9366"/>
    <cellStyle name="Output Amounts 10 2 7" xfId="9367"/>
    <cellStyle name="Output Amounts 10 2 8" xfId="9368"/>
    <cellStyle name="Output Amounts 10 2 9" xfId="9369"/>
    <cellStyle name="Output Amounts 10 20" xfId="9370"/>
    <cellStyle name="Output Amounts 10 21" xfId="9371"/>
    <cellStyle name="Output Amounts 10 22" xfId="9372"/>
    <cellStyle name="Output Amounts 10 23" xfId="9373"/>
    <cellStyle name="Output Amounts 10 24" xfId="9374"/>
    <cellStyle name="Output Amounts 10 25" xfId="9375"/>
    <cellStyle name="Output Amounts 10 26" xfId="9376"/>
    <cellStyle name="Output Amounts 10 27" xfId="9377"/>
    <cellStyle name="Output Amounts 10 28" xfId="9378"/>
    <cellStyle name="Output Amounts 10 29" xfId="9379"/>
    <cellStyle name="Output Amounts 10 3" xfId="9380"/>
    <cellStyle name="Output Amounts 10 3 2" xfId="9381"/>
    <cellStyle name="Output Amounts 10 3 3" xfId="9382"/>
    <cellStyle name="Output Amounts 10 30" xfId="9383"/>
    <cellStyle name="Output Amounts 10 31" xfId="9384"/>
    <cellStyle name="Output Amounts 10 32" xfId="9385"/>
    <cellStyle name="Output Amounts 10 33" xfId="9386"/>
    <cellStyle name="Output Amounts 10 34" xfId="9387"/>
    <cellStyle name="Output Amounts 10 35" xfId="9388"/>
    <cellStyle name="Output Amounts 10 36" xfId="9389"/>
    <cellStyle name="Output Amounts 10 37" xfId="9390"/>
    <cellStyle name="Output Amounts 10 38" xfId="9391"/>
    <cellStyle name="Output Amounts 10 4" xfId="9392"/>
    <cellStyle name="Output Amounts 10 4 2" xfId="9393"/>
    <cellStyle name="Output Amounts 10 4 3" xfId="9394"/>
    <cellStyle name="Output Amounts 10 5" xfId="9395"/>
    <cellStyle name="Output Amounts 10 5 2" xfId="9396"/>
    <cellStyle name="Output Amounts 10 5 3" xfId="9397"/>
    <cellStyle name="Output Amounts 10 6" xfId="9398"/>
    <cellStyle name="Output Amounts 10 6 2" xfId="9399"/>
    <cellStyle name="Output Amounts 10 6 3" xfId="9400"/>
    <cellStyle name="Output Amounts 10 7" xfId="9401"/>
    <cellStyle name="Output Amounts 10 7 2" xfId="9402"/>
    <cellStyle name="Output Amounts 10 7 3" xfId="9403"/>
    <cellStyle name="Output Amounts 10 8" xfId="9404"/>
    <cellStyle name="Output Amounts 10 8 2" xfId="9405"/>
    <cellStyle name="Output Amounts 10 8 3" xfId="9406"/>
    <cellStyle name="Output Amounts 10 9" xfId="9407"/>
    <cellStyle name="Output Amounts 11" xfId="9408"/>
    <cellStyle name="Output Amounts 11 2" xfId="9409"/>
    <cellStyle name="Output Amounts 11 2 2" xfId="9410"/>
    <cellStyle name="Output Amounts 11 2 3" xfId="9411"/>
    <cellStyle name="Output Amounts 11 3" xfId="9412"/>
    <cellStyle name="Output Amounts 12" xfId="9413"/>
    <cellStyle name="Output Amounts 12 2" xfId="9414"/>
    <cellStyle name="Output Amounts 12 2 2" xfId="9415"/>
    <cellStyle name="Output Amounts 12 2 3" xfId="9416"/>
    <cellStyle name="Output Amounts 12 3" xfId="9417"/>
    <cellStyle name="Output Amounts 13" xfId="9418"/>
    <cellStyle name="Output Amounts 13 10" xfId="9419"/>
    <cellStyle name="Output Amounts 13 2" xfId="9420"/>
    <cellStyle name="Output Amounts 13 3" xfId="9421"/>
    <cellStyle name="Output Amounts 13 4" xfId="9422"/>
    <cellStyle name="Output Amounts 13 5" xfId="9423"/>
    <cellStyle name="Output Amounts 13 6" xfId="9424"/>
    <cellStyle name="Output Amounts 13 7" xfId="9425"/>
    <cellStyle name="Output Amounts 13 8" xfId="9426"/>
    <cellStyle name="Output Amounts 13 9" xfId="9427"/>
    <cellStyle name="Output Amounts 14" xfId="9428"/>
    <cellStyle name="Output Amounts 14 10" xfId="9429"/>
    <cellStyle name="Output Amounts 14 2" xfId="9430"/>
    <cellStyle name="Output Amounts 14 3" xfId="9431"/>
    <cellStyle name="Output Amounts 14 4" xfId="9432"/>
    <cellStyle name="Output Amounts 14 5" xfId="9433"/>
    <cellStyle name="Output Amounts 14 6" xfId="9434"/>
    <cellStyle name="Output Amounts 14 7" xfId="9435"/>
    <cellStyle name="Output Amounts 14 8" xfId="9436"/>
    <cellStyle name="Output Amounts 14 9" xfId="9437"/>
    <cellStyle name="Output Amounts 15" xfId="9438"/>
    <cellStyle name="Output Amounts 15 2" xfId="9439"/>
    <cellStyle name="Output Amounts 15 3" xfId="9440"/>
    <cellStyle name="Output Amounts 16" xfId="9441"/>
    <cellStyle name="Output Amounts 17" xfId="9442"/>
    <cellStyle name="Output Amounts 18" xfId="9443"/>
    <cellStyle name="Output Amounts 19" xfId="9444"/>
    <cellStyle name="Output Amounts 2" xfId="9445"/>
    <cellStyle name="Output Amounts 2 2" xfId="9446"/>
    <cellStyle name="Output Amounts 2 2 10" xfId="9447"/>
    <cellStyle name="Output Amounts 2 2 2" xfId="9448"/>
    <cellStyle name="Output Amounts 2 2 3" xfId="9449"/>
    <cellStyle name="Output Amounts 2 2 4" xfId="9450"/>
    <cellStyle name="Output Amounts 2 2 5" xfId="9451"/>
    <cellStyle name="Output Amounts 2 2 6" xfId="9452"/>
    <cellStyle name="Output Amounts 2 2 7" xfId="9453"/>
    <cellStyle name="Output Amounts 2 2 8" xfId="9454"/>
    <cellStyle name="Output Amounts 2 2 9" xfId="9455"/>
    <cellStyle name="Output Amounts 2 3" xfId="9456"/>
    <cellStyle name="Output Amounts 2 3 10" xfId="9457"/>
    <cellStyle name="Output Amounts 2 3 2" xfId="9458"/>
    <cellStyle name="Output Amounts 2 3 3" xfId="9459"/>
    <cellStyle name="Output Amounts 2 3 4" xfId="9460"/>
    <cellStyle name="Output Amounts 2 3 5" xfId="9461"/>
    <cellStyle name="Output Amounts 2 3 6" xfId="9462"/>
    <cellStyle name="Output Amounts 2 3 7" xfId="9463"/>
    <cellStyle name="Output Amounts 2 3 8" xfId="9464"/>
    <cellStyle name="Output Amounts 2 3 9" xfId="9465"/>
    <cellStyle name="Output Amounts 2 4" xfId="9466"/>
    <cellStyle name="Output Amounts 2 4 10" xfId="9467"/>
    <cellStyle name="Output Amounts 2 4 2" xfId="9468"/>
    <cellStyle name="Output Amounts 2 4 3" xfId="9469"/>
    <cellStyle name="Output Amounts 2 4 4" xfId="9470"/>
    <cellStyle name="Output Amounts 2 4 5" xfId="9471"/>
    <cellStyle name="Output Amounts 2 4 6" xfId="9472"/>
    <cellStyle name="Output Amounts 2 4 7" xfId="9473"/>
    <cellStyle name="Output Amounts 2 4 8" xfId="9474"/>
    <cellStyle name="Output Amounts 2 4 9" xfId="9475"/>
    <cellStyle name="Output Amounts 2 5" xfId="9476"/>
    <cellStyle name="Output Amounts 2 6" xfId="9477"/>
    <cellStyle name="Output Amounts 2 6 2" xfId="9478"/>
    <cellStyle name="Output Amounts 2 6 3" xfId="9479"/>
    <cellStyle name="Output Amounts 2 7" xfId="9480"/>
    <cellStyle name="Output Amounts 20" xfId="9481"/>
    <cellStyle name="Output Amounts 21" xfId="9482"/>
    <cellStyle name="Output Amounts 22" xfId="9483"/>
    <cellStyle name="Output Amounts 3" xfId="9484"/>
    <cellStyle name="Output Amounts 3 2" xfId="9485"/>
    <cellStyle name="Output Amounts 3 2 10" xfId="9486"/>
    <cellStyle name="Output Amounts 3 2 2" xfId="9487"/>
    <cellStyle name="Output Amounts 3 2 3" xfId="9488"/>
    <cellStyle name="Output Amounts 3 2 4" xfId="9489"/>
    <cellStyle name="Output Amounts 3 2 5" xfId="9490"/>
    <cellStyle name="Output Amounts 3 2 6" xfId="9491"/>
    <cellStyle name="Output Amounts 3 2 7" xfId="9492"/>
    <cellStyle name="Output Amounts 3 2 8" xfId="9493"/>
    <cellStyle name="Output Amounts 3 2 9" xfId="9494"/>
    <cellStyle name="Output Amounts 3 3" xfId="9495"/>
    <cellStyle name="Output Amounts 3 3 10" xfId="9496"/>
    <cellStyle name="Output Amounts 3 3 2" xfId="9497"/>
    <cellStyle name="Output Amounts 3 3 3" xfId="9498"/>
    <cellStyle name="Output Amounts 3 3 4" xfId="9499"/>
    <cellStyle name="Output Amounts 3 3 5" xfId="9500"/>
    <cellStyle name="Output Amounts 3 3 6" xfId="9501"/>
    <cellStyle name="Output Amounts 3 3 7" xfId="9502"/>
    <cellStyle name="Output Amounts 3 3 8" xfId="9503"/>
    <cellStyle name="Output Amounts 3 3 9" xfId="9504"/>
    <cellStyle name="Output Amounts 3 4" xfId="9505"/>
    <cellStyle name="Output Amounts 3 4 10" xfId="9506"/>
    <cellStyle name="Output Amounts 3 4 2" xfId="9507"/>
    <cellStyle name="Output Amounts 3 4 3" xfId="9508"/>
    <cellStyle name="Output Amounts 3 4 4" xfId="9509"/>
    <cellStyle name="Output Amounts 3 4 5" xfId="9510"/>
    <cellStyle name="Output Amounts 3 4 6" xfId="9511"/>
    <cellStyle name="Output Amounts 3 4 7" xfId="9512"/>
    <cellStyle name="Output Amounts 3 4 8" xfId="9513"/>
    <cellStyle name="Output Amounts 3 4 9" xfId="9514"/>
    <cellStyle name="Output Amounts 3 5" xfId="9515"/>
    <cellStyle name="Output Amounts 3 6" xfId="9516"/>
    <cellStyle name="Output Amounts 3 6 2" xfId="9517"/>
    <cellStyle name="Output Amounts 3 6 3" xfId="9518"/>
    <cellStyle name="Output Amounts 3 7" xfId="9519"/>
    <cellStyle name="Output Amounts 4" xfId="9520"/>
    <cellStyle name="Output Amounts 4 10" xfId="9521"/>
    <cellStyle name="Output Amounts 4 10 2" xfId="9522"/>
    <cellStyle name="Output Amounts 4 10 3" xfId="9523"/>
    <cellStyle name="Output Amounts 4 11" xfId="9524"/>
    <cellStyle name="Output Amounts 4 11 2" xfId="9525"/>
    <cellStyle name="Output Amounts 4 11 3" xfId="9526"/>
    <cellStyle name="Output Amounts 4 12" xfId="9527"/>
    <cellStyle name="Output Amounts 4 13" xfId="9528"/>
    <cellStyle name="Output Amounts 4 14" xfId="9529"/>
    <cellStyle name="Output Amounts 4 15" xfId="9530"/>
    <cellStyle name="Output Amounts 4 16" xfId="9531"/>
    <cellStyle name="Output Amounts 4 17" xfId="9532"/>
    <cellStyle name="Output Amounts 4 18" xfId="9533"/>
    <cellStyle name="Output Amounts 4 19" xfId="9534"/>
    <cellStyle name="Output Amounts 4 2" xfId="9535"/>
    <cellStyle name="Output Amounts 4 2 10" xfId="9536"/>
    <cellStyle name="Output Amounts 4 2 11" xfId="9537"/>
    <cellStyle name="Output Amounts 4 2 12" xfId="9538"/>
    <cellStyle name="Output Amounts 4 2 13" xfId="9539"/>
    <cellStyle name="Output Amounts 4 2 14" xfId="9540"/>
    <cellStyle name="Output Amounts 4 2 15" xfId="9541"/>
    <cellStyle name="Output Amounts 4 2 16" xfId="9542"/>
    <cellStyle name="Output Amounts 4 2 17" xfId="9543"/>
    <cellStyle name="Output Amounts 4 2 18" xfId="9544"/>
    <cellStyle name="Output Amounts 4 2 19" xfId="9545"/>
    <cellStyle name="Output Amounts 4 2 2" xfId="9546"/>
    <cellStyle name="Output Amounts 4 2 20" xfId="9547"/>
    <cellStyle name="Output Amounts 4 2 21" xfId="9548"/>
    <cellStyle name="Output Amounts 4 2 22" xfId="9549"/>
    <cellStyle name="Output Amounts 4 2 23" xfId="9550"/>
    <cellStyle name="Output Amounts 4 2 24" xfId="9551"/>
    <cellStyle name="Output Amounts 4 2 25" xfId="9552"/>
    <cellStyle name="Output Amounts 4 2 26" xfId="9553"/>
    <cellStyle name="Output Amounts 4 2 27" xfId="9554"/>
    <cellStyle name="Output Amounts 4 2 28" xfId="9555"/>
    <cellStyle name="Output Amounts 4 2 29" xfId="9556"/>
    <cellStyle name="Output Amounts 4 2 3" xfId="9557"/>
    <cellStyle name="Output Amounts 4 2 30" xfId="9558"/>
    <cellStyle name="Output Amounts 4 2 31" xfId="9559"/>
    <cellStyle name="Output Amounts 4 2 32" xfId="9560"/>
    <cellStyle name="Output Amounts 4 2 33" xfId="9561"/>
    <cellStyle name="Output Amounts 4 2 34" xfId="9562"/>
    <cellStyle name="Output Amounts 4 2 35" xfId="9563"/>
    <cellStyle name="Output Amounts 4 2 36" xfId="9564"/>
    <cellStyle name="Output Amounts 4 2 4" xfId="9565"/>
    <cellStyle name="Output Amounts 4 2 5" xfId="9566"/>
    <cellStyle name="Output Amounts 4 2 6" xfId="9567"/>
    <cellStyle name="Output Amounts 4 2 7" xfId="9568"/>
    <cellStyle name="Output Amounts 4 2 8" xfId="9569"/>
    <cellStyle name="Output Amounts 4 2 9" xfId="9570"/>
    <cellStyle name="Output Amounts 4 20" xfId="9571"/>
    <cellStyle name="Output Amounts 4 21" xfId="9572"/>
    <cellStyle name="Output Amounts 4 22" xfId="9573"/>
    <cellStyle name="Output Amounts 4 23" xfId="9574"/>
    <cellStyle name="Output Amounts 4 24" xfId="9575"/>
    <cellStyle name="Output Amounts 4 25" xfId="9576"/>
    <cellStyle name="Output Amounts 4 26" xfId="9577"/>
    <cellStyle name="Output Amounts 4 27" xfId="9578"/>
    <cellStyle name="Output Amounts 4 28" xfId="9579"/>
    <cellStyle name="Output Amounts 4 29" xfId="9580"/>
    <cellStyle name="Output Amounts 4 3" xfId="9581"/>
    <cellStyle name="Output Amounts 4 30" xfId="9582"/>
    <cellStyle name="Output Amounts 4 31" xfId="9583"/>
    <cellStyle name="Output Amounts 4 32" xfId="9584"/>
    <cellStyle name="Output Amounts 4 33" xfId="9585"/>
    <cellStyle name="Output Amounts 4 34" xfId="9586"/>
    <cellStyle name="Output Amounts 4 35" xfId="9587"/>
    <cellStyle name="Output Amounts 4 36" xfId="9588"/>
    <cellStyle name="Output Amounts 4 37" xfId="9589"/>
    <cellStyle name="Output Amounts 4 38" xfId="9590"/>
    <cellStyle name="Output Amounts 4 39" xfId="9591"/>
    <cellStyle name="Output Amounts 4 4" xfId="9592"/>
    <cellStyle name="Output Amounts 4 40" xfId="9593"/>
    <cellStyle name="Output Amounts 4 5" xfId="9594"/>
    <cellStyle name="Output Amounts 4 5 2" xfId="9595"/>
    <cellStyle name="Output Amounts 4 5 3" xfId="9596"/>
    <cellStyle name="Output Amounts 4 6" xfId="9597"/>
    <cellStyle name="Output Amounts 4 6 2" xfId="9598"/>
    <cellStyle name="Output Amounts 4 6 3" xfId="9599"/>
    <cellStyle name="Output Amounts 4 7" xfId="9600"/>
    <cellStyle name="Output Amounts 4 7 2" xfId="9601"/>
    <cellStyle name="Output Amounts 4 7 3" xfId="9602"/>
    <cellStyle name="Output Amounts 4 8" xfId="9603"/>
    <cellStyle name="Output Amounts 4 8 2" xfId="9604"/>
    <cellStyle name="Output Amounts 4 8 3" xfId="9605"/>
    <cellStyle name="Output Amounts 4 9" xfId="9606"/>
    <cellStyle name="Output Amounts 4 9 2" xfId="9607"/>
    <cellStyle name="Output Amounts 4 9 3" xfId="9608"/>
    <cellStyle name="Output Amounts 5" xfId="9609"/>
    <cellStyle name="Output Amounts 5 10" xfId="9610"/>
    <cellStyle name="Output Amounts 5 10 2" xfId="9611"/>
    <cellStyle name="Output Amounts 5 10 3" xfId="9612"/>
    <cellStyle name="Output Amounts 5 11" xfId="9613"/>
    <cellStyle name="Output Amounts 5 11 2" xfId="9614"/>
    <cellStyle name="Output Amounts 5 11 3" xfId="9615"/>
    <cellStyle name="Output Amounts 5 12" xfId="9616"/>
    <cellStyle name="Output Amounts 5 13" xfId="9617"/>
    <cellStyle name="Output Amounts 5 14" xfId="9618"/>
    <cellStyle name="Output Amounts 5 15" xfId="9619"/>
    <cellStyle name="Output Amounts 5 16" xfId="9620"/>
    <cellStyle name="Output Amounts 5 17" xfId="9621"/>
    <cellStyle name="Output Amounts 5 18" xfId="9622"/>
    <cellStyle name="Output Amounts 5 19" xfId="9623"/>
    <cellStyle name="Output Amounts 5 2" xfId="9624"/>
    <cellStyle name="Output Amounts 5 2 10" xfId="9625"/>
    <cellStyle name="Output Amounts 5 2 11" xfId="9626"/>
    <cellStyle name="Output Amounts 5 2 12" xfId="9627"/>
    <cellStyle name="Output Amounts 5 2 13" xfId="9628"/>
    <cellStyle name="Output Amounts 5 2 14" xfId="9629"/>
    <cellStyle name="Output Amounts 5 2 15" xfId="9630"/>
    <cellStyle name="Output Amounts 5 2 16" xfId="9631"/>
    <cellStyle name="Output Amounts 5 2 17" xfId="9632"/>
    <cellStyle name="Output Amounts 5 2 18" xfId="9633"/>
    <cellStyle name="Output Amounts 5 2 19" xfId="9634"/>
    <cellStyle name="Output Amounts 5 2 2" xfId="9635"/>
    <cellStyle name="Output Amounts 5 2 20" xfId="9636"/>
    <cellStyle name="Output Amounts 5 2 21" xfId="9637"/>
    <cellStyle name="Output Amounts 5 2 22" xfId="9638"/>
    <cellStyle name="Output Amounts 5 2 23" xfId="9639"/>
    <cellStyle name="Output Amounts 5 2 24" xfId="9640"/>
    <cellStyle name="Output Amounts 5 2 25" xfId="9641"/>
    <cellStyle name="Output Amounts 5 2 26" xfId="9642"/>
    <cellStyle name="Output Amounts 5 2 27" xfId="9643"/>
    <cellStyle name="Output Amounts 5 2 28" xfId="9644"/>
    <cellStyle name="Output Amounts 5 2 29" xfId="9645"/>
    <cellStyle name="Output Amounts 5 2 3" xfId="9646"/>
    <cellStyle name="Output Amounts 5 2 30" xfId="9647"/>
    <cellStyle name="Output Amounts 5 2 31" xfId="9648"/>
    <cellStyle name="Output Amounts 5 2 32" xfId="9649"/>
    <cellStyle name="Output Amounts 5 2 33" xfId="9650"/>
    <cellStyle name="Output Amounts 5 2 34" xfId="9651"/>
    <cellStyle name="Output Amounts 5 2 35" xfId="9652"/>
    <cellStyle name="Output Amounts 5 2 36" xfId="9653"/>
    <cellStyle name="Output Amounts 5 2 4" xfId="9654"/>
    <cellStyle name="Output Amounts 5 2 5" xfId="9655"/>
    <cellStyle name="Output Amounts 5 2 6" xfId="9656"/>
    <cellStyle name="Output Amounts 5 2 7" xfId="9657"/>
    <cellStyle name="Output Amounts 5 2 8" xfId="9658"/>
    <cellStyle name="Output Amounts 5 2 9" xfId="9659"/>
    <cellStyle name="Output Amounts 5 20" xfId="9660"/>
    <cellStyle name="Output Amounts 5 21" xfId="9661"/>
    <cellStyle name="Output Amounts 5 22" xfId="9662"/>
    <cellStyle name="Output Amounts 5 23" xfId="9663"/>
    <cellStyle name="Output Amounts 5 24" xfId="9664"/>
    <cellStyle name="Output Amounts 5 25" xfId="9665"/>
    <cellStyle name="Output Amounts 5 26" xfId="9666"/>
    <cellStyle name="Output Amounts 5 27" xfId="9667"/>
    <cellStyle name="Output Amounts 5 28" xfId="9668"/>
    <cellStyle name="Output Amounts 5 29" xfId="9669"/>
    <cellStyle name="Output Amounts 5 3" xfId="9670"/>
    <cellStyle name="Output Amounts 5 30" xfId="9671"/>
    <cellStyle name="Output Amounts 5 31" xfId="9672"/>
    <cellStyle name="Output Amounts 5 32" xfId="9673"/>
    <cellStyle name="Output Amounts 5 33" xfId="9674"/>
    <cellStyle name="Output Amounts 5 34" xfId="9675"/>
    <cellStyle name="Output Amounts 5 35" xfId="9676"/>
    <cellStyle name="Output Amounts 5 36" xfId="9677"/>
    <cellStyle name="Output Amounts 5 37" xfId="9678"/>
    <cellStyle name="Output Amounts 5 38" xfId="9679"/>
    <cellStyle name="Output Amounts 5 39" xfId="9680"/>
    <cellStyle name="Output Amounts 5 4" xfId="9681"/>
    <cellStyle name="Output Amounts 5 40" xfId="9682"/>
    <cellStyle name="Output Amounts 5 5" xfId="9683"/>
    <cellStyle name="Output Amounts 5 5 2" xfId="9684"/>
    <cellStyle name="Output Amounts 5 5 3" xfId="9685"/>
    <cellStyle name="Output Amounts 5 6" xfId="9686"/>
    <cellStyle name="Output Amounts 5 6 2" xfId="9687"/>
    <cellStyle name="Output Amounts 5 6 3" xfId="9688"/>
    <cellStyle name="Output Amounts 5 7" xfId="9689"/>
    <cellStyle name="Output Amounts 5 7 2" xfId="9690"/>
    <cellStyle name="Output Amounts 5 7 3" xfId="9691"/>
    <cellStyle name="Output Amounts 5 8" xfId="9692"/>
    <cellStyle name="Output Amounts 5 8 2" xfId="9693"/>
    <cellStyle name="Output Amounts 5 8 3" xfId="9694"/>
    <cellStyle name="Output Amounts 5 9" xfId="9695"/>
    <cellStyle name="Output Amounts 5 9 2" xfId="9696"/>
    <cellStyle name="Output Amounts 5 9 3" xfId="9697"/>
    <cellStyle name="Output Amounts 6" xfId="9698"/>
    <cellStyle name="Output Amounts 6 10" xfId="9699"/>
    <cellStyle name="Output Amounts 6 10 2" xfId="9700"/>
    <cellStyle name="Output Amounts 6 10 3" xfId="9701"/>
    <cellStyle name="Output Amounts 6 11" xfId="9702"/>
    <cellStyle name="Output Amounts 6 11 2" xfId="9703"/>
    <cellStyle name="Output Amounts 6 11 3" xfId="9704"/>
    <cellStyle name="Output Amounts 6 12" xfId="9705"/>
    <cellStyle name="Output Amounts 6 13" xfId="9706"/>
    <cellStyle name="Output Amounts 6 14" xfId="9707"/>
    <cellStyle name="Output Amounts 6 15" xfId="9708"/>
    <cellStyle name="Output Amounts 6 16" xfId="9709"/>
    <cellStyle name="Output Amounts 6 17" xfId="9710"/>
    <cellStyle name="Output Amounts 6 18" xfId="9711"/>
    <cellStyle name="Output Amounts 6 19" xfId="9712"/>
    <cellStyle name="Output Amounts 6 2" xfId="9713"/>
    <cellStyle name="Output Amounts 6 2 10" xfId="9714"/>
    <cellStyle name="Output Amounts 6 2 11" xfId="9715"/>
    <cellStyle name="Output Amounts 6 2 12" xfId="9716"/>
    <cellStyle name="Output Amounts 6 2 13" xfId="9717"/>
    <cellStyle name="Output Amounts 6 2 14" xfId="9718"/>
    <cellStyle name="Output Amounts 6 2 15" xfId="9719"/>
    <cellStyle name="Output Amounts 6 2 16" xfId="9720"/>
    <cellStyle name="Output Amounts 6 2 17" xfId="9721"/>
    <cellStyle name="Output Amounts 6 2 18" xfId="9722"/>
    <cellStyle name="Output Amounts 6 2 19" xfId="9723"/>
    <cellStyle name="Output Amounts 6 2 2" xfId="9724"/>
    <cellStyle name="Output Amounts 6 2 20" xfId="9725"/>
    <cellStyle name="Output Amounts 6 2 21" xfId="9726"/>
    <cellStyle name="Output Amounts 6 2 22" xfId="9727"/>
    <cellStyle name="Output Amounts 6 2 23" xfId="9728"/>
    <cellStyle name="Output Amounts 6 2 24" xfId="9729"/>
    <cellStyle name="Output Amounts 6 2 25" xfId="9730"/>
    <cellStyle name="Output Amounts 6 2 26" xfId="9731"/>
    <cellStyle name="Output Amounts 6 2 27" xfId="9732"/>
    <cellStyle name="Output Amounts 6 2 28" xfId="9733"/>
    <cellStyle name="Output Amounts 6 2 29" xfId="9734"/>
    <cellStyle name="Output Amounts 6 2 3" xfId="9735"/>
    <cellStyle name="Output Amounts 6 2 30" xfId="9736"/>
    <cellStyle name="Output Amounts 6 2 31" xfId="9737"/>
    <cellStyle name="Output Amounts 6 2 32" xfId="9738"/>
    <cellStyle name="Output Amounts 6 2 33" xfId="9739"/>
    <cellStyle name="Output Amounts 6 2 34" xfId="9740"/>
    <cellStyle name="Output Amounts 6 2 35" xfId="9741"/>
    <cellStyle name="Output Amounts 6 2 36" xfId="9742"/>
    <cellStyle name="Output Amounts 6 2 4" xfId="9743"/>
    <cellStyle name="Output Amounts 6 2 5" xfId="9744"/>
    <cellStyle name="Output Amounts 6 2 6" xfId="9745"/>
    <cellStyle name="Output Amounts 6 2 7" xfId="9746"/>
    <cellStyle name="Output Amounts 6 2 8" xfId="9747"/>
    <cellStyle name="Output Amounts 6 2 9" xfId="9748"/>
    <cellStyle name="Output Amounts 6 20" xfId="9749"/>
    <cellStyle name="Output Amounts 6 21" xfId="9750"/>
    <cellStyle name="Output Amounts 6 22" xfId="9751"/>
    <cellStyle name="Output Amounts 6 23" xfId="9752"/>
    <cellStyle name="Output Amounts 6 24" xfId="9753"/>
    <cellStyle name="Output Amounts 6 25" xfId="9754"/>
    <cellStyle name="Output Amounts 6 26" xfId="9755"/>
    <cellStyle name="Output Amounts 6 27" xfId="9756"/>
    <cellStyle name="Output Amounts 6 28" xfId="9757"/>
    <cellStyle name="Output Amounts 6 29" xfId="9758"/>
    <cellStyle name="Output Amounts 6 3" xfId="9759"/>
    <cellStyle name="Output Amounts 6 30" xfId="9760"/>
    <cellStyle name="Output Amounts 6 31" xfId="9761"/>
    <cellStyle name="Output Amounts 6 32" xfId="9762"/>
    <cellStyle name="Output Amounts 6 33" xfId="9763"/>
    <cellStyle name="Output Amounts 6 34" xfId="9764"/>
    <cellStyle name="Output Amounts 6 35" xfId="9765"/>
    <cellStyle name="Output Amounts 6 36" xfId="9766"/>
    <cellStyle name="Output Amounts 6 37" xfId="9767"/>
    <cellStyle name="Output Amounts 6 38" xfId="9768"/>
    <cellStyle name="Output Amounts 6 39" xfId="9769"/>
    <cellStyle name="Output Amounts 6 4" xfId="9770"/>
    <cellStyle name="Output Amounts 6 40" xfId="9771"/>
    <cellStyle name="Output Amounts 6 5" xfId="9772"/>
    <cellStyle name="Output Amounts 6 5 2" xfId="9773"/>
    <cellStyle name="Output Amounts 6 5 3" xfId="9774"/>
    <cellStyle name="Output Amounts 6 6" xfId="9775"/>
    <cellStyle name="Output Amounts 6 6 2" xfId="9776"/>
    <cellStyle name="Output Amounts 6 6 3" xfId="9777"/>
    <cellStyle name="Output Amounts 6 7" xfId="9778"/>
    <cellStyle name="Output Amounts 6 7 2" xfId="9779"/>
    <cellStyle name="Output Amounts 6 7 3" xfId="9780"/>
    <cellStyle name="Output Amounts 6 8" xfId="9781"/>
    <cellStyle name="Output Amounts 6 8 2" xfId="9782"/>
    <cellStyle name="Output Amounts 6 8 3" xfId="9783"/>
    <cellStyle name="Output Amounts 6 9" xfId="9784"/>
    <cellStyle name="Output Amounts 6 9 2" xfId="9785"/>
    <cellStyle name="Output Amounts 6 9 3" xfId="9786"/>
    <cellStyle name="Output Amounts 7" xfId="9787"/>
    <cellStyle name="Output Amounts 7 10" xfId="9788"/>
    <cellStyle name="Output Amounts 7 10 2" xfId="9789"/>
    <cellStyle name="Output Amounts 7 10 3" xfId="9790"/>
    <cellStyle name="Output Amounts 7 11" xfId="9791"/>
    <cellStyle name="Output Amounts 7 11 2" xfId="9792"/>
    <cellStyle name="Output Amounts 7 11 3" xfId="9793"/>
    <cellStyle name="Output Amounts 7 12" xfId="9794"/>
    <cellStyle name="Output Amounts 7 13" xfId="9795"/>
    <cellStyle name="Output Amounts 7 14" xfId="9796"/>
    <cellStyle name="Output Amounts 7 15" xfId="9797"/>
    <cellStyle name="Output Amounts 7 16" xfId="9798"/>
    <cellStyle name="Output Amounts 7 17" xfId="9799"/>
    <cellStyle name="Output Amounts 7 18" xfId="9800"/>
    <cellStyle name="Output Amounts 7 19" xfId="9801"/>
    <cellStyle name="Output Amounts 7 2" xfId="9802"/>
    <cellStyle name="Output Amounts 7 2 10" xfId="9803"/>
    <cellStyle name="Output Amounts 7 2 11" xfId="9804"/>
    <cellStyle name="Output Amounts 7 2 12" xfId="9805"/>
    <cellStyle name="Output Amounts 7 2 13" xfId="9806"/>
    <cellStyle name="Output Amounts 7 2 14" xfId="9807"/>
    <cellStyle name="Output Amounts 7 2 15" xfId="9808"/>
    <cellStyle name="Output Amounts 7 2 16" xfId="9809"/>
    <cellStyle name="Output Amounts 7 2 17" xfId="9810"/>
    <cellStyle name="Output Amounts 7 2 18" xfId="9811"/>
    <cellStyle name="Output Amounts 7 2 19" xfId="9812"/>
    <cellStyle name="Output Amounts 7 2 2" xfId="9813"/>
    <cellStyle name="Output Amounts 7 2 20" xfId="9814"/>
    <cellStyle name="Output Amounts 7 2 21" xfId="9815"/>
    <cellStyle name="Output Amounts 7 2 22" xfId="9816"/>
    <cellStyle name="Output Amounts 7 2 23" xfId="9817"/>
    <cellStyle name="Output Amounts 7 2 24" xfId="9818"/>
    <cellStyle name="Output Amounts 7 2 25" xfId="9819"/>
    <cellStyle name="Output Amounts 7 2 26" xfId="9820"/>
    <cellStyle name="Output Amounts 7 2 27" xfId="9821"/>
    <cellStyle name="Output Amounts 7 2 28" xfId="9822"/>
    <cellStyle name="Output Amounts 7 2 29" xfId="9823"/>
    <cellStyle name="Output Amounts 7 2 3" xfId="9824"/>
    <cellStyle name="Output Amounts 7 2 30" xfId="9825"/>
    <cellStyle name="Output Amounts 7 2 31" xfId="9826"/>
    <cellStyle name="Output Amounts 7 2 32" xfId="9827"/>
    <cellStyle name="Output Amounts 7 2 33" xfId="9828"/>
    <cellStyle name="Output Amounts 7 2 34" xfId="9829"/>
    <cellStyle name="Output Amounts 7 2 35" xfId="9830"/>
    <cellStyle name="Output Amounts 7 2 36" xfId="9831"/>
    <cellStyle name="Output Amounts 7 2 4" xfId="9832"/>
    <cellStyle name="Output Amounts 7 2 5" xfId="9833"/>
    <cellStyle name="Output Amounts 7 2 6" xfId="9834"/>
    <cellStyle name="Output Amounts 7 2 7" xfId="9835"/>
    <cellStyle name="Output Amounts 7 2 8" xfId="9836"/>
    <cellStyle name="Output Amounts 7 2 9" xfId="9837"/>
    <cellStyle name="Output Amounts 7 20" xfId="9838"/>
    <cellStyle name="Output Amounts 7 21" xfId="9839"/>
    <cellStyle name="Output Amounts 7 22" xfId="9840"/>
    <cellStyle name="Output Amounts 7 23" xfId="9841"/>
    <cellStyle name="Output Amounts 7 24" xfId="9842"/>
    <cellStyle name="Output Amounts 7 25" xfId="9843"/>
    <cellStyle name="Output Amounts 7 26" xfId="9844"/>
    <cellStyle name="Output Amounts 7 27" xfId="9845"/>
    <cellStyle name="Output Amounts 7 28" xfId="9846"/>
    <cellStyle name="Output Amounts 7 29" xfId="9847"/>
    <cellStyle name="Output Amounts 7 3" xfId="9848"/>
    <cellStyle name="Output Amounts 7 30" xfId="9849"/>
    <cellStyle name="Output Amounts 7 31" xfId="9850"/>
    <cellStyle name="Output Amounts 7 32" xfId="9851"/>
    <cellStyle name="Output Amounts 7 33" xfId="9852"/>
    <cellStyle name="Output Amounts 7 34" xfId="9853"/>
    <cellStyle name="Output Amounts 7 35" xfId="9854"/>
    <cellStyle name="Output Amounts 7 36" xfId="9855"/>
    <cellStyle name="Output Amounts 7 37" xfId="9856"/>
    <cellStyle name="Output Amounts 7 38" xfId="9857"/>
    <cellStyle name="Output Amounts 7 39" xfId="9858"/>
    <cellStyle name="Output Amounts 7 4" xfId="9859"/>
    <cellStyle name="Output Amounts 7 40" xfId="9860"/>
    <cellStyle name="Output Amounts 7 5" xfId="9861"/>
    <cellStyle name="Output Amounts 7 5 2" xfId="9862"/>
    <cellStyle name="Output Amounts 7 5 3" xfId="9863"/>
    <cellStyle name="Output Amounts 7 6" xfId="9864"/>
    <cellStyle name="Output Amounts 7 6 2" xfId="9865"/>
    <cellStyle name="Output Amounts 7 6 3" xfId="9866"/>
    <cellStyle name="Output Amounts 7 7" xfId="9867"/>
    <cellStyle name="Output Amounts 7 7 2" xfId="9868"/>
    <cellStyle name="Output Amounts 7 7 3" xfId="9869"/>
    <cellStyle name="Output Amounts 7 8" xfId="9870"/>
    <cellStyle name="Output Amounts 7 8 2" xfId="9871"/>
    <cellStyle name="Output Amounts 7 8 3" xfId="9872"/>
    <cellStyle name="Output Amounts 7 9" xfId="9873"/>
    <cellStyle name="Output Amounts 7 9 2" xfId="9874"/>
    <cellStyle name="Output Amounts 7 9 3" xfId="9875"/>
    <cellStyle name="Output Amounts 8" xfId="9876"/>
    <cellStyle name="Output Amounts 8 10" xfId="9877"/>
    <cellStyle name="Output Amounts 8 10 2" xfId="9878"/>
    <cellStyle name="Output Amounts 8 10 3" xfId="9879"/>
    <cellStyle name="Output Amounts 8 11" xfId="9880"/>
    <cellStyle name="Output Amounts 8 11 2" xfId="9881"/>
    <cellStyle name="Output Amounts 8 11 3" xfId="9882"/>
    <cellStyle name="Output Amounts 8 12" xfId="9883"/>
    <cellStyle name="Output Amounts 8 13" xfId="9884"/>
    <cellStyle name="Output Amounts 8 14" xfId="9885"/>
    <cellStyle name="Output Amounts 8 15" xfId="9886"/>
    <cellStyle name="Output Amounts 8 16" xfId="9887"/>
    <cellStyle name="Output Amounts 8 17" xfId="9888"/>
    <cellStyle name="Output Amounts 8 18" xfId="9889"/>
    <cellStyle name="Output Amounts 8 19" xfId="9890"/>
    <cellStyle name="Output Amounts 8 2" xfId="9891"/>
    <cellStyle name="Output Amounts 8 2 10" xfId="9892"/>
    <cellStyle name="Output Amounts 8 2 11" xfId="9893"/>
    <cellStyle name="Output Amounts 8 2 12" xfId="9894"/>
    <cellStyle name="Output Amounts 8 2 13" xfId="9895"/>
    <cellStyle name="Output Amounts 8 2 14" xfId="9896"/>
    <cellStyle name="Output Amounts 8 2 15" xfId="9897"/>
    <cellStyle name="Output Amounts 8 2 16" xfId="9898"/>
    <cellStyle name="Output Amounts 8 2 17" xfId="9899"/>
    <cellStyle name="Output Amounts 8 2 18" xfId="9900"/>
    <cellStyle name="Output Amounts 8 2 19" xfId="9901"/>
    <cellStyle name="Output Amounts 8 2 2" xfId="9902"/>
    <cellStyle name="Output Amounts 8 2 20" xfId="9903"/>
    <cellStyle name="Output Amounts 8 2 21" xfId="9904"/>
    <cellStyle name="Output Amounts 8 2 22" xfId="9905"/>
    <cellStyle name="Output Amounts 8 2 23" xfId="9906"/>
    <cellStyle name="Output Amounts 8 2 24" xfId="9907"/>
    <cellStyle name="Output Amounts 8 2 25" xfId="9908"/>
    <cellStyle name="Output Amounts 8 2 26" xfId="9909"/>
    <cellStyle name="Output Amounts 8 2 27" xfId="9910"/>
    <cellStyle name="Output Amounts 8 2 28" xfId="9911"/>
    <cellStyle name="Output Amounts 8 2 29" xfId="9912"/>
    <cellStyle name="Output Amounts 8 2 3" xfId="9913"/>
    <cellStyle name="Output Amounts 8 2 30" xfId="9914"/>
    <cellStyle name="Output Amounts 8 2 31" xfId="9915"/>
    <cellStyle name="Output Amounts 8 2 32" xfId="9916"/>
    <cellStyle name="Output Amounts 8 2 33" xfId="9917"/>
    <cellStyle name="Output Amounts 8 2 34" xfId="9918"/>
    <cellStyle name="Output Amounts 8 2 35" xfId="9919"/>
    <cellStyle name="Output Amounts 8 2 36" xfId="9920"/>
    <cellStyle name="Output Amounts 8 2 4" xfId="9921"/>
    <cellStyle name="Output Amounts 8 2 5" xfId="9922"/>
    <cellStyle name="Output Amounts 8 2 6" xfId="9923"/>
    <cellStyle name="Output Amounts 8 2 7" xfId="9924"/>
    <cellStyle name="Output Amounts 8 2 8" xfId="9925"/>
    <cellStyle name="Output Amounts 8 2 9" xfId="9926"/>
    <cellStyle name="Output Amounts 8 20" xfId="9927"/>
    <cellStyle name="Output Amounts 8 21" xfId="9928"/>
    <cellStyle name="Output Amounts 8 22" xfId="9929"/>
    <cellStyle name="Output Amounts 8 23" xfId="9930"/>
    <cellStyle name="Output Amounts 8 24" xfId="9931"/>
    <cellStyle name="Output Amounts 8 25" xfId="9932"/>
    <cellStyle name="Output Amounts 8 26" xfId="9933"/>
    <cellStyle name="Output Amounts 8 27" xfId="9934"/>
    <cellStyle name="Output Amounts 8 28" xfId="9935"/>
    <cellStyle name="Output Amounts 8 29" xfId="9936"/>
    <cellStyle name="Output Amounts 8 3" xfId="9937"/>
    <cellStyle name="Output Amounts 8 30" xfId="9938"/>
    <cellStyle name="Output Amounts 8 31" xfId="9939"/>
    <cellStyle name="Output Amounts 8 32" xfId="9940"/>
    <cellStyle name="Output Amounts 8 33" xfId="9941"/>
    <cellStyle name="Output Amounts 8 34" xfId="9942"/>
    <cellStyle name="Output Amounts 8 35" xfId="9943"/>
    <cellStyle name="Output Amounts 8 36" xfId="9944"/>
    <cellStyle name="Output Amounts 8 37" xfId="9945"/>
    <cellStyle name="Output Amounts 8 38" xfId="9946"/>
    <cellStyle name="Output Amounts 8 39" xfId="9947"/>
    <cellStyle name="Output Amounts 8 4" xfId="9948"/>
    <cellStyle name="Output Amounts 8 40" xfId="9949"/>
    <cellStyle name="Output Amounts 8 5" xfId="9950"/>
    <cellStyle name="Output Amounts 8 5 2" xfId="9951"/>
    <cellStyle name="Output Amounts 8 5 3" xfId="9952"/>
    <cellStyle name="Output Amounts 8 6" xfId="9953"/>
    <cellStyle name="Output Amounts 8 6 2" xfId="9954"/>
    <cellStyle name="Output Amounts 8 6 3" xfId="9955"/>
    <cellStyle name="Output Amounts 8 7" xfId="9956"/>
    <cellStyle name="Output Amounts 8 7 2" xfId="9957"/>
    <cellStyle name="Output Amounts 8 7 3" xfId="9958"/>
    <cellStyle name="Output Amounts 8 8" xfId="9959"/>
    <cellStyle name="Output Amounts 8 8 2" xfId="9960"/>
    <cellStyle name="Output Amounts 8 8 3" xfId="9961"/>
    <cellStyle name="Output Amounts 8 9" xfId="9962"/>
    <cellStyle name="Output Amounts 8 9 2" xfId="9963"/>
    <cellStyle name="Output Amounts 8 9 3" xfId="9964"/>
    <cellStyle name="Output Amounts 9" xfId="9965"/>
    <cellStyle name="Output Amounts 9 10" xfId="9966"/>
    <cellStyle name="Output Amounts 9 11" xfId="9967"/>
    <cellStyle name="Output Amounts 9 12" xfId="9968"/>
    <cellStyle name="Output Amounts 9 13" xfId="9969"/>
    <cellStyle name="Output Amounts 9 14" xfId="9970"/>
    <cellStyle name="Output Amounts 9 15" xfId="9971"/>
    <cellStyle name="Output Amounts 9 16" xfId="9972"/>
    <cellStyle name="Output Amounts 9 17" xfId="9973"/>
    <cellStyle name="Output Amounts 9 18" xfId="9974"/>
    <cellStyle name="Output Amounts 9 19" xfId="9975"/>
    <cellStyle name="Output Amounts 9 2" xfId="9976"/>
    <cellStyle name="Output Amounts 9 2 10" xfId="9977"/>
    <cellStyle name="Output Amounts 9 2 2" xfId="9978"/>
    <cellStyle name="Output Amounts 9 2 3" xfId="9979"/>
    <cellStyle name="Output Amounts 9 2 4" xfId="9980"/>
    <cellStyle name="Output Amounts 9 2 5" xfId="9981"/>
    <cellStyle name="Output Amounts 9 2 6" xfId="9982"/>
    <cellStyle name="Output Amounts 9 2 7" xfId="9983"/>
    <cellStyle name="Output Amounts 9 2 8" xfId="9984"/>
    <cellStyle name="Output Amounts 9 2 9" xfId="9985"/>
    <cellStyle name="Output Amounts 9 20" xfId="9986"/>
    <cellStyle name="Output Amounts 9 21" xfId="9987"/>
    <cellStyle name="Output Amounts 9 22" xfId="9988"/>
    <cellStyle name="Output Amounts 9 23" xfId="9989"/>
    <cellStyle name="Output Amounts 9 24" xfId="9990"/>
    <cellStyle name="Output Amounts 9 25" xfId="9991"/>
    <cellStyle name="Output Amounts 9 26" xfId="9992"/>
    <cellStyle name="Output Amounts 9 27" xfId="9993"/>
    <cellStyle name="Output Amounts 9 28" xfId="9994"/>
    <cellStyle name="Output Amounts 9 29" xfId="9995"/>
    <cellStyle name="Output Amounts 9 3" xfId="9996"/>
    <cellStyle name="Output Amounts 9 3 2" xfId="9997"/>
    <cellStyle name="Output Amounts 9 3 3" xfId="9998"/>
    <cellStyle name="Output Amounts 9 30" xfId="9999"/>
    <cellStyle name="Output Amounts 9 31" xfId="10000"/>
    <cellStyle name="Output Amounts 9 32" xfId="10001"/>
    <cellStyle name="Output Amounts 9 33" xfId="10002"/>
    <cellStyle name="Output Amounts 9 34" xfId="10003"/>
    <cellStyle name="Output Amounts 9 35" xfId="10004"/>
    <cellStyle name="Output Amounts 9 36" xfId="10005"/>
    <cellStyle name="Output Amounts 9 37" xfId="10006"/>
    <cellStyle name="Output Amounts 9 38" xfId="10007"/>
    <cellStyle name="Output Amounts 9 4" xfId="10008"/>
    <cellStyle name="Output Amounts 9 4 2" xfId="10009"/>
    <cellStyle name="Output Amounts 9 4 3" xfId="10010"/>
    <cellStyle name="Output Amounts 9 5" xfId="10011"/>
    <cellStyle name="Output Amounts 9 5 2" xfId="10012"/>
    <cellStyle name="Output Amounts 9 5 3" xfId="10013"/>
    <cellStyle name="Output Amounts 9 6" xfId="10014"/>
    <cellStyle name="Output Amounts 9 6 2" xfId="10015"/>
    <cellStyle name="Output Amounts 9 6 3" xfId="10016"/>
    <cellStyle name="Output Amounts 9 7" xfId="10017"/>
    <cellStyle name="Output Amounts 9 7 2" xfId="10018"/>
    <cellStyle name="Output Amounts 9 7 3" xfId="10019"/>
    <cellStyle name="Output Amounts 9 8" xfId="10020"/>
    <cellStyle name="Output Amounts 9 8 2" xfId="10021"/>
    <cellStyle name="Output Amounts 9 8 3" xfId="10022"/>
    <cellStyle name="Output Amounts 9 9" xfId="10023"/>
    <cellStyle name="Output Amounts_PBT Reconciliation (10.23.09 948am)" xfId="10024"/>
    <cellStyle name="Output Column Headings" xfId="10025"/>
    <cellStyle name="Output Column Headings 2" xfId="10026"/>
    <cellStyle name="Output Column Headings 3" xfId="10027"/>
    <cellStyle name="Output Line Items" xfId="10028"/>
    <cellStyle name="Output Line Items 2" xfId="10029"/>
    <cellStyle name="Output Line Items 3" xfId="10030"/>
    <cellStyle name="Output Line Items_PBT Reconciliation (10.23.09 948am)" xfId="10031"/>
    <cellStyle name="Output Report Heading" xfId="10032"/>
    <cellStyle name="Output Report Heading 2" xfId="10033"/>
    <cellStyle name="Output Report Heading 3" xfId="10034"/>
    <cellStyle name="Output Report Title" xfId="10035"/>
    <cellStyle name="Output Report Title 2" xfId="10036"/>
    <cellStyle name="Output Report Title 3" xfId="10037"/>
    <cellStyle name="OUTPUT TEMPORARY" xfId="10038"/>
    <cellStyle name="Override" xfId="10039"/>
    <cellStyle name="Override 2" xfId="10040"/>
    <cellStyle name="Override 3" xfId="10041"/>
    <cellStyle name="Override 4" xfId="10042"/>
    <cellStyle name="Override 5" xfId="45654"/>
    <cellStyle name="Override.prt" xfId="10043"/>
    <cellStyle name="Override.prt 2" xfId="10044"/>
    <cellStyle name="Override.prt 2 2" xfId="10045"/>
    <cellStyle name="Override.prt 3" xfId="10046"/>
    <cellStyle name="Override.prt 3 2" xfId="10047"/>
    <cellStyle name="Override.prt 3 2 2" xfId="10048"/>
    <cellStyle name="Override.prt 3 2 3" xfId="10049"/>
    <cellStyle name="Override.prt 3 3" xfId="10050"/>
    <cellStyle name="Override_1-31-04 Provision as of 7-30-09 - TB 7.15 - JS" xfId="10051"/>
    <cellStyle name="Pattern" xfId="10052"/>
    <cellStyle name="pdb.CompKey" xfId="10053"/>
    <cellStyle name="pdb.CompKeyDyn" xfId="10054"/>
    <cellStyle name="pdb.Control" xfId="10055"/>
    <cellStyle name="pdb.Control 10" xfId="10056"/>
    <cellStyle name="pdb.Control 11" xfId="10057"/>
    <cellStyle name="pdb.Control 12" xfId="10058"/>
    <cellStyle name="pdb.Control 13" xfId="10059"/>
    <cellStyle name="pdb.Control 14" xfId="10060"/>
    <cellStyle name="pdb.Control 15" xfId="10061"/>
    <cellStyle name="pdb.Control 16" xfId="10062"/>
    <cellStyle name="pdb.Control 17" xfId="10063"/>
    <cellStyle name="pdb.Control 18" xfId="10064"/>
    <cellStyle name="pdb.Control 19" xfId="10065"/>
    <cellStyle name="pdb.Control 2" xfId="10066"/>
    <cellStyle name="pdb.Control 2 2" xfId="10067"/>
    <cellStyle name="pdb.Control 20" xfId="10068"/>
    <cellStyle name="pdb.Control 21" xfId="10069"/>
    <cellStyle name="pdb.Control 22" xfId="10070"/>
    <cellStyle name="pdb.Control 23" xfId="10071"/>
    <cellStyle name="pdb.Control 24" xfId="10072"/>
    <cellStyle name="pdb.Control 25" xfId="10073"/>
    <cellStyle name="pdb.Control 26" xfId="10074"/>
    <cellStyle name="pdb.Control 27" xfId="10075"/>
    <cellStyle name="pdb.Control 28" xfId="10076"/>
    <cellStyle name="pdb.Control 29" xfId="10077"/>
    <cellStyle name="pdb.Control 3" xfId="10078"/>
    <cellStyle name="pdb.Control 3 10" xfId="10079"/>
    <cellStyle name="pdb.Control 3 11" xfId="10080"/>
    <cellStyle name="pdb.Control 3 12" xfId="10081"/>
    <cellStyle name="pdb.Control 3 13" xfId="10082"/>
    <cellStyle name="pdb.Control 3 14" xfId="10083"/>
    <cellStyle name="pdb.Control 3 15" xfId="10084"/>
    <cellStyle name="pdb.Control 3 16" xfId="10085"/>
    <cellStyle name="pdb.Control 3 2" xfId="10086"/>
    <cellStyle name="pdb.Control 3 2 2" xfId="10087"/>
    <cellStyle name="pdb.Control 3 2 3" xfId="10088"/>
    <cellStyle name="pdb.Control 3 2 4" xfId="10089"/>
    <cellStyle name="pdb.Control 3 2 5" xfId="10090"/>
    <cellStyle name="pdb.Control 3 2 6" xfId="10091"/>
    <cellStyle name="pdb.Control 3 2 7" xfId="10092"/>
    <cellStyle name="pdb.Control 3 2 8" xfId="10093"/>
    <cellStyle name="pdb.Control 3 3" xfId="10094"/>
    <cellStyle name="pdb.Control 3 4" xfId="10095"/>
    <cellStyle name="pdb.Control 3 5" xfId="10096"/>
    <cellStyle name="pdb.Control 3 6" xfId="10097"/>
    <cellStyle name="pdb.Control 3 7" xfId="10098"/>
    <cellStyle name="pdb.Control 3 8" xfId="10099"/>
    <cellStyle name="pdb.Control 3 9" xfId="10100"/>
    <cellStyle name="pdb.Control 30" xfId="10101"/>
    <cellStyle name="pdb.Control 31" xfId="10102"/>
    <cellStyle name="pdb.Control 32" xfId="10103"/>
    <cellStyle name="pdb.Control 33" xfId="10104"/>
    <cellStyle name="pdb.Control 34" xfId="10105"/>
    <cellStyle name="pdb.Control 35" xfId="10106"/>
    <cellStyle name="pdb.Control 36" xfId="10107"/>
    <cellStyle name="pdb.Control 37" xfId="10108"/>
    <cellStyle name="pdb.Control 38" xfId="10109"/>
    <cellStyle name="pdb.Control 39" xfId="10110"/>
    <cellStyle name="pdb.Control 4" xfId="10111"/>
    <cellStyle name="pdb.Control 40" xfId="10112"/>
    <cellStyle name="pdb.Control 41" xfId="10113"/>
    <cellStyle name="pdb.Control 5" xfId="10114"/>
    <cellStyle name="pdb.Control 6" xfId="10115"/>
    <cellStyle name="pdb.Control 7" xfId="10116"/>
    <cellStyle name="pdb.Control 8" xfId="10117"/>
    <cellStyle name="pdb.Control 9" xfId="10118"/>
    <cellStyle name="pdb.Control.prt" xfId="10119"/>
    <cellStyle name="pdb.Control.prt 2" xfId="10120"/>
    <cellStyle name="pdb.Control.prt 2 2" xfId="10121"/>
    <cellStyle name="pdb.Control.prt 3" xfId="10122"/>
    <cellStyle name="pdb.Control.prt 3 2" xfId="10123"/>
    <cellStyle name="pdb.Control.prt 3 2 2" xfId="10124"/>
    <cellStyle name="pdb.Control.prt 3 2 3" xfId="10125"/>
    <cellStyle name="pdb.Control.prt 3 3" xfId="10126"/>
    <cellStyle name="pdb.Control_Apport &amp; Look-through" xfId="10127"/>
    <cellStyle name="pdb.Dyn" xfId="10128"/>
    <cellStyle name="pdb.Heading" xfId="10129"/>
    <cellStyle name="pdb.InputO" xfId="10130"/>
    <cellStyle name="pdb.Marker" xfId="10131"/>
    <cellStyle name="pdb.MarkerCut" xfId="10132"/>
    <cellStyle name="pdb.MarkerDyn" xfId="10133"/>
    <cellStyle name="pdb.PlaceHolder" xfId="10134"/>
    <cellStyle name="per.style" xfId="60"/>
    <cellStyle name="Percen - Style1" xfId="10135"/>
    <cellStyle name="Percent (0)" xfId="10136"/>
    <cellStyle name="Percent (0) 10" xfId="10137"/>
    <cellStyle name="Percent (0) 11" xfId="10138"/>
    <cellStyle name="Percent (0) 12" xfId="10139"/>
    <cellStyle name="Percent (0) 13" xfId="10140"/>
    <cellStyle name="Percent (0) 14" xfId="10141"/>
    <cellStyle name="Percent (0) 15" xfId="10142"/>
    <cellStyle name="Percent (0) 16" xfId="10143"/>
    <cellStyle name="Percent (0) 17" xfId="10144"/>
    <cellStyle name="Percent (0) 18" xfId="10145"/>
    <cellStyle name="Percent (0) 19" xfId="10146"/>
    <cellStyle name="Percent (0) 2" xfId="10147"/>
    <cellStyle name="Percent (0) 2 2" xfId="10148"/>
    <cellStyle name="Percent (0) 20" xfId="10149"/>
    <cellStyle name="Percent (0) 21" xfId="10150"/>
    <cellStyle name="Percent (0) 22" xfId="10151"/>
    <cellStyle name="Percent (0) 23" xfId="10152"/>
    <cellStyle name="Percent (0) 24" xfId="10153"/>
    <cellStyle name="Percent (0) 25" xfId="10154"/>
    <cellStyle name="Percent (0) 26" xfId="10155"/>
    <cellStyle name="Percent (0) 27" xfId="10156"/>
    <cellStyle name="Percent (0) 28" xfId="10157"/>
    <cellStyle name="Percent (0) 29" xfId="10158"/>
    <cellStyle name="Percent (0) 3" xfId="10159"/>
    <cellStyle name="Percent (0) 3 10" xfId="10160"/>
    <cellStyle name="Percent (0) 3 11" xfId="10161"/>
    <cellStyle name="Percent (0) 3 12" xfId="10162"/>
    <cellStyle name="Percent (0) 3 13" xfId="10163"/>
    <cellStyle name="Percent (0) 3 14" xfId="10164"/>
    <cellStyle name="Percent (0) 3 15" xfId="10165"/>
    <cellStyle name="Percent (0) 3 16" xfId="10166"/>
    <cellStyle name="Percent (0) 3 2" xfId="10167"/>
    <cellStyle name="Percent (0) 3 2 2" xfId="10168"/>
    <cellStyle name="Percent (0) 3 2 3" xfId="10169"/>
    <cellStyle name="Percent (0) 3 2 4" xfId="10170"/>
    <cellStyle name="Percent (0) 3 2 5" xfId="10171"/>
    <cellStyle name="Percent (0) 3 2 6" xfId="10172"/>
    <cellStyle name="Percent (0) 3 2 7" xfId="10173"/>
    <cellStyle name="Percent (0) 3 2 8" xfId="10174"/>
    <cellStyle name="Percent (0) 3 3" xfId="10175"/>
    <cellStyle name="Percent (0) 3 4" xfId="10176"/>
    <cellStyle name="Percent (0) 3 5" xfId="10177"/>
    <cellStyle name="Percent (0) 3 6" xfId="10178"/>
    <cellStyle name="Percent (0) 3 7" xfId="10179"/>
    <cellStyle name="Percent (0) 3 8" xfId="10180"/>
    <cellStyle name="Percent (0) 3 9" xfId="10181"/>
    <cellStyle name="Percent (0) 30" xfId="10182"/>
    <cellStyle name="Percent (0) 31" xfId="10183"/>
    <cellStyle name="Percent (0) 32" xfId="10184"/>
    <cellStyle name="Percent (0) 33" xfId="10185"/>
    <cellStyle name="Percent (0) 34" xfId="10186"/>
    <cellStyle name="Percent (0) 35" xfId="10187"/>
    <cellStyle name="Percent (0) 36" xfId="10188"/>
    <cellStyle name="Percent (0) 37" xfId="10189"/>
    <cellStyle name="Percent (0) 38" xfId="10190"/>
    <cellStyle name="Percent (0) 39" xfId="10191"/>
    <cellStyle name="Percent (0) 4" xfId="10192"/>
    <cellStyle name="Percent (0) 40" xfId="10193"/>
    <cellStyle name="Percent (0) 41" xfId="10194"/>
    <cellStyle name="Percent (0) 5" xfId="10195"/>
    <cellStyle name="Percent (0) 6" xfId="10196"/>
    <cellStyle name="Percent (0) 7" xfId="10197"/>
    <cellStyle name="Percent (0) 8" xfId="10198"/>
    <cellStyle name="Percent (0) 9" xfId="10199"/>
    <cellStyle name="Percent [0]" xfId="10200"/>
    <cellStyle name="Percent [0] 10" xfId="10201"/>
    <cellStyle name="Percent [0] 11" xfId="10202"/>
    <cellStyle name="Percent [0] 12" xfId="10203"/>
    <cellStyle name="Percent [0] 13" xfId="10204"/>
    <cellStyle name="Percent [0] 14" xfId="10205"/>
    <cellStyle name="Percent [0] 15" xfId="10206"/>
    <cellStyle name="Percent [0] 16" xfId="10207"/>
    <cellStyle name="Percent [0] 17" xfId="10208"/>
    <cellStyle name="Percent [0] 18" xfId="10209"/>
    <cellStyle name="Percent [0] 19" xfId="10210"/>
    <cellStyle name="Percent [0] 2" xfId="10211"/>
    <cellStyle name="Percent [0] 2 2" xfId="10212"/>
    <cellStyle name="Percent [0] 20" xfId="10213"/>
    <cellStyle name="Percent [0] 21" xfId="10214"/>
    <cellStyle name="Percent [0] 22" xfId="10215"/>
    <cellStyle name="Percent [0] 23" xfId="10216"/>
    <cellStyle name="Percent [0] 24" xfId="10217"/>
    <cellStyle name="Percent [0] 25" xfId="10218"/>
    <cellStyle name="Percent [0] 26" xfId="10219"/>
    <cellStyle name="Percent [0] 27" xfId="10220"/>
    <cellStyle name="Percent [0] 28" xfId="10221"/>
    <cellStyle name="Percent [0] 29" xfId="10222"/>
    <cellStyle name="Percent [0] 3" xfId="10223"/>
    <cellStyle name="Percent [0] 3 10" xfId="10224"/>
    <cellStyle name="Percent [0] 3 11" xfId="10225"/>
    <cellStyle name="Percent [0] 3 12" xfId="10226"/>
    <cellStyle name="Percent [0] 3 13" xfId="10227"/>
    <cellStyle name="Percent [0] 3 14" xfId="10228"/>
    <cellStyle name="Percent [0] 3 15" xfId="10229"/>
    <cellStyle name="Percent [0] 3 16" xfId="10230"/>
    <cellStyle name="Percent [0] 3 2" xfId="10231"/>
    <cellStyle name="Percent [0] 3 2 2" xfId="10232"/>
    <cellStyle name="Percent [0] 3 2 3" xfId="10233"/>
    <cellStyle name="Percent [0] 3 2 4" xfId="10234"/>
    <cellStyle name="Percent [0] 3 2 5" xfId="10235"/>
    <cellStyle name="Percent [0] 3 2 6" xfId="10236"/>
    <cellStyle name="Percent [0] 3 2 7" xfId="10237"/>
    <cellStyle name="Percent [0] 3 2 8" xfId="10238"/>
    <cellStyle name="Percent [0] 3 3" xfId="10239"/>
    <cellStyle name="Percent [0] 3 4" xfId="10240"/>
    <cellStyle name="Percent [0] 3 5" xfId="10241"/>
    <cellStyle name="Percent [0] 3 6" xfId="10242"/>
    <cellStyle name="Percent [0] 3 7" xfId="10243"/>
    <cellStyle name="Percent [0] 3 8" xfId="10244"/>
    <cellStyle name="Percent [0] 3 9" xfId="10245"/>
    <cellStyle name="Percent [0] 30" xfId="10246"/>
    <cellStyle name="Percent [0] 31" xfId="10247"/>
    <cellStyle name="Percent [0] 32" xfId="10248"/>
    <cellStyle name="Percent [0] 33" xfId="10249"/>
    <cellStyle name="Percent [0] 34" xfId="10250"/>
    <cellStyle name="Percent [0] 35" xfId="10251"/>
    <cellStyle name="Percent [0] 36" xfId="10252"/>
    <cellStyle name="Percent [0] 37" xfId="10253"/>
    <cellStyle name="Percent [0] 38" xfId="10254"/>
    <cellStyle name="Percent [0] 39" xfId="10255"/>
    <cellStyle name="Percent [0] 4" xfId="10256"/>
    <cellStyle name="Percent [0] 40" xfId="10257"/>
    <cellStyle name="Percent [0] 41" xfId="10258"/>
    <cellStyle name="Percent [0] 5" xfId="10259"/>
    <cellStyle name="Percent [0] 6" xfId="10260"/>
    <cellStyle name="Percent [0] 7" xfId="10261"/>
    <cellStyle name="Percent [0] 8" xfId="10262"/>
    <cellStyle name="Percent [0] 9" xfId="10263"/>
    <cellStyle name="Percent [00]" xfId="10264"/>
    <cellStyle name="Percent [1]" xfId="10265"/>
    <cellStyle name="Percent [2]" xfId="62"/>
    <cellStyle name="Percent [2] 10" xfId="10266"/>
    <cellStyle name="Percent [2] 11" xfId="10267"/>
    <cellStyle name="Percent [2] 12" xfId="10268"/>
    <cellStyle name="Percent [2] 13" xfId="10269"/>
    <cellStyle name="Percent [2] 14" xfId="10270"/>
    <cellStyle name="Percent [2] 15" xfId="10271"/>
    <cellStyle name="Percent [2] 16" xfId="10272"/>
    <cellStyle name="Percent [2] 17" xfId="10273"/>
    <cellStyle name="Percent [2] 18" xfId="10274"/>
    <cellStyle name="Percent [2] 19" xfId="10275"/>
    <cellStyle name="Percent [2] 2" xfId="10276"/>
    <cellStyle name="Percent [2] 2 2" xfId="10277"/>
    <cellStyle name="Percent [2] 20" xfId="10278"/>
    <cellStyle name="Percent [2] 21" xfId="10279"/>
    <cellStyle name="Percent [2] 22" xfId="10280"/>
    <cellStyle name="Percent [2] 23" xfId="10281"/>
    <cellStyle name="Percent [2] 24" xfId="10282"/>
    <cellStyle name="Percent [2] 25" xfId="10283"/>
    <cellStyle name="Percent [2] 26" xfId="10284"/>
    <cellStyle name="Percent [2] 27" xfId="10285"/>
    <cellStyle name="Percent [2] 28" xfId="10286"/>
    <cellStyle name="Percent [2] 29" xfId="10287"/>
    <cellStyle name="Percent [2] 3" xfId="10288"/>
    <cellStyle name="Percent [2] 3 10" xfId="10289"/>
    <cellStyle name="Percent [2] 3 11" xfId="10290"/>
    <cellStyle name="Percent [2] 3 12" xfId="10291"/>
    <cellStyle name="Percent [2] 3 13" xfId="10292"/>
    <cellStyle name="Percent [2] 3 14" xfId="10293"/>
    <cellStyle name="Percent [2] 3 15" xfId="10294"/>
    <cellStyle name="Percent [2] 3 16" xfId="10295"/>
    <cellStyle name="Percent [2] 3 2" xfId="10296"/>
    <cellStyle name="Percent [2] 3 2 2" xfId="10297"/>
    <cellStyle name="Percent [2] 3 2 3" xfId="10298"/>
    <cellStyle name="Percent [2] 3 2 4" xfId="10299"/>
    <cellStyle name="Percent [2] 3 2 5" xfId="10300"/>
    <cellStyle name="Percent [2] 3 2 6" xfId="10301"/>
    <cellStyle name="Percent [2] 3 2 7" xfId="10302"/>
    <cellStyle name="Percent [2] 3 2 8" xfId="10303"/>
    <cellStyle name="Percent [2] 3 3" xfId="10304"/>
    <cellStyle name="Percent [2] 3 4" xfId="10305"/>
    <cellStyle name="Percent [2] 3 5" xfId="10306"/>
    <cellStyle name="Percent [2] 3 6" xfId="10307"/>
    <cellStyle name="Percent [2] 3 7" xfId="10308"/>
    <cellStyle name="Percent [2] 3 8" xfId="10309"/>
    <cellStyle name="Percent [2] 3 9" xfId="10310"/>
    <cellStyle name="Percent [2] 30" xfId="10311"/>
    <cellStyle name="Percent [2] 31" xfId="10312"/>
    <cellStyle name="Percent [2] 32" xfId="10313"/>
    <cellStyle name="Percent [2] 33" xfId="10314"/>
    <cellStyle name="Percent [2] 34" xfId="10315"/>
    <cellStyle name="Percent [2] 35" xfId="10316"/>
    <cellStyle name="Percent [2] 36" xfId="10317"/>
    <cellStyle name="Percent [2] 37" xfId="10318"/>
    <cellStyle name="Percent [2] 38" xfId="10319"/>
    <cellStyle name="Percent [2] 39" xfId="10320"/>
    <cellStyle name="Percent [2] 4" xfId="10321"/>
    <cellStyle name="Percent [2] 40" xfId="10322"/>
    <cellStyle name="Percent [2] 41" xfId="10323"/>
    <cellStyle name="Percent [2] 5" xfId="10324"/>
    <cellStyle name="Percent [2] 6" xfId="10325"/>
    <cellStyle name="Percent [2] 7" xfId="10326"/>
    <cellStyle name="Percent [2] 8" xfId="10327"/>
    <cellStyle name="Percent [2] 9" xfId="10328"/>
    <cellStyle name="Percent 10" xfId="10329"/>
    <cellStyle name="Percent 10 2" xfId="45655"/>
    <cellStyle name="Percent 10 3" xfId="45656"/>
    <cellStyle name="Percent 11" xfId="10330"/>
    <cellStyle name="Percent 11 2" xfId="45657"/>
    <cellStyle name="Percent 12" xfId="10331"/>
    <cellStyle name="Percent 12 2" xfId="12796"/>
    <cellStyle name="Percent 12 2 2" xfId="45658"/>
    <cellStyle name="Percent 13" xfId="10332"/>
    <cellStyle name="Percent 14" xfId="10333"/>
    <cellStyle name="Percent 14 10" xfId="10334"/>
    <cellStyle name="Percent 14 11" xfId="10335"/>
    <cellStyle name="Percent 14 12" xfId="10336"/>
    <cellStyle name="Percent 14 13" xfId="10337"/>
    <cellStyle name="Percent 14 14" xfId="10338"/>
    <cellStyle name="Percent 14 15" xfId="10339"/>
    <cellStyle name="Percent 14 16" xfId="10340"/>
    <cellStyle name="Percent 14 17" xfId="10341"/>
    <cellStyle name="Percent 14 18" xfId="10342"/>
    <cellStyle name="Percent 14 19" xfId="10343"/>
    <cellStyle name="Percent 14 2" xfId="10344"/>
    <cellStyle name="Percent 14 20" xfId="10345"/>
    <cellStyle name="Percent 14 21" xfId="10346"/>
    <cellStyle name="Percent 14 22" xfId="10347"/>
    <cellStyle name="Percent 14 23" xfId="10348"/>
    <cellStyle name="Percent 14 24" xfId="10349"/>
    <cellStyle name="Percent 14 3" xfId="10350"/>
    <cellStyle name="Percent 14 4" xfId="10351"/>
    <cellStyle name="Percent 14 5" xfId="10352"/>
    <cellStyle name="Percent 14 6" xfId="10353"/>
    <cellStyle name="Percent 14 7" xfId="10354"/>
    <cellStyle name="Percent 14 8" xfId="10355"/>
    <cellStyle name="Percent 14 9" xfId="10356"/>
    <cellStyle name="Percent 15" xfId="10357"/>
    <cellStyle name="Percent 15 2" xfId="45659"/>
    <cellStyle name="Percent 16" xfId="10358"/>
    <cellStyle name="Percent 16 2" xfId="45660"/>
    <cellStyle name="Percent 16 2 2" xfId="45661"/>
    <cellStyle name="Percent 17" xfId="122"/>
    <cellStyle name="Percent 18" xfId="11964"/>
    <cellStyle name="Percent 19" xfId="12760"/>
    <cellStyle name="Percent 2" xfId="63"/>
    <cellStyle name="Percent 2 10" xfId="10360"/>
    <cellStyle name="Percent 2 10 2" xfId="10361"/>
    <cellStyle name="Percent 2 10 2 2" xfId="10362"/>
    <cellStyle name="Percent 2 10 2 3" xfId="10363"/>
    <cellStyle name="Percent 2 10 3" xfId="10364"/>
    <cellStyle name="Percent 2 11" xfId="10365"/>
    <cellStyle name="Percent 2 11 2" xfId="10366"/>
    <cellStyle name="Percent 2 11 2 2" xfId="10367"/>
    <cellStyle name="Percent 2 11 2 3" xfId="10368"/>
    <cellStyle name="Percent 2 11 3" xfId="10369"/>
    <cellStyle name="Percent 2 12" xfId="10370"/>
    <cellStyle name="Percent 2 12 2" xfId="45662"/>
    <cellStyle name="Percent 2 13" xfId="10371"/>
    <cellStyle name="Percent 2 13 2" xfId="45663"/>
    <cellStyle name="Percent 2 14" xfId="10372"/>
    <cellStyle name="Percent 2 14 2" xfId="45664"/>
    <cellStyle name="Percent 2 15" xfId="10373"/>
    <cellStyle name="Percent 2 15 2" xfId="45665"/>
    <cellStyle name="Percent 2 16" xfId="10374"/>
    <cellStyle name="Percent 2 16 2" xfId="45666"/>
    <cellStyle name="Percent 2 17" xfId="10375"/>
    <cellStyle name="Percent 2 17 2" xfId="45667"/>
    <cellStyle name="Percent 2 18" xfId="10376"/>
    <cellStyle name="Percent 2 18 2" xfId="45668"/>
    <cellStyle name="Percent 2 19" xfId="10377"/>
    <cellStyle name="Percent 2 19 2" xfId="45669"/>
    <cellStyle name="Percent 2 2" xfId="10378"/>
    <cellStyle name="Percent 2 2 10" xfId="45670"/>
    <cellStyle name="Percent 2 2 11" xfId="45671"/>
    <cellStyle name="Percent 2 2 12" xfId="45672"/>
    <cellStyle name="Percent 2 2 13" xfId="45673"/>
    <cellStyle name="Percent 2 2 14" xfId="45674"/>
    <cellStyle name="Percent 2 2 15" xfId="45675"/>
    <cellStyle name="Percent 2 2 16" xfId="45676"/>
    <cellStyle name="Percent 2 2 17" xfId="45677"/>
    <cellStyle name="Percent 2 2 18" xfId="45678"/>
    <cellStyle name="Percent 2 2 19" xfId="45679"/>
    <cellStyle name="Percent 2 2 2" xfId="45680"/>
    <cellStyle name="Percent 2 2 2 10" xfId="45681"/>
    <cellStyle name="Percent 2 2 2 10 2" xfId="45682"/>
    <cellStyle name="Percent 2 2 2 10 2 2" xfId="45683"/>
    <cellStyle name="Percent 2 2 2 10 3" xfId="45684"/>
    <cellStyle name="Percent 2 2 2 10 4" xfId="45685"/>
    <cellStyle name="Percent 2 2 2 10 5" xfId="45686"/>
    <cellStyle name="Percent 2 2 2 11" xfId="45687"/>
    <cellStyle name="Percent 2 2 2 11 2" xfId="45688"/>
    <cellStyle name="Percent 2 2 2 11 2 2" xfId="45689"/>
    <cellStyle name="Percent 2 2 2 11 3" xfId="45690"/>
    <cellStyle name="Percent 2 2 2 11 4" xfId="45691"/>
    <cellStyle name="Percent 2 2 2 11 5" xfId="45692"/>
    <cellStyle name="Percent 2 2 2 12" xfId="45693"/>
    <cellStyle name="Percent 2 2 2 12 2" xfId="45694"/>
    <cellStyle name="Percent 2 2 2 12 2 2" xfId="45695"/>
    <cellStyle name="Percent 2 2 2 12 3" xfId="45696"/>
    <cellStyle name="Percent 2 2 2 12 4" xfId="45697"/>
    <cellStyle name="Percent 2 2 2 13" xfId="45698"/>
    <cellStyle name="Percent 2 2 2 14" xfId="45699"/>
    <cellStyle name="Percent 2 2 2 15" xfId="45700"/>
    <cellStyle name="Percent 2 2 2 16" xfId="45701"/>
    <cellStyle name="Percent 2 2 2 17" xfId="45702"/>
    <cellStyle name="Percent 2 2 2 18" xfId="45703"/>
    <cellStyle name="Percent 2 2 2 19" xfId="45704"/>
    <cellStyle name="Percent 2 2 2 2" xfId="45705"/>
    <cellStyle name="Percent 2 2 2 2 10" xfId="45706"/>
    <cellStyle name="Percent 2 2 2 2 10 2" xfId="45707"/>
    <cellStyle name="Percent 2 2 2 2 10 3" xfId="45708"/>
    <cellStyle name="Percent 2 2 2 2 11" xfId="45709"/>
    <cellStyle name="Percent 2 2 2 2 12" xfId="45710"/>
    <cellStyle name="Percent 2 2 2 2 13" xfId="45711"/>
    <cellStyle name="Percent 2 2 2 2 14" xfId="45712"/>
    <cellStyle name="Percent 2 2 2 2 15" xfId="45713"/>
    <cellStyle name="Percent 2 2 2 2 16" xfId="45714"/>
    <cellStyle name="Percent 2 2 2 2 17" xfId="45715"/>
    <cellStyle name="Percent 2 2 2 2 18" xfId="45716"/>
    <cellStyle name="Percent 2 2 2 2 19" xfId="45717"/>
    <cellStyle name="Percent 2 2 2 2 2" xfId="45718"/>
    <cellStyle name="Percent 2 2 2 2 2 10" xfId="45719"/>
    <cellStyle name="Percent 2 2 2 2 2 11" xfId="45720"/>
    <cellStyle name="Percent 2 2 2 2 2 12" xfId="45721"/>
    <cellStyle name="Percent 2 2 2 2 2 2" xfId="45722"/>
    <cellStyle name="Percent 2 2 2 2 2 2 2" xfId="45723"/>
    <cellStyle name="Percent 2 2 2 2 2 2 2 2" xfId="45724"/>
    <cellStyle name="Percent 2 2 2 2 2 2 2 2 2" xfId="45725"/>
    <cellStyle name="Percent 2 2 2 2 2 2 2 3" xfId="45726"/>
    <cellStyle name="Percent 2 2 2 2 2 2 2 4" xfId="45727"/>
    <cellStyle name="Percent 2 2 2 2 2 2 3" xfId="45728"/>
    <cellStyle name="Percent 2 2 2 2 2 2 3 2" xfId="45729"/>
    <cellStyle name="Percent 2 2 2 2 2 2 4" xfId="45730"/>
    <cellStyle name="Percent 2 2 2 2 2 2 5" xfId="45731"/>
    <cellStyle name="Percent 2 2 2 2 2 3" xfId="45732"/>
    <cellStyle name="Percent 2 2 2 2 2 3 2" xfId="45733"/>
    <cellStyle name="Percent 2 2 2 2 2 3 2 2" xfId="45734"/>
    <cellStyle name="Percent 2 2 2 2 2 3 2 2 2" xfId="45735"/>
    <cellStyle name="Percent 2 2 2 2 2 3 2 3" xfId="45736"/>
    <cellStyle name="Percent 2 2 2 2 2 3 2 4" xfId="45737"/>
    <cellStyle name="Percent 2 2 2 2 2 3 3" xfId="45738"/>
    <cellStyle name="Percent 2 2 2 2 2 3 3 2" xfId="45739"/>
    <cellStyle name="Percent 2 2 2 2 2 3 4" xfId="45740"/>
    <cellStyle name="Percent 2 2 2 2 2 3 5" xfId="45741"/>
    <cellStyle name="Percent 2 2 2 2 2 4" xfId="45742"/>
    <cellStyle name="Percent 2 2 2 2 2 4 2" xfId="45743"/>
    <cellStyle name="Percent 2 2 2 2 2 4 2 2" xfId="45744"/>
    <cellStyle name="Percent 2 2 2 2 2 4 3" xfId="45745"/>
    <cellStyle name="Percent 2 2 2 2 2 4 4" xfId="45746"/>
    <cellStyle name="Percent 2 2 2 2 2 5" xfId="45747"/>
    <cellStyle name="Percent 2 2 2 2 2 5 2" xfId="45748"/>
    <cellStyle name="Percent 2 2 2 2 2 5 2 2" xfId="45749"/>
    <cellStyle name="Percent 2 2 2 2 2 5 3" xfId="45750"/>
    <cellStyle name="Percent 2 2 2 2 2 5 4" xfId="45751"/>
    <cellStyle name="Percent 2 2 2 2 2 6" xfId="45752"/>
    <cellStyle name="Percent 2 2 2 2 2 6 2" xfId="45753"/>
    <cellStyle name="Percent 2 2 2 2 2 6 2 2" xfId="45754"/>
    <cellStyle name="Percent 2 2 2 2 2 6 3" xfId="45755"/>
    <cellStyle name="Percent 2 2 2 2 2 6 4" xfId="45756"/>
    <cellStyle name="Percent 2 2 2 2 2 7" xfId="45757"/>
    <cellStyle name="Percent 2 2 2 2 2 7 2" xfId="45758"/>
    <cellStyle name="Percent 2 2 2 2 2 7 2 2" xfId="45759"/>
    <cellStyle name="Percent 2 2 2 2 2 7 3" xfId="45760"/>
    <cellStyle name="Percent 2 2 2 2 2 7 4" xfId="45761"/>
    <cellStyle name="Percent 2 2 2 2 2 8" xfId="45762"/>
    <cellStyle name="Percent 2 2 2 2 2 8 2" xfId="45763"/>
    <cellStyle name="Percent 2 2 2 2 2 8 2 2" xfId="45764"/>
    <cellStyle name="Percent 2 2 2 2 2 8 3" xfId="45765"/>
    <cellStyle name="Percent 2 2 2 2 2 8 4" xfId="45766"/>
    <cellStyle name="Percent 2 2 2 2 2 9" xfId="45767"/>
    <cellStyle name="Percent 2 2 2 2 2 9 2" xfId="45768"/>
    <cellStyle name="Percent 2 2 2 2 20" xfId="45769"/>
    <cellStyle name="Percent 2 2 2 2 21" xfId="45770"/>
    <cellStyle name="Percent 2 2 2 2 22" xfId="45771"/>
    <cellStyle name="Percent 2 2 2 2 23" xfId="45772"/>
    <cellStyle name="Percent 2 2 2 2 24" xfId="45773"/>
    <cellStyle name="Percent 2 2 2 2 25" xfId="45774"/>
    <cellStyle name="Percent 2 2 2 2 26" xfId="45775"/>
    <cellStyle name="Percent 2 2 2 2 3" xfId="45776"/>
    <cellStyle name="Percent 2 2 2 2 3 2" xfId="45777"/>
    <cellStyle name="Percent 2 2 2 2 3 2 2" xfId="45778"/>
    <cellStyle name="Percent 2 2 2 2 3 2 2 2" xfId="45779"/>
    <cellStyle name="Percent 2 2 2 2 3 2 3" xfId="45780"/>
    <cellStyle name="Percent 2 2 2 2 3 2 4" xfId="45781"/>
    <cellStyle name="Percent 2 2 2 2 3 3" xfId="45782"/>
    <cellStyle name="Percent 2 2 2 2 3 3 2" xfId="45783"/>
    <cellStyle name="Percent 2 2 2 2 3 4" xfId="45784"/>
    <cellStyle name="Percent 2 2 2 2 3 5" xfId="45785"/>
    <cellStyle name="Percent 2 2 2 2 3 6" xfId="45786"/>
    <cellStyle name="Percent 2 2 2 2 4" xfId="45787"/>
    <cellStyle name="Percent 2 2 2 2 4 2" xfId="45788"/>
    <cellStyle name="Percent 2 2 2 2 4 2 2" xfId="45789"/>
    <cellStyle name="Percent 2 2 2 2 4 2 2 2" xfId="45790"/>
    <cellStyle name="Percent 2 2 2 2 4 2 3" xfId="45791"/>
    <cellStyle name="Percent 2 2 2 2 4 2 4" xfId="45792"/>
    <cellStyle name="Percent 2 2 2 2 4 3" xfId="45793"/>
    <cellStyle name="Percent 2 2 2 2 4 3 2" xfId="45794"/>
    <cellStyle name="Percent 2 2 2 2 4 4" xfId="45795"/>
    <cellStyle name="Percent 2 2 2 2 4 5" xfId="45796"/>
    <cellStyle name="Percent 2 2 2 2 4 6" xfId="45797"/>
    <cellStyle name="Percent 2 2 2 2 5" xfId="45798"/>
    <cellStyle name="Percent 2 2 2 2 5 2" xfId="45799"/>
    <cellStyle name="Percent 2 2 2 2 5 2 2" xfId="45800"/>
    <cellStyle name="Percent 2 2 2 2 5 3" xfId="45801"/>
    <cellStyle name="Percent 2 2 2 2 5 4" xfId="45802"/>
    <cellStyle name="Percent 2 2 2 2 5 5" xfId="45803"/>
    <cellStyle name="Percent 2 2 2 2 6" xfId="45804"/>
    <cellStyle name="Percent 2 2 2 2 6 2" xfId="45805"/>
    <cellStyle name="Percent 2 2 2 2 6 2 2" xfId="45806"/>
    <cellStyle name="Percent 2 2 2 2 6 3" xfId="45807"/>
    <cellStyle name="Percent 2 2 2 2 6 4" xfId="45808"/>
    <cellStyle name="Percent 2 2 2 2 6 5" xfId="45809"/>
    <cellStyle name="Percent 2 2 2 2 7" xfId="45810"/>
    <cellStyle name="Percent 2 2 2 2 7 2" xfId="45811"/>
    <cellStyle name="Percent 2 2 2 2 7 2 2" xfId="45812"/>
    <cellStyle name="Percent 2 2 2 2 7 3" xfId="45813"/>
    <cellStyle name="Percent 2 2 2 2 7 4" xfId="45814"/>
    <cellStyle name="Percent 2 2 2 2 7 5" xfId="45815"/>
    <cellStyle name="Percent 2 2 2 2 8" xfId="45816"/>
    <cellStyle name="Percent 2 2 2 2 8 2" xfId="45817"/>
    <cellStyle name="Percent 2 2 2 2 8 2 2" xfId="45818"/>
    <cellStyle name="Percent 2 2 2 2 8 3" xfId="45819"/>
    <cellStyle name="Percent 2 2 2 2 8 4" xfId="45820"/>
    <cellStyle name="Percent 2 2 2 2 8 5" xfId="45821"/>
    <cellStyle name="Percent 2 2 2 2 9" xfId="45822"/>
    <cellStyle name="Percent 2 2 2 2 9 2" xfId="45823"/>
    <cellStyle name="Percent 2 2 2 2 9 2 2" xfId="45824"/>
    <cellStyle name="Percent 2 2 2 2 9 3" xfId="45825"/>
    <cellStyle name="Percent 2 2 2 2 9 4" xfId="45826"/>
    <cellStyle name="Percent 2 2 2 2 9 5" xfId="45827"/>
    <cellStyle name="Percent 2 2 2 20" xfId="45828"/>
    <cellStyle name="Percent 2 2 2 21" xfId="45829"/>
    <cellStyle name="Percent 2 2 2 22" xfId="45830"/>
    <cellStyle name="Percent 2 2 2 23" xfId="45831"/>
    <cellStyle name="Percent 2 2 2 24" xfId="45832"/>
    <cellStyle name="Percent 2 2 2 25" xfId="45833"/>
    <cellStyle name="Percent 2 2 2 3" xfId="45834"/>
    <cellStyle name="Percent 2 2 2 3 10" xfId="45835"/>
    <cellStyle name="Percent 2 2 2 3 11" xfId="45836"/>
    <cellStyle name="Percent 2 2 2 3 12" xfId="45837"/>
    <cellStyle name="Percent 2 2 2 3 2" xfId="45838"/>
    <cellStyle name="Percent 2 2 2 3 2 2" xfId="45839"/>
    <cellStyle name="Percent 2 2 2 3 2 2 2" xfId="45840"/>
    <cellStyle name="Percent 2 2 2 3 2 2 2 2" xfId="45841"/>
    <cellStyle name="Percent 2 2 2 3 2 2 3" xfId="45842"/>
    <cellStyle name="Percent 2 2 2 3 2 2 4" xfId="45843"/>
    <cellStyle name="Percent 2 2 2 3 2 3" xfId="45844"/>
    <cellStyle name="Percent 2 2 2 3 2 3 2" xfId="45845"/>
    <cellStyle name="Percent 2 2 2 3 2 4" xfId="45846"/>
    <cellStyle name="Percent 2 2 2 3 2 5" xfId="45847"/>
    <cellStyle name="Percent 2 2 2 3 3" xfId="45848"/>
    <cellStyle name="Percent 2 2 2 3 3 2" xfId="45849"/>
    <cellStyle name="Percent 2 2 2 3 3 2 2" xfId="45850"/>
    <cellStyle name="Percent 2 2 2 3 3 2 2 2" xfId="45851"/>
    <cellStyle name="Percent 2 2 2 3 3 2 3" xfId="45852"/>
    <cellStyle name="Percent 2 2 2 3 3 2 4" xfId="45853"/>
    <cellStyle name="Percent 2 2 2 3 3 3" xfId="45854"/>
    <cellStyle name="Percent 2 2 2 3 3 3 2" xfId="45855"/>
    <cellStyle name="Percent 2 2 2 3 3 4" xfId="45856"/>
    <cellStyle name="Percent 2 2 2 3 3 5" xfId="45857"/>
    <cellStyle name="Percent 2 2 2 3 4" xfId="45858"/>
    <cellStyle name="Percent 2 2 2 3 4 2" xfId="45859"/>
    <cellStyle name="Percent 2 2 2 3 4 2 2" xfId="45860"/>
    <cellStyle name="Percent 2 2 2 3 4 3" xfId="45861"/>
    <cellStyle name="Percent 2 2 2 3 4 4" xfId="45862"/>
    <cellStyle name="Percent 2 2 2 3 5" xfId="45863"/>
    <cellStyle name="Percent 2 2 2 3 5 2" xfId="45864"/>
    <cellStyle name="Percent 2 2 2 3 5 2 2" xfId="45865"/>
    <cellStyle name="Percent 2 2 2 3 5 3" xfId="45866"/>
    <cellStyle name="Percent 2 2 2 3 5 4" xfId="45867"/>
    <cellStyle name="Percent 2 2 2 3 6" xfId="45868"/>
    <cellStyle name="Percent 2 2 2 3 6 2" xfId="45869"/>
    <cellStyle name="Percent 2 2 2 3 6 2 2" xfId="45870"/>
    <cellStyle name="Percent 2 2 2 3 6 3" xfId="45871"/>
    <cellStyle name="Percent 2 2 2 3 6 4" xfId="45872"/>
    <cellStyle name="Percent 2 2 2 3 7" xfId="45873"/>
    <cellStyle name="Percent 2 2 2 3 7 2" xfId="45874"/>
    <cellStyle name="Percent 2 2 2 3 7 2 2" xfId="45875"/>
    <cellStyle name="Percent 2 2 2 3 7 3" xfId="45876"/>
    <cellStyle name="Percent 2 2 2 3 7 4" xfId="45877"/>
    <cellStyle name="Percent 2 2 2 3 8" xfId="45878"/>
    <cellStyle name="Percent 2 2 2 3 8 2" xfId="45879"/>
    <cellStyle name="Percent 2 2 2 3 8 2 2" xfId="45880"/>
    <cellStyle name="Percent 2 2 2 3 8 3" xfId="45881"/>
    <cellStyle name="Percent 2 2 2 3 8 4" xfId="45882"/>
    <cellStyle name="Percent 2 2 2 3 9" xfId="45883"/>
    <cellStyle name="Percent 2 2 2 3 9 2" xfId="45884"/>
    <cellStyle name="Percent 2 2 2 4" xfId="45885"/>
    <cellStyle name="Percent 2 2 2 4 10" xfId="45886"/>
    <cellStyle name="Percent 2 2 2 4 11" xfId="45887"/>
    <cellStyle name="Percent 2 2 2 4 12" xfId="45888"/>
    <cellStyle name="Percent 2 2 2 4 2" xfId="45889"/>
    <cellStyle name="Percent 2 2 2 4 2 2" xfId="45890"/>
    <cellStyle name="Percent 2 2 2 4 2 2 2" xfId="45891"/>
    <cellStyle name="Percent 2 2 2 4 2 3" xfId="45892"/>
    <cellStyle name="Percent 2 2 2 4 2 4" xfId="45893"/>
    <cellStyle name="Percent 2 2 2 4 3" xfId="45894"/>
    <cellStyle name="Percent 2 2 2 4 3 2" xfId="45895"/>
    <cellStyle name="Percent 2 2 2 4 3 2 2" xfId="45896"/>
    <cellStyle name="Percent 2 2 2 4 3 3" xfId="45897"/>
    <cellStyle name="Percent 2 2 2 4 3 4" xfId="45898"/>
    <cellStyle name="Percent 2 2 2 4 4" xfId="45899"/>
    <cellStyle name="Percent 2 2 2 4 4 2" xfId="45900"/>
    <cellStyle name="Percent 2 2 2 4 4 2 2" xfId="45901"/>
    <cellStyle name="Percent 2 2 2 4 4 3" xfId="45902"/>
    <cellStyle name="Percent 2 2 2 4 4 4" xfId="45903"/>
    <cellStyle name="Percent 2 2 2 4 5" xfId="45904"/>
    <cellStyle name="Percent 2 2 2 4 5 2" xfId="45905"/>
    <cellStyle name="Percent 2 2 2 4 5 2 2" xfId="45906"/>
    <cellStyle name="Percent 2 2 2 4 5 3" xfId="45907"/>
    <cellStyle name="Percent 2 2 2 4 5 4" xfId="45908"/>
    <cellStyle name="Percent 2 2 2 4 6" xfId="45909"/>
    <cellStyle name="Percent 2 2 2 4 6 2" xfId="45910"/>
    <cellStyle name="Percent 2 2 2 4 6 2 2" xfId="45911"/>
    <cellStyle name="Percent 2 2 2 4 6 3" xfId="45912"/>
    <cellStyle name="Percent 2 2 2 4 6 4" xfId="45913"/>
    <cellStyle name="Percent 2 2 2 4 7" xfId="45914"/>
    <cellStyle name="Percent 2 2 2 4 7 2" xfId="45915"/>
    <cellStyle name="Percent 2 2 2 4 7 2 2" xfId="45916"/>
    <cellStyle name="Percent 2 2 2 4 7 3" xfId="45917"/>
    <cellStyle name="Percent 2 2 2 4 7 4" xfId="45918"/>
    <cellStyle name="Percent 2 2 2 4 8" xfId="45919"/>
    <cellStyle name="Percent 2 2 2 4 8 2" xfId="45920"/>
    <cellStyle name="Percent 2 2 2 4 8 2 2" xfId="45921"/>
    <cellStyle name="Percent 2 2 2 4 8 3" xfId="45922"/>
    <cellStyle name="Percent 2 2 2 4 8 4" xfId="45923"/>
    <cellStyle name="Percent 2 2 2 4 9" xfId="45924"/>
    <cellStyle name="Percent 2 2 2 4 9 2" xfId="45925"/>
    <cellStyle name="Percent 2 2 2 5" xfId="45926"/>
    <cellStyle name="Percent 2 2 2 5 2" xfId="45927"/>
    <cellStyle name="Percent 2 2 2 5 2 2" xfId="45928"/>
    <cellStyle name="Percent 2 2 2 5 2 2 2" xfId="45929"/>
    <cellStyle name="Percent 2 2 2 5 2 3" xfId="45930"/>
    <cellStyle name="Percent 2 2 2 5 2 4" xfId="45931"/>
    <cellStyle name="Percent 2 2 2 5 3" xfId="45932"/>
    <cellStyle name="Percent 2 2 2 5 3 2" xfId="45933"/>
    <cellStyle name="Percent 2 2 2 5 4" xfId="45934"/>
    <cellStyle name="Percent 2 2 2 5 5" xfId="45935"/>
    <cellStyle name="Percent 2 2 2 5 6" xfId="45936"/>
    <cellStyle name="Percent 2 2 2 6" xfId="45937"/>
    <cellStyle name="Percent 2 2 2 6 2" xfId="45938"/>
    <cellStyle name="Percent 2 2 2 6 2 2" xfId="45939"/>
    <cellStyle name="Percent 2 2 2 6 3" xfId="45940"/>
    <cellStyle name="Percent 2 2 2 6 4" xfId="45941"/>
    <cellStyle name="Percent 2 2 2 6 5" xfId="45942"/>
    <cellStyle name="Percent 2 2 2 7" xfId="45943"/>
    <cellStyle name="Percent 2 2 2 7 2" xfId="45944"/>
    <cellStyle name="Percent 2 2 2 7 2 2" xfId="45945"/>
    <cellStyle name="Percent 2 2 2 7 3" xfId="45946"/>
    <cellStyle name="Percent 2 2 2 7 4" xfId="45947"/>
    <cellStyle name="Percent 2 2 2 7 5" xfId="45948"/>
    <cellStyle name="Percent 2 2 2 8" xfId="45949"/>
    <cellStyle name="Percent 2 2 2 8 2" xfId="45950"/>
    <cellStyle name="Percent 2 2 2 8 2 2" xfId="45951"/>
    <cellStyle name="Percent 2 2 2 8 3" xfId="45952"/>
    <cellStyle name="Percent 2 2 2 8 4" xfId="45953"/>
    <cellStyle name="Percent 2 2 2 8 5" xfId="45954"/>
    <cellStyle name="Percent 2 2 2 9" xfId="45955"/>
    <cellStyle name="Percent 2 2 2 9 2" xfId="45956"/>
    <cellStyle name="Percent 2 2 2 9 2 2" xfId="45957"/>
    <cellStyle name="Percent 2 2 2 9 3" xfId="45958"/>
    <cellStyle name="Percent 2 2 2 9 4" xfId="45959"/>
    <cellStyle name="Percent 2 2 2 9 5" xfId="45960"/>
    <cellStyle name="Percent 2 2 20" xfId="45961"/>
    <cellStyle name="Percent 2 2 21" xfId="45962"/>
    <cellStyle name="Percent 2 2 22" xfId="45963"/>
    <cellStyle name="Percent 2 2 23" xfId="45964"/>
    <cellStyle name="Percent 2 2 24" xfId="45965"/>
    <cellStyle name="Percent 2 2 25" xfId="45966"/>
    <cellStyle name="Percent 2 2 26" xfId="45967"/>
    <cellStyle name="Percent 2 2 27" xfId="45968"/>
    <cellStyle name="Percent 2 2 28" xfId="45969"/>
    <cellStyle name="Percent 2 2 29" xfId="45970"/>
    <cellStyle name="Percent 2 2 3" xfId="45971"/>
    <cellStyle name="Percent 2 2 30" xfId="45972"/>
    <cellStyle name="Percent 2 2 4" xfId="45973"/>
    <cellStyle name="Percent 2 2 5" xfId="45974"/>
    <cellStyle name="Percent 2 2 6" xfId="45975"/>
    <cellStyle name="Percent 2 2 7" xfId="45976"/>
    <cellStyle name="Percent 2 2 8" xfId="45977"/>
    <cellStyle name="Percent 2 2 9" xfId="45978"/>
    <cellStyle name="Percent 2 20" xfId="10379"/>
    <cellStyle name="Percent 2 20 2" xfId="45979"/>
    <cellStyle name="Percent 2 21" xfId="10359"/>
    <cellStyle name="Percent 2 22" xfId="45980"/>
    <cellStyle name="Percent 2 23" xfId="45981"/>
    <cellStyle name="Percent 2 24" xfId="45982"/>
    <cellStyle name="Percent 2 25" xfId="45983"/>
    <cellStyle name="Percent 2 26" xfId="45984"/>
    <cellStyle name="Percent 2 27" xfId="45985"/>
    <cellStyle name="Percent 2 28" xfId="45986"/>
    <cellStyle name="Percent 2 29" xfId="45987"/>
    <cellStyle name="Percent 2 3" xfId="10380"/>
    <cellStyle name="Percent 2 3 2" xfId="45988"/>
    <cellStyle name="Percent 2 3 3" xfId="45989"/>
    <cellStyle name="Percent 2 30" xfId="45990"/>
    <cellStyle name="Percent 2 31" xfId="45991"/>
    <cellStyle name="Percent 2 32" xfId="45992"/>
    <cellStyle name="Percent 2 4" xfId="10381"/>
    <cellStyle name="Percent 2 4 2" xfId="45993"/>
    <cellStyle name="Percent 2 4 3" xfId="45994"/>
    <cellStyle name="Percent 2 5" xfId="10382"/>
    <cellStyle name="Percent 2 5 2" xfId="45995"/>
    <cellStyle name="Percent 2 5 3" xfId="45996"/>
    <cellStyle name="Percent 2 5 3 2" xfId="45997"/>
    <cellStyle name="Percent 2 5 4" xfId="45998"/>
    <cellStyle name="Percent 2 6" xfId="10383"/>
    <cellStyle name="Percent 2 6 2" xfId="45999"/>
    <cellStyle name="Percent 2 6 2 2" xfId="46000"/>
    <cellStyle name="Percent 2 6 2 2 2" xfId="46001"/>
    <cellStyle name="Percent 2 6 2 3" xfId="46002"/>
    <cellStyle name="Percent 2 6 2 4" xfId="46003"/>
    <cellStyle name="Percent 2 6 3" xfId="46004"/>
    <cellStyle name="Percent 2 6 3 2" xfId="46005"/>
    <cellStyle name="Percent 2 6 4" xfId="46006"/>
    <cellStyle name="Percent 2 6 5" xfId="46007"/>
    <cellStyle name="Percent 2 7" xfId="10384"/>
    <cellStyle name="Percent 2 7 2" xfId="46008"/>
    <cellStyle name="Percent 2 7 2 2" xfId="46009"/>
    <cellStyle name="Percent 2 7 2 2 2" xfId="46010"/>
    <cellStyle name="Percent 2 7 2 3" xfId="46011"/>
    <cellStyle name="Percent 2 7 2 4" xfId="46012"/>
    <cellStyle name="Percent 2 7 3" xfId="46013"/>
    <cellStyle name="Percent 2 7 3 2" xfId="46014"/>
    <cellStyle name="Percent 2 7 4" xfId="46015"/>
    <cellStyle name="Percent 2 7 5" xfId="46016"/>
    <cellStyle name="Percent 2 8" xfId="10385"/>
    <cellStyle name="Percent 2 8 2" xfId="10386"/>
    <cellStyle name="Percent 2 8 2 2" xfId="10387"/>
    <cellStyle name="Percent 2 8 2 3" xfId="10388"/>
    <cellStyle name="Percent 2 8 3" xfId="10389"/>
    <cellStyle name="Percent 2 8 4" xfId="46017"/>
    <cellStyle name="Percent 2 8 5" xfId="46018"/>
    <cellStyle name="Percent 2 9" xfId="10390"/>
    <cellStyle name="Percent 2 9 2" xfId="10391"/>
    <cellStyle name="Percent 2 9 2 2" xfId="10392"/>
    <cellStyle name="Percent 2 9 2 3" xfId="10393"/>
    <cellStyle name="Percent 2 9 3" xfId="10394"/>
    <cellStyle name="Percent 20" xfId="46019"/>
    <cellStyle name="Percent 21" xfId="46020"/>
    <cellStyle name="Percent 22" xfId="46021"/>
    <cellStyle name="Percent 23" xfId="46022"/>
    <cellStyle name="Percent 24" xfId="46023"/>
    <cellStyle name="Percent 25" xfId="46024"/>
    <cellStyle name="Percent 26" xfId="46025"/>
    <cellStyle name="Percent 27" xfId="46026"/>
    <cellStyle name="Percent 28" xfId="46027"/>
    <cellStyle name="Percent 29" xfId="46028"/>
    <cellStyle name="Percent 3" xfId="64"/>
    <cellStyle name="Percent 3 2" xfId="10395"/>
    <cellStyle name="Percent 3 2 2" xfId="46029"/>
    <cellStyle name="Percent 3 2 3" xfId="46030"/>
    <cellStyle name="Percent 3 3" xfId="46031"/>
    <cellStyle name="Percent 3 3 2" xfId="46032"/>
    <cellStyle name="Percent 3 3 3" xfId="46033"/>
    <cellStyle name="Percent 3 4" xfId="46034"/>
    <cellStyle name="Percent 3 4 2" xfId="46035"/>
    <cellStyle name="Percent 3 4 2 2" xfId="46036"/>
    <cellStyle name="Percent 3 4 2 2 2" xfId="46037"/>
    <cellStyle name="Percent 3 4 2 3" xfId="46038"/>
    <cellStyle name="Percent 3 4 2 4" xfId="46039"/>
    <cellStyle name="Percent 3 4 3" xfId="46040"/>
    <cellStyle name="Percent 3 4 3 2" xfId="46041"/>
    <cellStyle name="Percent 3 4 4" xfId="46042"/>
    <cellStyle name="Percent 3 4 5" xfId="46043"/>
    <cellStyle name="Percent 3 4 6" xfId="46044"/>
    <cellStyle name="Percent 3 5" xfId="46045"/>
    <cellStyle name="Percent 3 6" xfId="46046"/>
    <cellStyle name="Percent 30" xfId="46047"/>
    <cellStyle name="Percent 31" xfId="46048"/>
    <cellStyle name="Percent 32" xfId="46049"/>
    <cellStyle name="Percent 4" xfId="61"/>
    <cellStyle name="Percent 4 2" xfId="10397"/>
    <cellStyle name="Percent 4 3" xfId="10396"/>
    <cellStyle name="Percent 5" xfId="10398"/>
    <cellStyle name="Percent 5 10" xfId="10399"/>
    <cellStyle name="Percent 5 10 2" xfId="46050"/>
    <cellStyle name="Percent 5 10 2 2" xfId="46051"/>
    <cellStyle name="Percent 5 10 3" xfId="46052"/>
    <cellStyle name="Percent 5 10 4" xfId="46053"/>
    <cellStyle name="Percent 5 10 5" xfId="46054"/>
    <cellStyle name="Percent 5 11" xfId="10400"/>
    <cellStyle name="Percent 5 11 2" xfId="46055"/>
    <cellStyle name="Percent 5 11 2 2" xfId="46056"/>
    <cellStyle name="Percent 5 11 3" xfId="46057"/>
    <cellStyle name="Percent 5 11 4" xfId="46058"/>
    <cellStyle name="Percent 5 11 5" xfId="46059"/>
    <cellStyle name="Percent 5 12" xfId="10401"/>
    <cellStyle name="Percent 5 12 2" xfId="46060"/>
    <cellStyle name="Percent 5 12 2 2" xfId="46061"/>
    <cellStyle name="Percent 5 12 3" xfId="46062"/>
    <cellStyle name="Percent 5 12 4" xfId="46063"/>
    <cellStyle name="Percent 5 13" xfId="10402"/>
    <cellStyle name="Percent 5 14" xfId="10403"/>
    <cellStyle name="Percent 5 15" xfId="10404"/>
    <cellStyle name="Percent 5 16" xfId="10405"/>
    <cellStyle name="Percent 5 17" xfId="46064"/>
    <cellStyle name="Percent 5 18" xfId="46065"/>
    <cellStyle name="Percent 5 19" xfId="46066"/>
    <cellStyle name="Percent 5 2" xfId="10406"/>
    <cellStyle name="Percent 5 2 10" xfId="46067"/>
    <cellStyle name="Percent 5 2 10 2" xfId="46068"/>
    <cellStyle name="Percent 5 2 11" xfId="46069"/>
    <cellStyle name="Percent 5 2 12" xfId="46070"/>
    <cellStyle name="Percent 5 2 13" xfId="46071"/>
    <cellStyle name="Percent 5 2 2" xfId="10407"/>
    <cellStyle name="Percent 5 2 2 10" xfId="46072"/>
    <cellStyle name="Percent 5 2 2 11" xfId="46073"/>
    <cellStyle name="Percent 5 2 2 12" xfId="46074"/>
    <cellStyle name="Percent 5 2 2 2" xfId="46075"/>
    <cellStyle name="Percent 5 2 2 2 2" xfId="46076"/>
    <cellStyle name="Percent 5 2 2 2 2 2" xfId="46077"/>
    <cellStyle name="Percent 5 2 2 2 2 2 2" xfId="46078"/>
    <cellStyle name="Percent 5 2 2 2 2 3" xfId="46079"/>
    <cellStyle name="Percent 5 2 2 2 2 4" xfId="46080"/>
    <cellStyle name="Percent 5 2 2 2 3" xfId="46081"/>
    <cellStyle name="Percent 5 2 2 2 3 2" xfId="46082"/>
    <cellStyle name="Percent 5 2 2 2 4" xfId="46083"/>
    <cellStyle name="Percent 5 2 2 2 5" xfId="46084"/>
    <cellStyle name="Percent 5 2 2 3" xfId="46085"/>
    <cellStyle name="Percent 5 2 2 3 2" xfId="46086"/>
    <cellStyle name="Percent 5 2 2 3 2 2" xfId="46087"/>
    <cellStyle name="Percent 5 2 2 3 2 2 2" xfId="46088"/>
    <cellStyle name="Percent 5 2 2 3 2 3" xfId="46089"/>
    <cellStyle name="Percent 5 2 2 3 2 4" xfId="46090"/>
    <cellStyle name="Percent 5 2 2 3 3" xfId="46091"/>
    <cellStyle name="Percent 5 2 2 3 3 2" xfId="46092"/>
    <cellStyle name="Percent 5 2 2 3 4" xfId="46093"/>
    <cellStyle name="Percent 5 2 2 3 5" xfId="46094"/>
    <cellStyle name="Percent 5 2 2 4" xfId="46095"/>
    <cellStyle name="Percent 5 2 2 4 2" xfId="46096"/>
    <cellStyle name="Percent 5 2 2 4 2 2" xfId="46097"/>
    <cellStyle name="Percent 5 2 2 4 3" xfId="46098"/>
    <cellStyle name="Percent 5 2 2 4 4" xfId="46099"/>
    <cellStyle name="Percent 5 2 2 5" xfId="46100"/>
    <cellStyle name="Percent 5 2 2 5 2" xfId="46101"/>
    <cellStyle name="Percent 5 2 2 5 2 2" xfId="46102"/>
    <cellStyle name="Percent 5 2 2 5 3" xfId="46103"/>
    <cellStyle name="Percent 5 2 2 5 4" xfId="46104"/>
    <cellStyle name="Percent 5 2 2 6" xfId="46105"/>
    <cellStyle name="Percent 5 2 2 6 2" xfId="46106"/>
    <cellStyle name="Percent 5 2 2 6 2 2" xfId="46107"/>
    <cellStyle name="Percent 5 2 2 6 3" xfId="46108"/>
    <cellStyle name="Percent 5 2 2 6 4" xfId="46109"/>
    <cellStyle name="Percent 5 2 2 7" xfId="46110"/>
    <cellStyle name="Percent 5 2 2 7 2" xfId="46111"/>
    <cellStyle name="Percent 5 2 2 7 2 2" xfId="46112"/>
    <cellStyle name="Percent 5 2 2 7 3" xfId="46113"/>
    <cellStyle name="Percent 5 2 2 7 4" xfId="46114"/>
    <cellStyle name="Percent 5 2 2 8" xfId="46115"/>
    <cellStyle name="Percent 5 2 2 8 2" xfId="46116"/>
    <cellStyle name="Percent 5 2 2 8 2 2" xfId="46117"/>
    <cellStyle name="Percent 5 2 2 8 3" xfId="46118"/>
    <cellStyle name="Percent 5 2 2 8 4" xfId="46119"/>
    <cellStyle name="Percent 5 2 2 9" xfId="46120"/>
    <cellStyle name="Percent 5 2 2 9 2" xfId="46121"/>
    <cellStyle name="Percent 5 2 3" xfId="10408"/>
    <cellStyle name="Percent 5 2 3 2" xfId="46122"/>
    <cellStyle name="Percent 5 2 3 2 2" xfId="46123"/>
    <cellStyle name="Percent 5 2 3 2 2 2" xfId="46124"/>
    <cellStyle name="Percent 5 2 3 2 3" xfId="46125"/>
    <cellStyle name="Percent 5 2 3 2 4" xfId="46126"/>
    <cellStyle name="Percent 5 2 3 3" xfId="46127"/>
    <cellStyle name="Percent 5 2 3 3 2" xfId="46128"/>
    <cellStyle name="Percent 5 2 3 4" xfId="46129"/>
    <cellStyle name="Percent 5 2 3 5" xfId="46130"/>
    <cellStyle name="Percent 5 2 3 6" xfId="46131"/>
    <cellStyle name="Percent 5 2 4" xfId="10409"/>
    <cellStyle name="Percent 5 2 4 2" xfId="46132"/>
    <cellStyle name="Percent 5 2 4 2 2" xfId="46133"/>
    <cellStyle name="Percent 5 2 4 2 2 2" xfId="46134"/>
    <cellStyle name="Percent 5 2 4 2 3" xfId="46135"/>
    <cellStyle name="Percent 5 2 4 2 4" xfId="46136"/>
    <cellStyle name="Percent 5 2 4 3" xfId="46137"/>
    <cellStyle name="Percent 5 2 4 3 2" xfId="46138"/>
    <cellStyle name="Percent 5 2 4 4" xfId="46139"/>
    <cellStyle name="Percent 5 2 4 5" xfId="46140"/>
    <cellStyle name="Percent 5 2 4 6" xfId="46141"/>
    <cellStyle name="Percent 5 2 5" xfId="10410"/>
    <cellStyle name="Percent 5 2 5 2" xfId="46142"/>
    <cellStyle name="Percent 5 2 5 2 2" xfId="46143"/>
    <cellStyle name="Percent 5 2 5 3" xfId="46144"/>
    <cellStyle name="Percent 5 2 5 4" xfId="46145"/>
    <cellStyle name="Percent 5 2 5 5" xfId="46146"/>
    <cellStyle name="Percent 5 2 6" xfId="10411"/>
    <cellStyle name="Percent 5 2 6 2" xfId="46147"/>
    <cellStyle name="Percent 5 2 6 2 2" xfId="46148"/>
    <cellStyle name="Percent 5 2 6 3" xfId="46149"/>
    <cellStyle name="Percent 5 2 6 4" xfId="46150"/>
    <cellStyle name="Percent 5 2 6 5" xfId="46151"/>
    <cellStyle name="Percent 5 2 7" xfId="10412"/>
    <cellStyle name="Percent 5 2 7 2" xfId="46152"/>
    <cellStyle name="Percent 5 2 7 2 2" xfId="46153"/>
    <cellStyle name="Percent 5 2 7 3" xfId="46154"/>
    <cellStyle name="Percent 5 2 7 4" xfId="46155"/>
    <cellStyle name="Percent 5 2 7 5" xfId="46156"/>
    <cellStyle name="Percent 5 2 8" xfId="10413"/>
    <cellStyle name="Percent 5 2 8 2" xfId="46157"/>
    <cellStyle name="Percent 5 2 8 2 2" xfId="46158"/>
    <cellStyle name="Percent 5 2 8 3" xfId="46159"/>
    <cellStyle name="Percent 5 2 8 4" xfId="46160"/>
    <cellStyle name="Percent 5 2 8 5" xfId="46161"/>
    <cellStyle name="Percent 5 2 9" xfId="46162"/>
    <cellStyle name="Percent 5 2 9 2" xfId="46163"/>
    <cellStyle name="Percent 5 2 9 2 2" xfId="46164"/>
    <cellStyle name="Percent 5 2 9 3" xfId="46165"/>
    <cellStyle name="Percent 5 2 9 4" xfId="46166"/>
    <cellStyle name="Percent 5 20" xfId="46167"/>
    <cellStyle name="Percent 5 3" xfId="10414"/>
    <cellStyle name="Percent 5 3 10" xfId="46168"/>
    <cellStyle name="Percent 5 3 11" xfId="46169"/>
    <cellStyle name="Percent 5 3 12" xfId="46170"/>
    <cellStyle name="Percent 5 3 2" xfId="10415"/>
    <cellStyle name="Percent 5 3 2 2" xfId="46171"/>
    <cellStyle name="Percent 5 3 2 2 2" xfId="46172"/>
    <cellStyle name="Percent 5 3 2 2 2 2" xfId="46173"/>
    <cellStyle name="Percent 5 3 2 2 3" xfId="46174"/>
    <cellStyle name="Percent 5 3 2 2 4" xfId="46175"/>
    <cellStyle name="Percent 5 3 2 3" xfId="46176"/>
    <cellStyle name="Percent 5 3 2 3 2" xfId="46177"/>
    <cellStyle name="Percent 5 3 2 4" xfId="46178"/>
    <cellStyle name="Percent 5 3 2 5" xfId="46179"/>
    <cellStyle name="Percent 5 3 2 6" xfId="46180"/>
    <cellStyle name="Percent 5 3 3" xfId="10416"/>
    <cellStyle name="Percent 5 3 3 2" xfId="46181"/>
    <cellStyle name="Percent 5 3 3 2 2" xfId="46182"/>
    <cellStyle name="Percent 5 3 3 2 2 2" xfId="46183"/>
    <cellStyle name="Percent 5 3 3 2 3" xfId="46184"/>
    <cellStyle name="Percent 5 3 3 2 4" xfId="46185"/>
    <cellStyle name="Percent 5 3 3 3" xfId="46186"/>
    <cellStyle name="Percent 5 3 3 3 2" xfId="46187"/>
    <cellStyle name="Percent 5 3 3 4" xfId="46188"/>
    <cellStyle name="Percent 5 3 3 5" xfId="46189"/>
    <cellStyle name="Percent 5 3 3 6" xfId="46190"/>
    <cellStyle name="Percent 5 3 4" xfId="10417"/>
    <cellStyle name="Percent 5 3 4 2" xfId="46191"/>
    <cellStyle name="Percent 5 3 4 2 2" xfId="46192"/>
    <cellStyle name="Percent 5 3 4 3" xfId="46193"/>
    <cellStyle name="Percent 5 3 4 4" xfId="46194"/>
    <cellStyle name="Percent 5 3 4 5" xfId="46195"/>
    <cellStyle name="Percent 5 3 5" xfId="10418"/>
    <cellStyle name="Percent 5 3 5 2" xfId="46196"/>
    <cellStyle name="Percent 5 3 5 2 2" xfId="46197"/>
    <cellStyle name="Percent 5 3 5 3" xfId="46198"/>
    <cellStyle name="Percent 5 3 5 4" xfId="46199"/>
    <cellStyle name="Percent 5 3 5 5" xfId="46200"/>
    <cellStyle name="Percent 5 3 6" xfId="10419"/>
    <cellStyle name="Percent 5 3 6 2" xfId="46201"/>
    <cellStyle name="Percent 5 3 6 2 2" xfId="46202"/>
    <cellStyle name="Percent 5 3 6 3" xfId="46203"/>
    <cellStyle name="Percent 5 3 6 4" xfId="46204"/>
    <cellStyle name="Percent 5 3 6 5" xfId="46205"/>
    <cellStyle name="Percent 5 3 7" xfId="10420"/>
    <cellStyle name="Percent 5 3 7 2" xfId="46206"/>
    <cellStyle name="Percent 5 3 7 2 2" xfId="46207"/>
    <cellStyle name="Percent 5 3 7 3" xfId="46208"/>
    <cellStyle name="Percent 5 3 7 4" xfId="46209"/>
    <cellStyle name="Percent 5 3 7 5" xfId="46210"/>
    <cellStyle name="Percent 5 3 8" xfId="10421"/>
    <cellStyle name="Percent 5 3 8 2" xfId="46211"/>
    <cellStyle name="Percent 5 3 8 2 2" xfId="46212"/>
    <cellStyle name="Percent 5 3 8 3" xfId="46213"/>
    <cellStyle name="Percent 5 3 8 4" xfId="46214"/>
    <cellStyle name="Percent 5 3 8 5" xfId="46215"/>
    <cellStyle name="Percent 5 3 9" xfId="46216"/>
    <cellStyle name="Percent 5 3 9 2" xfId="46217"/>
    <cellStyle name="Percent 5 4" xfId="10422"/>
    <cellStyle name="Percent 5 4 10" xfId="46218"/>
    <cellStyle name="Percent 5 4 11" xfId="46219"/>
    <cellStyle name="Percent 5 4 12" xfId="46220"/>
    <cellStyle name="Percent 5 4 2" xfId="10423"/>
    <cellStyle name="Percent 5 4 2 2" xfId="46221"/>
    <cellStyle name="Percent 5 4 2 2 2" xfId="46222"/>
    <cellStyle name="Percent 5 4 2 3" xfId="46223"/>
    <cellStyle name="Percent 5 4 2 4" xfId="46224"/>
    <cellStyle name="Percent 5 4 2 5" xfId="46225"/>
    <cellStyle name="Percent 5 4 3" xfId="10424"/>
    <cellStyle name="Percent 5 4 3 2" xfId="46226"/>
    <cellStyle name="Percent 5 4 3 2 2" xfId="46227"/>
    <cellStyle name="Percent 5 4 3 3" xfId="46228"/>
    <cellStyle name="Percent 5 4 3 4" xfId="46229"/>
    <cellStyle name="Percent 5 4 3 5" xfId="46230"/>
    <cellStyle name="Percent 5 4 4" xfId="10425"/>
    <cellStyle name="Percent 5 4 4 2" xfId="46231"/>
    <cellStyle name="Percent 5 4 4 2 2" xfId="46232"/>
    <cellStyle name="Percent 5 4 4 3" xfId="46233"/>
    <cellStyle name="Percent 5 4 4 4" xfId="46234"/>
    <cellStyle name="Percent 5 4 4 5" xfId="46235"/>
    <cellStyle name="Percent 5 4 5" xfId="10426"/>
    <cellStyle name="Percent 5 4 5 2" xfId="46236"/>
    <cellStyle name="Percent 5 4 5 2 2" xfId="46237"/>
    <cellStyle name="Percent 5 4 5 3" xfId="46238"/>
    <cellStyle name="Percent 5 4 5 4" xfId="46239"/>
    <cellStyle name="Percent 5 4 5 5" xfId="46240"/>
    <cellStyle name="Percent 5 4 6" xfId="10427"/>
    <cellStyle name="Percent 5 4 6 2" xfId="46241"/>
    <cellStyle name="Percent 5 4 6 2 2" xfId="46242"/>
    <cellStyle name="Percent 5 4 6 3" xfId="46243"/>
    <cellStyle name="Percent 5 4 6 4" xfId="46244"/>
    <cellStyle name="Percent 5 4 6 5" xfId="46245"/>
    <cellStyle name="Percent 5 4 7" xfId="10428"/>
    <cellStyle name="Percent 5 4 7 2" xfId="46246"/>
    <cellStyle name="Percent 5 4 7 2 2" xfId="46247"/>
    <cellStyle name="Percent 5 4 7 3" xfId="46248"/>
    <cellStyle name="Percent 5 4 7 4" xfId="46249"/>
    <cellStyle name="Percent 5 4 7 5" xfId="46250"/>
    <cellStyle name="Percent 5 4 8" xfId="10429"/>
    <cellStyle name="Percent 5 4 8 2" xfId="46251"/>
    <cellStyle name="Percent 5 4 8 2 2" xfId="46252"/>
    <cellStyle name="Percent 5 4 8 3" xfId="46253"/>
    <cellStyle name="Percent 5 4 8 4" xfId="46254"/>
    <cellStyle name="Percent 5 4 8 5" xfId="46255"/>
    <cellStyle name="Percent 5 4 9" xfId="46256"/>
    <cellStyle name="Percent 5 4 9 2" xfId="46257"/>
    <cellStyle name="Percent 5 5" xfId="10430"/>
    <cellStyle name="Percent 5 5 10" xfId="46258"/>
    <cellStyle name="Percent 5 5 11" xfId="46259"/>
    <cellStyle name="Percent 5 5 2" xfId="10431"/>
    <cellStyle name="Percent 5 5 2 2" xfId="46260"/>
    <cellStyle name="Percent 5 5 2 2 2" xfId="46261"/>
    <cellStyle name="Percent 5 5 2 3" xfId="46262"/>
    <cellStyle name="Percent 5 5 2 4" xfId="46263"/>
    <cellStyle name="Percent 5 5 2 5" xfId="46264"/>
    <cellStyle name="Percent 5 5 3" xfId="10432"/>
    <cellStyle name="Percent 5 5 3 2" xfId="46265"/>
    <cellStyle name="Percent 5 5 3 3" xfId="46266"/>
    <cellStyle name="Percent 5 5 4" xfId="10433"/>
    <cellStyle name="Percent 5 5 5" xfId="10434"/>
    <cellStyle name="Percent 5 5 6" xfId="10435"/>
    <cellStyle name="Percent 5 5 7" xfId="10436"/>
    <cellStyle name="Percent 5 5 8" xfId="10437"/>
    <cellStyle name="Percent 5 5 9" xfId="46267"/>
    <cellStyle name="Percent 5 6" xfId="10438"/>
    <cellStyle name="Percent 5 6 10" xfId="46268"/>
    <cellStyle name="Percent 5 6 11" xfId="46269"/>
    <cellStyle name="Percent 5 6 2" xfId="10439"/>
    <cellStyle name="Percent 5 6 2 2" xfId="46270"/>
    <cellStyle name="Percent 5 6 2 3" xfId="46271"/>
    <cellStyle name="Percent 5 6 3" xfId="10440"/>
    <cellStyle name="Percent 5 6 4" xfId="10441"/>
    <cellStyle name="Percent 5 6 5" xfId="10442"/>
    <cellStyle name="Percent 5 6 6" xfId="10443"/>
    <cellStyle name="Percent 5 6 7" xfId="10444"/>
    <cellStyle name="Percent 5 6 8" xfId="10445"/>
    <cellStyle name="Percent 5 6 9" xfId="46272"/>
    <cellStyle name="Percent 5 7" xfId="10446"/>
    <cellStyle name="Percent 5 7 2" xfId="46273"/>
    <cellStyle name="Percent 5 7 2 2" xfId="46274"/>
    <cellStyle name="Percent 5 7 3" xfId="46275"/>
    <cellStyle name="Percent 5 7 4" xfId="46276"/>
    <cellStyle name="Percent 5 7 5" xfId="46277"/>
    <cellStyle name="Percent 5 8" xfId="10447"/>
    <cellStyle name="Percent 5 8 2" xfId="46278"/>
    <cellStyle name="Percent 5 8 2 2" xfId="46279"/>
    <cellStyle name="Percent 5 8 3" xfId="46280"/>
    <cellStyle name="Percent 5 8 4" xfId="46281"/>
    <cellStyle name="Percent 5 8 5" xfId="46282"/>
    <cellStyle name="Percent 5 9" xfId="10448"/>
    <cellStyle name="Percent 5 9 2" xfId="46283"/>
    <cellStyle name="Percent 5 9 2 2" xfId="46284"/>
    <cellStyle name="Percent 5 9 3" xfId="46285"/>
    <cellStyle name="Percent 5 9 4" xfId="46286"/>
    <cellStyle name="Percent 5 9 5" xfId="46287"/>
    <cellStyle name="Percent 6" xfId="10449"/>
    <cellStyle name="Percent 6 10" xfId="46288"/>
    <cellStyle name="Percent 6 10 2" xfId="46289"/>
    <cellStyle name="Percent 6 10 2 2" xfId="46290"/>
    <cellStyle name="Percent 6 10 3" xfId="46291"/>
    <cellStyle name="Percent 6 10 4" xfId="46292"/>
    <cellStyle name="Percent 6 11" xfId="46293"/>
    <cellStyle name="Percent 6 11 2" xfId="46294"/>
    <cellStyle name="Percent 6 11 2 2" xfId="46295"/>
    <cellStyle name="Percent 6 11 3" xfId="46296"/>
    <cellStyle name="Percent 6 11 4" xfId="46297"/>
    <cellStyle name="Percent 6 12" xfId="46298"/>
    <cellStyle name="Percent 6 12 2" xfId="46299"/>
    <cellStyle name="Percent 6 12 2 2" xfId="46300"/>
    <cellStyle name="Percent 6 12 3" xfId="46301"/>
    <cellStyle name="Percent 6 2" xfId="10450"/>
    <cellStyle name="Percent 6 2 10" xfId="46302"/>
    <cellStyle name="Percent 6 2 10 2" xfId="46303"/>
    <cellStyle name="Percent 6 2 11" xfId="46304"/>
    <cellStyle name="Percent 6 2 12" xfId="46305"/>
    <cellStyle name="Percent 6 2 13" xfId="46306"/>
    <cellStyle name="Percent 6 2 2" xfId="46307"/>
    <cellStyle name="Percent 6 2 2 10" xfId="46308"/>
    <cellStyle name="Percent 6 2 2 11" xfId="46309"/>
    <cellStyle name="Percent 6 2 2 2" xfId="46310"/>
    <cellStyle name="Percent 6 2 2 2 2" xfId="46311"/>
    <cellStyle name="Percent 6 2 2 2 2 2" xfId="46312"/>
    <cellStyle name="Percent 6 2 2 2 2 2 2" xfId="46313"/>
    <cellStyle name="Percent 6 2 2 2 2 3" xfId="46314"/>
    <cellStyle name="Percent 6 2 2 2 2 4" xfId="46315"/>
    <cellStyle name="Percent 6 2 2 2 3" xfId="46316"/>
    <cellStyle name="Percent 6 2 2 2 3 2" xfId="46317"/>
    <cellStyle name="Percent 6 2 2 2 4" xfId="46318"/>
    <cellStyle name="Percent 6 2 2 2 5" xfId="46319"/>
    <cellStyle name="Percent 6 2 2 3" xfId="46320"/>
    <cellStyle name="Percent 6 2 2 3 2" xfId="46321"/>
    <cellStyle name="Percent 6 2 2 3 2 2" xfId="46322"/>
    <cellStyle name="Percent 6 2 2 3 2 2 2" xfId="46323"/>
    <cellStyle name="Percent 6 2 2 3 2 3" xfId="46324"/>
    <cellStyle name="Percent 6 2 2 3 2 4" xfId="46325"/>
    <cellStyle name="Percent 6 2 2 3 3" xfId="46326"/>
    <cellStyle name="Percent 6 2 2 3 3 2" xfId="46327"/>
    <cellStyle name="Percent 6 2 2 3 4" xfId="46328"/>
    <cellStyle name="Percent 6 2 2 3 5" xfId="46329"/>
    <cellStyle name="Percent 6 2 2 4" xfId="46330"/>
    <cellStyle name="Percent 6 2 2 4 2" xfId="46331"/>
    <cellStyle name="Percent 6 2 2 4 2 2" xfId="46332"/>
    <cellStyle name="Percent 6 2 2 4 3" xfId="46333"/>
    <cellStyle name="Percent 6 2 2 4 4" xfId="46334"/>
    <cellStyle name="Percent 6 2 2 5" xfId="46335"/>
    <cellStyle name="Percent 6 2 2 5 2" xfId="46336"/>
    <cellStyle name="Percent 6 2 2 5 2 2" xfId="46337"/>
    <cellStyle name="Percent 6 2 2 5 3" xfId="46338"/>
    <cellStyle name="Percent 6 2 2 5 4" xfId="46339"/>
    <cellStyle name="Percent 6 2 2 6" xfId="46340"/>
    <cellStyle name="Percent 6 2 2 6 2" xfId="46341"/>
    <cellStyle name="Percent 6 2 2 6 2 2" xfId="46342"/>
    <cellStyle name="Percent 6 2 2 6 3" xfId="46343"/>
    <cellStyle name="Percent 6 2 2 6 4" xfId="46344"/>
    <cellStyle name="Percent 6 2 2 7" xfId="46345"/>
    <cellStyle name="Percent 6 2 2 7 2" xfId="46346"/>
    <cellStyle name="Percent 6 2 2 7 2 2" xfId="46347"/>
    <cellStyle name="Percent 6 2 2 7 3" xfId="46348"/>
    <cellStyle name="Percent 6 2 2 7 4" xfId="46349"/>
    <cellStyle name="Percent 6 2 2 8" xfId="46350"/>
    <cellStyle name="Percent 6 2 2 8 2" xfId="46351"/>
    <cellStyle name="Percent 6 2 2 8 2 2" xfId="46352"/>
    <cellStyle name="Percent 6 2 2 8 3" xfId="46353"/>
    <cellStyle name="Percent 6 2 2 8 4" xfId="46354"/>
    <cellStyle name="Percent 6 2 2 9" xfId="46355"/>
    <cellStyle name="Percent 6 2 2 9 2" xfId="46356"/>
    <cellStyle name="Percent 6 2 3" xfId="46357"/>
    <cellStyle name="Percent 6 2 3 2" xfId="46358"/>
    <cellStyle name="Percent 6 2 3 2 2" xfId="46359"/>
    <cellStyle name="Percent 6 2 3 2 2 2" xfId="46360"/>
    <cellStyle name="Percent 6 2 3 2 3" xfId="46361"/>
    <cellStyle name="Percent 6 2 3 2 4" xfId="46362"/>
    <cellStyle name="Percent 6 2 3 3" xfId="46363"/>
    <cellStyle name="Percent 6 2 3 3 2" xfId="46364"/>
    <cellStyle name="Percent 6 2 3 4" xfId="46365"/>
    <cellStyle name="Percent 6 2 3 5" xfId="46366"/>
    <cellStyle name="Percent 6 2 4" xfId="46367"/>
    <cellStyle name="Percent 6 2 4 2" xfId="46368"/>
    <cellStyle name="Percent 6 2 4 2 2" xfId="46369"/>
    <cellStyle name="Percent 6 2 4 2 2 2" xfId="46370"/>
    <cellStyle name="Percent 6 2 4 2 3" xfId="46371"/>
    <cellStyle name="Percent 6 2 4 2 4" xfId="46372"/>
    <cellStyle name="Percent 6 2 4 3" xfId="46373"/>
    <cellStyle name="Percent 6 2 4 3 2" xfId="46374"/>
    <cellStyle name="Percent 6 2 4 4" xfId="46375"/>
    <cellStyle name="Percent 6 2 4 5" xfId="46376"/>
    <cellStyle name="Percent 6 2 5" xfId="46377"/>
    <cellStyle name="Percent 6 2 5 2" xfId="46378"/>
    <cellStyle name="Percent 6 2 5 2 2" xfId="46379"/>
    <cellStyle name="Percent 6 2 5 3" xfId="46380"/>
    <cellStyle name="Percent 6 2 5 4" xfId="46381"/>
    <cellStyle name="Percent 6 2 6" xfId="46382"/>
    <cellStyle name="Percent 6 2 6 2" xfId="46383"/>
    <cellStyle name="Percent 6 2 6 2 2" xfId="46384"/>
    <cellStyle name="Percent 6 2 6 3" xfId="46385"/>
    <cellStyle name="Percent 6 2 6 4" xfId="46386"/>
    <cellStyle name="Percent 6 2 7" xfId="46387"/>
    <cellStyle name="Percent 6 2 7 2" xfId="46388"/>
    <cellStyle name="Percent 6 2 7 2 2" xfId="46389"/>
    <cellStyle name="Percent 6 2 7 3" xfId="46390"/>
    <cellStyle name="Percent 6 2 7 4" xfId="46391"/>
    <cellStyle name="Percent 6 2 8" xfId="46392"/>
    <cellStyle name="Percent 6 2 8 2" xfId="46393"/>
    <cellStyle name="Percent 6 2 8 2 2" xfId="46394"/>
    <cellStyle name="Percent 6 2 8 3" xfId="46395"/>
    <cellStyle name="Percent 6 2 8 4" xfId="46396"/>
    <cellStyle name="Percent 6 2 9" xfId="46397"/>
    <cellStyle name="Percent 6 2 9 2" xfId="46398"/>
    <cellStyle name="Percent 6 2 9 2 2" xfId="46399"/>
    <cellStyle name="Percent 6 2 9 3" xfId="46400"/>
    <cellStyle name="Percent 6 2 9 4" xfId="46401"/>
    <cellStyle name="Percent 6 3" xfId="10451"/>
    <cellStyle name="Percent 6 3 10" xfId="46402"/>
    <cellStyle name="Percent 6 3 11" xfId="46403"/>
    <cellStyle name="Percent 6 3 12" xfId="46404"/>
    <cellStyle name="Percent 6 3 2" xfId="46405"/>
    <cellStyle name="Percent 6 3 2 2" xfId="46406"/>
    <cellStyle name="Percent 6 3 2 2 2" xfId="46407"/>
    <cellStyle name="Percent 6 3 2 2 2 2" xfId="46408"/>
    <cellStyle name="Percent 6 3 2 2 3" xfId="46409"/>
    <cellStyle name="Percent 6 3 2 2 4" xfId="46410"/>
    <cellStyle name="Percent 6 3 2 3" xfId="46411"/>
    <cellStyle name="Percent 6 3 2 3 2" xfId="46412"/>
    <cellStyle name="Percent 6 3 2 4" xfId="46413"/>
    <cellStyle name="Percent 6 3 2 5" xfId="46414"/>
    <cellStyle name="Percent 6 3 3" xfId="46415"/>
    <cellStyle name="Percent 6 3 3 2" xfId="46416"/>
    <cellStyle name="Percent 6 3 3 2 2" xfId="46417"/>
    <cellStyle name="Percent 6 3 3 2 2 2" xfId="46418"/>
    <cellStyle name="Percent 6 3 3 2 3" xfId="46419"/>
    <cellStyle name="Percent 6 3 3 2 4" xfId="46420"/>
    <cellStyle name="Percent 6 3 3 3" xfId="46421"/>
    <cellStyle name="Percent 6 3 3 3 2" xfId="46422"/>
    <cellStyle name="Percent 6 3 3 4" xfId="46423"/>
    <cellStyle name="Percent 6 3 3 5" xfId="46424"/>
    <cellStyle name="Percent 6 3 4" xfId="46425"/>
    <cellStyle name="Percent 6 3 4 2" xfId="46426"/>
    <cellStyle name="Percent 6 3 4 2 2" xfId="46427"/>
    <cellStyle name="Percent 6 3 4 3" xfId="46428"/>
    <cellStyle name="Percent 6 3 4 4" xfId="46429"/>
    <cellStyle name="Percent 6 3 5" xfId="46430"/>
    <cellStyle name="Percent 6 3 5 2" xfId="46431"/>
    <cellStyle name="Percent 6 3 5 2 2" xfId="46432"/>
    <cellStyle name="Percent 6 3 5 3" xfId="46433"/>
    <cellStyle name="Percent 6 3 5 4" xfId="46434"/>
    <cellStyle name="Percent 6 3 6" xfId="46435"/>
    <cellStyle name="Percent 6 3 6 2" xfId="46436"/>
    <cellStyle name="Percent 6 3 6 2 2" xfId="46437"/>
    <cellStyle name="Percent 6 3 6 3" xfId="46438"/>
    <cellStyle name="Percent 6 3 6 4" xfId="46439"/>
    <cellStyle name="Percent 6 3 7" xfId="46440"/>
    <cellStyle name="Percent 6 3 7 2" xfId="46441"/>
    <cellStyle name="Percent 6 3 7 2 2" xfId="46442"/>
    <cellStyle name="Percent 6 3 7 3" xfId="46443"/>
    <cellStyle name="Percent 6 3 7 4" xfId="46444"/>
    <cellStyle name="Percent 6 3 8" xfId="46445"/>
    <cellStyle name="Percent 6 3 8 2" xfId="46446"/>
    <cellStyle name="Percent 6 3 8 2 2" xfId="46447"/>
    <cellStyle name="Percent 6 3 8 3" xfId="46448"/>
    <cellStyle name="Percent 6 3 8 4" xfId="46449"/>
    <cellStyle name="Percent 6 3 9" xfId="46450"/>
    <cellStyle name="Percent 6 3 9 2" xfId="46451"/>
    <cellStyle name="Percent 6 4" xfId="10452"/>
    <cellStyle name="Percent 6 4 10" xfId="46452"/>
    <cellStyle name="Percent 6 4 11" xfId="46453"/>
    <cellStyle name="Percent 6 4 12" xfId="46454"/>
    <cellStyle name="Percent 6 4 2" xfId="46455"/>
    <cellStyle name="Percent 6 4 2 2" xfId="46456"/>
    <cellStyle name="Percent 6 4 2 2 2" xfId="46457"/>
    <cellStyle name="Percent 6 4 2 3" xfId="46458"/>
    <cellStyle name="Percent 6 4 2 4" xfId="46459"/>
    <cellStyle name="Percent 6 4 3" xfId="46460"/>
    <cellStyle name="Percent 6 4 3 2" xfId="46461"/>
    <cellStyle name="Percent 6 4 3 2 2" xfId="46462"/>
    <cellStyle name="Percent 6 4 3 3" xfId="46463"/>
    <cellStyle name="Percent 6 4 3 4" xfId="46464"/>
    <cellStyle name="Percent 6 4 4" xfId="46465"/>
    <cellStyle name="Percent 6 4 4 2" xfId="46466"/>
    <cellStyle name="Percent 6 4 4 2 2" xfId="46467"/>
    <cellStyle name="Percent 6 4 4 3" xfId="46468"/>
    <cellStyle name="Percent 6 4 4 4" xfId="46469"/>
    <cellStyle name="Percent 6 4 5" xfId="46470"/>
    <cellStyle name="Percent 6 4 5 2" xfId="46471"/>
    <cellStyle name="Percent 6 4 5 2 2" xfId="46472"/>
    <cellStyle name="Percent 6 4 5 3" xfId="46473"/>
    <cellStyle name="Percent 6 4 5 4" xfId="46474"/>
    <cellStyle name="Percent 6 4 6" xfId="46475"/>
    <cellStyle name="Percent 6 4 6 2" xfId="46476"/>
    <cellStyle name="Percent 6 4 6 2 2" xfId="46477"/>
    <cellStyle name="Percent 6 4 6 3" xfId="46478"/>
    <cellStyle name="Percent 6 4 6 4" xfId="46479"/>
    <cellStyle name="Percent 6 4 7" xfId="46480"/>
    <cellStyle name="Percent 6 4 7 2" xfId="46481"/>
    <cellStyle name="Percent 6 4 7 2 2" xfId="46482"/>
    <cellStyle name="Percent 6 4 7 3" xfId="46483"/>
    <cellStyle name="Percent 6 4 7 4" xfId="46484"/>
    <cellStyle name="Percent 6 4 8" xfId="46485"/>
    <cellStyle name="Percent 6 4 8 2" xfId="46486"/>
    <cellStyle name="Percent 6 4 8 2 2" xfId="46487"/>
    <cellStyle name="Percent 6 4 8 3" xfId="46488"/>
    <cellStyle name="Percent 6 4 8 4" xfId="46489"/>
    <cellStyle name="Percent 6 4 9" xfId="46490"/>
    <cellStyle name="Percent 6 4 9 2" xfId="46491"/>
    <cellStyle name="Percent 6 5" xfId="46492"/>
    <cellStyle name="Percent 6 5 2" xfId="46493"/>
    <cellStyle name="Percent 6 5 2 2" xfId="46494"/>
    <cellStyle name="Percent 6 5 2 2 2" xfId="46495"/>
    <cellStyle name="Percent 6 5 2 3" xfId="46496"/>
    <cellStyle name="Percent 6 5 2 4" xfId="46497"/>
    <cellStyle name="Percent 6 5 3" xfId="46498"/>
    <cellStyle name="Percent 6 5 3 2" xfId="46499"/>
    <cellStyle name="Percent 6 5 4" xfId="46500"/>
    <cellStyle name="Percent 6 5 5" xfId="46501"/>
    <cellStyle name="Percent 6 5 6" xfId="46502"/>
    <cellStyle name="Percent 6 6" xfId="46503"/>
    <cellStyle name="Percent 6 6 2" xfId="46504"/>
    <cellStyle name="Percent 6 6 2 2" xfId="46505"/>
    <cellStyle name="Percent 6 6 3" xfId="46506"/>
    <cellStyle name="Percent 6 6 4" xfId="46507"/>
    <cellStyle name="Percent 6 6 5" xfId="46508"/>
    <cellStyle name="Percent 6 7" xfId="46509"/>
    <cellStyle name="Percent 6 7 2" xfId="46510"/>
    <cellStyle name="Percent 6 7 2 2" xfId="46511"/>
    <cellStyle name="Percent 6 7 3" xfId="46512"/>
    <cellStyle name="Percent 6 7 4" xfId="46513"/>
    <cellStyle name="Percent 6 7 5" xfId="46514"/>
    <cellStyle name="Percent 6 8" xfId="46515"/>
    <cellStyle name="Percent 6 8 2" xfId="46516"/>
    <cellStyle name="Percent 6 8 2 2" xfId="46517"/>
    <cellStyle name="Percent 6 8 3" xfId="46518"/>
    <cellStyle name="Percent 6 8 4" xfId="46519"/>
    <cellStyle name="Percent 6 9" xfId="46520"/>
    <cellStyle name="Percent 6 9 2" xfId="46521"/>
    <cellStyle name="Percent 6 9 2 2" xfId="46522"/>
    <cellStyle name="Percent 6 9 3" xfId="46523"/>
    <cellStyle name="Percent 6 9 4" xfId="46524"/>
    <cellStyle name="Percent 7" xfId="10453"/>
    <cellStyle name="Percent 7 10" xfId="46525"/>
    <cellStyle name="Percent 7 10 2" xfId="46526"/>
    <cellStyle name="Percent 7 10 2 2" xfId="46527"/>
    <cellStyle name="Percent 7 10 3" xfId="46528"/>
    <cellStyle name="Percent 7 10 4" xfId="46529"/>
    <cellStyle name="Percent 7 11" xfId="46530"/>
    <cellStyle name="Percent 7 11 2" xfId="46531"/>
    <cellStyle name="Percent 7 11 2 2" xfId="46532"/>
    <cellStyle name="Percent 7 11 3" xfId="46533"/>
    <cellStyle name="Percent 7 11 4" xfId="46534"/>
    <cellStyle name="Percent 7 12" xfId="46535"/>
    <cellStyle name="Percent 7 12 2" xfId="46536"/>
    <cellStyle name="Percent 7 13" xfId="46537"/>
    <cellStyle name="Percent 7 14" xfId="46538"/>
    <cellStyle name="Percent 7 15" xfId="46539"/>
    <cellStyle name="Percent 7 2" xfId="46540"/>
    <cellStyle name="Percent 7 2 10" xfId="46541"/>
    <cellStyle name="Percent 7 2 10 2" xfId="46542"/>
    <cellStyle name="Percent 7 2 11" xfId="46543"/>
    <cellStyle name="Percent 7 2 12" xfId="46544"/>
    <cellStyle name="Percent 7 2 13" xfId="46545"/>
    <cellStyle name="Percent 7 2 2" xfId="46546"/>
    <cellStyle name="Percent 7 2 2 10" xfId="46547"/>
    <cellStyle name="Percent 7 2 2 11" xfId="46548"/>
    <cellStyle name="Percent 7 2 2 2" xfId="46549"/>
    <cellStyle name="Percent 7 2 2 2 2" xfId="46550"/>
    <cellStyle name="Percent 7 2 2 2 2 2" xfId="46551"/>
    <cellStyle name="Percent 7 2 2 2 2 2 2" xfId="46552"/>
    <cellStyle name="Percent 7 2 2 2 2 3" xfId="46553"/>
    <cellStyle name="Percent 7 2 2 2 2 4" xfId="46554"/>
    <cellStyle name="Percent 7 2 2 2 3" xfId="46555"/>
    <cellStyle name="Percent 7 2 2 2 3 2" xfId="46556"/>
    <cellStyle name="Percent 7 2 2 2 4" xfId="46557"/>
    <cellStyle name="Percent 7 2 2 2 5" xfId="46558"/>
    <cellStyle name="Percent 7 2 2 3" xfId="46559"/>
    <cellStyle name="Percent 7 2 2 3 2" xfId="46560"/>
    <cellStyle name="Percent 7 2 2 3 2 2" xfId="46561"/>
    <cellStyle name="Percent 7 2 2 3 2 2 2" xfId="46562"/>
    <cellStyle name="Percent 7 2 2 3 2 3" xfId="46563"/>
    <cellStyle name="Percent 7 2 2 3 2 4" xfId="46564"/>
    <cellStyle name="Percent 7 2 2 3 3" xfId="46565"/>
    <cellStyle name="Percent 7 2 2 3 3 2" xfId="46566"/>
    <cellStyle name="Percent 7 2 2 3 4" xfId="46567"/>
    <cellStyle name="Percent 7 2 2 3 5" xfId="46568"/>
    <cellStyle name="Percent 7 2 2 4" xfId="46569"/>
    <cellStyle name="Percent 7 2 2 4 2" xfId="46570"/>
    <cellStyle name="Percent 7 2 2 4 2 2" xfId="46571"/>
    <cellStyle name="Percent 7 2 2 4 3" xfId="46572"/>
    <cellStyle name="Percent 7 2 2 4 4" xfId="46573"/>
    <cellStyle name="Percent 7 2 2 5" xfId="46574"/>
    <cellStyle name="Percent 7 2 2 5 2" xfId="46575"/>
    <cellStyle name="Percent 7 2 2 5 2 2" xfId="46576"/>
    <cellStyle name="Percent 7 2 2 5 3" xfId="46577"/>
    <cellStyle name="Percent 7 2 2 5 4" xfId="46578"/>
    <cellStyle name="Percent 7 2 2 6" xfId="46579"/>
    <cellStyle name="Percent 7 2 2 6 2" xfId="46580"/>
    <cellStyle name="Percent 7 2 2 6 2 2" xfId="46581"/>
    <cellStyle name="Percent 7 2 2 6 3" xfId="46582"/>
    <cellStyle name="Percent 7 2 2 6 4" xfId="46583"/>
    <cellStyle name="Percent 7 2 2 7" xfId="46584"/>
    <cellStyle name="Percent 7 2 2 7 2" xfId="46585"/>
    <cellStyle name="Percent 7 2 2 7 2 2" xfId="46586"/>
    <cellStyle name="Percent 7 2 2 7 3" xfId="46587"/>
    <cellStyle name="Percent 7 2 2 7 4" xfId="46588"/>
    <cellStyle name="Percent 7 2 2 8" xfId="46589"/>
    <cellStyle name="Percent 7 2 2 8 2" xfId="46590"/>
    <cellStyle name="Percent 7 2 2 8 2 2" xfId="46591"/>
    <cellStyle name="Percent 7 2 2 8 3" xfId="46592"/>
    <cellStyle name="Percent 7 2 2 8 4" xfId="46593"/>
    <cellStyle name="Percent 7 2 2 9" xfId="46594"/>
    <cellStyle name="Percent 7 2 2 9 2" xfId="46595"/>
    <cellStyle name="Percent 7 2 3" xfId="46596"/>
    <cellStyle name="Percent 7 2 3 2" xfId="46597"/>
    <cellStyle name="Percent 7 2 3 2 2" xfId="46598"/>
    <cellStyle name="Percent 7 2 3 2 2 2" xfId="46599"/>
    <cellStyle name="Percent 7 2 3 2 3" xfId="46600"/>
    <cellStyle name="Percent 7 2 3 2 4" xfId="46601"/>
    <cellStyle name="Percent 7 2 3 3" xfId="46602"/>
    <cellStyle name="Percent 7 2 3 3 2" xfId="46603"/>
    <cellStyle name="Percent 7 2 3 4" xfId="46604"/>
    <cellStyle name="Percent 7 2 3 5" xfId="46605"/>
    <cellStyle name="Percent 7 2 4" xfId="46606"/>
    <cellStyle name="Percent 7 2 4 2" xfId="46607"/>
    <cellStyle name="Percent 7 2 4 2 2" xfId="46608"/>
    <cellStyle name="Percent 7 2 4 2 2 2" xfId="46609"/>
    <cellStyle name="Percent 7 2 4 2 3" xfId="46610"/>
    <cellStyle name="Percent 7 2 4 2 4" xfId="46611"/>
    <cellStyle name="Percent 7 2 4 3" xfId="46612"/>
    <cellStyle name="Percent 7 2 4 3 2" xfId="46613"/>
    <cellStyle name="Percent 7 2 4 4" xfId="46614"/>
    <cellStyle name="Percent 7 2 4 5" xfId="46615"/>
    <cellStyle name="Percent 7 2 5" xfId="46616"/>
    <cellStyle name="Percent 7 2 5 2" xfId="46617"/>
    <cellStyle name="Percent 7 2 5 2 2" xfId="46618"/>
    <cellStyle name="Percent 7 2 5 3" xfId="46619"/>
    <cellStyle name="Percent 7 2 5 4" xfId="46620"/>
    <cellStyle name="Percent 7 2 6" xfId="46621"/>
    <cellStyle name="Percent 7 2 6 2" xfId="46622"/>
    <cellStyle name="Percent 7 2 6 2 2" xfId="46623"/>
    <cellStyle name="Percent 7 2 6 3" xfId="46624"/>
    <cellStyle name="Percent 7 2 6 4" xfId="46625"/>
    <cellStyle name="Percent 7 2 7" xfId="46626"/>
    <cellStyle name="Percent 7 2 7 2" xfId="46627"/>
    <cellStyle name="Percent 7 2 7 2 2" xfId="46628"/>
    <cellStyle name="Percent 7 2 7 3" xfId="46629"/>
    <cellStyle name="Percent 7 2 7 4" xfId="46630"/>
    <cellStyle name="Percent 7 2 8" xfId="46631"/>
    <cellStyle name="Percent 7 2 8 2" xfId="46632"/>
    <cellStyle name="Percent 7 2 8 2 2" xfId="46633"/>
    <cellStyle name="Percent 7 2 8 3" xfId="46634"/>
    <cellStyle name="Percent 7 2 8 4" xfId="46635"/>
    <cellStyle name="Percent 7 2 9" xfId="46636"/>
    <cellStyle name="Percent 7 2 9 2" xfId="46637"/>
    <cellStyle name="Percent 7 2 9 2 2" xfId="46638"/>
    <cellStyle name="Percent 7 2 9 3" xfId="46639"/>
    <cellStyle name="Percent 7 2 9 4" xfId="46640"/>
    <cellStyle name="Percent 7 3" xfId="46641"/>
    <cellStyle name="Percent 7 3 10" xfId="46642"/>
    <cellStyle name="Percent 7 3 11" xfId="46643"/>
    <cellStyle name="Percent 7 3 12" xfId="46644"/>
    <cellStyle name="Percent 7 3 2" xfId="46645"/>
    <cellStyle name="Percent 7 3 2 2" xfId="46646"/>
    <cellStyle name="Percent 7 3 2 2 2" xfId="46647"/>
    <cellStyle name="Percent 7 3 2 2 2 2" xfId="46648"/>
    <cellStyle name="Percent 7 3 2 2 3" xfId="46649"/>
    <cellStyle name="Percent 7 3 2 2 4" xfId="46650"/>
    <cellStyle name="Percent 7 3 2 3" xfId="46651"/>
    <cellStyle name="Percent 7 3 2 3 2" xfId="46652"/>
    <cellStyle name="Percent 7 3 2 4" xfId="46653"/>
    <cellStyle name="Percent 7 3 2 5" xfId="46654"/>
    <cellStyle name="Percent 7 3 3" xfId="46655"/>
    <cellStyle name="Percent 7 3 3 2" xfId="46656"/>
    <cellStyle name="Percent 7 3 3 2 2" xfId="46657"/>
    <cellStyle name="Percent 7 3 3 2 2 2" xfId="46658"/>
    <cellStyle name="Percent 7 3 3 2 3" xfId="46659"/>
    <cellStyle name="Percent 7 3 3 2 4" xfId="46660"/>
    <cellStyle name="Percent 7 3 3 3" xfId="46661"/>
    <cellStyle name="Percent 7 3 3 3 2" xfId="46662"/>
    <cellStyle name="Percent 7 3 3 4" xfId="46663"/>
    <cellStyle name="Percent 7 3 3 5" xfId="46664"/>
    <cellStyle name="Percent 7 3 4" xfId="46665"/>
    <cellStyle name="Percent 7 3 4 2" xfId="46666"/>
    <cellStyle name="Percent 7 3 4 2 2" xfId="46667"/>
    <cellStyle name="Percent 7 3 4 3" xfId="46668"/>
    <cellStyle name="Percent 7 3 4 4" xfId="46669"/>
    <cellStyle name="Percent 7 3 5" xfId="46670"/>
    <cellStyle name="Percent 7 3 5 2" xfId="46671"/>
    <cellStyle name="Percent 7 3 5 2 2" xfId="46672"/>
    <cellStyle name="Percent 7 3 5 3" xfId="46673"/>
    <cellStyle name="Percent 7 3 5 4" xfId="46674"/>
    <cellStyle name="Percent 7 3 6" xfId="46675"/>
    <cellStyle name="Percent 7 3 6 2" xfId="46676"/>
    <cellStyle name="Percent 7 3 6 2 2" xfId="46677"/>
    <cellStyle name="Percent 7 3 6 3" xfId="46678"/>
    <cellStyle name="Percent 7 3 6 4" xfId="46679"/>
    <cellStyle name="Percent 7 3 7" xfId="46680"/>
    <cellStyle name="Percent 7 3 7 2" xfId="46681"/>
    <cellStyle name="Percent 7 3 7 2 2" xfId="46682"/>
    <cellStyle name="Percent 7 3 7 3" xfId="46683"/>
    <cellStyle name="Percent 7 3 7 4" xfId="46684"/>
    <cellStyle name="Percent 7 3 8" xfId="46685"/>
    <cellStyle name="Percent 7 3 8 2" xfId="46686"/>
    <cellStyle name="Percent 7 3 8 2 2" xfId="46687"/>
    <cellStyle name="Percent 7 3 8 3" xfId="46688"/>
    <cellStyle name="Percent 7 3 8 4" xfId="46689"/>
    <cellStyle name="Percent 7 3 9" xfId="46690"/>
    <cellStyle name="Percent 7 3 9 2" xfId="46691"/>
    <cellStyle name="Percent 7 4" xfId="46692"/>
    <cellStyle name="Percent 7 4 10" xfId="46693"/>
    <cellStyle name="Percent 7 4 11" xfId="46694"/>
    <cellStyle name="Percent 7 4 12" xfId="46695"/>
    <cellStyle name="Percent 7 4 2" xfId="46696"/>
    <cellStyle name="Percent 7 4 2 2" xfId="46697"/>
    <cellStyle name="Percent 7 4 2 2 2" xfId="46698"/>
    <cellStyle name="Percent 7 4 2 3" xfId="46699"/>
    <cellStyle name="Percent 7 4 2 4" xfId="46700"/>
    <cellStyle name="Percent 7 4 3" xfId="46701"/>
    <cellStyle name="Percent 7 4 3 2" xfId="46702"/>
    <cellStyle name="Percent 7 4 3 2 2" xfId="46703"/>
    <cellStyle name="Percent 7 4 3 3" xfId="46704"/>
    <cellStyle name="Percent 7 4 3 4" xfId="46705"/>
    <cellStyle name="Percent 7 4 4" xfId="46706"/>
    <cellStyle name="Percent 7 4 4 2" xfId="46707"/>
    <cellStyle name="Percent 7 4 4 2 2" xfId="46708"/>
    <cellStyle name="Percent 7 4 4 3" xfId="46709"/>
    <cellStyle name="Percent 7 4 4 4" xfId="46710"/>
    <cellStyle name="Percent 7 4 5" xfId="46711"/>
    <cellStyle name="Percent 7 4 5 2" xfId="46712"/>
    <cellStyle name="Percent 7 4 5 2 2" xfId="46713"/>
    <cellStyle name="Percent 7 4 5 3" xfId="46714"/>
    <cellStyle name="Percent 7 4 5 4" xfId="46715"/>
    <cellStyle name="Percent 7 4 6" xfId="46716"/>
    <cellStyle name="Percent 7 4 6 2" xfId="46717"/>
    <cellStyle name="Percent 7 4 6 2 2" xfId="46718"/>
    <cellStyle name="Percent 7 4 6 3" xfId="46719"/>
    <cellStyle name="Percent 7 4 6 4" xfId="46720"/>
    <cellStyle name="Percent 7 4 7" xfId="46721"/>
    <cellStyle name="Percent 7 4 7 2" xfId="46722"/>
    <cellStyle name="Percent 7 4 7 2 2" xfId="46723"/>
    <cellStyle name="Percent 7 4 7 3" xfId="46724"/>
    <cellStyle name="Percent 7 4 7 4" xfId="46725"/>
    <cellStyle name="Percent 7 4 8" xfId="46726"/>
    <cellStyle name="Percent 7 4 8 2" xfId="46727"/>
    <cellStyle name="Percent 7 4 8 2 2" xfId="46728"/>
    <cellStyle name="Percent 7 4 8 3" xfId="46729"/>
    <cellStyle name="Percent 7 4 8 4" xfId="46730"/>
    <cellStyle name="Percent 7 4 9" xfId="46731"/>
    <cellStyle name="Percent 7 4 9 2" xfId="46732"/>
    <cellStyle name="Percent 7 5" xfId="46733"/>
    <cellStyle name="Percent 7 5 2" xfId="46734"/>
    <cellStyle name="Percent 7 5 2 2" xfId="46735"/>
    <cellStyle name="Percent 7 5 2 2 2" xfId="46736"/>
    <cellStyle name="Percent 7 5 2 3" xfId="46737"/>
    <cellStyle name="Percent 7 5 2 4" xfId="46738"/>
    <cellStyle name="Percent 7 5 3" xfId="46739"/>
    <cellStyle name="Percent 7 5 3 2" xfId="46740"/>
    <cellStyle name="Percent 7 5 4" xfId="46741"/>
    <cellStyle name="Percent 7 5 5" xfId="46742"/>
    <cellStyle name="Percent 7 6" xfId="46743"/>
    <cellStyle name="Percent 7 6 2" xfId="46744"/>
    <cellStyle name="Percent 7 6 2 2" xfId="46745"/>
    <cellStyle name="Percent 7 6 3" xfId="46746"/>
    <cellStyle name="Percent 7 6 4" xfId="46747"/>
    <cellStyle name="Percent 7 7" xfId="46748"/>
    <cellStyle name="Percent 7 7 2" xfId="46749"/>
    <cellStyle name="Percent 7 7 2 2" xfId="46750"/>
    <cellStyle name="Percent 7 7 3" xfId="46751"/>
    <cellStyle name="Percent 7 7 4" xfId="46752"/>
    <cellStyle name="Percent 7 8" xfId="46753"/>
    <cellStyle name="Percent 7 8 2" xfId="46754"/>
    <cellStyle name="Percent 7 8 2 2" xfId="46755"/>
    <cellStyle name="Percent 7 8 3" xfId="46756"/>
    <cellStyle name="Percent 7 8 4" xfId="46757"/>
    <cellStyle name="Percent 7 9" xfId="46758"/>
    <cellStyle name="Percent 7 9 2" xfId="46759"/>
    <cellStyle name="Percent 7 9 2 2" xfId="46760"/>
    <cellStyle name="Percent 7 9 3" xfId="46761"/>
    <cellStyle name="Percent 7 9 4" xfId="46762"/>
    <cellStyle name="Percent 8" xfId="10454"/>
    <cellStyle name="Percent 8 10" xfId="46763"/>
    <cellStyle name="Percent 8 10 2" xfId="46764"/>
    <cellStyle name="Percent 8 10 2 2" xfId="46765"/>
    <cellStyle name="Percent 8 10 3" xfId="46766"/>
    <cellStyle name="Percent 8 10 4" xfId="46767"/>
    <cellStyle name="Percent 8 11" xfId="46768"/>
    <cellStyle name="Percent 8 11 2" xfId="46769"/>
    <cellStyle name="Percent 8 11 2 2" xfId="46770"/>
    <cellStyle name="Percent 8 11 3" xfId="46771"/>
    <cellStyle name="Percent 8 11 4" xfId="46772"/>
    <cellStyle name="Percent 8 12" xfId="46773"/>
    <cellStyle name="Percent 8 12 2" xfId="46774"/>
    <cellStyle name="Percent 8 13" xfId="46775"/>
    <cellStyle name="Percent 8 14" xfId="46776"/>
    <cellStyle name="Percent 8 15" xfId="46777"/>
    <cellStyle name="Percent 8 2" xfId="46778"/>
    <cellStyle name="Percent 8 2 10" xfId="46779"/>
    <cellStyle name="Percent 8 2 10 2" xfId="46780"/>
    <cellStyle name="Percent 8 2 11" xfId="46781"/>
    <cellStyle name="Percent 8 2 12" xfId="46782"/>
    <cellStyle name="Percent 8 2 13" xfId="46783"/>
    <cellStyle name="Percent 8 2 2" xfId="46784"/>
    <cellStyle name="Percent 8 2 2 10" xfId="46785"/>
    <cellStyle name="Percent 8 2 2 11" xfId="46786"/>
    <cellStyle name="Percent 8 2 2 2" xfId="46787"/>
    <cellStyle name="Percent 8 2 2 2 2" xfId="46788"/>
    <cellStyle name="Percent 8 2 2 2 2 2" xfId="46789"/>
    <cellStyle name="Percent 8 2 2 2 2 2 2" xfId="46790"/>
    <cellStyle name="Percent 8 2 2 2 2 3" xfId="46791"/>
    <cellStyle name="Percent 8 2 2 2 2 4" xfId="46792"/>
    <cellStyle name="Percent 8 2 2 2 3" xfId="46793"/>
    <cellStyle name="Percent 8 2 2 2 3 2" xfId="46794"/>
    <cellStyle name="Percent 8 2 2 2 4" xfId="46795"/>
    <cellStyle name="Percent 8 2 2 2 5" xfId="46796"/>
    <cellStyle name="Percent 8 2 2 3" xfId="46797"/>
    <cellStyle name="Percent 8 2 2 3 2" xfId="46798"/>
    <cellStyle name="Percent 8 2 2 3 2 2" xfId="46799"/>
    <cellStyle name="Percent 8 2 2 3 2 2 2" xfId="46800"/>
    <cellStyle name="Percent 8 2 2 3 2 3" xfId="46801"/>
    <cellStyle name="Percent 8 2 2 3 2 4" xfId="46802"/>
    <cellStyle name="Percent 8 2 2 3 3" xfId="46803"/>
    <cellStyle name="Percent 8 2 2 3 3 2" xfId="46804"/>
    <cellStyle name="Percent 8 2 2 3 4" xfId="46805"/>
    <cellStyle name="Percent 8 2 2 3 5" xfId="46806"/>
    <cellStyle name="Percent 8 2 2 4" xfId="46807"/>
    <cellStyle name="Percent 8 2 2 4 2" xfId="46808"/>
    <cellStyle name="Percent 8 2 2 4 2 2" xfId="46809"/>
    <cellStyle name="Percent 8 2 2 4 3" xfId="46810"/>
    <cellStyle name="Percent 8 2 2 4 4" xfId="46811"/>
    <cellStyle name="Percent 8 2 2 5" xfId="46812"/>
    <cellStyle name="Percent 8 2 2 5 2" xfId="46813"/>
    <cellStyle name="Percent 8 2 2 5 2 2" xfId="46814"/>
    <cellStyle name="Percent 8 2 2 5 3" xfId="46815"/>
    <cellStyle name="Percent 8 2 2 5 4" xfId="46816"/>
    <cellStyle name="Percent 8 2 2 6" xfId="46817"/>
    <cellStyle name="Percent 8 2 2 6 2" xfId="46818"/>
    <cellStyle name="Percent 8 2 2 6 2 2" xfId="46819"/>
    <cellStyle name="Percent 8 2 2 6 3" xfId="46820"/>
    <cellStyle name="Percent 8 2 2 6 4" xfId="46821"/>
    <cellStyle name="Percent 8 2 2 7" xfId="46822"/>
    <cellStyle name="Percent 8 2 2 7 2" xfId="46823"/>
    <cellStyle name="Percent 8 2 2 7 2 2" xfId="46824"/>
    <cellStyle name="Percent 8 2 2 7 3" xfId="46825"/>
    <cellStyle name="Percent 8 2 2 7 4" xfId="46826"/>
    <cellStyle name="Percent 8 2 2 8" xfId="46827"/>
    <cellStyle name="Percent 8 2 2 8 2" xfId="46828"/>
    <cellStyle name="Percent 8 2 2 8 2 2" xfId="46829"/>
    <cellStyle name="Percent 8 2 2 8 3" xfId="46830"/>
    <cellStyle name="Percent 8 2 2 8 4" xfId="46831"/>
    <cellStyle name="Percent 8 2 2 9" xfId="46832"/>
    <cellStyle name="Percent 8 2 2 9 2" xfId="46833"/>
    <cellStyle name="Percent 8 2 3" xfId="46834"/>
    <cellStyle name="Percent 8 2 3 2" xfId="46835"/>
    <cellStyle name="Percent 8 2 3 2 2" xfId="46836"/>
    <cellStyle name="Percent 8 2 3 2 2 2" xfId="46837"/>
    <cellStyle name="Percent 8 2 3 2 3" xfId="46838"/>
    <cellStyle name="Percent 8 2 3 2 4" xfId="46839"/>
    <cellStyle name="Percent 8 2 3 3" xfId="46840"/>
    <cellStyle name="Percent 8 2 3 3 2" xfId="46841"/>
    <cellStyle name="Percent 8 2 3 4" xfId="46842"/>
    <cellStyle name="Percent 8 2 3 5" xfId="46843"/>
    <cellStyle name="Percent 8 2 4" xfId="46844"/>
    <cellStyle name="Percent 8 2 4 2" xfId="46845"/>
    <cellStyle name="Percent 8 2 4 2 2" xfId="46846"/>
    <cellStyle name="Percent 8 2 4 2 2 2" xfId="46847"/>
    <cellStyle name="Percent 8 2 4 2 3" xfId="46848"/>
    <cellStyle name="Percent 8 2 4 2 4" xfId="46849"/>
    <cellStyle name="Percent 8 2 4 3" xfId="46850"/>
    <cellStyle name="Percent 8 2 4 3 2" xfId="46851"/>
    <cellStyle name="Percent 8 2 4 4" xfId="46852"/>
    <cellStyle name="Percent 8 2 4 5" xfId="46853"/>
    <cellStyle name="Percent 8 2 5" xfId="46854"/>
    <cellStyle name="Percent 8 2 5 2" xfId="46855"/>
    <cellStyle name="Percent 8 2 5 2 2" xfId="46856"/>
    <cellStyle name="Percent 8 2 5 3" xfId="46857"/>
    <cellStyle name="Percent 8 2 5 4" xfId="46858"/>
    <cellStyle name="Percent 8 2 6" xfId="46859"/>
    <cellStyle name="Percent 8 2 6 2" xfId="46860"/>
    <cellStyle name="Percent 8 2 6 2 2" xfId="46861"/>
    <cellStyle name="Percent 8 2 6 3" xfId="46862"/>
    <cellStyle name="Percent 8 2 6 4" xfId="46863"/>
    <cellStyle name="Percent 8 2 7" xfId="46864"/>
    <cellStyle name="Percent 8 2 7 2" xfId="46865"/>
    <cellStyle name="Percent 8 2 7 2 2" xfId="46866"/>
    <cellStyle name="Percent 8 2 7 3" xfId="46867"/>
    <cellStyle name="Percent 8 2 7 4" xfId="46868"/>
    <cellStyle name="Percent 8 2 8" xfId="46869"/>
    <cellStyle name="Percent 8 2 8 2" xfId="46870"/>
    <cellStyle name="Percent 8 2 8 2 2" xfId="46871"/>
    <cellStyle name="Percent 8 2 8 3" xfId="46872"/>
    <cellStyle name="Percent 8 2 8 4" xfId="46873"/>
    <cellStyle name="Percent 8 2 9" xfId="46874"/>
    <cellStyle name="Percent 8 2 9 2" xfId="46875"/>
    <cellStyle name="Percent 8 2 9 2 2" xfId="46876"/>
    <cellStyle name="Percent 8 2 9 3" xfId="46877"/>
    <cellStyle name="Percent 8 2 9 4" xfId="46878"/>
    <cellStyle name="Percent 8 3" xfId="46879"/>
    <cellStyle name="Percent 8 3 10" xfId="46880"/>
    <cellStyle name="Percent 8 3 11" xfId="46881"/>
    <cellStyle name="Percent 8 3 12" xfId="46882"/>
    <cellStyle name="Percent 8 3 2" xfId="46883"/>
    <cellStyle name="Percent 8 3 2 2" xfId="46884"/>
    <cellStyle name="Percent 8 3 2 2 2" xfId="46885"/>
    <cellStyle name="Percent 8 3 2 2 2 2" xfId="46886"/>
    <cellStyle name="Percent 8 3 2 2 3" xfId="46887"/>
    <cellStyle name="Percent 8 3 2 2 4" xfId="46888"/>
    <cellStyle name="Percent 8 3 2 3" xfId="46889"/>
    <cellStyle name="Percent 8 3 2 3 2" xfId="46890"/>
    <cellStyle name="Percent 8 3 2 4" xfId="46891"/>
    <cellStyle name="Percent 8 3 2 5" xfId="46892"/>
    <cellStyle name="Percent 8 3 3" xfId="46893"/>
    <cellStyle name="Percent 8 3 3 2" xfId="46894"/>
    <cellStyle name="Percent 8 3 3 2 2" xfId="46895"/>
    <cellStyle name="Percent 8 3 3 2 2 2" xfId="46896"/>
    <cellStyle name="Percent 8 3 3 2 3" xfId="46897"/>
    <cellStyle name="Percent 8 3 3 2 4" xfId="46898"/>
    <cellStyle name="Percent 8 3 3 3" xfId="46899"/>
    <cellStyle name="Percent 8 3 3 3 2" xfId="46900"/>
    <cellStyle name="Percent 8 3 3 4" xfId="46901"/>
    <cellStyle name="Percent 8 3 3 5" xfId="46902"/>
    <cellStyle name="Percent 8 3 4" xfId="46903"/>
    <cellStyle name="Percent 8 3 4 2" xfId="46904"/>
    <cellStyle name="Percent 8 3 4 2 2" xfId="46905"/>
    <cellStyle name="Percent 8 3 4 3" xfId="46906"/>
    <cellStyle name="Percent 8 3 4 4" xfId="46907"/>
    <cellStyle name="Percent 8 3 5" xfId="46908"/>
    <cellStyle name="Percent 8 3 5 2" xfId="46909"/>
    <cellStyle name="Percent 8 3 5 2 2" xfId="46910"/>
    <cellStyle name="Percent 8 3 5 3" xfId="46911"/>
    <cellStyle name="Percent 8 3 5 4" xfId="46912"/>
    <cellStyle name="Percent 8 3 6" xfId="46913"/>
    <cellStyle name="Percent 8 3 6 2" xfId="46914"/>
    <cellStyle name="Percent 8 3 6 2 2" xfId="46915"/>
    <cellStyle name="Percent 8 3 6 3" xfId="46916"/>
    <cellStyle name="Percent 8 3 6 4" xfId="46917"/>
    <cellStyle name="Percent 8 3 7" xfId="46918"/>
    <cellStyle name="Percent 8 3 7 2" xfId="46919"/>
    <cellStyle name="Percent 8 3 7 2 2" xfId="46920"/>
    <cellStyle name="Percent 8 3 7 3" xfId="46921"/>
    <cellStyle name="Percent 8 3 7 4" xfId="46922"/>
    <cellStyle name="Percent 8 3 8" xfId="46923"/>
    <cellStyle name="Percent 8 3 8 2" xfId="46924"/>
    <cellStyle name="Percent 8 3 8 2 2" xfId="46925"/>
    <cellStyle name="Percent 8 3 8 3" xfId="46926"/>
    <cellStyle name="Percent 8 3 8 4" xfId="46927"/>
    <cellStyle name="Percent 8 3 9" xfId="46928"/>
    <cellStyle name="Percent 8 3 9 2" xfId="46929"/>
    <cellStyle name="Percent 8 4" xfId="46930"/>
    <cellStyle name="Percent 8 4 10" xfId="46931"/>
    <cellStyle name="Percent 8 4 11" xfId="46932"/>
    <cellStyle name="Percent 8 4 12" xfId="46933"/>
    <cellStyle name="Percent 8 4 2" xfId="46934"/>
    <cellStyle name="Percent 8 4 2 2" xfId="46935"/>
    <cellStyle name="Percent 8 4 2 2 2" xfId="46936"/>
    <cellStyle name="Percent 8 4 2 3" xfId="46937"/>
    <cellStyle name="Percent 8 4 2 4" xfId="46938"/>
    <cellStyle name="Percent 8 4 3" xfId="46939"/>
    <cellStyle name="Percent 8 4 3 2" xfId="46940"/>
    <cellStyle name="Percent 8 4 3 2 2" xfId="46941"/>
    <cellStyle name="Percent 8 4 3 3" xfId="46942"/>
    <cellStyle name="Percent 8 4 3 4" xfId="46943"/>
    <cellStyle name="Percent 8 4 4" xfId="46944"/>
    <cellStyle name="Percent 8 4 4 2" xfId="46945"/>
    <cellStyle name="Percent 8 4 4 2 2" xfId="46946"/>
    <cellStyle name="Percent 8 4 4 3" xfId="46947"/>
    <cellStyle name="Percent 8 4 4 4" xfId="46948"/>
    <cellStyle name="Percent 8 4 5" xfId="46949"/>
    <cellStyle name="Percent 8 4 5 2" xfId="46950"/>
    <cellStyle name="Percent 8 4 5 2 2" xfId="46951"/>
    <cellStyle name="Percent 8 4 5 3" xfId="46952"/>
    <cellStyle name="Percent 8 4 5 4" xfId="46953"/>
    <cellStyle name="Percent 8 4 6" xfId="46954"/>
    <cellStyle name="Percent 8 4 6 2" xfId="46955"/>
    <cellStyle name="Percent 8 4 6 2 2" xfId="46956"/>
    <cellStyle name="Percent 8 4 6 3" xfId="46957"/>
    <cellStyle name="Percent 8 4 6 4" xfId="46958"/>
    <cellStyle name="Percent 8 4 7" xfId="46959"/>
    <cellStyle name="Percent 8 4 7 2" xfId="46960"/>
    <cellStyle name="Percent 8 4 7 2 2" xfId="46961"/>
    <cellStyle name="Percent 8 4 7 3" xfId="46962"/>
    <cellStyle name="Percent 8 4 7 4" xfId="46963"/>
    <cellStyle name="Percent 8 4 8" xfId="46964"/>
    <cellStyle name="Percent 8 4 8 2" xfId="46965"/>
    <cellStyle name="Percent 8 4 8 2 2" xfId="46966"/>
    <cellStyle name="Percent 8 4 8 3" xfId="46967"/>
    <cellStyle name="Percent 8 4 8 4" xfId="46968"/>
    <cellStyle name="Percent 8 4 9" xfId="46969"/>
    <cellStyle name="Percent 8 4 9 2" xfId="46970"/>
    <cellStyle name="Percent 8 5" xfId="46971"/>
    <cellStyle name="Percent 8 5 2" xfId="46972"/>
    <cellStyle name="Percent 8 5 2 2" xfId="46973"/>
    <cellStyle name="Percent 8 5 2 2 2" xfId="46974"/>
    <cellStyle name="Percent 8 5 2 3" xfId="46975"/>
    <cellStyle name="Percent 8 5 2 4" xfId="46976"/>
    <cellStyle name="Percent 8 5 3" xfId="46977"/>
    <cellStyle name="Percent 8 5 3 2" xfId="46978"/>
    <cellStyle name="Percent 8 5 4" xfId="46979"/>
    <cellStyle name="Percent 8 5 5" xfId="46980"/>
    <cellStyle name="Percent 8 6" xfId="46981"/>
    <cellStyle name="Percent 8 6 2" xfId="46982"/>
    <cellStyle name="Percent 8 6 2 2" xfId="46983"/>
    <cellStyle name="Percent 8 6 3" xfId="46984"/>
    <cellStyle name="Percent 8 6 4" xfId="46985"/>
    <cellStyle name="Percent 8 7" xfId="46986"/>
    <cellStyle name="Percent 8 7 2" xfId="46987"/>
    <cellStyle name="Percent 8 7 2 2" xfId="46988"/>
    <cellStyle name="Percent 8 7 3" xfId="46989"/>
    <cellStyle name="Percent 8 7 4" xfId="46990"/>
    <cellStyle name="Percent 8 8" xfId="46991"/>
    <cellStyle name="Percent 8 8 2" xfId="46992"/>
    <cellStyle name="Percent 8 8 2 2" xfId="46993"/>
    <cellStyle name="Percent 8 8 3" xfId="46994"/>
    <cellStyle name="Percent 8 8 4" xfId="46995"/>
    <cellStyle name="Percent 8 9" xfId="46996"/>
    <cellStyle name="Percent 8 9 2" xfId="46997"/>
    <cellStyle name="Percent 8 9 2 2" xfId="46998"/>
    <cellStyle name="Percent 8 9 3" xfId="46999"/>
    <cellStyle name="Percent 8 9 4" xfId="47000"/>
    <cellStyle name="Percent 9" xfId="10455"/>
    <cellStyle name="Percent 9 10" xfId="47001"/>
    <cellStyle name="Percent 9 10 2" xfId="47002"/>
    <cellStyle name="Percent 9 10 2 2" xfId="47003"/>
    <cellStyle name="Percent 9 10 3" xfId="47004"/>
    <cellStyle name="Percent 9 10 4" xfId="47005"/>
    <cellStyle name="Percent 9 11" xfId="47006"/>
    <cellStyle name="Percent 9 11 2" xfId="47007"/>
    <cellStyle name="Percent 9 11 2 2" xfId="47008"/>
    <cellStyle name="Percent 9 11 3" xfId="47009"/>
    <cellStyle name="Percent 9 11 4" xfId="47010"/>
    <cellStyle name="Percent 9 12" xfId="47011"/>
    <cellStyle name="Percent 9 12 2" xfId="47012"/>
    <cellStyle name="Percent 9 13" xfId="47013"/>
    <cellStyle name="Percent 9 14" xfId="47014"/>
    <cellStyle name="Percent 9 15" xfId="47015"/>
    <cellStyle name="Percent 9 2" xfId="47016"/>
    <cellStyle name="Percent 9 2 10" xfId="47017"/>
    <cellStyle name="Percent 9 2 10 2" xfId="47018"/>
    <cellStyle name="Percent 9 2 11" xfId="47019"/>
    <cellStyle name="Percent 9 2 12" xfId="47020"/>
    <cellStyle name="Percent 9 2 13" xfId="47021"/>
    <cellStyle name="Percent 9 2 2" xfId="47022"/>
    <cellStyle name="Percent 9 2 2 10" xfId="47023"/>
    <cellStyle name="Percent 9 2 2 11" xfId="47024"/>
    <cellStyle name="Percent 9 2 2 2" xfId="47025"/>
    <cellStyle name="Percent 9 2 2 2 2" xfId="47026"/>
    <cellStyle name="Percent 9 2 2 2 2 2" xfId="47027"/>
    <cellStyle name="Percent 9 2 2 2 2 2 2" xfId="47028"/>
    <cellStyle name="Percent 9 2 2 2 2 3" xfId="47029"/>
    <cellStyle name="Percent 9 2 2 2 2 4" xfId="47030"/>
    <cellStyle name="Percent 9 2 2 2 3" xfId="47031"/>
    <cellStyle name="Percent 9 2 2 2 3 2" xfId="47032"/>
    <cellStyle name="Percent 9 2 2 2 4" xfId="47033"/>
    <cellStyle name="Percent 9 2 2 2 5" xfId="47034"/>
    <cellStyle name="Percent 9 2 2 3" xfId="47035"/>
    <cellStyle name="Percent 9 2 2 3 2" xfId="47036"/>
    <cellStyle name="Percent 9 2 2 3 2 2" xfId="47037"/>
    <cellStyle name="Percent 9 2 2 3 2 2 2" xfId="47038"/>
    <cellStyle name="Percent 9 2 2 3 2 3" xfId="47039"/>
    <cellStyle name="Percent 9 2 2 3 2 4" xfId="47040"/>
    <cellStyle name="Percent 9 2 2 3 3" xfId="47041"/>
    <cellStyle name="Percent 9 2 2 3 3 2" xfId="47042"/>
    <cellStyle name="Percent 9 2 2 3 4" xfId="47043"/>
    <cellStyle name="Percent 9 2 2 3 5" xfId="47044"/>
    <cellStyle name="Percent 9 2 2 4" xfId="47045"/>
    <cellStyle name="Percent 9 2 2 4 2" xfId="47046"/>
    <cellStyle name="Percent 9 2 2 4 2 2" xfId="47047"/>
    <cellStyle name="Percent 9 2 2 4 3" xfId="47048"/>
    <cellStyle name="Percent 9 2 2 4 4" xfId="47049"/>
    <cellStyle name="Percent 9 2 2 5" xfId="47050"/>
    <cellStyle name="Percent 9 2 2 5 2" xfId="47051"/>
    <cellStyle name="Percent 9 2 2 5 2 2" xfId="47052"/>
    <cellStyle name="Percent 9 2 2 5 3" xfId="47053"/>
    <cellStyle name="Percent 9 2 2 5 4" xfId="47054"/>
    <cellStyle name="Percent 9 2 2 6" xfId="47055"/>
    <cellStyle name="Percent 9 2 2 6 2" xfId="47056"/>
    <cellStyle name="Percent 9 2 2 6 2 2" xfId="47057"/>
    <cellStyle name="Percent 9 2 2 6 3" xfId="47058"/>
    <cellStyle name="Percent 9 2 2 6 4" xfId="47059"/>
    <cellStyle name="Percent 9 2 2 7" xfId="47060"/>
    <cellStyle name="Percent 9 2 2 7 2" xfId="47061"/>
    <cellStyle name="Percent 9 2 2 7 2 2" xfId="47062"/>
    <cellStyle name="Percent 9 2 2 7 3" xfId="47063"/>
    <cellStyle name="Percent 9 2 2 7 4" xfId="47064"/>
    <cellStyle name="Percent 9 2 2 8" xfId="47065"/>
    <cellStyle name="Percent 9 2 2 8 2" xfId="47066"/>
    <cellStyle name="Percent 9 2 2 8 2 2" xfId="47067"/>
    <cellStyle name="Percent 9 2 2 8 3" xfId="47068"/>
    <cellStyle name="Percent 9 2 2 8 4" xfId="47069"/>
    <cellStyle name="Percent 9 2 2 9" xfId="47070"/>
    <cellStyle name="Percent 9 2 2 9 2" xfId="47071"/>
    <cellStyle name="Percent 9 2 3" xfId="47072"/>
    <cellStyle name="Percent 9 2 3 2" xfId="47073"/>
    <cellStyle name="Percent 9 2 3 2 2" xfId="47074"/>
    <cellStyle name="Percent 9 2 3 2 2 2" xfId="47075"/>
    <cellStyle name="Percent 9 2 3 2 3" xfId="47076"/>
    <cellStyle name="Percent 9 2 3 2 4" xfId="47077"/>
    <cellStyle name="Percent 9 2 3 3" xfId="47078"/>
    <cellStyle name="Percent 9 2 3 3 2" xfId="47079"/>
    <cellStyle name="Percent 9 2 3 4" xfId="47080"/>
    <cellStyle name="Percent 9 2 3 5" xfId="47081"/>
    <cellStyle name="Percent 9 2 4" xfId="47082"/>
    <cellStyle name="Percent 9 2 4 2" xfId="47083"/>
    <cellStyle name="Percent 9 2 4 2 2" xfId="47084"/>
    <cellStyle name="Percent 9 2 4 2 2 2" xfId="47085"/>
    <cellStyle name="Percent 9 2 4 2 3" xfId="47086"/>
    <cellStyle name="Percent 9 2 4 2 4" xfId="47087"/>
    <cellStyle name="Percent 9 2 4 3" xfId="47088"/>
    <cellStyle name="Percent 9 2 4 3 2" xfId="47089"/>
    <cellStyle name="Percent 9 2 4 4" xfId="47090"/>
    <cellStyle name="Percent 9 2 4 5" xfId="47091"/>
    <cellStyle name="Percent 9 2 5" xfId="47092"/>
    <cellStyle name="Percent 9 2 5 2" xfId="47093"/>
    <cellStyle name="Percent 9 2 5 2 2" xfId="47094"/>
    <cellStyle name="Percent 9 2 5 3" xfId="47095"/>
    <cellStyle name="Percent 9 2 5 4" xfId="47096"/>
    <cellStyle name="Percent 9 2 6" xfId="47097"/>
    <cellStyle name="Percent 9 2 6 2" xfId="47098"/>
    <cellStyle name="Percent 9 2 6 2 2" xfId="47099"/>
    <cellStyle name="Percent 9 2 6 3" xfId="47100"/>
    <cellStyle name="Percent 9 2 6 4" xfId="47101"/>
    <cellStyle name="Percent 9 2 7" xfId="47102"/>
    <cellStyle name="Percent 9 2 7 2" xfId="47103"/>
    <cellStyle name="Percent 9 2 7 2 2" xfId="47104"/>
    <cellStyle name="Percent 9 2 7 3" xfId="47105"/>
    <cellStyle name="Percent 9 2 7 4" xfId="47106"/>
    <cellStyle name="Percent 9 2 8" xfId="47107"/>
    <cellStyle name="Percent 9 2 8 2" xfId="47108"/>
    <cellStyle name="Percent 9 2 8 2 2" xfId="47109"/>
    <cellStyle name="Percent 9 2 8 3" xfId="47110"/>
    <cellStyle name="Percent 9 2 8 4" xfId="47111"/>
    <cellStyle name="Percent 9 2 9" xfId="47112"/>
    <cellStyle name="Percent 9 2 9 2" xfId="47113"/>
    <cellStyle name="Percent 9 2 9 2 2" xfId="47114"/>
    <cellStyle name="Percent 9 2 9 3" xfId="47115"/>
    <cellStyle name="Percent 9 2 9 4" xfId="47116"/>
    <cellStyle name="Percent 9 3" xfId="47117"/>
    <cellStyle name="Percent 9 3 10" xfId="47118"/>
    <cellStyle name="Percent 9 3 11" xfId="47119"/>
    <cellStyle name="Percent 9 3 12" xfId="47120"/>
    <cellStyle name="Percent 9 3 2" xfId="47121"/>
    <cellStyle name="Percent 9 3 2 2" xfId="47122"/>
    <cellStyle name="Percent 9 3 2 2 2" xfId="47123"/>
    <cellStyle name="Percent 9 3 2 2 2 2" xfId="47124"/>
    <cellStyle name="Percent 9 3 2 2 3" xfId="47125"/>
    <cellStyle name="Percent 9 3 2 2 4" xfId="47126"/>
    <cellStyle name="Percent 9 3 2 3" xfId="47127"/>
    <cellStyle name="Percent 9 3 2 3 2" xfId="47128"/>
    <cellStyle name="Percent 9 3 2 4" xfId="47129"/>
    <cellStyle name="Percent 9 3 2 5" xfId="47130"/>
    <cellStyle name="Percent 9 3 3" xfId="47131"/>
    <cellStyle name="Percent 9 3 3 2" xfId="47132"/>
    <cellStyle name="Percent 9 3 3 2 2" xfId="47133"/>
    <cellStyle name="Percent 9 3 3 2 2 2" xfId="47134"/>
    <cellStyle name="Percent 9 3 3 2 3" xfId="47135"/>
    <cellStyle name="Percent 9 3 3 2 4" xfId="47136"/>
    <cellStyle name="Percent 9 3 3 3" xfId="47137"/>
    <cellStyle name="Percent 9 3 3 3 2" xfId="47138"/>
    <cellStyle name="Percent 9 3 3 4" xfId="47139"/>
    <cellStyle name="Percent 9 3 3 5" xfId="47140"/>
    <cellStyle name="Percent 9 3 4" xfId="47141"/>
    <cellStyle name="Percent 9 3 4 2" xfId="47142"/>
    <cellStyle name="Percent 9 3 4 2 2" xfId="47143"/>
    <cellStyle name="Percent 9 3 4 3" xfId="47144"/>
    <cellStyle name="Percent 9 3 4 4" xfId="47145"/>
    <cellStyle name="Percent 9 3 5" xfId="47146"/>
    <cellStyle name="Percent 9 3 5 2" xfId="47147"/>
    <cellStyle name="Percent 9 3 5 2 2" xfId="47148"/>
    <cellStyle name="Percent 9 3 5 3" xfId="47149"/>
    <cellStyle name="Percent 9 3 5 4" xfId="47150"/>
    <cellStyle name="Percent 9 3 6" xfId="47151"/>
    <cellStyle name="Percent 9 3 6 2" xfId="47152"/>
    <cellStyle name="Percent 9 3 6 2 2" xfId="47153"/>
    <cellStyle name="Percent 9 3 6 3" xfId="47154"/>
    <cellStyle name="Percent 9 3 6 4" xfId="47155"/>
    <cellStyle name="Percent 9 3 7" xfId="47156"/>
    <cellStyle name="Percent 9 3 7 2" xfId="47157"/>
    <cellStyle name="Percent 9 3 7 2 2" xfId="47158"/>
    <cellStyle name="Percent 9 3 7 3" xfId="47159"/>
    <cellStyle name="Percent 9 3 7 4" xfId="47160"/>
    <cellStyle name="Percent 9 3 8" xfId="47161"/>
    <cellStyle name="Percent 9 3 8 2" xfId="47162"/>
    <cellStyle name="Percent 9 3 8 2 2" xfId="47163"/>
    <cellStyle name="Percent 9 3 8 3" xfId="47164"/>
    <cellStyle name="Percent 9 3 8 4" xfId="47165"/>
    <cellStyle name="Percent 9 3 9" xfId="47166"/>
    <cellStyle name="Percent 9 3 9 2" xfId="47167"/>
    <cellStyle name="Percent 9 4" xfId="47168"/>
    <cellStyle name="Percent 9 4 10" xfId="47169"/>
    <cellStyle name="Percent 9 4 11" xfId="47170"/>
    <cellStyle name="Percent 9 4 12" xfId="47171"/>
    <cellStyle name="Percent 9 4 2" xfId="47172"/>
    <cellStyle name="Percent 9 4 2 2" xfId="47173"/>
    <cellStyle name="Percent 9 4 2 2 2" xfId="47174"/>
    <cellStyle name="Percent 9 4 2 3" xfId="47175"/>
    <cellStyle name="Percent 9 4 2 4" xfId="47176"/>
    <cellStyle name="Percent 9 4 3" xfId="47177"/>
    <cellStyle name="Percent 9 4 3 2" xfId="47178"/>
    <cellStyle name="Percent 9 4 3 2 2" xfId="47179"/>
    <cellStyle name="Percent 9 4 3 3" xfId="47180"/>
    <cellStyle name="Percent 9 4 3 4" xfId="47181"/>
    <cellStyle name="Percent 9 4 4" xfId="47182"/>
    <cellStyle name="Percent 9 4 4 2" xfId="47183"/>
    <cellStyle name="Percent 9 4 4 2 2" xfId="47184"/>
    <cellStyle name="Percent 9 4 4 3" xfId="47185"/>
    <cellStyle name="Percent 9 4 4 4" xfId="47186"/>
    <cellStyle name="Percent 9 4 5" xfId="47187"/>
    <cellStyle name="Percent 9 4 5 2" xfId="47188"/>
    <cellStyle name="Percent 9 4 5 2 2" xfId="47189"/>
    <cellStyle name="Percent 9 4 5 3" xfId="47190"/>
    <cellStyle name="Percent 9 4 5 4" xfId="47191"/>
    <cellStyle name="Percent 9 4 6" xfId="47192"/>
    <cellStyle name="Percent 9 4 6 2" xfId="47193"/>
    <cellStyle name="Percent 9 4 6 2 2" xfId="47194"/>
    <cellStyle name="Percent 9 4 6 3" xfId="47195"/>
    <cellStyle name="Percent 9 4 6 4" xfId="47196"/>
    <cellStyle name="Percent 9 4 7" xfId="47197"/>
    <cellStyle name="Percent 9 4 7 2" xfId="47198"/>
    <cellStyle name="Percent 9 4 7 2 2" xfId="47199"/>
    <cellStyle name="Percent 9 4 7 3" xfId="47200"/>
    <cellStyle name="Percent 9 4 7 4" xfId="47201"/>
    <cellStyle name="Percent 9 4 8" xfId="47202"/>
    <cellStyle name="Percent 9 4 8 2" xfId="47203"/>
    <cellStyle name="Percent 9 4 8 2 2" xfId="47204"/>
    <cellStyle name="Percent 9 4 8 3" xfId="47205"/>
    <cellStyle name="Percent 9 4 8 4" xfId="47206"/>
    <cellStyle name="Percent 9 4 9" xfId="47207"/>
    <cellStyle name="Percent 9 4 9 2" xfId="47208"/>
    <cellStyle name="Percent 9 5" xfId="47209"/>
    <cellStyle name="Percent 9 5 2" xfId="47210"/>
    <cellStyle name="Percent 9 5 2 2" xfId="47211"/>
    <cellStyle name="Percent 9 5 2 2 2" xfId="47212"/>
    <cellStyle name="Percent 9 5 2 3" xfId="47213"/>
    <cellStyle name="Percent 9 5 2 4" xfId="47214"/>
    <cellStyle name="Percent 9 5 3" xfId="47215"/>
    <cellStyle name="Percent 9 5 3 2" xfId="47216"/>
    <cellStyle name="Percent 9 5 4" xfId="47217"/>
    <cellStyle name="Percent 9 5 5" xfId="47218"/>
    <cellStyle name="Percent 9 6" xfId="47219"/>
    <cellStyle name="Percent 9 6 2" xfId="47220"/>
    <cellStyle name="Percent 9 6 2 2" xfId="47221"/>
    <cellStyle name="Percent 9 6 3" xfId="47222"/>
    <cellStyle name="Percent 9 6 4" xfId="47223"/>
    <cellStyle name="Percent 9 7" xfId="47224"/>
    <cellStyle name="Percent 9 7 2" xfId="47225"/>
    <cellStyle name="Percent 9 7 2 2" xfId="47226"/>
    <cellStyle name="Percent 9 7 3" xfId="47227"/>
    <cellStyle name="Percent 9 7 4" xfId="47228"/>
    <cellStyle name="Percent 9 8" xfId="47229"/>
    <cellStyle name="Percent 9 8 2" xfId="47230"/>
    <cellStyle name="Percent 9 8 2 2" xfId="47231"/>
    <cellStyle name="Percent 9 8 3" xfId="47232"/>
    <cellStyle name="Percent 9 8 4" xfId="47233"/>
    <cellStyle name="Percent 9 9" xfId="47234"/>
    <cellStyle name="Percent 9 9 2" xfId="47235"/>
    <cellStyle name="Percent 9 9 2 2" xfId="47236"/>
    <cellStyle name="Percent 9 9 3" xfId="47237"/>
    <cellStyle name="Percent 9 9 4" xfId="47238"/>
    <cellStyle name="Percent[0]" xfId="10456"/>
    <cellStyle name="Percent[2]" xfId="10457"/>
    <cellStyle name="Percent2" xfId="65"/>
    <cellStyle name="Percent2 2" xfId="47239"/>
    <cellStyle name="Percent2 2 2" xfId="47240"/>
    <cellStyle name="Percent2 3" xfId="47241"/>
    <cellStyle name="Percent2 3 2" xfId="47242"/>
    <cellStyle name="Percent2 4" xfId="47243"/>
    <cellStyle name="Percent2 4 2" xfId="47244"/>
    <cellStyle name="Percent2 5" xfId="47245"/>
    <cellStyle name="Percent2 5 2" xfId="47246"/>
    <cellStyle name="Percent2 6" xfId="47247"/>
    <cellStyle name="Percent2 6 2" xfId="47248"/>
    <cellStyle name="Percent2 7" xfId="47249"/>
    <cellStyle name="Percent2 7 2" xfId="47250"/>
    <cellStyle name="Percent2 8" xfId="47251"/>
    <cellStyle name="Percent2 8 2" xfId="47252"/>
    <cellStyle name="Percent2 9" xfId="47253"/>
    <cellStyle name="PERCENTAGE" xfId="10458"/>
    <cellStyle name="PERCENTAGE 2" xfId="10459"/>
    <cellStyle name="PERCENTAGE 3" xfId="10460"/>
    <cellStyle name="Percentage change" xfId="10461"/>
    <cellStyle name="Percentage change 10" xfId="10462"/>
    <cellStyle name="Percentage change 11" xfId="10463"/>
    <cellStyle name="Percentage change 12" xfId="10464"/>
    <cellStyle name="Percentage change 13" xfId="10465"/>
    <cellStyle name="Percentage change 14" xfId="10466"/>
    <cellStyle name="Percentage change 15" xfId="10467"/>
    <cellStyle name="Percentage change 16" xfId="10468"/>
    <cellStyle name="Percentage change 17" xfId="10469"/>
    <cellStyle name="Percentage change 18" xfId="10470"/>
    <cellStyle name="Percentage change 19" xfId="10471"/>
    <cellStyle name="Percentage change 2" xfId="10472"/>
    <cellStyle name="Percentage change 2 2" xfId="10473"/>
    <cellStyle name="Percentage change 20" xfId="10474"/>
    <cellStyle name="Percentage change 21" xfId="10475"/>
    <cellStyle name="Percentage change 22" xfId="10476"/>
    <cellStyle name="Percentage change 23" xfId="10477"/>
    <cellStyle name="Percentage change 24" xfId="10478"/>
    <cellStyle name="Percentage change 25" xfId="10479"/>
    <cellStyle name="Percentage change 26" xfId="10480"/>
    <cellStyle name="Percentage change 27" xfId="10481"/>
    <cellStyle name="Percentage change 28" xfId="10482"/>
    <cellStyle name="Percentage change 29" xfId="10483"/>
    <cellStyle name="Percentage change 3" xfId="10484"/>
    <cellStyle name="Percentage change 3 10" xfId="10485"/>
    <cellStyle name="Percentage change 3 11" xfId="10486"/>
    <cellStyle name="Percentage change 3 12" xfId="10487"/>
    <cellStyle name="Percentage change 3 13" xfId="10488"/>
    <cellStyle name="Percentage change 3 14" xfId="10489"/>
    <cellStyle name="Percentage change 3 15" xfId="10490"/>
    <cellStyle name="Percentage change 3 16" xfId="10491"/>
    <cellStyle name="Percentage change 3 2" xfId="10492"/>
    <cellStyle name="Percentage change 3 2 2" xfId="10493"/>
    <cellStyle name="Percentage change 3 2 3" xfId="10494"/>
    <cellStyle name="Percentage change 3 2 4" xfId="10495"/>
    <cellStyle name="Percentage change 3 2 5" xfId="10496"/>
    <cellStyle name="Percentage change 3 2 6" xfId="10497"/>
    <cellStyle name="Percentage change 3 2 7" xfId="10498"/>
    <cellStyle name="Percentage change 3 2 8" xfId="10499"/>
    <cellStyle name="Percentage change 3 3" xfId="10500"/>
    <cellStyle name="Percentage change 3 4" xfId="10501"/>
    <cellStyle name="Percentage change 3 5" xfId="10502"/>
    <cellStyle name="Percentage change 3 6" xfId="10503"/>
    <cellStyle name="Percentage change 3 7" xfId="10504"/>
    <cellStyle name="Percentage change 3 8" xfId="10505"/>
    <cellStyle name="Percentage change 3 9" xfId="10506"/>
    <cellStyle name="Percentage change 30" xfId="10507"/>
    <cellStyle name="Percentage change 31" xfId="10508"/>
    <cellStyle name="Percentage change 32" xfId="10509"/>
    <cellStyle name="Percentage change 33" xfId="10510"/>
    <cellStyle name="Percentage change 34" xfId="10511"/>
    <cellStyle name="Percentage change 35" xfId="10512"/>
    <cellStyle name="Percentage change 36" xfId="10513"/>
    <cellStyle name="Percentage change 37" xfId="10514"/>
    <cellStyle name="Percentage change 38" xfId="10515"/>
    <cellStyle name="Percentage change 39" xfId="10516"/>
    <cellStyle name="Percentage change 4" xfId="10517"/>
    <cellStyle name="Percentage change 40" xfId="10518"/>
    <cellStyle name="Percentage change 41" xfId="10519"/>
    <cellStyle name="Percentage change 5" xfId="10520"/>
    <cellStyle name="Percentage change 6" xfId="10521"/>
    <cellStyle name="Percentage change 7" xfId="10522"/>
    <cellStyle name="Percentage change 8" xfId="10523"/>
    <cellStyle name="Percentage change 9" xfId="10524"/>
    <cellStyle name="PERCENTAGE_Comverse 2004 Income Tax Review Wkbk 02 03" xfId="10525"/>
    <cellStyle name="Porcentagem_Combined Cash Flow" xfId="10526"/>
    <cellStyle name="Porcentaje" xfId="10527"/>
    <cellStyle name="Porcentual_book" xfId="10528"/>
    <cellStyle name="Precent" xfId="10529"/>
    <cellStyle name="PrePop Currency (0)" xfId="10530"/>
    <cellStyle name="PrePop Currency (0) 10" xfId="10531"/>
    <cellStyle name="PrePop Currency (0) 11" xfId="10532"/>
    <cellStyle name="PrePop Currency (0) 12" xfId="10533"/>
    <cellStyle name="PrePop Currency (0) 13" xfId="10534"/>
    <cellStyle name="PrePop Currency (0) 14" xfId="10535"/>
    <cellStyle name="PrePop Currency (0) 15" xfId="10536"/>
    <cellStyle name="PrePop Currency (0) 16" xfId="10537"/>
    <cellStyle name="PrePop Currency (0) 17" xfId="10538"/>
    <cellStyle name="PrePop Currency (0) 18" xfId="10539"/>
    <cellStyle name="PrePop Currency (0) 19" xfId="10540"/>
    <cellStyle name="PrePop Currency (0) 2" xfId="10541"/>
    <cellStyle name="PrePop Currency (0) 2 2" xfId="10542"/>
    <cellStyle name="PrePop Currency (0) 20" xfId="10543"/>
    <cellStyle name="PrePop Currency (0) 21" xfId="10544"/>
    <cellStyle name="PrePop Currency (0) 22" xfId="10545"/>
    <cellStyle name="PrePop Currency (0) 23" xfId="10546"/>
    <cellStyle name="PrePop Currency (0) 24" xfId="10547"/>
    <cellStyle name="PrePop Currency (0) 25" xfId="10548"/>
    <cellStyle name="PrePop Currency (0) 26" xfId="10549"/>
    <cellStyle name="PrePop Currency (0) 27" xfId="10550"/>
    <cellStyle name="PrePop Currency (0) 28" xfId="10551"/>
    <cellStyle name="PrePop Currency (0) 29" xfId="10552"/>
    <cellStyle name="PrePop Currency (0) 3" xfId="10553"/>
    <cellStyle name="PrePop Currency (0) 3 10" xfId="10554"/>
    <cellStyle name="PrePop Currency (0) 3 11" xfId="10555"/>
    <cellStyle name="PrePop Currency (0) 3 12" xfId="10556"/>
    <cellStyle name="PrePop Currency (0) 3 13" xfId="10557"/>
    <cellStyle name="PrePop Currency (0) 3 14" xfId="10558"/>
    <cellStyle name="PrePop Currency (0) 3 15" xfId="10559"/>
    <cellStyle name="PrePop Currency (0) 3 16" xfId="10560"/>
    <cellStyle name="PrePop Currency (0) 3 2" xfId="10561"/>
    <cellStyle name="PrePop Currency (0) 3 2 2" xfId="10562"/>
    <cellStyle name="PrePop Currency (0) 3 2 3" xfId="10563"/>
    <cellStyle name="PrePop Currency (0) 3 2 4" xfId="10564"/>
    <cellStyle name="PrePop Currency (0) 3 2 5" xfId="10565"/>
    <cellStyle name="PrePop Currency (0) 3 2 6" xfId="10566"/>
    <cellStyle name="PrePop Currency (0) 3 2 7" xfId="10567"/>
    <cellStyle name="PrePop Currency (0) 3 2 8" xfId="10568"/>
    <cellStyle name="PrePop Currency (0) 3 3" xfId="10569"/>
    <cellStyle name="PrePop Currency (0) 3 4" xfId="10570"/>
    <cellStyle name="PrePop Currency (0) 3 5" xfId="10571"/>
    <cellStyle name="PrePop Currency (0) 3 6" xfId="10572"/>
    <cellStyle name="PrePop Currency (0) 3 7" xfId="10573"/>
    <cellStyle name="PrePop Currency (0) 3 8" xfId="10574"/>
    <cellStyle name="PrePop Currency (0) 3 9" xfId="10575"/>
    <cellStyle name="PrePop Currency (0) 30" xfId="10576"/>
    <cellStyle name="PrePop Currency (0) 31" xfId="10577"/>
    <cellStyle name="PrePop Currency (0) 32" xfId="10578"/>
    <cellStyle name="PrePop Currency (0) 33" xfId="10579"/>
    <cellStyle name="PrePop Currency (0) 34" xfId="10580"/>
    <cellStyle name="PrePop Currency (0) 35" xfId="10581"/>
    <cellStyle name="PrePop Currency (0) 36" xfId="10582"/>
    <cellStyle name="PrePop Currency (0) 37" xfId="10583"/>
    <cellStyle name="PrePop Currency (0) 38" xfId="10584"/>
    <cellStyle name="PrePop Currency (0) 39" xfId="10585"/>
    <cellStyle name="PrePop Currency (0) 4" xfId="10586"/>
    <cellStyle name="PrePop Currency (0) 40" xfId="10587"/>
    <cellStyle name="PrePop Currency (0) 41" xfId="10588"/>
    <cellStyle name="PrePop Currency (0) 5" xfId="10589"/>
    <cellStyle name="PrePop Currency (0) 6" xfId="10590"/>
    <cellStyle name="PrePop Currency (0) 7" xfId="10591"/>
    <cellStyle name="PrePop Currency (0) 8" xfId="10592"/>
    <cellStyle name="PrePop Currency (0) 9" xfId="10593"/>
    <cellStyle name="PrePop Currency (2)" xfId="10594"/>
    <cellStyle name="PrePop Currency (2) 10" xfId="10595"/>
    <cellStyle name="PrePop Currency (2) 11" xfId="10596"/>
    <cellStyle name="PrePop Currency (2) 12" xfId="10597"/>
    <cellStyle name="PrePop Currency (2) 13" xfId="10598"/>
    <cellStyle name="PrePop Currency (2) 14" xfId="10599"/>
    <cellStyle name="PrePop Currency (2) 15" xfId="10600"/>
    <cellStyle name="PrePop Currency (2) 16" xfId="10601"/>
    <cellStyle name="PrePop Currency (2) 17" xfId="10602"/>
    <cellStyle name="PrePop Currency (2) 18" xfId="10603"/>
    <cellStyle name="PrePop Currency (2) 19" xfId="10604"/>
    <cellStyle name="PrePop Currency (2) 2" xfId="10605"/>
    <cellStyle name="PrePop Currency (2) 2 2" xfId="10606"/>
    <cellStyle name="PrePop Currency (2) 20" xfId="10607"/>
    <cellStyle name="PrePop Currency (2) 21" xfId="10608"/>
    <cellStyle name="PrePop Currency (2) 22" xfId="10609"/>
    <cellStyle name="PrePop Currency (2) 23" xfId="10610"/>
    <cellStyle name="PrePop Currency (2) 24" xfId="10611"/>
    <cellStyle name="PrePop Currency (2) 25" xfId="10612"/>
    <cellStyle name="PrePop Currency (2) 26" xfId="10613"/>
    <cellStyle name="PrePop Currency (2) 27" xfId="10614"/>
    <cellStyle name="PrePop Currency (2) 28" xfId="10615"/>
    <cellStyle name="PrePop Currency (2) 29" xfId="10616"/>
    <cellStyle name="PrePop Currency (2) 3" xfId="10617"/>
    <cellStyle name="PrePop Currency (2) 3 10" xfId="10618"/>
    <cellStyle name="PrePop Currency (2) 3 11" xfId="10619"/>
    <cellStyle name="PrePop Currency (2) 3 12" xfId="10620"/>
    <cellStyle name="PrePop Currency (2) 3 13" xfId="10621"/>
    <cellStyle name="PrePop Currency (2) 3 14" xfId="10622"/>
    <cellStyle name="PrePop Currency (2) 3 15" xfId="10623"/>
    <cellStyle name="PrePop Currency (2) 3 16" xfId="10624"/>
    <cellStyle name="PrePop Currency (2) 3 2" xfId="10625"/>
    <cellStyle name="PrePop Currency (2) 3 2 2" xfId="10626"/>
    <cellStyle name="PrePop Currency (2) 3 2 3" xfId="10627"/>
    <cellStyle name="PrePop Currency (2) 3 2 4" xfId="10628"/>
    <cellStyle name="PrePop Currency (2) 3 2 5" xfId="10629"/>
    <cellStyle name="PrePop Currency (2) 3 2 6" xfId="10630"/>
    <cellStyle name="PrePop Currency (2) 3 2 7" xfId="10631"/>
    <cellStyle name="PrePop Currency (2) 3 2 8" xfId="10632"/>
    <cellStyle name="PrePop Currency (2) 3 3" xfId="10633"/>
    <cellStyle name="PrePop Currency (2) 3 4" xfId="10634"/>
    <cellStyle name="PrePop Currency (2) 3 5" xfId="10635"/>
    <cellStyle name="PrePop Currency (2) 3 6" xfId="10636"/>
    <cellStyle name="PrePop Currency (2) 3 7" xfId="10637"/>
    <cellStyle name="PrePop Currency (2) 3 8" xfId="10638"/>
    <cellStyle name="PrePop Currency (2) 3 9" xfId="10639"/>
    <cellStyle name="PrePop Currency (2) 30" xfId="10640"/>
    <cellStyle name="PrePop Currency (2) 31" xfId="10641"/>
    <cellStyle name="PrePop Currency (2) 32" xfId="10642"/>
    <cellStyle name="PrePop Currency (2) 33" xfId="10643"/>
    <cellStyle name="PrePop Currency (2) 34" xfId="10644"/>
    <cellStyle name="PrePop Currency (2) 35" xfId="10645"/>
    <cellStyle name="PrePop Currency (2) 36" xfId="10646"/>
    <cellStyle name="PrePop Currency (2) 37" xfId="10647"/>
    <cellStyle name="PrePop Currency (2) 38" xfId="10648"/>
    <cellStyle name="PrePop Currency (2) 39" xfId="10649"/>
    <cellStyle name="PrePop Currency (2) 4" xfId="10650"/>
    <cellStyle name="PrePop Currency (2) 40" xfId="10651"/>
    <cellStyle name="PrePop Currency (2) 41" xfId="10652"/>
    <cellStyle name="PrePop Currency (2) 5" xfId="10653"/>
    <cellStyle name="PrePop Currency (2) 6" xfId="10654"/>
    <cellStyle name="PrePop Currency (2) 7" xfId="10655"/>
    <cellStyle name="PrePop Currency (2) 8" xfId="10656"/>
    <cellStyle name="PrePop Currency (2) 9" xfId="10657"/>
    <cellStyle name="PrePop Units (0)" xfId="10658"/>
    <cellStyle name="PrePop Units (0) 10" xfId="10659"/>
    <cellStyle name="PrePop Units (0) 11" xfId="10660"/>
    <cellStyle name="PrePop Units (0) 12" xfId="10661"/>
    <cellStyle name="PrePop Units (0) 13" xfId="10662"/>
    <cellStyle name="PrePop Units (0) 14" xfId="10663"/>
    <cellStyle name="PrePop Units (0) 15" xfId="10664"/>
    <cellStyle name="PrePop Units (0) 16" xfId="10665"/>
    <cellStyle name="PrePop Units (0) 17" xfId="10666"/>
    <cellStyle name="PrePop Units (0) 18" xfId="10667"/>
    <cellStyle name="PrePop Units (0) 19" xfId="10668"/>
    <cellStyle name="PrePop Units (0) 2" xfId="10669"/>
    <cellStyle name="PrePop Units (0) 2 2" xfId="10670"/>
    <cellStyle name="PrePop Units (0) 20" xfId="10671"/>
    <cellStyle name="PrePop Units (0) 21" xfId="10672"/>
    <cellStyle name="PrePop Units (0) 22" xfId="10673"/>
    <cellStyle name="PrePop Units (0) 23" xfId="10674"/>
    <cellStyle name="PrePop Units (0) 24" xfId="10675"/>
    <cellStyle name="PrePop Units (0) 25" xfId="10676"/>
    <cellStyle name="PrePop Units (0) 26" xfId="10677"/>
    <cellStyle name="PrePop Units (0) 27" xfId="10678"/>
    <cellStyle name="PrePop Units (0) 28" xfId="10679"/>
    <cellStyle name="PrePop Units (0) 29" xfId="10680"/>
    <cellStyle name="PrePop Units (0) 3" xfId="10681"/>
    <cellStyle name="PrePop Units (0) 3 10" xfId="10682"/>
    <cellStyle name="PrePop Units (0) 3 11" xfId="10683"/>
    <cellStyle name="PrePop Units (0) 3 12" xfId="10684"/>
    <cellStyle name="PrePop Units (0) 3 13" xfId="10685"/>
    <cellStyle name="PrePop Units (0) 3 14" xfId="10686"/>
    <cellStyle name="PrePop Units (0) 3 15" xfId="10687"/>
    <cellStyle name="PrePop Units (0) 3 16" xfId="10688"/>
    <cellStyle name="PrePop Units (0) 3 2" xfId="10689"/>
    <cellStyle name="PrePop Units (0) 3 2 2" xfId="10690"/>
    <cellStyle name="PrePop Units (0) 3 2 3" xfId="10691"/>
    <cellStyle name="PrePop Units (0) 3 2 4" xfId="10692"/>
    <cellStyle name="PrePop Units (0) 3 2 5" xfId="10693"/>
    <cellStyle name="PrePop Units (0) 3 2 6" xfId="10694"/>
    <cellStyle name="PrePop Units (0) 3 2 7" xfId="10695"/>
    <cellStyle name="PrePop Units (0) 3 2 8" xfId="10696"/>
    <cellStyle name="PrePop Units (0) 3 3" xfId="10697"/>
    <cellStyle name="PrePop Units (0) 3 4" xfId="10698"/>
    <cellStyle name="PrePop Units (0) 3 5" xfId="10699"/>
    <cellStyle name="PrePop Units (0) 3 6" xfId="10700"/>
    <cellStyle name="PrePop Units (0) 3 7" xfId="10701"/>
    <cellStyle name="PrePop Units (0) 3 8" xfId="10702"/>
    <cellStyle name="PrePop Units (0) 3 9" xfId="10703"/>
    <cellStyle name="PrePop Units (0) 30" xfId="10704"/>
    <cellStyle name="PrePop Units (0) 31" xfId="10705"/>
    <cellStyle name="PrePop Units (0) 32" xfId="10706"/>
    <cellStyle name="PrePop Units (0) 33" xfId="10707"/>
    <cellStyle name="PrePop Units (0) 34" xfId="10708"/>
    <cellStyle name="PrePop Units (0) 35" xfId="10709"/>
    <cellStyle name="PrePop Units (0) 36" xfId="10710"/>
    <cellStyle name="PrePop Units (0) 37" xfId="10711"/>
    <cellStyle name="PrePop Units (0) 38" xfId="10712"/>
    <cellStyle name="PrePop Units (0) 39" xfId="10713"/>
    <cellStyle name="PrePop Units (0) 4" xfId="10714"/>
    <cellStyle name="PrePop Units (0) 40" xfId="10715"/>
    <cellStyle name="PrePop Units (0) 41" xfId="10716"/>
    <cellStyle name="PrePop Units (0) 5" xfId="10717"/>
    <cellStyle name="PrePop Units (0) 6" xfId="10718"/>
    <cellStyle name="PrePop Units (0) 7" xfId="10719"/>
    <cellStyle name="PrePop Units (0) 8" xfId="10720"/>
    <cellStyle name="PrePop Units (0) 9" xfId="10721"/>
    <cellStyle name="PrePop Units (1)" xfId="10722"/>
    <cellStyle name="PrePop Units (1) 10" xfId="10723"/>
    <cellStyle name="PrePop Units (1) 11" xfId="10724"/>
    <cellStyle name="PrePop Units (1) 12" xfId="10725"/>
    <cellStyle name="PrePop Units (1) 13" xfId="10726"/>
    <cellStyle name="PrePop Units (1) 14" xfId="10727"/>
    <cellStyle name="PrePop Units (1) 15" xfId="10728"/>
    <cellStyle name="PrePop Units (1) 16" xfId="10729"/>
    <cellStyle name="PrePop Units (1) 17" xfId="10730"/>
    <cellStyle name="PrePop Units (1) 18" xfId="10731"/>
    <cellStyle name="PrePop Units (1) 19" xfId="10732"/>
    <cellStyle name="PrePop Units (1) 2" xfId="10733"/>
    <cellStyle name="PrePop Units (1) 2 2" xfId="10734"/>
    <cellStyle name="PrePop Units (1) 20" xfId="10735"/>
    <cellStyle name="PrePop Units (1) 21" xfId="10736"/>
    <cellStyle name="PrePop Units (1) 22" xfId="10737"/>
    <cellStyle name="PrePop Units (1) 23" xfId="10738"/>
    <cellStyle name="PrePop Units (1) 24" xfId="10739"/>
    <cellStyle name="PrePop Units (1) 25" xfId="10740"/>
    <cellStyle name="PrePop Units (1) 26" xfId="10741"/>
    <cellStyle name="PrePop Units (1) 27" xfId="10742"/>
    <cellStyle name="PrePop Units (1) 28" xfId="10743"/>
    <cellStyle name="PrePop Units (1) 29" xfId="10744"/>
    <cellStyle name="PrePop Units (1) 3" xfId="10745"/>
    <cellStyle name="PrePop Units (1) 3 10" xfId="10746"/>
    <cellStyle name="PrePop Units (1) 3 11" xfId="10747"/>
    <cellStyle name="PrePop Units (1) 3 12" xfId="10748"/>
    <cellStyle name="PrePop Units (1) 3 13" xfId="10749"/>
    <cellStyle name="PrePop Units (1) 3 14" xfId="10750"/>
    <cellStyle name="PrePop Units (1) 3 15" xfId="10751"/>
    <cellStyle name="PrePop Units (1) 3 16" xfId="10752"/>
    <cellStyle name="PrePop Units (1) 3 2" xfId="10753"/>
    <cellStyle name="PrePop Units (1) 3 2 2" xfId="10754"/>
    <cellStyle name="PrePop Units (1) 3 2 3" xfId="10755"/>
    <cellStyle name="PrePop Units (1) 3 2 4" xfId="10756"/>
    <cellStyle name="PrePop Units (1) 3 2 5" xfId="10757"/>
    <cellStyle name="PrePop Units (1) 3 2 6" xfId="10758"/>
    <cellStyle name="PrePop Units (1) 3 2 7" xfId="10759"/>
    <cellStyle name="PrePop Units (1) 3 2 8" xfId="10760"/>
    <cellStyle name="PrePop Units (1) 3 3" xfId="10761"/>
    <cellStyle name="PrePop Units (1) 3 4" xfId="10762"/>
    <cellStyle name="PrePop Units (1) 3 5" xfId="10763"/>
    <cellStyle name="PrePop Units (1) 3 6" xfId="10764"/>
    <cellStyle name="PrePop Units (1) 3 7" xfId="10765"/>
    <cellStyle name="PrePop Units (1) 3 8" xfId="10766"/>
    <cellStyle name="PrePop Units (1) 3 9" xfId="10767"/>
    <cellStyle name="PrePop Units (1) 30" xfId="10768"/>
    <cellStyle name="PrePop Units (1) 31" xfId="10769"/>
    <cellStyle name="PrePop Units (1) 32" xfId="10770"/>
    <cellStyle name="PrePop Units (1) 33" xfId="10771"/>
    <cellStyle name="PrePop Units (1) 34" xfId="10772"/>
    <cellStyle name="PrePop Units (1) 35" xfId="10773"/>
    <cellStyle name="PrePop Units (1) 36" xfId="10774"/>
    <cellStyle name="PrePop Units (1) 37" xfId="10775"/>
    <cellStyle name="PrePop Units (1) 38" xfId="10776"/>
    <cellStyle name="PrePop Units (1) 39" xfId="10777"/>
    <cellStyle name="PrePop Units (1) 4" xfId="10778"/>
    <cellStyle name="PrePop Units (1) 40" xfId="10779"/>
    <cellStyle name="PrePop Units (1) 41" xfId="10780"/>
    <cellStyle name="PrePop Units (1) 5" xfId="10781"/>
    <cellStyle name="PrePop Units (1) 6" xfId="10782"/>
    <cellStyle name="PrePop Units (1) 7" xfId="10783"/>
    <cellStyle name="PrePop Units (1) 8" xfId="10784"/>
    <cellStyle name="PrePop Units (1) 9" xfId="10785"/>
    <cellStyle name="PrePop Units (2)" xfId="10786"/>
    <cellStyle name="PrePop Units (2) 10" xfId="10787"/>
    <cellStyle name="PrePop Units (2) 11" xfId="10788"/>
    <cellStyle name="PrePop Units (2) 12" xfId="10789"/>
    <cellStyle name="PrePop Units (2) 13" xfId="10790"/>
    <cellStyle name="PrePop Units (2) 14" xfId="10791"/>
    <cellStyle name="PrePop Units (2) 15" xfId="10792"/>
    <cellStyle name="PrePop Units (2) 16" xfId="10793"/>
    <cellStyle name="PrePop Units (2) 17" xfId="10794"/>
    <cellStyle name="PrePop Units (2) 18" xfId="10795"/>
    <cellStyle name="PrePop Units (2) 19" xfId="10796"/>
    <cellStyle name="PrePop Units (2) 2" xfId="10797"/>
    <cellStyle name="PrePop Units (2) 2 2" xfId="10798"/>
    <cellStyle name="PrePop Units (2) 20" xfId="10799"/>
    <cellStyle name="PrePop Units (2) 21" xfId="10800"/>
    <cellStyle name="PrePop Units (2) 22" xfId="10801"/>
    <cellStyle name="PrePop Units (2) 23" xfId="10802"/>
    <cellStyle name="PrePop Units (2) 24" xfId="10803"/>
    <cellStyle name="PrePop Units (2) 25" xfId="10804"/>
    <cellStyle name="PrePop Units (2) 26" xfId="10805"/>
    <cellStyle name="PrePop Units (2) 27" xfId="10806"/>
    <cellStyle name="PrePop Units (2) 28" xfId="10807"/>
    <cellStyle name="PrePop Units (2) 29" xfId="10808"/>
    <cellStyle name="PrePop Units (2) 3" xfId="10809"/>
    <cellStyle name="PrePop Units (2) 3 10" xfId="10810"/>
    <cellStyle name="PrePop Units (2) 3 11" xfId="10811"/>
    <cellStyle name="PrePop Units (2) 3 12" xfId="10812"/>
    <cellStyle name="PrePop Units (2) 3 13" xfId="10813"/>
    <cellStyle name="PrePop Units (2) 3 14" xfId="10814"/>
    <cellStyle name="PrePop Units (2) 3 15" xfId="10815"/>
    <cellStyle name="PrePop Units (2) 3 16" xfId="10816"/>
    <cellStyle name="PrePop Units (2) 3 2" xfId="10817"/>
    <cellStyle name="PrePop Units (2) 3 2 2" xfId="10818"/>
    <cellStyle name="PrePop Units (2) 3 2 3" xfId="10819"/>
    <cellStyle name="PrePop Units (2) 3 2 4" xfId="10820"/>
    <cellStyle name="PrePop Units (2) 3 2 5" xfId="10821"/>
    <cellStyle name="PrePop Units (2) 3 2 6" xfId="10822"/>
    <cellStyle name="PrePop Units (2) 3 2 7" xfId="10823"/>
    <cellStyle name="PrePop Units (2) 3 2 8" xfId="10824"/>
    <cellStyle name="PrePop Units (2) 3 3" xfId="10825"/>
    <cellStyle name="PrePop Units (2) 3 4" xfId="10826"/>
    <cellStyle name="PrePop Units (2) 3 5" xfId="10827"/>
    <cellStyle name="PrePop Units (2) 3 6" xfId="10828"/>
    <cellStyle name="PrePop Units (2) 3 7" xfId="10829"/>
    <cellStyle name="PrePop Units (2) 3 8" xfId="10830"/>
    <cellStyle name="PrePop Units (2) 3 9" xfId="10831"/>
    <cellStyle name="PrePop Units (2) 30" xfId="10832"/>
    <cellStyle name="PrePop Units (2) 31" xfId="10833"/>
    <cellStyle name="PrePop Units (2) 32" xfId="10834"/>
    <cellStyle name="PrePop Units (2) 33" xfId="10835"/>
    <cellStyle name="PrePop Units (2) 34" xfId="10836"/>
    <cellStyle name="PrePop Units (2) 35" xfId="10837"/>
    <cellStyle name="PrePop Units (2) 36" xfId="10838"/>
    <cellStyle name="PrePop Units (2) 37" xfId="10839"/>
    <cellStyle name="PrePop Units (2) 38" xfId="10840"/>
    <cellStyle name="PrePop Units (2) 39" xfId="10841"/>
    <cellStyle name="PrePop Units (2) 4" xfId="10842"/>
    <cellStyle name="PrePop Units (2) 40" xfId="10843"/>
    <cellStyle name="PrePop Units (2) 41" xfId="10844"/>
    <cellStyle name="PrePop Units (2) 5" xfId="10845"/>
    <cellStyle name="PrePop Units (2) 6" xfId="10846"/>
    <cellStyle name="PrePop Units (2) 7" xfId="10847"/>
    <cellStyle name="PrePop Units (2) 8" xfId="10848"/>
    <cellStyle name="PrePop Units (2) 9" xfId="10849"/>
    <cellStyle name="pricing" xfId="10850"/>
    <cellStyle name="pricing 10" xfId="10851"/>
    <cellStyle name="pricing 11" xfId="10852"/>
    <cellStyle name="pricing 12" xfId="10853"/>
    <cellStyle name="pricing 13" xfId="10854"/>
    <cellStyle name="pricing 14" xfId="10855"/>
    <cellStyle name="pricing 15" xfId="10856"/>
    <cellStyle name="pricing 16" xfId="10857"/>
    <cellStyle name="pricing 17" xfId="10858"/>
    <cellStyle name="pricing 18" xfId="10859"/>
    <cellStyle name="pricing 19" xfId="10860"/>
    <cellStyle name="pricing 2" xfId="10861"/>
    <cellStyle name="pricing 2 2" xfId="10862"/>
    <cellStyle name="pricing 20" xfId="10863"/>
    <cellStyle name="pricing 21" xfId="10864"/>
    <cellStyle name="pricing 22" xfId="10865"/>
    <cellStyle name="pricing 23" xfId="10866"/>
    <cellStyle name="pricing 24" xfId="10867"/>
    <cellStyle name="pricing 25" xfId="10868"/>
    <cellStyle name="pricing 26" xfId="10869"/>
    <cellStyle name="pricing 27" xfId="10870"/>
    <cellStyle name="pricing 28" xfId="10871"/>
    <cellStyle name="pricing 29" xfId="10872"/>
    <cellStyle name="pricing 3" xfId="10873"/>
    <cellStyle name="pricing 3 10" xfId="10874"/>
    <cellStyle name="pricing 3 11" xfId="10875"/>
    <cellStyle name="pricing 3 12" xfId="10876"/>
    <cellStyle name="pricing 3 13" xfId="10877"/>
    <cellStyle name="pricing 3 14" xfId="10878"/>
    <cellStyle name="pricing 3 15" xfId="10879"/>
    <cellStyle name="pricing 3 16" xfId="10880"/>
    <cellStyle name="pricing 3 2" xfId="10881"/>
    <cellStyle name="pricing 3 2 2" xfId="10882"/>
    <cellStyle name="pricing 3 2 3" xfId="10883"/>
    <cellStyle name="pricing 3 2 4" xfId="10884"/>
    <cellStyle name="pricing 3 2 5" xfId="10885"/>
    <cellStyle name="pricing 3 2 6" xfId="10886"/>
    <cellStyle name="pricing 3 2 7" xfId="10887"/>
    <cellStyle name="pricing 3 2 8" xfId="10888"/>
    <cellStyle name="pricing 3 3" xfId="10889"/>
    <cellStyle name="pricing 3 4" xfId="10890"/>
    <cellStyle name="pricing 3 5" xfId="10891"/>
    <cellStyle name="pricing 3 6" xfId="10892"/>
    <cellStyle name="pricing 3 7" xfId="10893"/>
    <cellStyle name="pricing 3 8" xfId="10894"/>
    <cellStyle name="pricing 3 9" xfId="10895"/>
    <cellStyle name="pricing 30" xfId="10896"/>
    <cellStyle name="pricing 31" xfId="10897"/>
    <cellStyle name="pricing 32" xfId="10898"/>
    <cellStyle name="pricing 33" xfId="10899"/>
    <cellStyle name="pricing 34" xfId="10900"/>
    <cellStyle name="pricing 35" xfId="10901"/>
    <cellStyle name="pricing 36" xfId="10902"/>
    <cellStyle name="pricing 37" xfId="10903"/>
    <cellStyle name="pricing 38" xfId="10904"/>
    <cellStyle name="pricing 39" xfId="10905"/>
    <cellStyle name="pricing 4" xfId="10906"/>
    <cellStyle name="pricing 40" xfId="10907"/>
    <cellStyle name="pricing 41" xfId="10908"/>
    <cellStyle name="pricing 5" xfId="10909"/>
    <cellStyle name="pricing 6" xfId="10910"/>
    <cellStyle name="pricing 7" xfId="10911"/>
    <cellStyle name="pricing 8" xfId="10912"/>
    <cellStyle name="pricing 9" xfId="10913"/>
    <cellStyle name="prt_input" xfId="10914"/>
    <cellStyle name="PSChar" xfId="66"/>
    <cellStyle name="PSChar 2" xfId="10915"/>
    <cellStyle name="PSChar 3" xfId="10916"/>
    <cellStyle name="PSChar 4" xfId="10917"/>
    <cellStyle name="PSChar 5" xfId="10918"/>
    <cellStyle name="PSDate" xfId="67"/>
    <cellStyle name="PSDec" xfId="68"/>
    <cellStyle name="PSHeading" xfId="69"/>
    <cellStyle name="PSHeading 2" xfId="47254"/>
    <cellStyle name="PSHeading 3" xfId="47255"/>
    <cellStyle name="PSHeading 4" xfId="47256"/>
    <cellStyle name="PSInt" xfId="70"/>
    <cellStyle name="PSSpacer" xfId="71"/>
    <cellStyle name="PSSpacer 2" xfId="10919"/>
    <cellStyle name="PSSpacer 3" xfId="10920"/>
    <cellStyle name="PSSpacer 4" xfId="10921"/>
    <cellStyle name="PSSpacer 5" xfId="10922"/>
    <cellStyle name="pui.Control" xfId="10923"/>
    <cellStyle name="pui.Control.prt" xfId="10924"/>
    <cellStyle name="pui.Control.prt 2" xfId="10925"/>
    <cellStyle name="pui.Control.prt 2 2" xfId="10926"/>
    <cellStyle name="pui.Control.prt 3" xfId="10927"/>
    <cellStyle name="pui.Control.prt 3 2" xfId="10928"/>
    <cellStyle name="pui.Control.prt 3 2 2" xfId="10929"/>
    <cellStyle name="pui.Control.prt 3 2 3" xfId="10930"/>
    <cellStyle name="pui.Control.prt 3 3" xfId="10931"/>
    <cellStyle name="pui.Control.prt_Comverse 2004 Income Tax Review Wkbk 02 03" xfId="10932"/>
    <cellStyle name="pui.Control_Apport &amp; Look-through" xfId="10933"/>
    <cellStyle name="pui.ControlDynShow" xfId="10934"/>
    <cellStyle name="pui.ControlDynShow 2" xfId="10935"/>
    <cellStyle name="pui.ControlDynShow 3" xfId="10936"/>
    <cellStyle name="pui.ControlDynShow_Comverse 2004 Income Tax Review Wkbk 02 03" xfId="10937"/>
    <cellStyle name="Punto" xfId="10938"/>
    <cellStyle name="Punto0" xfId="10939"/>
    <cellStyle name="pwstyle" xfId="10940"/>
    <cellStyle name="Ratios" xfId="10941"/>
    <cellStyle name="Ratios 2" xfId="10942"/>
    <cellStyle name="Ratios 3" xfId="10943"/>
    <cellStyle name="Ratios.prt" xfId="10944"/>
    <cellStyle name="Ratios_Comverse 2004 Income Tax Review Wkbk (Import)" xfId="10945"/>
    <cellStyle name="Reconciliation" xfId="47257"/>
    <cellStyle name="Red Text" xfId="10946"/>
    <cellStyle name="Red Text.prt" xfId="10947"/>
    <cellStyle name="Red Text.prt 2" xfId="10948"/>
    <cellStyle name="Red Text.prt 3" xfId="10949"/>
    <cellStyle name="Red Text.prt_Comverse 2004 Income Tax Review Wkbk 02 03" xfId="10950"/>
    <cellStyle name="Red Text_Convatec Income Tax Review Wkbk (FINAL)" xfId="10951"/>
    <cellStyle name="RedLeftSmall8" xfId="10952"/>
    <cellStyle name="regstoresfromspecstores" xfId="72"/>
    <cellStyle name="ReportHeading" xfId="10953"/>
    <cellStyle name="ReportHeading 10" xfId="10954"/>
    <cellStyle name="ReportHeading 11" xfId="10955"/>
    <cellStyle name="ReportHeading 12" xfId="10956"/>
    <cellStyle name="ReportHeading 13" xfId="10957"/>
    <cellStyle name="ReportHeading 14" xfId="10958"/>
    <cellStyle name="ReportHeading 15" xfId="10959"/>
    <cellStyle name="ReportHeading 16" xfId="10960"/>
    <cellStyle name="ReportHeading 17" xfId="10961"/>
    <cellStyle name="ReportHeading 18" xfId="10962"/>
    <cellStyle name="ReportHeading 19" xfId="10963"/>
    <cellStyle name="ReportHeading 2" xfId="10964"/>
    <cellStyle name="ReportHeading 2 2" xfId="10965"/>
    <cellStyle name="ReportHeading 20" xfId="10966"/>
    <cellStyle name="ReportHeading 21" xfId="10967"/>
    <cellStyle name="ReportHeading 22" xfId="10968"/>
    <cellStyle name="ReportHeading 23" xfId="10969"/>
    <cellStyle name="ReportHeading 24" xfId="10970"/>
    <cellStyle name="ReportHeading 25" xfId="10971"/>
    <cellStyle name="ReportHeading 26" xfId="10972"/>
    <cellStyle name="ReportHeading 27" xfId="10973"/>
    <cellStyle name="ReportHeading 28" xfId="10974"/>
    <cellStyle name="ReportHeading 29" xfId="10975"/>
    <cellStyle name="ReportHeading 3" xfId="10976"/>
    <cellStyle name="ReportHeading 3 10" xfId="10977"/>
    <cellStyle name="ReportHeading 3 11" xfId="10978"/>
    <cellStyle name="ReportHeading 3 12" xfId="10979"/>
    <cellStyle name="ReportHeading 3 13" xfId="10980"/>
    <cellStyle name="ReportHeading 3 14" xfId="10981"/>
    <cellStyle name="ReportHeading 3 15" xfId="10982"/>
    <cellStyle name="ReportHeading 3 16" xfId="10983"/>
    <cellStyle name="ReportHeading 3 2" xfId="10984"/>
    <cellStyle name="ReportHeading 3 2 2" xfId="10985"/>
    <cellStyle name="ReportHeading 3 2 3" xfId="10986"/>
    <cellStyle name="ReportHeading 3 2 4" xfId="10987"/>
    <cellStyle name="ReportHeading 3 2 5" xfId="10988"/>
    <cellStyle name="ReportHeading 3 2 6" xfId="10989"/>
    <cellStyle name="ReportHeading 3 2 7" xfId="10990"/>
    <cellStyle name="ReportHeading 3 2 8" xfId="10991"/>
    <cellStyle name="ReportHeading 3 3" xfId="10992"/>
    <cellStyle name="ReportHeading 3 4" xfId="10993"/>
    <cellStyle name="ReportHeading 3 5" xfId="10994"/>
    <cellStyle name="ReportHeading 3 6" xfId="10995"/>
    <cellStyle name="ReportHeading 3 7" xfId="10996"/>
    <cellStyle name="ReportHeading 3 8" xfId="10997"/>
    <cellStyle name="ReportHeading 3 9" xfId="10998"/>
    <cellStyle name="ReportHeading 30" xfId="10999"/>
    <cellStyle name="ReportHeading 31" xfId="11000"/>
    <cellStyle name="ReportHeading 32" xfId="11001"/>
    <cellStyle name="ReportHeading 33" xfId="11002"/>
    <cellStyle name="ReportHeading 34" xfId="11003"/>
    <cellStyle name="ReportHeading 35" xfId="11004"/>
    <cellStyle name="ReportHeading 36" xfId="11005"/>
    <cellStyle name="ReportHeading 37" xfId="11006"/>
    <cellStyle name="ReportHeading 38" xfId="11007"/>
    <cellStyle name="ReportHeading 39" xfId="11008"/>
    <cellStyle name="ReportHeading 4" xfId="11009"/>
    <cellStyle name="ReportHeading 40" xfId="11010"/>
    <cellStyle name="ReportHeading 41" xfId="11011"/>
    <cellStyle name="ReportHeading 5" xfId="11012"/>
    <cellStyle name="ReportHeading 6" xfId="11013"/>
    <cellStyle name="ReportHeading 7" xfId="11014"/>
    <cellStyle name="ReportHeading 8" xfId="11015"/>
    <cellStyle name="ReportHeading 9" xfId="11016"/>
    <cellStyle name="ReportHeading.prt" xfId="11017"/>
    <cellStyle name="ReportHeading.prt 2" xfId="11018"/>
    <cellStyle name="ReportHeading.prt 3" xfId="11019"/>
    <cellStyle name="ReportTitlePrompt" xfId="11020"/>
    <cellStyle name="ReportTitleValue" xfId="11021"/>
    <cellStyle name="ReportTitleValue 2" xfId="11022"/>
    <cellStyle name="Review_Date" xfId="11023"/>
    <cellStyle name="Reviewer" xfId="11024"/>
    <cellStyle name="RevList" xfId="73"/>
    <cellStyle name="RevList 2" xfId="11025"/>
    <cellStyle name="Right" xfId="11026"/>
    <cellStyle name="Right 10" xfId="11027"/>
    <cellStyle name="Right 11" xfId="11028"/>
    <cellStyle name="Right 12" xfId="11029"/>
    <cellStyle name="Right 13" xfId="11030"/>
    <cellStyle name="Right 14" xfId="11031"/>
    <cellStyle name="Right 15" xfId="11032"/>
    <cellStyle name="Right 16" xfId="11033"/>
    <cellStyle name="Right 17" xfId="11034"/>
    <cellStyle name="Right 18" xfId="11035"/>
    <cellStyle name="Right 19" xfId="11036"/>
    <cellStyle name="Right 2" xfId="11037"/>
    <cellStyle name="Right 2 10" xfId="11038"/>
    <cellStyle name="Right 2 11" xfId="11039"/>
    <cellStyle name="Right 2 12" xfId="11040"/>
    <cellStyle name="Right 2 13" xfId="11041"/>
    <cellStyle name="Right 2 14" xfId="11042"/>
    <cellStyle name="Right 2 15" xfId="11043"/>
    <cellStyle name="Right 2 16" xfId="11044"/>
    <cellStyle name="Right 2 2" xfId="11045"/>
    <cellStyle name="Right 2 2 2" xfId="11046"/>
    <cellStyle name="Right 2 2 3" xfId="11047"/>
    <cellStyle name="Right 2 2 4" xfId="11048"/>
    <cellStyle name="Right 2 2 5" xfId="11049"/>
    <cellStyle name="Right 2 2 6" xfId="11050"/>
    <cellStyle name="Right 2 2 7" xfId="11051"/>
    <cellStyle name="Right 2 2 8" xfId="11052"/>
    <cellStyle name="Right 2 3" xfId="11053"/>
    <cellStyle name="Right 2 4" xfId="11054"/>
    <cellStyle name="Right 2 5" xfId="11055"/>
    <cellStyle name="Right 2 6" xfId="11056"/>
    <cellStyle name="Right 2 7" xfId="11057"/>
    <cellStyle name="Right 2 8" xfId="11058"/>
    <cellStyle name="Right 2 9" xfId="11059"/>
    <cellStyle name="Right 20" xfId="11060"/>
    <cellStyle name="Right 21" xfId="11061"/>
    <cellStyle name="Right 22" xfId="11062"/>
    <cellStyle name="Right 23" xfId="11063"/>
    <cellStyle name="Right 24" xfId="11064"/>
    <cellStyle name="Right 25" xfId="11065"/>
    <cellStyle name="Right 26" xfId="11066"/>
    <cellStyle name="Right 27" xfId="11067"/>
    <cellStyle name="Right 28" xfId="11068"/>
    <cellStyle name="Right 29" xfId="11069"/>
    <cellStyle name="Right 3" xfId="11070"/>
    <cellStyle name="Right 30" xfId="11071"/>
    <cellStyle name="Right 31" xfId="11072"/>
    <cellStyle name="Right 32" xfId="11073"/>
    <cellStyle name="Right 33" xfId="11074"/>
    <cellStyle name="Right 34" xfId="11075"/>
    <cellStyle name="Right 35" xfId="11076"/>
    <cellStyle name="Right 36" xfId="11077"/>
    <cellStyle name="Right 37" xfId="11078"/>
    <cellStyle name="Right 38" xfId="11079"/>
    <cellStyle name="Right 39" xfId="11080"/>
    <cellStyle name="Right 4" xfId="11081"/>
    <cellStyle name="Right 40" xfId="11082"/>
    <cellStyle name="Right 41" xfId="11083"/>
    <cellStyle name="Right 42" xfId="11084"/>
    <cellStyle name="Right 43" xfId="11085"/>
    <cellStyle name="Right 5" xfId="11086"/>
    <cellStyle name="Right 6" xfId="11087"/>
    <cellStyle name="Right 7" xfId="11088"/>
    <cellStyle name="Right 8" xfId="11089"/>
    <cellStyle name="Right 9" xfId="11090"/>
    <cellStyle name="Rollover_Date" xfId="11091"/>
    <cellStyle name="round1k" xfId="11092"/>
    <cellStyle name="Row_Level2" xfId="11093"/>
    <cellStyle name="RowAcctAbovePrompt" xfId="11094"/>
    <cellStyle name="RowAcctSOBAbovePrompt" xfId="11095"/>
    <cellStyle name="RowAcctSOBValue" xfId="11096"/>
    <cellStyle name="RowAcctValue" xfId="11097"/>
    <cellStyle name="RowAttrAbovePrompt" xfId="11098"/>
    <cellStyle name="RowAttrValue" xfId="11099"/>
    <cellStyle name="RowColSetAbovePrompt" xfId="11100"/>
    <cellStyle name="RowColSetLeftPrompt" xfId="11101"/>
    <cellStyle name="RowColSetValue" xfId="11102"/>
    <cellStyle name="RowLeftPrompt" xfId="11103"/>
    <cellStyle name="RowLevel_" xfId="11104"/>
    <cellStyle name="Saída" xfId="11105"/>
    <cellStyle name="Saída 2" xfId="47258"/>
    <cellStyle name="Salida" xfId="11106"/>
    <cellStyle name="Salida 2" xfId="47259"/>
    <cellStyle name="SampleUsingFormatMask" xfId="11107"/>
    <cellStyle name="SampleWithNoFormatMask" xfId="11108"/>
    <cellStyle name="SAPBEXaggData" xfId="11109"/>
    <cellStyle name="SAPBEXaggData 2" xfId="47260"/>
    <cellStyle name="SAPBEXaggDataEmph" xfId="11110"/>
    <cellStyle name="SAPBEXaggDataEmph 2" xfId="47261"/>
    <cellStyle name="SAPBEXaggItem" xfId="11111"/>
    <cellStyle name="SAPBEXaggItem 2" xfId="47262"/>
    <cellStyle name="SAPBEXaggItemX" xfId="11112"/>
    <cellStyle name="SAPBEXaggItemX 2" xfId="47263"/>
    <cellStyle name="SAPBEXchaText" xfId="11113"/>
    <cellStyle name="SAPBEXexcBad7" xfId="11114"/>
    <cellStyle name="SAPBEXexcBad7 2" xfId="11115"/>
    <cellStyle name="SAPBEXexcBad7 2 2" xfId="11116"/>
    <cellStyle name="SAPBEXexcBad7 2 3" xfId="47264"/>
    <cellStyle name="SAPBEXexcBad7 3" xfId="11117"/>
    <cellStyle name="SAPBEXexcBad7 3 2" xfId="11118"/>
    <cellStyle name="SAPBEXexcBad7 3 2 2" xfId="11119"/>
    <cellStyle name="SAPBEXexcBad7 3 2 3" xfId="11120"/>
    <cellStyle name="SAPBEXexcBad7 3 2 4" xfId="47265"/>
    <cellStyle name="SAPBEXexcBad7 3 3" xfId="11121"/>
    <cellStyle name="SAPBEXexcBad7 3 3 2" xfId="47266"/>
    <cellStyle name="SAPBEXexcBad7 4" xfId="47267"/>
    <cellStyle name="SAPBEXexcBad7_Comverse 2004 Income Tax Review Wkbk 02 03" xfId="11122"/>
    <cellStyle name="SAPBEXexcBad8" xfId="11123"/>
    <cellStyle name="SAPBEXexcBad8 2" xfId="11124"/>
    <cellStyle name="SAPBEXexcBad8 2 2" xfId="11125"/>
    <cellStyle name="SAPBEXexcBad8 2 3" xfId="47268"/>
    <cellStyle name="SAPBEXexcBad8 3" xfId="11126"/>
    <cellStyle name="SAPBEXexcBad8 3 2" xfId="11127"/>
    <cellStyle name="SAPBEXexcBad8 3 2 2" xfId="11128"/>
    <cellStyle name="SAPBEXexcBad8 3 2 3" xfId="11129"/>
    <cellStyle name="SAPBEXexcBad8 3 2 4" xfId="47269"/>
    <cellStyle name="SAPBEXexcBad8 3 3" xfId="11130"/>
    <cellStyle name="SAPBEXexcBad8 3 3 2" xfId="47270"/>
    <cellStyle name="SAPBEXexcBad8 4" xfId="47271"/>
    <cellStyle name="SAPBEXexcBad8_Comverse 2004 Income Tax Review Wkbk 02 03" xfId="11131"/>
    <cellStyle name="SAPBEXexcBad9" xfId="11132"/>
    <cellStyle name="SAPBEXexcBad9 2" xfId="11133"/>
    <cellStyle name="SAPBEXexcBad9 2 2" xfId="11134"/>
    <cellStyle name="SAPBEXexcBad9 2 3" xfId="47272"/>
    <cellStyle name="SAPBEXexcBad9 3" xfId="11135"/>
    <cellStyle name="SAPBEXexcBad9 3 2" xfId="11136"/>
    <cellStyle name="SAPBEXexcBad9 3 2 2" xfId="11137"/>
    <cellStyle name="SAPBEXexcBad9 3 2 3" xfId="11138"/>
    <cellStyle name="SAPBEXexcBad9 3 2 4" xfId="47273"/>
    <cellStyle name="SAPBEXexcBad9 3 3" xfId="11139"/>
    <cellStyle name="SAPBEXexcBad9 3 3 2" xfId="47274"/>
    <cellStyle name="SAPBEXexcBad9 4" xfId="47275"/>
    <cellStyle name="SAPBEXexcBad9_Comverse 2004 Income Tax Review Wkbk 02 03" xfId="11140"/>
    <cellStyle name="SAPBEXexcCritical4" xfId="11141"/>
    <cellStyle name="SAPBEXexcCritical4 2" xfId="11142"/>
    <cellStyle name="SAPBEXexcCritical4 2 2" xfId="11143"/>
    <cellStyle name="SAPBEXexcCritical4 2 3" xfId="47276"/>
    <cellStyle name="SAPBEXexcCritical4 3" xfId="11144"/>
    <cellStyle name="SAPBEXexcCritical4 3 2" xfId="11145"/>
    <cellStyle name="SAPBEXexcCritical4 3 2 2" xfId="11146"/>
    <cellStyle name="SAPBEXexcCritical4 3 2 3" xfId="11147"/>
    <cellStyle name="SAPBEXexcCritical4 3 2 4" xfId="47277"/>
    <cellStyle name="SAPBEXexcCritical4 3 3" xfId="11148"/>
    <cellStyle name="SAPBEXexcCritical4 3 3 2" xfId="47278"/>
    <cellStyle name="SAPBEXexcCritical4 4" xfId="47279"/>
    <cellStyle name="SAPBEXexcCritical4_Comverse 2004 Income Tax Review Wkbk 02 03" xfId="11149"/>
    <cellStyle name="SAPBEXexcCritical5" xfId="11150"/>
    <cellStyle name="SAPBEXexcCritical5 2" xfId="11151"/>
    <cellStyle name="SAPBEXexcCritical5 2 2" xfId="11152"/>
    <cellStyle name="SAPBEXexcCritical5 2 3" xfId="47280"/>
    <cellStyle name="SAPBEXexcCritical5 3" xfId="11153"/>
    <cellStyle name="SAPBEXexcCritical5 3 2" xfId="11154"/>
    <cellStyle name="SAPBEXexcCritical5 3 2 2" xfId="11155"/>
    <cellStyle name="SAPBEXexcCritical5 3 2 3" xfId="11156"/>
    <cellStyle name="SAPBEXexcCritical5 3 2 4" xfId="47281"/>
    <cellStyle name="SAPBEXexcCritical5 3 3" xfId="11157"/>
    <cellStyle name="SAPBEXexcCritical5 3 3 2" xfId="47282"/>
    <cellStyle name="SAPBEXexcCritical5 4" xfId="47283"/>
    <cellStyle name="SAPBEXexcCritical5_Comverse 2004 Income Tax Review Wkbk 02 03" xfId="11158"/>
    <cellStyle name="SAPBEXexcCritical6" xfId="11159"/>
    <cellStyle name="SAPBEXexcCritical6 2" xfId="11160"/>
    <cellStyle name="SAPBEXexcCritical6 2 2" xfId="11161"/>
    <cellStyle name="SAPBEXexcCritical6 2 3" xfId="47284"/>
    <cellStyle name="SAPBEXexcCritical6 3" xfId="11162"/>
    <cellStyle name="SAPBEXexcCritical6 3 2" xfId="11163"/>
    <cellStyle name="SAPBEXexcCritical6 3 2 2" xfId="11164"/>
    <cellStyle name="SAPBEXexcCritical6 3 2 3" xfId="11165"/>
    <cellStyle name="SAPBEXexcCritical6 3 2 4" xfId="47285"/>
    <cellStyle name="SAPBEXexcCritical6 3 3" xfId="11166"/>
    <cellStyle name="SAPBEXexcCritical6 3 3 2" xfId="47286"/>
    <cellStyle name="SAPBEXexcCritical6 4" xfId="47287"/>
    <cellStyle name="SAPBEXexcCritical6_Comverse 2004 Income Tax Review Wkbk 02 03" xfId="11167"/>
    <cellStyle name="SAPBEXexcGood1" xfId="11168"/>
    <cellStyle name="SAPBEXexcGood1 2" xfId="11169"/>
    <cellStyle name="SAPBEXexcGood1 2 2" xfId="11170"/>
    <cellStyle name="SAPBEXexcGood1 2 3" xfId="47288"/>
    <cellStyle name="SAPBEXexcGood1 3" xfId="11171"/>
    <cellStyle name="SAPBEXexcGood1 3 2" xfId="11172"/>
    <cellStyle name="SAPBEXexcGood1 3 2 2" xfId="11173"/>
    <cellStyle name="SAPBEXexcGood1 3 2 3" xfId="11174"/>
    <cellStyle name="SAPBEXexcGood1 3 2 4" xfId="47289"/>
    <cellStyle name="SAPBEXexcGood1 3 3" xfId="11175"/>
    <cellStyle name="SAPBEXexcGood1 3 3 2" xfId="47290"/>
    <cellStyle name="SAPBEXexcGood1 4" xfId="47291"/>
    <cellStyle name="SAPBEXexcGood1_Comverse 2004 Income Tax Review Wkbk 02 03" xfId="11176"/>
    <cellStyle name="SAPBEXexcGood2" xfId="11177"/>
    <cellStyle name="SAPBEXexcGood2 2" xfId="11178"/>
    <cellStyle name="SAPBEXexcGood2 2 2" xfId="11179"/>
    <cellStyle name="SAPBEXexcGood2 2 3" xfId="47292"/>
    <cellStyle name="SAPBEXexcGood2 3" xfId="11180"/>
    <cellStyle name="SAPBEXexcGood2 3 2" xfId="11181"/>
    <cellStyle name="SAPBEXexcGood2 3 2 2" xfId="11182"/>
    <cellStyle name="SAPBEXexcGood2 3 2 3" xfId="11183"/>
    <cellStyle name="SAPBEXexcGood2 3 2 4" xfId="47293"/>
    <cellStyle name="SAPBEXexcGood2 3 3" xfId="11184"/>
    <cellStyle name="SAPBEXexcGood2 3 3 2" xfId="47294"/>
    <cellStyle name="SAPBEXexcGood2 4" xfId="47295"/>
    <cellStyle name="SAPBEXexcGood2_Comverse 2004 Income Tax Review Wkbk 02 03" xfId="11185"/>
    <cellStyle name="SAPBEXexcGood3" xfId="11186"/>
    <cellStyle name="SAPBEXexcGood3 2" xfId="11187"/>
    <cellStyle name="SAPBEXexcGood3 2 2" xfId="11188"/>
    <cellStyle name="SAPBEXexcGood3 2 3" xfId="47296"/>
    <cellStyle name="SAPBEXexcGood3 3" xfId="11189"/>
    <cellStyle name="SAPBEXexcGood3 3 2" xfId="11190"/>
    <cellStyle name="SAPBEXexcGood3 3 2 2" xfId="11191"/>
    <cellStyle name="SAPBEXexcGood3 3 2 3" xfId="11192"/>
    <cellStyle name="SAPBEXexcGood3 3 2 4" xfId="47297"/>
    <cellStyle name="SAPBEXexcGood3 3 3" xfId="11193"/>
    <cellStyle name="SAPBEXexcGood3 3 3 2" xfId="47298"/>
    <cellStyle name="SAPBEXexcGood3 4" xfId="47299"/>
    <cellStyle name="SAPBEXexcGood3_Comverse 2004 Income Tax Review Wkbk 02 03" xfId="11194"/>
    <cellStyle name="SAPBEXfilterDrill" xfId="11195"/>
    <cellStyle name="SAPBEXfilterItem" xfId="11196"/>
    <cellStyle name="SAPBEXfilterItem 2" xfId="11197"/>
    <cellStyle name="SAPBEXfilterItem 2 2" xfId="11198"/>
    <cellStyle name="SAPBEXfilterItem 3" xfId="11199"/>
    <cellStyle name="SAPBEXfilterItem 3 2" xfId="11200"/>
    <cellStyle name="SAPBEXfilterItem 3 2 2" xfId="11201"/>
    <cellStyle name="SAPBEXfilterItem 3 2 3" xfId="11202"/>
    <cellStyle name="SAPBEXfilterItem 3 3" xfId="11203"/>
    <cellStyle name="SAPBEXfilterItem_Comverse 2004 Income Tax Review Wkbk 02 03" xfId="11204"/>
    <cellStyle name="SAPBEXfilterText" xfId="11205"/>
    <cellStyle name="SAPBEXformats" xfId="11206"/>
    <cellStyle name="SAPBEXformats 2" xfId="11207"/>
    <cellStyle name="SAPBEXformats 2 2" xfId="11208"/>
    <cellStyle name="SAPBEXformats 2 3" xfId="47300"/>
    <cellStyle name="SAPBEXformats 3" xfId="11209"/>
    <cellStyle name="SAPBEXformats 3 2" xfId="11210"/>
    <cellStyle name="SAPBEXformats 3 2 2" xfId="11211"/>
    <cellStyle name="SAPBEXformats 3 2 3" xfId="11212"/>
    <cellStyle name="SAPBEXformats 3 2 4" xfId="47301"/>
    <cellStyle name="SAPBEXformats 3 3" xfId="11213"/>
    <cellStyle name="SAPBEXformats 3 3 2" xfId="47302"/>
    <cellStyle name="SAPBEXformats 4" xfId="47303"/>
    <cellStyle name="SAPBEXformats_Comverse 2004 Income Tax Review Wkbk 02 03" xfId="11214"/>
    <cellStyle name="SAPBEXheaderItem" xfId="11215"/>
    <cellStyle name="SAPBEXheaderItem 2" xfId="11216"/>
    <cellStyle name="SAPBEXheaderItem 2 2" xfId="11217"/>
    <cellStyle name="SAPBEXheaderItem 3" xfId="11218"/>
    <cellStyle name="SAPBEXheaderItem 3 2" xfId="11219"/>
    <cellStyle name="SAPBEXheaderItem 3 2 2" xfId="11220"/>
    <cellStyle name="SAPBEXheaderItem 3 2 3" xfId="11221"/>
    <cellStyle name="SAPBEXheaderItem 3 3" xfId="11222"/>
    <cellStyle name="SAPBEXheaderItem_Comverse 2004 Income Tax Review Wkbk 02 03" xfId="11223"/>
    <cellStyle name="SAPBEXheaderText" xfId="11224"/>
    <cellStyle name="SAPBEXheaderText 2" xfId="11225"/>
    <cellStyle name="SAPBEXheaderText 2 2" xfId="11226"/>
    <cellStyle name="SAPBEXheaderText 3" xfId="11227"/>
    <cellStyle name="SAPBEXheaderText 3 2" xfId="11228"/>
    <cellStyle name="SAPBEXheaderText 3 2 2" xfId="11229"/>
    <cellStyle name="SAPBEXheaderText 3 2 3" xfId="11230"/>
    <cellStyle name="SAPBEXheaderText 3 3" xfId="11231"/>
    <cellStyle name="SAPBEXheaderText_Comverse 2004 Income Tax Review Wkbk 02 03" xfId="11232"/>
    <cellStyle name="SAPBEXHLevel0" xfId="11233"/>
    <cellStyle name="SAPBEXHLevel0 10" xfId="11234"/>
    <cellStyle name="SAPBEXHLevel0 10 2" xfId="47304"/>
    <cellStyle name="SAPBEXHLevel0 11" xfId="11235"/>
    <cellStyle name="SAPBEXHLevel0 11 2" xfId="47305"/>
    <cellStyle name="SAPBEXHLevel0 12" xfId="11236"/>
    <cellStyle name="SAPBEXHLevel0 12 2" xfId="47306"/>
    <cellStyle name="SAPBEXHLevel0 13" xfId="11237"/>
    <cellStyle name="SAPBEXHLevel0 13 2" xfId="47307"/>
    <cellStyle name="SAPBEXHLevel0 14" xfId="11238"/>
    <cellStyle name="SAPBEXHLevel0 14 2" xfId="47308"/>
    <cellStyle name="SAPBEXHLevel0 15" xfId="11239"/>
    <cellStyle name="SAPBEXHLevel0 15 2" xfId="47309"/>
    <cellStyle name="SAPBEXHLevel0 16" xfId="11240"/>
    <cellStyle name="SAPBEXHLevel0 16 2" xfId="47310"/>
    <cellStyle name="SAPBEXHLevel0 17" xfId="11241"/>
    <cellStyle name="SAPBEXHLevel0 17 2" xfId="47311"/>
    <cellStyle name="SAPBEXHLevel0 18" xfId="11242"/>
    <cellStyle name="SAPBEXHLevel0 18 2" xfId="47312"/>
    <cellStyle name="SAPBEXHLevel0 19" xfId="11243"/>
    <cellStyle name="SAPBEXHLevel0 19 2" xfId="47313"/>
    <cellStyle name="SAPBEXHLevel0 2" xfId="11244"/>
    <cellStyle name="SAPBEXHLevel0 2 2" xfId="11245"/>
    <cellStyle name="SAPBEXHLevel0 2 2 2" xfId="47314"/>
    <cellStyle name="SAPBEXHLevel0 2 3" xfId="47315"/>
    <cellStyle name="SAPBEXHLevel0 20" xfId="11246"/>
    <cellStyle name="SAPBEXHLevel0 20 2" xfId="47316"/>
    <cellStyle name="SAPBEXHLevel0 21" xfId="11247"/>
    <cellStyle name="SAPBEXHLevel0 21 2" xfId="47317"/>
    <cellStyle name="SAPBEXHLevel0 22" xfId="11248"/>
    <cellStyle name="SAPBEXHLevel0 22 2" xfId="47318"/>
    <cellStyle name="SAPBEXHLevel0 23" xfId="11249"/>
    <cellStyle name="SAPBEXHLevel0 23 2" xfId="47319"/>
    <cellStyle name="SAPBEXHLevel0 24" xfId="11250"/>
    <cellStyle name="SAPBEXHLevel0 24 2" xfId="47320"/>
    <cellStyle name="SAPBEXHLevel0 25" xfId="11251"/>
    <cellStyle name="SAPBEXHLevel0 25 2" xfId="47321"/>
    <cellStyle name="SAPBEXHLevel0 26" xfId="11252"/>
    <cellStyle name="SAPBEXHLevel0 26 2" xfId="47322"/>
    <cellStyle name="SAPBEXHLevel0 27" xfId="11253"/>
    <cellStyle name="SAPBEXHLevel0 27 2" xfId="47323"/>
    <cellStyle name="SAPBEXHLevel0 28" xfId="11254"/>
    <cellStyle name="SAPBEXHLevel0 28 2" xfId="47324"/>
    <cellStyle name="SAPBEXHLevel0 29" xfId="11255"/>
    <cellStyle name="SAPBEXHLevel0 29 2" xfId="47325"/>
    <cellStyle name="SAPBEXHLevel0 3" xfId="11256"/>
    <cellStyle name="SAPBEXHLevel0 3 10" xfId="11257"/>
    <cellStyle name="SAPBEXHLevel0 3 11" xfId="11258"/>
    <cellStyle name="SAPBEXHLevel0 3 12" xfId="11259"/>
    <cellStyle name="SAPBEXHLevel0 3 13" xfId="11260"/>
    <cellStyle name="SAPBEXHLevel0 3 13 2" xfId="47326"/>
    <cellStyle name="SAPBEXHLevel0 3 14" xfId="11261"/>
    <cellStyle name="SAPBEXHLevel0 3 14 2" xfId="47327"/>
    <cellStyle name="SAPBEXHLevel0 3 15" xfId="11262"/>
    <cellStyle name="SAPBEXHLevel0 3 15 2" xfId="47328"/>
    <cellStyle name="SAPBEXHLevel0 3 16" xfId="11263"/>
    <cellStyle name="SAPBEXHLevel0 3 16 2" xfId="47329"/>
    <cellStyle name="SAPBEXHLevel0 3 17" xfId="47330"/>
    <cellStyle name="SAPBEXHLevel0 3 2" xfId="11264"/>
    <cellStyle name="SAPBEXHLevel0 3 2 2" xfId="11265"/>
    <cellStyle name="SAPBEXHLevel0 3 2 3" xfId="11266"/>
    <cellStyle name="SAPBEXHLevel0 3 2 4" xfId="11267"/>
    <cellStyle name="SAPBEXHLevel0 3 2 5" xfId="11268"/>
    <cellStyle name="SAPBEXHLevel0 3 2 6" xfId="11269"/>
    <cellStyle name="SAPBEXHLevel0 3 2 7" xfId="11270"/>
    <cellStyle name="SAPBEXHLevel0 3 2 8" xfId="11271"/>
    <cellStyle name="SAPBEXHLevel0 3 3" xfId="11272"/>
    <cellStyle name="SAPBEXHLevel0 3 4" xfId="11273"/>
    <cellStyle name="SAPBEXHLevel0 3 5" xfId="11274"/>
    <cellStyle name="SAPBEXHLevel0 3 6" xfId="11275"/>
    <cellStyle name="SAPBEXHLevel0 3 7" xfId="11276"/>
    <cellStyle name="SAPBEXHLevel0 3 8" xfId="11277"/>
    <cellStyle name="SAPBEXHLevel0 3 9" xfId="11278"/>
    <cellStyle name="SAPBEXHLevel0 30" xfId="11279"/>
    <cellStyle name="SAPBEXHLevel0 30 2" xfId="47331"/>
    <cellStyle name="SAPBEXHLevel0 31" xfId="11280"/>
    <cellStyle name="SAPBEXHLevel0 31 2" xfId="47332"/>
    <cellStyle name="SAPBEXHLevel0 32" xfId="11281"/>
    <cellStyle name="SAPBEXHLevel0 32 2" xfId="47333"/>
    <cellStyle name="SAPBEXHLevel0 33" xfId="11282"/>
    <cellStyle name="SAPBEXHLevel0 33 2" xfId="47334"/>
    <cellStyle name="SAPBEXHLevel0 34" xfId="11283"/>
    <cellStyle name="SAPBEXHLevel0 34 2" xfId="47335"/>
    <cellStyle name="SAPBEXHLevel0 35" xfId="11284"/>
    <cellStyle name="SAPBEXHLevel0 35 2" xfId="47336"/>
    <cellStyle name="SAPBEXHLevel0 36" xfId="11285"/>
    <cellStyle name="SAPBEXHLevel0 36 2" xfId="47337"/>
    <cellStyle name="SAPBEXHLevel0 37" xfId="11286"/>
    <cellStyle name="SAPBEXHLevel0 37 2" xfId="47338"/>
    <cellStyle name="SAPBEXHLevel0 38" xfId="11287"/>
    <cellStyle name="SAPBEXHLevel0 38 2" xfId="47339"/>
    <cellStyle name="SAPBEXHLevel0 39" xfId="11288"/>
    <cellStyle name="SAPBEXHLevel0 39 2" xfId="47340"/>
    <cellStyle name="SAPBEXHLevel0 4" xfId="11289"/>
    <cellStyle name="SAPBEXHLevel0 4 2" xfId="47341"/>
    <cellStyle name="SAPBEXHLevel0 40" xfId="11290"/>
    <cellStyle name="SAPBEXHLevel0 40 2" xfId="47342"/>
    <cellStyle name="SAPBEXHLevel0 41" xfId="11291"/>
    <cellStyle name="SAPBEXHLevel0 41 2" xfId="47343"/>
    <cellStyle name="SAPBEXHLevel0 42" xfId="47344"/>
    <cellStyle name="SAPBEXHLevel0 5" xfId="11292"/>
    <cellStyle name="SAPBEXHLevel0 5 2" xfId="47345"/>
    <cellStyle name="SAPBEXHLevel0 6" xfId="11293"/>
    <cellStyle name="SAPBEXHLevel0 6 2" xfId="47346"/>
    <cellStyle name="SAPBEXHLevel0 7" xfId="11294"/>
    <cellStyle name="SAPBEXHLevel0 7 2" xfId="47347"/>
    <cellStyle name="SAPBEXHLevel0 8" xfId="11295"/>
    <cellStyle name="SAPBEXHLevel0 8 2" xfId="47348"/>
    <cellStyle name="SAPBEXHLevel0 9" xfId="11296"/>
    <cellStyle name="SAPBEXHLevel0 9 2" xfId="47349"/>
    <cellStyle name="SAPBEXHLevel0X" xfId="11297"/>
    <cellStyle name="SAPBEXHLevel0X 10" xfId="11298"/>
    <cellStyle name="SAPBEXHLevel0X 10 2" xfId="47350"/>
    <cellStyle name="SAPBEXHLevel0X 11" xfId="11299"/>
    <cellStyle name="SAPBEXHLevel0X 11 2" xfId="47351"/>
    <cellStyle name="SAPBEXHLevel0X 12" xfId="11300"/>
    <cellStyle name="SAPBEXHLevel0X 12 2" xfId="47352"/>
    <cellStyle name="SAPBEXHLevel0X 13" xfId="11301"/>
    <cellStyle name="SAPBEXHLevel0X 13 2" xfId="47353"/>
    <cellStyle name="SAPBEXHLevel0X 14" xfId="11302"/>
    <cellStyle name="SAPBEXHLevel0X 14 2" xfId="47354"/>
    <cellStyle name="SAPBEXHLevel0X 15" xfId="11303"/>
    <cellStyle name="SAPBEXHLevel0X 15 2" xfId="47355"/>
    <cellStyle name="SAPBEXHLevel0X 16" xfId="11304"/>
    <cellStyle name="SAPBEXHLevel0X 16 2" xfId="47356"/>
    <cellStyle name="SAPBEXHLevel0X 17" xfId="11305"/>
    <cellStyle name="SAPBEXHLevel0X 17 2" xfId="47357"/>
    <cellStyle name="SAPBEXHLevel0X 18" xfId="11306"/>
    <cellStyle name="SAPBEXHLevel0X 18 2" xfId="47358"/>
    <cellStyle name="SAPBEXHLevel0X 19" xfId="11307"/>
    <cellStyle name="SAPBEXHLevel0X 19 2" xfId="47359"/>
    <cellStyle name="SAPBEXHLevel0X 2" xfId="11308"/>
    <cellStyle name="SAPBEXHLevel0X 2 2" xfId="11309"/>
    <cellStyle name="SAPBEXHLevel0X 2 2 2" xfId="47360"/>
    <cellStyle name="SAPBEXHLevel0X 2 3" xfId="47361"/>
    <cellStyle name="SAPBEXHLevel0X 20" xfId="11310"/>
    <cellStyle name="SAPBEXHLevel0X 20 2" xfId="47362"/>
    <cellStyle name="SAPBEXHLevel0X 21" xfId="11311"/>
    <cellStyle name="SAPBEXHLevel0X 21 2" xfId="47363"/>
    <cellStyle name="SAPBEXHLevel0X 22" xfId="11312"/>
    <cellStyle name="SAPBEXHLevel0X 22 2" xfId="47364"/>
    <cellStyle name="SAPBEXHLevel0X 23" xfId="11313"/>
    <cellStyle name="SAPBEXHLevel0X 23 2" xfId="47365"/>
    <cellStyle name="SAPBEXHLevel0X 24" xfId="11314"/>
    <cellStyle name="SAPBEXHLevel0X 24 2" xfId="47366"/>
    <cellStyle name="SAPBEXHLevel0X 25" xfId="11315"/>
    <cellStyle name="SAPBEXHLevel0X 25 2" xfId="47367"/>
    <cellStyle name="SAPBEXHLevel0X 26" xfId="11316"/>
    <cellStyle name="SAPBEXHLevel0X 26 2" xfId="47368"/>
    <cellStyle name="SAPBEXHLevel0X 27" xfId="11317"/>
    <cellStyle name="SAPBEXHLevel0X 27 2" xfId="47369"/>
    <cellStyle name="SAPBEXHLevel0X 28" xfId="11318"/>
    <cellStyle name="SAPBEXHLevel0X 28 2" xfId="47370"/>
    <cellStyle name="SAPBEXHLevel0X 29" xfId="11319"/>
    <cellStyle name="SAPBEXHLevel0X 29 2" xfId="47371"/>
    <cellStyle name="SAPBEXHLevel0X 3" xfId="11320"/>
    <cellStyle name="SAPBEXHLevel0X 3 10" xfId="11321"/>
    <cellStyle name="SAPBEXHLevel0X 3 11" xfId="11322"/>
    <cellStyle name="SAPBEXHLevel0X 3 12" xfId="11323"/>
    <cellStyle name="SAPBEXHLevel0X 3 13" xfId="11324"/>
    <cellStyle name="SAPBEXHLevel0X 3 13 2" xfId="47372"/>
    <cellStyle name="SAPBEXHLevel0X 3 14" xfId="11325"/>
    <cellStyle name="SAPBEXHLevel0X 3 14 2" xfId="47373"/>
    <cellStyle name="SAPBEXHLevel0X 3 15" xfId="11326"/>
    <cellStyle name="SAPBEXHLevel0X 3 15 2" xfId="47374"/>
    <cellStyle name="SAPBEXHLevel0X 3 16" xfId="11327"/>
    <cellStyle name="SAPBEXHLevel0X 3 16 2" xfId="47375"/>
    <cellStyle name="SAPBEXHLevel0X 3 17" xfId="47376"/>
    <cellStyle name="SAPBEXHLevel0X 3 2" xfId="11328"/>
    <cellStyle name="SAPBEXHLevel0X 3 2 2" xfId="11329"/>
    <cellStyle name="SAPBEXHLevel0X 3 2 3" xfId="11330"/>
    <cellStyle name="SAPBEXHLevel0X 3 2 4" xfId="11331"/>
    <cellStyle name="SAPBEXHLevel0X 3 2 5" xfId="11332"/>
    <cellStyle name="SAPBEXHLevel0X 3 2 6" xfId="11333"/>
    <cellStyle name="SAPBEXHLevel0X 3 2 7" xfId="11334"/>
    <cellStyle name="SAPBEXHLevel0X 3 2 8" xfId="11335"/>
    <cellStyle name="SAPBEXHLevel0X 3 3" xfId="11336"/>
    <cellStyle name="SAPBEXHLevel0X 3 4" xfId="11337"/>
    <cellStyle name="SAPBEXHLevel0X 3 5" xfId="11338"/>
    <cellStyle name="SAPBEXHLevel0X 3 6" xfId="11339"/>
    <cellStyle name="SAPBEXHLevel0X 3 7" xfId="11340"/>
    <cellStyle name="SAPBEXHLevel0X 3 8" xfId="11341"/>
    <cellStyle name="SAPBEXHLevel0X 3 9" xfId="11342"/>
    <cellStyle name="SAPBEXHLevel0X 30" xfId="11343"/>
    <cellStyle name="SAPBEXHLevel0X 30 2" xfId="47377"/>
    <cellStyle name="SAPBEXHLevel0X 31" xfId="11344"/>
    <cellStyle name="SAPBEXHLevel0X 31 2" xfId="47378"/>
    <cellStyle name="SAPBEXHLevel0X 32" xfId="11345"/>
    <cellStyle name="SAPBEXHLevel0X 32 2" xfId="47379"/>
    <cellStyle name="SAPBEXHLevel0X 33" xfId="11346"/>
    <cellStyle name="SAPBEXHLevel0X 33 2" xfId="47380"/>
    <cellStyle name="SAPBEXHLevel0X 34" xfId="11347"/>
    <cellStyle name="SAPBEXHLevel0X 34 2" xfId="47381"/>
    <cellStyle name="SAPBEXHLevel0X 35" xfId="11348"/>
    <cellStyle name="SAPBEXHLevel0X 35 2" xfId="47382"/>
    <cellStyle name="SAPBEXHLevel0X 36" xfId="11349"/>
    <cellStyle name="SAPBEXHLevel0X 36 2" xfId="47383"/>
    <cellStyle name="SAPBEXHLevel0X 37" xfId="11350"/>
    <cellStyle name="SAPBEXHLevel0X 37 2" xfId="47384"/>
    <cellStyle name="SAPBEXHLevel0X 38" xfId="11351"/>
    <cellStyle name="SAPBEXHLevel0X 38 2" xfId="47385"/>
    <cellStyle name="SAPBEXHLevel0X 39" xfId="11352"/>
    <cellStyle name="SAPBEXHLevel0X 39 2" xfId="47386"/>
    <cellStyle name="SAPBEXHLevel0X 4" xfId="11353"/>
    <cellStyle name="SAPBEXHLevel0X 4 2" xfId="47387"/>
    <cellStyle name="SAPBEXHLevel0X 40" xfId="11354"/>
    <cellStyle name="SAPBEXHLevel0X 40 2" xfId="47388"/>
    <cellStyle name="SAPBEXHLevel0X 41" xfId="11355"/>
    <cellStyle name="SAPBEXHLevel0X 41 2" xfId="47389"/>
    <cellStyle name="SAPBEXHLevel0X 42" xfId="47390"/>
    <cellStyle name="SAPBEXHLevel0X 5" xfId="11356"/>
    <cellStyle name="SAPBEXHLevel0X 5 2" xfId="47391"/>
    <cellStyle name="SAPBEXHLevel0X 6" xfId="11357"/>
    <cellStyle name="SAPBEXHLevel0X 6 2" xfId="47392"/>
    <cellStyle name="SAPBEXHLevel0X 7" xfId="11358"/>
    <cellStyle name="SAPBEXHLevel0X 7 2" xfId="47393"/>
    <cellStyle name="SAPBEXHLevel0X 8" xfId="11359"/>
    <cellStyle name="SAPBEXHLevel0X 8 2" xfId="47394"/>
    <cellStyle name="SAPBEXHLevel0X 9" xfId="11360"/>
    <cellStyle name="SAPBEXHLevel0X 9 2" xfId="47395"/>
    <cellStyle name="SAPBEXHLevel1" xfId="11361"/>
    <cellStyle name="SAPBEXHLevel1 10" xfId="11362"/>
    <cellStyle name="SAPBEXHLevel1 10 2" xfId="47396"/>
    <cellStyle name="SAPBEXHLevel1 11" xfId="11363"/>
    <cellStyle name="SAPBEXHLevel1 11 2" xfId="47397"/>
    <cellStyle name="SAPBEXHLevel1 12" xfId="11364"/>
    <cellStyle name="SAPBEXHLevel1 12 2" xfId="47398"/>
    <cellStyle name="SAPBEXHLevel1 13" xfId="11365"/>
    <cellStyle name="SAPBEXHLevel1 13 2" xfId="47399"/>
    <cellStyle name="SAPBEXHLevel1 14" xfId="11366"/>
    <cellStyle name="SAPBEXHLevel1 14 2" xfId="47400"/>
    <cellStyle name="SAPBEXHLevel1 15" xfId="11367"/>
    <cellStyle name="SAPBEXHLevel1 15 2" xfId="47401"/>
    <cellStyle name="SAPBEXHLevel1 16" xfId="11368"/>
    <cellStyle name="SAPBEXHLevel1 16 2" xfId="47402"/>
    <cellStyle name="SAPBEXHLevel1 17" xfId="11369"/>
    <cellStyle name="SAPBEXHLevel1 17 2" xfId="47403"/>
    <cellStyle name="SAPBEXHLevel1 18" xfId="11370"/>
    <cellStyle name="SAPBEXHLevel1 18 2" xfId="47404"/>
    <cellStyle name="SAPBEXHLevel1 19" xfId="11371"/>
    <cellStyle name="SAPBEXHLevel1 19 2" xfId="47405"/>
    <cellStyle name="SAPBEXHLevel1 2" xfId="11372"/>
    <cellStyle name="SAPBEXHLevel1 2 2" xfId="11373"/>
    <cellStyle name="SAPBEXHLevel1 2 2 2" xfId="47406"/>
    <cellStyle name="SAPBEXHLevel1 2 3" xfId="47407"/>
    <cellStyle name="SAPBEXHLevel1 20" xfId="11374"/>
    <cellStyle name="SAPBEXHLevel1 20 2" xfId="47408"/>
    <cellStyle name="SAPBEXHLevel1 21" xfId="11375"/>
    <cellStyle name="SAPBEXHLevel1 21 2" xfId="47409"/>
    <cellStyle name="SAPBEXHLevel1 22" xfId="11376"/>
    <cellStyle name="SAPBEXHLevel1 22 2" xfId="47410"/>
    <cellStyle name="SAPBEXHLevel1 23" xfId="11377"/>
    <cellStyle name="SAPBEXHLevel1 23 2" xfId="47411"/>
    <cellStyle name="SAPBEXHLevel1 24" xfId="11378"/>
    <cellStyle name="SAPBEXHLevel1 24 2" xfId="47412"/>
    <cellStyle name="SAPBEXHLevel1 25" xfId="11379"/>
    <cellStyle name="SAPBEXHLevel1 25 2" xfId="47413"/>
    <cellStyle name="SAPBEXHLevel1 26" xfId="11380"/>
    <cellStyle name="SAPBEXHLevel1 26 2" xfId="47414"/>
    <cellStyle name="SAPBEXHLevel1 27" xfId="11381"/>
    <cellStyle name="SAPBEXHLevel1 27 2" xfId="47415"/>
    <cellStyle name="SAPBEXHLevel1 28" xfId="11382"/>
    <cellStyle name="SAPBEXHLevel1 28 2" xfId="47416"/>
    <cellStyle name="SAPBEXHLevel1 29" xfId="11383"/>
    <cellStyle name="SAPBEXHLevel1 29 2" xfId="47417"/>
    <cellStyle name="SAPBEXHLevel1 3" xfId="11384"/>
    <cellStyle name="SAPBEXHLevel1 3 10" xfId="11385"/>
    <cellStyle name="SAPBEXHLevel1 3 11" xfId="11386"/>
    <cellStyle name="SAPBEXHLevel1 3 12" xfId="11387"/>
    <cellStyle name="SAPBEXHLevel1 3 13" xfId="11388"/>
    <cellStyle name="SAPBEXHLevel1 3 13 2" xfId="47418"/>
    <cellStyle name="SAPBEXHLevel1 3 14" xfId="11389"/>
    <cellStyle name="SAPBEXHLevel1 3 14 2" xfId="47419"/>
    <cellStyle name="SAPBEXHLevel1 3 15" xfId="11390"/>
    <cellStyle name="SAPBEXHLevel1 3 15 2" xfId="47420"/>
    <cellStyle name="SAPBEXHLevel1 3 16" xfId="11391"/>
    <cellStyle name="SAPBEXHLevel1 3 16 2" xfId="47421"/>
    <cellStyle name="SAPBEXHLevel1 3 17" xfId="47422"/>
    <cellStyle name="SAPBEXHLevel1 3 2" xfId="11392"/>
    <cellStyle name="SAPBEXHLevel1 3 2 2" xfId="11393"/>
    <cellStyle name="SAPBEXHLevel1 3 2 3" xfId="11394"/>
    <cellStyle name="SAPBEXHLevel1 3 2 4" xfId="11395"/>
    <cellStyle name="SAPBEXHLevel1 3 2 5" xfId="11396"/>
    <cellStyle name="SAPBEXHLevel1 3 2 6" xfId="11397"/>
    <cellStyle name="SAPBEXHLevel1 3 2 7" xfId="11398"/>
    <cellStyle name="SAPBEXHLevel1 3 2 8" xfId="11399"/>
    <cellStyle name="SAPBEXHLevel1 3 3" xfId="11400"/>
    <cellStyle name="SAPBEXHLevel1 3 4" xfId="11401"/>
    <cellStyle name="SAPBEXHLevel1 3 5" xfId="11402"/>
    <cellStyle name="SAPBEXHLevel1 3 6" xfId="11403"/>
    <cellStyle name="SAPBEXHLevel1 3 7" xfId="11404"/>
    <cellStyle name="SAPBEXHLevel1 3 8" xfId="11405"/>
    <cellStyle name="SAPBEXHLevel1 3 9" xfId="11406"/>
    <cellStyle name="SAPBEXHLevel1 30" xfId="11407"/>
    <cellStyle name="SAPBEXHLevel1 30 2" xfId="47423"/>
    <cellStyle name="SAPBEXHLevel1 31" xfId="11408"/>
    <cellStyle name="SAPBEXHLevel1 31 2" xfId="47424"/>
    <cellStyle name="SAPBEXHLevel1 32" xfId="11409"/>
    <cellStyle name="SAPBEXHLevel1 32 2" xfId="47425"/>
    <cellStyle name="SAPBEXHLevel1 33" xfId="11410"/>
    <cellStyle name="SAPBEXHLevel1 33 2" xfId="47426"/>
    <cellStyle name="SAPBEXHLevel1 34" xfId="11411"/>
    <cellStyle name="SAPBEXHLevel1 34 2" xfId="47427"/>
    <cellStyle name="SAPBEXHLevel1 35" xfId="11412"/>
    <cellStyle name="SAPBEXHLevel1 35 2" xfId="47428"/>
    <cellStyle name="SAPBEXHLevel1 36" xfId="11413"/>
    <cellStyle name="SAPBEXHLevel1 36 2" xfId="47429"/>
    <cellStyle name="SAPBEXHLevel1 37" xfId="11414"/>
    <cellStyle name="SAPBEXHLevel1 37 2" xfId="47430"/>
    <cellStyle name="SAPBEXHLevel1 38" xfId="11415"/>
    <cellStyle name="SAPBEXHLevel1 38 2" xfId="47431"/>
    <cellStyle name="SAPBEXHLevel1 39" xfId="11416"/>
    <cellStyle name="SAPBEXHLevel1 39 2" xfId="47432"/>
    <cellStyle name="SAPBEXHLevel1 4" xfId="11417"/>
    <cellStyle name="SAPBEXHLevel1 4 2" xfId="47433"/>
    <cellStyle name="SAPBEXHLevel1 40" xfId="11418"/>
    <cellStyle name="SAPBEXHLevel1 40 2" xfId="47434"/>
    <cellStyle name="SAPBEXHLevel1 41" xfId="11419"/>
    <cellStyle name="SAPBEXHLevel1 41 2" xfId="47435"/>
    <cellStyle name="SAPBEXHLevel1 42" xfId="47436"/>
    <cellStyle name="SAPBEXHLevel1 5" xfId="11420"/>
    <cellStyle name="SAPBEXHLevel1 5 2" xfId="47437"/>
    <cellStyle name="SAPBEXHLevel1 6" xfId="11421"/>
    <cellStyle name="SAPBEXHLevel1 6 2" xfId="47438"/>
    <cellStyle name="SAPBEXHLevel1 7" xfId="11422"/>
    <cellStyle name="SAPBEXHLevel1 7 2" xfId="47439"/>
    <cellStyle name="SAPBEXHLevel1 8" xfId="11423"/>
    <cellStyle name="SAPBEXHLevel1 8 2" xfId="47440"/>
    <cellStyle name="SAPBEXHLevel1 9" xfId="11424"/>
    <cellStyle name="SAPBEXHLevel1 9 2" xfId="47441"/>
    <cellStyle name="SAPBEXHLevel1X" xfId="11425"/>
    <cellStyle name="SAPBEXHLevel1X 10" xfId="11426"/>
    <cellStyle name="SAPBEXHLevel1X 10 2" xfId="47442"/>
    <cellStyle name="SAPBEXHLevel1X 11" xfId="11427"/>
    <cellStyle name="SAPBEXHLevel1X 11 2" xfId="47443"/>
    <cellStyle name="SAPBEXHLevel1X 12" xfId="11428"/>
    <cellStyle name="SAPBEXHLevel1X 12 2" xfId="47444"/>
    <cellStyle name="SAPBEXHLevel1X 13" xfId="11429"/>
    <cellStyle name="SAPBEXHLevel1X 13 2" xfId="47445"/>
    <cellStyle name="SAPBEXHLevel1X 14" xfId="11430"/>
    <cellStyle name="SAPBEXHLevel1X 14 2" xfId="47446"/>
    <cellStyle name="SAPBEXHLevel1X 15" xfId="11431"/>
    <cellStyle name="SAPBEXHLevel1X 15 2" xfId="47447"/>
    <cellStyle name="SAPBEXHLevel1X 16" xfId="11432"/>
    <cellStyle name="SAPBEXHLevel1X 16 2" xfId="47448"/>
    <cellStyle name="SAPBEXHLevel1X 17" xfId="11433"/>
    <cellStyle name="SAPBEXHLevel1X 17 2" xfId="47449"/>
    <cellStyle name="SAPBEXHLevel1X 18" xfId="11434"/>
    <cellStyle name="SAPBEXHLevel1X 18 2" xfId="47450"/>
    <cellStyle name="SAPBEXHLevel1X 19" xfId="11435"/>
    <cellStyle name="SAPBEXHLevel1X 19 2" xfId="47451"/>
    <cellStyle name="SAPBEXHLevel1X 2" xfId="11436"/>
    <cellStyle name="SAPBEXHLevel1X 2 2" xfId="11437"/>
    <cellStyle name="SAPBEXHLevel1X 2 2 2" xfId="47452"/>
    <cellStyle name="SAPBEXHLevel1X 2 3" xfId="47453"/>
    <cellStyle name="SAPBEXHLevel1X 20" xfId="11438"/>
    <cellStyle name="SAPBEXHLevel1X 20 2" xfId="47454"/>
    <cellStyle name="SAPBEXHLevel1X 21" xfId="11439"/>
    <cellStyle name="SAPBEXHLevel1X 21 2" xfId="47455"/>
    <cellStyle name="SAPBEXHLevel1X 22" xfId="11440"/>
    <cellStyle name="SAPBEXHLevel1X 22 2" xfId="47456"/>
    <cellStyle name="SAPBEXHLevel1X 23" xfId="11441"/>
    <cellStyle name="SAPBEXHLevel1X 23 2" xfId="47457"/>
    <cellStyle name="SAPBEXHLevel1X 24" xfId="11442"/>
    <cellStyle name="SAPBEXHLevel1X 24 2" xfId="47458"/>
    <cellStyle name="SAPBEXHLevel1X 25" xfId="11443"/>
    <cellStyle name="SAPBEXHLevel1X 25 2" xfId="47459"/>
    <cellStyle name="SAPBEXHLevel1X 26" xfId="11444"/>
    <cellStyle name="SAPBEXHLevel1X 26 2" xfId="47460"/>
    <cellStyle name="SAPBEXHLevel1X 27" xfId="11445"/>
    <cellStyle name="SAPBEXHLevel1X 27 2" xfId="47461"/>
    <cellStyle name="SAPBEXHLevel1X 28" xfId="11446"/>
    <cellStyle name="SAPBEXHLevel1X 28 2" xfId="47462"/>
    <cellStyle name="SAPBEXHLevel1X 29" xfId="11447"/>
    <cellStyle name="SAPBEXHLevel1X 29 2" xfId="47463"/>
    <cellStyle name="SAPBEXHLevel1X 3" xfId="11448"/>
    <cellStyle name="SAPBEXHLevel1X 3 10" xfId="11449"/>
    <cellStyle name="SAPBEXHLevel1X 3 11" xfId="11450"/>
    <cellStyle name="SAPBEXHLevel1X 3 12" xfId="11451"/>
    <cellStyle name="SAPBEXHLevel1X 3 13" xfId="11452"/>
    <cellStyle name="SAPBEXHLevel1X 3 13 2" xfId="47464"/>
    <cellStyle name="SAPBEXHLevel1X 3 14" xfId="11453"/>
    <cellStyle name="SAPBEXHLevel1X 3 14 2" xfId="47465"/>
    <cellStyle name="SAPBEXHLevel1X 3 15" xfId="11454"/>
    <cellStyle name="SAPBEXHLevel1X 3 15 2" xfId="47466"/>
    <cellStyle name="SAPBEXHLevel1X 3 16" xfId="11455"/>
    <cellStyle name="SAPBEXHLevel1X 3 16 2" xfId="47467"/>
    <cellStyle name="SAPBEXHLevel1X 3 17" xfId="47468"/>
    <cellStyle name="SAPBEXHLevel1X 3 2" xfId="11456"/>
    <cellStyle name="SAPBEXHLevel1X 3 2 2" xfId="11457"/>
    <cellStyle name="SAPBEXHLevel1X 3 2 3" xfId="11458"/>
    <cellStyle name="SAPBEXHLevel1X 3 2 4" xfId="11459"/>
    <cellStyle name="SAPBEXHLevel1X 3 2 5" xfId="11460"/>
    <cellStyle name="SAPBEXHLevel1X 3 2 6" xfId="11461"/>
    <cellStyle name="SAPBEXHLevel1X 3 2 7" xfId="11462"/>
    <cellStyle name="SAPBEXHLevel1X 3 2 8" xfId="11463"/>
    <cellStyle name="SAPBEXHLevel1X 3 3" xfId="11464"/>
    <cellStyle name="SAPBEXHLevel1X 3 4" xfId="11465"/>
    <cellStyle name="SAPBEXHLevel1X 3 5" xfId="11466"/>
    <cellStyle name="SAPBEXHLevel1X 3 6" xfId="11467"/>
    <cellStyle name="SAPBEXHLevel1X 3 7" xfId="11468"/>
    <cellStyle name="SAPBEXHLevel1X 3 8" xfId="11469"/>
    <cellStyle name="SAPBEXHLevel1X 3 9" xfId="11470"/>
    <cellStyle name="SAPBEXHLevel1X 30" xfId="11471"/>
    <cellStyle name="SAPBEXHLevel1X 30 2" xfId="47469"/>
    <cellStyle name="SAPBEXHLevel1X 31" xfId="11472"/>
    <cellStyle name="SAPBEXHLevel1X 31 2" xfId="47470"/>
    <cellStyle name="SAPBEXHLevel1X 32" xfId="11473"/>
    <cellStyle name="SAPBEXHLevel1X 32 2" xfId="47471"/>
    <cellStyle name="SAPBEXHLevel1X 33" xfId="11474"/>
    <cellStyle name="SAPBEXHLevel1X 33 2" xfId="47472"/>
    <cellStyle name="SAPBEXHLevel1X 34" xfId="11475"/>
    <cellStyle name="SAPBEXHLevel1X 34 2" xfId="47473"/>
    <cellStyle name="SAPBEXHLevel1X 35" xfId="11476"/>
    <cellStyle name="SAPBEXHLevel1X 35 2" xfId="47474"/>
    <cellStyle name="SAPBEXHLevel1X 36" xfId="11477"/>
    <cellStyle name="SAPBEXHLevel1X 36 2" xfId="47475"/>
    <cellStyle name="SAPBEXHLevel1X 37" xfId="11478"/>
    <cellStyle name="SAPBEXHLevel1X 37 2" xfId="47476"/>
    <cellStyle name="SAPBEXHLevel1X 38" xfId="11479"/>
    <cellStyle name="SAPBEXHLevel1X 38 2" xfId="47477"/>
    <cellStyle name="SAPBEXHLevel1X 39" xfId="11480"/>
    <cellStyle name="SAPBEXHLevel1X 39 2" xfId="47478"/>
    <cellStyle name="SAPBEXHLevel1X 4" xfId="11481"/>
    <cellStyle name="SAPBEXHLevel1X 4 2" xfId="47479"/>
    <cellStyle name="SAPBEXHLevel1X 40" xfId="11482"/>
    <cellStyle name="SAPBEXHLevel1X 40 2" xfId="47480"/>
    <cellStyle name="SAPBEXHLevel1X 41" xfId="11483"/>
    <cellStyle name="SAPBEXHLevel1X 41 2" xfId="47481"/>
    <cellStyle name="SAPBEXHLevel1X 42" xfId="47482"/>
    <cellStyle name="SAPBEXHLevel1X 5" xfId="11484"/>
    <cellStyle name="SAPBEXHLevel1X 5 2" xfId="47483"/>
    <cellStyle name="SAPBEXHLevel1X 6" xfId="11485"/>
    <cellStyle name="SAPBEXHLevel1X 6 2" xfId="47484"/>
    <cellStyle name="SAPBEXHLevel1X 7" xfId="11486"/>
    <cellStyle name="SAPBEXHLevel1X 7 2" xfId="47485"/>
    <cellStyle name="SAPBEXHLevel1X 8" xfId="11487"/>
    <cellStyle name="SAPBEXHLevel1X 8 2" xfId="47486"/>
    <cellStyle name="SAPBEXHLevel1X 9" xfId="11488"/>
    <cellStyle name="SAPBEXHLevel1X 9 2" xfId="47487"/>
    <cellStyle name="SAPBEXHLevel2" xfId="11489"/>
    <cellStyle name="SAPBEXHLevel2 10" xfId="11490"/>
    <cellStyle name="SAPBEXHLevel2 10 2" xfId="47488"/>
    <cellStyle name="SAPBEXHLevel2 11" xfId="11491"/>
    <cellStyle name="SAPBEXHLevel2 11 2" xfId="47489"/>
    <cellStyle name="SAPBEXHLevel2 12" xfId="11492"/>
    <cellStyle name="SAPBEXHLevel2 12 2" xfId="47490"/>
    <cellStyle name="SAPBEXHLevel2 13" xfId="11493"/>
    <cellStyle name="SAPBEXHLevel2 13 2" xfId="47491"/>
    <cellStyle name="SAPBEXHLevel2 14" xfId="11494"/>
    <cellStyle name="SAPBEXHLevel2 14 2" xfId="47492"/>
    <cellStyle name="SAPBEXHLevel2 15" xfId="11495"/>
    <cellStyle name="SAPBEXHLevel2 15 2" xfId="47493"/>
    <cellStyle name="SAPBEXHLevel2 16" xfId="11496"/>
    <cellStyle name="SAPBEXHLevel2 16 2" xfId="47494"/>
    <cellStyle name="SAPBEXHLevel2 17" xfId="11497"/>
    <cellStyle name="SAPBEXHLevel2 17 2" xfId="47495"/>
    <cellStyle name="SAPBEXHLevel2 18" xfId="11498"/>
    <cellStyle name="SAPBEXHLevel2 18 2" xfId="47496"/>
    <cellStyle name="SAPBEXHLevel2 19" xfId="11499"/>
    <cellStyle name="SAPBEXHLevel2 19 2" xfId="47497"/>
    <cellStyle name="SAPBEXHLevel2 2" xfId="11500"/>
    <cellStyle name="SAPBEXHLevel2 2 2" xfId="11501"/>
    <cellStyle name="SAPBEXHLevel2 2 2 2" xfId="47498"/>
    <cellStyle name="SAPBEXHLevel2 2 3" xfId="47499"/>
    <cellStyle name="SAPBEXHLevel2 20" xfId="11502"/>
    <cellStyle name="SAPBEXHLevel2 20 2" xfId="47500"/>
    <cellStyle name="SAPBEXHLevel2 21" xfId="11503"/>
    <cellStyle name="SAPBEXHLevel2 21 2" xfId="47501"/>
    <cellStyle name="SAPBEXHLevel2 22" xfId="11504"/>
    <cellStyle name="SAPBEXHLevel2 22 2" xfId="47502"/>
    <cellStyle name="SAPBEXHLevel2 23" xfId="11505"/>
    <cellStyle name="SAPBEXHLevel2 23 2" xfId="47503"/>
    <cellStyle name="SAPBEXHLevel2 24" xfId="11506"/>
    <cellStyle name="SAPBEXHLevel2 24 2" xfId="47504"/>
    <cellStyle name="SAPBEXHLevel2 25" xfId="11507"/>
    <cellStyle name="SAPBEXHLevel2 25 2" xfId="47505"/>
    <cellStyle name="SAPBEXHLevel2 26" xfId="11508"/>
    <cellStyle name="SAPBEXHLevel2 26 2" xfId="47506"/>
    <cellStyle name="SAPBEXHLevel2 27" xfId="11509"/>
    <cellStyle name="SAPBEXHLevel2 27 2" xfId="47507"/>
    <cellStyle name="SAPBEXHLevel2 28" xfId="11510"/>
    <cellStyle name="SAPBEXHLevel2 28 2" xfId="47508"/>
    <cellStyle name="SAPBEXHLevel2 29" xfId="11511"/>
    <cellStyle name="SAPBEXHLevel2 29 2" xfId="47509"/>
    <cellStyle name="SAPBEXHLevel2 3" xfId="11512"/>
    <cellStyle name="SAPBEXHLevel2 3 10" xfId="11513"/>
    <cellStyle name="SAPBEXHLevel2 3 11" xfId="11514"/>
    <cellStyle name="SAPBEXHLevel2 3 12" xfId="11515"/>
    <cellStyle name="SAPBEXHLevel2 3 13" xfId="11516"/>
    <cellStyle name="SAPBEXHLevel2 3 13 2" xfId="47510"/>
    <cellStyle name="SAPBEXHLevel2 3 14" xfId="11517"/>
    <cellStyle name="SAPBEXHLevel2 3 14 2" xfId="47511"/>
    <cellStyle name="SAPBEXHLevel2 3 15" xfId="11518"/>
    <cellStyle name="SAPBEXHLevel2 3 15 2" xfId="47512"/>
    <cellStyle name="SAPBEXHLevel2 3 16" xfId="11519"/>
    <cellStyle name="SAPBEXHLevel2 3 16 2" xfId="47513"/>
    <cellStyle name="SAPBEXHLevel2 3 17" xfId="47514"/>
    <cellStyle name="SAPBEXHLevel2 3 2" xfId="11520"/>
    <cellStyle name="SAPBEXHLevel2 3 2 2" xfId="11521"/>
    <cellStyle name="SAPBEXHLevel2 3 2 3" xfId="11522"/>
    <cellStyle name="SAPBEXHLevel2 3 2 4" xfId="11523"/>
    <cellStyle name="SAPBEXHLevel2 3 2 5" xfId="11524"/>
    <cellStyle name="SAPBEXHLevel2 3 2 6" xfId="11525"/>
    <cellStyle name="SAPBEXHLevel2 3 2 7" xfId="11526"/>
    <cellStyle name="SAPBEXHLevel2 3 2 8" xfId="11527"/>
    <cellStyle name="SAPBEXHLevel2 3 3" xfId="11528"/>
    <cellStyle name="SAPBEXHLevel2 3 4" xfId="11529"/>
    <cellStyle name="SAPBEXHLevel2 3 5" xfId="11530"/>
    <cellStyle name="SAPBEXHLevel2 3 6" xfId="11531"/>
    <cellStyle name="SAPBEXHLevel2 3 7" xfId="11532"/>
    <cellStyle name="SAPBEXHLevel2 3 8" xfId="11533"/>
    <cellStyle name="SAPBEXHLevel2 3 9" xfId="11534"/>
    <cellStyle name="SAPBEXHLevel2 30" xfId="11535"/>
    <cellStyle name="SAPBEXHLevel2 30 2" xfId="47515"/>
    <cellStyle name="SAPBEXHLevel2 31" xfId="11536"/>
    <cellStyle name="SAPBEXHLevel2 31 2" xfId="47516"/>
    <cellStyle name="SAPBEXHLevel2 32" xfId="11537"/>
    <cellStyle name="SAPBEXHLevel2 32 2" xfId="47517"/>
    <cellStyle name="SAPBEXHLevel2 33" xfId="11538"/>
    <cellStyle name="SAPBEXHLevel2 33 2" xfId="47518"/>
    <cellStyle name="SAPBEXHLevel2 34" xfId="11539"/>
    <cellStyle name="SAPBEXHLevel2 34 2" xfId="47519"/>
    <cellStyle name="SAPBEXHLevel2 35" xfId="11540"/>
    <cellStyle name="SAPBEXHLevel2 35 2" xfId="47520"/>
    <cellStyle name="SAPBEXHLevel2 36" xfId="11541"/>
    <cellStyle name="SAPBEXHLevel2 36 2" xfId="47521"/>
    <cellStyle name="SAPBEXHLevel2 37" xfId="11542"/>
    <cellStyle name="SAPBEXHLevel2 37 2" xfId="47522"/>
    <cellStyle name="SAPBEXHLevel2 38" xfId="11543"/>
    <cellStyle name="SAPBEXHLevel2 38 2" xfId="47523"/>
    <cellStyle name="SAPBEXHLevel2 39" xfId="11544"/>
    <cellStyle name="SAPBEXHLevel2 39 2" xfId="47524"/>
    <cellStyle name="SAPBEXHLevel2 4" xfId="11545"/>
    <cellStyle name="SAPBEXHLevel2 4 2" xfId="47525"/>
    <cellStyle name="SAPBEXHLevel2 40" xfId="11546"/>
    <cellStyle name="SAPBEXHLevel2 40 2" xfId="47526"/>
    <cellStyle name="SAPBEXHLevel2 41" xfId="11547"/>
    <cellStyle name="SAPBEXHLevel2 41 2" xfId="47527"/>
    <cellStyle name="SAPBEXHLevel2 42" xfId="47528"/>
    <cellStyle name="SAPBEXHLevel2 5" xfId="11548"/>
    <cellStyle name="SAPBEXHLevel2 5 2" xfId="47529"/>
    <cellStyle name="SAPBEXHLevel2 6" xfId="11549"/>
    <cellStyle name="SAPBEXHLevel2 6 2" xfId="47530"/>
    <cellStyle name="SAPBEXHLevel2 7" xfId="11550"/>
    <cellStyle name="SAPBEXHLevel2 7 2" xfId="47531"/>
    <cellStyle name="SAPBEXHLevel2 8" xfId="11551"/>
    <cellStyle name="SAPBEXHLevel2 8 2" xfId="47532"/>
    <cellStyle name="SAPBEXHLevel2 9" xfId="11552"/>
    <cellStyle name="SAPBEXHLevel2 9 2" xfId="47533"/>
    <cellStyle name="SAPBEXHLevel2X" xfId="11553"/>
    <cellStyle name="SAPBEXHLevel2X 10" xfId="11554"/>
    <cellStyle name="SAPBEXHLevel2X 10 2" xfId="47534"/>
    <cellStyle name="SAPBEXHLevel2X 11" xfId="11555"/>
    <cellStyle name="SAPBEXHLevel2X 11 2" xfId="47535"/>
    <cellStyle name="SAPBEXHLevel2X 12" xfId="11556"/>
    <cellStyle name="SAPBEXHLevel2X 12 2" xfId="47536"/>
    <cellStyle name="SAPBEXHLevel2X 13" xfId="11557"/>
    <cellStyle name="SAPBEXHLevel2X 13 2" xfId="47537"/>
    <cellStyle name="SAPBEXHLevel2X 14" xfId="11558"/>
    <cellStyle name="SAPBEXHLevel2X 14 2" xfId="47538"/>
    <cellStyle name="SAPBEXHLevel2X 15" xfId="11559"/>
    <cellStyle name="SAPBEXHLevel2X 15 2" xfId="47539"/>
    <cellStyle name="SAPBEXHLevel2X 16" xfId="11560"/>
    <cellStyle name="SAPBEXHLevel2X 16 2" xfId="47540"/>
    <cellStyle name="SAPBEXHLevel2X 17" xfId="11561"/>
    <cellStyle name="SAPBEXHLevel2X 17 2" xfId="47541"/>
    <cellStyle name="SAPBEXHLevel2X 18" xfId="11562"/>
    <cellStyle name="SAPBEXHLevel2X 18 2" xfId="47542"/>
    <cellStyle name="SAPBEXHLevel2X 19" xfId="11563"/>
    <cellStyle name="SAPBEXHLevel2X 19 2" xfId="47543"/>
    <cellStyle name="SAPBEXHLevel2X 2" xfId="11564"/>
    <cellStyle name="SAPBEXHLevel2X 2 2" xfId="11565"/>
    <cellStyle name="SAPBEXHLevel2X 2 2 2" xfId="47544"/>
    <cellStyle name="SAPBEXHLevel2X 2 3" xfId="47545"/>
    <cellStyle name="SAPBEXHLevel2X 20" xfId="11566"/>
    <cellStyle name="SAPBEXHLevel2X 20 2" xfId="47546"/>
    <cellStyle name="SAPBEXHLevel2X 21" xfId="11567"/>
    <cellStyle name="SAPBEXHLevel2X 21 2" xfId="47547"/>
    <cellStyle name="SAPBEXHLevel2X 22" xfId="11568"/>
    <cellStyle name="SAPBEXHLevel2X 22 2" xfId="47548"/>
    <cellStyle name="SAPBEXHLevel2X 23" xfId="11569"/>
    <cellStyle name="SAPBEXHLevel2X 23 2" xfId="47549"/>
    <cellStyle name="SAPBEXHLevel2X 24" xfId="11570"/>
    <cellStyle name="SAPBEXHLevel2X 24 2" xfId="47550"/>
    <cellStyle name="SAPBEXHLevel2X 25" xfId="11571"/>
    <cellStyle name="SAPBEXHLevel2X 25 2" xfId="47551"/>
    <cellStyle name="SAPBEXHLevel2X 26" xfId="11572"/>
    <cellStyle name="SAPBEXHLevel2X 26 2" xfId="47552"/>
    <cellStyle name="SAPBEXHLevel2X 27" xfId="11573"/>
    <cellStyle name="SAPBEXHLevel2X 27 2" xfId="47553"/>
    <cellStyle name="SAPBEXHLevel2X 28" xfId="11574"/>
    <cellStyle name="SAPBEXHLevel2X 28 2" xfId="47554"/>
    <cellStyle name="SAPBEXHLevel2X 29" xfId="11575"/>
    <cellStyle name="SAPBEXHLevel2X 29 2" xfId="47555"/>
    <cellStyle name="SAPBEXHLevel2X 3" xfId="11576"/>
    <cellStyle name="SAPBEXHLevel2X 3 10" xfId="11577"/>
    <cellStyle name="SAPBEXHLevel2X 3 11" xfId="11578"/>
    <cellStyle name="SAPBEXHLevel2X 3 12" xfId="11579"/>
    <cellStyle name="SAPBEXHLevel2X 3 13" xfId="11580"/>
    <cellStyle name="SAPBEXHLevel2X 3 13 2" xfId="47556"/>
    <cellStyle name="SAPBEXHLevel2X 3 14" xfId="11581"/>
    <cellStyle name="SAPBEXHLevel2X 3 14 2" xfId="47557"/>
    <cellStyle name="SAPBEXHLevel2X 3 15" xfId="11582"/>
    <cellStyle name="SAPBEXHLevel2X 3 15 2" xfId="47558"/>
    <cellStyle name="SAPBEXHLevel2X 3 16" xfId="11583"/>
    <cellStyle name="SAPBEXHLevel2X 3 16 2" xfId="47559"/>
    <cellStyle name="SAPBEXHLevel2X 3 17" xfId="47560"/>
    <cellStyle name="SAPBEXHLevel2X 3 2" xfId="11584"/>
    <cellStyle name="SAPBEXHLevel2X 3 2 2" xfId="11585"/>
    <cellStyle name="SAPBEXHLevel2X 3 2 3" xfId="11586"/>
    <cellStyle name="SAPBEXHLevel2X 3 2 4" xfId="11587"/>
    <cellStyle name="SAPBEXHLevel2X 3 2 5" xfId="11588"/>
    <cellStyle name="SAPBEXHLevel2X 3 2 6" xfId="11589"/>
    <cellStyle name="SAPBEXHLevel2X 3 2 7" xfId="11590"/>
    <cellStyle name="SAPBEXHLevel2X 3 2 8" xfId="11591"/>
    <cellStyle name="SAPBEXHLevel2X 3 3" xfId="11592"/>
    <cellStyle name="SAPBEXHLevel2X 3 4" xfId="11593"/>
    <cellStyle name="SAPBEXHLevel2X 3 5" xfId="11594"/>
    <cellStyle name="SAPBEXHLevel2X 3 6" xfId="11595"/>
    <cellStyle name="SAPBEXHLevel2X 3 7" xfId="11596"/>
    <cellStyle name="SAPBEXHLevel2X 3 8" xfId="11597"/>
    <cellStyle name="SAPBEXHLevel2X 3 9" xfId="11598"/>
    <cellStyle name="SAPBEXHLevel2X 30" xfId="11599"/>
    <cellStyle name="SAPBEXHLevel2X 30 2" xfId="47561"/>
    <cellStyle name="SAPBEXHLevel2X 31" xfId="11600"/>
    <cellStyle name="SAPBEXHLevel2X 31 2" xfId="47562"/>
    <cellStyle name="SAPBEXHLevel2X 32" xfId="11601"/>
    <cellStyle name="SAPBEXHLevel2X 32 2" xfId="47563"/>
    <cellStyle name="SAPBEXHLevel2X 33" xfId="11602"/>
    <cellStyle name="SAPBEXHLevel2X 33 2" xfId="47564"/>
    <cellStyle name="SAPBEXHLevel2X 34" xfId="11603"/>
    <cellStyle name="SAPBEXHLevel2X 34 2" xfId="47565"/>
    <cellStyle name="SAPBEXHLevel2X 35" xfId="11604"/>
    <cellStyle name="SAPBEXHLevel2X 35 2" xfId="47566"/>
    <cellStyle name="SAPBEXHLevel2X 36" xfId="11605"/>
    <cellStyle name="SAPBEXHLevel2X 36 2" xfId="47567"/>
    <cellStyle name="SAPBEXHLevel2X 37" xfId="11606"/>
    <cellStyle name="SAPBEXHLevel2X 37 2" xfId="47568"/>
    <cellStyle name="SAPBEXHLevel2X 38" xfId="11607"/>
    <cellStyle name="SAPBEXHLevel2X 38 2" xfId="47569"/>
    <cellStyle name="SAPBEXHLevel2X 39" xfId="11608"/>
    <cellStyle name="SAPBEXHLevel2X 39 2" xfId="47570"/>
    <cellStyle name="SAPBEXHLevel2X 4" xfId="11609"/>
    <cellStyle name="SAPBEXHLevel2X 4 2" xfId="47571"/>
    <cellStyle name="SAPBEXHLevel2X 40" xfId="11610"/>
    <cellStyle name="SAPBEXHLevel2X 40 2" xfId="47572"/>
    <cellStyle name="SAPBEXHLevel2X 41" xfId="11611"/>
    <cellStyle name="SAPBEXHLevel2X 41 2" xfId="47573"/>
    <cellStyle name="SAPBEXHLevel2X 42" xfId="47574"/>
    <cellStyle name="SAPBEXHLevel2X 5" xfId="11612"/>
    <cellStyle name="SAPBEXHLevel2X 5 2" xfId="47575"/>
    <cellStyle name="SAPBEXHLevel2X 6" xfId="11613"/>
    <cellStyle name="SAPBEXHLevel2X 6 2" xfId="47576"/>
    <cellStyle name="SAPBEXHLevel2X 7" xfId="11614"/>
    <cellStyle name="SAPBEXHLevel2X 7 2" xfId="47577"/>
    <cellStyle name="SAPBEXHLevel2X 8" xfId="11615"/>
    <cellStyle name="SAPBEXHLevel2X 8 2" xfId="47578"/>
    <cellStyle name="SAPBEXHLevel2X 9" xfId="11616"/>
    <cellStyle name="SAPBEXHLevel2X 9 2" xfId="47579"/>
    <cellStyle name="SAPBEXHLevel3" xfId="11617"/>
    <cellStyle name="SAPBEXHLevel3 10" xfId="11618"/>
    <cellStyle name="SAPBEXHLevel3 10 2" xfId="47580"/>
    <cellStyle name="SAPBEXHLevel3 11" xfId="11619"/>
    <cellStyle name="SAPBEXHLevel3 11 2" xfId="47581"/>
    <cellStyle name="SAPBEXHLevel3 12" xfId="11620"/>
    <cellStyle name="SAPBEXHLevel3 12 2" xfId="47582"/>
    <cellStyle name="SAPBEXHLevel3 13" xfId="11621"/>
    <cellStyle name="SAPBEXHLevel3 13 2" xfId="47583"/>
    <cellStyle name="SAPBEXHLevel3 14" xfId="11622"/>
    <cellStyle name="SAPBEXHLevel3 14 2" xfId="47584"/>
    <cellStyle name="SAPBEXHLevel3 15" xfId="11623"/>
    <cellStyle name="SAPBEXHLevel3 15 2" xfId="47585"/>
    <cellStyle name="SAPBEXHLevel3 16" xfId="11624"/>
    <cellStyle name="SAPBEXHLevel3 16 2" xfId="47586"/>
    <cellStyle name="SAPBEXHLevel3 17" xfId="11625"/>
    <cellStyle name="SAPBEXHLevel3 17 2" xfId="47587"/>
    <cellStyle name="SAPBEXHLevel3 18" xfId="11626"/>
    <cellStyle name="SAPBEXHLevel3 18 2" xfId="47588"/>
    <cellStyle name="SAPBEXHLevel3 19" xfId="11627"/>
    <cellStyle name="SAPBEXHLevel3 19 2" xfId="47589"/>
    <cellStyle name="SAPBEXHLevel3 2" xfId="11628"/>
    <cellStyle name="SAPBEXHLevel3 2 2" xfId="11629"/>
    <cellStyle name="SAPBEXHLevel3 2 2 2" xfId="47590"/>
    <cellStyle name="SAPBEXHLevel3 2 3" xfId="47591"/>
    <cellStyle name="SAPBEXHLevel3 20" xfId="11630"/>
    <cellStyle name="SAPBEXHLevel3 20 2" xfId="47592"/>
    <cellStyle name="SAPBEXHLevel3 21" xfId="11631"/>
    <cellStyle name="SAPBEXHLevel3 21 2" xfId="47593"/>
    <cellStyle name="SAPBEXHLevel3 22" xfId="11632"/>
    <cellStyle name="SAPBEXHLevel3 22 2" xfId="47594"/>
    <cellStyle name="SAPBEXHLevel3 23" xfId="11633"/>
    <cellStyle name="SAPBEXHLevel3 23 2" xfId="47595"/>
    <cellStyle name="SAPBEXHLevel3 24" xfId="11634"/>
    <cellStyle name="SAPBEXHLevel3 24 2" xfId="47596"/>
    <cellStyle name="SAPBEXHLevel3 25" xfId="11635"/>
    <cellStyle name="SAPBEXHLevel3 25 2" xfId="47597"/>
    <cellStyle name="SAPBEXHLevel3 26" xfId="11636"/>
    <cellStyle name="SAPBEXHLevel3 26 2" xfId="47598"/>
    <cellStyle name="SAPBEXHLevel3 27" xfId="11637"/>
    <cellStyle name="SAPBEXHLevel3 27 2" xfId="47599"/>
    <cellStyle name="SAPBEXHLevel3 28" xfId="11638"/>
    <cellStyle name="SAPBEXHLevel3 28 2" xfId="47600"/>
    <cellStyle name="SAPBEXHLevel3 29" xfId="11639"/>
    <cellStyle name="SAPBEXHLevel3 29 2" xfId="47601"/>
    <cellStyle name="SAPBEXHLevel3 3" xfId="11640"/>
    <cellStyle name="SAPBEXHLevel3 3 10" xfId="11641"/>
    <cellStyle name="SAPBEXHLevel3 3 11" xfId="11642"/>
    <cellStyle name="SAPBEXHLevel3 3 12" xfId="11643"/>
    <cellStyle name="SAPBEXHLevel3 3 13" xfId="11644"/>
    <cellStyle name="SAPBEXHLevel3 3 13 2" xfId="47602"/>
    <cellStyle name="SAPBEXHLevel3 3 14" xfId="11645"/>
    <cellStyle name="SAPBEXHLevel3 3 14 2" xfId="47603"/>
    <cellStyle name="SAPBEXHLevel3 3 15" xfId="11646"/>
    <cellStyle name="SAPBEXHLevel3 3 15 2" xfId="47604"/>
    <cellStyle name="SAPBEXHLevel3 3 16" xfId="11647"/>
    <cellStyle name="SAPBEXHLevel3 3 16 2" xfId="47605"/>
    <cellStyle name="SAPBEXHLevel3 3 17" xfId="47606"/>
    <cellStyle name="SAPBEXHLevel3 3 2" xfId="11648"/>
    <cellStyle name="SAPBEXHLevel3 3 2 2" xfId="11649"/>
    <cellStyle name="SAPBEXHLevel3 3 2 3" xfId="11650"/>
    <cellStyle name="SAPBEXHLevel3 3 2 4" xfId="11651"/>
    <cellStyle name="SAPBEXHLevel3 3 2 5" xfId="11652"/>
    <cellStyle name="SAPBEXHLevel3 3 2 6" xfId="11653"/>
    <cellStyle name="SAPBEXHLevel3 3 2 7" xfId="11654"/>
    <cellStyle name="SAPBEXHLevel3 3 2 8" xfId="11655"/>
    <cellStyle name="SAPBEXHLevel3 3 3" xfId="11656"/>
    <cellStyle name="SAPBEXHLevel3 3 4" xfId="11657"/>
    <cellStyle name="SAPBEXHLevel3 3 5" xfId="11658"/>
    <cellStyle name="SAPBEXHLevel3 3 6" xfId="11659"/>
    <cellStyle name="SAPBEXHLevel3 3 7" xfId="11660"/>
    <cellStyle name="SAPBEXHLevel3 3 8" xfId="11661"/>
    <cellStyle name="SAPBEXHLevel3 3 9" xfId="11662"/>
    <cellStyle name="SAPBEXHLevel3 30" xfId="11663"/>
    <cellStyle name="SAPBEXHLevel3 30 2" xfId="47607"/>
    <cellStyle name="SAPBEXHLevel3 31" xfId="11664"/>
    <cellStyle name="SAPBEXHLevel3 31 2" xfId="47608"/>
    <cellStyle name="SAPBEXHLevel3 32" xfId="11665"/>
    <cellStyle name="SAPBEXHLevel3 32 2" xfId="47609"/>
    <cellStyle name="SAPBEXHLevel3 33" xfId="11666"/>
    <cellStyle name="SAPBEXHLevel3 33 2" xfId="47610"/>
    <cellStyle name="SAPBEXHLevel3 34" xfId="11667"/>
    <cellStyle name="SAPBEXHLevel3 34 2" xfId="47611"/>
    <cellStyle name="SAPBEXHLevel3 35" xfId="11668"/>
    <cellStyle name="SAPBEXHLevel3 35 2" xfId="47612"/>
    <cellStyle name="SAPBEXHLevel3 36" xfId="11669"/>
    <cellStyle name="SAPBEXHLevel3 36 2" xfId="47613"/>
    <cellStyle name="SAPBEXHLevel3 37" xfId="11670"/>
    <cellStyle name="SAPBEXHLevel3 37 2" xfId="47614"/>
    <cellStyle name="SAPBEXHLevel3 38" xfId="11671"/>
    <cellStyle name="SAPBEXHLevel3 38 2" xfId="47615"/>
    <cellStyle name="SAPBEXHLevel3 39" xfId="11672"/>
    <cellStyle name="SAPBEXHLevel3 39 2" xfId="47616"/>
    <cellStyle name="SAPBEXHLevel3 4" xfId="11673"/>
    <cellStyle name="SAPBEXHLevel3 4 2" xfId="47617"/>
    <cellStyle name="SAPBEXHLevel3 40" xfId="11674"/>
    <cellStyle name="SAPBEXHLevel3 40 2" xfId="47618"/>
    <cellStyle name="SAPBEXHLevel3 41" xfId="11675"/>
    <cellStyle name="SAPBEXHLevel3 41 2" xfId="47619"/>
    <cellStyle name="SAPBEXHLevel3 42" xfId="47620"/>
    <cellStyle name="SAPBEXHLevel3 5" xfId="11676"/>
    <cellStyle name="SAPBEXHLevel3 5 2" xfId="47621"/>
    <cellStyle name="SAPBEXHLevel3 6" xfId="11677"/>
    <cellStyle name="SAPBEXHLevel3 6 2" xfId="47622"/>
    <cellStyle name="SAPBEXHLevel3 7" xfId="11678"/>
    <cellStyle name="SAPBEXHLevel3 7 2" xfId="47623"/>
    <cellStyle name="SAPBEXHLevel3 8" xfId="11679"/>
    <cellStyle name="SAPBEXHLevel3 8 2" xfId="47624"/>
    <cellStyle name="SAPBEXHLevel3 9" xfId="11680"/>
    <cellStyle name="SAPBEXHLevel3 9 2" xfId="47625"/>
    <cellStyle name="SAPBEXHLevel3X" xfId="11681"/>
    <cellStyle name="SAPBEXHLevel3X 10" xfId="11682"/>
    <cellStyle name="SAPBEXHLevel3X 10 2" xfId="47626"/>
    <cellStyle name="SAPBEXHLevel3X 11" xfId="11683"/>
    <cellStyle name="SAPBEXHLevel3X 11 2" xfId="47627"/>
    <cellStyle name="SAPBEXHLevel3X 12" xfId="11684"/>
    <cellStyle name="SAPBEXHLevel3X 12 2" xfId="47628"/>
    <cellStyle name="SAPBEXHLevel3X 13" xfId="11685"/>
    <cellStyle name="SAPBEXHLevel3X 13 2" xfId="47629"/>
    <cellStyle name="SAPBEXHLevel3X 14" xfId="11686"/>
    <cellStyle name="SAPBEXHLevel3X 14 2" xfId="47630"/>
    <cellStyle name="SAPBEXHLevel3X 15" xfId="11687"/>
    <cellStyle name="SAPBEXHLevel3X 15 2" xfId="47631"/>
    <cellStyle name="SAPBEXHLevel3X 16" xfId="11688"/>
    <cellStyle name="SAPBEXHLevel3X 16 2" xfId="47632"/>
    <cellStyle name="SAPBEXHLevel3X 17" xfId="11689"/>
    <cellStyle name="SAPBEXHLevel3X 17 2" xfId="47633"/>
    <cellStyle name="SAPBEXHLevel3X 18" xfId="11690"/>
    <cellStyle name="SAPBEXHLevel3X 18 2" xfId="47634"/>
    <cellStyle name="SAPBEXHLevel3X 19" xfId="11691"/>
    <cellStyle name="SAPBEXHLevel3X 19 2" xfId="47635"/>
    <cellStyle name="SAPBEXHLevel3X 2" xfId="11692"/>
    <cellStyle name="SAPBEXHLevel3X 2 2" xfId="11693"/>
    <cellStyle name="SAPBEXHLevel3X 2 2 2" xfId="47636"/>
    <cellStyle name="SAPBEXHLevel3X 2 3" xfId="47637"/>
    <cellStyle name="SAPBEXHLevel3X 20" xfId="11694"/>
    <cellStyle name="SAPBEXHLevel3X 20 2" xfId="47638"/>
    <cellStyle name="SAPBEXHLevel3X 21" xfId="11695"/>
    <cellStyle name="SAPBEXHLevel3X 21 2" xfId="47639"/>
    <cellStyle name="SAPBEXHLevel3X 22" xfId="11696"/>
    <cellStyle name="SAPBEXHLevel3X 22 2" xfId="47640"/>
    <cellStyle name="SAPBEXHLevel3X 23" xfId="11697"/>
    <cellStyle name="SAPBEXHLevel3X 23 2" xfId="47641"/>
    <cellStyle name="SAPBEXHLevel3X 24" xfId="11698"/>
    <cellStyle name="SAPBEXHLevel3X 24 2" xfId="47642"/>
    <cellStyle name="SAPBEXHLevel3X 25" xfId="11699"/>
    <cellStyle name="SAPBEXHLevel3X 25 2" xfId="47643"/>
    <cellStyle name="SAPBEXHLevel3X 26" xfId="11700"/>
    <cellStyle name="SAPBEXHLevel3X 26 2" xfId="47644"/>
    <cellStyle name="SAPBEXHLevel3X 27" xfId="11701"/>
    <cellStyle name="SAPBEXHLevel3X 27 2" xfId="47645"/>
    <cellStyle name="SAPBEXHLevel3X 28" xfId="11702"/>
    <cellStyle name="SAPBEXHLevel3X 28 2" xfId="47646"/>
    <cellStyle name="SAPBEXHLevel3X 29" xfId="11703"/>
    <cellStyle name="SAPBEXHLevel3X 29 2" xfId="47647"/>
    <cellStyle name="SAPBEXHLevel3X 3" xfId="11704"/>
    <cellStyle name="SAPBEXHLevel3X 3 10" xfId="11705"/>
    <cellStyle name="SAPBEXHLevel3X 3 11" xfId="11706"/>
    <cellStyle name="SAPBEXHLevel3X 3 12" xfId="11707"/>
    <cellStyle name="SAPBEXHLevel3X 3 13" xfId="11708"/>
    <cellStyle name="SAPBEXHLevel3X 3 13 2" xfId="47648"/>
    <cellStyle name="SAPBEXHLevel3X 3 14" xfId="11709"/>
    <cellStyle name="SAPBEXHLevel3X 3 14 2" xfId="47649"/>
    <cellStyle name="SAPBEXHLevel3X 3 15" xfId="11710"/>
    <cellStyle name="SAPBEXHLevel3X 3 15 2" xfId="47650"/>
    <cellStyle name="SAPBEXHLevel3X 3 16" xfId="11711"/>
    <cellStyle name="SAPBEXHLevel3X 3 16 2" xfId="47651"/>
    <cellStyle name="SAPBEXHLevel3X 3 17" xfId="47652"/>
    <cellStyle name="SAPBEXHLevel3X 3 2" xfId="11712"/>
    <cellStyle name="SAPBEXHLevel3X 3 2 2" xfId="11713"/>
    <cellStyle name="SAPBEXHLevel3X 3 2 3" xfId="11714"/>
    <cellStyle name="SAPBEXHLevel3X 3 2 4" xfId="11715"/>
    <cellStyle name="SAPBEXHLevel3X 3 2 5" xfId="11716"/>
    <cellStyle name="SAPBEXHLevel3X 3 2 6" xfId="11717"/>
    <cellStyle name="SAPBEXHLevel3X 3 2 7" xfId="11718"/>
    <cellStyle name="SAPBEXHLevel3X 3 2 8" xfId="11719"/>
    <cellStyle name="SAPBEXHLevel3X 3 3" xfId="11720"/>
    <cellStyle name="SAPBEXHLevel3X 3 4" xfId="11721"/>
    <cellStyle name="SAPBEXHLevel3X 3 5" xfId="11722"/>
    <cellStyle name="SAPBEXHLevel3X 3 6" xfId="11723"/>
    <cellStyle name="SAPBEXHLevel3X 3 7" xfId="11724"/>
    <cellStyle name="SAPBEXHLevel3X 3 8" xfId="11725"/>
    <cellStyle name="SAPBEXHLevel3X 3 9" xfId="11726"/>
    <cellStyle name="SAPBEXHLevel3X 30" xfId="11727"/>
    <cellStyle name="SAPBEXHLevel3X 30 2" xfId="47653"/>
    <cellStyle name="SAPBEXHLevel3X 31" xfId="11728"/>
    <cellStyle name="SAPBEXHLevel3X 31 2" xfId="47654"/>
    <cellStyle name="SAPBEXHLevel3X 32" xfId="11729"/>
    <cellStyle name="SAPBEXHLevel3X 32 2" xfId="47655"/>
    <cellStyle name="SAPBEXHLevel3X 33" xfId="11730"/>
    <cellStyle name="SAPBEXHLevel3X 33 2" xfId="47656"/>
    <cellStyle name="SAPBEXHLevel3X 34" xfId="11731"/>
    <cellStyle name="SAPBEXHLevel3X 34 2" xfId="47657"/>
    <cellStyle name="SAPBEXHLevel3X 35" xfId="11732"/>
    <cellStyle name="SAPBEXHLevel3X 35 2" xfId="47658"/>
    <cellStyle name="SAPBEXHLevel3X 36" xfId="11733"/>
    <cellStyle name="SAPBEXHLevel3X 36 2" xfId="47659"/>
    <cellStyle name="SAPBEXHLevel3X 37" xfId="11734"/>
    <cellStyle name="SAPBEXHLevel3X 37 2" xfId="47660"/>
    <cellStyle name="SAPBEXHLevel3X 38" xfId="11735"/>
    <cellStyle name="SAPBEXHLevel3X 38 2" xfId="47661"/>
    <cellStyle name="SAPBEXHLevel3X 39" xfId="11736"/>
    <cellStyle name="SAPBEXHLevel3X 39 2" xfId="47662"/>
    <cellStyle name="SAPBEXHLevel3X 4" xfId="11737"/>
    <cellStyle name="SAPBEXHLevel3X 4 2" xfId="47663"/>
    <cellStyle name="SAPBEXHLevel3X 40" xfId="11738"/>
    <cellStyle name="SAPBEXHLevel3X 40 2" xfId="47664"/>
    <cellStyle name="SAPBEXHLevel3X 41" xfId="11739"/>
    <cellStyle name="SAPBEXHLevel3X 41 2" xfId="47665"/>
    <cellStyle name="SAPBEXHLevel3X 42" xfId="47666"/>
    <cellStyle name="SAPBEXHLevel3X 5" xfId="11740"/>
    <cellStyle name="SAPBEXHLevel3X 5 2" xfId="47667"/>
    <cellStyle name="SAPBEXHLevel3X 6" xfId="11741"/>
    <cellStyle name="SAPBEXHLevel3X 6 2" xfId="47668"/>
    <cellStyle name="SAPBEXHLevel3X 7" xfId="11742"/>
    <cellStyle name="SAPBEXHLevel3X 7 2" xfId="47669"/>
    <cellStyle name="SAPBEXHLevel3X 8" xfId="11743"/>
    <cellStyle name="SAPBEXHLevel3X 8 2" xfId="47670"/>
    <cellStyle name="SAPBEXHLevel3X 9" xfId="11744"/>
    <cellStyle name="SAPBEXHLevel3X 9 2" xfId="47671"/>
    <cellStyle name="SAPBEXinputData" xfId="11745"/>
    <cellStyle name="SAPBEXinputData 10" xfId="11746"/>
    <cellStyle name="SAPBEXinputData 11" xfId="11747"/>
    <cellStyle name="SAPBEXinputData 12" xfId="11748"/>
    <cellStyle name="SAPBEXinputData 13" xfId="11749"/>
    <cellStyle name="SAPBEXinputData 14" xfId="11750"/>
    <cellStyle name="SAPBEXinputData 15" xfId="11751"/>
    <cellStyle name="SAPBEXinputData 16" xfId="11752"/>
    <cellStyle name="SAPBEXinputData 17" xfId="11753"/>
    <cellStyle name="SAPBEXinputData 18" xfId="11754"/>
    <cellStyle name="SAPBEXinputData 19" xfId="11755"/>
    <cellStyle name="SAPBEXinputData 2" xfId="11756"/>
    <cellStyle name="SAPBEXinputData 2 2" xfId="11757"/>
    <cellStyle name="SAPBEXinputData 20" xfId="11758"/>
    <cellStyle name="SAPBEXinputData 21" xfId="11759"/>
    <cellStyle name="SAPBEXinputData 22" xfId="11760"/>
    <cellStyle name="SAPBEXinputData 23" xfId="11761"/>
    <cellStyle name="SAPBEXinputData 24" xfId="11762"/>
    <cellStyle name="SAPBEXinputData 25" xfId="11763"/>
    <cellStyle name="SAPBEXinputData 26" xfId="11764"/>
    <cellStyle name="SAPBEXinputData 27" xfId="11765"/>
    <cellStyle name="SAPBEXinputData 28" xfId="11766"/>
    <cellStyle name="SAPBEXinputData 29" xfId="11767"/>
    <cellStyle name="SAPBEXinputData 3" xfId="11768"/>
    <cellStyle name="SAPBEXinputData 3 10" xfId="11769"/>
    <cellStyle name="SAPBEXinputData 3 11" xfId="11770"/>
    <cellStyle name="SAPBEXinputData 3 12" xfId="11771"/>
    <cellStyle name="SAPBEXinputData 3 13" xfId="11772"/>
    <cellStyle name="SAPBEXinputData 3 14" xfId="11773"/>
    <cellStyle name="SAPBEXinputData 3 15" xfId="11774"/>
    <cellStyle name="SAPBEXinputData 3 16" xfId="11775"/>
    <cellStyle name="SAPBEXinputData 3 2" xfId="11776"/>
    <cellStyle name="SAPBEXinputData 3 2 2" xfId="11777"/>
    <cellStyle name="SAPBEXinputData 3 2 3" xfId="11778"/>
    <cellStyle name="SAPBEXinputData 3 2 4" xfId="11779"/>
    <cellStyle name="SAPBEXinputData 3 2 5" xfId="11780"/>
    <cellStyle name="SAPBEXinputData 3 2 6" xfId="11781"/>
    <cellStyle name="SAPBEXinputData 3 2 7" xfId="11782"/>
    <cellStyle name="SAPBEXinputData 3 2 8" xfId="11783"/>
    <cellStyle name="SAPBEXinputData 3 3" xfId="11784"/>
    <cellStyle name="SAPBEXinputData 3 4" xfId="11785"/>
    <cellStyle name="SAPBEXinputData 3 5" xfId="11786"/>
    <cellStyle name="SAPBEXinputData 3 6" xfId="11787"/>
    <cellStyle name="SAPBEXinputData 3 7" xfId="11788"/>
    <cellStyle name="SAPBEXinputData 3 8" xfId="11789"/>
    <cellStyle name="SAPBEXinputData 3 9" xfId="11790"/>
    <cellStyle name="SAPBEXinputData 30" xfId="11791"/>
    <cellStyle name="SAPBEXinputData 31" xfId="11792"/>
    <cellStyle name="SAPBEXinputData 32" xfId="11793"/>
    <cellStyle name="SAPBEXinputData 33" xfId="11794"/>
    <cellStyle name="SAPBEXinputData 34" xfId="11795"/>
    <cellStyle name="SAPBEXinputData 35" xfId="11796"/>
    <cellStyle name="SAPBEXinputData 36" xfId="11797"/>
    <cellStyle name="SAPBEXinputData 37" xfId="11798"/>
    <cellStyle name="SAPBEXinputData 38" xfId="11799"/>
    <cellStyle name="SAPBEXinputData 39" xfId="11800"/>
    <cellStyle name="SAPBEXinputData 4" xfId="11801"/>
    <cellStyle name="SAPBEXinputData 40" xfId="11802"/>
    <cellStyle name="SAPBEXinputData 41" xfId="11803"/>
    <cellStyle name="SAPBEXinputData 5" xfId="11804"/>
    <cellStyle name="SAPBEXinputData 6" xfId="11805"/>
    <cellStyle name="SAPBEXinputData 7" xfId="11806"/>
    <cellStyle name="SAPBEXinputData 8" xfId="11807"/>
    <cellStyle name="SAPBEXinputData 9" xfId="11808"/>
    <cellStyle name="SAPBEXresData" xfId="11809"/>
    <cellStyle name="SAPBEXresData 2" xfId="11810"/>
    <cellStyle name="SAPBEXresData 2 2" xfId="11811"/>
    <cellStyle name="SAPBEXresData 2 3" xfId="47672"/>
    <cellStyle name="SAPBEXresData 3" xfId="11812"/>
    <cellStyle name="SAPBEXresData 3 2" xfId="11813"/>
    <cellStyle name="SAPBEXresData 3 2 2" xfId="11814"/>
    <cellStyle name="SAPBEXresData 3 2 3" xfId="11815"/>
    <cellStyle name="SAPBEXresData 3 2 4" xfId="47673"/>
    <cellStyle name="SAPBEXresData 3 3" xfId="11816"/>
    <cellStyle name="SAPBEXresData 3 3 2" xfId="47674"/>
    <cellStyle name="SAPBEXresData 4" xfId="47675"/>
    <cellStyle name="SAPBEXresData_Comverse 2004 Income Tax Review Wkbk 02 03" xfId="11817"/>
    <cellStyle name="SAPBEXresDataEmph" xfId="11818"/>
    <cellStyle name="SAPBEXresDataEmph 2" xfId="47676"/>
    <cellStyle name="SAPBEXresItem" xfId="11819"/>
    <cellStyle name="SAPBEXresItem 2" xfId="11820"/>
    <cellStyle name="SAPBEXresItem 2 2" xfId="11821"/>
    <cellStyle name="SAPBEXresItem 2 3" xfId="47677"/>
    <cellStyle name="SAPBEXresItem 3" xfId="11822"/>
    <cellStyle name="SAPBEXresItem 3 2" xfId="11823"/>
    <cellStyle name="SAPBEXresItem 3 2 2" xfId="11824"/>
    <cellStyle name="SAPBEXresItem 3 2 3" xfId="11825"/>
    <cellStyle name="SAPBEXresItem 3 2 4" xfId="47678"/>
    <cellStyle name="SAPBEXresItem 3 3" xfId="11826"/>
    <cellStyle name="SAPBEXresItem 3 3 2" xfId="47679"/>
    <cellStyle name="SAPBEXresItem 4" xfId="47680"/>
    <cellStyle name="SAPBEXresItem_Comverse 2004 Income Tax Review Wkbk 02 03" xfId="11827"/>
    <cellStyle name="SAPBEXresItemX" xfId="11828"/>
    <cellStyle name="SAPBEXresItemX 2" xfId="11829"/>
    <cellStyle name="SAPBEXresItemX 2 2" xfId="11830"/>
    <cellStyle name="SAPBEXresItemX 2 3" xfId="47681"/>
    <cellStyle name="SAPBEXresItemX 3" xfId="11831"/>
    <cellStyle name="SAPBEXresItemX 3 2" xfId="11832"/>
    <cellStyle name="SAPBEXresItemX 3 2 2" xfId="11833"/>
    <cellStyle name="SAPBEXresItemX 3 2 3" xfId="11834"/>
    <cellStyle name="SAPBEXresItemX 3 2 4" xfId="47682"/>
    <cellStyle name="SAPBEXresItemX 3 3" xfId="11835"/>
    <cellStyle name="SAPBEXresItemX 3 3 2" xfId="47683"/>
    <cellStyle name="SAPBEXresItemX 4" xfId="47684"/>
    <cellStyle name="SAPBEXresItemX_Comverse 2004 Income Tax Review Wkbk 02 03" xfId="11836"/>
    <cellStyle name="SAPBEXstdData" xfId="11837"/>
    <cellStyle name="SAPBEXstdData 2" xfId="11838"/>
    <cellStyle name="SAPBEXstdData 2 2" xfId="11839"/>
    <cellStyle name="SAPBEXstdData 2 3" xfId="47685"/>
    <cellStyle name="SAPBEXstdData 3" xfId="11840"/>
    <cellStyle name="SAPBEXstdData 3 2" xfId="11841"/>
    <cellStyle name="SAPBEXstdData 3 2 2" xfId="11842"/>
    <cellStyle name="SAPBEXstdData 3 2 3" xfId="11843"/>
    <cellStyle name="SAPBEXstdData 3 2 4" xfId="47686"/>
    <cellStyle name="SAPBEXstdData 3 3" xfId="11844"/>
    <cellStyle name="SAPBEXstdData 3 3 2" xfId="47687"/>
    <cellStyle name="SAPBEXstdData 4" xfId="47688"/>
    <cellStyle name="SAPBEXstdData_Comverse 2004 Income Tax Review Wkbk 02 03" xfId="11845"/>
    <cellStyle name="SAPBEXstdDataEmph" xfId="11846"/>
    <cellStyle name="SAPBEXstdDataEmph 2" xfId="47689"/>
    <cellStyle name="SAPBEXstdItem" xfId="11847"/>
    <cellStyle name="SAPBEXstdItem 2" xfId="11848"/>
    <cellStyle name="SAPBEXstdItem 2 2" xfId="11849"/>
    <cellStyle name="SAPBEXstdItem 2 3" xfId="47690"/>
    <cellStyle name="SAPBEXstdItem 3" xfId="11850"/>
    <cellStyle name="SAPBEXstdItem 3 2" xfId="11851"/>
    <cellStyle name="SAPBEXstdItem 3 2 2" xfId="11852"/>
    <cellStyle name="SAPBEXstdItem 3 2 3" xfId="11853"/>
    <cellStyle name="SAPBEXstdItem 3 2 4" xfId="47691"/>
    <cellStyle name="SAPBEXstdItem 3 3" xfId="11854"/>
    <cellStyle name="SAPBEXstdItem 3 3 2" xfId="47692"/>
    <cellStyle name="SAPBEXstdItem 4" xfId="47693"/>
    <cellStyle name="SAPBEXstdItem_Comverse 2004 Income Tax Review Wkbk 02 03" xfId="11855"/>
    <cellStyle name="SAPBEXstdItemX" xfId="11856"/>
    <cellStyle name="SAPBEXstdItemX 2" xfId="11857"/>
    <cellStyle name="SAPBEXstdItemX 2 2" xfId="11858"/>
    <cellStyle name="SAPBEXstdItemX 2 3" xfId="47694"/>
    <cellStyle name="SAPBEXstdItemX 3" xfId="11859"/>
    <cellStyle name="SAPBEXstdItemX 3 2" xfId="11860"/>
    <cellStyle name="SAPBEXstdItemX 3 2 2" xfId="11861"/>
    <cellStyle name="SAPBEXstdItemX 3 2 3" xfId="11862"/>
    <cellStyle name="SAPBEXstdItemX 3 2 4" xfId="47695"/>
    <cellStyle name="SAPBEXstdItemX 3 3" xfId="11863"/>
    <cellStyle name="SAPBEXstdItemX 3 3 2" xfId="47696"/>
    <cellStyle name="SAPBEXstdItemX 4" xfId="47697"/>
    <cellStyle name="SAPBEXstdItemX_Comverse 2004 Income Tax Review Wkbk 02 03" xfId="11864"/>
    <cellStyle name="SAPBEXtitle" xfId="11865"/>
    <cellStyle name="SAPBEXundefined" xfId="11866"/>
    <cellStyle name="SAPBEXundefined 2" xfId="11867"/>
    <cellStyle name="SAPBEXundefined 2 2" xfId="47698"/>
    <cellStyle name="SAPBEXundefined 3" xfId="11868"/>
    <cellStyle name="SAPBEXundefined 3 2" xfId="47699"/>
    <cellStyle name="SAPBEXundefined 4" xfId="47700"/>
    <cellStyle name="SAPBEXundefined_Comverse 2004 Income Tax Review Wkbk 02 03" xfId="11869"/>
    <cellStyle name="Satisfaisant" xfId="11870"/>
    <cellStyle name="SCH1" xfId="11871"/>
    <cellStyle name="ScreenHeading" xfId="11872"/>
    <cellStyle name="ScreenHeading.prt" xfId="11873"/>
    <cellStyle name="ScreenHeading_Convatec Income Tax Review Wkbk (FINAL)" xfId="11874"/>
    <cellStyle name="Separador de milhares [0]_AHORO" xfId="11875"/>
    <cellStyle name="Separador de milhares_AHORO" xfId="11876"/>
    <cellStyle name="SGL U - Style1" xfId="47701"/>
    <cellStyle name="SHADEDSTORES" xfId="74"/>
    <cellStyle name="SHADEDSTORES 2" xfId="47702"/>
    <cellStyle name="Sheet Title" xfId="11877"/>
    <cellStyle name="Short Date" xfId="11878"/>
    <cellStyle name="Short Date 10" xfId="11879"/>
    <cellStyle name="Short Date 11" xfId="11880"/>
    <cellStyle name="Short Date 12" xfId="11881"/>
    <cellStyle name="Short Date 13" xfId="11882"/>
    <cellStyle name="Short Date 14" xfId="11883"/>
    <cellStyle name="Short Date 15" xfId="11884"/>
    <cellStyle name="Short Date 16" xfId="11885"/>
    <cellStyle name="Short Date 17" xfId="11886"/>
    <cellStyle name="Short Date 18" xfId="11887"/>
    <cellStyle name="Short Date 19" xfId="11888"/>
    <cellStyle name="Short Date 2" xfId="11889"/>
    <cellStyle name="Short Date 2 2" xfId="11890"/>
    <cellStyle name="Short Date 20" xfId="11891"/>
    <cellStyle name="Short Date 21" xfId="11892"/>
    <cellStyle name="Short Date 22" xfId="11893"/>
    <cellStyle name="Short Date 23" xfId="11894"/>
    <cellStyle name="Short Date 24" xfId="11895"/>
    <cellStyle name="Short Date 25" xfId="11896"/>
    <cellStyle name="Short Date 26" xfId="11897"/>
    <cellStyle name="Short Date 27" xfId="11898"/>
    <cellStyle name="Short Date 28" xfId="11899"/>
    <cellStyle name="Short Date 29" xfId="11900"/>
    <cellStyle name="Short Date 3" xfId="11901"/>
    <cellStyle name="Short Date 3 10" xfId="11902"/>
    <cellStyle name="Short Date 3 11" xfId="11903"/>
    <cellStyle name="Short Date 3 12" xfId="11904"/>
    <cellStyle name="Short Date 3 13" xfId="11905"/>
    <cellStyle name="Short Date 3 14" xfId="11906"/>
    <cellStyle name="Short Date 3 15" xfId="11907"/>
    <cellStyle name="Short Date 3 16" xfId="11908"/>
    <cellStyle name="Short Date 3 2" xfId="11909"/>
    <cellStyle name="Short Date 3 2 2" xfId="11910"/>
    <cellStyle name="Short Date 3 2 3" xfId="11911"/>
    <cellStyle name="Short Date 3 2 4" xfId="11912"/>
    <cellStyle name="Short Date 3 2 5" xfId="11913"/>
    <cellStyle name="Short Date 3 2 6" xfId="11914"/>
    <cellStyle name="Short Date 3 2 7" xfId="11915"/>
    <cellStyle name="Short Date 3 2 8" xfId="11916"/>
    <cellStyle name="Short Date 3 3" xfId="11917"/>
    <cellStyle name="Short Date 3 4" xfId="11918"/>
    <cellStyle name="Short Date 3 5" xfId="11919"/>
    <cellStyle name="Short Date 3 6" xfId="11920"/>
    <cellStyle name="Short Date 3 7" xfId="11921"/>
    <cellStyle name="Short Date 3 8" xfId="11922"/>
    <cellStyle name="Short Date 3 9" xfId="11923"/>
    <cellStyle name="Short Date 30" xfId="11924"/>
    <cellStyle name="Short Date 31" xfId="11925"/>
    <cellStyle name="Short Date 32" xfId="11926"/>
    <cellStyle name="Short Date 33" xfId="11927"/>
    <cellStyle name="Short Date 34" xfId="11928"/>
    <cellStyle name="Short Date 35" xfId="11929"/>
    <cellStyle name="Short Date 36" xfId="11930"/>
    <cellStyle name="Short Date 37" xfId="11931"/>
    <cellStyle name="Short Date 38" xfId="11932"/>
    <cellStyle name="Short Date 39" xfId="11933"/>
    <cellStyle name="Short Date 4" xfId="11934"/>
    <cellStyle name="Short Date 40" xfId="11935"/>
    <cellStyle name="Short Date 41" xfId="11936"/>
    <cellStyle name="Short Date 5" xfId="11937"/>
    <cellStyle name="Short Date 6" xfId="11938"/>
    <cellStyle name="Short Date 7" xfId="11939"/>
    <cellStyle name="Short Date 8" xfId="11940"/>
    <cellStyle name="Short Date 9" xfId="11941"/>
    <cellStyle name="Sortie" xfId="11942"/>
    <cellStyle name="Sortie 2" xfId="47703"/>
    <cellStyle name="specstores" xfId="75"/>
    <cellStyle name="Standaard_Blad1" xfId="47704"/>
    <cellStyle name="STANDARD" xfId="11944"/>
    <cellStyle name="Strech header" xfId="11945"/>
    <cellStyle name="STYL0 - Estilo1" xfId="11946"/>
    <cellStyle name="STYL1 - Estilo2" xfId="11947"/>
    <cellStyle name="STYL2 - Estilo3" xfId="11948"/>
    <cellStyle name="STYL3 - Estilo4" xfId="11949"/>
    <cellStyle name="STYL4 - Estilo5" xfId="11950"/>
    <cellStyle name="STYL5 - Estilo6" xfId="11951"/>
    <cellStyle name="STYL6 - Estilo7" xfId="11952"/>
    <cellStyle name="STYL7 - Estilo8" xfId="11953"/>
    <cellStyle name="Style 1" xfId="11954"/>
    <cellStyle name="Style 1 2" xfId="47705"/>
    <cellStyle name="Style 2" xfId="11955"/>
    <cellStyle name="Style 21" xfId="47706"/>
    <cellStyle name="Style 22" xfId="47707"/>
    <cellStyle name="Style 23" xfId="47708"/>
    <cellStyle name="Style 24" xfId="47709"/>
    <cellStyle name="Style 25" xfId="47710"/>
    <cellStyle name="Style 26" xfId="47711"/>
    <cellStyle name="Style 26 2" xfId="47712"/>
    <cellStyle name="Style 27" xfId="47713"/>
    <cellStyle name="Style 28" xfId="47714"/>
    <cellStyle name="Style 29" xfId="47715"/>
    <cellStyle name="Style 29 2" xfId="47716"/>
    <cellStyle name="Style 30" xfId="47717"/>
    <cellStyle name="Style 30 2" xfId="47718"/>
    <cellStyle name="Style 31" xfId="47719"/>
    <cellStyle name="Style 32" xfId="47720"/>
    <cellStyle name="Style 33" xfId="47721"/>
    <cellStyle name="Style 33 2" xfId="47722"/>
    <cellStyle name="Style 34" xfId="47723"/>
    <cellStyle name="Style 34 2" xfId="47724"/>
    <cellStyle name="Style 35" xfId="47725"/>
    <cellStyle name="Style 35 2" xfId="47726"/>
    <cellStyle name="Style 36" xfId="47727"/>
    <cellStyle name="Style 36 2" xfId="47728"/>
    <cellStyle name="Style 39" xfId="47729"/>
    <cellStyle name="Style 39 2" xfId="47730"/>
    <cellStyle name="Style3" xfId="11956"/>
    <cellStyle name="Style4" xfId="11957"/>
    <cellStyle name="Style5" xfId="11958"/>
    <cellStyle name="Style7" xfId="11959"/>
    <cellStyle name="Style8" xfId="11960"/>
    <cellStyle name="subhead" xfId="11961"/>
    <cellStyle name="SubHeading" xfId="11962"/>
    <cellStyle name="Subrayado" xfId="11963"/>
    <cellStyle name="Subtotal" xfId="76"/>
    <cellStyle name="Subtotal 2" xfId="11965"/>
    <cellStyle name="Subtotal 2 2" xfId="47731"/>
    <cellStyle name="Subtotal 3" xfId="11966"/>
    <cellStyle name="Subtotal 3 2" xfId="47732"/>
    <cellStyle name="Subtotal 4" xfId="11967"/>
    <cellStyle name="Subtotal 4 2" xfId="47733"/>
    <cellStyle name="sui.Control" xfId="11968"/>
    <cellStyle name="Table bottom line" xfId="11969"/>
    <cellStyle name="Table head shading" xfId="11970"/>
    <cellStyle name="Table summary line (above)" xfId="11971"/>
    <cellStyle name="Table top line" xfId="11972"/>
    <cellStyle name="test" xfId="11973"/>
    <cellStyle name="TEXT" xfId="11974"/>
    <cellStyle name="TEXT 2" xfId="11975"/>
    <cellStyle name="TEXT 3" xfId="11976"/>
    <cellStyle name="TEXT 3 2" xfId="11977"/>
    <cellStyle name="Text 4" xfId="11978"/>
    <cellStyle name="Text 5" xfId="11979"/>
    <cellStyle name="Text Column (2 indents)" xfId="11980"/>
    <cellStyle name="Text Column (4 indents)" xfId="11981"/>
    <cellStyle name="Text Column (6 indents)" xfId="11982"/>
    <cellStyle name="Text Column (8 indents)" xfId="11983"/>
    <cellStyle name="Text Column (No indent)" xfId="11984"/>
    <cellStyle name="Text Column (No indent)Bold" xfId="11985"/>
    <cellStyle name="Text Column (Total)" xfId="11986"/>
    <cellStyle name="Text Indent A" xfId="11987"/>
    <cellStyle name="Text Indent A 2" xfId="11988"/>
    <cellStyle name="Text Indent A 2 2" xfId="11989"/>
    <cellStyle name="Text Indent A 3" xfId="11990"/>
    <cellStyle name="Text Indent A 3 2" xfId="11991"/>
    <cellStyle name="Text Indent A 3 2 2" xfId="11992"/>
    <cellStyle name="Text Indent A 3 2 3" xfId="11993"/>
    <cellStyle name="Text Indent A 3 3" xfId="11994"/>
    <cellStyle name="Text Indent A_Comverse 2004 Income Tax Review Wkbk 02 03" xfId="11995"/>
    <cellStyle name="Text Indent B" xfId="11996"/>
    <cellStyle name="Text Indent B 10" xfId="11997"/>
    <cellStyle name="Text Indent B 11" xfId="11998"/>
    <cellStyle name="Text Indent B 12" xfId="11999"/>
    <cellStyle name="Text Indent B 13" xfId="12000"/>
    <cellStyle name="Text Indent B 14" xfId="12001"/>
    <cellStyle name="Text Indent B 15" xfId="12002"/>
    <cellStyle name="Text Indent B 16" xfId="12003"/>
    <cellStyle name="Text Indent B 17" xfId="12004"/>
    <cellStyle name="Text Indent B 18" xfId="12005"/>
    <cellStyle name="Text Indent B 19" xfId="12006"/>
    <cellStyle name="Text Indent B 2" xfId="12007"/>
    <cellStyle name="Text Indent B 2 2" xfId="12008"/>
    <cellStyle name="Text Indent B 20" xfId="12009"/>
    <cellStyle name="Text Indent B 21" xfId="12010"/>
    <cellStyle name="Text Indent B 22" xfId="12011"/>
    <cellStyle name="Text Indent B 23" xfId="12012"/>
    <cellStyle name="Text Indent B 24" xfId="12013"/>
    <cellStyle name="Text Indent B 25" xfId="12014"/>
    <cellStyle name="Text Indent B 26" xfId="12015"/>
    <cellStyle name="Text Indent B 27" xfId="12016"/>
    <cellStyle name="Text Indent B 28" xfId="12017"/>
    <cellStyle name="Text Indent B 29" xfId="12018"/>
    <cellStyle name="Text Indent B 3" xfId="12019"/>
    <cellStyle name="Text Indent B 3 10" xfId="12020"/>
    <cellStyle name="Text Indent B 3 11" xfId="12021"/>
    <cellStyle name="Text Indent B 3 12" xfId="12022"/>
    <cellStyle name="Text Indent B 3 13" xfId="12023"/>
    <cellStyle name="Text Indent B 3 14" xfId="12024"/>
    <cellStyle name="Text Indent B 3 15" xfId="12025"/>
    <cellStyle name="Text Indent B 3 16" xfId="12026"/>
    <cellStyle name="Text Indent B 3 2" xfId="12027"/>
    <cellStyle name="Text Indent B 3 2 2" xfId="12028"/>
    <cellStyle name="Text Indent B 3 2 3" xfId="12029"/>
    <cellStyle name="Text Indent B 3 2 4" xfId="12030"/>
    <cellStyle name="Text Indent B 3 2 5" xfId="12031"/>
    <cellStyle name="Text Indent B 3 2 6" xfId="12032"/>
    <cellStyle name="Text Indent B 3 2 7" xfId="12033"/>
    <cellStyle name="Text Indent B 3 2 8" xfId="12034"/>
    <cellStyle name="Text Indent B 3 3" xfId="12035"/>
    <cellStyle name="Text Indent B 3 4" xfId="12036"/>
    <cellStyle name="Text Indent B 3 5" xfId="12037"/>
    <cellStyle name="Text Indent B 3 6" xfId="12038"/>
    <cellStyle name="Text Indent B 3 7" xfId="12039"/>
    <cellStyle name="Text Indent B 3 8" xfId="12040"/>
    <cellStyle name="Text Indent B 3 9" xfId="12041"/>
    <cellStyle name="Text Indent B 30" xfId="12042"/>
    <cellStyle name="Text Indent B 31" xfId="12043"/>
    <cellStyle name="Text Indent B 32" xfId="12044"/>
    <cellStyle name="Text Indent B 33" xfId="12045"/>
    <cellStyle name="Text Indent B 34" xfId="12046"/>
    <cellStyle name="Text Indent B 35" xfId="12047"/>
    <cellStyle name="Text Indent B 36" xfId="12048"/>
    <cellStyle name="Text Indent B 37" xfId="12049"/>
    <cellStyle name="Text Indent B 38" xfId="12050"/>
    <cellStyle name="Text Indent B 39" xfId="12051"/>
    <cellStyle name="Text Indent B 4" xfId="12052"/>
    <cellStyle name="Text Indent B 40" xfId="12053"/>
    <cellStyle name="Text Indent B 41" xfId="12054"/>
    <cellStyle name="Text Indent B 5" xfId="12055"/>
    <cellStyle name="Text Indent B 6" xfId="12056"/>
    <cellStyle name="Text Indent B 7" xfId="12057"/>
    <cellStyle name="Text Indent B 8" xfId="12058"/>
    <cellStyle name="Text Indent B 9" xfId="12059"/>
    <cellStyle name="Text Indent C" xfId="12060"/>
    <cellStyle name="Text Indent C 10" xfId="12061"/>
    <cellStyle name="Text Indent C 11" xfId="12062"/>
    <cellStyle name="Text Indent C 12" xfId="12063"/>
    <cellStyle name="Text Indent C 13" xfId="12064"/>
    <cellStyle name="Text Indent C 14" xfId="12065"/>
    <cellStyle name="Text Indent C 15" xfId="12066"/>
    <cellStyle name="Text Indent C 16" xfId="12067"/>
    <cellStyle name="Text Indent C 17" xfId="12068"/>
    <cellStyle name="Text Indent C 18" xfId="12069"/>
    <cellStyle name="Text Indent C 19" xfId="12070"/>
    <cellStyle name="Text Indent C 2" xfId="12071"/>
    <cellStyle name="Text Indent C 2 2" xfId="12072"/>
    <cellStyle name="Text Indent C 20" xfId="12073"/>
    <cellStyle name="Text Indent C 21" xfId="12074"/>
    <cellStyle name="Text Indent C 22" xfId="12075"/>
    <cellStyle name="Text Indent C 23" xfId="12076"/>
    <cellStyle name="Text Indent C 24" xfId="12077"/>
    <cellStyle name="Text Indent C 25" xfId="12078"/>
    <cellStyle name="Text Indent C 26" xfId="12079"/>
    <cellStyle name="Text Indent C 27" xfId="12080"/>
    <cellStyle name="Text Indent C 28" xfId="12081"/>
    <cellStyle name="Text Indent C 29" xfId="12082"/>
    <cellStyle name="Text Indent C 3" xfId="12083"/>
    <cellStyle name="Text Indent C 3 10" xfId="12084"/>
    <cellStyle name="Text Indent C 3 11" xfId="12085"/>
    <cellStyle name="Text Indent C 3 12" xfId="12086"/>
    <cellStyle name="Text Indent C 3 13" xfId="12087"/>
    <cellStyle name="Text Indent C 3 14" xfId="12088"/>
    <cellStyle name="Text Indent C 3 15" xfId="12089"/>
    <cellStyle name="Text Indent C 3 16" xfId="12090"/>
    <cellStyle name="Text Indent C 3 2" xfId="12091"/>
    <cellStyle name="Text Indent C 3 2 2" xfId="12092"/>
    <cellStyle name="Text Indent C 3 2 3" xfId="12093"/>
    <cellStyle name="Text Indent C 3 2 4" xfId="12094"/>
    <cellStyle name="Text Indent C 3 2 5" xfId="12095"/>
    <cellStyle name="Text Indent C 3 2 6" xfId="12096"/>
    <cellStyle name="Text Indent C 3 2 7" xfId="12097"/>
    <cellStyle name="Text Indent C 3 2 8" xfId="12098"/>
    <cellStyle name="Text Indent C 3 3" xfId="12099"/>
    <cellStyle name="Text Indent C 3 4" xfId="12100"/>
    <cellStyle name="Text Indent C 3 5" xfId="12101"/>
    <cellStyle name="Text Indent C 3 6" xfId="12102"/>
    <cellStyle name="Text Indent C 3 7" xfId="12103"/>
    <cellStyle name="Text Indent C 3 8" xfId="12104"/>
    <cellStyle name="Text Indent C 3 9" xfId="12105"/>
    <cellStyle name="Text Indent C 30" xfId="12106"/>
    <cellStyle name="Text Indent C 31" xfId="12107"/>
    <cellStyle name="Text Indent C 32" xfId="12108"/>
    <cellStyle name="Text Indent C 33" xfId="12109"/>
    <cellStyle name="Text Indent C 34" xfId="12110"/>
    <cellStyle name="Text Indent C 35" xfId="12111"/>
    <cellStyle name="Text Indent C 36" xfId="12112"/>
    <cellStyle name="Text Indent C 37" xfId="12113"/>
    <cellStyle name="Text Indent C 38" xfId="12114"/>
    <cellStyle name="Text Indent C 39" xfId="12115"/>
    <cellStyle name="Text Indent C 4" xfId="12116"/>
    <cellStyle name="Text Indent C 40" xfId="12117"/>
    <cellStyle name="Text Indent C 41" xfId="12118"/>
    <cellStyle name="Text Indent C 5" xfId="12119"/>
    <cellStyle name="Text Indent C 6" xfId="12120"/>
    <cellStyle name="Text Indent C 7" xfId="12121"/>
    <cellStyle name="Text Indent C 8" xfId="12122"/>
    <cellStyle name="Text Indent C 9" xfId="12123"/>
    <cellStyle name="Text_1-31-04 Provision as of 7-30-09 - TB 7.15 - JS" xfId="12124"/>
    <cellStyle name="Text`" xfId="12125"/>
    <cellStyle name="Text` 2" xfId="47734"/>
    <cellStyle name="Texte explicatif" xfId="12126"/>
    <cellStyle name="Texto de advertencia" xfId="12127"/>
    <cellStyle name="Texto de Aviso" xfId="12128"/>
    <cellStyle name="Texto Explicativo" xfId="12129"/>
    <cellStyle name="Tickmark" xfId="12130"/>
    <cellStyle name="times" xfId="12131"/>
    <cellStyle name="Times New Roman" xfId="12132"/>
    <cellStyle name="times_Convatec Income Tax Review Wkbk (FINAL)" xfId="12133"/>
    <cellStyle name="Title" xfId="79" builtinId="15" customBuiltin="1"/>
    <cellStyle name="Title 10" xfId="12134"/>
    <cellStyle name="Title 10 2" xfId="12135"/>
    <cellStyle name="Title 10 3" xfId="12136"/>
    <cellStyle name="Title 10 4" xfId="12137"/>
    <cellStyle name="Title 11" xfId="12138"/>
    <cellStyle name="Title 11 2" xfId="12139"/>
    <cellStyle name="Title 11 3" xfId="12140"/>
    <cellStyle name="Title 11 4" xfId="12141"/>
    <cellStyle name="Title 12" xfId="12142"/>
    <cellStyle name="Title 12 2" xfId="12143"/>
    <cellStyle name="Title 12 3" xfId="12144"/>
    <cellStyle name="Title 12 4" xfId="12145"/>
    <cellStyle name="Title 13" xfId="12146"/>
    <cellStyle name="Title 14" xfId="12147"/>
    <cellStyle name="Title 15" xfId="12148"/>
    <cellStyle name="Title 16" xfId="12149"/>
    <cellStyle name="Title 17" xfId="12150"/>
    <cellStyle name="Title 18" xfId="12151"/>
    <cellStyle name="Title 19" xfId="12152"/>
    <cellStyle name="Title 2" xfId="12153"/>
    <cellStyle name="Title 2 10" xfId="12154"/>
    <cellStyle name="Title 2 11" xfId="12155"/>
    <cellStyle name="Title 2 12" xfId="12156"/>
    <cellStyle name="Title 2 13" xfId="12157"/>
    <cellStyle name="Title 2 14" xfId="12158"/>
    <cellStyle name="Title 2 15" xfId="12159"/>
    <cellStyle name="Title 2 2" xfId="12160"/>
    <cellStyle name="Title 2 3" xfId="12161"/>
    <cellStyle name="Title 2 3 2" xfId="12162"/>
    <cellStyle name="Title 2 3 3" xfId="12163"/>
    <cellStyle name="Title 2 3 4" xfId="12164"/>
    <cellStyle name="Title 2 3 5" xfId="12165"/>
    <cellStyle name="Title 2 3 6" xfId="12166"/>
    <cellStyle name="Title 2 3 7" xfId="12167"/>
    <cellStyle name="Title 2 3 8" xfId="12168"/>
    <cellStyle name="Title 2 3 9" xfId="47735"/>
    <cellStyle name="Title 2 4" xfId="12169"/>
    <cellStyle name="Title 2 4 2" xfId="12170"/>
    <cellStyle name="Title 2 4 3" xfId="12171"/>
    <cellStyle name="Title 2 4 4" xfId="12172"/>
    <cellStyle name="Title 2 4 5" xfId="12173"/>
    <cellStyle name="Title 2 4 6" xfId="12174"/>
    <cellStyle name="Title 2 4 7" xfId="12175"/>
    <cellStyle name="Title 2 4 8" xfId="12176"/>
    <cellStyle name="Title 2 5" xfId="12177"/>
    <cellStyle name="Title 2 5 2" xfId="12178"/>
    <cellStyle name="Title 2 5 3" xfId="12179"/>
    <cellStyle name="Title 2 5 4" xfId="12180"/>
    <cellStyle name="Title 2 5 5" xfId="12181"/>
    <cellStyle name="Title 2 5 6" xfId="12182"/>
    <cellStyle name="Title 2 5 7" xfId="12183"/>
    <cellStyle name="Title 2 5 8" xfId="12184"/>
    <cellStyle name="Title 2 6" xfId="12185"/>
    <cellStyle name="Title 2 7" xfId="12186"/>
    <cellStyle name="Title 2 8" xfId="12187"/>
    <cellStyle name="Title 2 9" xfId="12188"/>
    <cellStyle name="Title 3" xfId="12189"/>
    <cellStyle name="Title 3 10" xfId="12190"/>
    <cellStyle name="Title 3 11" xfId="12191"/>
    <cellStyle name="Title 3 12" xfId="12192"/>
    <cellStyle name="Title 3 13" xfId="12193"/>
    <cellStyle name="Title 3 14" xfId="12194"/>
    <cellStyle name="Title 3 15" xfId="12195"/>
    <cellStyle name="Title 3 2" xfId="12196"/>
    <cellStyle name="Title 3 3" xfId="12197"/>
    <cellStyle name="Title 3 3 2" xfId="12198"/>
    <cellStyle name="Title 3 3 3" xfId="12199"/>
    <cellStyle name="Title 3 3 4" xfId="12200"/>
    <cellStyle name="Title 3 3 5" xfId="12201"/>
    <cellStyle name="Title 3 3 6" xfId="12202"/>
    <cellStyle name="Title 3 3 7" xfId="12203"/>
    <cellStyle name="Title 3 3 8" xfId="12204"/>
    <cellStyle name="Title 3 4" xfId="12205"/>
    <cellStyle name="Title 3 4 2" xfId="12206"/>
    <cellStyle name="Title 3 4 3" xfId="12207"/>
    <cellStyle name="Title 3 4 4" xfId="12208"/>
    <cellStyle name="Title 3 4 5" xfId="12209"/>
    <cellStyle name="Title 3 4 6" xfId="12210"/>
    <cellStyle name="Title 3 4 7" xfId="12211"/>
    <cellStyle name="Title 3 4 8" xfId="12212"/>
    <cellStyle name="Title 3 5" xfId="12213"/>
    <cellStyle name="Title 3 5 2" xfId="12214"/>
    <cellStyle name="Title 3 5 3" xfId="12215"/>
    <cellStyle name="Title 3 5 4" xfId="12216"/>
    <cellStyle name="Title 3 5 5" xfId="12217"/>
    <cellStyle name="Title 3 5 6" xfId="12218"/>
    <cellStyle name="Title 3 5 7" xfId="12219"/>
    <cellStyle name="Title 3 5 8" xfId="12220"/>
    <cellStyle name="Title 3 6" xfId="12221"/>
    <cellStyle name="Title 3 7" xfId="12222"/>
    <cellStyle name="Title 3 8" xfId="12223"/>
    <cellStyle name="Title 3 9" xfId="12224"/>
    <cellStyle name="Title 4" xfId="12225"/>
    <cellStyle name="Title 4 2" xfId="12226"/>
    <cellStyle name="Title 4 3" xfId="12227"/>
    <cellStyle name="Title 4 4" xfId="12228"/>
    <cellStyle name="Title 5" xfId="12229"/>
    <cellStyle name="Title 5 2" xfId="12230"/>
    <cellStyle name="Title 5 3" xfId="12231"/>
    <cellStyle name="Title 5 4" xfId="12232"/>
    <cellStyle name="Title 6" xfId="12233"/>
    <cellStyle name="Title 6 2" xfId="12234"/>
    <cellStyle name="Title 6 3" xfId="12235"/>
    <cellStyle name="Title 6 4" xfId="12236"/>
    <cellStyle name="Title 7" xfId="12237"/>
    <cellStyle name="Title 7 2" xfId="12238"/>
    <cellStyle name="Title 7 3" xfId="12239"/>
    <cellStyle name="Title 7 4" xfId="12240"/>
    <cellStyle name="Title 8" xfId="12241"/>
    <cellStyle name="Title 8 2" xfId="12242"/>
    <cellStyle name="Title 8 3" xfId="12243"/>
    <cellStyle name="Title 8 4" xfId="12244"/>
    <cellStyle name="Title 9" xfId="12245"/>
    <cellStyle name="Title 9 2" xfId="12246"/>
    <cellStyle name="Title 9 3" xfId="12247"/>
    <cellStyle name="Title 9 4" xfId="12248"/>
    <cellStyle name="Titre" xfId="12249"/>
    <cellStyle name="Titre 1" xfId="12250"/>
    <cellStyle name="Titre 2" xfId="12251"/>
    <cellStyle name="Titre 3" xfId="12252"/>
    <cellStyle name="Titre 4" xfId="12253"/>
    <cellStyle name="Título" xfId="12254"/>
    <cellStyle name="Título 1" xfId="12255"/>
    <cellStyle name="Título 2" xfId="12256"/>
    <cellStyle name="Título 3" xfId="12257"/>
    <cellStyle name="Título 4" xfId="12258"/>
    <cellStyle name="TopGrey" xfId="12259"/>
    <cellStyle name="TopGrey.prt" xfId="12260"/>
    <cellStyle name="Total" xfId="94" builtinId="25" customBuiltin="1"/>
    <cellStyle name="Total - Style2" xfId="12261"/>
    <cellStyle name="Total - Style2 2" xfId="47736"/>
    <cellStyle name="Total 10" xfId="12262"/>
    <cellStyle name="Total 10 2" xfId="12263"/>
    <cellStyle name="Total 10 3" xfId="12264"/>
    <cellStyle name="Total 10 4" xfId="12265"/>
    <cellStyle name="Total 11" xfId="12266"/>
    <cellStyle name="Total 11 2" xfId="12267"/>
    <cellStyle name="Total 11 3" xfId="12268"/>
    <cellStyle name="Total 11 4" xfId="12269"/>
    <cellStyle name="Total 12" xfId="12270"/>
    <cellStyle name="Total 12 2" xfId="12271"/>
    <cellStyle name="Total 12 3" xfId="12272"/>
    <cellStyle name="Total 12 4" xfId="12273"/>
    <cellStyle name="Total 13" xfId="12274"/>
    <cellStyle name="Total 14" xfId="12275"/>
    <cellStyle name="Total 15" xfId="12276"/>
    <cellStyle name="Total 16" xfId="12277"/>
    <cellStyle name="Total 17" xfId="12278"/>
    <cellStyle name="Total 18" xfId="12279"/>
    <cellStyle name="Total 19" xfId="12280"/>
    <cellStyle name="Total 2" xfId="12281"/>
    <cellStyle name="Total 2 10" xfId="12282"/>
    <cellStyle name="Total 2 11" xfId="12283"/>
    <cellStyle name="Total 2 12" xfId="12284"/>
    <cellStyle name="Total 2 13" xfId="12285"/>
    <cellStyle name="Total 2 14" xfId="12286"/>
    <cellStyle name="Total 2 14 2" xfId="12287"/>
    <cellStyle name="Total 2 14 3" xfId="12288"/>
    <cellStyle name="Total 2 14 4" xfId="12289"/>
    <cellStyle name="Total 2 14 5" xfId="12290"/>
    <cellStyle name="Total 2 14 6" xfId="12291"/>
    <cellStyle name="Total 2 14 7" xfId="12292"/>
    <cellStyle name="Total 2 14 8" xfId="12293"/>
    <cellStyle name="Total 2 15" xfId="12294"/>
    <cellStyle name="Total 2 15 2" xfId="12295"/>
    <cellStyle name="Total 2 15 3" xfId="12296"/>
    <cellStyle name="Total 2 15 4" xfId="12297"/>
    <cellStyle name="Total 2 15 5" xfId="12298"/>
    <cellStyle name="Total 2 15 6" xfId="12299"/>
    <cellStyle name="Total 2 15 7" xfId="12300"/>
    <cellStyle name="Total 2 15 8" xfId="12301"/>
    <cellStyle name="Total 2 16" xfId="12302"/>
    <cellStyle name="Total 2 16 2" xfId="12303"/>
    <cellStyle name="Total 2 16 3" xfId="12304"/>
    <cellStyle name="Total 2 16 4" xfId="12305"/>
    <cellStyle name="Total 2 16 5" xfId="12306"/>
    <cellStyle name="Total 2 16 6" xfId="12307"/>
    <cellStyle name="Total 2 16 7" xfId="12308"/>
    <cellStyle name="Total 2 16 8" xfId="12309"/>
    <cellStyle name="Total 2 17" xfId="12310"/>
    <cellStyle name="Total 2 17 2" xfId="12311"/>
    <cellStyle name="Total 2 17 3" xfId="12312"/>
    <cellStyle name="Total 2 17 4" xfId="12313"/>
    <cellStyle name="Total 2 17 5" xfId="12314"/>
    <cellStyle name="Total 2 17 6" xfId="12315"/>
    <cellStyle name="Total 2 17 7" xfId="12316"/>
    <cellStyle name="Total 2 17 8" xfId="12317"/>
    <cellStyle name="Total 2 18" xfId="12318"/>
    <cellStyle name="Total 2 18 2" xfId="12319"/>
    <cellStyle name="Total 2 18 3" xfId="12320"/>
    <cellStyle name="Total 2 18 4" xfId="12321"/>
    <cellStyle name="Total 2 18 5" xfId="12322"/>
    <cellStyle name="Total 2 18 6" xfId="12323"/>
    <cellStyle name="Total 2 18 7" xfId="12324"/>
    <cellStyle name="Total 2 18 8" xfId="12325"/>
    <cellStyle name="Total 2 19" xfId="12326"/>
    <cellStyle name="Total 2 19 2" xfId="12327"/>
    <cellStyle name="Total 2 19 3" xfId="12328"/>
    <cellStyle name="Total 2 19 4" xfId="12329"/>
    <cellStyle name="Total 2 19 5" xfId="12330"/>
    <cellStyle name="Total 2 19 6" xfId="12331"/>
    <cellStyle name="Total 2 19 7" xfId="12332"/>
    <cellStyle name="Total 2 19 8" xfId="12333"/>
    <cellStyle name="Total 2 2" xfId="12334"/>
    <cellStyle name="Total 2 2 2" xfId="47737"/>
    <cellStyle name="Total 2 2 3" xfId="47738"/>
    <cellStyle name="Total 2 20" xfId="12335"/>
    <cellStyle name="Total 2 20 2" xfId="12336"/>
    <cellStyle name="Total 2 20 3" xfId="12337"/>
    <cellStyle name="Total 2 20 4" xfId="12338"/>
    <cellStyle name="Total 2 20 5" xfId="12339"/>
    <cellStyle name="Total 2 20 6" xfId="12340"/>
    <cellStyle name="Total 2 20 7" xfId="12341"/>
    <cellStyle name="Total 2 20 8" xfId="12342"/>
    <cellStyle name="Total 2 21" xfId="12343"/>
    <cellStyle name="Total 2 21 2" xfId="12344"/>
    <cellStyle name="Total 2 21 3" xfId="12345"/>
    <cellStyle name="Total 2 21 4" xfId="12346"/>
    <cellStyle name="Total 2 21 5" xfId="12347"/>
    <cellStyle name="Total 2 21 6" xfId="12348"/>
    <cellStyle name="Total 2 21 7" xfId="12349"/>
    <cellStyle name="Total 2 21 8" xfId="12350"/>
    <cellStyle name="Total 2 22" xfId="12351"/>
    <cellStyle name="Total 2 22 2" xfId="12352"/>
    <cellStyle name="Total 2 22 3" xfId="12353"/>
    <cellStyle name="Total 2 22 4" xfId="12354"/>
    <cellStyle name="Total 2 22 5" xfId="12355"/>
    <cellStyle name="Total 2 22 6" xfId="12356"/>
    <cellStyle name="Total 2 22 7" xfId="12357"/>
    <cellStyle name="Total 2 22 8" xfId="12358"/>
    <cellStyle name="Total 2 23" xfId="12359"/>
    <cellStyle name="Total 2 23 2" xfId="12360"/>
    <cellStyle name="Total 2 23 3" xfId="12361"/>
    <cellStyle name="Total 2 23 4" xfId="12362"/>
    <cellStyle name="Total 2 23 5" xfId="12363"/>
    <cellStyle name="Total 2 23 6" xfId="12364"/>
    <cellStyle name="Total 2 23 7" xfId="12365"/>
    <cellStyle name="Total 2 23 8" xfId="12366"/>
    <cellStyle name="Total 2 24" xfId="12367"/>
    <cellStyle name="Total 2 24 2" xfId="12368"/>
    <cellStyle name="Total 2 24 3" xfId="12369"/>
    <cellStyle name="Total 2 24 4" xfId="12370"/>
    <cellStyle name="Total 2 24 5" xfId="12371"/>
    <cellStyle name="Total 2 24 6" xfId="12372"/>
    <cellStyle name="Total 2 24 7" xfId="12373"/>
    <cellStyle name="Total 2 24 8" xfId="12374"/>
    <cellStyle name="Total 2 25" xfId="12375"/>
    <cellStyle name="Total 2 26" xfId="12376"/>
    <cellStyle name="Total 2 27" xfId="12377"/>
    <cellStyle name="Total 2 28" xfId="12378"/>
    <cellStyle name="Total 2 29" xfId="12379"/>
    <cellStyle name="Total 2 3" xfId="12380"/>
    <cellStyle name="Total 2 3 2" xfId="47739"/>
    <cellStyle name="Total 2 30" xfId="12381"/>
    <cellStyle name="Total 2 31" xfId="12382"/>
    <cellStyle name="Total 2 32" xfId="12383"/>
    <cellStyle name="Total 2 33" xfId="12384"/>
    <cellStyle name="Total 2 34" xfId="12385"/>
    <cellStyle name="Total 2 35" xfId="12386"/>
    <cellStyle name="Total 2 36" xfId="12387"/>
    <cellStyle name="Total 2 37" xfId="12388"/>
    <cellStyle name="Total 2 38" xfId="12389"/>
    <cellStyle name="Total 2 39" xfId="12390"/>
    <cellStyle name="Total 2 4" xfId="12391"/>
    <cellStyle name="Total 2 40" xfId="12392"/>
    <cellStyle name="Total 2 41" xfId="12393"/>
    <cellStyle name="Total 2 42" xfId="12394"/>
    <cellStyle name="Total 2 43" xfId="12395"/>
    <cellStyle name="Total 2 44" xfId="47740"/>
    <cellStyle name="Total 2 45" xfId="47741"/>
    <cellStyle name="Total 2 46" xfId="47816"/>
    <cellStyle name="Total 2 5" xfId="12396"/>
    <cellStyle name="Total 2 6" xfId="12397"/>
    <cellStyle name="Total 2 7" xfId="12398"/>
    <cellStyle name="Total 2 8" xfId="12399"/>
    <cellStyle name="Total 2 9" xfId="12400"/>
    <cellStyle name="Total 20" xfId="47742"/>
    <cellStyle name="Total 3" xfId="12401"/>
    <cellStyle name="Total 3 10" xfId="12402"/>
    <cellStyle name="Total 3 10 2" xfId="12403"/>
    <cellStyle name="Total 3 10 3" xfId="12404"/>
    <cellStyle name="Total 3 10 4" xfId="12405"/>
    <cellStyle name="Total 3 10 5" xfId="12406"/>
    <cellStyle name="Total 3 10 6" xfId="12407"/>
    <cellStyle name="Total 3 10 7" xfId="12408"/>
    <cellStyle name="Total 3 10 8" xfId="12409"/>
    <cellStyle name="Total 3 11" xfId="12410"/>
    <cellStyle name="Total 3 11 2" xfId="12411"/>
    <cellStyle name="Total 3 11 3" xfId="12412"/>
    <cellStyle name="Total 3 11 4" xfId="12413"/>
    <cellStyle name="Total 3 11 5" xfId="12414"/>
    <cellStyle name="Total 3 11 6" xfId="12415"/>
    <cellStyle name="Total 3 11 7" xfId="12416"/>
    <cellStyle name="Total 3 11 8" xfId="12417"/>
    <cellStyle name="Total 3 12" xfId="12418"/>
    <cellStyle name="Total 3 12 2" xfId="12419"/>
    <cellStyle name="Total 3 12 3" xfId="12420"/>
    <cellStyle name="Total 3 12 4" xfId="12421"/>
    <cellStyle name="Total 3 12 5" xfId="12422"/>
    <cellStyle name="Total 3 12 6" xfId="12423"/>
    <cellStyle name="Total 3 12 7" xfId="12424"/>
    <cellStyle name="Total 3 12 8" xfId="12425"/>
    <cellStyle name="Total 3 13" xfId="12426"/>
    <cellStyle name="Total 3 13 2" xfId="12427"/>
    <cellStyle name="Total 3 13 3" xfId="12428"/>
    <cellStyle name="Total 3 13 4" xfId="12429"/>
    <cellStyle name="Total 3 13 5" xfId="12430"/>
    <cellStyle name="Total 3 13 6" xfId="12431"/>
    <cellStyle name="Total 3 13 7" xfId="12432"/>
    <cellStyle name="Total 3 13 8" xfId="12433"/>
    <cellStyle name="Total 3 14" xfId="12434"/>
    <cellStyle name="Total 3 15" xfId="12435"/>
    <cellStyle name="Total 3 16" xfId="12436"/>
    <cellStyle name="Total 3 16 2" xfId="12437"/>
    <cellStyle name="Total 3 17" xfId="12438"/>
    <cellStyle name="Total 3 17 2" xfId="12439"/>
    <cellStyle name="Total 3 18" xfId="12440"/>
    <cellStyle name="Total 3 19" xfId="12441"/>
    <cellStyle name="Total 3 2" xfId="12442"/>
    <cellStyle name="Total 3 20" xfId="12443"/>
    <cellStyle name="Total 3 21" xfId="12444"/>
    <cellStyle name="Total 3 22" xfId="12445"/>
    <cellStyle name="Total 3 23" xfId="12446"/>
    <cellStyle name="Total 3 24" xfId="12447"/>
    <cellStyle name="Total 3 25" xfId="12448"/>
    <cellStyle name="Total 3 26" xfId="12449"/>
    <cellStyle name="Total 3 27" xfId="12450"/>
    <cellStyle name="Total 3 28" xfId="47743"/>
    <cellStyle name="Total 3 3" xfId="12451"/>
    <cellStyle name="Total 3 3 2" xfId="12452"/>
    <cellStyle name="Total 3 3 3" xfId="12453"/>
    <cellStyle name="Total 3 3 4" xfId="12454"/>
    <cellStyle name="Total 3 3 5" xfId="12455"/>
    <cellStyle name="Total 3 3 6" xfId="12456"/>
    <cellStyle name="Total 3 3 7" xfId="12457"/>
    <cellStyle name="Total 3 3 8" xfId="12458"/>
    <cellStyle name="Total 3 4" xfId="12459"/>
    <cellStyle name="Total 3 4 2" xfId="12460"/>
    <cellStyle name="Total 3 4 3" xfId="12461"/>
    <cellStyle name="Total 3 4 4" xfId="12462"/>
    <cellStyle name="Total 3 4 5" xfId="12463"/>
    <cellStyle name="Total 3 4 6" xfId="12464"/>
    <cellStyle name="Total 3 4 7" xfId="12465"/>
    <cellStyle name="Total 3 4 8" xfId="12466"/>
    <cellStyle name="Total 3 5" xfId="12467"/>
    <cellStyle name="Total 3 5 2" xfId="12468"/>
    <cellStyle name="Total 3 5 3" xfId="12469"/>
    <cellStyle name="Total 3 5 4" xfId="12470"/>
    <cellStyle name="Total 3 5 5" xfId="12471"/>
    <cellStyle name="Total 3 5 6" xfId="12472"/>
    <cellStyle name="Total 3 5 7" xfId="12473"/>
    <cellStyle name="Total 3 5 8" xfId="12474"/>
    <cellStyle name="Total 3 6" xfId="12475"/>
    <cellStyle name="Total 3 6 2" xfId="12476"/>
    <cellStyle name="Total 3 6 3" xfId="12477"/>
    <cellStyle name="Total 3 6 4" xfId="12478"/>
    <cellStyle name="Total 3 6 5" xfId="12479"/>
    <cellStyle name="Total 3 6 6" xfId="12480"/>
    <cellStyle name="Total 3 6 7" xfId="12481"/>
    <cellStyle name="Total 3 6 8" xfId="12482"/>
    <cellStyle name="Total 3 7" xfId="12483"/>
    <cellStyle name="Total 3 7 2" xfId="12484"/>
    <cellStyle name="Total 3 7 3" xfId="12485"/>
    <cellStyle name="Total 3 7 4" xfId="12486"/>
    <cellStyle name="Total 3 7 5" xfId="12487"/>
    <cellStyle name="Total 3 7 6" xfId="12488"/>
    <cellStyle name="Total 3 7 7" xfId="12489"/>
    <cellStyle name="Total 3 7 8" xfId="12490"/>
    <cellStyle name="Total 3 8" xfId="12491"/>
    <cellStyle name="Total 3 8 2" xfId="12492"/>
    <cellStyle name="Total 3 8 3" xfId="12493"/>
    <cellStyle name="Total 3 8 4" xfId="12494"/>
    <cellStyle name="Total 3 8 5" xfId="12495"/>
    <cellStyle name="Total 3 8 6" xfId="12496"/>
    <cellStyle name="Total 3 8 7" xfId="12497"/>
    <cellStyle name="Total 3 8 8" xfId="12498"/>
    <cellStyle name="Total 3 9" xfId="12499"/>
    <cellStyle name="Total 3 9 2" xfId="12500"/>
    <cellStyle name="Total 3 9 3" xfId="12501"/>
    <cellStyle name="Total 3 9 4" xfId="12502"/>
    <cellStyle name="Total 3 9 5" xfId="12503"/>
    <cellStyle name="Total 3 9 6" xfId="12504"/>
    <cellStyle name="Total 3 9 7" xfId="12505"/>
    <cellStyle name="Total 3 9 8" xfId="12506"/>
    <cellStyle name="Total 4" xfId="12507"/>
    <cellStyle name="Total 4 2" xfId="12508"/>
    <cellStyle name="Total 4 3" xfId="12509"/>
    <cellStyle name="Total 4 4" xfId="12510"/>
    <cellStyle name="Total 4 5" xfId="12511"/>
    <cellStyle name="Total 4 6" xfId="12512"/>
    <cellStyle name="Total 4 7" xfId="12513"/>
    <cellStyle name="Total 5" xfId="12514"/>
    <cellStyle name="Total 5 2" xfId="12515"/>
    <cellStyle name="Total 5 3" xfId="12516"/>
    <cellStyle name="Total 5 4" xfId="12517"/>
    <cellStyle name="Total 6" xfId="12518"/>
    <cellStyle name="Total 6 2" xfId="12519"/>
    <cellStyle name="Total 6 3" xfId="12520"/>
    <cellStyle name="Total 6 4" xfId="12521"/>
    <cellStyle name="Total 7" xfId="12522"/>
    <cellStyle name="Total 7 2" xfId="12523"/>
    <cellStyle name="Total 7 3" xfId="12524"/>
    <cellStyle name="Total 7 4" xfId="12525"/>
    <cellStyle name="Total 8" xfId="12526"/>
    <cellStyle name="Total 8 2" xfId="12527"/>
    <cellStyle name="Total 8 3" xfId="12528"/>
    <cellStyle name="Total 8 4" xfId="12529"/>
    <cellStyle name="Total 9" xfId="12530"/>
    <cellStyle name="Total 9 2" xfId="12531"/>
    <cellStyle name="Total 9 3" xfId="12532"/>
    <cellStyle name="Total 9 4" xfId="12533"/>
    <cellStyle name="Tusental (0)_pldt" xfId="12534"/>
    <cellStyle name="Tusental_pldt" xfId="12535"/>
    <cellStyle name="Underline_Dbl" xfId="12536"/>
    <cellStyle name="Unlock" xfId="47744"/>
    <cellStyle name="UnlockBold" xfId="47745"/>
    <cellStyle name="Unprot" xfId="12537"/>
    <cellStyle name="Unprot 2" xfId="12538"/>
    <cellStyle name="Unprot 3" xfId="12539"/>
    <cellStyle name="Unprot$" xfId="12540"/>
    <cellStyle name="Unprot_Comverse 2004 Income Tax Review Wkbk 02 03" xfId="12541"/>
    <cellStyle name="Unprotect" xfId="12542"/>
    <cellStyle name="Update" xfId="12543"/>
    <cellStyle name="UploadThisRowValue" xfId="12544"/>
    <cellStyle name="Validation" xfId="12545"/>
    <cellStyle name="Validation 2" xfId="12546"/>
    <cellStyle name="values($ 0.000)" xfId="12547"/>
    <cellStyle name="values($ 0.000) 10" xfId="12548"/>
    <cellStyle name="values($ 0.000) 11" xfId="12549"/>
    <cellStyle name="values($ 0.000) 12" xfId="12550"/>
    <cellStyle name="values($ 0.000) 13" xfId="12551"/>
    <cellStyle name="values($ 0.000) 14" xfId="12552"/>
    <cellStyle name="values($ 0.000) 15" xfId="12553"/>
    <cellStyle name="values($ 0.000) 16" xfId="12554"/>
    <cellStyle name="values($ 0.000) 17" xfId="12555"/>
    <cellStyle name="values($ 0.000) 18" xfId="12556"/>
    <cellStyle name="values($ 0.000) 19" xfId="12557"/>
    <cellStyle name="values($ 0.000) 2" xfId="12558"/>
    <cellStyle name="values($ 0.000) 2 2" xfId="12559"/>
    <cellStyle name="values($ 0.000) 20" xfId="12560"/>
    <cellStyle name="values($ 0.000) 21" xfId="12561"/>
    <cellStyle name="values($ 0.000) 22" xfId="12562"/>
    <cellStyle name="values($ 0.000) 23" xfId="12563"/>
    <cellStyle name="values($ 0.000) 24" xfId="12564"/>
    <cellStyle name="values($ 0.000) 25" xfId="12565"/>
    <cellStyle name="values($ 0.000) 26" xfId="12566"/>
    <cellStyle name="values($ 0.000) 27" xfId="12567"/>
    <cellStyle name="values($ 0.000) 28" xfId="12568"/>
    <cellStyle name="values($ 0.000) 29" xfId="12569"/>
    <cellStyle name="values($ 0.000) 3" xfId="12570"/>
    <cellStyle name="values($ 0.000) 3 10" xfId="12571"/>
    <cellStyle name="values($ 0.000) 3 11" xfId="12572"/>
    <cellStyle name="values($ 0.000) 3 12" xfId="12573"/>
    <cellStyle name="values($ 0.000) 3 13" xfId="12574"/>
    <cellStyle name="values($ 0.000) 3 14" xfId="12575"/>
    <cellStyle name="values($ 0.000) 3 15" xfId="12576"/>
    <cellStyle name="values($ 0.000) 3 16" xfId="12577"/>
    <cellStyle name="values($ 0.000) 3 2" xfId="12578"/>
    <cellStyle name="values($ 0.000) 3 2 2" xfId="12579"/>
    <cellStyle name="values($ 0.000) 3 2 3" xfId="12580"/>
    <cellStyle name="values($ 0.000) 3 2 4" xfId="12581"/>
    <cellStyle name="values($ 0.000) 3 2 5" xfId="12582"/>
    <cellStyle name="values($ 0.000) 3 2 6" xfId="12583"/>
    <cellStyle name="values($ 0.000) 3 2 7" xfId="12584"/>
    <cellStyle name="values($ 0.000) 3 2 8" xfId="12585"/>
    <cellStyle name="values($ 0.000) 3 3" xfId="12586"/>
    <cellStyle name="values($ 0.000) 3 4" xfId="12587"/>
    <cellStyle name="values($ 0.000) 3 5" xfId="12588"/>
    <cellStyle name="values($ 0.000) 3 6" xfId="12589"/>
    <cellStyle name="values($ 0.000) 3 7" xfId="12590"/>
    <cellStyle name="values($ 0.000) 3 8" xfId="12591"/>
    <cellStyle name="values($ 0.000) 3 9" xfId="12592"/>
    <cellStyle name="values($ 0.000) 30" xfId="12593"/>
    <cellStyle name="values($ 0.000) 31" xfId="12594"/>
    <cellStyle name="values($ 0.000) 32" xfId="12595"/>
    <cellStyle name="values($ 0.000) 33" xfId="12596"/>
    <cellStyle name="values($ 0.000) 34" xfId="12597"/>
    <cellStyle name="values($ 0.000) 35" xfId="12598"/>
    <cellStyle name="values($ 0.000) 36" xfId="12599"/>
    <cellStyle name="values($ 0.000) 37" xfId="12600"/>
    <cellStyle name="values($ 0.000) 38" xfId="12601"/>
    <cellStyle name="values($ 0.000) 39" xfId="12602"/>
    <cellStyle name="values($ 0.000) 4" xfId="12603"/>
    <cellStyle name="values($ 0.000) 40" xfId="12604"/>
    <cellStyle name="values($ 0.000) 41" xfId="12605"/>
    <cellStyle name="values($ 0.000) 5" xfId="12606"/>
    <cellStyle name="values($ 0.000) 6" xfId="12607"/>
    <cellStyle name="values($ 0.000) 7" xfId="12608"/>
    <cellStyle name="values($ 0.000) 8" xfId="12609"/>
    <cellStyle name="values($ 0.000) 9" xfId="12610"/>
    <cellStyle name="values(0.000)" xfId="12611"/>
    <cellStyle name="Valuta (0)_BIL CEE ABBREVIATO" xfId="12612"/>
    <cellStyle name="Valuta [0]_RESULTS" xfId="12613"/>
    <cellStyle name="Valuta_capextemp" xfId="12614"/>
    <cellStyle name="VENDOR" xfId="12615"/>
    <cellStyle name="Vérification" xfId="12616"/>
    <cellStyle name="VJ" xfId="12617"/>
    <cellStyle name="VJ.prt" xfId="12618"/>
    <cellStyle name="Währung [0]_(A) Access-Spares for 2000" xfId="12619"/>
    <cellStyle name="Währung_(A) Access-Spares for 2000" xfId="12620"/>
    <cellStyle name="Warning Text" xfId="92" builtinId="11" customBuiltin="1"/>
    <cellStyle name="Warning Text 10" xfId="12621"/>
    <cellStyle name="Warning Text 10 2" xfId="12622"/>
    <cellStyle name="Warning Text 10 3" xfId="12623"/>
    <cellStyle name="Warning Text 10 4" xfId="12624"/>
    <cellStyle name="Warning Text 11" xfId="12625"/>
    <cellStyle name="Warning Text 11 2" xfId="12626"/>
    <cellStyle name="Warning Text 11 3" xfId="12627"/>
    <cellStyle name="Warning Text 11 4" xfId="12628"/>
    <cellStyle name="Warning Text 12" xfId="12629"/>
    <cellStyle name="Warning Text 12 2" xfId="12630"/>
    <cellStyle name="Warning Text 12 3" xfId="12631"/>
    <cellStyle name="Warning Text 12 4" xfId="12632"/>
    <cellStyle name="Warning Text 13" xfId="12633"/>
    <cellStyle name="Warning Text 14" xfId="12634"/>
    <cellStyle name="Warning Text 15" xfId="12635"/>
    <cellStyle name="Warning Text 16" xfId="12636"/>
    <cellStyle name="Warning Text 17" xfId="12637"/>
    <cellStyle name="Warning Text 18" xfId="12638"/>
    <cellStyle name="Warning Text 19" xfId="12639"/>
    <cellStyle name="Warning Text 2" xfId="12640"/>
    <cellStyle name="Warning Text 2 10" xfId="12641"/>
    <cellStyle name="Warning Text 2 11" xfId="12642"/>
    <cellStyle name="Warning Text 2 12" xfId="12643"/>
    <cellStyle name="Warning Text 2 13" xfId="12644"/>
    <cellStyle name="Warning Text 2 14" xfId="47818"/>
    <cellStyle name="Warning Text 2 2" xfId="12645"/>
    <cellStyle name="Warning Text 2 2 2" xfId="47746"/>
    <cellStyle name="Warning Text 2 3" xfId="12646"/>
    <cellStyle name="Warning Text 2 3 2" xfId="12647"/>
    <cellStyle name="Warning Text 2 3 3" xfId="12648"/>
    <cellStyle name="Warning Text 2 3 4" xfId="12649"/>
    <cellStyle name="Warning Text 2 3 5" xfId="12650"/>
    <cellStyle name="Warning Text 2 3 6" xfId="12651"/>
    <cellStyle name="Warning Text 2 3 7" xfId="12652"/>
    <cellStyle name="Warning Text 2 3 8" xfId="12653"/>
    <cellStyle name="Warning Text 2 4" xfId="12654"/>
    <cellStyle name="Warning Text 2 4 2" xfId="12655"/>
    <cellStyle name="Warning Text 2 4 3" xfId="12656"/>
    <cellStyle name="Warning Text 2 4 4" xfId="12657"/>
    <cellStyle name="Warning Text 2 4 5" xfId="12658"/>
    <cellStyle name="Warning Text 2 4 6" xfId="12659"/>
    <cellStyle name="Warning Text 2 4 7" xfId="12660"/>
    <cellStyle name="Warning Text 2 4 8" xfId="12661"/>
    <cellStyle name="Warning Text 2 5" xfId="12662"/>
    <cellStyle name="Warning Text 2 5 2" xfId="12663"/>
    <cellStyle name="Warning Text 2 5 3" xfId="12664"/>
    <cellStyle name="Warning Text 2 5 4" xfId="12665"/>
    <cellStyle name="Warning Text 2 5 5" xfId="12666"/>
    <cellStyle name="Warning Text 2 5 6" xfId="12667"/>
    <cellStyle name="Warning Text 2 5 7" xfId="12668"/>
    <cellStyle name="Warning Text 2 5 8" xfId="12669"/>
    <cellStyle name="Warning Text 2 6" xfId="12670"/>
    <cellStyle name="Warning Text 2 7" xfId="12671"/>
    <cellStyle name="Warning Text 2 8" xfId="12672"/>
    <cellStyle name="Warning Text 2 9" xfId="12673"/>
    <cellStyle name="Warning Text 20" xfId="47747"/>
    <cellStyle name="Warning Text 3" xfId="12674"/>
    <cellStyle name="Warning Text 3 10" xfId="12675"/>
    <cellStyle name="Warning Text 3 11" xfId="12676"/>
    <cellStyle name="Warning Text 3 12" xfId="12677"/>
    <cellStyle name="Warning Text 3 13" xfId="12678"/>
    <cellStyle name="Warning Text 3 2" xfId="12679"/>
    <cellStyle name="Warning Text 3 3" xfId="12680"/>
    <cellStyle name="Warning Text 3 3 2" xfId="12681"/>
    <cellStyle name="Warning Text 3 3 3" xfId="12682"/>
    <cellStyle name="Warning Text 3 3 4" xfId="12683"/>
    <cellStyle name="Warning Text 3 3 5" xfId="12684"/>
    <cellStyle name="Warning Text 3 3 6" xfId="12685"/>
    <cellStyle name="Warning Text 3 3 7" xfId="12686"/>
    <cellStyle name="Warning Text 3 3 8" xfId="12687"/>
    <cellStyle name="Warning Text 3 4" xfId="12688"/>
    <cellStyle name="Warning Text 3 4 2" xfId="12689"/>
    <cellStyle name="Warning Text 3 4 3" xfId="12690"/>
    <cellStyle name="Warning Text 3 4 4" xfId="12691"/>
    <cellStyle name="Warning Text 3 4 5" xfId="12692"/>
    <cellStyle name="Warning Text 3 4 6" xfId="12693"/>
    <cellStyle name="Warning Text 3 4 7" xfId="12694"/>
    <cellStyle name="Warning Text 3 4 8" xfId="12695"/>
    <cellStyle name="Warning Text 3 5" xfId="12696"/>
    <cellStyle name="Warning Text 3 5 2" xfId="12697"/>
    <cellStyle name="Warning Text 3 5 3" xfId="12698"/>
    <cellStyle name="Warning Text 3 5 4" xfId="12699"/>
    <cellStyle name="Warning Text 3 5 5" xfId="12700"/>
    <cellStyle name="Warning Text 3 5 6" xfId="12701"/>
    <cellStyle name="Warning Text 3 5 7" xfId="12702"/>
    <cellStyle name="Warning Text 3 5 8" xfId="12703"/>
    <cellStyle name="Warning Text 3 6" xfId="12704"/>
    <cellStyle name="Warning Text 3 7" xfId="12705"/>
    <cellStyle name="Warning Text 3 8" xfId="12706"/>
    <cellStyle name="Warning Text 3 9" xfId="12707"/>
    <cellStyle name="Warning Text 4" xfId="12708"/>
    <cellStyle name="Warning Text 4 2" xfId="12709"/>
    <cellStyle name="Warning Text 4 3" xfId="12710"/>
    <cellStyle name="Warning Text 4 4" xfId="12711"/>
    <cellStyle name="Warning Text 5" xfId="12712"/>
    <cellStyle name="Warning Text 5 2" xfId="12713"/>
    <cellStyle name="Warning Text 5 3" xfId="12714"/>
    <cellStyle name="Warning Text 5 4" xfId="12715"/>
    <cellStyle name="Warning Text 6" xfId="12716"/>
    <cellStyle name="Warning Text 6 2" xfId="12717"/>
    <cellStyle name="Warning Text 6 3" xfId="12718"/>
    <cellStyle name="Warning Text 6 4" xfId="12719"/>
    <cellStyle name="Warning Text 7" xfId="12720"/>
    <cellStyle name="Warning Text 7 2" xfId="12721"/>
    <cellStyle name="Warning Text 7 3" xfId="12722"/>
    <cellStyle name="Warning Text 7 4" xfId="12723"/>
    <cellStyle name="Warning Text 8" xfId="12724"/>
    <cellStyle name="Warning Text 8 2" xfId="12725"/>
    <cellStyle name="Warning Text 8 3" xfId="12726"/>
    <cellStyle name="Warning Text 8 4" xfId="12727"/>
    <cellStyle name="Warning Text 9" xfId="12728"/>
    <cellStyle name="Warning Text 9 2" xfId="12729"/>
    <cellStyle name="Warning Text 9 3" xfId="12730"/>
    <cellStyle name="Warning Text 9 4" xfId="12731"/>
    <cellStyle name="weekly" xfId="12732"/>
    <cellStyle name="Workpaper_Title" xfId="12733"/>
    <cellStyle name="WP_Name_11" xfId="12734"/>
    <cellStyle name="XFormula" xfId="47748"/>
    <cellStyle name="XFormulaBold" xfId="47749"/>
    <cellStyle name="XLock" xfId="47750"/>
    <cellStyle name="Year" xfId="77"/>
    <cellStyle name="Year 2" xfId="12735"/>
    <cellStyle name="Обычный_Лист1" xfId="12736"/>
    <cellStyle name="パーセント()" xfId="12737"/>
    <cellStyle name="パーセント(0.00)" xfId="12738"/>
    <cellStyle name="パーセント[0.00]" xfId="12739"/>
    <cellStyle name="パーセント_Book2" xfId="12740"/>
    <cellStyle name="一般_!!!GO" xfId="12741"/>
    <cellStyle name="千分位[0]_!!!GO" xfId="12742"/>
    <cellStyle name="千分位_!!!GO" xfId="12743"/>
    <cellStyle name="常规_GSS CONVERTION 27.03.06" xfId="12744"/>
    <cellStyle name="折り返し" xfId="12745"/>
    <cellStyle name="桁区切り [0.00]_Bank Rec - JC - Dec 31 2003" xfId="12746"/>
    <cellStyle name="桁区切り_Book2" xfId="12747"/>
    <cellStyle name="標準_Bank Rec - JC - Dec 31 2003" xfId="12748"/>
    <cellStyle name="見出し１" xfId="12749"/>
    <cellStyle name="貨幣 [0]_!!!GO" xfId="12750"/>
    <cellStyle name="貨幣_!!!GO" xfId="12751"/>
    <cellStyle name="通貨 [0.00]_SHIT" xfId="12752"/>
    <cellStyle name="通貨_SHIT" xfId="127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2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102" Type="http://schemas.openxmlformats.org/officeDocument/2006/relationships/externalLink" Target="externalLinks/externalLink18.xml"/><Relationship Id="rId110" Type="http://schemas.openxmlformats.org/officeDocument/2006/relationships/externalLink" Target="externalLinks/externalLink26.xml"/><Relationship Id="rId115"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6.xml"/><Relationship Id="rId95"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6.xml"/><Relationship Id="rId105" Type="http://schemas.openxmlformats.org/officeDocument/2006/relationships/externalLink" Target="externalLinks/externalLink21.xml"/><Relationship Id="rId113" Type="http://schemas.openxmlformats.org/officeDocument/2006/relationships/sharedStrings" Target="sharedStrings.xml"/><Relationship Id="rId118"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externalLink" Target="externalLinks/externalLink9.xml"/><Relationship Id="rId98"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9.xml"/><Relationship Id="rId108" Type="http://schemas.openxmlformats.org/officeDocument/2006/relationships/externalLink" Target="externalLinks/externalLink24.xml"/><Relationship Id="rId11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externalLink" Target="externalLinks/externalLink12.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2.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externalLink" Target="externalLinks/externalLink10.xml"/><Relationship Id="rId99" Type="http://schemas.openxmlformats.org/officeDocument/2006/relationships/externalLink" Target="externalLinks/externalLink15.xml"/><Relationship Id="rId10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3.xml"/><Relationship Id="rId104" Type="http://schemas.openxmlformats.org/officeDocument/2006/relationships/externalLink" Target="externalLinks/externalLink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xdr:twoCellAnchor>
    <xdr:from>
      <xdr:col>1</xdr:col>
      <xdr:colOff>2867025</xdr:colOff>
      <xdr:row>145</xdr:row>
      <xdr:rowOff>38100</xdr:rowOff>
    </xdr:from>
    <xdr:to>
      <xdr:col>1</xdr:col>
      <xdr:colOff>3305175</xdr:colOff>
      <xdr:row>146</xdr:row>
      <xdr:rowOff>0</xdr:rowOff>
    </xdr:to>
    <xdr:sp macro="" textlink="" fLocksText="0">
      <xdr:nvSpPr>
        <xdr:cNvPr id="6804" name="Rectangle 9"/>
        <xdr:cNvSpPr>
          <a:spLocks noChangeArrowheads="1"/>
        </xdr:cNvSpPr>
      </xdr:nvSpPr>
      <xdr:spPr bwMode="auto">
        <a:xfrm>
          <a:off x="3095625" y="29546550"/>
          <a:ext cx="438150" cy="152400"/>
        </a:xfrm>
        <a:prstGeom prst="rect">
          <a:avLst/>
        </a:prstGeom>
        <a:noFill/>
        <a:ln w="9525">
          <a:solidFill>
            <a:srgbClr val="000000"/>
          </a:solidFill>
          <a:miter lim="800000"/>
          <a:headEnd/>
          <a:tailEnd/>
        </a:ln>
      </xdr:spPr>
    </xdr:sp>
    <xdr:clientData fLocksWithSheet="0"/>
  </xdr:twoCellAnchor>
  <xdr:twoCellAnchor>
    <xdr:from>
      <xdr:col>1</xdr:col>
      <xdr:colOff>2867025</xdr:colOff>
      <xdr:row>144</xdr:row>
      <xdr:rowOff>38100</xdr:rowOff>
    </xdr:from>
    <xdr:to>
      <xdr:col>1</xdr:col>
      <xdr:colOff>3305175</xdr:colOff>
      <xdr:row>145</xdr:row>
      <xdr:rowOff>0</xdr:rowOff>
    </xdr:to>
    <xdr:sp macro="" textlink="" fLocksText="0">
      <xdr:nvSpPr>
        <xdr:cNvPr id="4" name="Rectangle 9"/>
        <xdr:cNvSpPr>
          <a:spLocks noChangeArrowheads="1"/>
        </xdr:cNvSpPr>
      </xdr:nvSpPr>
      <xdr:spPr bwMode="auto">
        <a:xfrm>
          <a:off x="3095625" y="29356050"/>
          <a:ext cx="438150" cy="152400"/>
        </a:xfrm>
        <a:prstGeom prst="rect">
          <a:avLst/>
        </a:prstGeom>
        <a:noFill/>
        <a:ln w="9525">
          <a:solidFill>
            <a:srgbClr val="000000"/>
          </a:solidFill>
          <a:miter lim="800000"/>
          <a:headEnd/>
          <a:tailEnd/>
        </a:ln>
      </xdr:spPr>
    </xdr:sp>
    <xdr:clientData fLocksWithSheet="0"/>
  </xdr:twoCellAnchor>
  <xdr:twoCellAnchor>
    <xdr:from>
      <xdr:col>1</xdr:col>
      <xdr:colOff>3211286</xdr:colOff>
      <xdr:row>146</xdr:row>
      <xdr:rowOff>27214</xdr:rowOff>
    </xdr:from>
    <xdr:to>
      <xdr:col>1</xdr:col>
      <xdr:colOff>3864429</xdr:colOff>
      <xdr:row>147</xdr:row>
      <xdr:rowOff>163286</xdr:rowOff>
    </xdr:to>
    <xdr:sp macro="" textlink="">
      <xdr:nvSpPr>
        <xdr:cNvPr id="2" name="TextBox 1"/>
        <xdr:cNvSpPr txBox="1"/>
      </xdr:nvSpPr>
      <xdr:spPr>
        <a:xfrm>
          <a:off x="3442607" y="28289250"/>
          <a:ext cx="653143" cy="340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1409700</xdr:colOff>
      <xdr:row>20</xdr:row>
      <xdr:rowOff>38100</xdr:rowOff>
    </xdr:from>
    <xdr:to>
      <xdr:col>4</xdr:col>
      <xdr:colOff>552450</xdr:colOff>
      <xdr:row>26</xdr:row>
      <xdr:rowOff>47625</xdr:rowOff>
    </xdr:to>
    <xdr:sp macro="" textlink="">
      <xdr:nvSpPr>
        <xdr:cNvPr id="2" name="TextBox 1"/>
        <xdr:cNvSpPr txBox="1"/>
      </xdr:nvSpPr>
      <xdr:spPr>
        <a:xfrm>
          <a:off x="4486275" y="3848100"/>
          <a:ext cx="20002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t>NA</a:t>
          </a:r>
        </a:p>
      </xdr:txBody>
    </xdr:sp>
    <xdr:clientData/>
  </xdr:twoCellAnchor>
  <xdr:twoCellAnchor>
    <xdr:from>
      <xdr:col>8</xdr:col>
      <xdr:colOff>0</xdr:colOff>
      <xdr:row>20</xdr:row>
      <xdr:rowOff>0</xdr:rowOff>
    </xdr:from>
    <xdr:to>
      <xdr:col>9</xdr:col>
      <xdr:colOff>914400</xdr:colOff>
      <xdr:row>26</xdr:row>
      <xdr:rowOff>9525</xdr:rowOff>
    </xdr:to>
    <xdr:sp macro="" textlink="">
      <xdr:nvSpPr>
        <xdr:cNvPr id="3" name="TextBox 2"/>
        <xdr:cNvSpPr txBox="1"/>
      </xdr:nvSpPr>
      <xdr:spPr>
        <a:xfrm>
          <a:off x="11087100" y="3810000"/>
          <a:ext cx="20002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t>NA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631032</xdr:colOff>
      <xdr:row>11</xdr:row>
      <xdr:rowOff>178594</xdr:rowOff>
    </xdr:from>
    <xdr:to>
      <xdr:col>1</xdr:col>
      <xdr:colOff>2631282</xdr:colOff>
      <xdr:row>17</xdr:row>
      <xdr:rowOff>188119</xdr:rowOff>
    </xdr:to>
    <xdr:sp macro="" textlink="">
      <xdr:nvSpPr>
        <xdr:cNvPr id="2" name="TextBox 1"/>
        <xdr:cNvSpPr txBox="1"/>
      </xdr:nvSpPr>
      <xdr:spPr>
        <a:xfrm>
          <a:off x="1035845" y="2274094"/>
          <a:ext cx="20002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t>NA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557893</xdr:colOff>
      <xdr:row>22</xdr:row>
      <xdr:rowOff>40822</xdr:rowOff>
    </xdr:from>
    <xdr:to>
      <xdr:col>1</xdr:col>
      <xdr:colOff>2558143</xdr:colOff>
      <xdr:row>28</xdr:row>
      <xdr:rowOff>50347</xdr:rowOff>
    </xdr:to>
    <xdr:sp macro="" textlink="">
      <xdr:nvSpPr>
        <xdr:cNvPr id="2" name="TextBox 1"/>
        <xdr:cNvSpPr txBox="1"/>
      </xdr:nvSpPr>
      <xdr:spPr>
        <a:xfrm>
          <a:off x="898072" y="4272643"/>
          <a:ext cx="20002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t>NA</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2457450</xdr:colOff>
          <xdr:row>42</xdr:row>
          <xdr:rowOff>0</xdr:rowOff>
        </xdr:from>
        <xdr:to>
          <xdr:col>2</xdr:col>
          <xdr:colOff>3457575</xdr:colOff>
          <xdr:row>42</xdr:row>
          <xdr:rowOff>0</xdr:rowOff>
        </xdr:to>
        <xdr:sp macro="" textlink="">
          <xdr:nvSpPr>
            <xdr:cNvPr id="46132" name="Button 52" hidden="1">
              <a:extLst>
                <a:ext uri="{63B3BB69-23CF-44E3-9099-C40C66FF867C}">
                  <a14:compatExt spid="_x0000_s4613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274 - 27</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2714625</xdr:colOff>
          <xdr:row>43</xdr:row>
          <xdr:rowOff>76200</xdr:rowOff>
        </xdr:from>
        <xdr:to>
          <xdr:col>2</xdr:col>
          <xdr:colOff>3867150</xdr:colOff>
          <xdr:row>43</xdr:row>
          <xdr:rowOff>76200</xdr:rowOff>
        </xdr:to>
        <xdr:sp macro="" textlink="">
          <xdr:nvSpPr>
            <xdr:cNvPr id="47157" name="Button 53" hidden="1">
              <a:extLst>
                <a:ext uri="{63B3BB69-23CF-44E3-9099-C40C66FF867C}">
                  <a14:compatExt spid="_x0000_s471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276 - 27</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3295650</xdr:colOff>
          <xdr:row>39</xdr:row>
          <xdr:rowOff>9525</xdr:rowOff>
        </xdr:from>
        <xdr:to>
          <xdr:col>2</xdr:col>
          <xdr:colOff>323850</xdr:colOff>
          <xdr:row>39</xdr:row>
          <xdr:rowOff>9525</xdr:rowOff>
        </xdr:to>
        <xdr:sp macro="" textlink="">
          <xdr:nvSpPr>
            <xdr:cNvPr id="48182" name="Button 54" hidden="1">
              <a:extLst>
                <a:ext uri="{63B3BB69-23CF-44E3-9099-C40C66FF867C}">
                  <a14:compatExt spid="_x0000_s4818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3295650</xdr:colOff>
          <xdr:row>39</xdr:row>
          <xdr:rowOff>9525</xdr:rowOff>
        </xdr:from>
        <xdr:to>
          <xdr:col>2</xdr:col>
          <xdr:colOff>323850</xdr:colOff>
          <xdr:row>39</xdr:row>
          <xdr:rowOff>9525</xdr:rowOff>
        </xdr:to>
        <xdr:sp macro="" textlink="">
          <xdr:nvSpPr>
            <xdr:cNvPr id="48183" name="Button 55" hidden="1">
              <a:extLst>
                <a:ext uri="{63B3BB69-23CF-44E3-9099-C40C66FF867C}">
                  <a14:compatExt spid="_x0000_s4818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2254250</xdr:colOff>
      <xdr:row>32</xdr:row>
      <xdr:rowOff>127000</xdr:rowOff>
    </xdr:from>
    <xdr:to>
      <xdr:col>4</xdr:col>
      <xdr:colOff>79375</xdr:colOff>
      <xdr:row>38</xdr:row>
      <xdr:rowOff>127000</xdr:rowOff>
    </xdr:to>
    <xdr:sp macro="" textlink="">
      <xdr:nvSpPr>
        <xdr:cNvPr id="2" name="TextBox 1"/>
        <xdr:cNvSpPr txBox="1"/>
      </xdr:nvSpPr>
      <xdr:spPr>
        <a:xfrm>
          <a:off x="2778125" y="6223000"/>
          <a:ext cx="45878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1"/>
            <a:t>NA</a:t>
          </a:r>
        </a:p>
      </xdr:txBody>
    </xdr:sp>
    <xdr:clientData/>
  </xdr:twoCellAnchor>
  <xdr:twoCellAnchor>
    <xdr:from>
      <xdr:col>7</xdr:col>
      <xdr:colOff>0</xdr:colOff>
      <xdr:row>32</xdr:row>
      <xdr:rowOff>0</xdr:rowOff>
    </xdr:from>
    <xdr:to>
      <xdr:col>9</xdr:col>
      <xdr:colOff>317500</xdr:colOff>
      <xdr:row>38</xdr:row>
      <xdr:rowOff>0</xdr:rowOff>
    </xdr:to>
    <xdr:sp macro="" textlink="">
      <xdr:nvSpPr>
        <xdr:cNvPr id="3" name="TextBox 2"/>
        <xdr:cNvSpPr txBox="1"/>
      </xdr:nvSpPr>
      <xdr:spPr>
        <a:xfrm>
          <a:off x="9779000" y="6096000"/>
          <a:ext cx="45878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1"/>
            <a:t>NA</a:t>
          </a:r>
        </a:p>
      </xdr:txBody>
    </xdr:sp>
    <xdr:clientData/>
  </xdr:twoCellAnchor>
  <xdr:twoCellAnchor>
    <xdr:from>
      <xdr:col>13</xdr:col>
      <xdr:colOff>0</xdr:colOff>
      <xdr:row>32</xdr:row>
      <xdr:rowOff>0</xdr:rowOff>
    </xdr:from>
    <xdr:to>
      <xdr:col>16</xdr:col>
      <xdr:colOff>492125</xdr:colOff>
      <xdr:row>38</xdr:row>
      <xdr:rowOff>0</xdr:rowOff>
    </xdr:to>
    <xdr:sp macro="" textlink="">
      <xdr:nvSpPr>
        <xdr:cNvPr id="4" name="TextBox 3"/>
        <xdr:cNvSpPr txBox="1"/>
      </xdr:nvSpPr>
      <xdr:spPr>
        <a:xfrm>
          <a:off x="17875250" y="6096000"/>
          <a:ext cx="45878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1"/>
            <a:t>NA</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44</xdr:row>
          <xdr:rowOff>19050</xdr:rowOff>
        </xdr:from>
        <xdr:to>
          <xdr:col>3</xdr:col>
          <xdr:colOff>857250</xdr:colOff>
          <xdr:row>44</xdr:row>
          <xdr:rowOff>19050</xdr:rowOff>
        </xdr:to>
        <xdr:sp macro="" textlink="">
          <xdr:nvSpPr>
            <xdr:cNvPr id="55357" name="Button 61" hidden="1">
              <a:extLst>
                <a:ext uri="{63B3BB69-23CF-44E3-9099-C40C66FF867C}">
                  <a14:compatExt spid="_x0000_s553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44</xdr:row>
          <xdr:rowOff>19050</xdr:rowOff>
        </xdr:from>
        <xdr:to>
          <xdr:col>3</xdr:col>
          <xdr:colOff>857250</xdr:colOff>
          <xdr:row>44</xdr:row>
          <xdr:rowOff>19050</xdr:rowOff>
        </xdr:to>
        <xdr:sp macro="" textlink="">
          <xdr:nvSpPr>
            <xdr:cNvPr id="55358" name="Button 62" hidden="1">
              <a:extLst>
                <a:ext uri="{63B3BB69-23CF-44E3-9099-C40C66FF867C}">
                  <a14:compatExt spid="_x0000_s5535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535781</xdr:colOff>
      <xdr:row>32</xdr:row>
      <xdr:rowOff>71438</xdr:rowOff>
    </xdr:from>
    <xdr:to>
      <xdr:col>4</xdr:col>
      <xdr:colOff>511969</xdr:colOff>
      <xdr:row>36</xdr:row>
      <xdr:rowOff>166688</xdr:rowOff>
    </xdr:to>
    <xdr:sp macro="" textlink="">
      <xdr:nvSpPr>
        <xdr:cNvPr id="2" name="TextBox 1"/>
        <xdr:cNvSpPr txBox="1"/>
      </xdr:nvSpPr>
      <xdr:spPr>
        <a:xfrm>
          <a:off x="3774281" y="6274594"/>
          <a:ext cx="2202657"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t>NA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361950</xdr:colOff>
      <xdr:row>19</xdr:row>
      <xdr:rowOff>114300</xdr:rowOff>
    </xdr:from>
    <xdr:to>
      <xdr:col>4</xdr:col>
      <xdr:colOff>742950</xdr:colOff>
      <xdr:row>26</xdr:row>
      <xdr:rowOff>95250</xdr:rowOff>
    </xdr:to>
    <xdr:sp macro="" textlink="">
      <xdr:nvSpPr>
        <xdr:cNvPr id="2" name="TextBox 1"/>
        <xdr:cNvSpPr txBox="1"/>
      </xdr:nvSpPr>
      <xdr:spPr>
        <a:xfrm>
          <a:off x="5010150" y="3790950"/>
          <a:ext cx="24003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a:t>NA</a:t>
          </a:r>
        </a:p>
      </xdr:txBody>
    </xdr:sp>
    <xdr:clientData/>
  </xdr:twoCellAnchor>
  <xdr:twoCellAnchor>
    <xdr:from>
      <xdr:col>8</xdr:col>
      <xdr:colOff>0</xdr:colOff>
      <xdr:row>20</xdr:row>
      <xdr:rowOff>0</xdr:rowOff>
    </xdr:from>
    <xdr:to>
      <xdr:col>10</xdr:col>
      <xdr:colOff>381000</xdr:colOff>
      <xdr:row>26</xdr:row>
      <xdr:rowOff>171450</xdr:rowOff>
    </xdr:to>
    <xdr:sp macro="" textlink="">
      <xdr:nvSpPr>
        <xdr:cNvPr id="3" name="TextBox 2"/>
        <xdr:cNvSpPr txBox="1"/>
      </xdr:nvSpPr>
      <xdr:spPr>
        <a:xfrm>
          <a:off x="10325100" y="3867150"/>
          <a:ext cx="24003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a:t>NA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19</xdr:row>
      <xdr:rowOff>0</xdr:rowOff>
    </xdr:from>
    <xdr:to>
      <xdr:col>3</xdr:col>
      <xdr:colOff>1143000</xdr:colOff>
      <xdr:row>25</xdr:row>
      <xdr:rowOff>171450</xdr:rowOff>
    </xdr:to>
    <xdr:sp macro="" textlink="">
      <xdr:nvSpPr>
        <xdr:cNvPr id="2" name="TextBox 1"/>
        <xdr:cNvSpPr txBox="1"/>
      </xdr:nvSpPr>
      <xdr:spPr>
        <a:xfrm>
          <a:off x="4552950" y="3676650"/>
          <a:ext cx="24003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a:t>NA</a:t>
          </a:r>
        </a:p>
      </xdr:txBody>
    </xdr:sp>
    <xdr:clientData/>
  </xdr:twoCellAnchor>
  <xdr:twoCellAnchor>
    <xdr:from>
      <xdr:col>7</xdr:col>
      <xdr:colOff>0</xdr:colOff>
      <xdr:row>19</xdr:row>
      <xdr:rowOff>0</xdr:rowOff>
    </xdr:from>
    <xdr:to>
      <xdr:col>8</xdr:col>
      <xdr:colOff>1047750</xdr:colOff>
      <xdr:row>25</xdr:row>
      <xdr:rowOff>171450</xdr:rowOff>
    </xdr:to>
    <xdr:sp macro="" textlink="">
      <xdr:nvSpPr>
        <xdr:cNvPr id="3" name="TextBox 2"/>
        <xdr:cNvSpPr txBox="1"/>
      </xdr:nvSpPr>
      <xdr:spPr>
        <a:xfrm>
          <a:off x="10153650" y="3676650"/>
          <a:ext cx="24003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a:t>NA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22</xdr:row>
      <xdr:rowOff>0</xdr:rowOff>
    </xdr:from>
    <xdr:to>
      <xdr:col>5</xdr:col>
      <xdr:colOff>1143000</xdr:colOff>
      <xdr:row>28</xdr:row>
      <xdr:rowOff>171450</xdr:rowOff>
    </xdr:to>
    <xdr:sp macro="" textlink="">
      <xdr:nvSpPr>
        <xdr:cNvPr id="2" name="TextBox 1"/>
        <xdr:cNvSpPr txBox="1"/>
      </xdr:nvSpPr>
      <xdr:spPr>
        <a:xfrm>
          <a:off x="7372350" y="4248150"/>
          <a:ext cx="24003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a:t>NA</a:t>
          </a:r>
        </a:p>
      </xdr:txBody>
    </xdr:sp>
    <xdr:clientData/>
  </xdr:twoCellAnchor>
  <xdr:twoCellAnchor>
    <xdr:from>
      <xdr:col>7</xdr:col>
      <xdr:colOff>0</xdr:colOff>
      <xdr:row>22</xdr:row>
      <xdr:rowOff>0</xdr:rowOff>
    </xdr:from>
    <xdr:to>
      <xdr:col>8</xdr:col>
      <xdr:colOff>971550</xdr:colOff>
      <xdr:row>28</xdr:row>
      <xdr:rowOff>171450</xdr:rowOff>
    </xdr:to>
    <xdr:sp macro="" textlink="">
      <xdr:nvSpPr>
        <xdr:cNvPr id="3" name="TextBox 2"/>
        <xdr:cNvSpPr txBox="1"/>
      </xdr:nvSpPr>
      <xdr:spPr>
        <a:xfrm>
          <a:off x="10306050" y="4248150"/>
          <a:ext cx="24003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a:t>NA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18</xdr:row>
      <xdr:rowOff>0</xdr:rowOff>
    </xdr:from>
    <xdr:to>
      <xdr:col>2</xdr:col>
      <xdr:colOff>971550</xdr:colOff>
      <xdr:row>24</xdr:row>
      <xdr:rowOff>171450</xdr:rowOff>
    </xdr:to>
    <xdr:sp macro="" textlink="">
      <xdr:nvSpPr>
        <xdr:cNvPr id="2" name="TextBox 1"/>
        <xdr:cNvSpPr txBox="1"/>
      </xdr:nvSpPr>
      <xdr:spPr>
        <a:xfrm>
          <a:off x="404813" y="3429000"/>
          <a:ext cx="24003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a:t>NA</a:t>
          </a:r>
        </a:p>
      </xdr:txBody>
    </xdr:sp>
    <xdr:clientData/>
  </xdr:twoCellAnchor>
  <xdr:twoCellAnchor>
    <xdr:from>
      <xdr:col>9</xdr:col>
      <xdr:colOff>0</xdr:colOff>
      <xdr:row>18</xdr:row>
      <xdr:rowOff>0</xdr:rowOff>
    </xdr:from>
    <xdr:to>
      <xdr:col>10</xdr:col>
      <xdr:colOff>971550</xdr:colOff>
      <xdr:row>24</xdr:row>
      <xdr:rowOff>171450</xdr:rowOff>
    </xdr:to>
    <xdr:sp macro="" textlink="">
      <xdr:nvSpPr>
        <xdr:cNvPr id="3" name="TextBox 2"/>
        <xdr:cNvSpPr txBox="1"/>
      </xdr:nvSpPr>
      <xdr:spPr>
        <a:xfrm>
          <a:off x="9763125" y="3429000"/>
          <a:ext cx="24003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a:t>NA</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923925</xdr:colOff>
          <xdr:row>49</xdr:row>
          <xdr:rowOff>0</xdr:rowOff>
        </xdr:from>
        <xdr:to>
          <xdr:col>4</xdr:col>
          <xdr:colOff>371475</xdr:colOff>
          <xdr:row>49</xdr:row>
          <xdr:rowOff>0</xdr:rowOff>
        </xdr:to>
        <xdr:sp macro="" textlink="">
          <xdr:nvSpPr>
            <xdr:cNvPr id="75857" name="Button 81" hidden="1">
              <a:extLst>
                <a:ext uri="{63B3BB69-23CF-44E3-9099-C40C66FF867C}">
                  <a14:compatExt spid="_x0000_s758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45</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eintranet/General%20Accounting/Reports_Analysis/PSC/PSC%202006/Final%20to%20PSC/2006%20PSC%20Forms%20Final%20to%20PSC_101%20to%204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yiml/Application%20Data/Microsoft/Excel/2006%20PSC%20Forms%20Final%20to%20PSC_101%20to%20450%20(version%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eintranet/General%20Accounting/Reports_Analysis/PSC/PSC%202007/Annual%20Filing/2007%20PSC%20Filing%20Final/2007%20PSC%20FERC_Page%20101%20to%20450%20revi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eintranet/General%20Accounting/Reports_Analysis/PSC/PSC%202007/Annual%20Filing/2007%20PSC%20Filing%20Final/2007%20PSC%20FERC_Page%20101%20to%2045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heungel\AppData\Local\Microsoft\Windows\Temporary%20Internet%20Files\Content.Outlook\7JPP5SX1\2015%20Annual%20PSC%20Filing%20Electric%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eintranet/General%20Accounting/Reports_Analysis/FERC/2008/Annual%20Report/FERC%20CONED%20Form%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General%20Accounting/Elliott-Barnes/FERC%20Quarterly%20Reporting/2nd%20Quarter%20'04/FERC%20Quarterly%20Mo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scagliusip/Local%20Settings/Temporary%20Internet%20Files/OLK24/FercConedFORMS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General%20Accounting/2002%20PSC%20Annual%20Report/CON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scagliusip/Local%20Settings/Temporary%20Internet%20Files/OLK24/NypscForm182/CON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barettaa/Local%20Settings/Temporary%20Internet%20Files/OLK7/CONED%20FERC%20Form%20-20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yiml/Local%20Settings/Temporary%20Internet%20Files/OLK12/FERC%20CONED%20Form%20-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2008%20PSC%20FERC%20Page%20101%20to%20450%20version%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vilardif/Local%20Settings/Temporary%20Internet%20Files/OLK4F/Psc2003_UNDER%20CONST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ceteams/Documents%20and%20Settings/scagliusip/Local%20Settings/Temporary%20Internet%20Files/OLK24/FercConedFORMS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ceteams/Documents%20and%20Settings/vilardif/Local%20Settings/Temporary%20Internet%20Files/OLK4F/Psc2003_UNDER%20CONST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ZZZ\research\Temporary%20Internet%20Files\OLK17D\ORU%20SECFINANCI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ZZZ\research\Temporary%20Internet%20Files\OLK17D\CEI%20Consolidating%20Statemen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JEROLIMOVG\Local%20Settings\Temporary%20Internet%20Files\OLK60\Customers2007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ceintranet/General%20Accounting/ConsolidationGroup/JournalEntries/Top%20Sided%20Consolidating/2008/JE_2008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General%20Accounting/2002%20PSC%20Annual%20Report/PSCCON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2008%20PSC%20FERC%20Page%20101%20to%2045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ceteams/Documents%20and%20Settings/scagliusip/Local%20Settings/Temporary%20Internet%20Files/OLK24/FercConedFORM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3.dps.ny.gov/Users/a288wk/Desktop/Copy%20of%20fercfor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3.dps.ny.gov/Users/a288wk/Documents/USOA%20Format%20assesment/PSC%20fercform%20with%20revisions%20based%20on%20FERC%20form%201%20changes%209-26-1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CARNEYJA\AppData\Local\Microsoft\Windows\Temporary%20Internet%20Files\Content.Outlook\6U5XAB9C\ORU%20-%20Average%20Depr%20Plant%20Bals%20(Depr%201301)%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amp;105 attached"/>
      <sheetName val="108109"/>
      <sheetName val="110113"/>
      <sheetName val="114117"/>
      <sheetName val="118119"/>
      <sheetName val="120121A"/>
      <sheetName val="122123"/>
      <sheetName val="122A-B"/>
      <sheetName val="200201"/>
      <sheetName val="202203"/>
      <sheetName val="204207"/>
      <sheetName val="208"/>
      <sheetName val="213"/>
      <sheetName val="214"/>
      <sheetName val="216"/>
      <sheetName val="216-A"/>
      <sheetName val="216-B"/>
      <sheetName val="216-C"/>
      <sheetName val="219"/>
      <sheetName val="221"/>
      <sheetName val="224225"/>
      <sheetName val="227"/>
      <sheetName val="228229"/>
      <sheetName val="230"/>
      <sheetName val="232"/>
      <sheetName val="233"/>
      <sheetName val="234"/>
      <sheetName val="250251"/>
      <sheetName val="253"/>
      <sheetName val="256257"/>
      <sheetName val="261"/>
      <sheetName val="262263"/>
      <sheetName val="262A-C"/>
      <sheetName val="262D"/>
      <sheetName val="266267"/>
      <sheetName val="269"/>
      <sheetName val="272273"/>
      <sheetName val="274275"/>
      <sheetName val="276-277A-F"/>
      <sheetName val="278A-B"/>
      <sheetName val="300301"/>
      <sheetName val="304"/>
      <sheetName val="310311"/>
      <sheetName val="320323"/>
      <sheetName val="326327"/>
      <sheetName val="328330"/>
      <sheetName val="332"/>
      <sheetName val="335"/>
      <sheetName val="336"/>
      <sheetName val="337-337A"/>
      <sheetName val="337B"/>
      <sheetName val="338"/>
      <sheetName val="340"/>
      <sheetName val="350351"/>
      <sheetName val="352353"/>
      <sheetName val="354355"/>
      <sheetName val="356-356A"/>
      <sheetName val="398"/>
      <sheetName val="400"/>
      <sheetName val="401"/>
      <sheetName val="402403"/>
      <sheetName val="406407"/>
      <sheetName val="408409"/>
      <sheetName val="422423"/>
      <sheetName val="424425"/>
      <sheetName val="426427"/>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sheetData sheetId="44"/>
      <sheetData sheetId="45"/>
      <sheetData sheetId="46"/>
      <sheetData sheetId="47" refreshError="1"/>
      <sheetData sheetId="48"/>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3"/>
      <sheetName val="108109"/>
      <sheetName val="219"/>
      <sheetName val="224225"/>
      <sheetName val="232"/>
      <sheetName val="233"/>
      <sheetName val="234"/>
      <sheetName val="250251"/>
      <sheetName val="256257"/>
      <sheetName val="261"/>
      <sheetName val="266267"/>
      <sheetName val="269"/>
      <sheetName val="272273"/>
      <sheetName val="274275"/>
      <sheetName val="278A-B"/>
      <sheetName val="304"/>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over"/>
      <sheetName val="Data Sheet"/>
      <sheetName val="Comments"/>
      <sheetName val="Gen Inst"/>
      <sheetName val="Table "/>
      <sheetName val="101"/>
      <sheetName val="102"/>
      <sheetName val="103"/>
      <sheetName val="104105"/>
      <sheetName val="106107"/>
      <sheetName val="108109"/>
      <sheetName val="110113"/>
      <sheetName val="114117"/>
      <sheetName val="118119"/>
      <sheetName val="120121"/>
      <sheetName val="122ab"/>
      <sheetName val="122123"/>
      <sheetName val="200201"/>
      <sheetName val="202203-NA"/>
      <sheetName val="202203"/>
      <sheetName val="204207"/>
      <sheetName val="213-NA"/>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
      <sheetName val="300301"/>
      <sheetName val="300B Est ESCO "/>
      <sheetName val="304"/>
      <sheetName val="310311"/>
      <sheetName val="320323"/>
      <sheetName val="326327"/>
      <sheetName val="328330"/>
      <sheetName val="332"/>
      <sheetName val="335"/>
      <sheetName val="336"/>
      <sheetName val="337"/>
      <sheetName val="337A"/>
      <sheetName val="337B"/>
      <sheetName val="337C"/>
      <sheetName val="340"/>
      <sheetName val="350351"/>
      <sheetName val="352353"/>
      <sheetName val="354355"/>
      <sheetName val="356 "/>
      <sheetName val="397"/>
      <sheetName val="401"/>
      <sheetName val="402403"/>
      <sheetName val="406407"/>
      <sheetName val="408409"/>
      <sheetName val="410411"/>
      <sheetName val="422423"/>
      <sheetName val="424425"/>
      <sheetName val="426427"/>
      <sheetName val="429"/>
      <sheetName val="430"/>
      <sheetName val="431"/>
      <sheetName val="450"/>
      <sheetName val="BOOK"/>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Name of Respondent</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2263"/>
      <sheetName val="266267"/>
      <sheetName val="269"/>
      <sheetName val="272273"/>
      <sheetName val="274275"/>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6107"/>
      <sheetName val="108109"/>
      <sheetName val="110-113"/>
      <sheetName val="114-117"/>
      <sheetName val="118-119"/>
      <sheetName val="120121"/>
      <sheetName val="121A"/>
      <sheetName val="122 (a)(b)"/>
      <sheetName val="200-201"/>
      <sheetName val="204207"/>
      <sheetName val="214"/>
      <sheetName val="216"/>
      <sheetName val="216-A"/>
      <sheetName val="216-B"/>
      <sheetName val="216-C"/>
      <sheetName val="219"/>
      <sheetName val="224225"/>
      <sheetName val="227"/>
      <sheetName val="230"/>
      <sheetName val="233"/>
      <sheetName val="234"/>
      <sheetName val="234A"/>
      <sheetName val="234B"/>
      <sheetName val="234C"/>
      <sheetName val="250-251"/>
      <sheetName val="253"/>
      <sheetName val="254"/>
      <sheetName val="256257 (2)"/>
      <sheetName val="261"/>
      <sheetName val="262263"/>
      <sheetName val="262A-C"/>
      <sheetName val="262D"/>
      <sheetName val="266-267"/>
      <sheetName val="269"/>
      <sheetName val="272-273"/>
      <sheetName val="274-275"/>
      <sheetName val="276277"/>
      <sheetName val="276A"/>
      <sheetName val="300301"/>
      <sheetName val="304"/>
      <sheetName val="310311"/>
      <sheetName val="320-323"/>
      <sheetName val="326-327"/>
      <sheetName val="328330"/>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22423"/>
      <sheetName val="422(A-F)"/>
      <sheetName val="424425"/>
      <sheetName val="424A425A"/>
      <sheetName val="426427"/>
      <sheetName val="BOOK"/>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ow r="1">
          <cell r="A1" t="str">
            <v>Name of Respondent</v>
          </cell>
          <cell r="D1" t="str">
            <v>(1) [ X ] An Original</v>
          </cell>
          <cell r="E1" t="str">
            <v>(Mo, Day, Yr)</v>
          </cell>
          <cell r="F1" t="str">
            <v>Year of Report</v>
          </cell>
          <cell r="H1" t="str">
            <v>Name of Respondent</v>
          </cell>
          <cell r="K1" t="str">
            <v>(1) [ X ] An Original</v>
          </cell>
          <cell r="L1" t="str">
            <v>(Mo, Day, Yr)</v>
          </cell>
          <cell r="M1" t="str">
            <v>Year of Report</v>
          </cell>
        </row>
        <row r="2">
          <cell r="A2" t="str">
            <v>Consolidated Edison Company of New York, Inc.</v>
          </cell>
          <cell r="D2" t="str">
            <v>(2) [    ] A Resubmission</v>
          </cell>
          <cell r="E2">
            <v>39933</v>
          </cell>
          <cell r="F2" t="str">
            <v>12/31/08</v>
          </cell>
          <cell r="H2" t="str">
            <v>Consolidated Edison Company of New York, Inc.</v>
          </cell>
          <cell r="K2" t="str">
            <v>(2) [    ] A Resubmission</v>
          </cell>
          <cell r="L2">
            <v>39933</v>
          </cell>
          <cell r="M2" t="str">
            <v>12/31/08</v>
          </cell>
        </row>
        <row r="3">
          <cell r="A3" t="str">
            <v>TAXES ACCRUED, PREPAID AND CHARGED DURING YEAR</v>
          </cell>
          <cell r="H3" t="str">
            <v>TAXES ACCRUED, PREPAID AND CHARGED DURING YEAR (Continued)</v>
          </cell>
        </row>
        <row r="4">
          <cell r="B4" t="str">
            <v>1.  Give particulars (details) of the combined prepaid and accrued tax accounts and show the total taxes charged to operations and other</v>
          </cell>
          <cell r="H4" t="str">
            <v xml:space="preserve"> 5.  If any tax covers more than one year, show the required information separately for each tax year,</v>
          </cell>
        </row>
        <row r="5">
          <cell r="B5" t="str">
            <v xml:space="preserve">     accounts during the year.  Do not include gasoline and other sales taxes which have been charged to the accounts to which the taxed </v>
          </cell>
          <cell r="H5" t="str">
            <v xml:space="preserve">      identifying the year in column (a).</v>
          </cell>
        </row>
        <row r="6">
          <cell r="B6" t="str">
            <v xml:space="preserve">     material was charged.  If the actual or estimated amounts of such taxes are known, show the amounts in a footnote and designate </v>
          </cell>
          <cell r="H6" t="str">
            <v xml:space="preserve"> 6.  Enter all adjustments of the accrued and prepaid tax accounts in column (f) and explain each adjustment in a footnote.  Designate</v>
          </cell>
        </row>
        <row r="7">
          <cell r="B7" t="str">
            <v xml:space="preserve">     whether estimate or actual amounts.</v>
          </cell>
          <cell r="H7" t="str">
            <v xml:space="preserve">      debit adjustments by parentheses.</v>
          </cell>
        </row>
        <row r="8">
          <cell r="B8" t="str">
            <v xml:space="preserve">2.  Include on this page, taxes paid during the year and charged direct to final accounts, (not charged to prepaid or accrued taxes).  Enter </v>
          </cell>
          <cell r="H8" t="str">
            <v xml:space="preserve"> 7.  Do not include on this page entries with respect to deferred income taxes or taxes collected through payroll deductions or otherwise</v>
          </cell>
        </row>
        <row r="9">
          <cell r="B9" t="str">
            <v xml:space="preserve">     the amounts in both columns (d) and (e).  The balancing of this page is not affected by the inclusion of these taxes.</v>
          </cell>
          <cell r="H9" t="str">
            <v xml:space="preserve">      pending transmittal of such taxes to the taxing authority.</v>
          </cell>
        </row>
        <row r="10">
          <cell r="B10" t="str">
            <v>3.  Include in column (d) taxes charged during the year, taxes charged to operations and other accounts through (a) accruals credited to</v>
          </cell>
        </row>
        <row r="11">
          <cell r="B11" t="str">
            <v xml:space="preserve">     taxes accrued, (b) amounts credited to proportions of prepaid taxes chargeable to current year, and (c) taxes paid and charged direct </v>
          </cell>
          <cell r="H11" t="str">
            <v xml:space="preserve"> 8.  Report in columns (i) through (q) how the taxes were distributed.</v>
          </cell>
        </row>
        <row r="12">
          <cell r="B12" t="str">
            <v xml:space="preserve">     to operations or accounts other than accrued and prepaid tax accounts.</v>
          </cell>
        </row>
        <row r="13">
          <cell r="B13" t="str">
            <v>4.  List the aggregate of each kind of tax under the appropriate heading of "Federal," "State," and "Local" in such manner that the total tax</v>
          </cell>
          <cell r="H13" t="str">
            <v xml:space="preserve"> 9.  For any tax apportioned to more than one utility department or account, state in a footnote the basis (necessity) of apportioning such tax.</v>
          </cell>
        </row>
        <row r="14">
          <cell r="B14" t="str">
            <v xml:space="preserve">     for each State and subdivision can readily be ascertained.</v>
          </cell>
        </row>
        <row r="15">
          <cell r="C15" t="str">
            <v>BALANCE BEGINNING OF YEAR</v>
          </cell>
          <cell r="H15" t="str">
            <v>BALANCE AT END OF YEAR</v>
          </cell>
          <cell r="J15" t="str">
            <v>DISTRIBUTION OF TAXES CHARGED (Show utility dept. where applicable and acct. charged.)</v>
          </cell>
        </row>
        <row r="16">
          <cell r="D16" t="str">
            <v>Prepaid Taxes</v>
          </cell>
          <cell r="M16" t="str">
            <v>Other Utility</v>
          </cell>
        </row>
        <row r="17">
          <cell r="B17" t="str">
            <v>Kind of Tax</v>
          </cell>
          <cell r="C17" t="str">
            <v>Taxes Accrued</v>
          </cell>
          <cell r="D17" t="str">
            <v>(Include in</v>
          </cell>
          <cell r="E17" t="str">
            <v>Taxes Charged</v>
          </cell>
          <cell r="F17" t="str">
            <v>Taxes Paid</v>
          </cell>
          <cell r="H17" t="str">
            <v>(Taxes Accrued</v>
          </cell>
          <cell r="I17" t="str">
            <v>Prepaid Taxes</v>
          </cell>
          <cell r="J17" t="str">
            <v>Electric</v>
          </cell>
          <cell r="K17" t="str">
            <v>Gas</v>
          </cell>
          <cell r="L17" t="str">
            <v>Other Utility Depts.</v>
          </cell>
          <cell r="M17" t="str">
            <v>Operating Income</v>
          </cell>
        </row>
        <row r="18">
          <cell r="A18" t="str">
            <v>Line</v>
          </cell>
          <cell r="B18" t="str">
            <v>(See Instruction 5)</v>
          </cell>
          <cell r="C18" t="str">
            <v>(Account 236)</v>
          </cell>
          <cell r="D18" t="str">
            <v>Account 165)</v>
          </cell>
          <cell r="E18" t="str">
            <v>During Year</v>
          </cell>
          <cell r="F18" t="str">
            <v>During Year</v>
          </cell>
          <cell r="G18" t="str">
            <v>Adjustments</v>
          </cell>
          <cell r="H18" t="str">
            <v>Account 236)</v>
          </cell>
          <cell r="I18" t="str">
            <v>(Incl. in Acct. 165)</v>
          </cell>
          <cell r="J18" t="str">
            <v>(Account 408.1,409.1)</v>
          </cell>
          <cell r="K18" t="str">
            <v>(Account 408.1,409.1)</v>
          </cell>
          <cell r="L18" t="str">
            <v>(Account 408.1,409.1)</v>
          </cell>
          <cell r="M18" t="str">
            <v>(Account 408.1,409.1)</v>
          </cell>
          <cell r="N18" t="str">
            <v>Line</v>
          </cell>
        </row>
        <row r="19">
          <cell r="A19" t="str">
            <v>No.</v>
          </cell>
          <cell r="B19" t="str">
            <v>(a)</v>
          </cell>
          <cell r="C19" t="str">
            <v>(b)</v>
          </cell>
          <cell r="D19" t="str">
            <v>(c)</v>
          </cell>
          <cell r="E19" t="str">
            <v>(d)</v>
          </cell>
          <cell r="F19" t="str">
            <v>(e)</v>
          </cell>
          <cell r="G19" t="str">
            <v>(f)</v>
          </cell>
          <cell r="H19" t="str">
            <v>(g)</v>
          </cell>
          <cell r="I19" t="str">
            <v>(h)</v>
          </cell>
          <cell r="J19" t="str">
            <v>(i)</v>
          </cell>
          <cell r="K19" t="str">
            <v>(j)</v>
          </cell>
          <cell r="L19" t="str">
            <v>(k)</v>
          </cell>
          <cell r="M19" t="str">
            <v>(l)</v>
          </cell>
          <cell r="N19" t="str">
            <v>No.</v>
          </cell>
        </row>
        <row r="20">
          <cell r="B20" t="str">
            <v>Federal:</v>
          </cell>
        </row>
        <row r="21">
          <cell r="A21">
            <v>1</v>
          </cell>
          <cell r="B21" t="str">
            <v xml:space="preserve">   Income Taxes</v>
          </cell>
          <cell r="N21">
            <v>1</v>
          </cell>
        </row>
        <row r="22">
          <cell r="A22">
            <v>2</v>
          </cell>
          <cell r="B22" t="str">
            <v xml:space="preserve">   FICA Contribution</v>
          </cell>
          <cell r="N22">
            <v>2</v>
          </cell>
        </row>
        <row r="23">
          <cell r="A23">
            <v>3</v>
          </cell>
          <cell r="B23" t="str">
            <v xml:space="preserve">   Unemployment</v>
          </cell>
          <cell r="N23">
            <v>3</v>
          </cell>
        </row>
        <row r="24">
          <cell r="A24">
            <v>4</v>
          </cell>
          <cell r="B24" t="str">
            <v xml:space="preserve">   Other</v>
          </cell>
          <cell r="H24" t="str">
            <v xml:space="preserve"> </v>
          </cell>
          <cell r="N24">
            <v>4</v>
          </cell>
        </row>
        <row r="25">
          <cell r="A25">
            <v>5</v>
          </cell>
          <cell r="B25" t="str">
            <v xml:space="preserve">     Total</v>
          </cell>
          <cell r="C25">
            <v>0</v>
          </cell>
          <cell r="D25">
            <v>0</v>
          </cell>
          <cell r="E25">
            <v>0</v>
          </cell>
          <cell r="F25">
            <v>0</v>
          </cell>
          <cell r="G25">
            <v>0</v>
          </cell>
          <cell r="H25">
            <v>0</v>
          </cell>
          <cell r="I25">
            <v>0</v>
          </cell>
          <cell r="J25">
            <v>0</v>
          </cell>
          <cell r="K25">
            <v>0</v>
          </cell>
          <cell r="L25">
            <v>0</v>
          </cell>
          <cell r="M25">
            <v>0</v>
          </cell>
          <cell r="N25">
            <v>5</v>
          </cell>
        </row>
        <row r="26">
          <cell r="B26" t="str">
            <v>State:</v>
          </cell>
        </row>
        <row r="27">
          <cell r="A27">
            <v>6</v>
          </cell>
          <cell r="B27" t="str">
            <v xml:space="preserve">   Franchise - Gross Income - 186a</v>
          </cell>
          <cell r="H27" t="str">
            <v xml:space="preserve"> </v>
          </cell>
          <cell r="N27">
            <v>6</v>
          </cell>
        </row>
        <row r="28">
          <cell r="A28">
            <v>7</v>
          </cell>
          <cell r="B28" t="str">
            <v xml:space="preserve">   Franchise - Gross Earnings - 186</v>
          </cell>
          <cell r="H28" t="str">
            <v xml:space="preserve"> </v>
          </cell>
          <cell r="N28">
            <v>7</v>
          </cell>
        </row>
        <row r="29">
          <cell r="A29">
            <v>8</v>
          </cell>
          <cell r="B29" t="str">
            <v xml:space="preserve">   Franchise - Excess Dividends - 186</v>
          </cell>
          <cell r="N29">
            <v>8</v>
          </cell>
        </row>
        <row r="30">
          <cell r="B30" t="str">
            <v xml:space="preserve">   Temporary Surcharges</v>
          </cell>
        </row>
        <row r="31">
          <cell r="A31">
            <v>9</v>
          </cell>
          <cell r="B31" t="str">
            <v xml:space="preserve">     Sec. 186a (Gross Income)</v>
          </cell>
          <cell r="C31" t="str">
            <v xml:space="preserve"> </v>
          </cell>
          <cell r="E31" t="str">
            <v xml:space="preserve"> </v>
          </cell>
          <cell r="F31" t="str">
            <v xml:space="preserve"> </v>
          </cell>
          <cell r="G31" t="str">
            <v xml:space="preserve"> </v>
          </cell>
          <cell r="H31" t="str">
            <v xml:space="preserve"> </v>
          </cell>
          <cell r="M31" t="str">
            <v xml:space="preserve"> </v>
          </cell>
          <cell r="N31">
            <v>9</v>
          </cell>
        </row>
        <row r="32">
          <cell r="A32">
            <v>10</v>
          </cell>
          <cell r="B32" t="str">
            <v xml:space="preserve">     Sec. 186 (Gross Earnings)</v>
          </cell>
          <cell r="N32">
            <v>10</v>
          </cell>
        </row>
        <row r="33">
          <cell r="A33">
            <v>11</v>
          </cell>
          <cell r="B33" t="str">
            <v xml:space="preserve">     Sec. 186 (Excess Dividends)</v>
          </cell>
          <cell r="D33" t="str">
            <v>SEE INSERT PAGES 262A - 262D</v>
          </cell>
          <cell r="J33" t="str">
            <v>SEE INSERT PAGES 262A - 262D</v>
          </cell>
          <cell r="N33">
            <v>11</v>
          </cell>
        </row>
        <row r="34">
          <cell r="A34">
            <v>12</v>
          </cell>
          <cell r="B34" t="str">
            <v xml:space="preserve">   MTA Surcharge</v>
          </cell>
          <cell r="H34" t="str">
            <v xml:space="preserve"> </v>
          </cell>
          <cell r="N34">
            <v>12</v>
          </cell>
        </row>
        <row r="35">
          <cell r="A35">
            <v>13</v>
          </cell>
          <cell r="B35" t="str">
            <v xml:space="preserve">   Unemployment Insurance</v>
          </cell>
          <cell r="H35" t="str">
            <v xml:space="preserve"> </v>
          </cell>
          <cell r="N35">
            <v>13</v>
          </cell>
        </row>
        <row r="36">
          <cell r="A36">
            <v>14</v>
          </cell>
          <cell r="B36" t="str">
            <v xml:space="preserve">   Disability Insurance</v>
          </cell>
          <cell r="H36" t="str">
            <v xml:space="preserve"> </v>
          </cell>
          <cell r="N36">
            <v>14</v>
          </cell>
        </row>
        <row r="37">
          <cell r="A37">
            <v>15</v>
          </cell>
          <cell r="B37" t="str">
            <v xml:space="preserve">   Sales and Use</v>
          </cell>
          <cell r="C37" t="str">
            <v xml:space="preserve"> </v>
          </cell>
          <cell r="E37" t="str">
            <v xml:space="preserve"> </v>
          </cell>
          <cell r="F37" t="str">
            <v xml:space="preserve"> </v>
          </cell>
          <cell r="G37" t="str">
            <v xml:space="preserve"> </v>
          </cell>
          <cell r="H37" t="str">
            <v xml:space="preserve"> </v>
          </cell>
          <cell r="N37">
            <v>15</v>
          </cell>
        </row>
        <row r="38">
          <cell r="A38">
            <v>16</v>
          </cell>
          <cell r="B38" t="str">
            <v xml:space="preserve">   Petroleum Business Tax - New York</v>
          </cell>
          <cell r="H38" t="str">
            <v xml:space="preserve"> </v>
          </cell>
          <cell r="N38">
            <v>16</v>
          </cell>
        </row>
        <row r="39">
          <cell r="A39">
            <v>17</v>
          </cell>
          <cell r="B39" t="str">
            <v xml:space="preserve">   Other</v>
          </cell>
          <cell r="H39" t="str">
            <v xml:space="preserve"> </v>
          </cell>
          <cell r="N39">
            <v>17</v>
          </cell>
        </row>
        <row r="40">
          <cell r="A40">
            <v>18</v>
          </cell>
          <cell r="B40" t="str">
            <v xml:space="preserve">     Total</v>
          </cell>
          <cell r="C40">
            <v>0</v>
          </cell>
          <cell r="D40">
            <v>0</v>
          </cell>
          <cell r="E40">
            <v>0</v>
          </cell>
          <cell r="F40">
            <v>0</v>
          </cell>
          <cell r="G40">
            <v>0</v>
          </cell>
          <cell r="H40">
            <v>0</v>
          </cell>
          <cell r="I40">
            <v>0</v>
          </cell>
          <cell r="J40">
            <v>0</v>
          </cell>
          <cell r="K40">
            <v>0</v>
          </cell>
          <cell r="L40">
            <v>0</v>
          </cell>
          <cell r="M40">
            <v>0</v>
          </cell>
          <cell r="N40">
            <v>18</v>
          </cell>
        </row>
        <row r="41">
          <cell r="B41" t="str">
            <v>Local:</v>
          </cell>
          <cell r="H41" t="str">
            <v xml:space="preserve"> </v>
          </cell>
        </row>
        <row r="42">
          <cell r="A42">
            <v>19</v>
          </cell>
          <cell r="B42" t="str">
            <v xml:space="preserve">   Real Estate</v>
          </cell>
          <cell r="H42" t="str">
            <v xml:space="preserve"> </v>
          </cell>
          <cell r="N42">
            <v>19</v>
          </cell>
        </row>
        <row r="43">
          <cell r="A43">
            <v>20</v>
          </cell>
          <cell r="B43" t="str">
            <v xml:space="preserve">   Special Franchise</v>
          </cell>
          <cell r="H43" t="str">
            <v xml:space="preserve"> </v>
          </cell>
          <cell r="N43">
            <v>20</v>
          </cell>
        </row>
        <row r="44">
          <cell r="A44">
            <v>21</v>
          </cell>
          <cell r="B44" t="str">
            <v xml:space="preserve">   Municipal Gross Income</v>
          </cell>
          <cell r="H44" t="str">
            <v xml:space="preserve"> </v>
          </cell>
          <cell r="N44">
            <v>21</v>
          </cell>
        </row>
        <row r="45">
          <cell r="A45">
            <v>22</v>
          </cell>
          <cell r="B45" t="str">
            <v xml:space="preserve">   NYC Special Franchise</v>
          </cell>
          <cell r="H45" t="str">
            <v xml:space="preserve"> </v>
          </cell>
          <cell r="N45">
            <v>22</v>
          </cell>
        </row>
        <row r="46">
          <cell r="A46">
            <v>23</v>
          </cell>
          <cell r="B46" t="str">
            <v xml:space="preserve">   Public Utility Excise</v>
          </cell>
          <cell r="H46" t="str">
            <v xml:space="preserve"> </v>
          </cell>
          <cell r="N46">
            <v>23</v>
          </cell>
        </row>
        <row r="47">
          <cell r="A47">
            <v>24</v>
          </cell>
          <cell r="B47" t="str">
            <v xml:space="preserve">   Sales and Use</v>
          </cell>
          <cell r="H47" t="str">
            <v xml:space="preserve"> </v>
          </cell>
          <cell r="N47">
            <v>24</v>
          </cell>
        </row>
        <row r="48">
          <cell r="A48">
            <v>25</v>
          </cell>
          <cell r="B48" t="str">
            <v xml:space="preserve">   Other</v>
          </cell>
          <cell r="H48" t="str">
            <v xml:space="preserve"> </v>
          </cell>
          <cell r="N48">
            <v>25</v>
          </cell>
        </row>
        <row r="49">
          <cell r="A49">
            <v>26</v>
          </cell>
          <cell r="B49" t="str">
            <v xml:space="preserve">     Total</v>
          </cell>
          <cell r="C49">
            <v>0</v>
          </cell>
          <cell r="D49">
            <v>0</v>
          </cell>
          <cell r="E49">
            <v>0</v>
          </cell>
          <cell r="F49">
            <v>0</v>
          </cell>
          <cell r="G49">
            <v>0</v>
          </cell>
          <cell r="H49">
            <v>0</v>
          </cell>
          <cell r="I49">
            <v>0</v>
          </cell>
          <cell r="J49">
            <v>0</v>
          </cell>
          <cell r="K49">
            <v>0</v>
          </cell>
          <cell r="L49">
            <v>0</v>
          </cell>
          <cell r="M49">
            <v>0</v>
          </cell>
          <cell r="N49">
            <v>26</v>
          </cell>
        </row>
        <row r="50">
          <cell r="B50" t="str">
            <v>Other (list):</v>
          </cell>
        </row>
        <row r="51">
          <cell r="A51">
            <v>27</v>
          </cell>
          <cell r="H51" t="str">
            <v xml:space="preserve"> </v>
          </cell>
          <cell r="N51">
            <v>27</v>
          </cell>
        </row>
        <row r="52">
          <cell r="A52">
            <v>28</v>
          </cell>
          <cell r="H52" t="str">
            <v xml:space="preserve"> </v>
          </cell>
          <cell r="N52">
            <v>28</v>
          </cell>
        </row>
        <row r="53">
          <cell r="A53">
            <v>29</v>
          </cell>
          <cell r="N53">
            <v>29</v>
          </cell>
        </row>
        <row r="54">
          <cell r="A54">
            <v>30</v>
          </cell>
          <cell r="N54">
            <v>30</v>
          </cell>
        </row>
        <row r="55">
          <cell r="A55">
            <v>31</v>
          </cell>
          <cell r="N55">
            <v>31</v>
          </cell>
        </row>
        <row r="56">
          <cell r="A56">
            <v>32</v>
          </cell>
          <cell r="N56">
            <v>32</v>
          </cell>
        </row>
        <row r="57">
          <cell r="A57">
            <v>33</v>
          </cell>
          <cell r="N57">
            <v>33</v>
          </cell>
        </row>
        <row r="58">
          <cell r="A58">
            <v>34</v>
          </cell>
          <cell r="N58">
            <v>34</v>
          </cell>
        </row>
        <row r="59">
          <cell r="A59">
            <v>35</v>
          </cell>
          <cell r="N59">
            <v>35</v>
          </cell>
        </row>
        <row r="60">
          <cell r="A60">
            <v>36</v>
          </cell>
          <cell r="N60">
            <v>36</v>
          </cell>
        </row>
        <row r="61">
          <cell r="A61">
            <v>37</v>
          </cell>
          <cell r="N61">
            <v>37</v>
          </cell>
        </row>
        <row r="62">
          <cell r="A62">
            <v>38</v>
          </cell>
          <cell r="N62">
            <v>38</v>
          </cell>
        </row>
        <row r="63">
          <cell r="A63">
            <v>39</v>
          </cell>
          <cell r="N63">
            <v>39</v>
          </cell>
        </row>
        <row r="64">
          <cell r="A64">
            <v>40</v>
          </cell>
          <cell r="B64" t="str">
            <v>TOTAL</v>
          </cell>
          <cell r="C64">
            <v>0</v>
          </cell>
          <cell r="D64">
            <v>0</v>
          </cell>
          <cell r="E64">
            <v>0</v>
          </cell>
          <cell r="F64">
            <v>0</v>
          </cell>
          <cell r="G64">
            <v>0</v>
          </cell>
          <cell r="H64">
            <v>0</v>
          </cell>
          <cell r="I64">
            <v>0</v>
          </cell>
          <cell r="J64">
            <v>0</v>
          </cell>
          <cell r="K64">
            <v>0</v>
          </cell>
          <cell r="L64">
            <v>0</v>
          </cell>
          <cell r="M64">
            <v>0</v>
          </cell>
          <cell r="N64">
            <v>40</v>
          </cell>
        </row>
        <row r="66">
          <cell r="A66" t="str">
            <v>FERC FORM NO.1 (ED.  12-96) NYPSC Modified-96</v>
          </cell>
          <cell r="H66" t="str">
            <v>FERC FORM NO.1 (ED.  12-96) NYPSC Modified-96</v>
          </cell>
        </row>
        <row r="67">
          <cell r="A67" t="str">
            <v>Page 262</v>
          </cell>
          <cell r="H67" t="str">
            <v>Page 263</v>
          </cell>
        </row>
      </sheetData>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sheetData sheetId="63"/>
      <sheetData sheetId="64" refreshError="1"/>
      <sheetData sheetId="65" refreshError="1"/>
      <sheetData sheetId="66"/>
      <sheetData sheetId="67" refreshError="1"/>
      <sheetData sheetId="68" refreshError="1"/>
      <sheetData sheetId="69" refreshError="1"/>
      <sheetData sheetId="70" refreshError="1"/>
      <sheetData sheetId="7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356A-NOT USED"/>
      <sheetName val="PAGE 84"/>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PAGE 336"/>
      <sheetName val="PAGE 337"/>
      <sheetName val="PAGE 337A"/>
      <sheetName val="PAGE 337B"/>
      <sheetName val="PAGE 337C"/>
      <sheetName val="PAGE 337D"/>
      <sheetName val="356A-NOT USED"/>
      <sheetName val="63"/>
      <sheetName val="PAGE 83"/>
      <sheetName val="PAGE 84"/>
      <sheetName val="PAGE 84A"/>
      <sheetName val="PAGE 84B"/>
      <sheetName val="8"/>
      <sheetName val="Queens"/>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U-CONS-BS-ASSETS"/>
      <sheetName val="ORU-CONS-BS-LIAB"/>
      <sheetName val="ORU-CONS-IS-MONTH"/>
      <sheetName val="ORU-CONS-IS-QTR"/>
      <sheetName val="CSXLStore"/>
    </sheetNames>
    <sheetDataSet>
      <sheetData sheetId="0"/>
      <sheetData sheetId="1"/>
      <sheetData sheetId="2"/>
      <sheetData sheetId="3">
        <row r="5">
          <cell r="B5" t="str">
            <v>Consolidated Orange and Rockland Utilities, Inc.</v>
          </cell>
        </row>
      </sheetData>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ingBSAssets"/>
      <sheetName val="Con-ingBSLiab"/>
      <sheetName val="Con-ingIS"/>
      <sheetName val="Con-ingISQtr"/>
      <sheetName val="Con-ingISYTD"/>
      <sheetName val="Con-ingISRoll"/>
      <sheetName val="Con-edBSAssets"/>
      <sheetName val="Con-edBSLiab"/>
      <sheetName val="Con-edIS"/>
      <sheetName val="Con-edISQtr"/>
      <sheetName val="Sheet1"/>
      <sheetName val="ingAsset-View"/>
      <sheetName val="ingLiab-View"/>
      <sheetName val="ingIS-View"/>
      <sheetName val="Roll-IS-View"/>
      <sheetName val="Asset-View"/>
      <sheetName val="Liab-View"/>
      <sheetName val="IS-View"/>
      <sheetName val="CSXLStore"/>
      <sheetName val="csxlDE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B5" t="str">
            <v>April 30, 2004</v>
          </cell>
        </row>
      </sheetData>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ST882"/>
      <sheetName val="Parsed Data"/>
      <sheetName val="ORe"/>
      <sheetName val="ORg"/>
      <sheetName val="REe"/>
      <sheetName val="REg"/>
      <sheetName val="PKe"/>
      <sheetName val="PKg"/>
      <sheetName val="Data"/>
    </sheetNames>
    <sheetDataSet>
      <sheetData sheetId="0" refreshError="1"/>
      <sheetData sheetId="1">
        <row r="1">
          <cell r="D1">
            <v>125336</v>
          </cell>
          <cell r="E1" t="str">
            <v>090100*</v>
          </cell>
        </row>
        <row r="2">
          <cell r="D2">
            <v>0</v>
          </cell>
          <cell r="E2" t="str">
            <v>100100*</v>
          </cell>
        </row>
        <row r="3">
          <cell r="D3">
            <v>1173</v>
          </cell>
          <cell r="E3" t="str">
            <v>110100*</v>
          </cell>
        </row>
        <row r="5">
          <cell r="D5">
            <v>218736</v>
          </cell>
          <cell r="E5" t="str">
            <v>090200*</v>
          </cell>
        </row>
        <row r="6">
          <cell r="D6">
            <v>2719</v>
          </cell>
          <cell r="E6" t="str">
            <v>090400*</v>
          </cell>
        </row>
        <row r="7">
          <cell r="D7">
            <v>71516</v>
          </cell>
          <cell r="E7" t="str">
            <v>100200*</v>
          </cell>
        </row>
        <row r="8">
          <cell r="D8">
            <v>732</v>
          </cell>
          <cell r="E8" t="str">
            <v>100400*</v>
          </cell>
        </row>
        <row r="9">
          <cell r="D9">
            <v>4506</v>
          </cell>
          <cell r="E9" t="str">
            <v>110200*</v>
          </cell>
        </row>
        <row r="10">
          <cell r="D10">
            <v>109</v>
          </cell>
          <cell r="E10" t="str">
            <v>110400*</v>
          </cell>
        </row>
        <row r="11">
          <cell r="D11">
            <v>424827</v>
          </cell>
        </row>
        <row r="13">
          <cell r="D13">
            <v>424827</v>
          </cell>
        </row>
        <row r="15">
          <cell r="D15" t="str">
            <v>#Customers</v>
          </cell>
          <cell r="E15" t="str">
            <v>Key</v>
          </cell>
        </row>
        <row r="16">
          <cell r="D16">
            <v>16373</v>
          </cell>
          <cell r="E16" t="str">
            <v>090100231</v>
          </cell>
        </row>
        <row r="17">
          <cell r="D17">
            <v>44770</v>
          </cell>
          <cell r="E17" t="str">
            <v>090100231</v>
          </cell>
        </row>
        <row r="18">
          <cell r="D18">
            <v>492</v>
          </cell>
          <cell r="E18" t="str">
            <v>090100306</v>
          </cell>
        </row>
        <row r="19">
          <cell r="D19">
            <v>352</v>
          </cell>
          <cell r="E19" t="str">
            <v>090100306</v>
          </cell>
        </row>
        <row r="20">
          <cell r="D20">
            <v>12821</v>
          </cell>
          <cell r="E20" t="str">
            <v>090100406</v>
          </cell>
        </row>
        <row r="21">
          <cell r="D21">
            <v>28136</v>
          </cell>
          <cell r="E21" t="str">
            <v>090100406</v>
          </cell>
        </row>
        <row r="22">
          <cell r="D22">
            <v>1</v>
          </cell>
          <cell r="E22" t="str">
            <v>090100406</v>
          </cell>
        </row>
        <row r="23">
          <cell r="D23">
            <v>17</v>
          </cell>
          <cell r="E23" t="str">
            <v>090100531</v>
          </cell>
        </row>
        <row r="24">
          <cell r="D24">
            <v>245</v>
          </cell>
          <cell r="E24" t="str">
            <v>090100531</v>
          </cell>
        </row>
        <row r="25">
          <cell r="D25">
            <v>3245</v>
          </cell>
          <cell r="E25" t="str">
            <v>090100631</v>
          </cell>
        </row>
        <row r="26">
          <cell r="D26">
            <v>3603</v>
          </cell>
          <cell r="E26" t="str">
            <v>090100631</v>
          </cell>
        </row>
        <row r="27">
          <cell r="D27">
            <v>164</v>
          </cell>
          <cell r="E27" t="str">
            <v>090100731</v>
          </cell>
        </row>
        <row r="28">
          <cell r="D28">
            <v>544</v>
          </cell>
          <cell r="E28" t="str">
            <v>090100731</v>
          </cell>
        </row>
        <row r="29">
          <cell r="D29">
            <v>1284</v>
          </cell>
          <cell r="E29" t="str">
            <v>090100931</v>
          </cell>
        </row>
        <row r="30">
          <cell r="D30">
            <v>1933</v>
          </cell>
          <cell r="E30" t="str">
            <v>090100931</v>
          </cell>
        </row>
        <row r="31">
          <cell r="D31">
            <v>24</v>
          </cell>
          <cell r="E31" t="str">
            <v>090100106</v>
          </cell>
        </row>
        <row r="32">
          <cell r="D32">
            <v>41</v>
          </cell>
          <cell r="E32" t="str">
            <v>090100106</v>
          </cell>
        </row>
        <row r="33">
          <cell r="D33">
            <v>20</v>
          </cell>
          <cell r="E33" t="str">
            <v>090100108</v>
          </cell>
        </row>
        <row r="34">
          <cell r="D34">
            <v>65</v>
          </cell>
          <cell r="E34" t="str">
            <v>090100108</v>
          </cell>
        </row>
        <row r="35">
          <cell r="D35">
            <v>1</v>
          </cell>
          <cell r="E35" t="str">
            <v>090100156</v>
          </cell>
        </row>
        <row r="36">
          <cell r="D36">
            <v>457</v>
          </cell>
          <cell r="E36" t="str">
            <v>090100162</v>
          </cell>
        </row>
        <row r="37">
          <cell r="D37">
            <v>1224</v>
          </cell>
          <cell r="E37" t="str">
            <v>090100162</v>
          </cell>
        </row>
        <row r="38">
          <cell r="D38">
            <v>1</v>
          </cell>
          <cell r="E38" t="str">
            <v>090100175</v>
          </cell>
        </row>
        <row r="39">
          <cell r="D39">
            <v>1</v>
          </cell>
          <cell r="E39" t="str">
            <v>090100175</v>
          </cell>
        </row>
        <row r="40">
          <cell r="D40">
            <v>12</v>
          </cell>
          <cell r="E40" t="str">
            <v>090100206</v>
          </cell>
        </row>
        <row r="41">
          <cell r="D41">
            <v>28</v>
          </cell>
          <cell r="E41" t="str">
            <v>090100206</v>
          </cell>
        </row>
        <row r="42">
          <cell r="D42">
            <v>2</v>
          </cell>
          <cell r="E42" t="str">
            <v>090100231</v>
          </cell>
        </row>
        <row r="43">
          <cell r="D43">
            <v>1</v>
          </cell>
          <cell r="E43" t="str">
            <v>090100231</v>
          </cell>
        </row>
        <row r="44">
          <cell r="D44">
            <v>1</v>
          </cell>
          <cell r="E44" t="str">
            <v>090100262</v>
          </cell>
        </row>
        <row r="45">
          <cell r="D45">
            <v>74</v>
          </cell>
          <cell r="E45" t="str">
            <v>090100262</v>
          </cell>
        </row>
        <row r="46">
          <cell r="D46">
            <v>1472</v>
          </cell>
          <cell r="E46" t="str">
            <v>090100331</v>
          </cell>
        </row>
        <row r="47">
          <cell r="D47">
            <v>2905</v>
          </cell>
          <cell r="E47" t="str">
            <v>090100331</v>
          </cell>
        </row>
        <row r="48">
          <cell r="D48">
            <v>2</v>
          </cell>
          <cell r="E48" t="str">
            <v>090100362</v>
          </cell>
        </row>
        <row r="49">
          <cell r="D49">
            <v>3</v>
          </cell>
          <cell r="E49" t="str">
            <v>090100431</v>
          </cell>
        </row>
        <row r="50">
          <cell r="D50">
            <v>503</v>
          </cell>
          <cell r="E50" t="str">
            <v>090100506</v>
          </cell>
        </row>
        <row r="51">
          <cell r="D51">
            <v>1116</v>
          </cell>
          <cell r="E51" t="str">
            <v>090100506</v>
          </cell>
        </row>
        <row r="52">
          <cell r="D52">
            <v>1329</v>
          </cell>
          <cell r="E52" t="str">
            <v>090100606</v>
          </cell>
        </row>
        <row r="53">
          <cell r="D53">
            <v>1997</v>
          </cell>
          <cell r="E53" t="str">
            <v>090100606</v>
          </cell>
        </row>
        <row r="54">
          <cell r="D54">
            <v>1</v>
          </cell>
          <cell r="E54" t="str">
            <v>090100608</v>
          </cell>
        </row>
        <row r="55">
          <cell r="D55">
            <v>1</v>
          </cell>
          <cell r="E55" t="str">
            <v>090100017</v>
          </cell>
        </row>
        <row r="56">
          <cell r="D56">
            <v>1</v>
          </cell>
          <cell r="E56" t="str">
            <v>090100106</v>
          </cell>
        </row>
        <row r="57">
          <cell r="D57">
            <v>2</v>
          </cell>
          <cell r="E57" t="str">
            <v>090100106</v>
          </cell>
        </row>
        <row r="58">
          <cell r="D58">
            <v>2</v>
          </cell>
          <cell r="E58" t="str">
            <v>090100108</v>
          </cell>
        </row>
        <row r="59">
          <cell r="D59">
            <v>1</v>
          </cell>
          <cell r="E59" t="str">
            <v>090100206</v>
          </cell>
        </row>
        <row r="60">
          <cell r="D60">
            <v>1</v>
          </cell>
          <cell r="E60" t="str">
            <v>090100206</v>
          </cell>
        </row>
        <row r="61">
          <cell r="D61">
            <v>1</v>
          </cell>
          <cell r="E61" t="str">
            <v>090100257</v>
          </cell>
        </row>
        <row r="62">
          <cell r="D62">
            <v>1</v>
          </cell>
          <cell r="E62" t="str">
            <v>090100275</v>
          </cell>
        </row>
        <row r="63">
          <cell r="D63">
            <v>1</v>
          </cell>
          <cell r="E63" t="str">
            <v>090100308</v>
          </cell>
        </row>
        <row r="64">
          <cell r="D64">
            <v>8</v>
          </cell>
          <cell r="E64" t="str">
            <v>090100362</v>
          </cell>
        </row>
        <row r="65">
          <cell r="D65">
            <v>9</v>
          </cell>
          <cell r="E65" t="str">
            <v>090100362</v>
          </cell>
        </row>
        <row r="66">
          <cell r="D66">
            <v>4</v>
          </cell>
          <cell r="E66" t="str">
            <v>090100431</v>
          </cell>
        </row>
        <row r="67">
          <cell r="D67">
            <v>6</v>
          </cell>
          <cell r="E67" t="str">
            <v>090100431</v>
          </cell>
        </row>
        <row r="68">
          <cell r="D68">
            <v>8</v>
          </cell>
          <cell r="E68" t="str">
            <v>090100506</v>
          </cell>
        </row>
        <row r="69">
          <cell r="D69">
            <v>2</v>
          </cell>
          <cell r="E69" t="str">
            <v>090100506</v>
          </cell>
        </row>
        <row r="70">
          <cell r="D70">
            <v>2</v>
          </cell>
          <cell r="E70" t="str">
            <v>090100606</v>
          </cell>
        </row>
        <row r="71">
          <cell r="D71">
            <v>3</v>
          </cell>
          <cell r="E71" t="str">
            <v>090100606</v>
          </cell>
        </row>
        <row r="72">
          <cell r="D72">
            <v>9</v>
          </cell>
          <cell r="E72" t="str">
            <v>090100CU1</v>
          </cell>
        </row>
        <row r="73">
          <cell r="D73">
            <v>14</v>
          </cell>
          <cell r="E73" t="str">
            <v>090100CU1</v>
          </cell>
        </row>
        <row r="74">
          <cell r="D74">
            <v>127</v>
          </cell>
          <cell r="E74" t="str">
            <v>090200X2E</v>
          </cell>
        </row>
        <row r="75">
          <cell r="D75">
            <v>55</v>
          </cell>
          <cell r="E75" t="str">
            <v>090200X2E</v>
          </cell>
        </row>
        <row r="76">
          <cell r="D76">
            <v>35</v>
          </cell>
          <cell r="E76" t="str">
            <v>090200X2E</v>
          </cell>
        </row>
        <row r="77">
          <cell r="D77">
            <v>282</v>
          </cell>
          <cell r="E77" t="str">
            <v>090200X3A</v>
          </cell>
        </row>
        <row r="78">
          <cell r="D78">
            <v>1222</v>
          </cell>
          <cell r="E78" t="str">
            <v>090200X3A</v>
          </cell>
        </row>
        <row r="79">
          <cell r="D79">
            <v>13</v>
          </cell>
          <cell r="E79" t="str">
            <v>090200X3A</v>
          </cell>
        </row>
        <row r="80">
          <cell r="D80">
            <v>19777</v>
          </cell>
          <cell r="E80" t="str">
            <v>090200X3E</v>
          </cell>
        </row>
        <row r="81">
          <cell r="D81">
            <v>26854</v>
          </cell>
          <cell r="E81" t="str">
            <v>090200X3E</v>
          </cell>
        </row>
        <row r="82">
          <cell r="D82">
            <v>1049</v>
          </cell>
          <cell r="E82" t="str">
            <v>090200X3E</v>
          </cell>
        </row>
        <row r="83">
          <cell r="D83">
            <v>419</v>
          </cell>
          <cell r="E83" t="str">
            <v>090200X5E</v>
          </cell>
        </row>
        <row r="84">
          <cell r="D84">
            <v>214</v>
          </cell>
          <cell r="E84" t="str">
            <v>090200X5E</v>
          </cell>
        </row>
        <row r="85">
          <cell r="D85">
            <v>72</v>
          </cell>
          <cell r="E85" t="str">
            <v>090200X5E</v>
          </cell>
        </row>
        <row r="86">
          <cell r="D86">
            <v>167</v>
          </cell>
          <cell r="E86" t="str">
            <v>090200X6E</v>
          </cell>
        </row>
        <row r="87">
          <cell r="D87">
            <v>393</v>
          </cell>
          <cell r="E87" t="str">
            <v>090200X6E</v>
          </cell>
        </row>
        <row r="88">
          <cell r="D88">
            <v>183</v>
          </cell>
          <cell r="E88" t="str">
            <v>090200X7E</v>
          </cell>
        </row>
        <row r="89">
          <cell r="D89">
            <v>28</v>
          </cell>
          <cell r="E89" t="str">
            <v>090200X7E</v>
          </cell>
        </row>
        <row r="90">
          <cell r="D90">
            <v>2</v>
          </cell>
          <cell r="E90" t="str">
            <v>090200X7E</v>
          </cell>
        </row>
        <row r="91">
          <cell r="D91">
            <v>652</v>
          </cell>
          <cell r="E91" t="str">
            <v>090200X8E</v>
          </cell>
        </row>
        <row r="92">
          <cell r="D92">
            <v>194</v>
          </cell>
          <cell r="E92" t="str">
            <v>090200X8E</v>
          </cell>
        </row>
        <row r="93">
          <cell r="D93">
            <v>63</v>
          </cell>
          <cell r="E93" t="str">
            <v>090200X8E</v>
          </cell>
        </row>
        <row r="94">
          <cell r="D94">
            <v>439</v>
          </cell>
          <cell r="E94" t="str">
            <v>090200201</v>
          </cell>
        </row>
        <row r="95">
          <cell r="D95">
            <v>94</v>
          </cell>
          <cell r="E95" t="str">
            <v>090200201</v>
          </cell>
        </row>
        <row r="96">
          <cell r="D96">
            <v>205</v>
          </cell>
          <cell r="E96" t="str">
            <v>090200201</v>
          </cell>
        </row>
        <row r="97">
          <cell r="D97">
            <v>56375</v>
          </cell>
          <cell r="E97" t="str">
            <v>090200301</v>
          </cell>
        </row>
        <row r="98">
          <cell r="D98">
            <v>64737</v>
          </cell>
          <cell r="E98" t="str">
            <v>090200301</v>
          </cell>
        </row>
        <row r="99">
          <cell r="D99">
            <v>5944</v>
          </cell>
          <cell r="E99" t="str">
            <v>090200301</v>
          </cell>
        </row>
        <row r="100">
          <cell r="D100">
            <v>668</v>
          </cell>
          <cell r="E100" t="str">
            <v>090200319</v>
          </cell>
        </row>
        <row r="101">
          <cell r="D101">
            <v>1819</v>
          </cell>
          <cell r="E101" t="str">
            <v>090200319</v>
          </cell>
        </row>
        <row r="102">
          <cell r="D102">
            <v>52</v>
          </cell>
          <cell r="E102" t="str">
            <v>090200319</v>
          </cell>
        </row>
        <row r="103">
          <cell r="D103">
            <v>1376</v>
          </cell>
          <cell r="E103" t="str">
            <v>090200501</v>
          </cell>
        </row>
        <row r="104">
          <cell r="D104">
            <v>947</v>
          </cell>
          <cell r="E104" t="str">
            <v>090200501</v>
          </cell>
        </row>
        <row r="105">
          <cell r="D105">
            <v>325</v>
          </cell>
          <cell r="E105" t="str">
            <v>090200501</v>
          </cell>
        </row>
        <row r="106">
          <cell r="D106">
            <v>584</v>
          </cell>
          <cell r="E106" t="str">
            <v>090200601</v>
          </cell>
        </row>
        <row r="107">
          <cell r="D107">
            <v>861</v>
          </cell>
          <cell r="E107" t="str">
            <v>090200601</v>
          </cell>
        </row>
        <row r="108">
          <cell r="D108">
            <v>9</v>
          </cell>
          <cell r="E108" t="str">
            <v>090200601</v>
          </cell>
        </row>
        <row r="109">
          <cell r="D109">
            <v>690</v>
          </cell>
          <cell r="E109" t="str">
            <v>090200701</v>
          </cell>
        </row>
        <row r="110">
          <cell r="D110">
            <v>86</v>
          </cell>
          <cell r="E110" t="str">
            <v>090200701</v>
          </cell>
        </row>
        <row r="111">
          <cell r="D111">
            <v>17</v>
          </cell>
          <cell r="E111" t="str">
            <v>090200701</v>
          </cell>
        </row>
        <row r="112">
          <cell r="D112">
            <v>2136</v>
          </cell>
          <cell r="E112" t="str">
            <v>090200801</v>
          </cell>
        </row>
        <row r="113">
          <cell r="D113">
            <v>490</v>
          </cell>
          <cell r="E113" t="str">
            <v>090200801</v>
          </cell>
        </row>
        <row r="114">
          <cell r="D114">
            <v>332</v>
          </cell>
          <cell r="E114" t="str">
            <v>090200801</v>
          </cell>
        </row>
        <row r="115">
          <cell r="D115">
            <v>25</v>
          </cell>
          <cell r="E115" t="str">
            <v>090200X1B</v>
          </cell>
        </row>
        <row r="116">
          <cell r="D116">
            <v>29</v>
          </cell>
          <cell r="E116" t="str">
            <v>090200X1B</v>
          </cell>
        </row>
        <row r="117">
          <cell r="D117">
            <v>1</v>
          </cell>
          <cell r="E117" t="str">
            <v>090200X1B</v>
          </cell>
        </row>
        <row r="118">
          <cell r="D118">
            <v>6</v>
          </cell>
          <cell r="E118" t="str">
            <v>090200X1C</v>
          </cell>
        </row>
        <row r="119">
          <cell r="D119">
            <v>8</v>
          </cell>
          <cell r="E119" t="str">
            <v>090200X1C</v>
          </cell>
        </row>
        <row r="120">
          <cell r="D120">
            <v>2760</v>
          </cell>
          <cell r="E120" t="str">
            <v>090200X1D</v>
          </cell>
        </row>
        <row r="121">
          <cell r="D121">
            <v>3262</v>
          </cell>
          <cell r="E121" t="str">
            <v>090200X1D</v>
          </cell>
        </row>
        <row r="122">
          <cell r="D122">
            <v>163</v>
          </cell>
          <cell r="E122" t="str">
            <v>090200X1D</v>
          </cell>
        </row>
        <row r="123">
          <cell r="D123">
            <v>5</v>
          </cell>
          <cell r="E123" t="str">
            <v>090200X1U</v>
          </cell>
        </row>
        <row r="124">
          <cell r="D124">
            <v>33</v>
          </cell>
          <cell r="E124" t="str">
            <v>090200X1U</v>
          </cell>
        </row>
        <row r="125">
          <cell r="D125">
            <v>23</v>
          </cell>
          <cell r="E125" t="str">
            <v>090200X2D</v>
          </cell>
        </row>
        <row r="126">
          <cell r="D126">
            <v>34</v>
          </cell>
          <cell r="E126" t="str">
            <v>090200X2D</v>
          </cell>
        </row>
        <row r="127">
          <cell r="D127">
            <v>13</v>
          </cell>
          <cell r="E127" t="str">
            <v>090200X2F</v>
          </cell>
        </row>
        <row r="128">
          <cell r="D128">
            <v>17</v>
          </cell>
          <cell r="E128" t="str">
            <v>090200X2F</v>
          </cell>
        </row>
        <row r="129">
          <cell r="D129">
            <v>6</v>
          </cell>
          <cell r="E129" t="str">
            <v>090200X3D</v>
          </cell>
        </row>
        <row r="130">
          <cell r="D130">
            <v>19</v>
          </cell>
          <cell r="E130" t="str">
            <v>090200X3D</v>
          </cell>
        </row>
        <row r="131">
          <cell r="D131">
            <v>2</v>
          </cell>
          <cell r="E131" t="str">
            <v>090200X3E</v>
          </cell>
        </row>
        <row r="132">
          <cell r="D132">
            <v>145</v>
          </cell>
          <cell r="E132" t="str">
            <v>090200X4D</v>
          </cell>
        </row>
        <row r="133">
          <cell r="D133">
            <v>109</v>
          </cell>
          <cell r="E133" t="str">
            <v>090200X4D</v>
          </cell>
        </row>
        <row r="134">
          <cell r="D134">
            <v>15</v>
          </cell>
          <cell r="E134" t="str">
            <v>090200X4D</v>
          </cell>
        </row>
        <row r="135">
          <cell r="D135">
            <v>142</v>
          </cell>
          <cell r="E135" t="str">
            <v>090200X4J</v>
          </cell>
        </row>
        <row r="136">
          <cell r="D136">
            <v>29</v>
          </cell>
          <cell r="E136" t="str">
            <v>090200X4J</v>
          </cell>
        </row>
        <row r="137">
          <cell r="D137">
            <v>3</v>
          </cell>
          <cell r="E137" t="str">
            <v>090200X4J</v>
          </cell>
        </row>
        <row r="138">
          <cell r="D138">
            <v>27</v>
          </cell>
          <cell r="E138" t="str">
            <v>090200X5F</v>
          </cell>
        </row>
        <row r="139">
          <cell r="D139">
            <v>45</v>
          </cell>
          <cell r="E139" t="str">
            <v>090200X5F</v>
          </cell>
        </row>
        <row r="140">
          <cell r="D140">
            <v>6</v>
          </cell>
          <cell r="E140" t="str">
            <v>090200X5J</v>
          </cell>
        </row>
        <row r="141">
          <cell r="D141">
            <v>6</v>
          </cell>
          <cell r="E141" t="str">
            <v>090200X5J</v>
          </cell>
        </row>
        <row r="142">
          <cell r="D142">
            <v>385</v>
          </cell>
          <cell r="E142" t="str">
            <v>090200X8D</v>
          </cell>
        </row>
        <row r="143">
          <cell r="D143">
            <v>9</v>
          </cell>
          <cell r="E143" t="str">
            <v>090200X8D</v>
          </cell>
        </row>
        <row r="144">
          <cell r="D144">
            <v>52</v>
          </cell>
          <cell r="E144" t="str">
            <v>090200X8D</v>
          </cell>
        </row>
        <row r="145">
          <cell r="D145">
            <v>455</v>
          </cell>
          <cell r="E145" t="str">
            <v>090200X9D</v>
          </cell>
        </row>
        <row r="146">
          <cell r="D146">
            <v>254</v>
          </cell>
          <cell r="E146" t="str">
            <v>090200X9D</v>
          </cell>
        </row>
        <row r="147">
          <cell r="D147">
            <v>31</v>
          </cell>
          <cell r="E147" t="str">
            <v>090200X9D</v>
          </cell>
        </row>
        <row r="148">
          <cell r="D148">
            <v>9</v>
          </cell>
          <cell r="E148" t="str">
            <v>090200X9K</v>
          </cell>
        </row>
        <row r="149">
          <cell r="D149">
            <v>11</v>
          </cell>
          <cell r="E149" t="str">
            <v>090200X9K</v>
          </cell>
        </row>
        <row r="150">
          <cell r="D150">
            <v>1</v>
          </cell>
          <cell r="E150" t="str">
            <v>090200X9N</v>
          </cell>
        </row>
        <row r="151">
          <cell r="D151">
            <v>1</v>
          </cell>
          <cell r="E151" t="str">
            <v>090200X9N</v>
          </cell>
        </row>
        <row r="152">
          <cell r="D152">
            <v>6582</v>
          </cell>
          <cell r="E152" t="str">
            <v>090200102</v>
          </cell>
        </row>
        <row r="153">
          <cell r="D153">
            <v>7497</v>
          </cell>
          <cell r="E153" t="str">
            <v>090200102</v>
          </cell>
        </row>
        <row r="154">
          <cell r="D154">
            <v>458</v>
          </cell>
          <cell r="E154" t="str">
            <v>090200102</v>
          </cell>
        </row>
        <row r="155">
          <cell r="D155">
            <v>42</v>
          </cell>
          <cell r="E155" t="str">
            <v>090200105</v>
          </cell>
        </row>
        <row r="156">
          <cell r="D156">
            <v>19</v>
          </cell>
          <cell r="E156" t="str">
            <v>090200105</v>
          </cell>
        </row>
        <row r="157">
          <cell r="D157">
            <v>12</v>
          </cell>
          <cell r="E157" t="str">
            <v>090200110</v>
          </cell>
        </row>
        <row r="158">
          <cell r="D158">
            <v>21</v>
          </cell>
          <cell r="E158" t="str">
            <v>090200110</v>
          </cell>
        </row>
        <row r="159">
          <cell r="D159">
            <v>1</v>
          </cell>
          <cell r="E159" t="str">
            <v>090200110</v>
          </cell>
        </row>
        <row r="160">
          <cell r="D160">
            <v>1</v>
          </cell>
          <cell r="E160" t="str">
            <v>090200111</v>
          </cell>
        </row>
        <row r="161">
          <cell r="D161">
            <v>68</v>
          </cell>
          <cell r="E161" t="str">
            <v>090200120</v>
          </cell>
        </row>
        <row r="162">
          <cell r="D162">
            <v>99</v>
          </cell>
          <cell r="E162" t="str">
            <v>090200120</v>
          </cell>
        </row>
        <row r="163">
          <cell r="D163">
            <v>1</v>
          </cell>
          <cell r="E163" t="str">
            <v>090200120</v>
          </cell>
        </row>
        <row r="164">
          <cell r="D164">
            <v>14</v>
          </cell>
          <cell r="E164" t="str">
            <v>090200121</v>
          </cell>
        </row>
        <row r="165">
          <cell r="D165">
            <v>13</v>
          </cell>
          <cell r="E165" t="str">
            <v>090200121</v>
          </cell>
        </row>
        <row r="166">
          <cell r="D166">
            <v>29</v>
          </cell>
          <cell r="E166" t="str">
            <v>090200202</v>
          </cell>
        </row>
        <row r="167">
          <cell r="D167">
            <v>35</v>
          </cell>
          <cell r="E167" t="str">
            <v>090200202</v>
          </cell>
        </row>
        <row r="168">
          <cell r="D168">
            <v>2</v>
          </cell>
          <cell r="E168" t="str">
            <v>090200202</v>
          </cell>
        </row>
        <row r="169">
          <cell r="D169">
            <v>22</v>
          </cell>
          <cell r="E169" t="str">
            <v>090200203</v>
          </cell>
        </row>
        <row r="170">
          <cell r="D170">
            <v>19</v>
          </cell>
          <cell r="E170" t="str">
            <v>090200203</v>
          </cell>
        </row>
        <row r="171">
          <cell r="D171">
            <v>1</v>
          </cell>
          <cell r="E171" t="str">
            <v>090200203</v>
          </cell>
        </row>
        <row r="172">
          <cell r="D172">
            <v>2</v>
          </cell>
          <cell r="E172" t="str">
            <v>090200301</v>
          </cell>
        </row>
        <row r="173">
          <cell r="D173">
            <v>1</v>
          </cell>
          <cell r="E173" t="str">
            <v>090200301</v>
          </cell>
        </row>
        <row r="174">
          <cell r="D174">
            <v>9</v>
          </cell>
          <cell r="E174" t="str">
            <v>090200302</v>
          </cell>
        </row>
        <row r="175">
          <cell r="D175">
            <v>36</v>
          </cell>
          <cell r="E175" t="str">
            <v>090200302</v>
          </cell>
        </row>
        <row r="176">
          <cell r="D176">
            <v>233</v>
          </cell>
          <cell r="E176" t="str">
            <v>090200402</v>
          </cell>
        </row>
        <row r="177">
          <cell r="D177">
            <v>190</v>
          </cell>
          <cell r="E177" t="str">
            <v>090200402</v>
          </cell>
        </row>
        <row r="178">
          <cell r="D178">
            <v>16</v>
          </cell>
          <cell r="E178" t="str">
            <v>090200402</v>
          </cell>
        </row>
        <row r="179">
          <cell r="D179">
            <v>100</v>
          </cell>
          <cell r="E179" t="str">
            <v>090200412</v>
          </cell>
        </row>
        <row r="180">
          <cell r="D180">
            <v>70</v>
          </cell>
          <cell r="E180" t="str">
            <v>090200412</v>
          </cell>
        </row>
        <row r="181">
          <cell r="D181">
            <v>2</v>
          </cell>
          <cell r="E181" t="str">
            <v>090200412</v>
          </cell>
        </row>
        <row r="182">
          <cell r="D182">
            <v>54</v>
          </cell>
          <cell r="E182" t="str">
            <v>090200503</v>
          </cell>
        </row>
        <row r="183">
          <cell r="D183">
            <v>58</v>
          </cell>
          <cell r="E183" t="str">
            <v>090200503</v>
          </cell>
        </row>
        <row r="184">
          <cell r="D184">
            <v>1</v>
          </cell>
          <cell r="E184" t="str">
            <v>090200503</v>
          </cell>
        </row>
        <row r="185">
          <cell r="D185">
            <v>23</v>
          </cell>
          <cell r="E185" t="str">
            <v>090200512</v>
          </cell>
        </row>
        <row r="186">
          <cell r="D186">
            <v>19</v>
          </cell>
          <cell r="E186" t="str">
            <v>090200512</v>
          </cell>
        </row>
        <row r="187">
          <cell r="D187">
            <v>2</v>
          </cell>
          <cell r="E187" t="str">
            <v>090200703</v>
          </cell>
        </row>
        <row r="188">
          <cell r="D188">
            <v>1</v>
          </cell>
          <cell r="E188" t="str">
            <v>090200703</v>
          </cell>
        </row>
        <row r="189">
          <cell r="D189">
            <v>515</v>
          </cell>
          <cell r="E189" t="str">
            <v>090200802</v>
          </cell>
        </row>
        <row r="190">
          <cell r="D190">
            <v>1015</v>
          </cell>
          <cell r="E190" t="str">
            <v>090200802</v>
          </cell>
        </row>
        <row r="191">
          <cell r="D191">
            <v>24</v>
          </cell>
          <cell r="E191" t="str">
            <v>090200802</v>
          </cell>
        </row>
        <row r="192">
          <cell r="D192">
            <v>1416</v>
          </cell>
          <cell r="E192" t="str">
            <v>090200902</v>
          </cell>
        </row>
        <row r="193">
          <cell r="D193">
            <v>912</v>
          </cell>
          <cell r="E193" t="str">
            <v>090200902</v>
          </cell>
        </row>
        <row r="194">
          <cell r="D194">
            <v>147</v>
          </cell>
          <cell r="E194" t="str">
            <v>090200902</v>
          </cell>
        </row>
        <row r="195">
          <cell r="D195">
            <v>4</v>
          </cell>
          <cell r="E195" t="str">
            <v>090200929</v>
          </cell>
        </row>
        <row r="196">
          <cell r="D196">
            <v>6</v>
          </cell>
          <cell r="E196" t="str">
            <v>090200930</v>
          </cell>
        </row>
        <row r="197">
          <cell r="D197">
            <v>1</v>
          </cell>
          <cell r="E197" t="str">
            <v>090200950</v>
          </cell>
        </row>
        <row r="198">
          <cell r="D198">
            <v>1</v>
          </cell>
          <cell r="E198" t="str">
            <v>090200X1D</v>
          </cell>
        </row>
        <row r="199">
          <cell r="D199">
            <v>1</v>
          </cell>
          <cell r="E199" t="str">
            <v>090200X1D</v>
          </cell>
        </row>
        <row r="200">
          <cell r="D200">
            <v>1</v>
          </cell>
          <cell r="E200" t="str">
            <v>090200X6D</v>
          </cell>
        </row>
        <row r="201">
          <cell r="D201">
            <v>9</v>
          </cell>
          <cell r="E201" t="str">
            <v>090200X7F</v>
          </cell>
        </row>
        <row r="202">
          <cell r="D202">
            <v>9</v>
          </cell>
          <cell r="E202" t="str">
            <v>090200X7F</v>
          </cell>
        </row>
        <row r="203">
          <cell r="D203">
            <v>6</v>
          </cell>
          <cell r="E203" t="str">
            <v>090200X9L</v>
          </cell>
        </row>
        <row r="204">
          <cell r="D204">
            <v>6</v>
          </cell>
          <cell r="E204" t="str">
            <v>090200X9L</v>
          </cell>
        </row>
        <row r="205">
          <cell r="D205">
            <v>1</v>
          </cell>
          <cell r="E205" t="str">
            <v>090200X9O</v>
          </cell>
        </row>
        <row r="206">
          <cell r="D206">
            <v>3</v>
          </cell>
          <cell r="E206" t="str">
            <v>090200X9R</v>
          </cell>
        </row>
        <row r="207">
          <cell r="D207">
            <v>2</v>
          </cell>
          <cell r="E207" t="str">
            <v>090200102</v>
          </cell>
        </row>
        <row r="208">
          <cell r="D208">
            <v>2</v>
          </cell>
          <cell r="E208" t="str">
            <v>090200102</v>
          </cell>
        </row>
        <row r="209">
          <cell r="D209">
            <v>1</v>
          </cell>
          <cell r="E209" t="str">
            <v>090200202</v>
          </cell>
        </row>
        <row r="210">
          <cell r="D210">
            <v>13</v>
          </cell>
          <cell r="E210" t="str">
            <v>090200211</v>
          </cell>
        </row>
        <row r="211">
          <cell r="D211">
            <v>28</v>
          </cell>
          <cell r="E211" t="str">
            <v>090200211</v>
          </cell>
        </row>
        <row r="212">
          <cell r="D212">
            <v>1</v>
          </cell>
          <cell r="E212" t="str">
            <v>090200216</v>
          </cell>
        </row>
        <row r="213">
          <cell r="D213">
            <v>4</v>
          </cell>
          <cell r="E213" t="str">
            <v>090200221</v>
          </cell>
        </row>
        <row r="214">
          <cell r="D214">
            <v>2</v>
          </cell>
          <cell r="E214" t="str">
            <v>090200416</v>
          </cell>
        </row>
        <row r="215">
          <cell r="D215">
            <v>1</v>
          </cell>
          <cell r="E215" t="str">
            <v>090200602</v>
          </cell>
        </row>
        <row r="216">
          <cell r="D216">
            <v>6</v>
          </cell>
          <cell r="E216" t="str">
            <v>090200703</v>
          </cell>
        </row>
        <row r="217">
          <cell r="D217">
            <v>11</v>
          </cell>
          <cell r="E217" t="str">
            <v>090200703</v>
          </cell>
        </row>
        <row r="218">
          <cell r="D218">
            <v>1</v>
          </cell>
          <cell r="E218" t="str">
            <v>090200878</v>
          </cell>
        </row>
        <row r="219">
          <cell r="D219">
            <v>1</v>
          </cell>
          <cell r="E219" t="str">
            <v>090200902</v>
          </cell>
        </row>
        <row r="220">
          <cell r="D220">
            <v>4</v>
          </cell>
          <cell r="E220" t="str">
            <v>090200941</v>
          </cell>
        </row>
        <row r="221">
          <cell r="D221">
            <v>6</v>
          </cell>
          <cell r="E221" t="str">
            <v>090200961</v>
          </cell>
        </row>
        <row r="222">
          <cell r="D222">
            <v>1</v>
          </cell>
          <cell r="E222" t="str">
            <v>090200961</v>
          </cell>
        </row>
        <row r="223">
          <cell r="D223">
            <v>74</v>
          </cell>
          <cell r="E223" t="str">
            <v>090200X1U</v>
          </cell>
        </row>
        <row r="224">
          <cell r="D224">
            <v>218</v>
          </cell>
          <cell r="E224" t="str">
            <v>090200X1U</v>
          </cell>
        </row>
        <row r="225">
          <cell r="D225">
            <v>1</v>
          </cell>
          <cell r="E225" t="str">
            <v>090200X1U</v>
          </cell>
        </row>
        <row r="226">
          <cell r="D226">
            <v>61</v>
          </cell>
          <cell r="E226" t="str">
            <v>090200105</v>
          </cell>
        </row>
        <row r="227">
          <cell r="D227">
            <v>53</v>
          </cell>
          <cell r="E227" t="str">
            <v>090200105</v>
          </cell>
        </row>
        <row r="228">
          <cell r="D228">
            <v>3</v>
          </cell>
          <cell r="E228" t="str">
            <v>090200105</v>
          </cell>
        </row>
        <row r="229">
          <cell r="D229">
            <v>142</v>
          </cell>
          <cell r="E229" t="str">
            <v>090200CU2</v>
          </cell>
        </row>
        <row r="230">
          <cell r="D230">
            <v>130</v>
          </cell>
          <cell r="E230" t="str">
            <v>090200CU2</v>
          </cell>
        </row>
        <row r="231">
          <cell r="D231">
            <v>12</v>
          </cell>
          <cell r="E231" t="str">
            <v>090200CU2</v>
          </cell>
        </row>
        <row r="232">
          <cell r="D232">
            <v>1</v>
          </cell>
          <cell r="E232" t="str">
            <v>090400X2J</v>
          </cell>
        </row>
        <row r="233">
          <cell r="D233">
            <v>31</v>
          </cell>
          <cell r="E233" t="str">
            <v>090400X3J</v>
          </cell>
        </row>
        <row r="234">
          <cell r="D234">
            <v>13</v>
          </cell>
          <cell r="E234" t="str">
            <v>090400X3J</v>
          </cell>
        </row>
        <row r="235">
          <cell r="D235">
            <v>1</v>
          </cell>
          <cell r="E235" t="str">
            <v>090400X3J</v>
          </cell>
        </row>
        <row r="236">
          <cell r="D236">
            <v>1</v>
          </cell>
          <cell r="E236" t="str">
            <v>090400212</v>
          </cell>
        </row>
        <row r="237">
          <cell r="D237">
            <v>402</v>
          </cell>
          <cell r="E237" t="str">
            <v>090400312</v>
          </cell>
        </row>
        <row r="238">
          <cell r="D238">
            <v>114</v>
          </cell>
          <cell r="E238" t="str">
            <v>090400312</v>
          </cell>
        </row>
        <row r="239">
          <cell r="D239">
            <v>94</v>
          </cell>
          <cell r="E239" t="str">
            <v>090400312</v>
          </cell>
        </row>
        <row r="240">
          <cell r="D240">
            <v>145</v>
          </cell>
          <cell r="E240" t="str">
            <v>090400X2J</v>
          </cell>
        </row>
        <row r="241">
          <cell r="D241">
            <v>107</v>
          </cell>
          <cell r="E241" t="str">
            <v>090400X2J</v>
          </cell>
        </row>
        <row r="242">
          <cell r="D242">
            <v>7</v>
          </cell>
          <cell r="E242" t="str">
            <v>090400X2J</v>
          </cell>
        </row>
        <row r="243">
          <cell r="D243">
            <v>867</v>
          </cell>
          <cell r="E243" t="str">
            <v>090400212</v>
          </cell>
        </row>
        <row r="244">
          <cell r="D244">
            <v>794</v>
          </cell>
          <cell r="E244" t="str">
            <v>090400212</v>
          </cell>
        </row>
        <row r="245">
          <cell r="D245">
            <v>55</v>
          </cell>
          <cell r="E245" t="str">
            <v>090400212</v>
          </cell>
        </row>
        <row r="246">
          <cell r="D246">
            <v>2</v>
          </cell>
          <cell r="E246" t="str">
            <v>090400312</v>
          </cell>
        </row>
        <row r="247">
          <cell r="D247">
            <v>4</v>
          </cell>
          <cell r="E247" t="str">
            <v>090400312</v>
          </cell>
        </row>
        <row r="248">
          <cell r="D248">
            <v>1</v>
          </cell>
          <cell r="E248" t="str">
            <v>090400312</v>
          </cell>
        </row>
        <row r="249">
          <cell r="D249">
            <v>1</v>
          </cell>
          <cell r="E249" t="str">
            <v>090400X2J</v>
          </cell>
        </row>
        <row r="250">
          <cell r="D250">
            <v>3</v>
          </cell>
          <cell r="E250" t="str">
            <v>090400212</v>
          </cell>
        </row>
        <row r="251">
          <cell r="D251">
            <v>2</v>
          </cell>
          <cell r="E251" t="str">
            <v>090400212</v>
          </cell>
        </row>
        <row r="252">
          <cell r="D252">
            <v>2</v>
          </cell>
          <cell r="E252" t="str">
            <v>090400X1V</v>
          </cell>
        </row>
        <row r="253">
          <cell r="D253">
            <v>11</v>
          </cell>
          <cell r="E253" t="str">
            <v>090400X1V</v>
          </cell>
        </row>
        <row r="254">
          <cell r="D254">
            <v>5</v>
          </cell>
          <cell r="E254" t="str">
            <v>090400X1V</v>
          </cell>
        </row>
        <row r="255">
          <cell r="D255">
            <v>38</v>
          </cell>
          <cell r="E255" t="str">
            <v>090400104</v>
          </cell>
        </row>
        <row r="256">
          <cell r="D256">
            <v>15</v>
          </cell>
          <cell r="E256" t="str">
            <v>090400104</v>
          </cell>
        </row>
        <row r="257">
          <cell r="D257">
            <v>2</v>
          </cell>
          <cell r="E257" t="str">
            <v>090400104</v>
          </cell>
        </row>
        <row r="258">
          <cell r="D258">
            <v>1</v>
          </cell>
          <cell r="E258" t="str">
            <v>090400CU3</v>
          </cell>
        </row>
        <row r="259">
          <cell r="D259">
            <v>129</v>
          </cell>
          <cell r="E259" t="str">
            <v>100200G3E</v>
          </cell>
        </row>
        <row r="260">
          <cell r="D260">
            <v>2</v>
          </cell>
          <cell r="E260" t="str">
            <v>100200G3G</v>
          </cell>
        </row>
        <row r="261">
          <cell r="D261">
            <v>4</v>
          </cell>
          <cell r="E261" t="str">
            <v>100200G5G</v>
          </cell>
        </row>
        <row r="262">
          <cell r="D262">
            <v>5</v>
          </cell>
          <cell r="E262" t="str">
            <v>100200G8E</v>
          </cell>
        </row>
        <row r="263">
          <cell r="D263">
            <v>12</v>
          </cell>
          <cell r="E263" t="str">
            <v>100200203</v>
          </cell>
        </row>
        <row r="264">
          <cell r="D264">
            <v>6</v>
          </cell>
          <cell r="E264" t="str">
            <v>100200203</v>
          </cell>
        </row>
        <row r="265">
          <cell r="D265">
            <v>47004</v>
          </cell>
          <cell r="E265" t="str">
            <v>100200301</v>
          </cell>
        </row>
        <row r="266">
          <cell r="D266">
            <v>10548</v>
          </cell>
          <cell r="E266" t="str">
            <v>100200301</v>
          </cell>
        </row>
        <row r="267">
          <cell r="D267">
            <v>213</v>
          </cell>
          <cell r="E267" t="str">
            <v>100200301</v>
          </cell>
        </row>
        <row r="268">
          <cell r="D268">
            <v>243</v>
          </cell>
          <cell r="E268" t="str">
            <v>100200305</v>
          </cell>
        </row>
        <row r="269">
          <cell r="D269">
            <v>24</v>
          </cell>
          <cell r="E269" t="str">
            <v>100200305</v>
          </cell>
        </row>
        <row r="270">
          <cell r="D270">
            <v>1</v>
          </cell>
          <cell r="E270" t="str">
            <v>100200305</v>
          </cell>
        </row>
        <row r="271">
          <cell r="D271">
            <v>1331</v>
          </cell>
          <cell r="E271" t="str">
            <v>100200505</v>
          </cell>
        </row>
        <row r="272">
          <cell r="D272">
            <v>442</v>
          </cell>
          <cell r="E272" t="str">
            <v>100200505</v>
          </cell>
        </row>
        <row r="273">
          <cell r="D273">
            <v>3</v>
          </cell>
          <cell r="E273" t="str">
            <v>100200505</v>
          </cell>
        </row>
        <row r="274">
          <cell r="D274">
            <v>5</v>
          </cell>
          <cell r="E274" t="str">
            <v>100200601</v>
          </cell>
        </row>
        <row r="275">
          <cell r="D275">
            <v>5</v>
          </cell>
          <cell r="E275" t="str">
            <v>100200601</v>
          </cell>
        </row>
        <row r="276">
          <cell r="D276">
            <v>2</v>
          </cell>
          <cell r="E276" t="str">
            <v>100200601</v>
          </cell>
        </row>
        <row r="277">
          <cell r="D277">
            <v>65</v>
          </cell>
          <cell r="E277" t="str">
            <v>100200701</v>
          </cell>
        </row>
        <row r="278">
          <cell r="D278">
            <v>72</v>
          </cell>
          <cell r="E278" t="str">
            <v>100200701</v>
          </cell>
        </row>
        <row r="279">
          <cell r="D279">
            <v>4</v>
          </cell>
          <cell r="E279" t="str">
            <v>100200701</v>
          </cell>
        </row>
        <row r="280">
          <cell r="D280">
            <v>1742</v>
          </cell>
          <cell r="E280" t="str">
            <v>100200801</v>
          </cell>
        </row>
        <row r="281">
          <cell r="D281">
            <v>1070</v>
          </cell>
          <cell r="E281" t="str">
            <v>100200801</v>
          </cell>
        </row>
        <row r="282">
          <cell r="D282">
            <v>40</v>
          </cell>
          <cell r="E282" t="str">
            <v>100200801</v>
          </cell>
        </row>
        <row r="283">
          <cell r="D283">
            <v>2</v>
          </cell>
          <cell r="E283" t="str">
            <v>100200G1D</v>
          </cell>
        </row>
        <row r="284">
          <cell r="D284">
            <v>4</v>
          </cell>
          <cell r="E284" t="str">
            <v>100200Y1D</v>
          </cell>
        </row>
        <row r="285">
          <cell r="D285">
            <v>9</v>
          </cell>
          <cell r="E285" t="str">
            <v>100200Y1L</v>
          </cell>
        </row>
        <row r="286">
          <cell r="D286">
            <v>2</v>
          </cell>
          <cell r="E286" t="str">
            <v>100200Y3D</v>
          </cell>
        </row>
        <row r="287">
          <cell r="D287">
            <v>1</v>
          </cell>
          <cell r="E287" t="str">
            <v>100200Y4D</v>
          </cell>
        </row>
        <row r="288">
          <cell r="D288">
            <v>1</v>
          </cell>
          <cell r="E288" t="str">
            <v>100200Y5D</v>
          </cell>
        </row>
        <row r="289">
          <cell r="D289">
            <v>5358</v>
          </cell>
          <cell r="E289" t="str">
            <v>100200102</v>
          </cell>
        </row>
        <row r="290">
          <cell r="D290">
            <v>916</v>
          </cell>
          <cell r="E290" t="str">
            <v>100200102</v>
          </cell>
        </row>
        <row r="291">
          <cell r="D291">
            <v>61</v>
          </cell>
          <cell r="E291" t="str">
            <v>100200102</v>
          </cell>
        </row>
        <row r="292">
          <cell r="D292">
            <v>19</v>
          </cell>
          <cell r="E292" t="str">
            <v>100200107</v>
          </cell>
        </row>
        <row r="293">
          <cell r="D293">
            <v>3</v>
          </cell>
          <cell r="E293" t="str">
            <v>100200142</v>
          </cell>
        </row>
        <row r="294">
          <cell r="D294">
            <v>20</v>
          </cell>
          <cell r="E294" t="str">
            <v>100200202</v>
          </cell>
        </row>
        <row r="295">
          <cell r="D295">
            <v>148</v>
          </cell>
          <cell r="E295" t="str">
            <v>100200302</v>
          </cell>
        </row>
        <row r="296">
          <cell r="D296">
            <v>1</v>
          </cell>
          <cell r="E296" t="str">
            <v>100200302</v>
          </cell>
        </row>
        <row r="297">
          <cell r="D297">
            <v>3</v>
          </cell>
          <cell r="E297" t="str">
            <v>100200342</v>
          </cell>
        </row>
        <row r="298">
          <cell r="D298">
            <v>1</v>
          </cell>
          <cell r="E298" t="str">
            <v>100200342</v>
          </cell>
        </row>
        <row r="299">
          <cell r="D299">
            <v>195</v>
          </cell>
          <cell r="E299" t="str">
            <v>100200402</v>
          </cell>
        </row>
        <row r="300">
          <cell r="D300">
            <v>13</v>
          </cell>
          <cell r="E300" t="str">
            <v>100200402</v>
          </cell>
        </row>
        <row r="301">
          <cell r="D301">
            <v>1</v>
          </cell>
          <cell r="E301" t="str">
            <v>100200402</v>
          </cell>
        </row>
        <row r="302">
          <cell r="D302">
            <v>56</v>
          </cell>
          <cell r="E302" t="str">
            <v>100200406</v>
          </cell>
        </row>
        <row r="303">
          <cell r="D303">
            <v>15</v>
          </cell>
          <cell r="E303" t="str">
            <v>100200406</v>
          </cell>
        </row>
        <row r="304">
          <cell r="D304">
            <v>1</v>
          </cell>
          <cell r="E304" t="str">
            <v>100200406</v>
          </cell>
        </row>
        <row r="305">
          <cell r="D305">
            <v>3</v>
          </cell>
          <cell r="E305" t="str">
            <v>100200407</v>
          </cell>
        </row>
        <row r="306">
          <cell r="D306">
            <v>50</v>
          </cell>
          <cell r="E306" t="str">
            <v>100200502</v>
          </cell>
        </row>
        <row r="307">
          <cell r="D307">
            <v>3</v>
          </cell>
          <cell r="E307" t="str">
            <v>100200502</v>
          </cell>
        </row>
        <row r="308">
          <cell r="D308">
            <v>2</v>
          </cell>
          <cell r="E308" t="str">
            <v>100200502</v>
          </cell>
        </row>
        <row r="309">
          <cell r="D309">
            <v>16</v>
          </cell>
          <cell r="E309" t="str">
            <v>100200506</v>
          </cell>
        </row>
        <row r="310">
          <cell r="D310">
            <v>1</v>
          </cell>
          <cell r="E310" t="str">
            <v>100200506</v>
          </cell>
        </row>
        <row r="311">
          <cell r="D311">
            <v>5</v>
          </cell>
          <cell r="E311" t="str">
            <v>100200542</v>
          </cell>
        </row>
        <row r="312">
          <cell r="D312">
            <v>636</v>
          </cell>
          <cell r="E312" t="str">
            <v>100200802</v>
          </cell>
        </row>
        <row r="313">
          <cell r="D313">
            <v>116</v>
          </cell>
          <cell r="E313" t="str">
            <v>100200802</v>
          </cell>
        </row>
        <row r="314">
          <cell r="D314">
            <v>7</v>
          </cell>
          <cell r="E314" t="str">
            <v>100200802</v>
          </cell>
        </row>
        <row r="315">
          <cell r="D315">
            <v>625</v>
          </cell>
          <cell r="E315" t="str">
            <v>100200902</v>
          </cell>
        </row>
        <row r="316">
          <cell r="D316">
            <v>135</v>
          </cell>
          <cell r="E316" t="str">
            <v>100200902</v>
          </cell>
        </row>
        <row r="317">
          <cell r="D317">
            <v>4</v>
          </cell>
          <cell r="E317" t="str">
            <v>100200902</v>
          </cell>
        </row>
        <row r="318">
          <cell r="D318">
            <v>3</v>
          </cell>
          <cell r="E318" t="str">
            <v>100200Y2L</v>
          </cell>
        </row>
        <row r="319">
          <cell r="D319">
            <v>1</v>
          </cell>
          <cell r="E319" t="str">
            <v>100200207</v>
          </cell>
        </row>
        <row r="320">
          <cell r="D320">
            <v>7</v>
          </cell>
          <cell r="E320" t="str">
            <v>100200602</v>
          </cell>
        </row>
        <row r="321">
          <cell r="D321">
            <v>1</v>
          </cell>
          <cell r="E321" t="str">
            <v>100200602</v>
          </cell>
        </row>
        <row r="322">
          <cell r="D322">
            <v>1</v>
          </cell>
          <cell r="E322" t="str">
            <v>100200642</v>
          </cell>
        </row>
        <row r="323">
          <cell r="D323">
            <v>12</v>
          </cell>
          <cell r="E323" t="str">
            <v>100200702</v>
          </cell>
        </row>
        <row r="324">
          <cell r="D324">
            <v>74</v>
          </cell>
          <cell r="E324" t="str">
            <v>100200CU2</v>
          </cell>
        </row>
        <row r="325">
          <cell r="D325">
            <v>10</v>
          </cell>
          <cell r="E325" t="str">
            <v>100200CU2</v>
          </cell>
        </row>
        <row r="326">
          <cell r="D326">
            <v>2</v>
          </cell>
          <cell r="E326" t="str">
            <v>100200CU2</v>
          </cell>
        </row>
        <row r="327">
          <cell r="D327">
            <v>63</v>
          </cell>
          <cell r="E327" t="str">
            <v>100400306</v>
          </cell>
        </row>
        <row r="328">
          <cell r="D328">
            <v>40</v>
          </cell>
          <cell r="E328" t="str">
            <v>100400306</v>
          </cell>
        </row>
        <row r="329">
          <cell r="D329">
            <v>9</v>
          </cell>
          <cell r="E329" t="str">
            <v>100400306</v>
          </cell>
        </row>
        <row r="330">
          <cell r="D330">
            <v>452</v>
          </cell>
          <cell r="E330" t="str">
            <v>100400206</v>
          </cell>
        </row>
        <row r="331">
          <cell r="D331">
            <v>130</v>
          </cell>
          <cell r="E331" t="str">
            <v>100400206</v>
          </cell>
        </row>
        <row r="332">
          <cell r="D332">
            <v>7</v>
          </cell>
          <cell r="E332" t="str">
            <v>100400206</v>
          </cell>
        </row>
        <row r="333">
          <cell r="D333">
            <v>2</v>
          </cell>
          <cell r="E333" t="str">
            <v>100400306</v>
          </cell>
        </row>
        <row r="334">
          <cell r="D334">
            <v>2</v>
          </cell>
          <cell r="E334" t="str">
            <v>100400306</v>
          </cell>
        </row>
        <row r="335">
          <cell r="D335">
            <v>24</v>
          </cell>
          <cell r="E335" t="str">
            <v>100400104</v>
          </cell>
        </row>
        <row r="336">
          <cell r="D336">
            <v>3</v>
          </cell>
          <cell r="E336" t="str">
            <v>100400104</v>
          </cell>
        </row>
        <row r="337">
          <cell r="D337">
            <v>1041</v>
          </cell>
          <cell r="E337" t="str">
            <v>110100231</v>
          </cell>
        </row>
        <row r="338">
          <cell r="D338">
            <v>4</v>
          </cell>
          <cell r="E338" t="str">
            <v>110100531</v>
          </cell>
        </row>
        <row r="339">
          <cell r="D339">
            <v>46</v>
          </cell>
          <cell r="E339" t="str">
            <v>110100631</v>
          </cell>
        </row>
        <row r="340">
          <cell r="D340">
            <v>2</v>
          </cell>
          <cell r="E340" t="str">
            <v>110100731</v>
          </cell>
        </row>
        <row r="341">
          <cell r="D341">
            <v>24</v>
          </cell>
          <cell r="E341" t="str">
            <v>110100162</v>
          </cell>
        </row>
        <row r="342">
          <cell r="D342">
            <v>56</v>
          </cell>
          <cell r="E342" t="str">
            <v>110100331</v>
          </cell>
        </row>
        <row r="343">
          <cell r="D343">
            <v>2633</v>
          </cell>
          <cell r="E343" t="str">
            <v>110200X3E</v>
          </cell>
        </row>
        <row r="344">
          <cell r="D344">
            <v>82</v>
          </cell>
          <cell r="E344" t="str">
            <v>110200X6E</v>
          </cell>
        </row>
        <row r="345">
          <cell r="D345">
            <v>164</v>
          </cell>
          <cell r="E345" t="str">
            <v>110200X7E</v>
          </cell>
        </row>
        <row r="346">
          <cell r="D346">
            <v>239</v>
          </cell>
          <cell r="E346" t="str">
            <v>110200X8E</v>
          </cell>
        </row>
        <row r="347">
          <cell r="D347">
            <v>299</v>
          </cell>
          <cell r="E347" t="str">
            <v>110200301</v>
          </cell>
        </row>
        <row r="348">
          <cell r="D348">
            <v>17</v>
          </cell>
          <cell r="E348" t="str">
            <v>110200601</v>
          </cell>
        </row>
        <row r="349">
          <cell r="D349">
            <v>77</v>
          </cell>
          <cell r="E349" t="str">
            <v>110200701</v>
          </cell>
        </row>
        <row r="350">
          <cell r="D350">
            <v>67</v>
          </cell>
          <cell r="E350" t="str">
            <v>110200801</v>
          </cell>
        </row>
        <row r="351">
          <cell r="D351">
            <v>598</v>
          </cell>
          <cell r="E351" t="str">
            <v>110200X1D</v>
          </cell>
        </row>
        <row r="352">
          <cell r="D352">
            <v>9</v>
          </cell>
          <cell r="E352" t="str">
            <v>110200X4D</v>
          </cell>
        </row>
        <row r="353">
          <cell r="D353">
            <v>3</v>
          </cell>
          <cell r="E353" t="str">
            <v>110200X5D</v>
          </cell>
        </row>
        <row r="354">
          <cell r="D354">
            <v>70</v>
          </cell>
          <cell r="E354" t="str">
            <v>110200X8D</v>
          </cell>
        </row>
        <row r="355">
          <cell r="D355">
            <v>108</v>
          </cell>
          <cell r="E355" t="str">
            <v>110200X9D</v>
          </cell>
        </row>
        <row r="356">
          <cell r="D356">
            <v>115</v>
          </cell>
          <cell r="E356" t="str">
            <v>110200102</v>
          </cell>
        </row>
        <row r="357">
          <cell r="D357">
            <v>2</v>
          </cell>
          <cell r="E357" t="str">
            <v>110200402</v>
          </cell>
        </row>
        <row r="358">
          <cell r="D358">
            <v>3</v>
          </cell>
          <cell r="E358" t="str">
            <v>110200502</v>
          </cell>
        </row>
        <row r="359">
          <cell r="D359">
            <v>3</v>
          </cell>
          <cell r="E359" t="str">
            <v>110200802</v>
          </cell>
        </row>
        <row r="360">
          <cell r="D360">
            <v>12</v>
          </cell>
          <cell r="E360" t="str">
            <v>110200902</v>
          </cell>
        </row>
        <row r="361">
          <cell r="D361">
            <v>5</v>
          </cell>
          <cell r="E361" t="str">
            <v>110200CU2</v>
          </cell>
        </row>
        <row r="362">
          <cell r="D362">
            <v>3</v>
          </cell>
          <cell r="E362" t="str">
            <v>110400X3X</v>
          </cell>
        </row>
        <row r="363">
          <cell r="D363">
            <v>36</v>
          </cell>
          <cell r="E363" t="str">
            <v>110400304</v>
          </cell>
        </row>
        <row r="364">
          <cell r="D364">
            <v>11</v>
          </cell>
          <cell r="E364" t="str">
            <v>110400X2X</v>
          </cell>
        </row>
        <row r="365">
          <cell r="D365">
            <v>54</v>
          </cell>
          <cell r="E365" t="str">
            <v>110400204</v>
          </cell>
        </row>
        <row r="366">
          <cell r="D366">
            <v>4</v>
          </cell>
          <cell r="E366" t="str">
            <v>110400X1Y</v>
          </cell>
        </row>
        <row r="367">
          <cell r="D367">
            <v>1</v>
          </cell>
          <cell r="E367" t="str">
            <v>110400103</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06-30-2008 Adjustment"/>
      <sheetName val="09-30-2007 Adjustment"/>
      <sheetName val="123107 Adjustment"/>
      <sheetName val="CEB JE M5"/>
      <sheetName val="Month"/>
      <sheetName val="Template Data"/>
      <sheetName val="Sch 2.2 - Other Carryovers"/>
    </sheetNames>
    <sheetDataSet>
      <sheetData sheetId="0" refreshError="1"/>
      <sheetData sheetId="1" refreshError="1"/>
      <sheetData sheetId="2" refreshError="1"/>
      <sheetData sheetId="3" refreshError="1"/>
      <sheetData sheetId="4" refreshError="1"/>
      <sheetData sheetId="5" refreshError="1">
        <row r="2">
          <cell r="A2">
            <v>38383</v>
          </cell>
        </row>
        <row r="3">
          <cell r="A3">
            <v>38411</v>
          </cell>
        </row>
        <row r="4">
          <cell r="A4">
            <v>38442</v>
          </cell>
        </row>
        <row r="5">
          <cell r="A5">
            <v>38472</v>
          </cell>
        </row>
        <row r="6">
          <cell r="A6">
            <v>38503</v>
          </cell>
        </row>
        <row r="7">
          <cell r="A7">
            <v>38533</v>
          </cell>
        </row>
        <row r="8">
          <cell r="A8">
            <v>38564</v>
          </cell>
        </row>
        <row r="9">
          <cell r="A9">
            <v>38595</v>
          </cell>
        </row>
        <row r="10">
          <cell r="A10">
            <v>38625</v>
          </cell>
        </row>
        <row r="11">
          <cell r="A11">
            <v>38656</v>
          </cell>
        </row>
        <row r="12">
          <cell r="A12">
            <v>38686</v>
          </cell>
        </row>
        <row r="13">
          <cell r="A13">
            <v>38717</v>
          </cell>
        </row>
        <row r="14">
          <cell r="A14">
            <v>38748</v>
          </cell>
        </row>
        <row r="15">
          <cell r="A15">
            <v>38776</v>
          </cell>
        </row>
        <row r="16">
          <cell r="A16">
            <v>38807</v>
          </cell>
        </row>
        <row r="17">
          <cell r="A17">
            <v>38837</v>
          </cell>
        </row>
        <row r="18">
          <cell r="A18">
            <v>38868</v>
          </cell>
        </row>
        <row r="19">
          <cell r="A19">
            <v>38898</v>
          </cell>
        </row>
        <row r="20">
          <cell r="A20">
            <v>38929</v>
          </cell>
        </row>
        <row r="21">
          <cell r="A21">
            <v>38960</v>
          </cell>
        </row>
        <row r="22">
          <cell r="A22">
            <v>38990</v>
          </cell>
        </row>
        <row r="23">
          <cell r="A23">
            <v>39021</v>
          </cell>
        </row>
        <row r="24">
          <cell r="A24">
            <v>39051</v>
          </cell>
        </row>
        <row r="25">
          <cell r="A25">
            <v>39082</v>
          </cell>
        </row>
        <row r="26">
          <cell r="A26">
            <v>39113</v>
          </cell>
        </row>
        <row r="27">
          <cell r="A27">
            <v>39141</v>
          </cell>
        </row>
        <row r="28">
          <cell r="A28">
            <v>39172</v>
          </cell>
        </row>
        <row r="29">
          <cell r="A29">
            <v>39202</v>
          </cell>
        </row>
        <row r="30">
          <cell r="A30">
            <v>39233</v>
          </cell>
        </row>
        <row r="31">
          <cell r="A31">
            <v>39263</v>
          </cell>
        </row>
        <row r="32">
          <cell r="A32">
            <v>39294</v>
          </cell>
        </row>
        <row r="33">
          <cell r="A33">
            <v>39325</v>
          </cell>
        </row>
        <row r="34">
          <cell r="A34">
            <v>39355</v>
          </cell>
        </row>
        <row r="35">
          <cell r="A35">
            <v>39386</v>
          </cell>
        </row>
        <row r="36">
          <cell r="A36">
            <v>39416</v>
          </cell>
        </row>
        <row r="37">
          <cell r="A37">
            <v>39447</v>
          </cell>
        </row>
        <row r="38">
          <cell r="A38">
            <v>39478</v>
          </cell>
        </row>
        <row r="39">
          <cell r="A39">
            <v>39507</v>
          </cell>
        </row>
        <row r="40">
          <cell r="A40">
            <v>39538</v>
          </cell>
        </row>
        <row r="41">
          <cell r="A41">
            <v>39568</v>
          </cell>
        </row>
        <row r="42">
          <cell r="A42">
            <v>39599</v>
          </cell>
        </row>
        <row r="43">
          <cell r="A43">
            <v>39629</v>
          </cell>
        </row>
        <row r="44">
          <cell r="A44">
            <v>39660</v>
          </cell>
        </row>
        <row r="45">
          <cell r="A45">
            <v>39691</v>
          </cell>
        </row>
        <row r="46">
          <cell r="A46">
            <v>39721</v>
          </cell>
        </row>
        <row r="47">
          <cell r="A47">
            <v>39752</v>
          </cell>
        </row>
        <row r="48">
          <cell r="A48">
            <v>39782</v>
          </cell>
        </row>
        <row r="49">
          <cell r="A49">
            <v>39813</v>
          </cell>
        </row>
      </sheetData>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0"/>
      <sheetName val="24A"/>
      <sheetName val="2627"/>
      <sheetName val="2829"/>
      <sheetName val="43"/>
      <sheetName val="47"/>
      <sheetName val="7071"/>
      <sheetName val="7879"/>
      <sheetName val="85"/>
      <sheetName val="86"/>
      <sheetName val="919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123"/>
      <sheetName val="200201"/>
      <sheetName val="202203"/>
      <sheetName val="204207"/>
      <sheetName val="213"/>
      <sheetName val="214"/>
      <sheetName val="216"/>
      <sheetName val="216-A"/>
      <sheetName val="216-B"/>
      <sheetName val="216-C"/>
      <sheetName val="219"/>
      <sheetName val="224225"/>
      <sheetName val="227"/>
      <sheetName val="228229"/>
      <sheetName val="230"/>
      <sheetName val="232"/>
      <sheetName val="233"/>
      <sheetName val="234"/>
      <sheetName val="234A"/>
      <sheetName val="234B"/>
      <sheetName val="234C"/>
      <sheetName val="250251"/>
      <sheetName val="253"/>
      <sheetName val="254"/>
      <sheetName val="256257"/>
      <sheetName val="261"/>
      <sheetName val="262263"/>
      <sheetName val="262A-C"/>
      <sheetName val="262D"/>
      <sheetName val="266-267"/>
      <sheetName val="269"/>
      <sheetName val="272273"/>
      <sheetName val="274275"/>
      <sheetName val="276277"/>
      <sheetName val="276A"/>
      <sheetName val="278"/>
      <sheetName val="300301"/>
      <sheetName val="304"/>
      <sheetName val="310311"/>
      <sheetName val="320323"/>
      <sheetName val="326327"/>
      <sheetName val="328330"/>
      <sheetName val="332"/>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06407"/>
      <sheetName val="408409"/>
      <sheetName val="422423"/>
      <sheetName val="422A-423F"/>
      <sheetName val="424425"/>
      <sheetName val="424A425A"/>
      <sheetName val="426427"/>
      <sheetName val="BOOK"/>
    </sheetNames>
    <sheetDataSet>
      <sheetData sheetId="0"/>
      <sheetData sheetId="1">
        <row r="38">
          <cell r="C38" t="str">
            <v>12/31/2008</v>
          </cell>
        </row>
        <row r="40">
          <cell r="C40" t="str">
            <v>4/30/2009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6B, C, D"/>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Index"/>
      <sheetName val="README"/>
      <sheetName val="Data Sheet"/>
      <sheetName val="Cover"/>
      <sheetName val="Comments"/>
      <sheetName val="Gen Inst"/>
      <sheetName val="Table"/>
      <sheetName val="101"/>
      <sheetName val="102"/>
      <sheetName val="103"/>
      <sheetName val="104105"/>
      <sheetName val="106, 106a &amp; 106b"/>
      <sheetName val="106107"/>
      <sheetName val="108109"/>
      <sheetName val="110113"/>
      <sheetName val="114117"/>
      <sheetName val="118119"/>
      <sheetName val="120121"/>
      <sheetName val="122123"/>
      <sheetName val="122a122b"/>
      <sheetName val="200201"/>
      <sheetName val="202203"/>
      <sheetName val="204207"/>
      <sheetName val="213"/>
      <sheetName val="214"/>
      <sheetName val="216"/>
      <sheetName val="217"/>
      <sheetName val="218"/>
      <sheetName val="219"/>
      <sheetName val="221"/>
      <sheetName val="224225"/>
      <sheetName val="227"/>
      <sheetName val="228229"/>
      <sheetName val="230"/>
      <sheetName val="231"/>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2"/>
      <sheetName val="304"/>
      <sheetName val="310311"/>
      <sheetName val="320323"/>
      <sheetName val="326327"/>
      <sheetName val="328330"/>
      <sheetName val="331"/>
      <sheetName val="332"/>
      <sheetName val="335"/>
      <sheetName val="336"/>
      <sheetName val="337"/>
      <sheetName val="340"/>
      <sheetName val="350351"/>
      <sheetName val="352353"/>
      <sheetName val="354355"/>
      <sheetName val="356"/>
      <sheetName val="397"/>
      <sheetName val="398"/>
      <sheetName val="400"/>
      <sheetName val="400a"/>
      <sheetName val="401"/>
      <sheetName val="402403"/>
      <sheetName val="406407"/>
      <sheetName val="408409"/>
      <sheetName val="410411"/>
      <sheetName val="414416"/>
      <sheetName val="419420"/>
      <sheetName val="422423"/>
      <sheetName val="424425"/>
      <sheetName val="426427"/>
      <sheetName val="429"/>
      <sheetName val="New PSC 430 429 in the FERC"/>
      <sheetName val="430"/>
      <sheetName val="431"/>
      <sheetName val="450"/>
      <sheetName val="BOOK"/>
    </sheetNames>
    <sheetDataSet>
      <sheetData sheetId="0" refreshError="1"/>
      <sheetData sheetId="1" refreshError="1"/>
      <sheetData sheetId="2">
        <row r="25">
          <cell r="C25" t="str">
            <v xml:space="preserve"> </v>
          </cell>
        </row>
        <row r="38">
          <cell r="C38" t="str">
            <v xml:space="preserve"> </v>
          </cell>
        </row>
        <row r="40">
          <cell r="C40"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U - Average Depr Plant Bals "/>
    </sheetNames>
    <sheetDataSet>
      <sheetData sheetId="0" refreshError="1">
        <row r="3">
          <cell r="R3">
            <v>891.58102759999986</v>
          </cell>
        </row>
        <row r="4">
          <cell r="R4">
            <v>427.594472</v>
          </cell>
        </row>
        <row r="5">
          <cell r="R5">
            <v>406.14726860000002</v>
          </cell>
        </row>
        <row r="6">
          <cell r="R6">
            <v>1803.7949518</v>
          </cell>
        </row>
        <row r="7">
          <cell r="R7">
            <v>9157.2863612000001</v>
          </cell>
        </row>
        <row r="8">
          <cell r="R8">
            <v>24852.384989800001</v>
          </cell>
        </row>
        <row r="9">
          <cell r="R9">
            <v>461.50572520000003</v>
          </cell>
        </row>
        <row r="10">
          <cell r="R10">
            <v>2157.7568308</v>
          </cell>
        </row>
        <row r="11">
          <cell r="R11">
            <v>854.35871499999996</v>
          </cell>
        </row>
        <row r="12">
          <cell r="R12">
            <v>1067.5531819999999</v>
          </cell>
        </row>
        <row r="13">
          <cell r="R13">
            <v>2581.9636651999999</v>
          </cell>
        </row>
        <row r="14">
          <cell r="R14">
            <v>295.97171019999996</v>
          </cell>
        </row>
        <row r="15">
          <cell r="R15">
            <v>6950.9850171999997</v>
          </cell>
        </row>
        <row r="16">
          <cell r="R16">
            <v>928.09442320000005</v>
          </cell>
        </row>
        <row r="17">
          <cell r="R17">
            <v>195.43059919999999</v>
          </cell>
        </row>
        <row r="18">
          <cell r="R18">
            <v>0</v>
          </cell>
        </row>
        <row r="19">
          <cell r="R19">
            <v>209.13809699999999</v>
          </cell>
        </row>
        <row r="20">
          <cell r="R20">
            <v>1637.1820181999999</v>
          </cell>
        </row>
        <row r="21">
          <cell r="R21">
            <v>606.72756219999997</v>
          </cell>
        </row>
        <row r="22">
          <cell r="R22">
            <v>188.57647120000001</v>
          </cell>
        </row>
        <row r="23">
          <cell r="R23">
            <v>1243.1576094</v>
          </cell>
        </row>
        <row r="24">
          <cell r="R24">
            <v>897.92337059999988</v>
          </cell>
        </row>
        <row r="25">
          <cell r="R25">
            <v>366.4130394</v>
          </cell>
        </row>
        <row r="26">
          <cell r="R26">
            <v>193.36677879999999</v>
          </cell>
        </row>
        <row r="27">
          <cell r="R27">
            <v>138.01514599999999</v>
          </cell>
        </row>
        <row r="28">
          <cell r="R28">
            <v>699.08996979999995</v>
          </cell>
        </row>
        <row r="29">
          <cell r="R29">
            <v>0</v>
          </cell>
        </row>
        <row r="30">
          <cell r="R30">
            <v>0</v>
          </cell>
        </row>
        <row r="31">
          <cell r="R31">
            <v>1216.1437016</v>
          </cell>
        </row>
        <row r="32">
          <cell r="R32">
            <v>0</v>
          </cell>
        </row>
        <row r="33">
          <cell r="R33">
            <v>459.76110699999998</v>
          </cell>
        </row>
        <row r="34">
          <cell r="R34">
            <v>467.79802699999999</v>
          </cell>
        </row>
        <row r="36">
          <cell r="R36">
            <v>565.2295325</v>
          </cell>
        </row>
        <row r="37">
          <cell r="R37">
            <v>12.113815000000001</v>
          </cell>
        </row>
        <row r="40">
          <cell r="R40">
            <v>51814.393590000007</v>
          </cell>
        </row>
        <row r="42">
          <cell r="R42">
            <v>2391.1101575000002</v>
          </cell>
        </row>
        <row r="43">
          <cell r="R43">
            <v>701.63553250000007</v>
          </cell>
        </row>
        <row r="44">
          <cell r="R44">
            <v>107.50887</v>
          </cell>
        </row>
        <row r="45">
          <cell r="R45">
            <v>11401.63984</v>
          </cell>
        </row>
        <row r="46">
          <cell r="R46">
            <v>193.53662500000002</v>
          </cell>
        </row>
        <row r="51">
          <cell r="R51">
            <v>193.91938250000001</v>
          </cell>
        </row>
        <row r="52">
          <cell r="R52">
            <v>521.29661250000004</v>
          </cell>
        </row>
        <row r="53">
          <cell r="R53">
            <v>2241.4880575000002</v>
          </cell>
        </row>
        <row r="54">
          <cell r="R54">
            <v>909.66671000000008</v>
          </cell>
        </row>
        <row r="57">
          <cell r="R57">
            <v>8973.0555299999996</v>
          </cell>
        </row>
        <row r="58">
          <cell r="R58">
            <v>2471.8493500000004</v>
          </cell>
        </row>
        <row r="59">
          <cell r="R59">
            <v>1106.027675</v>
          </cell>
        </row>
        <row r="60">
          <cell r="R60">
            <v>1938.4247725</v>
          </cell>
        </row>
        <row r="62">
          <cell r="Q62">
            <v>845.7</v>
          </cell>
        </row>
        <row r="63">
          <cell r="Q63">
            <v>384.57299999999998</v>
          </cell>
        </row>
        <row r="64">
          <cell r="Q64">
            <v>1777.27</v>
          </cell>
        </row>
        <row r="65">
          <cell r="Q65">
            <v>1046.8040000000001</v>
          </cell>
        </row>
        <row r="66">
          <cell r="Q66">
            <v>1473.3030000000001</v>
          </cell>
        </row>
        <row r="67">
          <cell r="Q67">
            <v>963.31500000000005</v>
          </cell>
        </row>
        <row r="68">
          <cell r="Q68">
            <v>1760.854</v>
          </cell>
        </row>
        <row r="69">
          <cell r="Q69">
            <v>2088.1489999999999</v>
          </cell>
        </row>
        <row r="70">
          <cell r="Q70">
            <v>2826.9650000000001</v>
          </cell>
        </row>
        <row r="71">
          <cell r="Q71">
            <v>788.36400000000003</v>
          </cell>
        </row>
        <row r="72">
          <cell r="Q72">
            <v>3030.674</v>
          </cell>
        </row>
        <row r="73">
          <cell r="Q73">
            <v>0</v>
          </cell>
        </row>
        <row r="74">
          <cell r="Q74">
            <v>964.22</v>
          </cell>
        </row>
        <row r="75">
          <cell r="Q75">
            <v>0</v>
          </cell>
        </row>
        <row r="76">
          <cell r="Q76">
            <v>338.01900000000001</v>
          </cell>
        </row>
        <row r="77">
          <cell r="Q77">
            <v>324.37599999999998</v>
          </cell>
        </row>
        <row r="78">
          <cell r="Q78">
            <v>0</v>
          </cell>
        </row>
        <row r="79">
          <cell r="Q79">
            <v>183.434</v>
          </cell>
        </row>
        <row r="80">
          <cell r="Q80">
            <v>0</v>
          </cell>
        </row>
        <row r="81">
          <cell r="Q81">
            <v>2917.2069999999999</v>
          </cell>
        </row>
        <row r="82">
          <cell r="Q82">
            <v>8046.451</v>
          </cell>
        </row>
        <row r="85">
          <cell r="Q85">
            <v>0</v>
          </cell>
        </row>
        <row r="86">
          <cell r="Q86">
            <v>9716.57</v>
          </cell>
        </row>
        <row r="87">
          <cell r="Q87">
            <v>86907.528999999995</v>
          </cell>
        </row>
        <row r="88">
          <cell r="Q88">
            <v>9341</v>
          </cell>
        </row>
        <row r="89">
          <cell r="Q89">
            <v>48472.781000000003</v>
          </cell>
        </row>
        <row r="90">
          <cell r="Q90">
            <v>25740.592000000001</v>
          </cell>
        </row>
        <row r="92">
          <cell r="Q92">
            <v>52296.031999999999</v>
          </cell>
        </row>
        <row r="94">
          <cell r="Q94">
            <v>1343.595</v>
          </cell>
        </row>
        <row r="95">
          <cell r="Q95">
            <v>5377.2749999999996</v>
          </cell>
        </row>
        <row r="96">
          <cell r="Q96">
            <v>15392.947</v>
          </cell>
        </row>
        <row r="98">
          <cell r="Q98">
            <v>1194.633</v>
          </cell>
        </row>
        <row r="99">
          <cell r="Q99">
            <v>1126.944</v>
          </cell>
        </row>
        <row r="103">
          <cell r="Q103">
            <v>14174.93</v>
          </cell>
        </row>
        <row r="104">
          <cell r="Q104">
            <v>163366.69899999999</v>
          </cell>
        </row>
        <row r="105">
          <cell r="Q105">
            <v>0</v>
          </cell>
        </row>
        <row r="106">
          <cell r="Q106">
            <v>157779.122</v>
          </cell>
        </row>
        <row r="107">
          <cell r="Q107">
            <v>170418.99</v>
          </cell>
        </row>
        <row r="108">
          <cell r="Q108">
            <v>3946.2890000000002</v>
          </cell>
        </row>
        <row r="109">
          <cell r="Q109">
            <v>25918.106</v>
          </cell>
        </row>
        <row r="111">
          <cell r="Q111">
            <v>120895.83500000001</v>
          </cell>
        </row>
        <row r="113">
          <cell r="Q113">
            <v>48438.514999999999</v>
          </cell>
        </row>
        <row r="114">
          <cell r="Q114">
            <v>25473.800999999999</v>
          </cell>
        </row>
        <row r="115">
          <cell r="Q115">
            <v>35908.78</v>
          </cell>
        </row>
        <row r="116">
          <cell r="Q116">
            <v>10978.686</v>
          </cell>
        </row>
        <row r="117">
          <cell r="Q117">
            <v>15600.388999999999</v>
          </cell>
        </row>
        <row r="118">
          <cell r="Q118">
            <v>21345.08</v>
          </cell>
        </row>
        <row r="119">
          <cell r="Q119">
            <v>6622.2610000000004</v>
          </cell>
        </row>
        <row r="120">
          <cell r="Q120">
            <v>11384.63</v>
          </cell>
        </row>
        <row r="122">
          <cell r="Q122">
            <v>3003.2159999999999</v>
          </cell>
        </row>
        <row r="123">
          <cell r="Q123">
            <v>12135.275</v>
          </cell>
        </row>
        <row r="128">
          <cell r="Q128">
            <v>228.37100000000001</v>
          </cell>
        </row>
        <row r="130">
          <cell r="Q130">
            <v>10847.181</v>
          </cell>
        </row>
        <row r="131">
          <cell r="Q131">
            <v>5647.1729999999998</v>
          </cell>
        </row>
        <row r="133">
          <cell r="Q133">
            <v>7437.5169999999998</v>
          </cell>
        </row>
        <row r="134">
          <cell r="Q134">
            <v>348.69499999999999</v>
          </cell>
        </row>
        <row r="135">
          <cell r="Q135">
            <v>38.975999999999999</v>
          </cell>
        </row>
        <row r="138">
          <cell r="Q138">
            <v>9462.35</v>
          </cell>
        </row>
        <row r="143">
          <cell r="Q143">
            <v>12.920999999999999</v>
          </cell>
        </row>
        <row r="144">
          <cell r="Q144">
            <v>3217.7840000000001</v>
          </cell>
        </row>
        <row r="145">
          <cell r="Q145">
            <v>4576.2629999999999</v>
          </cell>
        </row>
        <row r="148">
          <cell r="Q148">
            <v>5165.1480000000001</v>
          </cell>
        </row>
        <row r="149">
          <cell r="Q149">
            <v>298.51799999999997</v>
          </cell>
        </row>
        <row r="151">
          <cell r="Q151">
            <v>849.19399999999996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6.bin"/><Relationship Id="rId4" Type="http://schemas.openxmlformats.org/officeDocument/2006/relationships/ctrlProp" Target="../ctrlProps/ctrlProp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7.bin"/><Relationship Id="rId4" Type="http://schemas.openxmlformats.org/officeDocument/2006/relationships/ctrlProp" Target="../ctrlProps/ctrlProp2.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4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5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83.bin"/><Relationship Id="rId4" Type="http://schemas.openxmlformats.org/officeDocument/2006/relationships/ctrlProp" Target="../ctrlProps/ctrlProp7.xm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70"/>
  <sheetViews>
    <sheetView defaultGridColor="0" topLeftCell="A22" colorId="22" zoomScale="85" zoomScaleNormal="85" workbookViewId="0"/>
  </sheetViews>
  <sheetFormatPr defaultColWidth="9.6640625" defaultRowHeight="15"/>
  <cols>
    <col min="1" max="1" width="20.6640625" style="9" customWidth="1"/>
    <col min="2" max="2" width="10.6640625" style="9" customWidth="1"/>
    <col min="3" max="3" width="20.6640625" style="9" customWidth="1"/>
    <col min="4" max="4" width="10.6640625" style="9" customWidth="1"/>
    <col min="5" max="10" width="20.6640625" style="9" customWidth="1"/>
    <col min="11" max="11" width="11.6640625" style="9" customWidth="1"/>
    <col min="12" max="16384" width="9.6640625" style="9"/>
  </cols>
  <sheetData>
    <row r="1" spans="1:8" ht="18">
      <c r="B1" s="6"/>
      <c r="C1" s="6"/>
      <c r="D1" s="6"/>
      <c r="E1" s="6"/>
      <c r="F1" s="6"/>
      <c r="G1" s="6"/>
      <c r="H1" s="6"/>
    </row>
    <row r="2" spans="1:8" ht="18">
      <c r="A2" s="3382" t="s">
        <v>2931</v>
      </c>
      <c r="B2" s="3382"/>
      <c r="C2" s="3382"/>
      <c r="D2" s="3382"/>
      <c r="E2" s="3382"/>
      <c r="F2" s="3382"/>
      <c r="G2" s="7"/>
      <c r="H2" s="7"/>
    </row>
    <row r="3" spans="1:8" ht="15" customHeight="1">
      <c r="A3" s="3383" t="s">
        <v>2932</v>
      </c>
      <c r="B3" s="3383"/>
      <c r="C3" s="3383"/>
      <c r="D3" s="3383"/>
      <c r="E3" s="3383"/>
      <c r="F3" s="3383"/>
      <c r="G3" s="8"/>
      <c r="H3" s="8"/>
    </row>
    <row r="4" spans="1:8" ht="15" customHeight="1">
      <c r="A4" s="761"/>
      <c r="B4" s="7"/>
      <c r="C4" s="7"/>
      <c r="D4" s="7"/>
      <c r="E4" s="7"/>
      <c r="F4" s="7"/>
      <c r="G4" s="7"/>
      <c r="H4" s="7"/>
    </row>
    <row r="5" spans="1:8">
      <c r="A5" s="13"/>
      <c r="B5" s="7"/>
      <c r="C5" s="7"/>
      <c r="D5" s="7"/>
      <c r="E5" s="7"/>
      <c r="F5" s="7"/>
      <c r="G5" s="7"/>
      <c r="H5" s="7"/>
    </row>
    <row r="6" spans="1:8">
      <c r="A6" s="760"/>
      <c r="B6" s="7"/>
      <c r="C6" s="7"/>
      <c r="D6" s="7"/>
      <c r="E6" s="7"/>
      <c r="F6" s="7"/>
      <c r="G6" s="7"/>
      <c r="H6" s="7"/>
    </row>
    <row r="7" spans="1:8" ht="15.75">
      <c r="A7" s="3381" t="s">
        <v>2933</v>
      </c>
      <c r="B7" s="3381"/>
      <c r="C7" s="3381"/>
      <c r="D7" s="3381"/>
      <c r="E7" s="3381"/>
      <c r="F7" s="3381"/>
      <c r="G7" s="7"/>
      <c r="H7" s="7"/>
    </row>
    <row r="8" spans="1:8" ht="18.600000000000001" customHeight="1">
      <c r="B8" s="7"/>
      <c r="C8" s="7"/>
      <c r="D8" s="7"/>
      <c r="E8" s="7"/>
      <c r="F8" s="7"/>
      <c r="G8" s="7"/>
      <c r="H8" s="7"/>
    </row>
    <row r="9" spans="1:8" ht="57.6" customHeight="1">
      <c r="A9" s="3380" t="s">
        <v>1056</v>
      </c>
      <c r="B9" s="3380"/>
      <c r="C9" s="3380"/>
      <c r="D9" s="3380"/>
      <c r="E9" s="3380"/>
      <c r="F9" s="3380"/>
      <c r="G9" s="7"/>
      <c r="H9" s="7"/>
    </row>
    <row r="10" spans="1:8" ht="16.149999999999999" customHeight="1">
      <c r="A10"/>
      <c r="B10" s="7"/>
      <c r="C10" s="7"/>
      <c r="D10" s="7"/>
      <c r="E10" s="7"/>
      <c r="F10" s="7"/>
      <c r="G10" s="7"/>
      <c r="H10" s="7"/>
    </row>
    <row r="11" spans="1:8" ht="48.6" customHeight="1">
      <c r="A11" s="3380" t="s">
        <v>1057</v>
      </c>
      <c r="B11" s="3380"/>
      <c r="C11" s="3380"/>
      <c r="D11" s="3380"/>
      <c r="E11" s="3380"/>
      <c r="F11" s="3380"/>
      <c r="G11" s="7"/>
      <c r="H11" s="7"/>
    </row>
    <row r="12" spans="1:8">
      <c r="A12" s="7"/>
      <c r="B12" s="7"/>
      <c r="C12" s="7"/>
      <c r="D12" s="7"/>
      <c r="E12" s="7"/>
      <c r="F12" s="7"/>
      <c r="G12" s="7"/>
      <c r="H12" s="7"/>
    </row>
    <row r="13" spans="1:8" ht="46.15" customHeight="1">
      <c r="A13" s="3380" t="s">
        <v>747</v>
      </c>
      <c r="B13" s="3380"/>
      <c r="C13" s="3380"/>
      <c r="D13" s="3380"/>
      <c r="E13" s="3380"/>
      <c r="F13" s="3380"/>
      <c r="G13" s="7"/>
      <c r="H13" s="7"/>
    </row>
    <row r="14" spans="1:8" ht="15.6" customHeight="1">
      <c r="A14" s="7"/>
      <c r="B14" s="7"/>
      <c r="C14" s="7"/>
      <c r="D14" s="7"/>
      <c r="E14" s="7"/>
      <c r="F14" s="7"/>
      <c r="G14" s="7"/>
      <c r="H14" s="7"/>
    </row>
    <row r="15" spans="1:8" ht="75" customHeight="1">
      <c r="A15" s="3380" t="s">
        <v>1058</v>
      </c>
      <c r="B15" s="3380"/>
      <c r="C15" s="3380"/>
      <c r="D15" s="3380"/>
      <c r="E15" s="3380"/>
      <c r="F15" s="3380"/>
      <c r="G15" s="7"/>
      <c r="H15" s="7"/>
    </row>
    <row r="16" spans="1:8" ht="21" customHeight="1">
      <c r="A16" s="7"/>
      <c r="B16" s="7"/>
      <c r="C16" s="7"/>
      <c r="D16" s="7"/>
      <c r="E16" s="7"/>
      <c r="F16" s="7"/>
      <c r="G16" s="7"/>
      <c r="H16" s="7"/>
    </row>
    <row r="17" spans="1:8" ht="47.45" customHeight="1">
      <c r="A17" s="3380" t="s">
        <v>633</v>
      </c>
      <c r="B17" s="3380"/>
      <c r="C17" s="3380"/>
      <c r="D17" s="3380"/>
      <c r="E17" s="3380"/>
      <c r="F17" s="3380"/>
      <c r="G17" s="7"/>
      <c r="H17" s="7"/>
    </row>
    <row r="18" spans="1:8" ht="15.6" customHeight="1">
      <c r="A18" s="7"/>
      <c r="B18" s="7"/>
      <c r="C18" s="7"/>
      <c r="D18" s="7"/>
      <c r="E18" s="7"/>
      <c r="F18" s="7"/>
      <c r="G18" s="7"/>
      <c r="H18" s="7"/>
    </row>
    <row r="19" spans="1:8" ht="21" customHeight="1">
      <c r="A19" s="3381"/>
      <c r="B19" s="3381"/>
      <c r="C19" s="3381"/>
      <c r="D19" s="3381"/>
      <c r="E19" s="3381"/>
      <c r="F19" s="3381"/>
      <c r="G19" s="7"/>
      <c r="H19" s="7"/>
    </row>
    <row r="20" spans="1:8" ht="15" customHeight="1">
      <c r="A20" s="3380"/>
      <c r="B20" s="3380"/>
      <c r="C20" s="3380"/>
      <c r="D20" s="3380"/>
      <c r="E20" s="3380"/>
      <c r="F20" s="3380"/>
      <c r="G20" s="7"/>
      <c r="H20" s="7"/>
    </row>
    <row r="21" spans="1:8">
      <c r="A21" s="7"/>
      <c r="B21" s="7"/>
      <c r="C21" s="7"/>
      <c r="D21" s="7"/>
      <c r="E21" s="7"/>
      <c r="F21" s="7"/>
      <c r="G21" s="7"/>
      <c r="H21" s="7"/>
    </row>
    <row r="22" spans="1:8" ht="15.75">
      <c r="A22" s="3381" t="s">
        <v>2934</v>
      </c>
      <c r="B22" s="3381"/>
      <c r="C22" s="3381"/>
      <c r="D22" s="3381"/>
      <c r="E22" s="3381"/>
      <c r="F22" s="3381"/>
      <c r="G22" s="7"/>
      <c r="H22" s="7"/>
    </row>
    <row r="23" spans="1:8" ht="72.599999999999994" customHeight="1">
      <c r="A23" s="3380" t="s">
        <v>2716</v>
      </c>
      <c r="B23" s="3380"/>
      <c r="C23" s="3380"/>
      <c r="D23" s="3380"/>
      <c r="E23" s="3380"/>
      <c r="F23" s="3380"/>
      <c r="G23" s="7"/>
      <c r="H23" s="7"/>
    </row>
    <row r="24" spans="1:8">
      <c r="A24" s="7"/>
      <c r="B24" s="7"/>
      <c r="C24" s="7"/>
      <c r="D24" s="7"/>
      <c r="E24" s="7"/>
      <c r="F24" s="7"/>
      <c r="G24" s="7"/>
      <c r="H24" s="7"/>
    </row>
    <row r="25" spans="1:8" ht="22.15" customHeight="1">
      <c r="A25" s="3384" t="s">
        <v>2935</v>
      </c>
      <c r="B25" s="3384"/>
      <c r="C25" s="3384"/>
      <c r="D25" s="3384"/>
      <c r="E25" s="3384"/>
      <c r="F25" s="765"/>
      <c r="G25" s="7"/>
      <c r="H25" s="7"/>
    </row>
    <row r="26" spans="1:8" ht="17.25" customHeight="1">
      <c r="A26" s="3380" t="s">
        <v>635</v>
      </c>
      <c r="B26" s="3380"/>
      <c r="C26" s="3380"/>
      <c r="D26" s="3380"/>
      <c r="E26" s="3380"/>
      <c r="F26" s="3380"/>
      <c r="G26" s="7"/>
      <c r="H26" s="7"/>
    </row>
    <row r="27" spans="1:8">
      <c r="A27" s="7"/>
      <c r="B27" s="7"/>
      <c r="C27" s="7"/>
      <c r="D27" s="7"/>
      <c r="E27" s="7"/>
      <c r="F27" s="7"/>
      <c r="G27" s="7"/>
      <c r="H27" s="7"/>
    </row>
    <row r="28" spans="1:8" ht="15.75">
      <c r="A28" s="3381" t="s">
        <v>2936</v>
      </c>
      <c r="B28" s="3381"/>
      <c r="C28" s="3381"/>
      <c r="D28" s="3381"/>
      <c r="E28" s="3381"/>
      <c r="F28" s="3381"/>
      <c r="G28" s="7"/>
      <c r="H28" s="7"/>
    </row>
    <row r="29" spans="1:8" ht="32.450000000000003" customHeight="1">
      <c r="A29" s="3380" t="s">
        <v>1059</v>
      </c>
      <c r="B29" s="3380"/>
      <c r="C29" s="3380"/>
      <c r="D29" s="3380"/>
      <c r="E29" s="3380"/>
      <c r="F29" s="3380"/>
      <c r="G29" s="7"/>
      <c r="H29" s="7"/>
    </row>
    <row r="30" spans="1:8">
      <c r="A30" s="7"/>
      <c r="B30" s="7"/>
      <c r="C30" s="7"/>
      <c r="D30" s="7"/>
      <c r="E30" s="7"/>
      <c r="F30" s="7"/>
      <c r="G30" s="7"/>
      <c r="H30" s="7"/>
    </row>
    <row r="31" spans="1:8" ht="15.75">
      <c r="A31" s="3381" t="s">
        <v>2937</v>
      </c>
      <c r="B31" s="3381"/>
      <c r="C31" s="3381"/>
      <c r="D31" s="3381"/>
      <c r="E31" s="3381"/>
      <c r="F31" s="3381"/>
      <c r="G31" s="7"/>
      <c r="H31" s="7"/>
    </row>
    <row r="32" spans="1:8" ht="34.9" customHeight="1">
      <c r="A32" s="3380" t="s">
        <v>634</v>
      </c>
      <c r="B32" s="3380"/>
      <c r="C32" s="3380"/>
      <c r="D32" s="3380"/>
      <c r="E32" s="3380"/>
      <c r="F32" s="3380"/>
      <c r="G32" s="7"/>
      <c r="H32" s="7"/>
    </row>
    <row r="33" spans="1:8" ht="12.75" customHeight="1">
      <c r="A33" s="7"/>
      <c r="B33" s="7"/>
      <c r="C33" s="7"/>
      <c r="D33" s="7"/>
      <c r="E33" s="7"/>
      <c r="F33" s="7"/>
      <c r="G33" s="7"/>
      <c r="H33" s="7"/>
    </row>
    <row r="34" spans="1:8" ht="19.899999999999999" customHeight="1">
      <c r="A34" s="3381" t="s">
        <v>2938</v>
      </c>
      <c r="B34" s="3381"/>
      <c r="C34" s="3381"/>
      <c r="D34" s="3381"/>
      <c r="E34" s="3381"/>
      <c r="F34" s="3381"/>
      <c r="G34" s="7"/>
      <c r="H34" s="7"/>
    </row>
    <row r="35" spans="1:8" ht="59.45" customHeight="1">
      <c r="A35" s="3380" t="s">
        <v>636</v>
      </c>
      <c r="B35" s="3380"/>
      <c r="C35" s="3380"/>
      <c r="D35" s="3380"/>
      <c r="E35" s="3380"/>
      <c r="F35" s="3380"/>
      <c r="G35" s="7"/>
      <c r="H35" s="7"/>
    </row>
    <row r="36" spans="1:8" ht="12.75" customHeight="1">
      <c r="A36" s="7"/>
      <c r="B36" s="7"/>
      <c r="C36" s="7"/>
      <c r="D36" s="7"/>
      <c r="E36" s="7"/>
      <c r="F36" s="7"/>
      <c r="G36" s="7"/>
      <c r="H36" s="7"/>
    </row>
    <row r="37" spans="1:8" ht="18" customHeight="1">
      <c r="A37" s="3381" t="s">
        <v>2939</v>
      </c>
      <c r="B37" s="3381"/>
      <c r="C37" s="3381"/>
      <c r="D37" s="3381"/>
      <c r="E37" s="3381"/>
      <c r="F37" s="3381"/>
      <c r="G37" s="7"/>
      <c r="H37" s="7"/>
    </row>
    <row r="38" spans="1:8" ht="34.9" customHeight="1">
      <c r="A38" s="3380" t="s">
        <v>2940</v>
      </c>
      <c r="B38" s="3380"/>
      <c r="C38" s="3380"/>
      <c r="D38" s="3380"/>
      <c r="E38" s="3380"/>
      <c r="F38" s="3380"/>
      <c r="G38" s="7"/>
      <c r="H38" s="7"/>
    </row>
    <row r="39" spans="1:8">
      <c r="A39" s="7"/>
      <c r="B39" s="7"/>
      <c r="C39" s="7"/>
      <c r="D39" s="7"/>
      <c r="E39" s="7"/>
      <c r="F39" s="7"/>
      <c r="G39" s="7"/>
      <c r="H39" s="7"/>
    </row>
    <row r="40" spans="1:8" ht="15.75">
      <c r="B40" s="10"/>
      <c r="C40" s="763" t="s">
        <v>1060</v>
      </c>
      <c r="D40" s="11"/>
      <c r="E40" s="763" t="s">
        <v>1061</v>
      </c>
      <c r="F40" s="12"/>
      <c r="G40" s="10"/>
    </row>
    <row r="41" spans="1:8" ht="15.75">
      <c r="A41" s="762" t="s">
        <v>2941</v>
      </c>
      <c r="B41" s="12"/>
      <c r="C41" s="764" t="s">
        <v>2942</v>
      </c>
      <c r="D41" s="11"/>
      <c r="E41" s="764" t="s">
        <v>2942</v>
      </c>
      <c r="F41" s="11"/>
    </row>
    <row r="42" spans="1:8" ht="18">
      <c r="A42" s="510" t="s">
        <v>2943</v>
      </c>
      <c r="C42" s="9" t="s">
        <v>748</v>
      </c>
      <c r="E42" s="9" t="s">
        <v>760</v>
      </c>
    </row>
    <row r="43" spans="1:8" ht="18">
      <c r="A43" s="510" t="s">
        <v>2944</v>
      </c>
      <c r="C43" s="9" t="s">
        <v>749</v>
      </c>
      <c r="E43" s="9" t="s">
        <v>761</v>
      </c>
    </row>
    <row r="44" spans="1:8" ht="18">
      <c r="A44" s="510" t="s">
        <v>2945</v>
      </c>
      <c r="C44" s="9" t="s">
        <v>750</v>
      </c>
      <c r="E44" s="9" t="s">
        <v>762</v>
      </c>
    </row>
    <row r="45" spans="1:8" ht="18">
      <c r="A45" s="510" t="s">
        <v>2946</v>
      </c>
      <c r="C45" s="9" t="s">
        <v>759</v>
      </c>
      <c r="E45" s="9" t="s">
        <v>763</v>
      </c>
    </row>
    <row r="46" spans="1:8" ht="18">
      <c r="A46" s="510" t="s">
        <v>2947</v>
      </c>
      <c r="C46" s="9" t="s">
        <v>751</v>
      </c>
      <c r="E46" s="9" t="s">
        <v>764</v>
      </c>
    </row>
    <row r="47" spans="1:8" ht="18">
      <c r="A47" s="510" t="s">
        <v>2948</v>
      </c>
      <c r="C47" s="9" t="s">
        <v>752</v>
      </c>
      <c r="E47" s="9" t="s">
        <v>765</v>
      </c>
    </row>
    <row r="48" spans="1:8" ht="18">
      <c r="A48" s="510" t="s">
        <v>2949</v>
      </c>
      <c r="C48" s="9" t="s">
        <v>753</v>
      </c>
      <c r="E48" s="9" t="s">
        <v>766</v>
      </c>
    </row>
    <row r="49" spans="1:7" ht="18">
      <c r="A49" s="510" t="s">
        <v>2950</v>
      </c>
      <c r="C49" s="9" t="s">
        <v>754</v>
      </c>
      <c r="E49" s="9" t="s">
        <v>767</v>
      </c>
    </row>
    <row r="50" spans="1:7" ht="18">
      <c r="A50" s="510" t="s">
        <v>2951</v>
      </c>
      <c r="C50" s="9" t="s">
        <v>755</v>
      </c>
      <c r="E50" s="9" t="s">
        <v>768</v>
      </c>
    </row>
    <row r="51" spans="1:7" ht="18">
      <c r="A51" s="510" t="s">
        <v>2952</v>
      </c>
      <c r="C51" s="9" t="s">
        <v>756</v>
      </c>
      <c r="E51" s="9" t="s">
        <v>769</v>
      </c>
    </row>
    <row r="52" spans="1:7" ht="18">
      <c r="A52" s="510" t="s">
        <v>2953</v>
      </c>
      <c r="C52" s="9" t="s">
        <v>757</v>
      </c>
      <c r="E52" s="9" t="s">
        <v>770</v>
      </c>
    </row>
    <row r="53" spans="1:7" ht="18">
      <c r="A53" s="510" t="s">
        <v>2954</v>
      </c>
      <c r="C53" s="9" t="s">
        <v>758</v>
      </c>
      <c r="E53" s="9" t="s">
        <v>771</v>
      </c>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12"/>
      <c r="C60" s="7"/>
      <c r="D60" s="7"/>
      <c r="E60" s="7"/>
      <c r="F60" s="7"/>
      <c r="G60" s="7"/>
    </row>
    <row r="61" spans="1:7">
      <c r="A61" s="12"/>
      <c r="C61" s="7"/>
      <c r="D61" s="7"/>
      <c r="E61" s="7"/>
      <c r="F61" s="7"/>
      <c r="G61" s="7"/>
    </row>
    <row r="62" spans="1:7">
      <c r="A62" s="12"/>
      <c r="C62" s="7"/>
      <c r="D62" s="7"/>
      <c r="E62" s="7"/>
      <c r="F62" s="7"/>
      <c r="G62" s="7"/>
    </row>
    <row r="63" spans="1:7">
      <c r="A63" s="12"/>
      <c r="C63" s="7"/>
      <c r="D63" s="7"/>
      <c r="E63" s="7"/>
      <c r="F63" s="7"/>
      <c r="G63" s="7"/>
    </row>
    <row r="64" spans="1:7">
      <c r="A64" s="12"/>
      <c r="C64" s="7"/>
      <c r="D64" s="7"/>
      <c r="E64" s="7"/>
      <c r="F64" s="7"/>
      <c r="G64" s="7"/>
    </row>
    <row r="65" spans="1:8">
      <c r="A65" s="12"/>
      <c r="C65" s="7"/>
      <c r="D65" s="7"/>
      <c r="E65" s="7"/>
      <c r="F65" s="7"/>
      <c r="G65" s="7"/>
    </row>
    <row r="66" spans="1:8">
      <c r="A66" s="12"/>
      <c r="C66" s="7"/>
      <c r="D66" s="7"/>
      <c r="E66" s="7"/>
      <c r="F66" s="7"/>
      <c r="G66" s="7"/>
    </row>
    <row r="67" spans="1:8">
      <c r="A67" s="12"/>
      <c r="C67" s="7"/>
      <c r="D67" s="7"/>
      <c r="E67" s="7"/>
      <c r="F67" s="7"/>
      <c r="G67" s="7"/>
    </row>
    <row r="68" spans="1:8">
      <c r="A68" s="12"/>
      <c r="C68" s="7"/>
      <c r="D68" s="7"/>
      <c r="E68" s="7"/>
      <c r="F68" s="7"/>
      <c r="G68" s="7"/>
    </row>
    <row r="69" spans="1:8">
      <c r="A69" s="7"/>
      <c r="B69" s="7"/>
      <c r="C69" s="7"/>
      <c r="D69" s="7"/>
      <c r="E69" s="7"/>
      <c r="F69" s="7"/>
      <c r="G69" s="7"/>
    </row>
    <row r="70" spans="1:8">
      <c r="H70" s="13"/>
    </row>
  </sheetData>
  <mergeCells count="22">
    <mergeCell ref="A38:F38"/>
    <mergeCell ref="A32:F32"/>
    <mergeCell ref="A34:F34"/>
    <mergeCell ref="A35:F35"/>
    <mergeCell ref="A37:F37"/>
    <mergeCell ref="A28:F28"/>
    <mergeCell ref="A29:F29"/>
    <mergeCell ref="A31:F31"/>
    <mergeCell ref="A25:E25"/>
    <mergeCell ref="A20:F20"/>
    <mergeCell ref="A26:F26"/>
    <mergeCell ref="A23:F23"/>
    <mergeCell ref="A22:F22"/>
    <mergeCell ref="A17:F17"/>
    <mergeCell ref="A19:F19"/>
    <mergeCell ref="A2:F2"/>
    <mergeCell ref="A3:F3"/>
    <mergeCell ref="A7:F7"/>
    <mergeCell ref="A9:F9"/>
    <mergeCell ref="A11:F11"/>
    <mergeCell ref="A13:F13"/>
    <mergeCell ref="A15:F15"/>
  </mergeCells>
  <printOptions horizontalCentered="1" verticalCentered="1"/>
  <pageMargins left="0.5" right="0.5" top="0.5" bottom="0.5" header="0.5" footer="0.5"/>
  <pageSetup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O70"/>
  <sheetViews>
    <sheetView defaultGridColor="0" view="pageBreakPreview" colorId="8" zoomScaleNormal="50" zoomScaleSheetLayoutView="100" workbookViewId="0"/>
  </sheetViews>
  <sheetFormatPr defaultColWidth="9.6640625" defaultRowHeight="15"/>
  <cols>
    <col min="1" max="1" width="35.6640625" style="9" customWidth="1"/>
    <col min="2" max="2" width="3.6640625" style="9" customWidth="1"/>
    <col min="3" max="3" width="39.6640625" style="9" customWidth="1"/>
    <col min="4" max="4" width="2.6640625" style="9" customWidth="1"/>
    <col min="5" max="5" width="24.6640625" style="9" customWidth="1"/>
    <col min="6" max="8" width="9.6640625" style="9"/>
    <col min="9" max="9" width="19.5546875" style="9" bestFit="1" customWidth="1"/>
    <col min="10" max="16384" width="9.6640625" style="9"/>
  </cols>
  <sheetData>
    <row r="1" spans="1:9" ht="40.9" customHeight="1">
      <c r="A1" s="740" t="s">
        <v>1654</v>
      </c>
      <c r="B1" s="740"/>
      <c r="C1" s="740"/>
      <c r="D1" s="660"/>
      <c r="F1" s="5"/>
      <c r="G1" s="660"/>
      <c r="H1" s="5"/>
      <c r="I1" s="5"/>
    </row>
    <row r="2" spans="1:9" ht="43.15" customHeight="1">
      <c r="A2" s="740" t="s">
        <v>1655</v>
      </c>
      <c r="B2" s="740"/>
      <c r="C2" s="740"/>
      <c r="D2" s="660"/>
      <c r="F2" s="5"/>
      <c r="G2" s="660"/>
      <c r="H2" s="5"/>
      <c r="I2" s="5"/>
    </row>
    <row r="3" spans="1:9" ht="19.899999999999999" customHeight="1">
      <c r="A3" s="1"/>
      <c r="B3" s="1"/>
      <c r="C3" s="660"/>
      <c r="D3" s="660"/>
      <c r="F3" s="5"/>
      <c r="G3" s="5"/>
      <c r="H3" s="5"/>
      <c r="I3" s="5"/>
    </row>
    <row r="4" spans="1:9" ht="19.899999999999999" customHeight="1">
      <c r="A4" s="661" t="s">
        <v>1656</v>
      </c>
      <c r="B4" s="661"/>
      <c r="C4" s="660"/>
      <c r="D4" s="660"/>
      <c r="F4" s="5"/>
      <c r="G4" s="5"/>
      <c r="H4" s="5"/>
      <c r="I4" s="5"/>
    </row>
    <row r="5" spans="1:9" ht="28.9" customHeight="1">
      <c r="A5" s="661" t="s">
        <v>1657</v>
      </c>
      <c r="B5" s="661"/>
      <c r="C5" s="660"/>
      <c r="D5" s="660"/>
      <c r="F5" s="5"/>
      <c r="G5" s="5"/>
      <c r="H5" s="5"/>
      <c r="I5" s="5"/>
    </row>
    <row r="6" spans="1:9" ht="29.45" customHeight="1">
      <c r="A6" s="662" t="str">
        <f>A46</f>
        <v>Year ended December 31, 2016</v>
      </c>
      <c r="B6" s="662"/>
      <c r="C6" s="660"/>
      <c r="D6" s="660"/>
      <c r="F6" s="5"/>
      <c r="G6" s="5"/>
      <c r="H6" s="5"/>
      <c r="I6" s="5"/>
    </row>
    <row r="7" spans="1:9" ht="14.45" customHeight="1">
      <c r="A7" s="5"/>
      <c r="B7" s="5"/>
      <c r="C7" s="5"/>
      <c r="D7" s="5"/>
      <c r="F7" s="5"/>
      <c r="G7" s="5"/>
      <c r="H7" s="5"/>
      <c r="I7" s="5"/>
    </row>
    <row r="8" spans="1:9" ht="22.9" customHeight="1">
      <c r="A8" s="738" t="s">
        <v>1658</v>
      </c>
      <c r="B8" s="741"/>
      <c r="C8" s="5"/>
      <c r="F8" s="5"/>
      <c r="G8" s="2"/>
      <c r="H8" s="5"/>
      <c r="I8" s="5"/>
    </row>
    <row r="9" spans="1:9" ht="18" customHeight="1">
      <c r="B9" s="757">
        <v>1</v>
      </c>
      <c r="C9" s="758" t="s">
        <v>1659</v>
      </c>
      <c r="D9" s="736"/>
      <c r="F9" s="5"/>
      <c r="G9" s="5"/>
      <c r="H9" s="5"/>
      <c r="I9" s="5"/>
    </row>
    <row r="10" spans="1:9" ht="18" customHeight="1">
      <c r="B10" s="757"/>
      <c r="C10" s="759" t="s">
        <v>1660</v>
      </c>
      <c r="D10" s="736"/>
      <c r="F10" s="660"/>
      <c r="G10" s="5"/>
      <c r="H10" s="5"/>
      <c r="I10" s="5"/>
    </row>
    <row r="11" spans="1:9" ht="18" customHeight="1">
      <c r="B11" s="757"/>
      <c r="C11" s="4"/>
      <c r="D11" s="5"/>
      <c r="F11" s="5"/>
      <c r="G11" s="5"/>
      <c r="H11" s="5"/>
      <c r="I11" s="5"/>
    </row>
    <row r="12" spans="1:9" ht="21.6" customHeight="1">
      <c r="B12" s="757">
        <v>2</v>
      </c>
      <c r="C12" s="1259" t="s">
        <v>1062</v>
      </c>
      <c r="D12" s="660"/>
      <c r="F12" s="660"/>
      <c r="G12" s="660"/>
      <c r="H12" s="661"/>
      <c r="I12" s="5"/>
    </row>
    <row r="13" spans="1:9" ht="18" customHeight="1">
      <c r="B13" s="665"/>
      <c r="C13" s="758" t="s">
        <v>2920</v>
      </c>
      <c r="D13" s="5"/>
      <c r="F13" s="5"/>
      <c r="G13" s="5"/>
      <c r="H13" s="661"/>
      <c r="I13" s="5"/>
    </row>
    <row r="14" spans="1:9" ht="18" customHeight="1">
      <c r="B14" s="665"/>
      <c r="C14" s="758" t="s">
        <v>2921</v>
      </c>
      <c r="D14" s="5"/>
      <c r="F14" s="5"/>
      <c r="G14" s="660"/>
      <c r="H14" s="662"/>
      <c r="I14" s="5"/>
    </row>
    <row r="15" spans="1:9" ht="13.15" customHeight="1">
      <c r="A15" s="5"/>
      <c r="B15" s="5"/>
      <c r="C15" s="735"/>
      <c r="D15" s="5"/>
      <c r="F15" s="5"/>
      <c r="G15" s="5"/>
      <c r="H15" s="5"/>
      <c r="I15" s="5"/>
    </row>
    <row r="16" spans="1:9" ht="23.45" customHeight="1">
      <c r="A16" s="5"/>
      <c r="B16" s="5"/>
      <c r="C16" s="739" t="s">
        <v>2922</v>
      </c>
      <c r="D16" s="663"/>
      <c r="F16" s="5"/>
      <c r="G16" s="5"/>
      <c r="H16" s="5"/>
      <c r="I16" s="5"/>
    </row>
    <row r="17" spans="1:249" ht="13.15" customHeight="1">
      <c r="A17" s="3"/>
      <c r="B17" s="3"/>
      <c r="C17" s="737"/>
      <c r="F17" s="5"/>
      <c r="G17" s="5"/>
      <c r="H17" s="5"/>
    </row>
    <row r="18" spans="1:249" ht="13.5" customHeight="1">
      <c r="A18" s="5"/>
      <c r="B18" s="5"/>
      <c r="C18" s="735"/>
      <c r="D18" s="5"/>
      <c r="F18" s="5"/>
      <c r="G18" s="5"/>
      <c r="H18" s="5"/>
      <c r="I18" s="5"/>
    </row>
    <row r="19" spans="1:249" ht="13.5" customHeight="1">
      <c r="A19" s="5"/>
      <c r="B19" s="5"/>
      <c r="C19" s="735"/>
      <c r="D19" s="5"/>
      <c r="F19" s="5"/>
      <c r="G19" s="5"/>
      <c r="H19" s="5"/>
      <c r="I19" s="5"/>
    </row>
    <row r="20" spans="1:249" ht="13.5" customHeight="1">
      <c r="A20" s="5"/>
      <c r="B20" s="5"/>
      <c r="C20" s="735"/>
      <c r="D20" s="5"/>
      <c r="F20" s="5"/>
      <c r="G20" s="5"/>
      <c r="H20" s="5"/>
      <c r="I20" s="5"/>
    </row>
    <row r="21" spans="1:249" ht="13.15" customHeight="1">
      <c r="A21" s="5"/>
      <c r="B21" s="5"/>
      <c r="C21" s="735"/>
      <c r="D21" s="5"/>
      <c r="F21" s="5"/>
      <c r="G21" s="5"/>
      <c r="H21" s="5"/>
      <c r="I21" s="5"/>
    </row>
    <row r="22" spans="1:249" ht="15" customHeight="1">
      <c r="A22" s="756"/>
      <c r="B22" s="756"/>
      <c r="C22" s="664" t="s">
        <v>2923</v>
      </c>
      <c r="D22" s="746"/>
      <c r="F22" s="4"/>
      <c r="G22" s="5"/>
      <c r="H22" s="5"/>
      <c r="I22" s="5"/>
    </row>
    <row r="23" spans="1:249" ht="15" customHeight="1">
      <c r="A23" s="743"/>
      <c r="B23" s="743"/>
      <c r="C23" s="743"/>
      <c r="D23" s="743"/>
      <c r="E23" s="4"/>
      <c r="F23" s="4"/>
      <c r="G23" s="5"/>
      <c r="H23" s="5"/>
      <c r="I23" s="5"/>
    </row>
    <row r="24" spans="1:249" ht="15" customHeight="1">
      <c r="A24" s="743"/>
      <c r="B24" s="743"/>
      <c r="C24" s="743"/>
      <c r="D24" s="743"/>
      <c r="E24" s="4"/>
      <c r="F24" s="4"/>
      <c r="G24" s="4"/>
      <c r="H24" s="4"/>
      <c r="I24" s="4"/>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665"/>
      <c r="AT24" s="665"/>
      <c r="AU24" s="665"/>
      <c r="AV24" s="665"/>
      <c r="AW24" s="665"/>
      <c r="AX24" s="665"/>
      <c r="AY24" s="665"/>
      <c r="AZ24" s="665"/>
      <c r="BA24" s="665"/>
      <c r="BB24" s="665"/>
      <c r="BC24" s="665"/>
      <c r="BD24" s="665"/>
      <c r="BE24" s="665"/>
      <c r="BF24" s="665"/>
      <c r="BG24" s="665"/>
      <c r="BH24" s="665"/>
      <c r="BI24" s="665"/>
      <c r="BJ24" s="665"/>
      <c r="BK24" s="665"/>
      <c r="BL24" s="665"/>
      <c r="BM24" s="665"/>
      <c r="BN24" s="665"/>
      <c r="BO24" s="665"/>
      <c r="BP24" s="665"/>
      <c r="BQ24" s="665"/>
      <c r="BR24" s="665"/>
      <c r="BS24" s="665"/>
      <c r="BT24" s="665"/>
      <c r="BU24" s="665"/>
      <c r="BV24" s="665"/>
      <c r="BW24" s="665"/>
      <c r="BX24" s="665"/>
      <c r="BY24" s="665"/>
      <c r="BZ24" s="665"/>
      <c r="CA24" s="665"/>
      <c r="CB24" s="665"/>
      <c r="CC24" s="665"/>
      <c r="CD24" s="665"/>
      <c r="CE24" s="665"/>
      <c r="CF24" s="665"/>
      <c r="CG24" s="665"/>
      <c r="CH24" s="665"/>
      <c r="CI24" s="665"/>
      <c r="CJ24" s="665"/>
      <c r="CK24" s="665"/>
      <c r="CL24" s="665"/>
      <c r="CM24" s="665"/>
      <c r="CN24" s="665"/>
      <c r="CO24" s="665"/>
      <c r="CP24" s="665"/>
      <c r="CQ24" s="665"/>
      <c r="CR24" s="665"/>
      <c r="CS24" s="665"/>
      <c r="CT24" s="665"/>
      <c r="CU24" s="665"/>
      <c r="CV24" s="665"/>
      <c r="CW24" s="665"/>
      <c r="CX24" s="665"/>
      <c r="CY24" s="665"/>
      <c r="CZ24" s="665"/>
      <c r="DA24" s="665"/>
      <c r="DB24" s="665"/>
      <c r="DC24" s="665"/>
      <c r="DD24" s="665"/>
      <c r="DE24" s="665"/>
      <c r="DF24" s="665"/>
      <c r="DG24" s="665"/>
      <c r="DH24" s="665"/>
      <c r="DI24" s="665"/>
      <c r="DJ24" s="665"/>
      <c r="DK24" s="665"/>
      <c r="DL24" s="665"/>
      <c r="DM24" s="665"/>
      <c r="DN24" s="665"/>
      <c r="DO24" s="665"/>
      <c r="DP24" s="665"/>
      <c r="DQ24" s="665"/>
      <c r="DR24" s="665"/>
      <c r="DS24" s="665"/>
      <c r="DT24" s="665"/>
      <c r="DU24" s="665"/>
      <c r="DV24" s="665"/>
      <c r="DW24" s="665"/>
      <c r="DX24" s="665"/>
      <c r="DY24" s="665"/>
      <c r="DZ24" s="665"/>
      <c r="EA24" s="665"/>
      <c r="EB24" s="665"/>
      <c r="EC24" s="665"/>
      <c r="ED24" s="665"/>
      <c r="EE24" s="665"/>
      <c r="EF24" s="665"/>
      <c r="EG24" s="665"/>
      <c r="EH24" s="665"/>
      <c r="EI24" s="665"/>
      <c r="EJ24" s="665"/>
      <c r="EK24" s="665"/>
      <c r="EL24" s="665"/>
      <c r="EM24" s="665"/>
      <c r="EN24" s="665"/>
      <c r="EO24" s="665"/>
      <c r="EP24" s="665"/>
      <c r="EQ24" s="665"/>
      <c r="ER24" s="665"/>
      <c r="ES24" s="665"/>
      <c r="ET24" s="665"/>
      <c r="EU24" s="665"/>
      <c r="EV24" s="665"/>
      <c r="EW24" s="665"/>
      <c r="EX24" s="665"/>
      <c r="EY24" s="665"/>
      <c r="EZ24" s="665"/>
      <c r="FA24" s="665"/>
      <c r="FB24" s="665"/>
      <c r="FC24" s="665"/>
      <c r="FD24" s="665"/>
      <c r="FE24" s="665"/>
      <c r="FF24" s="665"/>
      <c r="FG24" s="665"/>
      <c r="FH24" s="665"/>
      <c r="FI24" s="665"/>
      <c r="FJ24" s="665"/>
      <c r="FK24" s="665"/>
      <c r="FL24" s="665"/>
      <c r="FM24" s="665"/>
      <c r="FN24" s="665"/>
      <c r="FO24" s="665"/>
      <c r="FP24" s="665"/>
      <c r="FQ24" s="665"/>
      <c r="FR24" s="665"/>
      <c r="FS24" s="665"/>
      <c r="FT24" s="665"/>
      <c r="FU24" s="665"/>
      <c r="FV24" s="665"/>
      <c r="FW24" s="665"/>
      <c r="FX24" s="665"/>
      <c r="FY24" s="665"/>
      <c r="FZ24" s="665"/>
      <c r="GA24" s="665"/>
      <c r="GB24" s="665"/>
      <c r="GC24" s="665"/>
      <c r="GD24" s="665"/>
      <c r="GE24" s="665"/>
      <c r="GF24" s="665"/>
      <c r="GG24" s="665"/>
      <c r="GH24" s="665"/>
      <c r="GI24" s="665"/>
      <c r="GJ24" s="665"/>
      <c r="GK24" s="665"/>
      <c r="GL24" s="665"/>
      <c r="GM24" s="665"/>
      <c r="GN24" s="665"/>
      <c r="GO24" s="665"/>
      <c r="GP24" s="665"/>
      <c r="GQ24" s="665"/>
      <c r="GR24" s="665"/>
      <c r="GS24" s="665"/>
      <c r="GT24" s="665"/>
      <c r="GU24" s="665"/>
      <c r="GV24" s="665"/>
      <c r="GW24" s="665"/>
      <c r="GX24" s="665"/>
      <c r="GY24" s="665"/>
      <c r="GZ24" s="665"/>
      <c r="HA24" s="665"/>
      <c r="HB24" s="665"/>
      <c r="HC24" s="665"/>
      <c r="HD24" s="665"/>
      <c r="HE24" s="665"/>
      <c r="HF24" s="665"/>
      <c r="HG24" s="665"/>
      <c r="HH24" s="665"/>
      <c r="HI24" s="665"/>
      <c r="HJ24" s="665"/>
      <c r="HK24" s="665"/>
      <c r="HL24" s="665"/>
      <c r="HM24" s="665"/>
      <c r="HN24" s="665"/>
      <c r="HO24" s="665"/>
      <c r="HP24" s="665"/>
      <c r="HQ24" s="665"/>
      <c r="HR24" s="665"/>
      <c r="HS24" s="665"/>
      <c r="HT24" s="665"/>
      <c r="HU24" s="665"/>
      <c r="HV24" s="665"/>
      <c r="HW24" s="665"/>
      <c r="HX24" s="665"/>
      <c r="HY24" s="665"/>
      <c r="HZ24" s="665"/>
      <c r="IA24" s="665"/>
      <c r="IB24" s="665"/>
      <c r="IC24" s="665"/>
      <c r="ID24" s="665"/>
      <c r="IE24" s="665"/>
      <c r="IF24" s="665"/>
      <c r="IG24" s="665"/>
      <c r="IH24" s="665"/>
      <c r="II24" s="665"/>
      <c r="IJ24" s="665"/>
      <c r="IK24" s="665"/>
      <c r="IL24" s="665"/>
      <c r="IM24" s="665"/>
      <c r="IN24" s="665"/>
      <c r="IO24" s="665"/>
    </row>
    <row r="25" spans="1:249" ht="18" customHeight="1">
      <c r="A25" s="744" t="s">
        <v>2924</v>
      </c>
      <c r="B25" s="745"/>
      <c r="C25" s="746" t="s">
        <v>5918</v>
      </c>
      <c r="D25" s="747"/>
      <c r="E25" s="4"/>
      <c r="F25" s="4"/>
      <c r="G25" s="4"/>
      <c r="H25" s="4"/>
      <c r="I25" s="4"/>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5"/>
      <c r="BV25" s="665"/>
      <c r="BW25" s="665"/>
      <c r="BX25" s="665"/>
      <c r="BY25" s="665"/>
      <c r="BZ25" s="665"/>
      <c r="CA25" s="665"/>
      <c r="CB25" s="665"/>
      <c r="CC25" s="665"/>
      <c r="CD25" s="665"/>
      <c r="CE25" s="665"/>
      <c r="CF25" s="665"/>
      <c r="CG25" s="665"/>
      <c r="CH25" s="665"/>
      <c r="CI25" s="665"/>
      <c r="CJ25" s="665"/>
      <c r="CK25" s="665"/>
      <c r="CL25" s="665"/>
      <c r="CM25" s="665"/>
      <c r="CN25" s="665"/>
      <c r="CO25" s="665"/>
      <c r="CP25" s="665"/>
      <c r="CQ25" s="665"/>
      <c r="CR25" s="665"/>
      <c r="CS25" s="665"/>
      <c r="CT25" s="665"/>
      <c r="CU25" s="665"/>
      <c r="CV25" s="665"/>
      <c r="CW25" s="665"/>
      <c r="CX25" s="665"/>
      <c r="CY25" s="665"/>
      <c r="CZ25" s="665"/>
      <c r="DA25" s="665"/>
      <c r="DB25" s="665"/>
      <c r="DC25" s="665"/>
      <c r="DD25" s="665"/>
      <c r="DE25" s="665"/>
      <c r="DF25" s="665"/>
      <c r="DG25" s="665"/>
      <c r="DH25" s="665"/>
      <c r="DI25" s="665"/>
      <c r="DJ25" s="665"/>
      <c r="DK25" s="665"/>
      <c r="DL25" s="665"/>
      <c r="DM25" s="665"/>
      <c r="DN25" s="665"/>
      <c r="DO25" s="665"/>
      <c r="DP25" s="665"/>
      <c r="DQ25" s="665"/>
      <c r="DR25" s="665"/>
      <c r="DS25" s="665"/>
      <c r="DT25" s="665"/>
      <c r="DU25" s="665"/>
      <c r="DV25" s="665"/>
      <c r="DW25" s="665"/>
      <c r="DX25" s="665"/>
      <c r="DY25" s="665"/>
      <c r="DZ25" s="665"/>
      <c r="EA25" s="665"/>
      <c r="EB25" s="665"/>
      <c r="EC25" s="665"/>
      <c r="ED25" s="665"/>
      <c r="EE25" s="665"/>
      <c r="EF25" s="665"/>
      <c r="EG25" s="665"/>
      <c r="EH25" s="665"/>
      <c r="EI25" s="665"/>
      <c r="EJ25" s="665"/>
      <c r="EK25" s="665"/>
      <c r="EL25" s="665"/>
      <c r="EM25" s="665"/>
      <c r="EN25" s="665"/>
      <c r="EO25" s="665"/>
      <c r="EP25" s="665"/>
      <c r="EQ25" s="665"/>
      <c r="ER25" s="665"/>
      <c r="ES25" s="665"/>
      <c r="ET25" s="665"/>
      <c r="EU25" s="665"/>
      <c r="EV25" s="665"/>
      <c r="EW25" s="665"/>
      <c r="EX25" s="665"/>
      <c r="EY25" s="665"/>
      <c r="EZ25" s="665"/>
      <c r="FA25" s="665"/>
      <c r="FB25" s="665"/>
      <c r="FC25" s="665"/>
      <c r="FD25" s="665"/>
      <c r="FE25" s="665"/>
      <c r="FF25" s="665"/>
      <c r="FG25" s="665"/>
      <c r="FH25" s="665"/>
      <c r="FI25" s="665"/>
      <c r="FJ25" s="665"/>
      <c r="FK25" s="665"/>
      <c r="FL25" s="665"/>
      <c r="FM25" s="665"/>
      <c r="FN25" s="665"/>
      <c r="FO25" s="665"/>
      <c r="FP25" s="665"/>
      <c r="FQ25" s="665"/>
      <c r="FR25" s="665"/>
      <c r="FS25" s="665"/>
      <c r="FT25" s="665"/>
      <c r="FU25" s="665"/>
      <c r="FV25" s="665"/>
      <c r="FW25" s="665"/>
      <c r="FX25" s="665"/>
      <c r="FY25" s="665"/>
      <c r="FZ25" s="665"/>
      <c r="GA25" s="665"/>
      <c r="GB25" s="665"/>
      <c r="GC25" s="665"/>
      <c r="GD25" s="665"/>
      <c r="GE25" s="665"/>
      <c r="GF25" s="665"/>
      <c r="GG25" s="665"/>
      <c r="GH25" s="665"/>
      <c r="GI25" s="665"/>
      <c r="GJ25" s="665"/>
      <c r="GK25" s="665"/>
      <c r="GL25" s="665"/>
      <c r="GM25" s="665"/>
      <c r="GN25" s="665"/>
      <c r="GO25" s="665"/>
      <c r="GP25" s="665"/>
      <c r="GQ25" s="665"/>
      <c r="GR25" s="665"/>
      <c r="GS25" s="665"/>
      <c r="GT25" s="665"/>
      <c r="GU25" s="665"/>
      <c r="GV25" s="665"/>
      <c r="GW25" s="665"/>
      <c r="GX25" s="665"/>
      <c r="GY25" s="665"/>
      <c r="GZ25" s="665"/>
      <c r="HA25" s="665"/>
      <c r="HB25" s="665"/>
      <c r="HC25" s="665"/>
      <c r="HD25" s="665"/>
      <c r="HE25" s="665"/>
      <c r="HF25" s="665"/>
      <c r="HG25" s="665"/>
      <c r="HH25" s="665"/>
      <c r="HI25" s="665"/>
      <c r="HJ25" s="665"/>
      <c r="HK25" s="665"/>
      <c r="HL25" s="665"/>
      <c r="HM25" s="665"/>
      <c r="HN25" s="665"/>
      <c r="HO25" s="665"/>
      <c r="HP25" s="665"/>
      <c r="HQ25" s="665"/>
      <c r="HR25" s="665"/>
      <c r="HS25" s="665"/>
      <c r="HT25" s="665"/>
      <c r="HU25" s="665"/>
      <c r="HV25" s="665"/>
      <c r="HW25" s="665"/>
      <c r="HX25" s="665"/>
      <c r="HY25" s="665"/>
      <c r="HZ25" s="665"/>
      <c r="IA25" s="665"/>
      <c r="IB25" s="665"/>
      <c r="IC25" s="665"/>
      <c r="ID25" s="665"/>
      <c r="IE25" s="665"/>
      <c r="IF25" s="665"/>
      <c r="IG25" s="665"/>
      <c r="IH25" s="665"/>
      <c r="II25" s="665"/>
      <c r="IJ25" s="665"/>
      <c r="IK25" s="665"/>
      <c r="IL25" s="665"/>
      <c r="IM25" s="665"/>
      <c r="IN25" s="665"/>
      <c r="IO25" s="665"/>
    </row>
    <row r="26" spans="1:249" ht="18" customHeight="1">
      <c r="A26" s="744"/>
      <c r="B26" s="745"/>
      <c r="C26" s="745"/>
      <c r="D26" s="747"/>
      <c r="E26" s="4"/>
      <c r="F26" s="4"/>
      <c r="G26" s="4"/>
      <c r="H26" s="4"/>
      <c r="I26" s="4"/>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65"/>
      <c r="AZ26" s="665"/>
      <c r="BA26" s="665"/>
      <c r="BB26" s="665"/>
      <c r="BC26" s="665"/>
      <c r="BD26" s="665"/>
      <c r="BE26" s="665"/>
      <c r="BF26" s="665"/>
      <c r="BG26" s="665"/>
      <c r="BH26" s="665"/>
      <c r="BI26" s="665"/>
      <c r="BJ26" s="665"/>
      <c r="BK26" s="665"/>
      <c r="BL26" s="665"/>
      <c r="BM26" s="665"/>
      <c r="BN26" s="665"/>
      <c r="BO26" s="665"/>
      <c r="BP26" s="665"/>
      <c r="BQ26" s="665"/>
      <c r="BR26" s="665"/>
      <c r="BS26" s="665"/>
      <c r="BT26" s="665"/>
      <c r="BU26" s="665"/>
      <c r="BV26" s="665"/>
      <c r="BW26" s="665"/>
      <c r="BX26" s="665"/>
      <c r="BY26" s="665"/>
      <c r="BZ26" s="665"/>
      <c r="CA26" s="665"/>
      <c r="CB26" s="665"/>
      <c r="CC26" s="665"/>
      <c r="CD26" s="665"/>
      <c r="CE26" s="665"/>
      <c r="CF26" s="665"/>
      <c r="CG26" s="665"/>
      <c r="CH26" s="665"/>
      <c r="CI26" s="665"/>
      <c r="CJ26" s="665"/>
      <c r="CK26" s="665"/>
      <c r="CL26" s="665"/>
      <c r="CM26" s="665"/>
      <c r="CN26" s="665"/>
      <c r="CO26" s="665"/>
      <c r="CP26" s="665"/>
      <c r="CQ26" s="665"/>
      <c r="CR26" s="665"/>
      <c r="CS26" s="665"/>
      <c r="CT26" s="665"/>
      <c r="CU26" s="665"/>
      <c r="CV26" s="665"/>
      <c r="CW26" s="665"/>
      <c r="CX26" s="665"/>
      <c r="CY26" s="665"/>
      <c r="CZ26" s="665"/>
      <c r="DA26" s="665"/>
      <c r="DB26" s="665"/>
      <c r="DC26" s="665"/>
      <c r="DD26" s="665"/>
      <c r="DE26" s="665"/>
      <c r="DF26" s="665"/>
      <c r="DG26" s="665"/>
      <c r="DH26" s="665"/>
      <c r="DI26" s="665"/>
      <c r="DJ26" s="665"/>
      <c r="DK26" s="665"/>
      <c r="DL26" s="665"/>
      <c r="DM26" s="665"/>
      <c r="DN26" s="665"/>
      <c r="DO26" s="665"/>
      <c r="DP26" s="665"/>
      <c r="DQ26" s="665"/>
      <c r="DR26" s="665"/>
      <c r="DS26" s="665"/>
      <c r="DT26" s="665"/>
      <c r="DU26" s="665"/>
      <c r="DV26" s="665"/>
      <c r="DW26" s="665"/>
      <c r="DX26" s="665"/>
      <c r="DY26" s="665"/>
      <c r="DZ26" s="665"/>
      <c r="EA26" s="665"/>
      <c r="EB26" s="665"/>
      <c r="EC26" s="665"/>
      <c r="ED26" s="665"/>
      <c r="EE26" s="665"/>
      <c r="EF26" s="665"/>
      <c r="EG26" s="665"/>
      <c r="EH26" s="665"/>
      <c r="EI26" s="665"/>
      <c r="EJ26" s="665"/>
      <c r="EK26" s="665"/>
      <c r="EL26" s="665"/>
      <c r="EM26" s="665"/>
      <c r="EN26" s="665"/>
      <c r="EO26" s="665"/>
      <c r="EP26" s="665"/>
      <c r="EQ26" s="665"/>
      <c r="ER26" s="665"/>
      <c r="ES26" s="665"/>
      <c r="ET26" s="665"/>
      <c r="EU26" s="665"/>
      <c r="EV26" s="665"/>
      <c r="EW26" s="665"/>
      <c r="EX26" s="665"/>
      <c r="EY26" s="665"/>
      <c r="EZ26" s="665"/>
      <c r="FA26" s="665"/>
      <c r="FB26" s="665"/>
      <c r="FC26" s="665"/>
      <c r="FD26" s="665"/>
      <c r="FE26" s="665"/>
      <c r="FF26" s="665"/>
      <c r="FG26" s="665"/>
      <c r="FH26" s="665"/>
      <c r="FI26" s="665"/>
      <c r="FJ26" s="665"/>
      <c r="FK26" s="665"/>
      <c r="FL26" s="665"/>
      <c r="FM26" s="665"/>
      <c r="FN26" s="665"/>
      <c r="FO26" s="665"/>
      <c r="FP26" s="665"/>
      <c r="FQ26" s="665"/>
      <c r="FR26" s="665"/>
      <c r="FS26" s="665"/>
      <c r="FT26" s="665"/>
      <c r="FU26" s="665"/>
      <c r="FV26" s="665"/>
      <c r="FW26" s="665"/>
      <c r="FX26" s="665"/>
      <c r="FY26" s="665"/>
      <c r="FZ26" s="665"/>
      <c r="GA26" s="665"/>
      <c r="GB26" s="665"/>
      <c r="GC26" s="665"/>
      <c r="GD26" s="665"/>
      <c r="GE26" s="665"/>
      <c r="GF26" s="665"/>
      <c r="GG26" s="665"/>
      <c r="GH26" s="665"/>
      <c r="GI26" s="665"/>
      <c r="GJ26" s="665"/>
      <c r="GK26" s="665"/>
      <c r="GL26" s="665"/>
      <c r="GM26" s="665"/>
      <c r="GN26" s="665"/>
      <c r="GO26" s="665"/>
      <c r="GP26" s="665"/>
      <c r="GQ26" s="665"/>
      <c r="GR26" s="665"/>
      <c r="GS26" s="665"/>
      <c r="GT26" s="665"/>
      <c r="GU26" s="665"/>
      <c r="GV26" s="665"/>
      <c r="GW26" s="665"/>
      <c r="GX26" s="665"/>
      <c r="GY26" s="665"/>
      <c r="GZ26" s="665"/>
      <c r="HA26" s="665"/>
      <c r="HB26" s="665"/>
      <c r="HC26" s="665"/>
      <c r="HD26" s="665"/>
      <c r="HE26" s="665"/>
      <c r="HF26" s="665"/>
      <c r="HG26" s="665"/>
      <c r="HH26" s="665"/>
      <c r="HI26" s="665"/>
      <c r="HJ26" s="665"/>
      <c r="HK26" s="665"/>
      <c r="HL26" s="665"/>
      <c r="HM26" s="665"/>
      <c r="HN26" s="665"/>
      <c r="HO26" s="665"/>
      <c r="HP26" s="665"/>
      <c r="HQ26" s="665"/>
      <c r="HR26" s="665"/>
      <c r="HS26" s="665"/>
      <c r="HT26" s="665"/>
      <c r="HU26" s="665"/>
      <c r="HV26" s="665"/>
      <c r="HW26" s="665"/>
      <c r="HX26" s="665"/>
      <c r="HY26" s="665"/>
      <c r="HZ26" s="665"/>
      <c r="IA26" s="665"/>
      <c r="IB26" s="665"/>
      <c r="IC26" s="665"/>
      <c r="ID26" s="665"/>
      <c r="IE26" s="665"/>
      <c r="IF26" s="665"/>
      <c r="IG26" s="665"/>
      <c r="IH26" s="665"/>
      <c r="II26" s="665"/>
      <c r="IJ26" s="665"/>
      <c r="IK26" s="665"/>
      <c r="IL26" s="665"/>
      <c r="IM26" s="665"/>
      <c r="IN26" s="665"/>
      <c r="IO26" s="665"/>
    </row>
    <row r="27" spans="1:249" ht="18" customHeight="1">
      <c r="A27" s="744" t="s">
        <v>2926</v>
      </c>
      <c r="B27" s="745"/>
      <c r="C27" s="746" t="s">
        <v>5919</v>
      </c>
      <c r="D27" s="747"/>
      <c r="E27" s="4"/>
      <c r="F27" s="4"/>
      <c r="G27" s="4"/>
      <c r="H27" s="4"/>
      <c r="I27" s="4"/>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665"/>
      <c r="AQ27" s="665"/>
      <c r="AR27" s="665"/>
      <c r="AS27" s="665"/>
      <c r="AT27" s="665"/>
      <c r="AU27" s="665"/>
      <c r="AV27" s="665"/>
      <c r="AW27" s="665"/>
      <c r="AX27" s="665"/>
      <c r="AY27" s="665"/>
      <c r="AZ27" s="665"/>
      <c r="BA27" s="665"/>
      <c r="BB27" s="665"/>
      <c r="BC27" s="665"/>
      <c r="BD27" s="665"/>
      <c r="BE27" s="665"/>
      <c r="BF27" s="665"/>
      <c r="BG27" s="665"/>
      <c r="BH27" s="665"/>
      <c r="BI27" s="665"/>
      <c r="BJ27" s="665"/>
      <c r="BK27" s="665"/>
      <c r="BL27" s="665"/>
      <c r="BM27" s="665"/>
      <c r="BN27" s="665"/>
      <c r="BO27" s="665"/>
      <c r="BP27" s="665"/>
      <c r="BQ27" s="665"/>
      <c r="BR27" s="665"/>
      <c r="BS27" s="665"/>
      <c r="BT27" s="665"/>
      <c r="BU27" s="665"/>
      <c r="BV27" s="665"/>
      <c r="BW27" s="665"/>
      <c r="BX27" s="665"/>
      <c r="BY27" s="665"/>
      <c r="BZ27" s="665"/>
      <c r="CA27" s="665"/>
      <c r="CB27" s="665"/>
      <c r="CC27" s="665"/>
      <c r="CD27" s="665"/>
      <c r="CE27" s="665"/>
      <c r="CF27" s="665"/>
      <c r="CG27" s="665"/>
      <c r="CH27" s="665"/>
      <c r="CI27" s="665"/>
      <c r="CJ27" s="665"/>
      <c r="CK27" s="665"/>
      <c r="CL27" s="665"/>
      <c r="CM27" s="665"/>
      <c r="CN27" s="665"/>
      <c r="CO27" s="665"/>
      <c r="CP27" s="665"/>
      <c r="CQ27" s="665"/>
      <c r="CR27" s="665"/>
      <c r="CS27" s="665"/>
      <c r="CT27" s="665"/>
      <c r="CU27" s="665"/>
      <c r="CV27" s="665"/>
      <c r="CW27" s="665"/>
      <c r="CX27" s="665"/>
      <c r="CY27" s="665"/>
      <c r="CZ27" s="665"/>
      <c r="DA27" s="665"/>
      <c r="DB27" s="665"/>
      <c r="DC27" s="665"/>
      <c r="DD27" s="665"/>
      <c r="DE27" s="665"/>
      <c r="DF27" s="665"/>
      <c r="DG27" s="665"/>
      <c r="DH27" s="665"/>
      <c r="DI27" s="665"/>
      <c r="DJ27" s="665"/>
      <c r="DK27" s="665"/>
      <c r="DL27" s="665"/>
      <c r="DM27" s="665"/>
      <c r="DN27" s="665"/>
      <c r="DO27" s="665"/>
      <c r="DP27" s="665"/>
      <c r="DQ27" s="665"/>
      <c r="DR27" s="665"/>
      <c r="DS27" s="665"/>
      <c r="DT27" s="665"/>
      <c r="DU27" s="665"/>
      <c r="DV27" s="665"/>
      <c r="DW27" s="665"/>
      <c r="DX27" s="665"/>
      <c r="DY27" s="665"/>
      <c r="DZ27" s="665"/>
      <c r="EA27" s="665"/>
      <c r="EB27" s="665"/>
      <c r="EC27" s="665"/>
      <c r="ED27" s="665"/>
      <c r="EE27" s="665"/>
      <c r="EF27" s="665"/>
      <c r="EG27" s="665"/>
      <c r="EH27" s="665"/>
      <c r="EI27" s="665"/>
      <c r="EJ27" s="665"/>
      <c r="EK27" s="665"/>
      <c r="EL27" s="665"/>
      <c r="EM27" s="665"/>
      <c r="EN27" s="665"/>
      <c r="EO27" s="665"/>
      <c r="EP27" s="665"/>
      <c r="EQ27" s="665"/>
      <c r="ER27" s="665"/>
      <c r="ES27" s="665"/>
      <c r="ET27" s="665"/>
      <c r="EU27" s="665"/>
      <c r="EV27" s="665"/>
      <c r="EW27" s="665"/>
      <c r="EX27" s="665"/>
      <c r="EY27" s="665"/>
      <c r="EZ27" s="665"/>
      <c r="FA27" s="665"/>
      <c r="FB27" s="665"/>
      <c r="FC27" s="665"/>
      <c r="FD27" s="665"/>
      <c r="FE27" s="665"/>
      <c r="FF27" s="665"/>
      <c r="FG27" s="665"/>
      <c r="FH27" s="665"/>
      <c r="FI27" s="665"/>
      <c r="FJ27" s="665"/>
      <c r="FK27" s="665"/>
      <c r="FL27" s="665"/>
      <c r="FM27" s="665"/>
      <c r="FN27" s="665"/>
      <c r="FO27" s="665"/>
      <c r="FP27" s="665"/>
      <c r="FQ27" s="665"/>
      <c r="FR27" s="665"/>
      <c r="FS27" s="665"/>
      <c r="FT27" s="665"/>
      <c r="FU27" s="665"/>
      <c r="FV27" s="665"/>
      <c r="FW27" s="665"/>
      <c r="FX27" s="665"/>
      <c r="FY27" s="665"/>
      <c r="FZ27" s="665"/>
      <c r="GA27" s="665"/>
      <c r="GB27" s="665"/>
      <c r="GC27" s="665"/>
      <c r="GD27" s="665"/>
      <c r="GE27" s="665"/>
      <c r="GF27" s="665"/>
      <c r="GG27" s="665"/>
      <c r="GH27" s="665"/>
      <c r="GI27" s="665"/>
      <c r="GJ27" s="665"/>
      <c r="GK27" s="665"/>
      <c r="GL27" s="665"/>
      <c r="GM27" s="665"/>
      <c r="GN27" s="665"/>
      <c r="GO27" s="665"/>
      <c r="GP27" s="665"/>
      <c r="GQ27" s="665"/>
      <c r="GR27" s="665"/>
      <c r="GS27" s="665"/>
      <c r="GT27" s="665"/>
      <c r="GU27" s="665"/>
      <c r="GV27" s="665"/>
      <c r="GW27" s="665"/>
      <c r="GX27" s="665"/>
      <c r="GY27" s="665"/>
      <c r="GZ27" s="665"/>
      <c r="HA27" s="665"/>
      <c r="HB27" s="665"/>
      <c r="HC27" s="665"/>
      <c r="HD27" s="665"/>
      <c r="HE27" s="665"/>
      <c r="HF27" s="665"/>
      <c r="HG27" s="665"/>
      <c r="HH27" s="665"/>
      <c r="HI27" s="665"/>
      <c r="HJ27" s="665"/>
      <c r="HK27" s="665"/>
      <c r="HL27" s="665"/>
      <c r="HM27" s="665"/>
      <c r="HN27" s="665"/>
      <c r="HO27" s="665"/>
      <c r="HP27" s="665"/>
      <c r="HQ27" s="665"/>
      <c r="HR27" s="665"/>
      <c r="HS27" s="665"/>
      <c r="HT27" s="665"/>
      <c r="HU27" s="665"/>
      <c r="HV27" s="665"/>
      <c r="HW27" s="665"/>
      <c r="HX27" s="665"/>
      <c r="HY27" s="665"/>
      <c r="HZ27" s="665"/>
      <c r="IA27" s="665"/>
      <c r="IB27" s="665"/>
      <c r="IC27" s="665"/>
      <c r="ID27" s="665"/>
      <c r="IE27" s="665"/>
      <c r="IF27" s="665"/>
      <c r="IG27" s="665"/>
      <c r="IH27" s="665"/>
      <c r="II27" s="665"/>
      <c r="IJ27" s="665"/>
      <c r="IK27" s="665"/>
      <c r="IL27" s="665"/>
      <c r="IM27" s="665"/>
      <c r="IN27" s="665"/>
      <c r="IO27" s="665"/>
    </row>
    <row r="28" spans="1:249" ht="18" customHeight="1">
      <c r="A28" s="744"/>
      <c r="B28" s="745"/>
      <c r="C28" s="745"/>
      <c r="D28" s="747"/>
      <c r="E28" s="4"/>
      <c r="F28" s="4"/>
      <c r="G28" s="4"/>
      <c r="H28" s="4"/>
      <c r="I28" s="4"/>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65"/>
      <c r="AX28" s="665"/>
      <c r="AY28" s="665"/>
      <c r="AZ28" s="665"/>
      <c r="BA28" s="665"/>
      <c r="BB28" s="665"/>
      <c r="BC28" s="665"/>
      <c r="BD28" s="665"/>
      <c r="BE28" s="665"/>
      <c r="BF28" s="665"/>
      <c r="BG28" s="665"/>
      <c r="BH28" s="665"/>
      <c r="BI28" s="665"/>
      <c r="BJ28" s="665"/>
      <c r="BK28" s="665"/>
      <c r="BL28" s="665"/>
      <c r="BM28" s="665"/>
      <c r="BN28" s="665"/>
      <c r="BO28" s="665"/>
      <c r="BP28" s="665"/>
      <c r="BQ28" s="665"/>
      <c r="BR28" s="665"/>
      <c r="BS28" s="665"/>
      <c r="BT28" s="665"/>
      <c r="BU28" s="665"/>
      <c r="BV28" s="665"/>
      <c r="BW28" s="665"/>
      <c r="BX28" s="665"/>
      <c r="BY28" s="665"/>
      <c r="BZ28" s="665"/>
      <c r="CA28" s="665"/>
      <c r="CB28" s="665"/>
      <c r="CC28" s="665"/>
      <c r="CD28" s="665"/>
      <c r="CE28" s="665"/>
      <c r="CF28" s="665"/>
      <c r="CG28" s="665"/>
      <c r="CH28" s="665"/>
      <c r="CI28" s="665"/>
      <c r="CJ28" s="665"/>
      <c r="CK28" s="665"/>
      <c r="CL28" s="665"/>
      <c r="CM28" s="665"/>
      <c r="CN28" s="665"/>
      <c r="CO28" s="665"/>
      <c r="CP28" s="665"/>
      <c r="CQ28" s="665"/>
      <c r="CR28" s="665"/>
      <c r="CS28" s="665"/>
      <c r="CT28" s="665"/>
      <c r="CU28" s="665"/>
      <c r="CV28" s="665"/>
      <c r="CW28" s="665"/>
      <c r="CX28" s="665"/>
      <c r="CY28" s="665"/>
      <c r="CZ28" s="665"/>
      <c r="DA28" s="665"/>
      <c r="DB28" s="665"/>
      <c r="DC28" s="665"/>
      <c r="DD28" s="665"/>
      <c r="DE28" s="665"/>
      <c r="DF28" s="665"/>
      <c r="DG28" s="665"/>
      <c r="DH28" s="665"/>
      <c r="DI28" s="665"/>
      <c r="DJ28" s="665"/>
      <c r="DK28" s="665"/>
      <c r="DL28" s="665"/>
      <c r="DM28" s="665"/>
      <c r="DN28" s="665"/>
      <c r="DO28" s="665"/>
      <c r="DP28" s="665"/>
      <c r="DQ28" s="665"/>
      <c r="DR28" s="665"/>
      <c r="DS28" s="665"/>
      <c r="DT28" s="665"/>
      <c r="DU28" s="665"/>
      <c r="DV28" s="665"/>
      <c r="DW28" s="665"/>
      <c r="DX28" s="665"/>
      <c r="DY28" s="665"/>
      <c r="DZ28" s="665"/>
      <c r="EA28" s="665"/>
      <c r="EB28" s="665"/>
      <c r="EC28" s="665"/>
      <c r="ED28" s="665"/>
      <c r="EE28" s="665"/>
      <c r="EF28" s="665"/>
      <c r="EG28" s="665"/>
      <c r="EH28" s="665"/>
      <c r="EI28" s="665"/>
      <c r="EJ28" s="665"/>
      <c r="EK28" s="665"/>
      <c r="EL28" s="665"/>
      <c r="EM28" s="665"/>
      <c r="EN28" s="665"/>
      <c r="EO28" s="665"/>
      <c r="EP28" s="665"/>
      <c r="EQ28" s="665"/>
      <c r="ER28" s="665"/>
      <c r="ES28" s="665"/>
      <c r="ET28" s="665"/>
      <c r="EU28" s="665"/>
      <c r="EV28" s="665"/>
      <c r="EW28" s="665"/>
      <c r="EX28" s="665"/>
      <c r="EY28" s="665"/>
      <c r="EZ28" s="665"/>
      <c r="FA28" s="665"/>
      <c r="FB28" s="665"/>
      <c r="FC28" s="665"/>
      <c r="FD28" s="665"/>
      <c r="FE28" s="665"/>
      <c r="FF28" s="665"/>
      <c r="FG28" s="665"/>
      <c r="FH28" s="665"/>
      <c r="FI28" s="665"/>
      <c r="FJ28" s="665"/>
      <c r="FK28" s="665"/>
      <c r="FL28" s="665"/>
      <c r="FM28" s="665"/>
      <c r="FN28" s="665"/>
      <c r="FO28" s="665"/>
      <c r="FP28" s="665"/>
      <c r="FQ28" s="665"/>
      <c r="FR28" s="665"/>
      <c r="FS28" s="665"/>
      <c r="FT28" s="665"/>
      <c r="FU28" s="665"/>
      <c r="FV28" s="665"/>
      <c r="FW28" s="665"/>
      <c r="FX28" s="665"/>
      <c r="FY28" s="665"/>
      <c r="FZ28" s="665"/>
      <c r="GA28" s="665"/>
      <c r="GB28" s="665"/>
      <c r="GC28" s="665"/>
      <c r="GD28" s="665"/>
      <c r="GE28" s="665"/>
      <c r="GF28" s="665"/>
      <c r="GG28" s="665"/>
      <c r="GH28" s="665"/>
      <c r="GI28" s="665"/>
      <c r="GJ28" s="665"/>
      <c r="GK28" s="665"/>
      <c r="GL28" s="665"/>
      <c r="GM28" s="665"/>
      <c r="GN28" s="665"/>
      <c r="GO28" s="665"/>
      <c r="GP28" s="665"/>
      <c r="GQ28" s="665"/>
      <c r="GR28" s="665"/>
      <c r="GS28" s="665"/>
      <c r="GT28" s="665"/>
      <c r="GU28" s="665"/>
      <c r="GV28" s="665"/>
      <c r="GW28" s="665"/>
      <c r="GX28" s="665"/>
      <c r="GY28" s="665"/>
      <c r="GZ28" s="665"/>
      <c r="HA28" s="665"/>
      <c r="HB28" s="665"/>
      <c r="HC28" s="665"/>
      <c r="HD28" s="665"/>
      <c r="HE28" s="665"/>
      <c r="HF28" s="665"/>
      <c r="HG28" s="665"/>
      <c r="HH28" s="665"/>
      <c r="HI28" s="665"/>
      <c r="HJ28" s="665"/>
      <c r="HK28" s="665"/>
      <c r="HL28" s="665"/>
      <c r="HM28" s="665"/>
      <c r="HN28" s="665"/>
      <c r="HO28" s="665"/>
      <c r="HP28" s="665"/>
      <c r="HQ28" s="665"/>
      <c r="HR28" s="665"/>
      <c r="HS28" s="665"/>
      <c r="HT28" s="665"/>
      <c r="HU28" s="665"/>
      <c r="HV28" s="665"/>
      <c r="HW28" s="665"/>
      <c r="HX28" s="665"/>
      <c r="HY28" s="665"/>
      <c r="HZ28" s="665"/>
      <c r="IA28" s="665"/>
      <c r="IB28" s="665"/>
      <c r="IC28" s="665"/>
      <c r="ID28" s="665"/>
      <c r="IE28" s="665"/>
      <c r="IF28" s="665"/>
      <c r="IG28" s="665"/>
      <c r="IH28" s="665"/>
      <c r="II28" s="665"/>
      <c r="IJ28" s="665"/>
      <c r="IK28" s="665"/>
      <c r="IL28" s="665"/>
      <c r="IM28" s="665"/>
      <c r="IN28" s="665"/>
      <c r="IO28" s="665"/>
    </row>
    <row r="29" spans="1:249" ht="18" customHeight="1">
      <c r="A29" s="744" t="s">
        <v>2927</v>
      </c>
      <c r="B29" s="745"/>
      <c r="C29" s="746" t="s">
        <v>5920</v>
      </c>
      <c r="D29" s="747"/>
      <c r="E29" s="4"/>
      <c r="F29" s="4"/>
      <c r="G29" s="4"/>
      <c r="H29" s="4"/>
      <c r="I29" s="4"/>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665"/>
      <c r="BH29" s="665"/>
      <c r="BI29" s="665"/>
      <c r="BJ29" s="665"/>
      <c r="BK29" s="665"/>
      <c r="BL29" s="665"/>
      <c r="BM29" s="665"/>
      <c r="BN29" s="665"/>
      <c r="BO29" s="665"/>
      <c r="BP29" s="665"/>
      <c r="BQ29" s="665"/>
      <c r="BR29" s="665"/>
      <c r="BS29" s="665"/>
      <c r="BT29" s="665"/>
      <c r="BU29" s="665"/>
      <c r="BV29" s="665"/>
      <c r="BW29" s="665"/>
      <c r="BX29" s="665"/>
      <c r="BY29" s="665"/>
      <c r="BZ29" s="665"/>
      <c r="CA29" s="665"/>
      <c r="CB29" s="665"/>
      <c r="CC29" s="665"/>
      <c r="CD29" s="665"/>
      <c r="CE29" s="665"/>
      <c r="CF29" s="665"/>
      <c r="CG29" s="665"/>
      <c r="CH29" s="665"/>
      <c r="CI29" s="665"/>
      <c r="CJ29" s="665"/>
      <c r="CK29" s="665"/>
      <c r="CL29" s="665"/>
      <c r="CM29" s="665"/>
      <c r="CN29" s="665"/>
      <c r="CO29" s="665"/>
      <c r="CP29" s="665"/>
      <c r="CQ29" s="665"/>
      <c r="CR29" s="665"/>
      <c r="CS29" s="665"/>
      <c r="CT29" s="665"/>
      <c r="CU29" s="665"/>
      <c r="CV29" s="665"/>
      <c r="CW29" s="665"/>
      <c r="CX29" s="665"/>
      <c r="CY29" s="665"/>
      <c r="CZ29" s="665"/>
      <c r="DA29" s="665"/>
      <c r="DB29" s="665"/>
      <c r="DC29" s="665"/>
      <c r="DD29" s="665"/>
      <c r="DE29" s="665"/>
      <c r="DF29" s="665"/>
      <c r="DG29" s="665"/>
      <c r="DH29" s="665"/>
      <c r="DI29" s="665"/>
      <c r="DJ29" s="665"/>
      <c r="DK29" s="665"/>
      <c r="DL29" s="665"/>
      <c r="DM29" s="665"/>
      <c r="DN29" s="665"/>
      <c r="DO29" s="665"/>
      <c r="DP29" s="665"/>
      <c r="DQ29" s="665"/>
      <c r="DR29" s="665"/>
      <c r="DS29" s="665"/>
      <c r="DT29" s="665"/>
      <c r="DU29" s="665"/>
      <c r="DV29" s="665"/>
      <c r="DW29" s="665"/>
      <c r="DX29" s="665"/>
      <c r="DY29" s="665"/>
      <c r="DZ29" s="665"/>
      <c r="EA29" s="665"/>
      <c r="EB29" s="665"/>
      <c r="EC29" s="665"/>
      <c r="ED29" s="665"/>
      <c r="EE29" s="665"/>
      <c r="EF29" s="665"/>
      <c r="EG29" s="665"/>
      <c r="EH29" s="665"/>
      <c r="EI29" s="665"/>
      <c r="EJ29" s="665"/>
      <c r="EK29" s="665"/>
      <c r="EL29" s="665"/>
      <c r="EM29" s="665"/>
      <c r="EN29" s="665"/>
      <c r="EO29" s="665"/>
      <c r="EP29" s="665"/>
      <c r="EQ29" s="665"/>
      <c r="ER29" s="665"/>
      <c r="ES29" s="665"/>
      <c r="ET29" s="665"/>
      <c r="EU29" s="665"/>
      <c r="EV29" s="665"/>
      <c r="EW29" s="665"/>
      <c r="EX29" s="665"/>
      <c r="EY29" s="665"/>
      <c r="EZ29" s="665"/>
      <c r="FA29" s="665"/>
      <c r="FB29" s="665"/>
      <c r="FC29" s="665"/>
      <c r="FD29" s="665"/>
      <c r="FE29" s="665"/>
      <c r="FF29" s="665"/>
      <c r="FG29" s="665"/>
      <c r="FH29" s="665"/>
      <c r="FI29" s="665"/>
      <c r="FJ29" s="665"/>
      <c r="FK29" s="665"/>
      <c r="FL29" s="665"/>
      <c r="FM29" s="665"/>
      <c r="FN29" s="665"/>
      <c r="FO29" s="665"/>
      <c r="FP29" s="665"/>
      <c r="FQ29" s="665"/>
      <c r="FR29" s="665"/>
      <c r="FS29" s="665"/>
      <c r="FT29" s="665"/>
      <c r="FU29" s="665"/>
      <c r="FV29" s="665"/>
      <c r="FW29" s="665"/>
      <c r="FX29" s="665"/>
      <c r="FY29" s="665"/>
      <c r="FZ29" s="665"/>
      <c r="GA29" s="665"/>
      <c r="GB29" s="665"/>
      <c r="GC29" s="665"/>
      <c r="GD29" s="665"/>
      <c r="GE29" s="665"/>
      <c r="GF29" s="665"/>
      <c r="GG29" s="665"/>
      <c r="GH29" s="665"/>
      <c r="GI29" s="665"/>
      <c r="GJ29" s="665"/>
      <c r="GK29" s="665"/>
      <c r="GL29" s="665"/>
      <c r="GM29" s="665"/>
      <c r="GN29" s="665"/>
      <c r="GO29" s="665"/>
      <c r="GP29" s="665"/>
      <c r="GQ29" s="665"/>
      <c r="GR29" s="665"/>
      <c r="GS29" s="665"/>
      <c r="GT29" s="665"/>
      <c r="GU29" s="665"/>
      <c r="GV29" s="665"/>
      <c r="GW29" s="665"/>
      <c r="GX29" s="665"/>
      <c r="GY29" s="665"/>
      <c r="GZ29" s="665"/>
      <c r="HA29" s="665"/>
      <c r="HB29" s="665"/>
      <c r="HC29" s="665"/>
      <c r="HD29" s="665"/>
      <c r="HE29" s="665"/>
      <c r="HF29" s="665"/>
      <c r="HG29" s="665"/>
      <c r="HH29" s="665"/>
      <c r="HI29" s="665"/>
      <c r="HJ29" s="665"/>
      <c r="HK29" s="665"/>
      <c r="HL29" s="665"/>
      <c r="HM29" s="665"/>
      <c r="HN29" s="665"/>
      <c r="HO29" s="665"/>
      <c r="HP29" s="665"/>
      <c r="HQ29" s="665"/>
      <c r="HR29" s="665"/>
      <c r="HS29" s="665"/>
      <c r="HT29" s="665"/>
      <c r="HU29" s="665"/>
      <c r="HV29" s="665"/>
      <c r="HW29" s="665"/>
      <c r="HX29" s="665"/>
      <c r="HY29" s="665"/>
      <c r="HZ29" s="665"/>
      <c r="IA29" s="665"/>
      <c r="IB29" s="665"/>
      <c r="IC29" s="665"/>
      <c r="ID29" s="665"/>
      <c r="IE29" s="665"/>
      <c r="IF29" s="665"/>
      <c r="IG29" s="665"/>
      <c r="IH29" s="665"/>
      <c r="II29" s="665"/>
      <c r="IJ29" s="665"/>
      <c r="IK29" s="665"/>
      <c r="IL29" s="665"/>
      <c r="IM29" s="665"/>
      <c r="IN29" s="665"/>
      <c r="IO29" s="665"/>
    </row>
    <row r="30" spans="1:249" ht="18" customHeight="1">
      <c r="A30" s="748"/>
      <c r="B30" s="743"/>
      <c r="C30" s="743"/>
      <c r="D30" s="743"/>
      <c r="E30" s="4"/>
      <c r="F30" s="4"/>
      <c r="G30" s="4"/>
      <c r="H30" s="4"/>
      <c r="I30" s="4"/>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665"/>
      <c r="BH30" s="665"/>
      <c r="BI30" s="665"/>
      <c r="BJ30" s="665"/>
      <c r="BK30" s="665"/>
      <c r="BL30" s="665"/>
      <c r="BM30" s="665"/>
      <c r="BN30" s="665"/>
      <c r="BO30" s="665"/>
      <c r="BP30" s="665"/>
      <c r="BQ30" s="665"/>
      <c r="BR30" s="665"/>
      <c r="BS30" s="665"/>
      <c r="BT30" s="665"/>
      <c r="BU30" s="665"/>
      <c r="BV30" s="665"/>
      <c r="BW30" s="665"/>
      <c r="BX30" s="665"/>
      <c r="BY30" s="665"/>
      <c r="BZ30" s="665"/>
      <c r="CA30" s="665"/>
      <c r="CB30" s="665"/>
      <c r="CC30" s="665"/>
      <c r="CD30" s="665"/>
      <c r="CE30" s="665"/>
      <c r="CF30" s="665"/>
      <c r="CG30" s="665"/>
      <c r="CH30" s="665"/>
      <c r="CI30" s="665"/>
      <c r="CJ30" s="665"/>
      <c r="CK30" s="665"/>
      <c r="CL30" s="665"/>
      <c r="CM30" s="665"/>
      <c r="CN30" s="665"/>
      <c r="CO30" s="665"/>
      <c r="CP30" s="665"/>
      <c r="CQ30" s="665"/>
      <c r="CR30" s="665"/>
      <c r="CS30" s="665"/>
      <c r="CT30" s="665"/>
      <c r="CU30" s="665"/>
      <c r="CV30" s="665"/>
      <c r="CW30" s="665"/>
      <c r="CX30" s="665"/>
      <c r="CY30" s="665"/>
      <c r="CZ30" s="665"/>
      <c r="DA30" s="665"/>
      <c r="DB30" s="665"/>
      <c r="DC30" s="665"/>
      <c r="DD30" s="665"/>
      <c r="DE30" s="665"/>
      <c r="DF30" s="665"/>
      <c r="DG30" s="665"/>
      <c r="DH30" s="665"/>
      <c r="DI30" s="665"/>
      <c r="DJ30" s="665"/>
      <c r="DK30" s="665"/>
      <c r="DL30" s="665"/>
      <c r="DM30" s="665"/>
      <c r="DN30" s="665"/>
      <c r="DO30" s="665"/>
      <c r="DP30" s="665"/>
      <c r="DQ30" s="665"/>
      <c r="DR30" s="665"/>
      <c r="DS30" s="665"/>
      <c r="DT30" s="665"/>
      <c r="DU30" s="665"/>
      <c r="DV30" s="665"/>
      <c r="DW30" s="665"/>
      <c r="DX30" s="665"/>
      <c r="DY30" s="665"/>
      <c r="DZ30" s="665"/>
      <c r="EA30" s="665"/>
      <c r="EB30" s="665"/>
      <c r="EC30" s="665"/>
      <c r="ED30" s="665"/>
      <c r="EE30" s="665"/>
      <c r="EF30" s="665"/>
      <c r="EG30" s="665"/>
      <c r="EH30" s="665"/>
      <c r="EI30" s="665"/>
      <c r="EJ30" s="665"/>
      <c r="EK30" s="665"/>
      <c r="EL30" s="665"/>
      <c r="EM30" s="665"/>
      <c r="EN30" s="665"/>
      <c r="EO30" s="665"/>
      <c r="EP30" s="665"/>
      <c r="EQ30" s="665"/>
      <c r="ER30" s="665"/>
      <c r="ES30" s="665"/>
      <c r="ET30" s="665"/>
      <c r="EU30" s="665"/>
      <c r="EV30" s="665"/>
      <c r="EW30" s="665"/>
      <c r="EX30" s="665"/>
      <c r="EY30" s="665"/>
      <c r="EZ30" s="665"/>
      <c r="FA30" s="665"/>
      <c r="FB30" s="665"/>
      <c r="FC30" s="665"/>
      <c r="FD30" s="665"/>
      <c r="FE30" s="665"/>
      <c r="FF30" s="665"/>
      <c r="FG30" s="665"/>
      <c r="FH30" s="665"/>
      <c r="FI30" s="665"/>
      <c r="FJ30" s="665"/>
      <c r="FK30" s="665"/>
      <c r="FL30" s="665"/>
      <c r="FM30" s="665"/>
      <c r="FN30" s="665"/>
      <c r="FO30" s="665"/>
      <c r="FP30" s="665"/>
      <c r="FQ30" s="665"/>
      <c r="FR30" s="665"/>
      <c r="FS30" s="665"/>
      <c r="FT30" s="665"/>
      <c r="FU30" s="665"/>
      <c r="FV30" s="665"/>
      <c r="FW30" s="665"/>
      <c r="FX30" s="665"/>
      <c r="FY30" s="665"/>
      <c r="FZ30" s="665"/>
      <c r="GA30" s="665"/>
      <c r="GB30" s="665"/>
      <c r="GC30" s="665"/>
      <c r="GD30" s="665"/>
      <c r="GE30" s="665"/>
      <c r="GF30" s="665"/>
      <c r="GG30" s="665"/>
      <c r="GH30" s="665"/>
      <c r="GI30" s="665"/>
      <c r="GJ30" s="665"/>
      <c r="GK30" s="665"/>
      <c r="GL30" s="665"/>
      <c r="GM30" s="665"/>
      <c r="GN30" s="665"/>
      <c r="GO30" s="665"/>
      <c r="GP30" s="665"/>
      <c r="GQ30" s="665"/>
      <c r="GR30" s="665"/>
      <c r="GS30" s="665"/>
      <c r="GT30" s="665"/>
      <c r="GU30" s="665"/>
      <c r="GV30" s="665"/>
      <c r="GW30" s="665"/>
      <c r="GX30" s="665"/>
      <c r="GY30" s="665"/>
      <c r="GZ30" s="665"/>
      <c r="HA30" s="665"/>
      <c r="HB30" s="665"/>
      <c r="HC30" s="665"/>
      <c r="HD30" s="665"/>
      <c r="HE30" s="665"/>
      <c r="HF30" s="665"/>
      <c r="HG30" s="665"/>
      <c r="HH30" s="665"/>
      <c r="HI30" s="665"/>
      <c r="HJ30" s="665"/>
      <c r="HK30" s="665"/>
      <c r="HL30" s="665"/>
      <c r="HM30" s="665"/>
      <c r="HN30" s="665"/>
      <c r="HO30" s="665"/>
      <c r="HP30" s="665"/>
      <c r="HQ30" s="665"/>
      <c r="HR30" s="665"/>
      <c r="HS30" s="665"/>
      <c r="HT30" s="665"/>
      <c r="HU30" s="665"/>
      <c r="HV30" s="665"/>
      <c r="HW30" s="665"/>
      <c r="HX30" s="665"/>
      <c r="HY30" s="665"/>
      <c r="HZ30" s="665"/>
      <c r="IA30" s="665"/>
      <c r="IB30" s="665"/>
      <c r="IC30" s="665"/>
      <c r="ID30" s="665"/>
      <c r="IE30" s="665"/>
      <c r="IF30" s="665"/>
      <c r="IG30" s="665"/>
      <c r="IH30" s="665"/>
      <c r="II30" s="665"/>
      <c r="IJ30" s="665"/>
      <c r="IK30" s="665"/>
      <c r="IL30" s="665"/>
      <c r="IM30" s="665"/>
      <c r="IN30" s="665"/>
      <c r="IO30" s="665"/>
    </row>
    <row r="31" spans="1:249" ht="18" customHeight="1">
      <c r="A31" s="749"/>
      <c r="B31" s="750"/>
      <c r="C31" s="750"/>
      <c r="D31" s="751"/>
      <c r="E31" s="666"/>
      <c r="F31" s="666"/>
      <c r="G31" s="4"/>
      <c r="H31" s="4"/>
      <c r="I31" s="4"/>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5"/>
      <c r="BW31" s="665"/>
      <c r="BX31" s="665"/>
      <c r="BY31" s="665"/>
      <c r="BZ31" s="665"/>
      <c r="CA31" s="665"/>
      <c r="CB31" s="665"/>
      <c r="CC31" s="665"/>
      <c r="CD31" s="665"/>
      <c r="CE31" s="665"/>
      <c r="CF31" s="665"/>
      <c r="CG31" s="665"/>
      <c r="CH31" s="665"/>
      <c r="CI31" s="665"/>
      <c r="CJ31" s="665"/>
      <c r="CK31" s="665"/>
      <c r="CL31" s="665"/>
      <c r="CM31" s="665"/>
      <c r="CN31" s="665"/>
      <c r="CO31" s="665"/>
      <c r="CP31" s="665"/>
      <c r="CQ31" s="665"/>
      <c r="CR31" s="665"/>
      <c r="CS31" s="665"/>
      <c r="CT31" s="665"/>
      <c r="CU31" s="665"/>
      <c r="CV31" s="665"/>
      <c r="CW31" s="665"/>
      <c r="CX31" s="665"/>
      <c r="CY31" s="665"/>
      <c r="CZ31" s="665"/>
      <c r="DA31" s="665"/>
      <c r="DB31" s="665"/>
      <c r="DC31" s="665"/>
      <c r="DD31" s="665"/>
      <c r="DE31" s="665"/>
      <c r="DF31" s="665"/>
      <c r="DG31" s="665"/>
      <c r="DH31" s="665"/>
      <c r="DI31" s="665"/>
      <c r="DJ31" s="665"/>
      <c r="DK31" s="665"/>
      <c r="DL31" s="665"/>
      <c r="DM31" s="665"/>
      <c r="DN31" s="665"/>
      <c r="DO31" s="665"/>
      <c r="DP31" s="665"/>
      <c r="DQ31" s="665"/>
      <c r="DR31" s="665"/>
      <c r="DS31" s="665"/>
      <c r="DT31" s="665"/>
      <c r="DU31" s="665"/>
      <c r="DV31" s="665"/>
      <c r="DW31" s="665"/>
      <c r="DX31" s="665"/>
      <c r="DY31" s="665"/>
      <c r="DZ31" s="665"/>
      <c r="EA31" s="665"/>
      <c r="EB31" s="665"/>
      <c r="EC31" s="665"/>
      <c r="ED31" s="665"/>
      <c r="EE31" s="665"/>
      <c r="EF31" s="665"/>
      <c r="EG31" s="665"/>
      <c r="EH31" s="665"/>
      <c r="EI31" s="665"/>
      <c r="EJ31" s="665"/>
      <c r="EK31" s="665"/>
      <c r="EL31" s="665"/>
      <c r="EM31" s="665"/>
      <c r="EN31" s="665"/>
      <c r="EO31" s="665"/>
      <c r="EP31" s="665"/>
      <c r="EQ31" s="665"/>
      <c r="ER31" s="665"/>
      <c r="ES31" s="665"/>
      <c r="ET31" s="665"/>
      <c r="EU31" s="665"/>
      <c r="EV31" s="665"/>
      <c r="EW31" s="665"/>
      <c r="EX31" s="665"/>
      <c r="EY31" s="665"/>
      <c r="EZ31" s="665"/>
      <c r="FA31" s="665"/>
      <c r="FB31" s="665"/>
      <c r="FC31" s="665"/>
      <c r="FD31" s="665"/>
      <c r="FE31" s="665"/>
      <c r="FF31" s="665"/>
      <c r="FG31" s="665"/>
      <c r="FH31" s="665"/>
      <c r="FI31" s="665"/>
      <c r="FJ31" s="665"/>
      <c r="FK31" s="665"/>
      <c r="FL31" s="665"/>
      <c r="FM31" s="665"/>
      <c r="FN31" s="665"/>
      <c r="FO31" s="665"/>
      <c r="FP31" s="665"/>
      <c r="FQ31" s="665"/>
      <c r="FR31" s="665"/>
      <c r="FS31" s="665"/>
      <c r="FT31" s="665"/>
      <c r="FU31" s="665"/>
      <c r="FV31" s="665"/>
      <c r="FW31" s="665"/>
      <c r="FX31" s="665"/>
      <c r="FY31" s="665"/>
      <c r="FZ31" s="665"/>
      <c r="GA31" s="665"/>
      <c r="GB31" s="665"/>
      <c r="GC31" s="665"/>
      <c r="GD31" s="665"/>
      <c r="GE31" s="665"/>
      <c r="GF31" s="665"/>
      <c r="GG31" s="665"/>
      <c r="GH31" s="665"/>
      <c r="GI31" s="665"/>
      <c r="GJ31" s="665"/>
      <c r="GK31" s="665"/>
      <c r="GL31" s="665"/>
      <c r="GM31" s="665"/>
      <c r="GN31" s="665"/>
      <c r="GO31" s="665"/>
      <c r="GP31" s="665"/>
      <c r="GQ31" s="665"/>
      <c r="GR31" s="665"/>
      <c r="GS31" s="665"/>
      <c r="GT31" s="665"/>
      <c r="GU31" s="665"/>
      <c r="GV31" s="665"/>
      <c r="GW31" s="665"/>
      <c r="GX31" s="665"/>
      <c r="GY31" s="665"/>
      <c r="GZ31" s="665"/>
      <c r="HA31" s="665"/>
      <c r="HB31" s="665"/>
      <c r="HC31" s="665"/>
      <c r="HD31" s="665"/>
      <c r="HE31" s="665"/>
      <c r="HF31" s="665"/>
      <c r="HG31" s="665"/>
      <c r="HH31" s="665"/>
      <c r="HI31" s="665"/>
      <c r="HJ31" s="665"/>
      <c r="HK31" s="665"/>
      <c r="HL31" s="665"/>
      <c r="HM31" s="665"/>
      <c r="HN31" s="665"/>
      <c r="HO31" s="665"/>
      <c r="HP31" s="665"/>
      <c r="HQ31" s="665"/>
      <c r="HR31" s="665"/>
      <c r="HS31" s="665"/>
      <c r="HT31" s="665"/>
      <c r="HU31" s="665"/>
      <c r="HV31" s="665"/>
      <c r="HW31" s="665"/>
      <c r="HX31" s="665"/>
      <c r="HY31" s="665"/>
      <c r="HZ31" s="665"/>
      <c r="IA31" s="665"/>
      <c r="IB31" s="665"/>
      <c r="IC31" s="665"/>
      <c r="ID31" s="665"/>
      <c r="IE31" s="665"/>
      <c r="IF31" s="665"/>
      <c r="IG31" s="665"/>
      <c r="IH31" s="665"/>
      <c r="II31" s="665"/>
      <c r="IJ31" s="665"/>
      <c r="IK31" s="665"/>
      <c r="IL31" s="665"/>
      <c r="IM31" s="665"/>
      <c r="IN31" s="665"/>
      <c r="IO31" s="665"/>
    </row>
    <row r="32" spans="1:249" ht="18" customHeight="1">
      <c r="A32" s="749"/>
      <c r="B32" s="750"/>
      <c r="C32" s="750"/>
      <c r="D32" s="751"/>
      <c r="E32" s="666"/>
      <c r="F32" s="666"/>
      <c r="G32" s="4"/>
      <c r="H32" s="4"/>
      <c r="I32" s="4"/>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5"/>
      <c r="BW32" s="665"/>
      <c r="BX32" s="665"/>
      <c r="BY32" s="665"/>
      <c r="BZ32" s="665"/>
      <c r="CA32" s="665"/>
      <c r="CB32" s="665"/>
      <c r="CC32" s="665"/>
      <c r="CD32" s="665"/>
      <c r="CE32" s="665"/>
      <c r="CF32" s="665"/>
      <c r="CG32" s="665"/>
      <c r="CH32" s="665"/>
      <c r="CI32" s="665"/>
      <c r="CJ32" s="665"/>
      <c r="CK32" s="665"/>
      <c r="CL32" s="665"/>
      <c r="CM32" s="665"/>
      <c r="CN32" s="665"/>
      <c r="CO32" s="665"/>
      <c r="CP32" s="665"/>
      <c r="CQ32" s="665"/>
      <c r="CR32" s="665"/>
      <c r="CS32" s="665"/>
      <c r="CT32" s="665"/>
      <c r="CU32" s="665"/>
      <c r="CV32" s="665"/>
      <c r="CW32" s="665"/>
      <c r="CX32" s="665"/>
      <c r="CY32" s="665"/>
      <c r="CZ32" s="665"/>
      <c r="DA32" s="665"/>
      <c r="DB32" s="665"/>
      <c r="DC32" s="665"/>
      <c r="DD32" s="665"/>
      <c r="DE32" s="665"/>
      <c r="DF32" s="665"/>
      <c r="DG32" s="665"/>
      <c r="DH32" s="665"/>
      <c r="DI32" s="665"/>
      <c r="DJ32" s="665"/>
      <c r="DK32" s="665"/>
      <c r="DL32" s="665"/>
      <c r="DM32" s="665"/>
      <c r="DN32" s="665"/>
      <c r="DO32" s="665"/>
      <c r="DP32" s="665"/>
      <c r="DQ32" s="665"/>
      <c r="DR32" s="665"/>
      <c r="DS32" s="665"/>
      <c r="DT32" s="665"/>
      <c r="DU32" s="665"/>
      <c r="DV32" s="665"/>
      <c r="DW32" s="665"/>
      <c r="DX32" s="665"/>
      <c r="DY32" s="665"/>
      <c r="DZ32" s="665"/>
      <c r="EA32" s="665"/>
      <c r="EB32" s="665"/>
      <c r="EC32" s="665"/>
      <c r="ED32" s="665"/>
      <c r="EE32" s="665"/>
      <c r="EF32" s="665"/>
      <c r="EG32" s="665"/>
      <c r="EH32" s="665"/>
      <c r="EI32" s="665"/>
      <c r="EJ32" s="665"/>
      <c r="EK32" s="665"/>
      <c r="EL32" s="665"/>
      <c r="EM32" s="665"/>
      <c r="EN32" s="665"/>
      <c r="EO32" s="665"/>
      <c r="EP32" s="665"/>
      <c r="EQ32" s="665"/>
      <c r="ER32" s="665"/>
      <c r="ES32" s="665"/>
      <c r="ET32" s="665"/>
      <c r="EU32" s="665"/>
      <c r="EV32" s="665"/>
      <c r="EW32" s="665"/>
      <c r="EX32" s="665"/>
      <c r="EY32" s="665"/>
      <c r="EZ32" s="665"/>
      <c r="FA32" s="665"/>
      <c r="FB32" s="665"/>
      <c r="FC32" s="665"/>
      <c r="FD32" s="665"/>
      <c r="FE32" s="665"/>
      <c r="FF32" s="665"/>
      <c r="FG32" s="665"/>
      <c r="FH32" s="665"/>
      <c r="FI32" s="665"/>
      <c r="FJ32" s="665"/>
      <c r="FK32" s="665"/>
      <c r="FL32" s="665"/>
      <c r="FM32" s="665"/>
      <c r="FN32" s="665"/>
      <c r="FO32" s="665"/>
      <c r="FP32" s="665"/>
      <c r="FQ32" s="665"/>
      <c r="FR32" s="665"/>
      <c r="FS32" s="665"/>
      <c r="FT32" s="665"/>
      <c r="FU32" s="665"/>
      <c r="FV32" s="665"/>
      <c r="FW32" s="665"/>
      <c r="FX32" s="665"/>
      <c r="FY32" s="665"/>
      <c r="FZ32" s="665"/>
      <c r="GA32" s="665"/>
      <c r="GB32" s="665"/>
      <c r="GC32" s="665"/>
      <c r="GD32" s="665"/>
      <c r="GE32" s="665"/>
      <c r="GF32" s="665"/>
      <c r="GG32" s="665"/>
      <c r="GH32" s="665"/>
      <c r="GI32" s="665"/>
      <c r="GJ32" s="665"/>
      <c r="GK32" s="665"/>
      <c r="GL32" s="665"/>
      <c r="GM32" s="665"/>
      <c r="GN32" s="665"/>
      <c r="GO32" s="665"/>
      <c r="GP32" s="665"/>
      <c r="GQ32" s="665"/>
      <c r="GR32" s="665"/>
      <c r="GS32" s="665"/>
      <c r="GT32" s="665"/>
      <c r="GU32" s="665"/>
      <c r="GV32" s="665"/>
      <c r="GW32" s="665"/>
      <c r="GX32" s="665"/>
      <c r="GY32" s="665"/>
      <c r="GZ32" s="665"/>
      <c r="HA32" s="665"/>
      <c r="HB32" s="665"/>
      <c r="HC32" s="665"/>
      <c r="HD32" s="665"/>
      <c r="HE32" s="665"/>
      <c r="HF32" s="665"/>
      <c r="HG32" s="665"/>
      <c r="HH32" s="665"/>
      <c r="HI32" s="665"/>
      <c r="HJ32" s="665"/>
      <c r="HK32" s="665"/>
      <c r="HL32" s="665"/>
      <c r="HM32" s="665"/>
      <c r="HN32" s="665"/>
      <c r="HO32" s="665"/>
      <c r="HP32" s="665"/>
      <c r="HQ32" s="665"/>
      <c r="HR32" s="665"/>
      <c r="HS32" s="665"/>
      <c r="HT32" s="665"/>
      <c r="HU32" s="665"/>
      <c r="HV32" s="665"/>
      <c r="HW32" s="665"/>
      <c r="HX32" s="665"/>
      <c r="HY32" s="665"/>
      <c r="HZ32" s="665"/>
      <c r="IA32" s="665"/>
      <c r="IB32" s="665"/>
      <c r="IC32" s="665"/>
      <c r="ID32" s="665"/>
      <c r="IE32" s="665"/>
      <c r="IF32" s="665"/>
      <c r="IG32" s="665"/>
      <c r="IH32" s="665"/>
      <c r="II32" s="665"/>
      <c r="IJ32" s="665"/>
      <c r="IK32" s="665"/>
      <c r="IL32" s="665"/>
      <c r="IM32" s="665"/>
      <c r="IN32" s="665"/>
      <c r="IO32" s="665"/>
    </row>
    <row r="33" spans="1:249" ht="18" customHeight="1">
      <c r="A33" s="749"/>
      <c r="B33" s="750"/>
      <c r="C33" s="750"/>
      <c r="D33" s="752"/>
      <c r="E33" s="5"/>
      <c r="F33" s="5"/>
      <c r="G33" s="666"/>
      <c r="H33" s="666"/>
      <c r="I33" s="666"/>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7"/>
      <c r="AY33" s="667"/>
      <c r="AZ33" s="667"/>
      <c r="BA33" s="667"/>
      <c r="BB33" s="667"/>
      <c r="BC33" s="667"/>
      <c r="BD33" s="667"/>
      <c r="BE33" s="667"/>
      <c r="BF33" s="667"/>
      <c r="BG33" s="667"/>
      <c r="BH33" s="667"/>
      <c r="BI33" s="667"/>
      <c r="BJ33" s="667"/>
      <c r="BK33" s="667"/>
      <c r="BL33" s="667"/>
      <c r="BM33" s="667"/>
      <c r="BN33" s="667"/>
      <c r="BO33" s="667"/>
      <c r="BP33" s="667"/>
      <c r="BQ33" s="667"/>
      <c r="BR33" s="667"/>
      <c r="BS33" s="667"/>
      <c r="BT33" s="667"/>
      <c r="BU33" s="667"/>
      <c r="BV33" s="667"/>
      <c r="BW33" s="667"/>
      <c r="BX33" s="667"/>
      <c r="BY33" s="667"/>
      <c r="BZ33" s="667"/>
      <c r="CA33" s="667"/>
      <c r="CB33" s="667"/>
      <c r="CC33" s="667"/>
      <c r="CD33" s="667"/>
      <c r="CE33" s="667"/>
      <c r="CF33" s="667"/>
      <c r="CG33" s="667"/>
      <c r="CH33" s="667"/>
      <c r="CI33" s="667"/>
      <c r="CJ33" s="667"/>
      <c r="CK33" s="667"/>
      <c r="CL33" s="667"/>
      <c r="CM33" s="667"/>
      <c r="CN33" s="667"/>
      <c r="CO33" s="667"/>
      <c r="CP33" s="667"/>
      <c r="CQ33" s="667"/>
      <c r="CR33" s="667"/>
      <c r="CS33" s="667"/>
      <c r="CT33" s="667"/>
      <c r="CU33" s="667"/>
      <c r="CV33" s="667"/>
      <c r="CW33" s="667"/>
      <c r="CX33" s="667"/>
      <c r="CY33" s="667"/>
      <c r="CZ33" s="667"/>
      <c r="DA33" s="667"/>
      <c r="DB33" s="667"/>
      <c r="DC33" s="667"/>
      <c r="DD33" s="667"/>
      <c r="DE33" s="667"/>
      <c r="DF33" s="667"/>
      <c r="DG33" s="667"/>
      <c r="DH33" s="667"/>
      <c r="DI33" s="667"/>
      <c r="DJ33" s="667"/>
      <c r="DK33" s="667"/>
      <c r="DL33" s="667"/>
      <c r="DM33" s="667"/>
      <c r="DN33" s="667"/>
      <c r="DO33" s="667"/>
      <c r="DP33" s="667"/>
      <c r="DQ33" s="667"/>
      <c r="DR33" s="667"/>
      <c r="DS33" s="667"/>
      <c r="DT33" s="667"/>
      <c r="DU33" s="667"/>
      <c r="DV33" s="667"/>
      <c r="DW33" s="667"/>
      <c r="DX33" s="667"/>
      <c r="DY33" s="667"/>
      <c r="DZ33" s="667"/>
      <c r="EA33" s="667"/>
      <c r="EB33" s="667"/>
      <c r="EC33" s="667"/>
      <c r="ED33" s="667"/>
      <c r="EE33" s="667"/>
      <c r="EF33" s="667"/>
      <c r="EG33" s="667"/>
      <c r="EH33" s="667"/>
      <c r="EI33" s="667"/>
      <c r="EJ33" s="667"/>
      <c r="EK33" s="667"/>
      <c r="EL33" s="667"/>
      <c r="EM33" s="667"/>
      <c r="EN33" s="667"/>
      <c r="EO33" s="667"/>
      <c r="EP33" s="667"/>
      <c r="EQ33" s="667"/>
      <c r="ER33" s="667"/>
      <c r="ES33" s="667"/>
      <c r="ET33" s="667"/>
      <c r="EU33" s="667"/>
      <c r="EV33" s="667"/>
      <c r="EW33" s="667"/>
      <c r="EX33" s="667"/>
      <c r="EY33" s="667"/>
      <c r="EZ33" s="667"/>
      <c r="FA33" s="667"/>
      <c r="FB33" s="667"/>
      <c r="FC33" s="667"/>
      <c r="FD33" s="667"/>
      <c r="FE33" s="667"/>
      <c r="FF33" s="667"/>
      <c r="FG33" s="667"/>
      <c r="FH33" s="667"/>
      <c r="FI33" s="667"/>
      <c r="FJ33" s="667"/>
      <c r="FK33" s="667"/>
      <c r="FL33" s="667"/>
      <c r="FM33" s="667"/>
      <c r="FN33" s="667"/>
      <c r="FO33" s="667"/>
      <c r="FP33" s="667"/>
      <c r="FQ33" s="667"/>
      <c r="FR33" s="667"/>
      <c r="FS33" s="667"/>
      <c r="FT33" s="667"/>
      <c r="FU33" s="667"/>
      <c r="FV33" s="667"/>
      <c r="FW33" s="667"/>
      <c r="FX33" s="667"/>
      <c r="FY33" s="667"/>
      <c r="FZ33" s="667"/>
      <c r="GA33" s="667"/>
      <c r="GB33" s="667"/>
      <c r="GC33" s="667"/>
      <c r="GD33" s="667"/>
      <c r="GE33" s="667"/>
      <c r="GF33" s="667"/>
      <c r="GG33" s="667"/>
      <c r="GH33" s="667"/>
      <c r="GI33" s="667"/>
      <c r="GJ33" s="667"/>
      <c r="GK33" s="667"/>
      <c r="GL33" s="667"/>
      <c r="GM33" s="667"/>
      <c r="GN33" s="667"/>
      <c r="GO33" s="667"/>
      <c r="GP33" s="667"/>
      <c r="GQ33" s="667"/>
      <c r="GR33" s="667"/>
      <c r="GS33" s="667"/>
      <c r="GT33" s="667"/>
      <c r="GU33" s="667"/>
      <c r="GV33" s="667"/>
      <c r="GW33" s="667"/>
      <c r="GX33" s="667"/>
      <c r="GY33" s="667"/>
      <c r="GZ33" s="667"/>
      <c r="HA33" s="667"/>
      <c r="HB33" s="667"/>
      <c r="HC33" s="667"/>
      <c r="HD33" s="667"/>
      <c r="HE33" s="667"/>
      <c r="HF33" s="667"/>
      <c r="HG33" s="667"/>
      <c r="HH33" s="667"/>
      <c r="HI33" s="667"/>
      <c r="HJ33" s="667"/>
      <c r="HK33" s="667"/>
      <c r="HL33" s="667"/>
      <c r="HM33" s="667"/>
      <c r="HN33" s="667"/>
      <c r="HO33" s="667"/>
      <c r="HP33" s="667"/>
      <c r="HQ33" s="667"/>
      <c r="HR33" s="667"/>
      <c r="HS33" s="667"/>
      <c r="HT33" s="667"/>
      <c r="HU33" s="667"/>
      <c r="HV33" s="667"/>
      <c r="HW33" s="667"/>
      <c r="HX33" s="667"/>
      <c r="HY33" s="667"/>
      <c r="HZ33" s="667"/>
      <c r="IA33" s="667"/>
      <c r="IB33" s="667"/>
      <c r="IC33" s="667"/>
      <c r="ID33" s="667"/>
      <c r="IE33" s="667"/>
      <c r="IF33" s="667"/>
      <c r="IG33" s="667"/>
      <c r="IH33" s="667"/>
      <c r="II33" s="667"/>
      <c r="IJ33" s="667"/>
      <c r="IK33" s="667"/>
      <c r="IL33" s="667"/>
      <c r="IM33" s="667"/>
      <c r="IN33" s="667"/>
      <c r="IO33" s="667"/>
    </row>
    <row r="34" spans="1:249" ht="18" customHeight="1">
      <c r="A34" s="749"/>
      <c r="B34" s="750"/>
      <c r="C34" s="750"/>
      <c r="D34" s="752"/>
      <c r="E34" s="5"/>
      <c r="F34" s="5"/>
      <c r="G34" s="666"/>
      <c r="H34" s="666"/>
      <c r="I34" s="666"/>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7"/>
      <c r="BQ34" s="667"/>
      <c r="BR34" s="667"/>
      <c r="BS34" s="667"/>
      <c r="BT34" s="667"/>
      <c r="BU34" s="667"/>
      <c r="BV34" s="667"/>
      <c r="BW34" s="667"/>
      <c r="BX34" s="667"/>
      <c r="BY34" s="667"/>
      <c r="BZ34" s="667"/>
      <c r="CA34" s="667"/>
      <c r="CB34" s="667"/>
      <c r="CC34" s="667"/>
      <c r="CD34" s="667"/>
      <c r="CE34" s="667"/>
      <c r="CF34" s="667"/>
      <c r="CG34" s="667"/>
      <c r="CH34" s="667"/>
      <c r="CI34" s="667"/>
      <c r="CJ34" s="667"/>
      <c r="CK34" s="667"/>
      <c r="CL34" s="667"/>
      <c r="CM34" s="667"/>
      <c r="CN34" s="667"/>
      <c r="CO34" s="667"/>
      <c r="CP34" s="667"/>
      <c r="CQ34" s="667"/>
      <c r="CR34" s="667"/>
      <c r="CS34" s="667"/>
      <c r="CT34" s="667"/>
      <c r="CU34" s="667"/>
      <c r="CV34" s="667"/>
      <c r="CW34" s="667"/>
      <c r="CX34" s="667"/>
      <c r="CY34" s="667"/>
      <c r="CZ34" s="667"/>
      <c r="DA34" s="667"/>
      <c r="DB34" s="667"/>
      <c r="DC34" s="667"/>
      <c r="DD34" s="667"/>
      <c r="DE34" s="667"/>
      <c r="DF34" s="667"/>
      <c r="DG34" s="667"/>
      <c r="DH34" s="667"/>
      <c r="DI34" s="667"/>
      <c r="DJ34" s="667"/>
      <c r="DK34" s="667"/>
      <c r="DL34" s="667"/>
      <c r="DM34" s="667"/>
      <c r="DN34" s="667"/>
      <c r="DO34" s="667"/>
      <c r="DP34" s="667"/>
      <c r="DQ34" s="667"/>
      <c r="DR34" s="667"/>
      <c r="DS34" s="667"/>
      <c r="DT34" s="667"/>
      <c r="DU34" s="667"/>
      <c r="DV34" s="667"/>
      <c r="DW34" s="667"/>
      <c r="DX34" s="667"/>
      <c r="DY34" s="667"/>
      <c r="DZ34" s="667"/>
      <c r="EA34" s="667"/>
      <c r="EB34" s="667"/>
      <c r="EC34" s="667"/>
      <c r="ED34" s="667"/>
      <c r="EE34" s="667"/>
      <c r="EF34" s="667"/>
      <c r="EG34" s="667"/>
      <c r="EH34" s="667"/>
      <c r="EI34" s="667"/>
      <c r="EJ34" s="667"/>
      <c r="EK34" s="667"/>
      <c r="EL34" s="667"/>
      <c r="EM34" s="667"/>
      <c r="EN34" s="667"/>
      <c r="EO34" s="667"/>
      <c r="EP34" s="667"/>
      <c r="EQ34" s="667"/>
      <c r="ER34" s="667"/>
      <c r="ES34" s="667"/>
      <c r="ET34" s="667"/>
      <c r="EU34" s="667"/>
      <c r="EV34" s="667"/>
      <c r="EW34" s="667"/>
      <c r="EX34" s="667"/>
      <c r="EY34" s="667"/>
      <c r="EZ34" s="667"/>
      <c r="FA34" s="667"/>
      <c r="FB34" s="667"/>
      <c r="FC34" s="667"/>
      <c r="FD34" s="667"/>
      <c r="FE34" s="667"/>
      <c r="FF34" s="667"/>
      <c r="FG34" s="667"/>
      <c r="FH34" s="667"/>
      <c r="FI34" s="667"/>
      <c r="FJ34" s="667"/>
      <c r="FK34" s="667"/>
      <c r="FL34" s="667"/>
      <c r="FM34" s="667"/>
      <c r="FN34" s="667"/>
      <c r="FO34" s="667"/>
      <c r="FP34" s="667"/>
      <c r="FQ34" s="667"/>
      <c r="FR34" s="667"/>
      <c r="FS34" s="667"/>
      <c r="FT34" s="667"/>
      <c r="FU34" s="667"/>
      <c r="FV34" s="667"/>
      <c r="FW34" s="667"/>
      <c r="FX34" s="667"/>
      <c r="FY34" s="667"/>
      <c r="FZ34" s="667"/>
      <c r="GA34" s="667"/>
      <c r="GB34" s="667"/>
      <c r="GC34" s="667"/>
      <c r="GD34" s="667"/>
      <c r="GE34" s="667"/>
      <c r="GF34" s="667"/>
      <c r="GG34" s="667"/>
      <c r="GH34" s="667"/>
      <c r="GI34" s="667"/>
      <c r="GJ34" s="667"/>
      <c r="GK34" s="667"/>
      <c r="GL34" s="667"/>
      <c r="GM34" s="667"/>
      <c r="GN34" s="667"/>
      <c r="GO34" s="667"/>
      <c r="GP34" s="667"/>
      <c r="GQ34" s="667"/>
      <c r="GR34" s="667"/>
      <c r="GS34" s="667"/>
      <c r="GT34" s="667"/>
      <c r="GU34" s="667"/>
      <c r="GV34" s="667"/>
      <c r="GW34" s="667"/>
      <c r="GX34" s="667"/>
      <c r="GY34" s="667"/>
      <c r="GZ34" s="667"/>
      <c r="HA34" s="667"/>
      <c r="HB34" s="667"/>
      <c r="HC34" s="667"/>
      <c r="HD34" s="667"/>
      <c r="HE34" s="667"/>
      <c r="HF34" s="667"/>
      <c r="HG34" s="667"/>
      <c r="HH34" s="667"/>
      <c r="HI34" s="667"/>
      <c r="HJ34" s="667"/>
      <c r="HK34" s="667"/>
      <c r="HL34" s="667"/>
      <c r="HM34" s="667"/>
      <c r="HN34" s="667"/>
      <c r="HO34" s="667"/>
      <c r="HP34" s="667"/>
      <c r="HQ34" s="667"/>
      <c r="HR34" s="667"/>
      <c r="HS34" s="667"/>
      <c r="HT34" s="667"/>
      <c r="HU34" s="667"/>
      <c r="HV34" s="667"/>
      <c r="HW34" s="667"/>
      <c r="HX34" s="667"/>
      <c r="HY34" s="667"/>
      <c r="HZ34" s="667"/>
      <c r="IA34" s="667"/>
      <c r="IB34" s="667"/>
      <c r="IC34" s="667"/>
      <c r="ID34" s="667"/>
      <c r="IE34" s="667"/>
      <c r="IF34" s="667"/>
      <c r="IG34" s="667"/>
      <c r="IH34" s="667"/>
      <c r="II34" s="667"/>
      <c r="IJ34" s="667"/>
      <c r="IK34" s="667"/>
      <c r="IL34" s="667"/>
      <c r="IM34" s="667"/>
      <c r="IN34" s="667"/>
      <c r="IO34" s="667"/>
    </row>
    <row r="35" spans="1:249" ht="18" customHeight="1">
      <c r="A35" s="753"/>
      <c r="B35" s="752"/>
      <c r="C35" s="752"/>
      <c r="D35" s="752"/>
      <c r="E35" s="4" t="s">
        <v>2745</v>
      </c>
      <c r="F35" s="5"/>
      <c r="G35" s="5"/>
      <c r="H35" s="5"/>
      <c r="I35" s="5"/>
    </row>
    <row r="36" spans="1:249" ht="18" customHeight="1">
      <c r="A36" s="744" t="s">
        <v>2928</v>
      </c>
      <c r="B36" s="745"/>
      <c r="C36" s="1261" t="s">
        <v>5923</v>
      </c>
      <c r="D36" s="747"/>
      <c r="E36" s="2812" t="s">
        <v>5923</v>
      </c>
      <c r="F36" s="5"/>
      <c r="G36" s="5"/>
      <c r="H36" s="5"/>
      <c r="I36" s="5"/>
    </row>
    <row r="37" spans="1:249" ht="18" customHeight="1">
      <c r="A37" s="754"/>
      <c r="B37" s="755"/>
      <c r="C37" s="755"/>
      <c r="D37" s="747"/>
      <c r="E37" s="2812"/>
      <c r="F37" s="5"/>
      <c r="G37" s="5"/>
      <c r="H37" s="5"/>
      <c r="I37" s="5"/>
    </row>
    <row r="38" spans="1:249" ht="18" customHeight="1">
      <c r="A38" s="744" t="s">
        <v>2929</v>
      </c>
      <c r="B38" s="745"/>
      <c r="C38" s="1261" t="s">
        <v>5922</v>
      </c>
      <c r="D38" s="747"/>
      <c r="E38" s="2812">
        <v>42735</v>
      </c>
      <c r="F38" s="5"/>
      <c r="G38" s="5"/>
      <c r="H38" s="5"/>
      <c r="I38" s="5"/>
    </row>
    <row r="39" spans="1:249" ht="18" customHeight="1">
      <c r="A39" s="754"/>
      <c r="B39" s="755"/>
      <c r="C39" s="755" t="s">
        <v>1793</v>
      </c>
      <c r="D39" s="747"/>
      <c r="E39" s="2812"/>
      <c r="F39" s="5"/>
      <c r="G39" s="5"/>
      <c r="H39" s="5"/>
      <c r="I39" s="5"/>
    </row>
    <row r="40" spans="1:249" ht="18" customHeight="1">
      <c r="A40" s="744" t="s">
        <v>2930</v>
      </c>
      <c r="B40" s="745"/>
      <c r="C40" s="1261" t="s">
        <v>5921</v>
      </c>
      <c r="D40" s="747"/>
      <c r="E40" s="2812" t="s">
        <v>5921</v>
      </c>
      <c r="F40" s="5"/>
      <c r="G40" s="5"/>
      <c r="H40" s="5"/>
      <c r="I40" s="5"/>
    </row>
    <row r="41" spans="1:249" ht="18" customHeight="1">
      <c r="A41" s="748"/>
      <c r="B41" s="743"/>
      <c r="C41" s="752"/>
      <c r="D41" s="752"/>
      <c r="E41" s="5"/>
      <c r="F41" s="5"/>
      <c r="G41" s="5"/>
      <c r="H41" s="5"/>
      <c r="I41" s="5"/>
    </row>
    <row r="42" spans="1:249" ht="18" customHeight="1">
      <c r="A42" s="748"/>
      <c r="B42" s="743"/>
      <c r="C42" s="752"/>
      <c r="D42" s="752"/>
      <c r="E42" s="5"/>
      <c r="F42" s="5"/>
      <c r="G42" s="5"/>
      <c r="H42" s="5"/>
      <c r="I42" s="5"/>
    </row>
    <row r="43" spans="1:249" ht="18" customHeight="1">
      <c r="A43" s="748"/>
      <c r="B43" s="743"/>
      <c r="C43" s="752"/>
      <c r="D43" s="752"/>
      <c r="E43" s="5"/>
      <c r="F43" s="5"/>
      <c r="G43" s="5"/>
      <c r="H43" s="5"/>
      <c r="I43" s="5"/>
    </row>
    <row r="44" spans="1:249" ht="18" customHeight="1">
      <c r="A44" s="748"/>
      <c r="B44" s="743"/>
      <c r="C44" s="752"/>
      <c r="D44" s="752"/>
      <c r="E44" s="5"/>
      <c r="F44" s="5"/>
      <c r="G44" s="5"/>
      <c r="H44" s="5"/>
      <c r="I44" s="5"/>
    </row>
    <row r="45" spans="1:249" ht="18" customHeight="1">
      <c r="A45" s="748"/>
      <c r="B45" s="743"/>
      <c r="C45" s="752"/>
      <c r="D45" s="752"/>
      <c r="E45" s="5"/>
      <c r="F45" s="5"/>
      <c r="G45" s="5"/>
      <c r="H45" s="5"/>
      <c r="I45" s="5"/>
    </row>
    <row r="46" spans="1:249" ht="18" customHeight="1">
      <c r="A46" s="748" t="str">
        <f>"Year ended "&amp;C38</f>
        <v>Year ended December 31, 2016</v>
      </c>
      <c r="B46" s="743"/>
      <c r="C46" s="752"/>
      <c r="D46" s="752"/>
      <c r="E46" s="5"/>
      <c r="F46" s="5"/>
      <c r="G46" s="5"/>
      <c r="H46" s="5"/>
      <c r="I46" s="5"/>
    </row>
    <row r="47" spans="1:249" ht="18" customHeight="1">
      <c r="A47" s="748"/>
      <c r="B47" s="743"/>
      <c r="C47" s="752"/>
      <c r="D47" s="752"/>
      <c r="E47" s="5"/>
      <c r="F47" s="5"/>
      <c r="G47" s="5"/>
      <c r="H47" s="5"/>
      <c r="I47" s="5"/>
    </row>
    <row r="48" spans="1:249" ht="18" customHeight="1">
      <c r="A48" s="748"/>
      <c r="B48" s="743"/>
      <c r="C48" s="752"/>
      <c r="D48" s="752"/>
      <c r="E48" s="5"/>
      <c r="F48" s="5"/>
      <c r="G48" s="5"/>
      <c r="H48" s="5"/>
      <c r="I48" s="5"/>
    </row>
    <row r="49" spans="1:9" ht="13.5" customHeight="1">
      <c r="A49" s="742"/>
      <c r="B49" s="4"/>
      <c r="C49" s="5"/>
      <c r="D49" s="5"/>
      <c r="E49" s="5"/>
      <c r="F49" s="5"/>
      <c r="G49" s="5"/>
      <c r="H49" s="5"/>
      <c r="I49" s="5"/>
    </row>
    <row r="50" spans="1:9" ht="15" customHeight="1">
      <c r="A50" s="742" t="str">
        <f>"Annual Report of "&amp;C25</f>
        <v>Annual Report of Orange &amp; Rockland Utilities, Inc</v>
      </c>
      <c r="B50" s="4"/>
      <c r="C50" s="5"/>
      <c r="D50" s="5"/>
      <c r="E50" s="5"/>
      <c r="F50" s="5"/>
      <c r="G50" s="5"/>
      <c r="H50" s="5"/>
      <c r="I50" s="5"/>
    </row>
    <row r="51" spans="1:9" ht="13.5" customHeight="1">
      <c r="A51" s="742"/>
      <c r="B51" s="4"/>
      <c r="C51" s="5"/>
      <c r="D51" s="5"/>
      <c r="E51" s="5"/>
      <c r="F51" s="5"/>
      <c r="G51" s="5"/>
      <c r="H51" s="5"/>
      <c r="I51" s="5"/>
    </row>
    <row r="52" spans="1:9" ht="15.6" customHeight="1">
      <c r="A52" s="742" t="str">
        <f>"Annual Report of "&amp;C25&amp;"                                                       "&amp;A6</f>
        <v>Annual Report of Orange &amp; Rockland Utilities, Inc                                                       Year ended December 31, 2016</v>
      </c>
      <c r="B52" s="4"/>
      <c r="C52" s="5"/>
      <c r="D52" s="5"/>
      <c r="E52" s="5"/>
      <c r="F52" s="5"/>
      <c r="G52" s="5"/>
      <c r="H52" s="5"/>
      <c r="I52" s="5"/>
    </row>
    <row r="53" spans="1:9" ht="13.5" customHeight="1">
      <c r="A53" s="742"/>
      <c r="B53" s="4"/>
      <c r="C53" s="5"/>
      <c r="D53" s="5"/>
      <c r="E53" s="5"/>
      <c r="F53" s="5"/>
      <c r="G53" s="5"/>
      <c r="H53" s="5"/>
      <c r="I53" s="5"/>
    </row>
    <row r="54" spans="1:9" ht="15" customHeight="1">
      <c r="A54" s="742" t="str">
        <f>"Annual Report of "&amp;C25&amp;"                                                                           "&amp;A6</f>
        <v>Annual Report of Orange &amp; Rockland Utilities, Inc                                                                           Year ended December 31, 2016</v>
      </c>
      <c r="B54" s="4"/>
      <c r="C54" s="5"/>
      <c r="D54" s="5"/>
      <c r="E54" s="5"/>
      <c r="F54" s="5"/>
      <c r="G54" s="5"/>
      <c r="H54" s="5"/>
      <c r="I54" s="5"/>
    </row>
    <row r="55" spans="1:9" ht="13.5" customHeight="1">
      <c r="A55" s="742"/>
      <c r="B55" s="4"/>
      <c r="C55" s="5"/>
      <c r="D55" s="5"/>
      <c r="E55" s="5"/>
      <c r="F55" s="5"/>
      <c r="G55" s="5"/>
      <c r="H55" s="5"/>
      <c r="I55" s="5"/>
    </row>
    <row r="56" spans="1:9" ht="15" customHeight="1">
      <c r="A56" s="742" t="str">
        <f>"Annual Report of "&amp;C25&amp;"                                                                                     "&amp;A6</f>
        <v>Annual Report of Orange &amp; Rockland Utilities, Inc                                                                                     Year ended December 31, 2016</v>
      </c>
      <c r="B56" s="4"/>
      <c r="C56" s="5"/>
      <c r="D56" s="5"/>
      <c r="E56" s="5"/>
      <c r="F56" s="5"/>
      <c r="G56" s="5"/>
      <c r="H56" s="5"/>
      <c r="I56" s="5"/>
    </row>
    <row r="57" spans="1:9" ht="13.5" customHeight="1">
      <c r="A57" s="742"/>
      <c r="B57" s="4"/>
      <c r="C57" s="5"/>
      <c r="D57" s="5"/>
      <c r="E57" s="5"/>
      <c r="F57" s="5"/>
      <c r="G57" s="5"/>
      <c r="H57" s="5"/>
      <c r="I57" s="5"/>
    </row>
    <row r="58" spans="1:9" ht="15" customHeight="1">
      <c r="A58" s="742" t="str">
        <f>"Annual Report of "&amp;C25&amp;"                                                                                                 "&amp;A6</f>
        <v>Annual Report of Orange &amp; Rockland Utilities, Inc                                                                                                 Year ended December 31, 2016</v>
      </c>
      <c r="B58" s="4"/>
      <c r="C58" s="5"/>
      <c r="D58" s="5"/>
      <c r="E58" s="5"/>
      <c r="F58" s="5"/>
      <c r="G58" s="5"/>
      <c r="H58" s="5"/>
      <c r="I58" s="5"/>
    </row>
    <row r="59" spans="1:9" ht="13.5" customHeight="1">
      <c r="A59" s="742"/>
      <c r="B59" s="4"/>
      <c r="C59" s="5"/>
      <c r="D59" s="5"/>
      <c r="E59" s="5"/>
      <c r="F59" s="5"/>
      <c r="G59" s="5"/>
      <c r="H59" s="5"/>
      <c r="I59" s="5"/>
    </row>
    <row r="60" spans="1:9" ht="15" customHeight="1">
      <c r="A60" s="742" t="str">
        <f>"Annual Report of "&amp;C25&amp;"                                                                                                              "&amp;A6</f>
        <v>Annual Report of Orange &amp; Rockland Utilities, Inc                                                                                                              Year ended December 31, 2016</v>
      </c>
      <c r="B60" s="4"/>
      <c r="C60" s="5"/>
      <c r="D60" s="5"/>
      <c r="E60" s="5"/>
      <c r="F60" s="5"/>
      <c r="G60" s="5"/>
      <c r="H60" s="5"/>
      <c r="I60" s="5"/>
    </row>
    <row r="61" spans="1:9" ht="13.5" customHeight="1">
      <c r="A61" s="742"/>
      <c r="B61" s="4"/>
      <c r="C61" s="5"/>
      <c r="D61" s="5"/>
      <c r="E61" s="5"/>
      <c r="F61" s="5"/>
      <c r="G61" s="5"/>
      <c r="H61" s="5"/>
      <c r="I61" s="5"/>
    </row>
    <row r="62" spans="1:9" ht="15" customHeight="1">
      <c r="A62" s="742" t="str">
        <f>"Annual Report of "&amp;C25&amp;"                                                                                                                            "&amp;A6</f>
        <v>Annual Report of Orange &amp; Rockland Utilities, Inc                                                                                                                            Year ended December 31, 2016</v>
      </c>
      <c r="B62" s="4"/>
      <c r="C62" s="5"/>
      <c r="D62" s="5"/>
      <c r="E62" s="5"/>
      <c r="F62" s="5"/>
      <c r="G62" s="5"/>
      <c r="H62" s="5"/>
      <c r="I62" s="5"/>
    </row>
    <row r="63" spans="1:9" ht="13.5" customHeight="1">
      <c r="A63" s="742"/>
      <c r="B63" s="4"/>
      <c r="C63" s="5"/>
      <c r="D63" s="5"/>
      <c r="E63" s="5"/>
      <c r="F63" s="5"/>
      <c r="G63" s="5"/>
      <c r="H63" s="5"/>
      <c r="I63" s="5"/>
    </row>
    <row r="64" spans="1:9" ht="15.6" customHeight="1">
      <c r="A64" s="742" t="str">
        <f>"Annual Report of "&amp;C25&amp;"                                                                                                                                       "&amp;A6</f>
        <v>Annual Report of Orange &amp; Rockland Utilities, Inc                                                                                                                                       Year ended December 31, 2016</v>
      </c>
      <c r="B64" s="4"/>
      <c r="C64" s="5"/>
      <c r="D64" s="5"/>
      <c r="E64" s="5"/>
      <c r="F64" s="5"/>
      <c r="G64" s="5"/>
      <c r="H64" s="5"/>
      <c r="I64" s="5"/>
    </row>
    <row r="65" spans="1:9" ht="13.5" customHeight="1">
      <c r="A65" s="742"/>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668"/>
      <c r="B70" s="668"/>
      <c r="C70" s="668"/>
      <c r="D70" s="668"/>
      <c r="E70" s="668"/>
    </row>
  </sheetData>
  <pageMargins left="0.5" right="0.5" top="0.5" bottom="0.5" header="0.5" footer="0.5"/>
  <pageSetup scale="60" orientation="portrait"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0"/>
  <sheetViews>
    <sheetView defaultGridColor="0" colorId="22" zoomScaleNormal="100" zoomScaleSheetLayoutView="100" workbookViewId="0"/>
  </sheetViews>
  <sheetFormatPr defaultColWidth="9.6640625" defaultRowHeight="15"/>
  <cols>
    <col min="1" max="1" width="2.6640625" style="9" customWidth="1"/>
    <col min="2" max="2" width="12.6640625" style="9" customWidth="1"/>
    <col min="3" max="3" width="8.6640625" style="9" customWidth="1"/>
    <col min="4" max="4" width="7.6640625" style="9" customWidth="1"/>
    <col min="5" max="6" width="12.6640625" style="9" customWidth="1"/>
    <col min="7" max="7" width="7.6640625" style="9" customWidth="1"/>
    <col min="8" max="8" width="8.6640625" style="9" customWidth="1"/>
    <col min="9" max="9" width="12.6640625" style="9" customWidth="1"/>
    <col min="10" max="10" width="2.6640625" style="9" customWidth="1"/>
    <col min="11" max="16384" width="9.6640625" style="9"/>
  </cols>
  <sheetData>
    <row r="1" spans="1:10" ht="15.75" thickBot="1"/>
    <row r="2" spans="1:10" ht="15.95" customHeight="1">
      <c r="A2" s="698"/>
      <c r="B2" s="699"/>
      <c r="C2" s="699"/>
      <c r="D2" s="699"/>
      <c r="E2" s="699"/>
      <c r="F2" s="699"/>
      <c r="G2" s="700"/>
      <c r="H2" s="701"/>
      <c r="I2" s="699"/>
      <c r="J2" s="702"/>
    </row>
    <row r="3" spans="1:10" ht="15" customHeight="1">
      <c r="A3" s="703"/>
      <c r="B3" s="704"/>
      <c r="C3" s="704"/>
      <c r="D3" s="704"/>
      <c r="E3" s="704"/>
      <c r="F3" s="704"/>
      <c r="G3" s="704"/>
      <c r="H3" s="704"/>
      <c r="I3" s="704"/>
      <c r="J3" s="705"/>
    </row>
    <row r="4" spans="1:10" ht="15" customHeight="1">
      <c r="A4" s="703"/>
      <c r="B4" s="704"/>
      <c r="C4" s="704"/>
      <c r="D4" s="704"/>
      <c r="E4" s="704"/>
      <c r="F4" s="704"/>
      <c r="G4" s="704"/>
      <c r="H4" s="704"/>
      <c r="I4" s="704"/>
      <c r="J4" s="705"/>
    </row>
    <row r="5" spans="1:10" ht="27" customHeight="1">
      <c r="A5" s="706" t="s">
        <v>2955</v>
      </c>
      <c r="B5" s="707"/>
      <c r="C5" s="707"/>
      <c r="D5" s="707"/>
      <c r="E5" s="707"/>
      <c r="F5" s="707"/>
      <c r="G5" s="707"/>
      <c r="H5" s="707"/>
      <c r="I5" s="707"/>
      <c r="J5" s="708"/>
    </row>
    <row r="6" spans="1:10" ht="24" customHeight="1">
      <c r="A6" s="709" t="s">
        <v>2956</v>
      </c>
      <c r="B6" s="707"/>
      <c r="C6" s="707"/>
      <c r="D6" s="707"/>
      <c r="E6" s="707"/>
      <c r="F6" s="707"/>
      <c r="G6" s="707"/>
      <c r="H6" s="707"/>
      <c r="I6" s="707"/>
      <c r="J6" s="708"/>
    </row>
    <row r="7" spans="1:10" ht="13.5" customHeight="1">
      <c r="A7" s="703"/>
      <c r="B7" s="704"/>
      <c r="C7" s="704"/>
      <c r="D7" s="704"/>
      <c r="E7" s="704"/>
      <c r="F7" s="704"/>
      <c r="G7" s="704"/>
      <c r="H7" s="704"/>
      <c r="I7" s="704"/>
      <c r="J7" s="705"/>
    </row>
    <row r="8" spans="1:10" ht="24" customHeight="1">
      <c r="A8" s="710" t="s">
        <v>1656</v>
      </c>
      <c r="B8" s="711"/>
      <c r="C8" s="711"/>
      <c r="D8" s="711"/>
      <c r="E8" s="711"/>
      <c r="F8" s="711"/>
      <c r="G8" s="711"/>
      <c r="H8" s="711"/>
      <c r="I8" s="711"/>
      <c r="J8" s="712"/>
    </row>
    <row r="9" spans="1:10" ht="13.5" customHeight="1">
      <c r="A9" s="703"/>
      <c r="B9" s="704"/>
      <c r="C9" s="704"/>
      <c r="D9" s="704"/>
      <c r="E9" s="704"/>
      <c r="F9" s="704"/>
      <c r="G9" s="704"/>
      <c r="H9" s="704"/>
      <c r="I9" s="704"/>
      <c r="J9" s="705"/>
    </row>
    <row r="10" spans="1:10" ht="13.5" customHeight="1">
      <c r="A10" s="703"/>
      <c r="B10" s="704"/>
      <c r="C10" s="704"/>
      <c r="D10" s="704"/>
      <c r="E10" s="704"/>
      <c r="F10" s="704"/>
      <c r="G10" s="704"/>
      <c r="H10" s="704"/>
      <c r="I10" s="704"/>
      <c r="J10" s="705"/>
    </row>
    <row r="11" spans="1:10" ht="17.45" customHeight="1">
      <c r="A11" s="713" t="s">
        <v>2957</v>
      </c>
      <c r="B11" s="707"/>
      <c r="C11" s="707"/>
      <c r="D11" s="707"/>
      <c r="E11" s="707"/>
      <c r="F11" s="707"/>
      <c r="G11" s="707"/>
      <c r="H11" s="707"/>
      <c r="I11" s="707"/>
      <c r="J11" s="708"/>
    </row>
    <row r="12" spans="1:10" ht="13.5" customHeight="1">
      <c r="A12" s="703"/>
      <c r="B12" s="704"/>
      <c r="C12" s="704"/>
      <c r="D12" s="704"/>
      <c r="E12" s="704"/>
      <c r="F12" s="704"/>
      <c r="G12" s="704"/>
      <c r="H12" s="704"/>
      <c r="I12" s="704"/>
      <c r="J12" s="705"/>
    </row>
    <row r="13" spans="1:10" ht="22.5" customHeight="1" thickBot="1">
      <c r="A13" s="703"/>
      <c r="B13" s="14" t="str">
        <f>'Data Sheet'!$C$25</f>
        <v>Orange &amp; Rockland Utilities, Inc</v>
      </c>
      <c r="C13" s="707"/>
      <c r="D13" s="707"/>
      <c r="E13" s="707"/>
      <c r="F13" s="707"/>
      <c r="G13" s="707"/>
      <c r="H13" s="707"/>
      <c r="I13" s="707"/>
      <c r="J13" s="705"/>
    </row>
    <row r="14" spans="1:10" ht="15.75">
      <c r="A14" s="714"/>
      <c r="B14" s="715" t="s">
        <v>1777</v>
      </c>
      <c r="C14" s="716"/>
      <c r="D14" s="716"/>
      <c r="E14" s="716"/>
      <c r="F14" s="716"/>
      <c r="G14" s="716"/>
      <c r="H14" s="716"/>
      <c r="I14" s="716"/>
      <c r="J14" s="705"/>
    </row>
    <row r="15" spans="1:10">
      <c r="A15" s="717" t="s">
        <v>1778</v>
      </c>
      <c r="B15" s="718"/>
      <c r="C15" s="718"/>
      <c r="D15" s="718"/>
      <c r="E15" s="718"/>
      <c r="F15" s="718"/>
      <c r="G15" s="718"/>
      <c r="H15" s="718"/>
      <c r="I15" s="718"/>
      <c r="J15" s="719"/>
    </row>
    <row r="16" spans="1:10" ht="15.95" customHeight="1">
      <c r="A16" s="703"/>
      <c r="B16" s="704"/>
      <c r="C16" s="704"/>
      <c r="D16" s="704"/>
      <c r="E16" s="704"/>
      <c r="F16" s="704"/>
      <c r="G16" s="704"/>
      <c r="H16" s="704"/>
      <c r="I16" s="704"/>
      <c r="J16" s="705"/>
    </row>
    <row r="17" spans="1:10" ht="15.95" customHeight="1" thickBot="1">
      <c r="A17" s="703"/>
      <c r="B17" s="15" t="str">
        <f>'Data Sheet'!C27</f>
        <v>4 Irving Place</v>
      </c>
      <c r="C17" s="720"/>
      <c r="D17" s="720"/>
      <c r="E17" s="720"/>
      <c r="F17" s="720"/>
      <c r="G17" s="720"/>
      <c r="H17" s="720"/>
      <c r="I17" s="720"/>
      <c r="J17" s="705"/>
    </row>
    <row r="18" spans="1:10" ht="15.95" customHeight="1">
      <c r="A18" s="703"/>
      <c r="B18" s="704"/>
      <c r="C18" s="704"/>
      <c r="D18" s="704"/>
      <c r="E18" s="704"/>
      <c r="F18" s="704"/>
      <c r="G18" s="704"/>
      <c r="H18" s="704"/>
      <c r="I18" s="704"/>
      <c r="J18" s="705"/>
    </row>
    <row r="19" spans="1:10" ht="17.649999999999999" customHeight="1" thickBot="1">
      <c r="A19" s="703"/>
      <c r="B19" s="15" t="str">
        <f>'Data Sheet'!C29</f>
        <v>New York, NY 10003</v>
      </c>
      <c r="C19" s="720"/>
      <c r="D19" s="720"/>
      <c r="E19" s="720"/>
      <c r="F19" s="720"/>
      <c r="G19" s="720"/>
      <c r="H19" s="720"/>
      <c r="I19" s="720"/>
      <c r="J19" s="705"/>
    </row>
    <row r="20" spans="1:10">
      <c r="A20" s="721"/>
      <c r="B20" s="722" t="s">
        <v>1779</v>
      </c>
      <c r="C20" s="707"/>
      <c r="D20" s="707"/>
      <c r="E20" s="707"/>
      <c r="F20" s="707"/>
      <c r="G20" s="707"/>
      <c r="H20" s="707"/>
      <c r="I20" s="707"/>
      <c r="J20" s="705"/>
    </row>
    <row r="21" spans="1:10">
      <c r="A21" s="703"/>
      <c r="B21" s="723"/>
      <c r="C21" s="704"/>
      <c r="D21" s="704"/>
      <c r="E21" s="704"/>
      <c r="F21" s="704"/>
      <c r="G21" s="704"/>
      <c r="H21" s="704"/>
      <c r="I21" s="704"/>
      <c r="J21" s="705"/>
    </row>
    <row r="22" spans="1:10">
      <c r="A22" s="703"/>
      <c r="B22" s="704"/>
      <c r="C22" s="704"/>
      <c r="D22" s="704"/>
      <c r="E22" s="704"/>
      <c r="F22" s="704"/>
      <c r="G22" s="704"/>
      <c r="H22" s="704"/>
      <c r="I22" s="704"/>
      <c r="J22" s="705"/>
    </row>
    <row r="23" spans="1:10" ht="14.45" customHeight="1">
      <c r="A23" s="703"/>
      <c r="B23" s="724" t="s">
        <v>1780</v>
      </c>
      <c r="C23" s="707"/>
      <c r="D23" s="707"/>
      <c r="E23" s="707"/>
      <c r="F23" s="707"/>
      <c r="G23" s="707"/>
      <c r="H23" s="707"/>
      <c r="I23" s="707"/>
      <c r="J23" s="705"/>
    </row>
    <row r="24" spans="1:10">
      <c r="A24" s="703"/>
      <c r="B24" s="704"/>
      <c r="C24" s="704"/>
      <c r="D24" s="704"/>
      <c r="E24" s="704"/>
      <c r="F24" s="704"/>
      <c r="G24" s="704"/>
      <c r="H24" s="704"/>
      <c r="I24" s="704"/>
      <c r="J24" s="705"/>
    </row>
    <row r="25" spans="1:10" ht="22.35" customHeight="1">
      <c r="A25" s="725"/>
      <c r="B25" s="726" t="str">
        <f>'Data Sheet'!A46</f>
        <v>Year ended December 31, 2016</v>
      </c>
      <c r="C25" s="707"/>
      <c r="D25" s="707"/>
      <c r="E25" s="707"/>
      <c r="F25" s="707"/>
      <c r="G25" s="707"/>
      <c r="H25" s="707"/>
      <c r="I25" s="707"/>
      <c r="J25" s="705"/>
    </row>
    <row r="26" spans="1:10" ht="14.45" customHeight="1">
      <c r="A26" s="703"/>
      <c r="B26" s="704"/>
      <c r="C26" s="704"/>
      <c r="D26" s="704"/>
      <c r="E26" s="704"/>
      <c r="F26" s="704"/>
      <c r="G26" s="704"/>
      <c r="H26" s="704"/>
      <c r="I26" s="704"/>
      <c r="J26" s="705"/>
    </row>
    <row r="27" spans="1:10" ht="23.45" customHeight="1">
      <c r="A27" s="703"/>
      <c r="B27" s="727" t="s">
        <v>1781</v>
      </c>
      <c r="C27" s="707"/>
      <c r="D27" s="707"/>
      <c r="E27" s="707"/>
      <c r="F27" s="707"/>
      <c r="G27" s="707"/>
      <c r="H27" s="707"/>
      <c r="I27" s="707"/>
      <c r="J27" s="705"/>
    </row>
    <row r="28" spans="1:10">
      <c r="A28" s="703"/>
      <c r="B28" s="704"/>
      <c r="C28" s="704"/>
      <c r="D28" s="704"/>
      <c r="E28" s="704"/>
      <c r="F28" s="704"/>
      <c r="G28" s="704"/>
      <c r="H28" s="704"/>
      <c r="I28" s="704"/>
      <c r="J28" s="705"/>
    </row>
    <row r="29" spans="1:10">
      <c r="A29" s="703"/>
      <c r="B29" s="704"/>
      <c r="C29" s="704"/>
      <c r="D29" s="704"/>
      <c r="E29" s="704"/>
      <c r="F29" s="704"/>
      <c r="G29" s="704"/>
      <c r="H29" s="704"/>
      <c r="I29" s="704"/>
      <c r="J29" s="705"/>
    </row>
    <row r="30" spans="1:10" ht="24" customHeight="1">
      <c r="A30" s="703"/>
      <c r="B30" s="727" t="s">
        <v>1654</v>
      </c>
      <c r="C30" s="707"/>
      <c r="D30" s="707"/>
      <c r="E30" s="707"/>
      <c r="F30" s="707"/>
      <c r="G30" s="707"/>
      <c r="H30" s="707"/>
      <c r="I30" s="707"/>
      <c r="J30" s="705"/>
    </row>
    <row r="31" spans="1:10">
      <c r="A31" s="703"/>
      <c r="B31" s="704"/>
      <c r="C31" s="704"/>
      <c r="D31" s="704"/>
      <c r="E31" s="704"/>
      <c r="F31" s="704"/>
      <c r="G31" s="704"/>
      <c r="H31" s="704"/>
      <c r="I31" s="704"/>
      <c r="J31" s="705"/>
    </row>
    <row r="32" spans="1:10" ht="9.6" customHeight="1">
      <c r="A32" s="703"/>
      <c r="B32" s="704"/>
      <c r="C32" s="704"/>
      <c r="D32" s="704"/>
      <c r="E32" s="704"/>
      <c r="F32" s="704"/>
      <c r="G32" s="704"/>
      <c r="H32" s="704"/>
      <c r="I32" s="704"/>
      <c r="J32" s="705"/>
    </row>
    <row r="33" spans="1:10" ht="21" customHeight="1">
      <c r="A33" s="703"/>
      <c r="B33" s="727" t="s">
        <v>1655</v>
      </c>
      <c r="C33" s="707"/>
      <c r="D33" s="707"/>
      <c r="E33" s="707"/>
      <c r="F33" s="707"/>
      <c r="G33" s="707"/>
      <c r="H33" s="707"/>
      <c r="I33" s="707"/>
      <c r="J33" s="705"/>
    </row>
    <row r="34" spans="1:10" ht="15.95" customHeight="1">
      <c r="A34" s="703"/>
      <c r="B34" s="704"/>
      <c r="C34" s="704"/>
      <c r="D34" s="704"/>
      <c r="E34" s="704"/>
      <c r="F34" s="704"/>
      <c r="G34" s="704"/>
      <c r="H34" s="704"/>
      <c r="I34" s="704"/>
      <c r="J34" s="705"/>
    </row>
    <row r="35" spans="1:10" ht="15.95" customHeight="1" thickBot="1">
      <c r="A35" s="703"/>
      <c r="B35" s="728"/>
      <c r="C35" s="707"/>
      <c r="D35" s="720"/>
      <c r="E35" s="720"/>
      <c r="F35" s="720"/>
      <c r="G35" s="720"/>
      <c r="H35" s="707"/>
      <c r="I35" s="707"/>
      <c r="J35" s="705"/>
    </row>
    <row r="36" spans="1:10" ht="15.95" customHeight="1">
      <c r="A36" s="703"/>
      <c r="B36" s="704"/>
      <c r="C36" s="704"/>
      <c r="D36" s="704"/>
      <c r="E36" s="704"/>
      <c r="F36" s="704"/>
      <c r="G36" s="704"/>
      <c r="H36" s="704"/>
      <c r="I36" s="704"/>
      <c r="J36" s="705"/>
    </row>
    <row r="37" spans="1:10" ht="15.95" customHeight="1">
      <c r="A37" s="703"/>
      <c r="B37" s="704"/>
      <c r="C37" s="704" t="s">
        <v>1782</v>
      </c>
      <c r="D37" s="704"/>
      <c r="E37" s="704"/>
      <c r="F37" s="704"/>
      <c r="G37" s="704"/>
      <c r="H37" s="704"/>
      <c r="I37" s="704"/>
      <c r="J37" s="705"/>
    </row>
    <row r="38" spans="1:10" ht="15.95" customHeight="1">
      <c r="A38" s="703"/>
      <c r="B38" s="704"/>
      <c r="C38" s="704" t="s">
        <v>1783</v>
      </c>
      <c r="D38" s="704"/>
      <c r="E38" s="704"/>
      <c r="F38" s="704"/>
      <c r="G38" s="704"/>
      <c r="H38" s="704"/>
      <c r="I38" s="704"/>
      <c r="J38" s="705"/>
    </row>
    <row r="39" spans="1:10" ht="15.95" customHeight="1">
      <c r="A39" s="703"/>
      <c r="B39" s="729" t="s">
        <v>5958</v>
      </c>
      <c r="C39" s="729"/>
      <c r="D39" s="729"/>
      <c r="E39" s="729"/>
      <c r="F39" s="729"/>
      <c r="G39" s="729"/>
      <c r="H39" s="729"/>
      <c r="I39" s="729"/>
      <c r="J39" s="705"/>
    </row>
    <row r="40" spans="1:10" ht="15.95" customHeight="1">
      <c r="A40" s="703"/>
      <c r="B40" s="730" t="s">
        <v>5959</v>
      </c>
      <c r="C40" s="729"/>
      <c r="D40" s="729"/>
      <c r="E40" s="729"/>
      <c r="F40" s="729" t="s">
        <v>5960</v>
      </c>
      <c r="G40" s="729"/>
      <c r="H40" s="729"/>
      <c r="I40" s="729"/>
      <c r="J40" s="705"/>
    </row>
    <row r="41" spans="1:10" ht="15.95" customHeight="1">
      <c r="A41" s="703"/>
      <c r="B41" s="704"/>
      <c r="C41" s="704"/>
      <c r="D41" s="704"/>
      <c r="E41" s="704"/>
      <c r="F41" s="704"/>
      <c r="G41" s="704"/>
      <c r="H41" s="704"/>
      <c r="I41" s="704"/>
      <c r="J41" s="705"/>
    </row>
    <row r="42" spans="1:10" ht="7.9" customHeight="1" thickBot="1">
      <c r="A42" s="731"/>
      <c r="B42" s="732"/>
      <c r="C42" s="732"/>
      <c r="D42" s="732"/>
      <c r="E42" s="732"/>
      <c r="F42" s="732"/>
      <c r="G42" s="732"/>
      <c r="H42" s="732"/>
      <c r="I42" s="732"/>
      <c r="J42" s="733"/>
    </row>
    <row r="43" spans="1:10">
      <c r="A43" s="418"/>
      <c r="B43" s="418"/>
      <c r="C43" s="418"/>
      <c r="D43" s="418"/>
      <c r="E43" s="418"/>
      <c r="F43" s="418"/>
      <c r="G43" s="418"/>
      <c r="H43" s="418"/>
      <c r="I43" s="734" t="s">
        <v>1784</v>
      </c>
      <c r="J43" s="418"/>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sheetData>
  <printOptions horizontalCentered="1" verticalCentered="1"/>
  <pageMargins left="0.25" right="0.25" top="0" bottom="0" header="0.25" footer="0.25"/>
  <pageSetup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88"/>
  <sheetViews>
    <sheetView defaultGridColor="0" colorId="22" zoomScaleNormal="100" workbookViewId="0"/>
  </sheetViews>
  <sheetFormatPr defaultColWidth="9.6640625" defaultRowHeight="15"/>
  <cols>
    <col min="1" max="1" width="20.6640625" style="9" customWidth="1"/>
    <col min="2" max="2" width="75.6640625" style="9" customWidth="1"/>
    <col min="3" max="3" width="9.6640625" style="9"/>
    <col min="4" max="5" width="16.6640625" style="9" customWidth="1"/>
    <col min="6" max="16384" width="9.6640625" style="9"/>
  </cols>
  <sheetData>
    <row r="1" spans="1:5" ht="18.75" thickBot="1">
      <c r="A1" s="510" t="str">
        <f>'Data Sheet'!A64</f>
        <v>Annual Report of Orange &amp; Rockland Utilities, Inc                                                                                                                                       Year ended December 31, 2016</v>
      </c>
      <c r="B1" s="665"/>
      <c r="C1" s="665"/>
      <c r="D1" s="665"/>
      <c r="E1" s="665"/>
    </row>
    <row r="2" spans="1:5" ht="18">
      <c r="A2" s="766"/>
      <c r="B2" s="767"/>
      <c r="C2" s="767"/>
      <c r="D2" s="767"/>
      <c r="E2" s="768"/>
    </row>
    <row r="3" spans="1:5" ht="16.149999999999999" customHeight="1">
      <c r="A3" s="3388" t="s">
        <v>1785</v>
      </c>
      <c r="B3" s="3389"/>
      <c r="C3" s="3389"/>
      <c r="D3" s="3389"/>
      <c r="E3" s="3390"/>
    </row>
    <row r="4" spans="1:5" ht="16.149999999999999" customHeight="1">
      <c r="A4" s="769"/>
      <c r="B4" s="510"/>
      <c r="C4" s="510"/>
      <c r="D4" s="510"/>
      <c r="E4" s="770"/>
    </row>
    <row r="5" spans="1:5" ht="48.6" customHeight="1">
      <c r="A5" s="3385" t="s">
        <v>1786</v>
      </c>
      <c r="B5" s="3386"/>
      <c r="C5" s="3386"/>
      <c r="D5" s="3386"/>
      <c r="E5" s="3387"/>
    </row>
    <row r="6" spans="1:5" ht="15.75" thickBot="1">
      <c r="A6" s="72"/>
      <c r="B6" s="17"/>
      <c r="C6" s="17"/>
      <c r="D6" s="17"/>
      <c r="E6" s="73"/>
    </row>
    <row r="7" spans="1:5" ht="18">
      <c r="A7" s="771"/>
      <c r="B7" s="767"/>
      <c r="C7" s="767"/>
      <c r="D7" s="771"/>
      <c r="E7" s="768"/>
    </row>
    <row r="8" spans="1:5" ht="18">
      <c r="A8" s="772" t="s">
        <v>1787</v>
      </c>
      <c r="B8" s="773" t="s">
        <v>1788</v>
      </c>
      <c r="C8" s="512"/>
      <c r="D8" s="772" t="s">
        <v>1789</v>
      </c>
      <c r="E8" s="774" t="s">
        <v>1790</v>
      </c>
    </row>
    <row r="9" spans="1:5" ht="18">
      <c r="A9" s="775" t="s">
        <v>1791</v>
      </c>
      <c r="B9" s="510"/>
      <c r="C9" s="510"/>
      <c r="D9" s="775" t="s">
        <v>1791</v>
      </c>
      <c r="E9" s="776" t="s">
        <v>1791</v>
      </c>
    </row>
    <row r="10" spans="1:5" ht="18.75" thickBot="1">
      <c r="A10" s="777"/>
      <c r="B10" s="778"/>
      <c r="C10" s="778"/>
      <c r="D10" s="777"/>
      <c r="E10" s="779"/>
    </row>
    <row r="11" spans="1:5">
      <c r="A11" s="688"/>
      <c r="B11" s="5"/>
      <c r="C11" s="5"/>
      <c r="D11" s="695"/>
      <c r="E11" s="685"/>
    </row>
    <row r="12" spans="1:5">
      <c r="A12" s="688"/>
      <c r="B12" s="5"/>
      <c r="C12" s="5"/>
      <c r="D12" s="695"/>
      <c r="E12" s="685"/>
    </row>
    <row r="13" spans="1:5">
      <c r="A13" s="688"/>
      <c r="B13" s="5"/>
      <c r="C13" s="5"/>
      <c r="D13" s="695"/>
      <c r="E13" s="685"/>
    </row>
    <row r="14" spans="1:5">
      <c r="A14" s="688"/>
      <c r="B14" s="5"/>
      <c r="C14" s="5"/>
      <c r="D14" s="695"/>
      <c r="E14" s="685"/>
    </row>
    <row r="15" spans="1:5">
      <c r="A15" s="688"/>
      <c r="B15" s="5"/>
      <c r="C15" s="5"/>
      <c r="D15" s="695"/>
      <c r="E15" s="685"/>
    </row>
    <row r="16" spans="1:5">
      <c r="A16" s="688"/>
      <c r="B16" s="5"/>
      <c r="C16" s="5"/>
      <c r="D16" s="695"/>
      <c r="E16" s="685"/>
    </row>
    <row r="17" spans="1:5">
      <c r="A17" s="688"/>
      <c r="B17" s="5"/>
      <c r="C17" s="5"/>
      <c r="D17" s="695"/>
      <c r="E17" s="685"/>
    </row>
    <row r="18" spans="1:5">
      <c r="A18" s="688"/>
      <c r="B18" s="5"/>
      <c r="C18" s="5"/>
      <c r="D18" s="695"/>
      <c r="E18" s="685"/>
    </row>
    <row r="19" spans="1:5">
      <c r="A19" s="688"/>
      <c r="B19" s="5"/>
      <c r="C19" s="5"/>
      <c r="D19" s="695"/>
      <c r="E19" s="685"/>
    </row>
    <row r="20" spans="1:5">
      <c r="A20" s="688"/>
      <c r="B20" s="5"/>
      <c r="C20" s="5"/>
      <c r="D20" s="695"/>
      <c r="E20" s="685"/>
    </row>
    <row r="21" spans="1:5">
      <c r="A21" s="688"/>
      <c r="B21" s="5"/>
      <c r="C21" s="5"/>
      <c r="D21" s="695"/>
      <c r="E21" s="685"/>
    </row>
    <row r="22" spans="1:5">
      <c r="A22" s="688"/>
      <c r="B22" s="5"/>
      <c r="C22" s="5"/>
      <c r="D22" s="695"/>
      <c r="E22" s="685"/>
    </row>
    <row r="23" spans="1:5">
      <c r="A23" s="688"/>
      <c r="B23" s="5"/>
      <c r="C23" s="5"/>
      <c r="D23" s="695"/>
      <c r="E23" s="685"/>
    </row>
    <row r="24" spans="1:5">
      <c r="A24" s="688"/>
      <c r="B24" s="5"/>
      <c r="C24" s="5"/>
      <c r="D24" s="695"/>
      <c r="E24" s="685"/>
    </row>
    <row r="25" spans="1:5">
      <c r="A25" s="688"/>
      <c r="B25" s="5"/>
      <c r="C25" s="5"/>
      <c r="D25" s="695"/>
      <c r="E25" s="685"/>
    </row>
    <row r="26" spans="1:5">
      <c r="A26" s="688"/>
      <c r="B26" s="5"/>
      <c r="C26" s="5"/>
      <c r="D26" s="695"/>
      <c r="E26" s="685"/>
    </row>
    <row r="27" spans="1:5">
      <c r="A27" s="688"/>
      <c r="B27" s="5"/>
      <c r="C27" s="5"/>
      <c r="D27" s="695"/>
      <c r="E27" s="685"/>
    </row>
    <row r="28" spans="1:5">
      <c r="A28" s="688"/>
      <c r="B28" s="5"/>
      <c r="C28" s="5"/>
      <c r="D28" s="695"/>
      <c r="E28" s="685"/>
    </row>
    <row r="29" spans="1:5">
      <c r="A29" s="688"/>
      <c r="B29" s="5"/>
      <c r="C29" s="5"/>
      <c r="D29" s="695"/>
      <c r="E29" s="685"/>
    </row>
    <row r="30" spans="1:5">
      <c r="A30" s="688"/>
      <c r="B30" s="5"/>
      <c r="C30" s="5"/>
      <c r="D30" s="695"/>
      <c r="E30" s="685"/>
    </row>
    <row r="31" spans="1:5">
      <c r="A31" s="688"/>
      <c r="B31" s="5"/>
      <c r="C31" s="5"/>
      <c r="D31" s="695"/>
      <c r="E31" s="685"/>
    </row>
    <row r="32" spans="1:5">
      <c r="A32" s="688"/>
      <c r="B32" s="5"/>
      <c r="C32" s="5"/>
      <c r="D32" s="695"/>
      <c r="E32" s="685"/>
    </row>
    <row r="33" spans="1:5">
      <c r="A33" s="688"/>
      <c r="B33" s="5"/>
      <c r="C33" s="5"/>
      <c r="D33" s="695"/>
      <c r="E33" s="685"/>
    </row>
    <row r="34" spans="1:5">
      <c r="A34" s="688"/>
      <c r="B34" s="5"/>
      <c r="C34" s="5"/>
      <c r="D34" s="695"/>
      <c r="E34" s="685"/>
    </row>
    <row r="35" spans="1:5">
      <c r="A35" s="688"/>
      <c r="B35" s="5"/>
      <c r="C35" s="5"/>
      <c r="D35" s="695"/>
      <c r="E35" s="685"/>
    </row>
    <row r="36" spans="1:5">
      <c r="A36" s="688"/>
      <c r="B36" s="5"/>
      <c r="C36" s="5"/>
      <c r="D36" s="695"/>
      <c r="E36" s="685"/>
    </row>
    <row r="37" spans="1:5">
      <c r="A37" s="688"/>
      <c r="B37" s="5"/>
      <c r="C37" s="5"/>
      <c r="D37" s="695"/>
      <c r="E37" s="685"/>
    </row>
    <row r="38" spans="1:5">
      <c r="A38" s="688"/>
      <c r="B38" s="5"/>
      <c r="C38" s="5"/>
      <c r="D38" s="695"/>
      <c r="E38" s="685"/>
    </row>
    <row r="39" spans="1:5">
      <c r="A39" s="688"/>
      <c r="B39" s="5"/>
      <c r="C39" s="5"/>
      <c r="D39" s="695"/>
      <c r="E39" s="685"/>
    </row>
    <row r="40" spans="1:5">
      <c r="A40" s="688"/>
      <c r="B40" s="5"/>
      <c r="C40" s="5"/>
      <c r="D40" s="695"/>
      <c r="E40" s="685"/>
    </row>
    <row r="41" spans="1:5">
      <c r="A41" s="688"/>
      <c r="B41" s="5"/>
      <c r="C41" s="5"/>
      <c r="D41" s="695"/>
      <c r="E41" s="685"/>
    </row>
    <row r="42" spans="1:5">
      <c r="A42" s="688"/>
      <c r="B42" s="5"/>
      <c r="C42" s="5"/>
      <c r="D42" s="695"/>
      <c r="E42" s="685"/>
    </row>
    <row r="43" spans="1:5">
      <c r="A43" s="688"/>
      <c r="B43" s="5"/>
      <c r="C43" s="5"/>
      <c r="D43" s="695"/>
      <c r="E43" s="685"/>
    </row>
    <row r="44" spans="1:5">
      <c r="A44" s="688"/>
      <c r="B44" s="5"/>
      <c r="C44" s="5"/>
      <c r="D44" s="695"/>
      <c r="E44" s="685"/>
    </row>
    <row r="45" spans="1:5">
      <c r="A45" s="688"/>
      <c r="B45" s="5"/>
      <c r="C45" s="5"/>
      <c r="D45" s="695"/>
      <c r="E45" s="685"/>
    </row>
    <row r="46" spans="1:5">
      <c r="A46" s="688"/>
      <c r="B46" s="5"/>
      <c r="C46" s="5"/>
      <c r="D46" s="695"/>
      <c r="E46" s="685"/>
    </row>
    <row r="47" spans="1:5">
      <c r="A47" s="688"/>
      <c r="B47" s="5"/>
      <c r="C47" s="5"/>
      <c r="D47" s="695"/>
      <c r="E47" s="685"/>
    </row>
    <row r="48" spans="1:5">
      <c r="A48" s="688"/>
      <c r="B48" s="5"/>
      <c r="C48" s="5"/>
      <c r="D48" s="695"/>
      <c r="E48" s="685"/>
    </row>
    <row r="49" spans="1:5">
      <c r="A49" s="688"/>
      <c r="B49" s="5"/>
      <c r="C49" s="5"/>
      <c r="D49" s="695"/>
      <c r="E49" s="685"/>
    </row>
    <row r="50" spans="1:5">
      <c r="A50" s="688"/>
      <c r="B50" s="5"/>
      <c r="C50" s="5"/>
      <c r="D50" s="695"/>
      <c r="E50" s="685"/>
    </row>
    <row r="51" spans="1:5">
      <c r="A51" s="688"/>
      <c r="B51" s="5"/>
      <c r="C51" s="5"/>
      <c r="D51" s="695"/>
      <c r="E51" s="685"/>
    </row>
    <row r="52" spans="1:5">
      <c r="A52" s="688"/>
      <c r="B52" s="5"/>
      <c r="C52" s="5"/>
      <c r="D52" s="695"/>
      <c r="E52" s="685"/>
    </row>
    <row r="53" spans="1:5">
      <c r="A53" s="688"/>
      <c r="B53" s="5"/>
      <c r="C53" s="5"/>
      <c r="D53" s="695"/>
      <c r="E53" s="685"/>
    </row>
    <row r="54" spans="1:5">
      <c r="A54" s="688"/>
      <c r="B54" s="5"/>
      <c r="C54" s="5"/>
      <c r="D54" s="695"/>
      <c r="E54" s="685"/>
    </row>
    <row r="55" spans="1:5">
      <c r="A55" s="688"/>
      <c r="B55" s="5"/>
      <c r="C55" s="5"/>
      <c r="D55" s="695"/>
      <c r="E55" s="685"/>
    </row>
    <row r="56" spans="1:5">
      <c r="A56" s="688"/>
      <c r="B56" s="5"/>
      <c r="C56" s="5"/>
      <c r="D56" s="695"/>
      <c r="E56" s="685"/>
    </row>
    <row r="57" spans="1:5">
      <c r="A57" s="688"/>
      <c r="B57" s="5"/>
      <c r="C57" s="5"/>
      <c r="D57" s="695"/>
      <c r="E57" s="685"/>
    </row>
    <row r="58" spans="1:5">
      <c r="A58" s="688"/>
      <c r="B58" s="5"/>
      <c r="C58" s="5"/>
      <c r="D58" s="695"/>
      <c r="E58" s="685"/>
    </row>
    <row r="59" spans="1:5">
      <c r="A59" s="688"/>
      <c r="B59" s="5"/>
      <c r="C59" s="5"/>
      <c r="D59" s="695"/>
      <c r="E59" s="685"/>
    </row>
    <row r="60" spans="1:5">
      <c r="A60" s="688"/>
      <c r="B60" s="5"/>
      <c r="C60" s="5"/>
      <c r="D60" s="695"/>
      <c r="E60" s="685"/>
    </row>
    <row r="61" spans="1:5">
      <c r="A61" s="688"/>
      <c r="B61" s="5"/>
      <c r="C61" s="5"/>
      <c r="D61" s="695"/>
      <c r="E61" s="685"/>
    </row>
    <row r="62" spans="1:5">
      <c r="A62" s="688"/>
      <c r="B62" s="5"/>
      <c r="C62" s="5"/>
      <c r="D62" s="695"/>
      <c r="E62" s="685"/>
    </row>
    <row r="63" spans="1:5">
      <c r="A63" s="688"/>
      <c r="B63" s="5"/>
      <c r="C63" s="5"/>
      <c r="D63" s="695"/>
      <c r="E63" s="685"/>
    </row>
    <row r="64" spans="1:5">
      <c r="A64" s="688"/>
      <c r="B64" s="5"/>
      <c r="C64" s="5"/>
      <c r="D64" s="695"/>
      <c r="E64" s="685"/>
    </row>
    <row r="65" spans="1:5">
      <c r="A65" s="688"/>
      <c r="B65" s="5"/>
      <c r="C65" s="5"/>
      <c r="D65" s="695"/>
      <c r="E65" s="685"/>
    </row>
    <row r="66" spans="1:5">
      <c r="A66" s="688"/>
      <c r="B66" s="5"/>
      <c r="C66" s="5"/>
      <c r="D66" s="695"/>
      <c r="E66" s="685"/>
    </row>
    <row r="67" spans="1:5">
      <c r="A67" s="688"/>
      <c r="B67" s="5"/>
      <c r="C67" s="5"/>
      <c r="D67" s="695"/>
      <c r="E67" s="685"/>
    </row>
    <row r="68" spans="1:5">
      <c r="A68" s="688"/>
      <c r="B68" s="5"/>
      <c r="C68" s="5"/>
      <c r="D68" s="695"/>
      <c r="E68" s="685"/>
    </row>
    <row r="69" spans="1:5">
      <c r="A69" s="688"/>
      <c r="B69" s="5"/>
      <c r="C69" s="5"/>
      <c r="D69" s="695"/>
      <c r="E69" s="685"/>
    </row>
    <row r="70" spans="1:5">
      <c r="A70" s="688"/>
      <c r="B70" s="5"/>
      <c r="C70" s="5"/>
      <c r="D70" s="695"/>
      <c r="E70" s="685"/>
    </row>
    <row r="71" spans="1:5">
      <c r="A71" s="688"/>
      <c r="B71" s="5"/>
      <c r="C71" s="5"/>
      <c r="D71" s="695"/>
      <c r="E71" s="685"/>
    </row>
    <row r="72" spans="1:5">
      <c r="A72" s="688"/>
      <c r="B72" s="5"/>
      <c r="C72" s="5"/>
      <c r="D72" s="695"/>
      <c r="E72" s="685"/>
    </row>
    <row r="73" spans="1:5">
      <c r="A73" s="688"/>
      <c r="B73" s="5"/>
      <c r="C73" s="5"/>
      <c r="D73" s="695"/>
      <c r="E73" s="685"/>
    </row>
    <row r="74" spans="1:5" ht="15.75" thickBot="1">
      <c r="A74" s="696"/>
      <c r="B74" s="686"/>
      <c r="C74" s="686"/>
      <c r="D74" s="697"/>
      <c r="E74" s="687"/>
    </row>
    <row r="75" spans="1:5" ht="18">
      <c r="A75" s="69" t="s">
        <v>1792</v>
      </c>
      <c r="B75" s="512"/>
      <c r="C75" s="69"/>
      <c r="D75" s="69"/>
      <c r="E75" s="69"/>
    </row>
    <row r="81" spans="1:2">
      <c r="B81"/>
    </row>
    <row r="82" spans="1:2">
      <c r="A82" s="17"/>
      <c r="B82"/>
    </row>
    <row r="83" spans="1:2">
      <c r="B83"/>
    </row>
    <row r="84" spans="1:2">
      <c r="B84"/>
    </row>
    <row r="85" spans="1:2">
      <c r="B85"/>
    </row>
    <row r="86" spans="1:2">
      <c r="B86"/>
    </row>
    <row r="87" spans="1:2">
      <c r="B87"/>
    </row>
    <row r="88" spans="1:2">
      <c r="B88"/>
    </row>
  </sheetData>
  <mergeCells count="2">
    <mergeCell ref="A5:E5"/>
    <mergeCell ref="A3:E3"/>
  </mergeCells>
  <printOptions horizontalCentered="1" verticalCentered="1"/>
  <pageMargins left="0.5" right="0.5" top="0.5" bottom="0.5" header="0.5" footer="0.5"/>
  <pageSetup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68"/>
  <sheetViews>
    <sheetView defaultGridColor="0" view="pageBreakPreview" colorId="22" zoomScale="60" zoomScaleNormal="100" workbookViewId="0">
      <selection activeCell="B10" sqref="B10:D10"/>
    </sheetView>
  </sheetViews>
  <sheetFormatPr defaultColWidth="9.6640625" defaultRowHeight="15"/>
  <cols>
    <col min="1" max="1" width="4.6640625" style="9" customWidth="1"/>
    <col min="2" max="2" width="7" style="9" customWidth="1"/>
    <col min="3" max="3" width="64.33203125" style="9" customWidth="1"/>
    <col min="4" max="4" width="14" style="9" customWidth="1"/>
    <col min="5" max="16384" width="9.6640625" style="9"/>
  </cols>
  <sheetData>
    <row r="1" spans="1:4" ht="22.15" customHeight="1" thickBot="1">
      <c r="A1" s="3393" t="str">
        <f>'Data Sheet'!A56</f>
        <v>Annual Report of Orange &amp; Rockland Utilities, Inc                                                                                     Year ended December 31, 2016</v>
      </c>
      <c r="B1" s="3393"/>
      <c r="C1" s="3393"/>
      <c r="D1" s="3393"/>
    </row>
    <row r="2" spans="1:4">
      <c r="A2" s="782"/>
      <c r="B2" s="20"/>
      <c r="C2" s="20"/>
      <c r="D2" s="21"/>
    </row>
    <row r="3" spans="1:4" ht="15" customHeight="1">
      <c r="A3" s="22" t="s">
        <v>1793</v>
      </c>
      <c r="B3" s="19" t="s">
        <v>1793</v>
      </c>
      <c r="C3" s="19" t="s">
        <v>1793</v>
      </c>
      <c r="D3" s="23"/>
    </row>
    <row r="4" spans="1:4" ht="15" customHeight="1">
      <c r="A4" s="24" t="s">
        <v>1794</v>
      </c>
      <c r="B4" s="18"/>
      <c r="C4" s="18"/>
      <c r="D4" s="25"/>
    </row>
    <row r="5" spans="1:4">
      <c r="A5" s="22"/>
      <c r="B5" s="19"/>
      <c r="C5" s="19"/>
      <c r="D5" s="23"/>
    </row>
    <row r="6" spans="1:4">
      <c r="A6" s="22"/>
      <c r="B6" s="19"/>
      <c r="C6" s="19"/>
      <c r="D6" s="23"/>
    </row>
    <row r="7" spans="1:4">
      <c r="A7" s="22"/>
      <c r="B7" s="19"/>
      <c r="C7" s="19"/>
      <c r="D7" s="23"/>
    </row>
    <row r="8" spans="1:4">
      <c r="A8" s="781" t="s">
        <v>3572</v>
      </c>
      <c r="B8" s="3394" t="s">
        <v>1361</v>
      </c>
      <c r="C8" s="3394"/>
      <c r="D8" s="3395"/>
    </row>
    <row r="9" spans="1:4">
      <c r="A9" s="22"/>
      <c r="B9" s="3391" t="s">
        <v>2718</v>
      </c>
      <c r="C9" s="3391"/>
      <c r="D9" s="3392"/>
    </row>
    <row r="10" spans="1:4">
      <c r="A10" s="22"/>
      <c r="B10" s="3391" t="s">
        <v>2717</v>
      </c>
      <c r="C10" s="3391"/>
      <c r="D10" s="3392"/>
    </row>
    <row r="11" spans="1:4">
      <c r="A11" s="22"/>
      <c r="B11"/>
      <c r="C11"/>
      <c r="D11" s="783"/>
    </row>
    <row r="12" spans="1:4">
      <c r="A12" s="781" t="s">
        <v>3573</v>
      </c>
      <c r="B12" s="780" t="s">
        <v>1362</v>
      </c>
      <c r="C12" s="18"/>
      <c r="D12" s="23"/>
    </row>
    <row r="13" spans="1:4">
      <c r="A13" s="22"/>
      <c r="B13" s="3391" t="s">
        <v>2719</v>
      </c>
      <c r="C13" s="3391"/>
      <c r="D13" s="3392"/>
    </row>
    <row r="14" spans="1:4">
      <c r="A14" s="22"/>
      <c r="B14" s="3391" t="s">
        <v>2720</v>
      </c>
      <c r="C14" s="3391"/>
      <c r="D14" s="3392"/>
    </row>
    <row r="15" spans="1:4">
      <c r="A15" s="22"/>
      <c r="B15" s="3391" t="s">
        <v>2721</v>
      </c>
      <c r="C15" s="3391"/>
      <c r="D15" s="3392"/>
    </row>
    <row r="16" spans="1:4">
      <c r="A16" s="22"/>
      <c r="B16" s="18"/>
      <c r="C16" s="18"/>
      <c r="D16" s="23"/>
    </row>
    <row r="17" spans="1:4">
      <c r="A17" s="781" t="s">
        <v>3574</v>
      </c>
      <c r="B17" s="3391" t="s">
        <v>1360</v>
      </c>
      <c r="C17" s="3391"/>
      <c r="D17" s="3392"/>
    </row>
    <row r="18" spans="1:4">
      <c r="A18" s="22"/>
      <c r="B18" s="3391" t="s">
        <v>1795</v>
      </c>
      <c r="C18" s="3391"/>
      <c r="D18" s="3392"/>
    </row>
    <row r="19" spans="1:4">
      <c r="A19" s="22"/>
      <c r="B19" s="3391" t="s">
        <v>1796</v>
      </c>
      <c r="C19" s="3391"/>
      <c r="D19" s="3392"/>
    </row>
    <row r="20" spans="1:4">
      <c r="A20" s="22"/>
      <c r="B20" s="18"/>
      <c r="C20" s="18"/>
      <c r="D20" s="23"/>
    </row>
    <row r="21" spans="1:4">
      <c r="A21" s="781" t="s">
        <v>3575</v>
      </c>
      <c r="B21" s="3391" t="s">
        <v>1363</v>
      </c>
      <c r="C21" s="3391"/>
      <c r="D21" s="3392"/>
    </row>
    <row r="22" spans="1:4">
      <c r="A22" s="22"/>
      <c r="B22" s="3391" t="s">
        <v>1797</v>
      </c>
      <c r="C22" s="3391"/>
      <c r="D22" s="3392"/>
    </row>
    <row r="23" spans="1:4">
      <c r="A23" s="22"/>
      <c r="B23" s="3391" t="s">
        <v>1364</v>
      </c>
      <c r="C23" s="3391"/>
      <c r="D23" s="3392"/>
    </row>
    <row r="24" spans="1:4">
      <c r="A24" s="22"/>
      <c r="B24" s="3391" t="s">
        <v>1365</v>
      </c>
      <c r="C24" s="3391"/>
      <c r="D24" s="3392"/>
    </row>
    <row r="25" spans="1:4">
      <c r="A25" s="22"/>
      <c r="B25" s="3391" t="s">
        <v>1366</v>
      </c>
      <c r="C25" s="3391"/>
      <c r="D25" s="3392"/>
    </row>
    <row r="26" spans="1:4">
      <c r="A26" s="22"/>
      <c r="B26" s="3391" t="s">
        <v>3841</v>
      </c>
      <c r="C26" s="3391"/>
      <c r="D26" s="3392"/>
    </row>
    <row r="27" spans="1:4">
      <c r="A27" s="22"/>
      <c r="B27" s="18"/>
      <c r="C27" s="18"/>
      <c r="D27" s="23"/>
    </row>
    <row r="28" spans="1:4">
      <c r="A28" s="781" t="s">
        <v>3576</v>
      </c>
      <c r="B28" s="3391" t="s">
        <v>3842</v>
      </c>
      <c r="C28" s="3391"/>
      <c r="D28" s="3392"/>
    </row>
    <row r="29" spans="1:4">
      <c r="A29" s="22"/>
      <c r="B29" s="3391" t="s">
        <v>3843</v>
      </c>
      <c r="C29" s="3391"/>
      <c r="D29" s="3392"/>
    </row>
    <row r="30" spans="1:4">
      <c r="A30" s="22"/>
      <c r="B30" s="3391" t="s">
        <v>3844</v>
      </c>
      <c r="C30" s="3391"/>
      <c r="D30" s="3392"/>
    </row>
    <row r="31" spans="1:4">
      <c r="A31" s="22"/>
      <c r="B31" s="18"/>
      <c r="C31" s="18"/>
      <c r="D31" s="23"/>
    </row>
    <row r="32" spans="1:4">
      <c r="A32" s="781" t="s">
        <v>3577</v>
      </c>
      <c r="B32" s="780" t="s">
        <v>3845</v>
      </c>
      <c r="C32" s="18"/>
      <c r="D32" s="23"/>
    </row>
    <row r="33" spans="1:4">
      <c r="A33" s="22"/>
      <c r="B33" s="3391" t="s">
        <v>3846</v>
      </c>
      <c r="C33" s="3391"/>
      <c r="D33" s="3392"/>
    </row>
    <row r="34" spans="1:4">
      <c r="A34" s="22"/>
      <c r="B34" s="3391" t="s">
        <v>1798</v>
      </c>
      <c r="C34" s="3391"/>
      <c r="D34" s="3392"/>
    </row>
    <row r="35" spans="1:4">
      <c r="A35" s="22"/>
      <c r="B35" s="18"/>
      <c r="C35" s="18"/>
      <c r="D35" s="23"/>
    </row>
    <row r="36" spans="1:4">
      <c r="A36" s="781" t="s">
        <v>3578</v>
      </c>
      <c r="B36" s="3391" t="s">
        <v>3847</v>
      </c>
      <c r="C36" s="3391"/>
      <c r="D36" s="3392"/>
    </row>
    <row r="37" spans="1:4">
      <c r="A37" s="22"/>
      <c r="B37" s="3391" t="s">
        <v>3848</v>
      </c>
      <c r="C37" s="3391"/>
      <c r="D37" s="3392"/>
    </row>
    <row r="38" spans="1:4">
      <c r="A38" s="22"/>
      <c r="B38" s="3391" t="s">
        <v>3849</v>
      </c>
      <c r="C38" s="3391"/>
      <c r="D38" s="3392"/>
    </row>
    <row r="39" spans="1:4">
      <c r="A39" s="22"/>
      <c r="B39" s="3391" t="s">
        <v>3850</v>
      </c>
      <c r="C39" s="3391"/>
      <c r="D39" s="3392"/>
    </row>
    <row r="40" spans="1:4">
      <c r="A40" s="22"/>
      <c r="B40" s="18"/>
      <c r="C40" s="18"/>
      <c r="D40" s="23"/>
    </row>
    <row r="41" spans="1:4">
      <c r="A41" s="781" t="s">
        <v>3579</v>
      </c>
      <c r="B41" s="3391" t="s">
        <v>3851</v>
      </c>
      <c r="C41" s="3391"/>
      <c r="D41" s="3392"/>
    </row>
    <row r="42" spans="1:4">
      <c r="A42" s="22"/>
      <c r="B42" s="3391" t="s">
        <v>1799</v>
      </c>
      <c r="C42" s="3391"/>
      <c r="D42" s="3392"/>
    </row>
    <row r="43" spans="1:4">
      <c r="A43" s="22"/>
      <c r="B43" s="3391" t="s">
        <v>1800</v>
      </c>
      <c r="C43" s="3391"/>
      <c r="D43" s="3392"/>
    </row>
    <row r="44" spans="1:4">
      <c r="A44" s="22"/>
      <c r="B44" s="18"/>
      <c r="C44" s="18"/>
      <c r="D44" s="23"/>
    </row>
    <row r="45" spans="1:4">
      <c r="A45" s="781" t="s">
        <v>3580</v>
      </c>
      <c r="B45" s="3391" t="s">
        <v>3569</v>
      </c>
      <c r="C45" s="3391"/>
      <c r="D45" s="3392"/>
    </row>
    <row r="46" spans="1:4">
      <c r="A46" s="22"/>
      <c r="B46" s="3391" t="s">
        <v>3570</v>
      </c>
      <c r="C46" s="3391"/>
      <c r="D46" s="3392"/>
    </row>
    <row r="47" spans="1:4">
      <c r="A47" s="22"/>
      <c r="B47" s="18"/>
      <c r="C47" s="18"/>
      <c r="D47" s="23"/>
    </row>
    <row r="48" spans="1:4">
      <c r="A48" s="781" t="s">
        <v>3581</v>
      </c>
      <c r="B48" s="3391" t="s">
        <v>3571</v>
      </c>
      <c r="C48" s="3391"/>
      <c r="D48" s="3392"/>
    </row>
    <row r="49" spans="1:4">
      <c r="A49" s="22"/>
      <c r="B49" s="3391" t="s">
        <v>1801</v>
      </c>
      <c r="C49" s="3391"/>
      <c r="D49" s="3392"/>
    </row>
    <row r="50" spans="1:4">
      <c r="A50" s="22"/>
      <c r="B50" s="3391" t="s">
        <v>1802</v>
      </c>
      <c r="C50" s="3391"/>
      <c r="D50" s="3392"/>
    </row>
    <row r="51" spans="1:4">
      <c r="A51" s="22"/>
      <c r="B51" s="18"/>
      <c r="C51" s="18"/>
      <c r="D51" s="23"/>
    </row>
    <row r="52" spans="1:4">
      <c r="A52" s="22"/>
      <c r="B52" s="19"/>
      <c r="C52" s="19"/>
      <c r="D52" s="23"/>
    </row>
    <row r="53" spans="1:4" ht="15.75" thickBot="1">
      <c r="A53" s="26"/>
      <c r="B53" s="27"/>
      <c r="C53" s="27"/>
      <c r="D53" s="28"/>
    </row>
    <row r="54" spans="1:4">
      <c r="A54" s="19"/>
      <c r="B54" s="19"/>
      <c r="C54" s="635" t="s">
        <v>1803</v>
      </c>
      <c r="D54" s="19"/>
    </row>
    <row r="55" spans="1:4">
      <c r="A55" s="19"/>
      <c r="B55" s="19"/>
      <c r="C55" s="19"/>
      <c r="D55" s="19"/>
    </row>
    <row r="60" spans="1:4">
      <c r="A60" s="17"/>
      <c r="B60" s="17"/>
      <c r="C60"/>
    </row>
    <row r="61" spans="1:4">
      <c r="A61" s="17"/>
      <c r="B61" s="17"/>
      <c r="C61"/>
    </row>
    <row r="62" spans="1:4">
      <c r="A62" s="17"/>
      <c r="B62" s="17"/>
      <c r="C62"/>
    </row>
    <row r="63" spans="1:4">
      <c r="A63" s="17"/>
      <c r="B63" s="17"/>
      <c r="C63"/>
    </row>
    <row r="64" spans="1:4">
      <c r="A64" s="17"/>
      <c r="B64" s="17"/>
      <c r="C64"/>
    </row>
    <row r="65" spans="1:3">
      <c r="A65" s="17"/>
      <c r="B65" s="17"/>
      <c r="C65"/>
    </row>
    <row r="66" spans="1:3">
      <c r="A66" s="17"/>
      <c r="B66" s="17"/>
      <c r="C66"/>
    </row>
    <row r="67" spans="1:3">
      <c r="A67" s="17"/>
      <c r="B67" s="17"/>
      <c r="C67"/>
    </row>
    <row r="68" spans="1:3">
      <c r="A68" s="17"/>
      <c r="B68" s="17"/>
      <c r="C68"/>
    </row>
  </sheetData>
  <mergeCells count="33">
    <mergeCell ref="B46:D46"/>
    <mergeCell ref="B25:D25"/>
    <mergeCell ref="B33:D33"/>
    <mergeCell ref="B36:D36"/>
    <mergeCell ref="B37:D37"/>
    <mergeCell ref="B45:D45"/>
    <mergeCell ref="B26:D26"/>
    <mergeCell ref="A1:D1"/>
    <mergeCell ref="B17:D17"/>
    <mergeCell ref="B18:D18"/>
    <mergeCell ref="B19:D19"/>
    <mergeCell ref="B8:D8"/>
    <mergeCell ref="B13:D13"/>
    <mergeCell ref="B9:D9"/>
    <mergeCell ref="B10:D10"/>
    <mergeCell ref="B14:D14"/>
    <mergeCell ref="B15:D15"/>
    <mergeCell ref="B24:D24"/>
    <mergeCell ref="B22:D22"/>
    <mergeCell ref="B21:D21"/>
    <mergeCell ref="B23:D23"/>
    <mergeCell ref="B50:D50"/>
    <mergeCell ref="B30:D30"/>
    <mergeCell ref="B28:D28"/>
    <mergeCell ref="B29:D29"/>
    <mergeCell ref="B38:D38"/>
    <mergeCell ref="B48:D48"/>
    <mergeCell ref="B41:D41"/>
    <mergeCell ref="B43:D43"/>
    <mergeCell ref="B34:D34"/>
    <mergeCell ref="B39:D39"/>
    <mergeCell ref="B49:D49"/>
    <mergeCell ref="B42:D42"/>
  </mergeCells>
  <printOptions horizontalCentered="1" verticalCentered="1"/>
  <pageMargins left="0.5" right="0.5" top="0" bottom="0" header="0.5" footer="0.5"/>
  <pageSetup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96"/>
  <sheetViews>
    <sheetView defaultGridColor="0" view="pageBreakPreview" topLeftCell="A148" colorId="22" zoomScale="70" zoomScaleNormal="100" zoomScaleSheetLayoutView="70" workbookViewId="0">
      <selection activeCell="D128" sqref="D128:E128"/>
    </sheetView>
  </sheetViews>
  <sheetFormatPr defaultColWidth="9.6640625" defaultRowHeight="15"/>
  <cols>
    <col min="1" max="1" width="2.6640625" style="1941" customWidth="1"/>
    <col min="2" max="2" width="49.77734375" style="1541" customWidth="1"/>
    <col min="3" max="3" width="19.5546875" style="1541" customWidth="1"/>
    <col min="4" max="4" width="13.33203125" style="1541" customWidth="1"/>
    <col min="5" max="5" width="18.6640625" style="1541" customWidth="1"/>
    <col min="6" max="16384" width="9.6640625" style="1541"/>
  </cols>
  <sheetData>
    <row r="1" spans="1:5">
      <c r="A1" s="2480"/>
      <c r="B1" s="1539" t="s">
        <v>1804</v>
      </c>
      <c r="C1" s="1539" t="s">
        <v>1805</v>
      </c>
      <c r="D1" s="1539" t="s">
        <v>1806</v>
      </c>
      <c r="E1" s="1540" t="s">
        <v>1807</v>
      </c>
    </row>
    <row r="2" spans="1:5">
      <c r="A2" s="2485"/>
      <c r="B2" s="1543" t="str">
        <f>'Data Sheet'!$C$25</f>
        <v>Orange &amp; Rockland Utilities, Inc</v>
      </c>
      <c r="C2" s="1543" t="s">
        <v>1808</v>
      </c>
      <c r="D2" s="1543" t="s">
        <v>1809</v>
      </c>
      <c r="E2" s="1544"/>
    </row>
    <row r="3" spans="1:5" ht="15" customHeight="1">
      <c r="A3" s="2490"/>
      <c r="B3" s="1546"/>
      <c r="C3" s="1546" t="s">
        <v>3016</v>
      </c>
      <c r="D3" s="1546" t="str">
        <f>'Data Sheet'!$C$40</f>
        <v>April 30, 2017</v>
      </c>
      <c r="E3" s="1547" t="str">
        <f>'Data Sheet'!$C$38</f>
        <v>December 31, 2016</v>
      </c>
    </row>
    <row r="4" spans="1:5" ht="15" customHeight="1">
      <c r="A4" s="2561" t="s">
        <v>3017</v>
      </c>
      <c r="B4" s="1548"/>
      <c r="C4" s="1548"/>
      <c r="D4" s="1548"/>
      <c r="E4" s="1549"/>
    </row>
    <row r="5" spans="1:5">
      <c r="A5" s="2552"/>
      <c r="B5" s="1551" t="s">
        <v>3018</v>
      </c>
      <c r="C5" s="1551"/>
      <c r="D5" s="1551"/>
      <c r="E5" s="1552"/>
    </row>
    <row r="6" spans="1:5">
      <c r="A6" s="2552"/>
      <c r="B6" s="1551" t="s">
        <v>3019</v>
      </c>
      <c r="C6" s="1551"/>
      <c r="D6" s="1551"/>
      <c r="E6" s="1552"/>
    </row>
    <row r="7" spans="1:5">
      <c r="A7" s="2553"/>
      <c r="B7" s="1554" t="s">
        <v>3020</v>
      </c>
      <c r="C7" s="1555" t="s">
        <v>3021</v>
      </c>
      <c r="D7" s="1556" t="s">
        <v>3022</v>
      </c>
      <c r="E7" s="1557" t="s">
        <v>3023</v>
      </c>
    </row>
    <row r="8" spans="1:5">
      <c r="A8" s="2485"/>
      <c r="B8" s="1543"/>
      <c r="C8" s="1558" t="s">
        <v>3024</v>
      </c>
      <c r="D8" s="1559" t="s">
        <v>3025</v>
      </c>
      <c r="E8" s="1544"/>
    </row>
    <row r="9" spans="1:5">
      <c r="A9" s="2490"/>
      <c r="B9" s="1560" t="s">
        <v>3026</v>
      </c>
      <c r="C9" s="1561" t="s">
        <v>3027</v>
      </c>
      <c r="D9" s="1562" t="s">
        <v>3028</v>
      </c>
      <c r="E9" s="1547" t="s">
        <v>3029</v>
      </c>
    </row>
    <row r="10" spans="1:5" ht="15.75">
      <c r="A10" s="2485"/>
      <c r="B10" s="1563" t="s">
        <v>3030</v>
      </c>
      <c r="C10" s="1564"/>
      <c r="D10" s="1565"/>
      <c r="E10" s="1544"/>
    </row>
    <row r="11" spans="1:5" ht="15.75">
      <c r="A11" s="2549"/>
      <c r="B11" s="1563" t="s">
        <v>3031</v>
      </c>
      <c r="C11" s="1566"/>
      <c r="D11" s="1565"/>
      <c r="E11" s="1544"/>
    </row>
    <row r="12" spans="1:5" ht="15.75">
      <c r="A12" s="2549"/>
      <c r="B12" s="1563"/>
      <c r="C12" s="1566"/>
      <c r="D12" s="1565"/>
      <c r="E12" s="1544"/>
    </row>
    <row r="13" spans="1:5">
      <c r="A13" s="2549"/>
      <c r="B13" s="1543" t="s">
        <v>2933</v>
      </c>
      <c r="C13" s="1567">
        <v>101</v>
      </c>
      <c r="D13" s="1559" t="s">
        <v>3032</v>
      </c>
      <c r="E13" s="1544"/>
    </row>
    <row r="14" spans="1:5">
      <c r="A14" s="2549"/>
      <c r="B14" s="1543" t="s">
        <v>3033</v>
      </c>
      <c r="C14" s="1567">
        <v>102</v>
      </c>
      <c r="D14" s="1565" t="s">
        <v>3034</v>
      </c>
      <c r="E14" s="1544"/>
    </row>
    <row r="15" spans="1:5">
      <c r="A15" s="2549"/>
      <c r="B15" s="1543" t="s">
        <v>3062</v>
      </c>
      <c r="C15" s="1567">
        <v>103</v>
      </c>
      <c r="D15" s="1565" t="s">
        <v>3034</v>
      </c>
      <c r="E15" s="1544"/>
    </row>
    <row r="16" spans="1:5">
      <c r="A16" s="2549"/>
      <c r="B16" s="1543" t="s">
        <v>3063</v>
      </c>
      <c r="C16" s="1567" t="s">
        <v>3064</v>
      </c>
      <c r="D16" s="1565" t="s">
        <v>3065</v>
      </c>
      <c r="E16" s="1544"/>
    </row>
    <row r="17" spans="1:5">
      <c r="A17" s="2549"/>
      <c r="B17" s="1543" t="s">
        <v>3066</v>
      </c>
      <c r="C17" s="1567" t="s">
        <v>3067</v>
      </c>
      <c r="D17" s="1565" t="s">
        <v>3034</v>
      </c>
      <c r="E17" s="1544"/>
    </row>
    <row r="18" spans="1:5">
      <c r="A18" s="2549"/>
      <c r="B18" s="1543" t="s">
        <v>3068</v>
      </c>
      <c r="C18" s="1567" t="s">
        <v>3069</v>
      </c>
      <c r="D18" s="1565" t="s">
        <v>3034</v>
      </c>
      <c r="E18" s="1568" t="s">
        <v>492</v>
      </c>
    </row>
    <row r="19" spans="1:5">
      <c r="A19" s="2549"/>
      <c r="B19" s="1543" t="s">
        <v>493</v>
      </c>
      <c r="C19" s="1567" t="s">
        <v>4573</v>
      </c>
      <c r="D19" s="2527" t="s">
        <v>4664</v>
      </c>
      <c r="E19" s="1544"/>
    </row>
    <row r="20" spans="1:5" ht="15.75">
      <c r="A20" s="2549"/>
      <c r="B20" s="1543" t="s">
        <v>495</v>
      </c>
      <c r="C20" s="1567" t="s">
        <v>4574</v>
      </c>
      <c r="D20" s="2527" t="s">
        <v>4664</v>
      </c>
      <c r="E20" s="1569"/>
    </row>
    <row r="21" spans="1:5" ht="15.75">
      <c r="A21" s="2549"/>
      <c r="B21" s="1543" t="s">
        <v>496</v>
      </c>
      <c r="C21" s="1567" t="s">
        <v>497</v>
      </c>
      <c r="D21" s="1565" t="s">
        <v>3034</v>
      </c>
      <c r="E21" s="1569"/>
    </row>
    <row r="22" spans="1:5">
      <c r="A22" s="2549"/>
      <c r="B22" s="1543" t="s">
        <v>498</v>
      </c>
      <c r="C22" s="1567" t="s">
        <v>4575</v>
      </c>
      <c r="D22" s="2527" t="s">
        <v>4664</v>
      </c>
      <c r="E22" s="1544"/>
    </row>
    <row r="23" spans="1:5" ht="15.75">
      <c r="A23" s="2549"/>
      <c r="B23" s="1543" t="s">
        <v>499</v>
      </c>
      <c r="C23" s="1567" t="s">
        <v>4407</v>
      </c>
      <c r="D23" s="2527" t="s">
        <v>3034</v>
      </c>
      <c r="E23" s="1569"/>
    </row>
    <row r="24" spans="1:5">
      <c r="A24" s="2549"/>
      <c r="B24" s="2550" t="s">
        <v>4426</v>
      </c>
      <c r="C24" s="2558"/>
      <c r="D24" s="2548"/>
      <c r="E24" s="2559"/>
    </row>
    <row r="25" spans="1:5">
      <c r="A25" s="2549"/>
      <c r="B25" s="2550" t="s">
        <v>4309</v>
      </c>
      <c r="C25" s="2558" t="s">
        <v>3885</v>
      </c>
      <c r="D25" s="2527" t="s">
        <v>4664</v>
      </c>
      <c r="E25" s="2559"/>
    </row>
    <row r="26" spans="1:5">
      <c r="A26" s="2549"/>
      <c r="B26" s="1543"/>
      <c r="C26" s="1566"/>
      <c r="D26" s="1565"/>
      <c r="E26" s="1544"/>
    </row>
    <row r="27" spans="1:5" ht="15.75">
      <c r="A27" s="2549"/>
      <c r="B27" s="1563" t="s">
        <v>500</v>
      </c>
      <c r="C27" s="1564" t="s">
        <v>2925</v>
      </c>
      <c r="D27" s="1565"/>
      <c r="E27" s="1569"/>
    </row>
    <row r="28" spans="1:5" ht="15.75">
      <c r="A28" s="2549"/>
      <c r="B28" s="1563" t="s">
        <v>501</v>
      </c>
      <c r="C28" s="1564"/>
      <c r="D28" s="1565"/>
      <c r="E28" s="1569"/>
    </row>
    <row r="29" spans="1:5" ht="15.75">
      <c r="A29" s="2549"/>
      <c r="B29" s="1563"/>
      <c r="C29" s="1564"/>
      <c r="D29" s="1565"/>
      <c r="E29" s="1569"/>
    </row>
    <row r="30" spans="1:5">
      <c r="A30" s="2549"/>
      <c r="B30" s="1543" t="s">
        <v>1288</v>
      </c>
      <c r="C30" s="1564"/>
      <c r="D30" s="1565"/>
      <c r="E30" s="1544"/>
    </row>
    <row r="31" spans="1:5">
      <c r="A31" s="2549"/>
      <c r="B31" s="1543" t="s">
        <v>1289</v>
      </c>
      <c r="C31" s="1558" t="s">
        <v>1290</v>
      </c>
      <c r="D31" s="1565" t="s">
        <v>1291</v>
      </c>
      <c r="E31" s="1544"/>
    </row>
    <row r="32" spans="1:5">
      <c r="A32" s="2549"/>
      <c r="B32" s="1543" t="s">
        <v>1292</v>
      </c>
      <c r="C32" s="1558" t="s">
        <v>1293</v>
      </c>
      <c r="D32" s="1565" t="s">
        <v>1291</v>
      </c>
      <c r="E32" s="1544"/>
    </row>
    <row r="33" spans="1:5">
      <c r="A33" s="2549"/>
      <c r="B33" s="1543" t="s">
        <v>1294</v>
      </c>
      <c r="C33" s="2541" t="s">
        <v>4572</v>
      </c>
      <c r="D33" s="2527" t="s">
        <v>4664</v>
      </c>
      <c r="E33" s="1544"/>
    </row>
    <row r="34" spans="1:5">
      <c r="A34" s="2549"/>
      <c r="B34" s="1543" t="s">
        <v>1296</v>
      </c>
      <c r="C34" s="1558">
        <v>213</v>
      </c>
      <c r="D34" s="1559" t="s">
        <v>1295</v>
      </c>
      <c r="E34" s="1544"/>
    </row>
    <row r="35" spans="1:5">
      <c r="A35" s="2549"/>
      <c r="B35" s="1543" t="s">
        <v>1297</v>
      </c>
      <c r="C35" s="1558">
        <v>214</v>
      </c>
      <c r="D35" s="1565" t="s">
        <v>1291</v>
      </c>
      <c r="E35" s="1544"/>
    </row>
    <row r="36" spans="1:5">
      <c r="A36" s="2549"/>
      <c r="B36" s="1543" t="s">
        <v>1298</v>
      </c>
      <c r="C36" s="2459">
        <v>216</v>
      </c>
      <c r="D36" s="2527" t="s">
        <v>4664</v>
      </c>
      <c r="E36" s="1568" t="s">
        <v>492</v>
      </c>
    </row>
    <row r="37" spans="1:5">
      <c r="A37" s="2549"/>
      <c r="B37" s="1543" t="s">
        <v>1299</v>
      </c>
      <c r="C37" s="1558">
        <v>217</v>
      </c>
      <c r="D37" s="1565" t="s">
        <v>1291</v>
      </c>
      <c r="E37" s="1568" t="s">
        <v>492</v>
      </c>
    </row>
    <row r="38" spans="1:5">
      <c r="A38" s="2549"/>
      <c r="B38" s="1543" t="s">
        <v>1300</v>
      </c>
      <c r="C38" s="1558">
        <v>218</v>
      </c>
      <c r="D38" s="1565" t="s">
        <v>1301</v>
      </c>
      <c r="E38" s="1544"/>
    </row>
    <row r="39" spans="1:5">
      <c r="A39" s="2549"/>
      <c r="B39" s="1543" t="s">
        <v>1302</v>
      </c>
      <c r="C39" s="2459">
        <v>219</v>
      </c>
      <c r="D39" s="2527" t="s">
        <v>4664</v>
      </c>
      <c r="E39" s="1544"/>
    </row>
    <row r="40" spans="1:5">
      <c r="A40" s="2549"/>
      <c r="B40" s="1543" t="s">
        <v>1303</v>
      </c>
      <c r="C40" s="1558">
        <v>221</v>
      </c>
      <c r="D40" s="1559" t="s">
        <v>1295</v>
      </c>
      <c r="E40" s="1544"/>
    </row>
    <row r="41" spans="1:5">
      <c r="A41" s="2549"/>
      <c r="B41" s="1543" t="s">
        <v>1304</v>
      </c>
      <c r="C41" s="1558" t="s">
        <v>1305</v>
      </c>
      <c r="D41" s="1565" t="s">
        <v>1291</v>
      </c>
      <c r="E41" s="1544"/>
    </row>
    <row r="42" spans="1:5">
      <c r="A42" s="2549"/>
      <c r="B42" s="1543" t="s">
        <v>1306</v>
      </c>
      <c r="C42" s="2459">
        <v>227</v>
      </c>
      <c r="D42" s="2527" t="s">
        <v>4664</v>
      </c>
      <c r="E42" s="1544"/>
    </row>
    <row r="43" spans="1:5">
      <c r="A43" s="2549"/>
      <c r="B43" s="1543" t="s">
        <v>1307</v>
      </c>
      <c r="C43" s="2541" t="s">
        <v>1308</v>
      </c>
      <c r="D43" s="2527" t="s">
        <v>4664</v>
      </c>
      <c r="E43" s="1544"/>
    </row>
    <row r="44" spans="1:5">
      <c r="A44" s="2554"/>
      <c r="B44" s="1543" t="s">
        <v>1309</v>
      </c>
      <c r="C44" s="1558">
        <v>230</v>
      </c>
      <c r="D44" s="1565" t="s">
        <v>1310</v>
      </c>
      <c r="E44" s="1544"/>
    </row>
    <row r="45" spans="1:5">
      <c r="A45" s="2554"/>
      <c r="B45" s="1543" t="s">
        <v>1311</v>
      </c>
      <c r="C45" s="1558">
        <v>230</v>
      </c>
      <c r="D45" s="1565" t="s">
        <v>1310</v>
      </c>
      <c r="E45" s="1544"/>
    </row>
    <row r="46" spans="1:5">
      <c r="A46" s="2554"/>
      <c r="B46" s="2550" t="s">
        <v>4310</v>
      </c>
      <c r="C46" s="2551"/>
      <c r="D46" s="2548"/>
      <c r="E46" s="2511"/>
    </row>
    <row r="47" spans="1:5">
      <c r="A47" s="2554"/>
      <c r="B47" s="2550" t="s">
        <v>4311</v>
      </c>
      <c r="C47" s="2551">
        <v>231</v>
      </c>
      <c r="D47" s="2527" t="s">
        <v>4664</v>
      </c>
      <c r="E47" s="2511"/>
    </row>
    <row r="48" spans="1:5">
      <c r="A48" s="2549"/>
      <c r="B48" s="1543" t="s">
        <v>1312</v>
      </c>
      <c r="C48" s="2459">
        <v>232</v>
      </c>
      <c r="D48" s="2527" t="s">
        <v>4664</v>
      </c>
      <c r="E48" s="1544"/>
    </row>
    <row r="49" spans="1:5">
      <c r="A49" s="2549"/>
      <c r="B49" s="1543" t="s">
        <v>1313</v>
      </c>
      <c r="C49" s="2459">
        <v>233</v>
      </c>
      <c r="D49" s="2527" t="s">
        <v>4664</v>
      </c>
      <c r="E49" s="1544"/>
    </row>
    <row r="50" spans="1:5">
      <c r="A50" s="2549"/>
      <c r="B50" s="1571" t="s">
        <v>1314</v>
      </c>
      <c r="C50" s="1558">
        <v>234</v>
      </c>
      <c r="D50" s="1565" t="s">
        <v>1301</v>
      </c>
      <c r="E50" s="1544"/>
    </row>
    <row r="51" spans="1:5">
      <c r="A51" s="2549"/>
      <c r="B51" s="1543"/>
      <c r="C51" s="1564" t="s">
        <v>2925</v>
      </c>
      <c r="D51" s="1565"/>
      <c r="E51" s="1544"/>
    </row>
    <row r="52" spans="1:5" ht="15.75">
      <c r="A52" s="2549"/>
      <c r="B52" s="1563" t="s">
        <v>1661</v>
      </c>
      <c r="C52" s="1564" t="s">
        <v>2925</v>
      </c>
      <c r="D52" s="1565"/>
      <c r="E52" s="1544"/>
    </row>
    <row r="53" spans="1:5" ht="15.75">
      <c r="A53" s="2549"/>
      <c r="B53" s="1563" t="s">
        <v>1662</v>
      </c>
      <c r="C53" s="1564" t="s">
        <v>2925</v>
      </c>
      <c r="D53" s="1565"/>
      <c r="E53" s="1544"/>
    </row>
    <row r="54" spans="1:5">
      <c r="A54" s="2549"/>
      <c r="B54" s="1543"/>
      <c r="C54" s="1564" t="s">
        <v>2925</v>
      </c>
      <c r="D54" s="1565"/>
      <c r="E54" s="1544"/>
    </row>
    <row r="55" spans="1:5">
      <c r="A55" s="2549"/>
      <c r="B55" s="1543" t="s">
        <v>1663</v>
      </c>
      <c r="C55" s="1558" t="s">
        <v>1664</v>
      </c>
      <c r="D55" s="1565" t="s">
        <v>1665</v>
      </c>
      <c r="E55" s="1568" t="s">
        <v>492</v>
      </c>
    </row>
    <row r="56" spans="1:5">
      <c r="A56" s="2549"/>
      <c r="B56" s="1543" t="s">
        <v>1666</v>
      </c>
      <c r="C56" s="1558">
        <v>253</v>
      </c>
      <c r="D56" s="1565" t="s">
        <v>3032</v>
      </c>
      <c r="E56" s="1568" t="s">
        <v>492</v>
      </c>
    </row>
    <row r="57" spans="1:5">
      <c r="A57" s="2549"/>
      <c r="B57" s="1543" t="s">
        <v>1667</v>
      </c>
      <c r="C57" s="2459">
        <v>254</v>
      </c>
      <c r="D57" s="2527" t="s">
        <v>4664</v>
      </c>
      <c r="E57" s="1544"/>
    </row>
    <row r="58" spans="1:5">
      <c r="A58" s="2549"/>
      <c r="B58" s="1543" t="s">
        <v>1668</v>
      </c>
      <c r="C58" s="1558" t="s">
        <v>1669</v>
      </c>
      <c r="D58" s="1565" t="s">
        <v>3034</v>
      </c>
      <c r="E58" s="1568" t="s">
        <v>492</v>
      </c>
    </row>
    <row r="59" spans="1:5" ht="16.5" thickBot="1">
      <c r="A59" s="2555"/>
      <c r="B59" s="1574"/>
      <c r="C59" s="1575"/>
      <c r="D59" s="1576"/>
      <c r="E59" s="1577"/>
    </row>
    <row r="60" spans="1:5" ht="15.75">
      <c r="A60" s="2249" t="s">
        <v>4665</v>
      </c>
      <c r="B60" s="2486"/>
      <c r="C60" s="2486"/>
      <c r="D60" s="1564"/>
      <c r="E60" s="1578"/>
    </row>
    <row r="61" spans="1:5" ht="15.75" thickBot="1">
      <c r="A61" s="2556" t="s">
        <v>1670</v>
      </c>
      <c r="B61" s="1579"/>
      <c r="C61" s="1579"/>
      <c r="D61" s="1579"/>
      <c r="E61" s="1579"/>
    </row>
    <row r="62" spans="1:5">
      <c r="A62" s="2480"/>
      <c r="B62" s="1539" t="s">
        <v>1804</v>
      </c>
      <c r="C62" s="1539" t="s">
        <v>1805</v>
      </c>
      <c r="D62" s="1539" t="s">
        <v>1806</v>
      </c>
      <c r="E62" s="1540" t="s">
        <v>1807</v>
      </c>
    </row>
    <row r="63" spans="1:5">
      <c r="A63" s="2485"/>
      <c r="B63" s="1543"/>
      <c r="C63" s="1543" t="s">
        <v>1808</v>
      </c>
      <c r="D63" s="1543" t="s">
        <v>1809</v>
      </c>
      <c r="E63" s="1544"/>
    </row>
    <row r="64" spans="1:5">
      <c r="A64" s="2485"/>
      <c r="B64" s="1543">
        <f>'Data Sheet'!$D$27</f>
        <v>0</v>
      </c>
      <c r="C64" s="1543" t="s">
        <v>3016</v>
      </c>
      <c r="D64" s="1546" t="str">
        <f>'Data Sheet'!$C$40</f>
        <v>April 30, 2017</v>
      </c>
      <c r="E64" s="3378" t="str">
        <f>'Data Sheet'!$C$38</f>
        <v>December 31, 2016</v>
      </c>
    </row>
    <row r="65" spans="1:5">
      <c r="A65" s="2553"/>
      <c r="B65" s="1580"/>
      <c r="C65" s="1580"/>
      <c r="D65" s="1580"/>
      <c r="E65" s="1581"/>
    </row>
    <row r="66" spans="1:5" ht="15.75">
      <c r="A66" s="2562" t="s">
        <v>1671</v>
      </c>
      <c r="B66" s="1583"/>
      <c r="C66" s="1583"/>
      <c r="D66" s="1583"/>
      <c r="E66" s="1584"/>
    </row>
    <row r="67" spans="1:5">
      <c r="A67" s="2485"/>
      <c r="B67" s="1564"/>
      <c r="C67" s="1564"/>
      <c r="D67" s="1564"/>
      <c r="E67" s="1544"/>
    </row>
    <row r="68" spans="1:5">
      <c r="A68" s="2553"/>
      <c r="B68" s="1554" t="s">
        <v>3020</v>
      </c>
      <c r="C68" s="1555" t="s">
        <v>3021</v>
      </c>
      <c r="D68" s="1556" t="s">
        <v>3022</v>
      </c>
      <c r="E68" s="1557" t="s">
        <v>3023</v>
      </c>
    </row>
    <row r="69" spans="1:5">
      <c r="A69" s="2485"/>
      <c r="B69" s="1543"/>
      <c r="C69" s="1558" t="s">
        <v>3024</v>
      </c>
      <c r="D69" s="1559" t="s">
        <v>3025</v>
      </c>
      <c r="E69" s="1544"/>
    </row>
    <row r="70" spans="1:5">
      <c r="A70" s="2490"/>
      <c r="B70" s="1560" t="s">
        <v>3026</v>
      </c>
      <c r="C70" s="1561" t="s">
        <v>3027</v>
      </c>
      <c r="D70" s="1562" t="s">
        <v>3028</v>
      </c>
      <c r="E70" s="1547" t="s">
        <v>3029</v>
      </c>
    </row>
    <row r="71" spans="1:5" ht="15.75">
      <c r="A71" s="2485"/>
      <c r="B71" s="1563" t="s">
        <v>1661</v>
      </c>
      <c r="C71" s="1564"/>
      <c r="D71" s="1565"/>
      <c r="E71" s="1544"/>
    </row>
    <row r="72" spans="1:5" ht="15.75">
      <c r="A72" s="2549"/>
      <c r="B72" s="1563" t="s">
        <v>1672</v>
      </c>
      <c r="C72" s="1566"/>
      <c r="D72" s="1565"/>
      <c r="E72" s="1544"/>
    </row>
    <row r="73" spans="1:5" ht="15.75">
      <c r="A73" s="2549"/>
      <c r="B73" s="1563"/>
      <c r="C73" s="1566"/>
      <c r="D73" s="1565"/>
      <c r="E73" s="1544"/>
    </row>
    <row r="74" spans="1:5">
      <c r="A74" s="2549"/>
      <c r="B74" s="1543" t="s">
        <v>1673</v>
      </c>
      <c r="C74" s="1566"/>
      <c r="D74" s="1559"/>
      <c r="E74" s="1544"/>
    </row>
    <row r="75" spans="1:5">
      <c r="A75" s="2549"/>
      <c r="B75" s="1543" t="s">
        <v>1674</v>
      </c>
      <c r="C75" s="1567">
        <v>261</v>
      </c>
      <c r="D75" s="1565" t="s">
        <v>3034</v>
      </c>
      <c r="E75" s="1544"/>
    </row>
    <row r="76" spans="1:5">
      <c r="A76" s="2549"/>
      <c r="B76" s="1543" t="s">
        <v>1675</v>
      </c>
      <c r="C76" s="1567" t="s">
        <v>1676</v>
      </c>
      <c r="D76" s="1565" t="s">
        <v>3034</v>
      </c>
      <c r="E76" s="1568" t="s">
        <v>492</v>
      </c>
    </row>
    <row r="77" spans="1:5">
      <c r="A77" s="2549"/>
      <c r="B77" s="1543" t="s">
        <v>1677</v>
      </c>
      <c r="C77" s="1567" t="s">
        <v>1678</v>
      </c>
      <c r="D77" s="1565" t="s">
        <v>1291</v>
      </c>
      <c r="E77" s="1568" t="s">
        <v>492</v>
      </c>
    </row>
    <row r="78" spans="1:5">
      <c r="A78" s="2549"/>
      <c r="B78" s="1543" t="s">
        <v>1679</v>
      </c>
      <c r="C78" s="1567">
        <v>269</v>
      </c>
      <c r="D78" s="2527" t="s">
        <v>4664</v>
      </c>
      <c r="E78" s="1544"/>
    </row>
    <row r="79" spans="1:5">
      <c r="A79" s="2549"/>
      <c r="B79" s="1543" t="s">
        <v>1680</v>
      </c>
      <c r="C79" s="1566"/>
      <c r="D79" s="1565"/>
      <c r="E79" s="1544"/>
    </row>
    <row r="80" spans="1:5">
      <c r="A80" s="2549"/>
      <c r="B80" s="1543" t="s">
        <v>1681</v>
      </c>
      <c r="C80" s="1567" t="s">
        <v>1682</v>
      </c>
      <c r="D80" s="1565" t="s">
        <v>3034</v>
      </c>
      <c r="E80" s="1544"/>
    </row>
    <row r="81" spans="1:5" ht="15.75">
      <c r="A81" s="2549"/>
      <c r="B81" s="1543" t="s">
        <v>1683</v>
      </c>
      <c r="C81" s="1567" t="s">
        <v>1684</v>
      </c>
      <c r="D81" s="1565" t="s">
        <v>3034</v>
      </c>
      <c r="E81" s="1569"/>
    </row>
    <row r="82" spans="1:5" ht="15.75">
      <c r="A82" s="2549"/>
      <c r="B82" s="1543" t="s">
        <v>1685</v>
      </c>
      <c r="C82" s="1567" t="s">
        <v>1686</v>
      </c>
      <c r="D82" s="1565" t="s">
        <v>3034</v>
      </c>
      <c r="E82" s="1569"/>
    </row>
    <row r="83" spans="1:5">
      <c r="A83" s="2549"/>
      <c r="B83" s="1543" t="s">
        <v>1687</v>
      </c>
      <c r="C83" s="1567">
        <v>278</v>
      </c>
      <c r="D83" s="2527" t="s">
        <v>4664</v>
      </c>
      <c r="E83" s="1544"/>
    </row>
    <row r="84" spans="1:5" ht="15.75">
      <c r="A84" s="2549"/>
      <c r="B84" s="1543"/>
      <c r="C84" s="1566"/>
      <c r="D84" s="1565"/>
      <c r="E84" s="1569"/>
    </row>
    <row r="85" spans="1:5" ht="15.75">
      <c r="A85" s="2549"/>
      <c r="B85" s="1563" t="s">
        <v>787</v>
      </c>
      <c r="C85" s="1564" t="s">
        <v>2925</v>
      </c>
      <c r="D85" s="1565"/>
      <c r="E85" s="1569"/>
    </row>
    <row r="86" spans="1:5" ht="15.75">
      <c r="A86" s="2549"/>
      <c r="B86" s="1563"/>
      <c r="C86" s="1564"/>
      <c r="D86" s="1565"/>
      <c r="E86" s="1569"/>
    </row>
    <row r="87" spans="1:5">
      <c r="A87" s="2549"/>
      <c r="B87" s="1543" t="s">
        <v>788</v>
      </c>
      <c r="C87" s="2541" t="s">
        <v>789</v>
      </c>
      <c r="D87" s="2527" t="s">
        <v>4664</v>
      </c>
      <c r="E87" s="2771" t="s">
        <v>492</v>
      </c>
    </row>
    <row r="88" spans="1:5">
      <c r="A88" s="2549"/>
      <c r="B88" s="2550" t="s">
        <v>4312</v>
      </c>
      <c r="C88" s="2551">
        <v>302</v>
      </c>
      <c r="D88" s="2527" t="s">
        <v>4664</v>
      </c>
      <c r="E88" s="2511"/>
    </row>
    <row r="89" spans="1:5">
      <c r="A89" s="2549"/>
      <c r="B89" s="1543" t="s">
        <v>3333</v>
      </c>
      <c r="C89" s="2459">
        <v>304</v>
      </c>
      <c r="D89" s="2527" t="s">
        <v>4664</v>
      </c>
      <c r="E89" s="1544"/>
    </row>
    <row r="90" spans="1:5">
      <c r="A90" s="2549"/>
      <c r="B90" s="1543" t="s">
        <v>3334</v>
      </c>
      <c r="C90" s="1558" t="s">
        <v>3335</v>
      </c>
      <c r="D90" s="1565" t="s">
        <v>1301</v>
      </c>
      <c r="E90" s="1568" t="s">
        <v>492</v>
      </c>
    </row>
    <row r="91" spans="1:5">
      <c r="A91" s="2549"/>
      <c r="B91" s="1543" t="s">
        <v>3336</v>
      </c>
      <c r="C91" s="2541" t="s">
        <v>3337</v>
      </c>
      <c r="D91" s="2527" t="s">
        <v>4664</v>
      </c>
      <c r="E91" s="1544"/>
    </row>
    <row r="92" spans="1:5">
      <c r="A92" s="2549"/>
      <c r="B92" s="1543" t="s">
        <v>3338</v>
      </c>
      <c r="C92" s="2473">
        <v>323</v>
      </c>
      <c r="D92" s="1559" t="s">
        <v>1310</v>
      </c>
      <c r="E92" s="1573"/>
    </row>
    <row r="93" spans="1:5">
      <c r="A93" s="2549"/>
      <c r="B93" s="1543" t="s">
        <v>3339</v>
      </c>
      <c r="C93" s="2541" t="s">
        <v>4571</v>
      </c>
      <c r="D93" s="2527" t="s">
        <v>4664</v>
      </c>
      <c r="E93" s="1568" t="s">
        <v>492</v>
      </c>
    </row>
    <row r="94" spans="1:5">
      <c r="A94" s="2549"/>
      <c r="B94" s="1543" t="s">
        <v>2125</v>
      </c>
      <c r="C94" s="2541" t="s">
        <v>4570</v>
      </c>
      <c r="D94" s="2527" t="s">
        <v>4664</v>
      </c>
      <c r="E94" s="1568" t="s">
        <v>492</v>
      </c>
    </row>
    <row r="95" spans="1:5">
      <c r="A95" s="2549"/>
      <c r="B95" s="2550" t="s">
        <v>4313</v>
      </c>
      <c r="C95" s="2551">
        <v>331</v>
      </c>
      <c r="D95" s="2527" t="s">
        <v>4664</v>
      </c>
      <c r="E95" s="2560"/>
    </row>
    <row r="96" spans="1:5">
      <c r="A96" s="2549"/>
      <c r="B96" s="1543" t="s">
        <v>2127</v>
      </c>
      <c r="C96" s="2459">
        <v>332</v>
      </c>
      <c r="D96" s="2527" t="s">
        <v>4664</v>
      </c>
      <c r="E96" s="1568" t="s">
        <v>492</v>
      </c>
    </row>
    <row r="97" spans="1:5">
      <c r="A97" s="2549"/>
      <c r="B97" s="1543" t="s">
        <v>2128</v>
      </c>
      <c r="C97" s="1558">
        <v>335</v>
      </c>
      <c r="D97" s="2548" t="s">
        <v>494</v>
      </c>
      <c r="E97" s="1568" t="s">
        <v>492</v>
      </c>
    </row>
    <row r="98" spans="1:5">
      <c r="A98" s="2549"/>
      <c r="B98" s="1543" t="s">
        <v>2129</v>
      </c>
      <c r="C98" s="2541" t="s">
        <v>2130</v>
      </c>
      <c r="D98" s="2527" t="s">
        <v>4664</v>
      </c>
      <c r="E98" s="1544"/>
    </row>
    <row r="99" spans="1:5">
      <c r="A99" s="2549"/>
      <c r="B99" s="1543" t="s">
        <v>2131</v>
      </c>
      <c r="C99" s="1564"/>
      <c r="D99" s="1559"/>
      <c r="E99" s="1544"/>
    </row>
    <row r="100" spans="1:5">
      <c r="A100" s="2549"/>
      <c r="B100" s="1543" t="s">
        <v>2132</v>
      </c>
      <c r="C100" s="1558">
        <v>340</v>
      </c>
      <c r="D100" s="1565" t="s">
        <v>3032</v>
      </c>
      <c r="E100" s="1568" t="s">
        <v>492</v>
      </c>
    </row>
    <row r="101" spans="1:5">
      <c r="A101" s="2549"/>
      <c r="B101" s="1543"/>
      <c r="C101" s="1564"/>
      <c r="D101" s="1565"/>
      <c r="E101" s="1544"/>
    </row>
    <row r="102" spans="1:5" ht="15.75">
      <c r="A102" s="2549"/>
      <c r="B102" s="1563" t="s">
        <v>2133</v>
      </c>
      <c r="C102" s="1564"/>
      <c r="D102" s="1559"/>
      <c r="E102" s="1544"/>
    </row>
    <row r="103" spans="1:5">
      <c r="A103" s="2554"/>
      <c r="B103" s="1543"/>
      <c r="C103" s="1564"/>
      <c r="D103" s="1565"/>
      <c r="E103" s="1544"/>
    </row>
    <row r="104" spans="1:5">
      <c r="A104" s="2554"/>
      <c r="B104" s="1543" t="s">
        <v>2134</v>
      </c>
      <c r="C104" s="1558" t="s">
        <v>2135</v>
      </c>
      <c r="D104" s="1565" t="s">
        <v>3034</v>
      </c>
      <c r="E104" s="1568" t="s">
        <v>492</v>
      </c>
    </row>
    <row r="105" spans="1:5">
      <c r="A105" s="2549"/>
      <c r="B105" s="1543" t="s">
        <v>2136</v>
      </c>
      <c r="C105" s="2541" t="s">
        <v>2137</v>
      </c>
      <c r="D105" s="2527" t="s">
        <v>4664</v>
      </c>
      <c r="E105" s="1544"/>
    </row>
    <row r="106" spans="1:5">
      <c r="A106" s="2549"/>
      <c r="B106" s="1543" t="s">
        <v>2138</v>
      </c>
      <c r="C106" s="2541" t="s">
        <v>4569</v>
      </c>
      <c r="D106" s="2527" t="s">
        <v>4664</v>
      </c>
      <c r="E106" s="1544"/>
    </row>
    <row r="107" spans="1:5">
      <c r="A107" s="2549"/>
      <c r="B107" s="1571" t="s">
        <v>2139</v>
      </c>
      <c r="C107" s="1558">
        <v>356</v>
      </c>
      <c r="D107" s="1565" t="s">
        <v>3032</v>
      </c>
      <c r="E107" s="1568" t="s">
        <v>492</v>
      </c>
    </row>
    <row r="108" spans="1:5">
      <c r="A108" s="2549"/>
      <c r="B108" s="1543"/>
      <c r="C108" s="1564" t="s">
        <v>2925</v>
      </c>
      <c r="D108" s="1565"/>
      <c r="E108" s="1544"/>
    </row>
    <row r="109" spans="1:5" ht="15.75">
      <c r="A109" s="2549"/>
      <c r="B109" s="1563" t="s">
        <v>2140</v>
      </c>
      <c r="C109" s="1564" t="s">
        <v>2925</v>
      </c>
      <c r="D109" s="1565"/>
      <c r="E109" s="1544"/>
    </row>
    <row r="110" spans="1:5">
      <c r="A110" s="2549"/>
      <c r="B110" s="1543"/>
      <c r="C110" s="1564" t="s">
        <v>2925</v>
      </c>
      <c r="D110" s="1565"/>
      <c r="E110" s="1544"/>
    </row>
    <row r="111" spans="1:5">
      <c r="A111" s="2549"/>
      <c r="B111" s="2550" t="s">
        <v>4314</v>
      </c>
      <c r="C111" s="2551">
        <v>397</v>
      </c>
      <c r="D111" s="2527" t="s">
        <v>4664</v>
      </c>
      <c r="E111" s="2511"/>
    </row>
    <row r="112" spans="1:5">
      <c r="A112" s="2549"/>
      <c r="B112" s="2550" t="s">
        <v>4316</v>
      </c>
      <c r="C112" s="2551">
        <v>398</v>
      </c>
      <c r="D112" s="2527" t="s">
        <v>4664</v>
      </c>
      <c r="E112" s="2511"/>
    </row>
    <row r="113" spans="1:9">
      <c r="A113" s="2549"/>
      <c r="B113" s="2550" t="s">
        <v>4150</v>
      </c>
      <c r="C113" s="2551">
        <v>400</v>
      </c>
      <c r="D113" s="2527" t="s">
        <v>4664</v>
      </c>
      <c r="E113" s="2511"/>
    </row>
    <row r="114" spans="1:9">
      <c r="A114" s="2549"/>
      <c r="B114" s="2550" t="s">
        <v>4182</v>
      </c>
      <c r="C114" s="2551" t="s">
        <v>4315</v>
      </c>
      <c r="D114" s="2527" t="s">
        <v>4664</v>
      </c>
      <c r="E114" s="2511"/>
    </row>
    <row r="115" spans="1:9">
      <c r="A115" s="2549"/>
      <c r="B115" s="2550" t="s">
        <v>2141</v>
      </c>
      <c r="C115" s="2551">
        <v>401</v>
      </c>
      <c r="D115" s="2527" t="s">
        <v>4664</v>
      </c>
      <c r="E115" s="2511"/>
      <c r="H115" s="1894"/>
      <c r="I115" s="2768" t="s">
        <v>4664</v>
      </c>
    </row>
    <row r="116" spans="1:9">
      <c r="A116" s="2549"/>
      <c r="B116" s="2550" t="s">
        <v>2142</v>
      </c>
      <c r="C116" s="2551">
        <v>401</v>
      </c>
      <c r="D116" s="2548" t="s">
        <v>2126</v>
      </c>
      <c r="E116" s="2511"/>
    </row>
    <row r="117" spans="1:9">
      <c r="A117" s="2549"/>
      <c r="B117" s="2550" t="s">
        <v>2143</v>
      </c>
      <c r="C117" s="2551" t="s">
        <v>4568</v>
      </c>
      <c r="D117" s="2527" t="s">
        <v>4664</v>
      </c>
      <c r="E117" s="2559"/>
    </row>
    <row r="118" spans="1:9">
      <c r="A118" s="2549"/>
      <c r="B118" s="2550" t="s">
        <v>2144</v>
      </c>
      <c r="C118" s="2551" t="s">
        <v>4567</v>
      </c>
      <c r="D118" s="2527" t="s">
        <v>4664</v>
      </c>
      <c r="E118" s="2511"/>
    </row>
    <row r="119" spans="1:9">
      <c r="A119" s="2549"/>
      <c r="B119" s="2550" t="s">
        <v>2145</v>
      </c>
      <c r="C119" s="2551" t="s">
        <v>4566</v>
      </c>
      <c r="D119" s="2527" t="s">
        <v>4664</v>
      </c>
      <c r="E119" s="2511"/>
    </row>
    <row r="120" spans="1:9">
      <c r="A120" s="2549"/>
      <c r="B120" s="2550" t="s">
        <v>2146</v>
      </c>
      <c r="C120" s="2551" t="s">
        <v>4565</v>
      </c>
      <c r="D120" s="2527" t="s">
        <v>4664</v>
      </c>
      <c r="E120" s="2511"/>
    </row>
    <row r="121" spans="1:9">
      <c r="A121" s="2549"/>
      <c r="B121" s="2550" t="s">
        <v>4217</v>
      </c>
      <c r="C121" s="2551" t="s">
        <v>4218</v>
      </c>
      <c r="D121" s="2527" t="s">
        <v>4664</v>
      </c>
      <c r="E121" s="2511"/>
    </row>
    <row r="122" spans="1:9">
      <c r="A122" s="2549"/>
      <c r="B122" s="2550" t="s">
        <v>4219</v>
      </c>
      <c r="C122" s="2551" t="s">
        <v>4220</v>
      </c>
      <c r="D122" s="2527" t="s">
        <v>4664</v>
      </c>
      <c r="E122" s="2511"/>
    </row>
    <row r="123" spans="1:9" ht="16.5" thickBot="1">
      <c r="A123" s="2555"/>
      <c r="B123" s="1574"/>
      <c r="C123" s="1575"/>
      <c r="D123" s="1576"/>
      <c r="E123" s="1577"/>
    </row>
    <row r="124" spans="1:9">
      <c r="A124" s="2249" t="s">
        <v>4665</v>
      </c>
      <c r="B124" s="2486"/>
      <c r="C124" s="2486"/>
      <c r="D124" s="1564"/>
      <c r="E124" s="1564"/>
    </row>
    <row r="125" spans="1:9" ht="15.75" thickBot="1">
      <c r="A125" s="2556" t="s">
        <v>2147</v>
      </c>
      <c r="B125" s="1579"/>
      <c r="C125" s="1579"/>
      <c r="D125" s="1579"/>
      <c r="E125" s="1579"/>
    </row>
    <row r="126" spans="1:9">
      <c r="A126" s="2480"/>
      <c r="B126" s="1539" t="s">
        <v>1804</v>
      </c>
      <c r="C126" s="1539" t="s">
        <v>1805</v>
      </c>
      <c r="D126" s="1539" t="s">
        <v>1806</v>
      </c>
      <c r="E126" s="1540" t="s">
        <v>1807</v>
      </c>
    </row>
    <row r="127" spans="1:9">
      <c r="A127" s="2485"/>
      <c r="B127" s="1543"/>
      <c r="C127" s="1543" t="s">
        <v>1808</v>
      </c>
      <c r="D127" s="1543" t="s">
        <v>1809</v>
      </c>
      <c r="E127" s="1544"/>
    </row>
    <row r="128" spans="1:9">
      <c r="A128" s="2485"/>
      <c r="B128" s="1543">
        <f>'Data Sheet'!$D$27</f>
        <v>0</v>
      </c>
      <c r="C128" s="1543" t="s">
        <v>3016</v>
      </c>
      <c r="D128" s="1546" t="str">
        <f>'Data Sheet'!$C$40</f>
        <v>April 30, 2017</v>
      </c>
      <c r="E128" s="3378" t="str">
        <f>'Data Sheet'!$C$38</f>
        <v>December 31, 2016</v>
      </c>
    </row>
    <row r="129" spans="1:5">
      <c r="A129" s="2553"/>
      <c r="B129" s="1580"/>
      <c r="C129" s="1580"/>
      <c r="D129" s="1580"/>
      <c r="E129" s="1581"/>
    </row>
    <row r="130" spans="1:5" ht="15.75">
      <c r="A130" s="2562" t="s">
        <v>1671</v>
      </c>
      <c r="B130" s="1583"/>
      <c r="C130" s="1583"/>
      <c r="D130" s="1583"/>
      <c r="E130" s="1584"/>
    </row>
    <row r="131" spans="1:5">
      <c r="A131" s="2485"/>
      <c r="B131" s="1564"/>
      <c r="C131" s="1564"/>
      <c r="D131" s="1564"/>
      <c r="E131" s="1544"/>
    </row>
    <row r="132" spans="1:5">
      <c r="A132" s="2553"/>
      <c r="B132" s="1554" t="s">
        <v>3020</v>
      </c>
      <c r="C132" s="1555" t="s">
        <v>3021</v>
      </c>
      <c r="D132" s="1556" t="s">
        <v>3022</v>
      </c>
      <c r="E132" s="1557" t="s">
        <v>3023</v>
      </c>
    </row>
    <row r="133" spans="1:5">
      <c r="A133" s="2485"/>
      <c r="B133" s="1543"/>
      <c r="C133" s="1558" t="s">
        <v>3024</v>
      </c>
      <c r="D133" s="1559" t="s">
        <v>3025</v>
      </c>
      <c r="E133" s="1544"/>
    </row>
    <row r="134" spans="1:5">
      <c r="A134" s="2490"/>
      <c r="B134" s="1560" t="s">
        <v>3026</v>
      </c>
      <c r="C134" s="1561" t="s">
        <v>3027</v>
      </c>
      <c r="D134" s="1562" t="s">
        <v>3028</v>
      </c>
      <c r="E134" s="1547" t="s">
        <v>3029</v>
      </c>
    </row>
    <row r="135" spans="1:5" ht="15.75">
      <c r="A135" s="2485"/>
      <c r="B135" s="1563" t="s">
        <v>2148</v>
      </c>
      <c r="C135" s="1564"/>
      <c r="D135" s="1565"/>
      <c r="E135" s="1544"/>
    </row>
    <row r="136" spans="1:5" ht="15.75">
      <c r="A136" s="2549"/>
      <c r="B136" s="1563"/>
      <c r="C136" s="1566"/>
      <c r="D136" s="1565"/>
      <c r="E136" s="1544"/>
    </row>
    <row r="137" spans="1:5">
      <c r="A137" s="2549"/>
      <c r="B137" s="1543" t="s">
        <v>2149</v>
      </c>
      <c r="C137" s="1567" t="s">
        <v>2150</v>
      </c>
      <c r="D137" s="1565" t="s">
        <v>3032</v>
      </c>
      <c r="E137" s="1544"/>
    </row>
    <row r="138" spans="1:5">
      <c r="A138" s="2549"/>
      <c r="B138" s="1543" t="s">
        <v>2151</v>
      </c>
      <c r="C138" s="1567" t="s">
        <v>4564</v>
      </c>
      <c r="D138" s="2527" t="s">
        <v>4664</v>
      </c>
      <c r="E138" s="1544"/>
    </row>
    <row r="139" spans="1:5">
      <c r="A139" s="2549"/>
      <c r="B139" s="1543" t="s">
        <v>2152</v>
      </c>
      <c r="C139" s="1567" t="s">
        <v>2153</v>
      </c>
      <c r="D139" s="1565" t="s">
        <v>3034</v>
      </c>
      <c r="E139" s="1544"/>
    </row>
    <row r="140" spans="1:5">
      <c r="A140" s="2557"/>
      <c r="B140" s="1543" t="s">
        <v>2154</v>
      </c>
      <c r="C140" s="1567">
        <v>429</v>
      </c>
      <c r="D140" s="1565" t="s">
        <v>1301</v>
      </c>
      <c r="E140" s="1573"/>
    </row>
    <row r="141" spans="1:5">
      <c r="A141" s="2549"/>
      <c r="B141" s="2550" t="s">
        <v>4360</v>
      </c>
      <c r="C141" s="2558">
        <v>430</v>
      </c>
      <c r="D141" s="2527" t="s">
        <v>4664</v>
      </c>
      <c r="E141" s="2511"/>
    </row>
    <row r="142" spans="1:5">
      <c r="A142" s="2549"/>
      <c r="B142" s="1543" t="s">
        <v>1341</v>
      </c>
      <c r="C142" s="1567">
        <v>450</v>
      </c>
      <c r="D142" s="1565" t="s">
        <v>3032</v>
      </c>
      <c r="E142" s="1544"/>
    </row>
    <row r="143" spans="1:5" ht="15.75">
      <c r="A143" s="2549"/>
      <c r="B143" s="1543" t="s">
        <v>1342</v>
      </c>
      <c r="C143" s="1566"/>
      <c r="D143" s="1565"/>
      <c r="E143" s="1569"/>
    </row>
    <row r="144" spans="1:5" ht="15.75">
      <c r="A144" s="2549"/>
      <c r="B144" s="1543"/>
      <c r="C144" s="1566"/>
      <c r="D144" s="1565"/>
      <c r="E144" s="1569"/>
    </row>
    <row r="145" spans="1:5">
      <c r="A145" s="2549"/>
      <c r="B145" s="1543" t="s">
        <v>1343</v>
      </c>
      <c r="C145" s="1566"/>
      <c r="D145" s="1565"/>
      <c r="E145" s="1544"/>
    </row>
    <row r="146" spans="1:5" ht="15.75">
      <c r="A146" s="2549"/>
      <c r="B146" s="1543"/>
      <c r="C146" s="1566"/>
      <c r="D146" s="1565"/>
      <c r="E146" s="1569"/>
    </row>
    <row r="147" spans="1:5" ht="15.75">
      <c r="A147" s="2549"/>
      <c r="B147" s="1571" t="s">
        <v>1344</v>
      </c>
      <c r="C147" s="1564"/>
      <c r="D147" s="1565"/>
      <c r="E147" s="1569"/>
    </row>
    <row r="148" spans="1:5" ht="15.75">
      <c r="A148" s="2549"/>
      <c r="B148" s="1563"/>
      <c r="C148" s="1564"/>
      <c r="D148" s="1565"/>
      <c r="E148" s="1569"/>
    </row>
    <row r="149" spans="1:5">
      <c r="A149" s="2549"/>
      <c r="B149" s="1543"/>
      <c r="C149" s="1564"/>
      <c r="D149" s="1565"/>
      <c r="E149" s="1544"/>
    </row>
    <row r="150" spans="1:5" ht="15.75">
      <c r="A150" s="2549"/>
      <c r="B150" s="1563" t="s">
        <v>1345</v>
      </c>
      <c r="C150" s="2563">
        <v>34335</v>
      </c>
      <c r="D150" s="2774" t="s">
        <v>4664</v>
      </c>
      <c r="E150" s="1544"/>
    </row>
    <row r="151" spans="1:5">
      <c r="A151" s="2549"/>
      <c r="B151" s="1543"/>
      <c r="C151" s="1564"/>
      <c r="D151" s="1565"/>
      <c r="E151" s="1544"/>
    </row>
    <row r="152" spans="1:5">
      <c r="A152" s="2549"/>
      <c r="B152" s="1543"/>
      <c r="C152" s="1564"/>
      <c r="D152" s="1559"/>
      <c r="E152" s="1544"/>
    </row>
    <row r="153" spans="1:5">
      <c r="A153" s="2549"/>
      <c r="B153" s="1543"/>
      <c r="C153" s="1564"/>
      <c r="D153" s="1559"/>
      <c r="E153" s="1544"/>
    </row>
    <row r="154" spans="1:5">
      <c r="A154" s="2549"/>
      <c r="B154" s="1543"/>
      <c r="C154" s="1564"/>
      <c r="D154" s="1559"/>
      <c r="E154" s="1544"/>
    </row>
    <row r="155" spans="1:5">
      <c r="A155" s="2549"/>
      <c r="B155" s="1543"/>
      <c r="C155" s="1564"/>
      <c r="D155" s="1565"/>
      <c r="E155" s="1544"/>
    </row>
    <row r="156" spans="1:5">
      <c r="A156" s="2549"/>
      <c r="B156" s="1543"/>
      <c r="C156" s="1564"/>
      <c r="D156" s="1565"/>
      <c r="E156" s="1544"/>
    </row>
    <row r="157" spans="1:5">
      <c r="A157" s="2549"/>
      <c r="B157" s="1543"/>
      <c r="C157" s="1564"/>
      <c r="D157" s="1565"/>
      <c r="E157" s="1544"/>
    </row>
    <row r="158" spans="1:5">
      <c r="A158" s="2549"/>
      <c r="B158" s="1543"/>
      <c r="C158" s="1564"/>
      <c r="D158" s="1559"/>
      <c r="E158" s="1544"/>
    </row>
    <row r="159" spans="1:5">
      <c r="A159" s="2549"/>
      <c r="B159" s="1543"/>
      <c r="C159" s="1564"/>
      <c r="D159" s="1559"/>
      <c r="E159" s="1544"/>
    </row>
    <row r="160" spans="1:5">
      <c r="A160" s="2549"/>
      <c r="B160" s="1543"/>
      <c r="C160" s="1564"/>
      <c r="D160" s="1565"/>
      <c r="E160" s="1544"/>
    </row>
    <row r="161" spans="1:5">
      <c r="A161" s="2549"/>
      <c r="B161" s="1543"/>
      <c r="C161" s="1564"/>
      <c r="D161" s="1565"/>
      <c r="E161" s="1544"/>
    </row>
    <row r="162" spans="1:5" ht="15.75">
      <c r="A162" s="2549"/>
      <c r="B162" s="1585"/>
      <c r="C162" s="1564"/>
      <c r="D162" s="1559"/>
      <c r="E162" s="1544"/>
    </row>
    <row r="163" spans="1:5">
      <c r="A163" s="2554"/>
      <c r="B163" s="1543"/>
      <c r="C163" s="1564"/>
      <c r="D163" s="1565"/>
      <c r="E163" s="1544"/>
    </row>
    <row r="164" spans="1:5">
      <c r="A164" s="2554"/>
      <c r="B164" s="1543"/>
      <c r="C164" s="1564"/>
      <c r="D164" s="1565"/>
      <c r="E164" s="1544"/>
    </row>
    <row r="165" spans="1:5">
      <c r="A165" s="2549"/>
      <c r="B165" s="1543"/>
      <c r="C165" s="1564"/>
      <c r="D165" s="1565"/>
      <c r="E165" s="1544"/>
    </row>
    <row r="166" spans="1:5">
      <c r="A166" s="2549"/>
      <c r="B166" s="1543"/>
      <c r="C166" s="1564"/>
      <c r="D166" s="1565"/>
      <c r="E166" s="1544"/>
    </row>
    <row r="167" spans="1:5">
      <c r="A167" s="2549"/>
      <c r="B167" s="1571"/>
      <c r="C167" s="1564"/>
      <c r="D167" s="1565"/>
      <c r="E167" s="1544"/>
    </row>
    <row r="168" spans="1:5">
      <c r="A168" s="2549"/>
      <c r="B168" s="1543"/>
      <c r="C168" s="1564"/>
      <c r="D168" s="1565"/>
      <c r="E168" s="1544"/>
    </row>
    <row r="169" spans="1:5" ht="15.75">
      <c r="A169" s="2549"/>
      <c r="B169" s="1563"/>
      <c r="C169" s="1564"/>
      <c r="D169" s="1565"/>
      <c r="E169" s="1544"/>
    </row>
    <row r="170" spans="1:5">
      <c r="A170" s="2549"/>
      <c r="B170" s="1543"/>
      <c r="C170" s="1564"/>
      <c r="D170" s="1565"/>
      <c r="E170" s="1544"/>
    </row>
    <row r="171" spans="1:5">
      <c r="A171" s="2549"/>
      <c r="B171" s="1543"/>
      <c r="C171" s="1564"/>
      <c r="D171" s="1565"/>
      <c r="E171" s="1544"/>
    </row>
    <row r="172" spans="1:5">
      <c r="A172" s="2549"/>
      <c r="B172" s="1543"/>
      <c r="C172" s="1564"/>
      <c r="D172" s="1565"/>
      <c r="E172" s="1544"/>
    </row>
    <row r="173" spans="1:5" ht="15.75">
      <c r="A173" s="2549"/>
      <c r="B173" s="1543"/>
      <c r="C173" s="1564"/>
      <c r="D173" s="1572"/>
      <c r="E173" s="1569"/>
    </row>
    <row r="174" spans="1:5">
      <c r="A174" s="2549"/>
      <c r="B174" s="1543"/>
      <c r="C174" s="1564"/>
      <c r="D174" s="1572"/>
      <c r="E174" s="1544"/>
    </row>
    <row r="175" spans="1:5">
      <c r="A175" s="2549"/>
      <c r="B175" s="1543"/>
      <c r="C175" s="1564"/>
      <c r="D175" s="1565"/>
      <c r="E175" s="1544"/>
    </row>
    <row r="176" spans="1:5">
      <c r="A176" s="2549"/>
      <c r="B176" s="1543"/>
      <c r="C176" s="1564"/>
      <c r="D176" s="1565"/>
      <c r="E176" s="1544"/>
    </row>
    <row r="177" spans="1:5">
      <c r="A177" s="2549"/>
      <c r="B177" s="1543"/>
      <c r="C177" s="1564"/>
      <c r="D177" s="1565"/>
      <c r="E177" s="1544"/>
    </row>
    <row r="178" spans="1:5">
      <c r="A178" s="2549"/>
      <c r="B178" s="1543"/>
      <c r="C178" s="1564"/>
      <c r="D178" s="1565"/>
      <c r="E178" s="1544"/>
    </row>
    <row r="179" spans="1:5" ht="16.5" thickBot="1">
      <c r="A179" s="2555"/>
      <c r="B179" s="1574"/>
      <c r="C179" s="1575"/>
      <c r="D179" s="1576"/>
      <c r="E179" s="1577"/>
    </row>
    <row r="180" spans="1:5">
      <c r="A180" s="2249" t="s">
        <v>4665</v>
      </c>
      <c r="B180" s="2486"/>
      <c r="C180" s="2486"/>
      <c r="D180" s="1564"/>
      <c r="E180" s="1564"/>
    </row>
    <row r="181" spans="1:5">
      <c r="A181" s="2556" t="s">
        <v>1346</v>
      </c>
      <c r="B181" s="1579"/>
      <c r="C181" s="1579"/>
      <c r="D181" s="1579"/>
      <c r="E181" s="1579"/>
    </row>
    <row r="182" spans="1:5">
      <c r="A182" s="2486"/>
      <c r="B182" s="1564"/>
      <c r="C182" s="1564"/>
      <c r="D182" s="1564"/>
      <c r="E182" s="1564"/>
    </row>
    <row r="183" spans="1:5">
      <c r="A183" s="2486"/>
    </row>
    <row r="184" spans="1:5">
      <c r="A184" s="2486"/>
      <c r="B184" s="1564"/>
      <c r="C184" s="1579"/>
      <c r="D184" s="1579"/>
      <c r="E184" s="1579"/>
    </row>
    <row r="187" spans="1:5">
      <c r="A187" s="2486"/>
      <c r="B187" s="1586"/>
    </row>
    <row r="188" spans="1:5">
      <c r="A188" s="2486"/>
      <c r="B188" s="1586"/>
    </row>
    <row r="189" spans="1:5">
      <c r="A189" s="2486"/>
      <c r="B189" s="1586"/>
    </row>
    <row r="190" spans="1:5">
      <c r="A190" s="2486"/>
      <c r="B190" s="1586"/>
    </row>
    <row r="191" spans="1:5">
      <c r="A191" s="2486"/>
      <c r="B191" s="1586"/>
    </row>
    <row r="192" spans="1:5">
      <c r="A192" s="2486"/>
      <c r="B192" s="1586"/>
    </row>
    <row r="193" spans="1:2">
      <c r="A193" s="2486"/>
      <c r="B193" s="1586"/>
    </row>
    <row r="194" spans="1:2">
      <c r="A194" s="2486"/>
      <c r="B194" s="1586"/>
    </row>
    <row r="195" spans="1:2">
      <c r="A195" s="2486"/>
      <c r="B195" s="1586"/>
    </row>
    <row r="196" spans="1:2">
      <c r="B196" s="1586"/>
    </row>
  </sheetData>
  <printOptions horizontalCentered="1" verticalCentered="1"/>
  <pageMargins left="0.5" right="0.5" top="0" bottom="0" header="0.25" footer="0.25"/>
  <pageSetup scale="76" fitToHeight="3" orientation="portrait" r:id="rId1"/>
  <headerFooter alignWithMargins="0"/>
  <rowBreaks count="2" manualBreakCount="2">
    <brk id="61" max="16383" man="1"/>
    <brk id="125"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58"/>
  <sheetViews>
    <sheetView defaultGridColor="0" view="pageBreakPreview" topLeftCell="A16" colorId="22" zoomScale="85" zoomScaleNormal="100" zoomScaleSheetLayoutView="85" workbookViewId="0"/>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1.6640625" style="9" customWidth="1"/>
    <col min="6" max="6" width="13.6640625" style="9" customWidth="1"/>
    <col min="7" max="7" width="15.6640625" style="9" customWidth="1"/>
    <col min="8" max="8" width="16.88671875" style="9" customWidth="1"/>
    <col min="9" max="16384" width="9.6640625" style="9"/>
  </cols>
  <sheetData>
    <row r="1" spans="1:8">
      <c r="A1" s="815"/>
      <c r="B1" s="816" t="s">
        <v>1804</v>
      </c>
      <c r="C1" s="817" t="s">
        <v>1347</v>
      </c>
      <c r="D1" s="818"/>
      <c r="E1" s="818"/>
      <c r="F1" s="816"/>
      <c r="G1" s="818" t="s">
        <v>1806</v>
      </c>
      <c r="H1" s="819" t="s">
        <v>1807</v>
      </c>
    </row>
    <row r="2" spans="1:8">
      <c r="A2" s="820"/>
      <c r="B2" s="821" t="str">
        <f>'Data Sheet'!$C$25</f>
        <v>Orange &amp; Rockland Utilities, Inc</v>
      </c>
      <c r="C2" s="428" t="s">
        <v>1348</v>
      </c>
      <c r="D2" s="9" t="s">
        <v>1349</v>
      </c>
      <c r="F2" s="821" t="s">
        <v>1350</v>
      </c>
      <c r="G2" s="822" t="s">
        <v>1809</v>
      </c>
      <c r="H2" s="823"/>
    </row>
    <row r="3" spans="1:8" ht="15" customHeight="1">
      <c r="A3" s="824"/>
      <c r="B3" s="460"/>
      <c r="C3" s="478" t="s">
        <v>1351</v>
      </c>
      <c r="D3" s="460" t="s">
        <v>1349</v>
      </c>
      <c r="E3" s="460"/>
      <c r="F3" s="825" t="s">
        <v>1352</v>
      </c>
      <c r="G3" s="681" t="str">
        <f>'Data Sheet'!$C$40</f>
        <v>April 30, 2017</v>
      </c>
      <c r="H3" s="1262" t="str">
        <f>'Data Sheet'!$C$38</f>
        <v>December 31, 2016</v>
      </c>
    </row>
    <row r="4" spans="1:8" ht="15" customHeight="1">
      <c r="A4" s="826" t="s">
        <v>1353</v>
      </c>
      <c r="B4" s="827"/>
      <c r="C4" s="827"/>
      <c r="D4" s="827"/>
      <c r="E4" s="827"/>
      <c r="F4" s="827"/>
      <c r="G4" s="827"/>
      <c r="H4" s="828"/>
    </row>
    <row r="5" spans="1:8">
      <c r="A5" s="820"/>
      <c r="B5" s="3396" t="s">
        <v>117</v>
      </c>
      <c r="C5" s="3400"/>
      <c r="D5" s="3400"/>
      <c r="E5" s="3400"/>
      <c r="F5" s="3400"/>
      <c r="G5" s="3400"/>
      <c r="H5" s="3401"/>
    </row>
    <row r="6" spans="1:8">
      <c r="A6" s="820"/>
      <c r="B6" s="3402"/>
      <c r="C6" s="3402"/>
      <c r="D6" s="3402"/>
      <c r="E6" s="3402"/>
      <c r="F6" s="3402"/>
      <c r="G6" s="3402"/>
      <c r="H6" s="3403"/>
    </row>
    <row r="7" spans="1:8">
      <c r="A7" s="820"/>
      <c r="B7" s="3402"/>
      <c r="C7" s="3402"/>
      <c r="D7" s="3402"/>
      <c r="E7" s="3402"/>
      <c r="F7" s="3402"/>
      <c r="G7" s="3402"/>
      <c r="H7" s="3403"/>
    </row>
    <row r="8" spans="1:8">
      <c r="A8" s="820"/>
      <c r="B8" s="831"/>
      <c r="C8" s="831"/>
      <c r="D8" s="831"/>
      <c r="E8" s="831"/>
      <c r="F8" s="831"/>
      <c r="G8" s="831"/>
      <c r="H8" s="830"/>
    </row>
    <row r="9" spans="1:8">
      <c r="A9" s="820"/>
      <c r="B9" s="3377" t="s">
        <v>5962</v>
      </c>
      <c r="C9" s="831"/>
      <c r="D9" s="831"/>
      <c r="E9" s="831"/>
      <c r="F9" s="831"/>
      <c r="G9" s="831"/>
      <c r="H9" s="830"/>
    </row>
    <row r="10" spans="1:8">
      <c r="A10" s="820"/>
      <c r="B10" s="3377" t="s">
        <v>5919</v>
      </c>
      <c r="C10" s="12"/>
      <c r="D10" s="12"/>
      <c r="E10" s="12"/>
      <c r="F10" s="12"/>
      <c r="G10" s="12"/>
      <c r="H10" s="832"/>
    </row>
    <row r="11" spans="1:8">
      <c r="A11" s="820"/>
      <c r="B11" s="3377" t="s">
        <v>5920</v>
      </c>
      <c r="C11" s="12"/>
      <c r="D11" s="12"/>
      <c r="E11" s="12"/>
      <c r="F11" s="12"/>
      <c r="G11" s="12"/>
      <c r="H11" s="832"/>
    </row>
    <row r="12" spans="1:8">
      <c r="A12" s="820"/>
      <c r="B12" s="12"/>
      <c r="C12" s="12"/>
      <c r="D12" s="12"/>
      <c r="E12" s="12"/>
      <c r="F12" s="12"/>
      <c r="G12" s="12"/>
      <c r="H12" s="832"/>
    </row>
    <row r="13" spans="1:8">
      <c r="A13" s="820"/>
      <c r="B13" s="12"/>
      <c r="C13" s="12"/>
      <c r="D13" s="12"/>
      <c r="E13" s="12"/>
      <c r="F13" s="12"/>
      <c r="G13" s="12"/>
      <c r="H13" s="832"/>
    </row>
    <row r="14" spans="1:8">
      <c r="A14" s="820"/>
      <c r="B14" s="12"/>
      <c r="C14" s="12"/>
      <c r="D14" s="12"/>
      <c r="E14" s="12"/>
      <c r="F14" s="12"/>
      <c r="G14" s="12"/>
      <c r="H14" s="832"/>
    </row>
    <row r="15" spans="1:8">
      <c r="A15" s="824"/>
      <c r="B15" s="827"/>
      <c r="C15" s="827"/>
      <c r="D15" s="827"/>
      <c r="E15" s="827"/>
      <c r="F15" s="827"/>
      <c r="G15" s="827"/>
      <c r="H15" s="828"/>
    </row>
    <row r="16" spans="1:8">
      <c r="A16" s="820"/>
      <c r="B16" s="3396" t="s">
        <v>118</v>
      </c>
      <c r="C16" s="3404"/>
      <c r="D16" s="3404"/>
      <c r="E16" s="3404"/>
      <c r="F16" s="3404"/>
      <c r="G16" s="3404"/>
      <c r="H16" s="3397"/>
    </row>
    <row r="17" spans="1:8">
      <c r="A17" s="820"/>
      <c r="B17" s="3405"/>
      <c r="C17" s="3405"/>
      <c r="D17" s="3405"/>
      <c r="E17" s="3405"/>
      <c r="F17" s="3405"/>
      <c r="G17" s="3405"/>
      <c r="H17" s="3399"/>
    </row>
    <row r="18" spans="1:8">
      <c r="A18" s="820"/>
      <c r="B18" s="3405"/>
      <c r="C18" s="3405"/>
      <c r="D18" s="3405"/>
      <c r="E18" s="3405"/>
      <c r="F18" s="3405"/>
      <c r="G18" s="3405"/>
      <c r="H18" s="3399"/>
    </row>
    <row r="19" spans="1:8">
      <c r="A19" s="820"/>
      <c r="B19" s="829"/>
      <c r="C19" s="829"/>
      <c r="D19" s="829"/>
      <c r="E19" s="829"/>
      <c r="F19" s="829"/>
      <c r="G19" s="829"/>
      <c r="H19" s="832"/>
    </row>
    <row r="20" spans="1:8">
      <c r="A20" s="820"/>
      <c r="B20" s="3377" t="s">
        <v>5963</v>
      </c>
      <c r="C20" s="12"/>
      <c r="D20" s="12"/>
      <c r="E20" s="12"/>
      <c r="F20" s="12"/>
      <c r="G20" s="12"/>
      <c r="H20" s="832"/>
    </row>
    <row r="21" spans="1:8">
      <c r="A21" s="820"/>
      <c r="B21" s="12"/>
      <c r="C21" s="12"/>
      <c r="D21" s="12"/>
      <c r="E21" s="12"/>
      <c r="F21" s="12"/>
      <c r="G21" s="12"/>
      <c r="H21" s="832"/>
    </row>
    <row r="22" spans="1:8">
      <c r="A22" s="820"/>
      <c r="B22" s="12"/>
      <c r="C22" s="12"/>
      <c r="D22" s="12"/>
      <c r="E22" s="12"/>
      <c r="F22" s="12"/>
      <c r="G22" s="12"/>
      <c r="H22" s="832"/>
    </row>
    <row r="23" spans="1:8">
      <c r="A23" s="820"/>
      <c r="B23" s="12"/>
      <c r="C23" s="12"/>
      <c r="D23" s="12"/>
      <c r="E23" s="12"/>
      <c r="F23" s="12"/>
      <c r="G23" s="12"/>
      <c r="H23" s="832"/>
    </row>
    <row r="24" spans="1:8">
      <c r="A24" s="820"/>
      <c r="B24" s="12"/>
      <c r="C24" s="12"/>
      <c r="D24" s="12"/>
      <c r="E24" s="12"/>
      <c r="F24" s="12"/>
      <c r="G24" s="12"/>
      <c r="H24" s="832"/>
    </row>
    <row r="25" spans="1:8">
      <c r="A25" s="824"/>
      <c r="B25" s="827"/>
      <c r="C25" s="827"/>
      <c r="D25" s="827"/>
      <c r="E25" s="827"/>
      <c r="F25" s="827"/>
      <c r="G25" s="827"/>
      <c r="H25" s="828"/>
    </row>
    <row r="26" spans="1:8">
      <c r="A26" s="820"/>
      <c r="B26" s="3396" t="s">
        <v>1826</v>
      </c>
      <c r="C26" s="3404"/>
      <c r="D26" s="3404"/>
      <c r="E26" s="3404"/>
      <c r="F26" s="3404"/>
      <c r="G26" s="3404"/>
      <c r="H26" s="3397"/>
    </row>
    <row r="27" spans="1:8">
      <c r="A27" s="820"/>
      <c r="B27" s="3405"/>
      <c r="C27" s="3405"/>
      <c r="D27" s="3405"/>
      <c r="E27" s="3405"/>
      <c r="F27" s="3405"/>
      <c r="G27" s="3405"/>
      <c r="H27" s="3399"/>
    </row>
    <row r="28" spans="1:8">
      <c r="A28" s="820"/>
      <c r="B28" s="3405"/>
      <c r="C28" s="3405"/>
      <c r="D28" s="3405"/>
      <c r="E28" s="3405"/>
      <c r="F28" s="3405"/>
      <c r="G28" s="3405"/>
      <c r="H28" s="3399"/>
    </row>
    <row r="29" spans="1:8">
      <c r="A29" s="820"/>
      <c r="B29" s="835"/>
      <c r="C29" s="835"/>
      <c r="D29" s="835"/>
      <c r="E29" s="835"/>
      <c r="F29" s="835"/>
      <c r="G29" s="835"/>
      <c r="H29" s="834"/>
    </row>
    <row r="30" spans="1:8">
      <c r="A30" s="820"/>
      <c r="B30" s="3377" t="s">
        <v>5964</v>
      </c>
      <c r="C30" s="12"/>
      <c r="D30" s="12"/>
      <c r="E30" s="12"/>
      <c r="F30" s="12"/>
      <c r="G30" s="12"/>
      <c r="H30" s="832"/>
    </row>
    <row r="31" spans="1:8">
      <c r="A31" s="820"/>
      <c r="B31" s="12"/>
      <c r="C31" s="12"/>
      <c r="D31" s="12"/>
      <c r="E31" s="12"/>
      <c r="F31" s="12"/>
      <c r="G31" s="12"/>
      <c r="H31" s="832"/>
    </row>
    <row r="32" spans="1:8">
      <c r="A32" s="820"/>
      <c r="B32" s="12"/>
      <c r="C32" s="12"/>
      <c r="D32" s="12"/>
      <c r="E32" s="12"/>
      <c r="F32" s="12"/>
      <c r="G32" s="12"/>
      <c r="H32" s="832"/>
    </row>
    <row r="33" spans="1:8">
      <c r="A33" s="820"/>
      <c r="B33" s="12"/>
      <c r="C33" s="12"/>
      <c r="D33" s="12"/>
      <c r="E33" s="12"/>
      <c r="F33" s="12"/>
      <c r="G33" s="12"/>
      <c r="H33" s="832"/>
    </row>
    <row r="34" spans="1:8">
      <c r="A34" s="820"/>
      <c r="B34" s="12"/>
      <c r="C34" s="12"/>
      <c r="D34" s="12"/>
      <c r="E34" s="12"/>
      <c r="F34" s="12"/>
      <c r="G34" s="12"/>
      <c r="H34" s="832"/>
    </row>
    <row r="35" spans="1:8">
      <c r="A35" s="820"/>
      <c r="B35" s="12"/>
      <c r="C35" s="12"/>
      <c r="D35" s="12"/>
      <c r="E35" s="12"/>
      <c r="F35" s="12"/>
      <c r="G35" s="12"/>
      <c r="H35" s="832"/>
    </row>
    <row r="36" spans="1:8">
      <c r="A36" s="820"/>
      <c r="B36" s="12"/>
      <c r="C36" s="12"/>
      <c r="D36" s="12"/>
      <c r="E36" s="12"/>
      <c r="F36" s="12"/>
      <c r="G36" s="12"/>
      <c r="H36" s="832"/>
    </row>
    <row r="37" spans="1:8">
      <c r="A37" s="820"/>
      <c r="B37" s="12"/>
      <c r="C37" s="12"/>
      <c r="D37" s="12"/>
      <c r="E37" s="12"/>
      <c r="F37" s="12"/>
      <c r="G37" s="12"/>
      <c r="H37" s="832"/>
    </row>
    <row r="38" spans="1:8">
      <c r="A38" s="824"/>
      <c r="B38" s="827"/>
      <c r="C38" s="827"/>
      <c r="D38" s="827"/>
      <c r="E38" s="827"/>
      <c r="F38" s="827"/>
      <c r="G38" s="827"/>
      <c r="H38" s="828"/>
    </row>
    <row r="39" spans="1:8">
      <c r="A39" s="820"/>
      <c r="B39" s="3396" t="s">
        <v>1827</v>
      </c>
      <c r="C39" s="3396"/>
      <c r="D39" s="3396"/>
      <c r="E39" s="3396"/>
      <c r="F39" s="3396"/>
      <c r="G39" s="3396"/>
      <c r="H39" s="3397"/>
    </row>
    <row r="40" spans="1:8">
      <c r="A40" s="820"/>
      <c r="B40" s="3398"/>
      <c r="C40" s="3398"/>
      <c r="D40" s="3398"/>
      <c r="E40" s="3398"/>
      <c r="F40" s="3398"/>
      <c r="G40" s="3398"/>
      <c r="H40" s="3399"/>
    </row>
    <row r="41" spans="1:8">
      <c r="A41" s="820"/>
      <c r="B41" s="12"/>
      <c r="C41" s="12"/>
      <c r="D41" s="12"/>
      <c r="E41" s="12"/>
      <c r="F41" s="12"/>
      <c r="G41" s="12"/>
      <c r="H41" s="832"/>
    </row>
    <row r="42" spans="1:8">
      <c r="A42" s="820"/>
      <c r="B42" s="3377" t="s">
        <v>5965</v>
      </c>
      <c r="C42" s="12"/>
      <c r="D42" s="12"/>
      <c r="E42" s="12"/>
      <c r="F42" s="12"/>
      <c r="G42" s="12"/>
      <c r="H42" s="832"/>
    </row>
    <row r="43" spans="1:8">
      <c r="A43" s="820"/>
      <c r="B43" s="3377" t="s">
        <v>5966</v>
      </c>
      <c r="C43" s="12"/>
      <c r="D43" s="12"/>
      <c r="E43" s="12"/>
      <c r="F43" s="12"/>
      <c r="G43" s="12"/>
      <c r="H43" s="832"/>
    </row>
    <row r="44" spans="1:8">
      <c r="A44" s="820"/>
      <c r="B44" s="12"/>
      <c r="C44" s="12"/>
      <c r="D44" s="12"/>
      <c r="E44" s="12"/>
      <c r="F44" s="12"/>
      <c r="G44" s="12"/>
      <c r="H44" s="832"/>
    </row>
    <row r="45" spans="1:8">
      <c r="A45" s="820"/>
      <c r="B45" s="12"/>
      <c r="C45" s="12"/>
      <c r="D45" s="12"/>
      <c r="E45" s="12"/>
      <c r="F45" s="12"/>
      <c r="G45" s="12"/>
      <c r="H45" s="832"/>
    </row>
    <row r="46" spans="1:8">
      <c r="A46" s="820"/>
      <c r="B46" s="12"/>
      <c r="C46" s="12"/>
      <c r="D46" s="12"/>
      <c r="E46" s="12"/>
      <c r="F46" s="12"/>
      <c r="G46" s="12"/>
      <c r="H46" s="832"/>
    </row>
    <row r="47" spans="1:8">
      <c r="A47" s="820"/>
      <c r="B47" s="12"/>
      <c r="C47" s="12"/>
      <c r="D47" s="12"/>
      <c r="E47" s="12"/>
      <c r="F47" s="12"/>
      <c r="G47" s="12"/>
      <c r="H47" s="832"/>
    </row>
    <row r="48" spans="1:8">
      <c r="A48" s="824"/>
      <c r="B48" s="827"/>
      <c r="C48" s="827"/>
      <c r="D48" s="827"/>
      <c r="E48" s="827"/>
      <c r="F48" s="827"/>
      <c r="G48" s="827"/>
      <c r="H48" s="828"/>
    </row>
    <row r="49" spans="1:8">
      <c r="A49" s="820"/>
      <c r="B49" s="3396" t="s">
        <v>1828</v>
      </c>
      <c r="C49" s="3396"/>
      <c r="D49" s="3396"/>
      <c r="E49" s="3396"/>
      <c r="F49" s="3396"/>
      <c r="G49" s="3396"/>
      <c r="H49" s="3397"/>
    </row>
    <row r="50" spans="1:8">
      <c r="A50" s="820"/>
      <c r="B50" s="3398"/>
      <c r="C50" s="3398"/>
      <c r="D50" s="3398"/>
      <c r="E50" s="3398"/>
      <c r="F50" s="3398"/>
      <c r="G50" s="3398"/>
      <c r="H50" s="3399"/>
    </row>
    <row r="51" spans="1:8">
      <c r="A51" s="820"/>
      <c r="B51" s="12"/>
      <c r="C51" s="12"/>
      <c r="D51" s="12"/>
      <c r="E51" s="12"/>
      <c r="F51" s="12"/>
      <c r="G51" s="12"/>
      <c r="H51" s="832"/>
    </row>
    <row r="52" spans="1:8">
      <c r="A52" s="820"/>
      <c r="B52" s="13" t="s">
        <v>1829</v>
      </c>
      <c r="C52" s="12"/>
      <c r="D52" s="12"/>
      <c r="E52" s="12"/>
      <c r="F52" s="12"/>
      <c r="G52" s="12"/>
      <c r="H52" s="832"/>
    </row>
    <row r="53" spans="1:8">
      <c r="A53" s="820"/>
      <c r="B53" s="13" t="s">
        <v>5967</v>
      </c>
      <c r="C53" s="12"/>
      <c r="D53" s="12"/>
      <c r="E53" s="12"/>
      <c r="F53" s="12"/>
      <c r="G53" s="12"/>
      <c r="H53" s="832"/>
    </row>
    <row r="54" spans="1:8">
      <c r="A54" s="820"/>
      <c r="C54" s="12"/>
      <c r="D54" s="12"/>
      <c r="E54" s="12"/>
      <c r="F54" s="12"/>
      <c r="G54" s="12"/>
      <c r="H54" s="832"/>
    </row>
    <row r="55" spans="1:8">
      <c r="A55" s="820"/>
      <c r="C55" s="12"/>
      <c r="D55" s="12"/>
      <c r="E55" s="12"/>
      <c r="F55" s="12"/>
      <c r="G55" s="12"/>
      <c r="H55" s="832"/>
    </row>
    <row r="56" spans="1:8" ht="15.75" thickBot="1">
      <c r="A56" s="836"/>
      <c r="B56" s="837"/>
      <c r="C56" s="838"/>
      <c r="D56" s="838"/>
      <c r="E56" s="838"/>
      <c r="F56" s="838"/>
      <c r="G56" s="838"/>
      <c r="H56" s="839"/>
    </row>
    <row r="57" spans="1:8">
      <c r="A57" s="13" t="s">
        <v>1721</v>
      </c>
      <c r="C57" s="12"/>
      <c r="D57" s="12"/>
      <c r="E57" s="12"/>
      <c r="F57" s="12"/>
      <c r="G57" s="12"/>
      <c r="H57" s="12"/>
    </row>
    <row r="58" spans="1:8">
      <c r="A58" s="12" t="s">
        <v>1722</v>
      </c>
      <c r="B58" s="12"/>
      <c r="C58" s="12"/>
      <c r="D58" s="12"/>
      <c r="E58" s="12"/>
      <c r="F58" s="12"/>
      <c r="G58" s="12"/>
      <c r="H58" s="12"/>
    </row>
  </sheetData>
  <mergeCells count="5">
    <mergeCell ref="B49:H50"/>
    <mergeCell ref="B5:H7"/>
    <mergeCell ref="B16:H18"/>
    <mergeCell ref="B26:H28"/>
    <mergeCell ref="B39:H40"/>
  </mergeCells>
  <printOptions horizontalCentered="1" verticalCentered="1"/>
  <pageMargins left="0.5" right="0.5" top="0.5" bottom="0.5" header="0" footer="0"/>
  <pageSetup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7"/>
  <sheetViews>
    <sheetView defaultGridColor="0" view="pageBreakPreview" colorId="22" zoomScale="85" zoomScaleNormal="100" zoomScaleSheetLayoutView="85" workbookViewId="0"/>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2.33203125" style="9" customWidth="1"/>
    <col min="6" max="6" width="13.6640625" style="9" customWidth="1"/>
    <col min="7" max="7" width="12.6640625" style="9" customWidth="1"/>
    <col min="8" max="8" width="17" style="9" customWidth="1"/>
    <col min="9" max="16384" width="9.6640625" style="9"/>
  </cols>
  <sheetData>
    <row r="1" spans="1:8" ht="15.75" thickBot="1">
      <c r="A1" s="815"/>
      <c r="B1" s="816" t="s">
        <v>1804</v>
      </c>
      <c r="C1" s="817" t="s">
        <v>1347</v>
      </c>
      <c r="D1" s="818"/>
      <c r="E1" s="816"/>
      <c r="F1" s="816"/>
      <c r="G1" s="818" t="s">
        <v>1806</v>
      </c>
      <c r="H1" s="819" t="s">
        <v>1807</v>
      </c>
    </row>
    <row r="2" spans="1:8">
      <c r="A2" s="815"/>
      <c r="B2" s="821" t="str">
        <f>'Data Sheet'!$C$25</f>
        <v>Orange &amp; Rockland Utilities, Inc</v>
      </c>
      <c r="C2" s="428" t="s">
        <v>1348</v>
      </c>
      <c r="D2" s="9" t="s">
        <v>1349</v>
      </c>
      <c r="F2" s="821" t="s">
        <v>1350</v>
      </c>
      <c r="G2" s="822" t="s">
        <v>1809</v>
      </c>
      <c r="H2" s="823"/>
    </row>
    <row r="3" spans="1:8" ht="15" customHeight="1">
      <c r="A3" s="824"/>
      <c r="B3" s="460"/>
      <c r="C3" s="478" t="s">
        <v>1351</v>
      </c>
      <c r="D3" s="460" t="s">
        <v>1349</v>
      </c>
      <c r="E3" s="460"/>
      <c r="F3" s="825" t="s">
        <v>1352</v>
      </c>
      <c r="G3" s="681" t="str">
        <f>'Data Sheet'!$C$40</f>
        <v>April 30, 2017</v>
      </c>
      <c r="H3" s="1263" t="str">
        <f>'Data Sheet'!$C$38</f>
        <v>December 31, 2016</v>
      </c>
    </row>
    <row r="4" spans="1:8" ht="15" customHeight="1">
      <c r="A4" s="840" t="s">
        <v>1723</v>
      </c>
      <c r="B4" s="841"/>
      <c r="C4" s="841"/>
      <c r="D4" s="841"/>
      <c r="E4" s="841"/>
      <c r="F4" s="841"/>
      <c r="G4" s="841"/>
      <c r="H4" s="842"/>
    </row>
    <row r="5" spans="1:8">
      <c r="A5" s="843"/>
      <c r="B5" s="822"/>
      <c r="C5" s="844"/>
      <c r="D5" s="844"/>
      <c r="E5" s="844"/>
      <c r="F5" s="844"/>
      <c r="G5" s="844"/>
      <c r="H5" s="845"/>
    </row>
    <row r="6" spans="1:8" ht="120">
      <c r="A6" s="843"/>
      <c r="B6" s="846" t="s">
        <v>1830</v>
      </c>
      <c r="C6" s="829"/>
      <c r="D6" s="844"/>
      <c r="E6" s="822"/>
      <c r="F6" s="3406" t="s">
        <v>1831</v>
      </c>
      <c r="G6" s="3402"/>
      <c r="H6" s="3403"/>
    </row>
    <row r="7" spans="1:8">
      <c r="A7" s="843"/>
      <c r="B7" s="829"/>
      <c r="C7" s="829"/>
      <c r="D7" s="844"/>
      <c r="E7" s="822"/>
      <c r="F7" s="844"/>
      <c r="G7" s="844"/>
      <c r="H7" s="845"/>
    </row>
    <row r="8" spans="1:8">
      <c r="A8" s="847"/>
      <c r="B8" s="841" t="s">
        <v>5968</v>
      </c>
      <c r="C8" s="841"/>
      <c r="D8" s="841"/>
      <c r="E8" s="848"/>
      <c r="F8" s="841"/>
      <c r="G8" s="841"/>
      <c r="H8" s="842"/>
    </row>
    <row r="9" spans="1:8">
      <c r="A9" s="843"/>
      <c r="B9" s="844"/>
      <c r="C9" s="844"/>
      <c r="D9" s="844"/>
      <c r="E9" s="822"/>
      <c r="F9" s="844"/>
      <c r="G9" s="844"/>
      <c r="H9" s="845"/>
    </row>
    <row r="10" spans="1:8">
      <c r="A10" s="843"/>
      <c r="B10" s="844"/>
      <c r="C10" s="844"/>
      <c r="D10" s="844"/>
      <c r="E10" s="822"/>
      <c r="F10" s="844"/>
      <c r="G10" s="844"/>
      <c r="H10" s="845"/>
    </row>
    <row r="11" spans="1:8">
      <c r="A11" s="843"/>
      <c r="B11" s="844"/>
      <c r="C11" s="844"/>
      <c r="D11" s="844"/>
      <c r="E11" s="822"/>
      <c r="F11" s="844"/>
      <c r="G11" s="844"/>
      <c r="H11" s="845"/>
    </row>
    <row r="12" spans="1:8">
      <c r="A12" s="843"/>
      <c r="B12" s="844"/>
      <c r="C12" s="844"/>
      <c r="D12" s="844"/>
      <c r="E12" s="822"/>
      <c r="F12" s="844"/>
      <c r="G12" s="844"/>
      <c r="H12" s="845"/>
    </row>
    <row r="13" spans="1:8">
      <c r="A13" s="843"/>
      <c r="B13" s="844"/>
      <c r="C13" s="844"/>
      <c r="D13" s="844"/>
      <c r="E13" s="822"/>
      <c r="F13" s="844"/>
      <c r="G13" s="844"/>
      <c r="H13" s="845"/>
    </row>
    <row r="14" spans="1:8">
      <c r="A14" s="843"/>
      <c r="B14" s="844"/>
      <c r="C14" s="844"/>
      <c r="D14" s="844"/>
      <c r="E14" s="822"/>
      <c r="F14" s="844"/>
      <c r="G14" s="844"/>
      <c r="H14" s="845"/>
    </row>
    <row r="15" spans="1:8">
      <c r="A15" s="843"/>
      <c r="B15" s="844"/>
      <c r="C15" s="844"/>
      <c r="D15" s="844"/>
      <c r="E15" s="822"/>
      <c r="F15" s="844"/>
      <c r="G15" s="844"/>
      <c r="H15" s="845"/>
    </row>
    <row r="16" spans="1:8">
      <c r="A16" s="843"/>
      <c r="B16" s="844"/>
      <c r="C16" s="844"/>
      <c r="D16" s="844"/>
      <c r="E16" s="822"/>
      <c r="F16" s="844"/>
      <c r="G16" s="844"/>
      <c r="H16" s="845"/>
    </row>
    <row r="17" spans="1:8">
      <c r="A17" s="843"/>
      <c r="B17" s="844"/>
      <c r="C17" s="844"/>
      <c r="D17" s="844"/>
      <c r="E17" s="822"/>
      <c r="F17" s="822"/>
      <c r="G17" s="822"/>
      <c r="H17" s="849"/>
    </row>
    <row r="18" spans="1:8">
      <c r="A18" s="843"/>
      <c r="B18" s="844"/>
      <c r="C18" s="844"/>
      <c r="D18" s="844"/>
      <c r="E18" s="822"/>
      <c r="F18" s="822"/>
      <c r="G18" s="822"/>
      <c r="H18" s="849"/>
    </row>
    <row r="19" spans="1:8">
      <c r="A19" s="843"/>
      <c r="B19" s="844"/>
      <c r="C19" s="844"/>
      <c r="D19" s="844"/>
      <c r="E19" s="822"/>
      <c r="F19" s="822"/>
      <c r="G19" s="822"/>
      <c r="H19" s="849"/>
    </row>
    <row r="20" spans="1:8">
      <c r="A20" s="843"/>
      <c r="B20" s="844"/>
      <c r="C20" s="844"/>
      <c r="D20" s="844"/>
      <c r="E20" s="822"/>
      <c r="F20" s="822"/>
      <c r="G20" s="822"/>
      <c r="H20" s="849"/>
    </row>
    <row r="21" spans="1:8">
      <c r="A21" s="843"/>
      <c r="B21" s="844"/>
      <c r="C21" s="844"/>
      <c r="D21" s="844"/>
      <c r="E21" s="822"/>
      <c r="F21" s="822"/>
      <c r="G21" s="822"/>
      <c r="H21" s="849"/>
    </row>
    <row r="22" spans="1:8">
      <c r="A22" s="843"/>
      <c r="B22" s="844"/>
      <c r="C22" s="844"/>
      <c r="D22" s="844"/>
      <c r="E22" s="822"/>
      <c r="F22" s="822"/>
      <c r="G22" s="822"/>
      <c r="H22" s="849"/>
    </row>
    <row r="23" spans="1:8">
      <c r="A23" s="843"/>
      <c r="B23" s="844"/>
      <c r="C23" s="844"/>
      <c r="D23" s="844"/>
      <c r="E23" s="822"/>
      <c r="F23" s="822"/>
      <c r="G23" s="822"/>
      <c r="H23" s="849"/>
    </row>
    <row r="24" spans="1:8">
      <c r="A24" s="843"/>
      <c r="B24" s="844"/>
      <c r="C24" s="844"/>
      <c r="D24" s="844"/>
      <c r="E24" s="822"/>
      <c r="F24" s="822"/>
      <c r="G24" s="822"/>
      <c r="H24" s="849"/>
    </row>
    <row r="25" spans="1:8">
      <c r="A25" s="843"/>
      <c r="B25" s="844"/>
      <c r="C25" s="844"/>
      <c r="D25" s="844"/>
      <c r="E25" s="822"/>
      <c r="F25" s="822"/>
      <c r="G25" s="822"/>
      <c r="H25" s="849"/>
    </row>
    <row r="26" spans="1:8">
      <c r="A26" s="843"/>
      <c r="B26" s="844"/>
      <c r="C26" s="844"/>
      <c r="D26" s="844"/>
      <c r="E26" s="822"/>
      <c r="F26" s="822"/>
      <c r="G26" s="822"/>
      <c r="H26" s="849"/>
    </row>
    <row r="27" spans="1:8">
      <c r="A27" s="843"/>
      <c r="B27" s="844"/>
      <c r="C27" s="844"/>
      <c r="D27" s="844"/>
      <c r="E27" s="822"/>
      <c r="F27" s="822"/>
      <c r="G27" s="822"/>
      <c r="H27" s="849"/>
    </row>
    <row r="28" spans="1:8">
      <c r="A28" s="843"/>
      <c r="B28" s="844"/>
      <c r="C28" s="844"/>
      <c r="D28" s="844"/>
      <c r="E28" s="822"/>
      <c r="F28" s="822"/>
      <c r="G28" s="822"/>
      <c r="H28" s="849"/>
    </row>
    <row r="29" spans="1:8">
      <c r="A29" s="843"/>
      <c r="B29" s="844"/>
      <c r="C29" s="844"/>
      <c r="D29" s="844"/>
      <c r="E29" s="822"/>
      <c r="F29" s="822"/>
      <c r="G29" s="822"/>
      <c r="H29" s="849"/>
    </row>
    <row r="30" spans="1:8">
      <c r="A30" s="843"/>
      <c r="B30" s="844"/>
      <c r="C30" s="844"/>
      <c r="D30" s="844"/>
      <c r="E30" s="822"/>
      <c r="F30" s="822"/>
      <c r="G30" s="822"/>
      <c r="H30" s="849"/>
    </row>
    <row r="31" spans="1:8">
      <c r="A31" s="843"/>
      <c r="B31" s="844"/>
      <c r="C31" s="844"/>
      <c r="D31" s="844"/>
      <c r="E31" s="822"/>
      <c r="F31" s="822"/>
      <c r="G31" s="822"/>
      <c r="H31" s="849"/>
    </row>
    <row r="32" spans="1:8">
      <c r="A32" s="843"/>
      <c r="B32" s="822"/>
      <c r="C32" s="822"/>
      <c r="D32" s="822"/>
      <c r="E32" s="822"/>
      <c r="F32" s="822"/>
      <c r="G32" s="822"/>
      <c r="H32" s="849"/>
    </row>
    <row r="33" spans="1:8">
      <c r="A33" s="843"/>
      <c r="B33" s="822"/>
      <c r="C33" s="822"/>
      <c r="D33" s="822"/>
      <c r="E33" s="822"/>
      <c r="F33" s="822"/>
      <c r="G33" s="822"/>
      <c r="H33" s="849"/>
    </row>
    <row r="34" spans="1:8">
      <c r="A34" s="843"/>
      <c r="B34" s="822"/>
      <c r="C34" s="822"/>
      <c r="D34" s="822"/>
      <c r="E34" s="822"/>
      <c r="F34" s="822"/>
      <c r="G34" s="822"/>
      <c r="H34" s="849"/>
    </row>
    <row r="35" spans="1:8">
      <c r="A35" s="843"/>
      <c r="B35" s="822"/>
      <c r="C35" s="822"/>
      <c r="D35" s="822"/>
      <c r="E35" s="822"/>
      <c r="F35" s="822"/>
      <c r="G35" s="822"/>
      <c r="H35" s="849"/>
    </row>
    <row r="36" spans="1:8">
      <c r="A36" s="843"/>
      <c r="B36" s="822"/>
      <c r="C36" s="822"/>
      <c r="D36" s="822"/>
      <c r="E36" s="822"/>
      <c r="F36" s="822"/>
      <c r="G36" s="822"/>
      <c r="H36" s="849"/>
    </row>
    <row r="37" spans="1:8">
      <c r="A37" s="843"/>
      <c r="B37" s="822"/>
      <c r="C37" s="822"/>
      <c r="D37" s="822"/>
      <c r="E37" s="822"/>
      <c r="F37" s="822"/>
      <c r="G37" s="822"/>
      <c r="H37" s="849"/>
    </row>
    <row r="38" spans="1:8">
      <c r="A38" s="843"/>
      <c r="B38" s="822"/>
      <c r="C38" s="822"/>
      <c r="D38" s="822"/>
      <c r="E38" s="822"/>
      <c r="F38" s="822"/>
      <c r="G38" s="822"/>
      <c r="H38" s="849"/>
    </row>
    <row r="39" spans="1:8">
      <c r="A39" s="843"/>
      <c r="B39" s="822"/>
      <c r="C39" s="822"/>
      <c r="D39" s="822"/>
      <c r="E39" s="822"/>
      <c r="F39" s="822"/>
      <c r="G39" s="822"/>
      <c r="H39" s="849"/>
    </row>
    <row r="40" spans="1:8">
      <c r="A40" s="843"/>
      <c r="B40" s="822"/>
      <c r="C40" s="822"/>
      <c r="D40" s="822"/>
      <c r="E40" s="822"/>
      <c r="F40" s="822"/>
      <c r="G40" s="822"/>
      <c r="H40" s="849"/>
    </row>
    <row r="41" spans="1:8">
      <c r="A41" s="843"/>
      <c r="B41" s="822"/>
      <c r="C41" s="822"/>
      <c r="D41" s="822"/>
      <c r="E41" s="822"/>
      <c r="F41" s="822"/>
      <c r="G41" s="822"/>
      <c r="H41" s="849"/>
    </row>
    <row r="42" spans="1:8">
      <c r="A42" s="843"/>
      <c r="B42" s="822"/>
      <c r="C42" s="822"/>
      <c r="D42" s="822"/>
      <c r="E42" s="822"/>
      <c r="F42" s="822"/>
      <c r="G42" s="822"/>
      <c r="H42" s="849"/>
    </row>
    <row r="43" spans="1:8">
      <c r="A43" s="843"/>
      <c r="B43" s="822"/>
      <c r="C43" s="844"/>
      <c r="D43" s="844"/>
      <c r="E43" s="844"/>
      <c r="F43" s="844"/>
      <c r="G43" s="844"/>
      <c r="H43" s="845"/>
    </row>
    <row r="44" spans="1:8">
      <c r="A44" s="843"/>
      <c r="B44" s="822"/>
      <c r="C44" s="822"/>
      <c r="D44" s="822"/>
      <c r="E44" s="822"/>
      <c r="F44" s="822"/>
      <c r="G44" s="822"/>
      <c r="H44" s="849"/>
    </row>
    <row r="45" spans="1:8">
      <c r="A45" s="843"/>
      <c r="B45" s="822"/>
      <c r="C45" s="822"/>
      <c r="D45" s="822"/>
      <c r="E45" s="822"/>
      <c r="F45" s="822"/>
      <c r="G45" s="822"/>
      <c r="H45" s="849"/>
    </row>
    <row r="46" spans="1:8">
      <c r="A46" s="843"/>
      <c r="B46" s="822"/>
      <c r="C46" s="822"/>
      <c r="D46" s="822"/>
      <c r="E46" s="822"/>
      <c r="F46" s="822"/>
      <c r="G46" s="822"/>
      <c r="H46" s="849"/>
    </row>
    <row r="47" spans="1:8" ht="15.75" thickBot="1">
      <c r="A47" s="850"/>
      <c r="B47" s="851"/>
      <c r="C47" s="852"/>
      <c r="D47" s="852"/>
      <c r="E47" s="852"/>
      <c r="F47" s="852"/>
      <c r="G47" s="852"/>
      <c r="H47" s="853"/>
    </row>
    <row r="48" spans="1:8">
      <c r="A48" s="822"/>
      <c r="B48" s="822"/>
      <c r="C48" s="844"/>
      <c r="D48" s="844"/>
      <c r="E48" s="844"/>
      <c r="F48" s="844"/>
      <c r="G48" s="844"/>
      <c r="H48" s="844"/>
    </row>
    <row r="49" spans="1:8">
      <c r="A49" s="854" t="s">
        <v>1724</v>
      </c>
      <c r="B49" s="822"/>
      <c r="C49" s="844"/>
      <c r="D49" s="844"/>
      <c r="E49" s="844"/>
      <c r="F49" s="844"/>
      <c r="G49" s="844"/>
      <c r="H49" s="844"/>
    </row>
    <row r="50" spans="1:8">
      <c r="A50" s="844" t="s">
        <v>1725</v>
      </c>
      <c r="B50" s="844"/>
      <c r="C50" s="844"/>
      <c r="D50" s="12"/>
      <c r="E50" s="844"/>
      <c r="F50" s="844"/>
      <c r="G50" s="844"/>
      <c r="H50" s="844"/>
    </row>
    <row r="51" spans="1:8">
      <c r="A51"/>
      <c r="B51"/>
      <c r="C51"/>
      <c r="D51"/>
      <c r="E51"/>
      <c r="F51"/>
      <c r="G51"/>
      <c r="H51"/>
    </row>
    <row r="52" spans="1:8">
      <c r="A52"/>
      <c r="B52"/>
      <c r="C52"/>
      <c r="D52"/>
      <c r="E52"/>
      <c r="F52"/>
      <c r="G52"/>
      <c r="H52"/>
    </row>
    <row r="53" spans="1:8">
      <c r="A53"/>
      <c r="B53"/>
      <c r="C53"/>
      <c r="D53"/>
      <c r="E53"/>
      <c r="F53"/>
      <c r="G53"/>
      <c r="H53"/>
    </row>
    <row r="54" spans="1:8">
      <c r="A54"/>
      <c r="B54"/>
      <c r="C54"/>
      <c r="D54"/>
      <c r="E54"/>
      <c r="F54"/>
      <c r="G54"/>
      <c r="H54"/>
    </row>
    <row r="55" spans="1:8">
      <c r="A55" s="35"/>
      <c r="B55" s="35"/>
      <c r="C55" s="35"/>
      <c r="D55" s="69"/>
      <c r="E55" s="35"/>
      <c r="F55" s="35"/>
      <c r="G55" s="35"/>
      <c r="H55" s="35"/>
    </row>
    <row r="56" spans="1:8">
      <c r="A56" s="35"/>
      <c r="B56" s="35"/>
      <c r="C56" s="35"/>
      <c r="D56" s="69"/>
      <c r="E56" s="35"/>
      <c r="F56" s="35"/>
      <c r="G56" s="35"/>
      <c r="H56" s="35"/>
    </row>
    <row r="57" spans="1:8">
      <c r="A57" s="35"/>
      <c r="B57" s="35"/>
      <c r="C57" s="35"/>
      <c r="D57" s="69"/>
      <c r="E57" s="35"/>
      <c r="F57" s="35"/>
      <c r="G57" s="35"/>
      <c r="H57" s="35"/>
    </row>
    <row r="58" spans="1:8">
      <c r="A58" s="30"/>
      <c r="B58" s="30"/>
      <c r="C58" s="30"/>
      <c r="D58" s="30"/>
      <c r="E58" s="30"/>
      <c r="F58" s="30"/>
      <c r="G58" s="30"/>
      <c r="H58" s="30"/>
    </row>
    <row r="59" spans="1:8">
      <c r="A59" s="17"/>
      <c r="B59" s="17"/>
      <c r="C59" s="30"/>
      <c r="D59" s="30"/>
      <c r="E59" s="30"/>
      <c r="F59" s="30"/>
      <c r="G59" s="30"/>
      <c r="H59" s="30"/>
    </row>
    <row r="60" spans="1:8">
      <c r="A60" s="17"/>
      <c r="B60" s="17"/>
      <c r="C60" s="30"/>
      <c r="D60" s="30"/>
      <c r="E60" s="30"/>
      <c r="F60" s="30"/>
      <c r="G60" s="30"/>
      <c r="H60" s="30"/>
    </row>
    <row r="61" spans="1:8">
      <c r="A61" s="17"/>
      <c r="B61" s="17"/>
      <c r="C61" s="30"/>
      <c r="D61" s="30"/>
      <c r="E61" s="30"/>
      <c r="F61" s="30"/>
      <c r="G61" s="30"/>
      <c r="H61" s="30"/>
    </row>
    <row r="62" spans="1:8">
      <c r="A62" s="17"/>
      <c r="B62" s="17"/>
      <c r="C62" s="30"/>
      <c r="D62" s="30"/>
      <c r="E62" s="30"/>
      <c r="F62" s="30"/>
      <c r="G62" s="30"/>
      <c r="H62" s="30"/>
    </row>
    <row r="63" spans="1:8">
      <c r="A63" s="17"/>
      <c r="B63" s="17"/>
      <c r="C63" s="30"/>
      <c r="D63" s="30"/>
      <c r="E63" s="30"/>
      <c r="F63" s="30"/>
      <c r="G63" s="30"/>
      <c r="H63" s="30"/>
    </row>
    <row r="64" spans="1:8">
      <c r="A64" s="17"/>
      <c r="B64" s="17"/>
      <c r="C64" s="30"/>
      <c r="D64" s="30"/>
      <c r="E64" s="30"/>
      <c r="F64" s="30"/>
      <c r="G64" s="30"/>
      <c r="H64" s="30"/>
    </row>
    <row r="65" spans="1:8">
      <c r="A65" s="17"/>
      <c r="B65" s="17"/>
      <c r="C65" s="30"/>
      <c r="D65" s="30"/>
      <c r="E65" s="30"/>
      <c r="F65" s="30"/>
      <c r="G65" s="30"/>
      <c r="H65" s="30"/>
    </row>
    <row r="66" spans="1:8">
      <c r="A66" s="17"/>
      <c r="B66" s="17"/>
      <c r="C66" s="30"/>
      <c r="D66" s="30"/>
      <c r="E66" s="30"/>
      <c r="F66" s="30"/>
      <c r="G66" s="30"/>
      <c r="H66" s="30"/>
    </row>
    <row r="67" spans="1:8">
      <c r="A67" s="17"/>
      <c r="B67" s="17"/>
      <c r="C67" s="30"/>
      <c r="D67" s="30"/>
      <c r="E67" s="30"/>
      <c r="F67" s="30"/>
      <c r="G67" s="30"/>
      <c r="H67" s="30"/>
    </row>
  </sheetData>
  <mergeCells count="1">
    <mergeCell ref="F6:H6"/>
  </mergeCells>
  <printOptions horizontalCentered="1" verticalCentered="1"/>
  <pageMargins left="0.25" right="0.25" top="0.25" bottom="0.25" header="0" footer="0"/>
  <pageSetup scale="8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40"/>
  <sheetViews>
    <sheetView defaultGridColor="0" view="pageBreakPreview" colorId="22" zoomScale="60" zoomScaleNormal="100" workbookViewId="0"/>
  </sheetViews>
  <sheetFormatPr defaultColWidth="9.6640625" defaultRowHeight="15"/>
  <cols>
    <col min="1" max="1" width="4.6640625" style="9" customWidth="1"/>
    <col min="2" max="2" width="36.6640625" style="9" customWidth="1"/>
    <col min="3" max="3" width="3.44140625" style="9" customWidth="1"/>
    <col min="4" max="4" width="18.77734375" style="9" customWidth="1"/>
    <col min="5" max="5" width="15.6640625" style="9" customWidth="1"/>
    <col min="6" max="16384" width="9.6640625" style="9"/>
  </cols>
  <sheetData>
    <row r="1" spans="1:7">
      <c r="A1" s="43"/>
      <c r="B1" s="44" t="s">
        <v>1804</v>
      </c>
      <c r="C1" s="59" t="s">
        <v>1347</v>
      </c>
      <c r="D1" s="44"/>
      <c r="E1" s="855" t="s">
        <v>1807</v>
      </c>
      <c r="F1" s="855"/>
      <c r="G1" s="855"/>
    </row>
    <row r="2" spans="1:7">
      <c r="A2" s="34"/>
      <c r="B2" s="81" t="str">
        <f>'Data Sheet'!$C$25</f>
        <v>Orange &amp; Rockland Utilities, Inc</v>
      </c>
      <c r="C2" s="57" t="s">
        <v>1728</v>
      </c>
      <c r="D2" s="65" t="s">
        <v>1832</v>
      </c>
      <c r="E2" s="30" t="s">
        <v>1729</v>
      </c>
      <c r="F2" s="52"/>
      <c r="G2" s="36"/>
    </row>
    <row r="3" spans="1:7" ht="15" customHeight="1">
      <c r="A3" s="37"/>
      <c r="B3" s="38"/>
      <c r="C3" s="117" t="s">
        <v>1730</v>
      </c>
      <c r="D3" s="116" t="s">
        <v>1833</v>
      </c>
      <c r="E3" s="681" t="str">
        <f>'Data Sheet'!$C$40</f>
        <v>April 30, 2017</v>
      </c>
      <c r="F3" s="1264" t="str">
        <f>'Data Sheet'!$C$38</f>
        <v>December 31, 2016</v>
      </c>
      <c r="G3" s="856"/>
    </row>
    <row r="4" spans="1:7" ht="15" customHeight="1">
      <c r="A4" s="31" t="s">
        <v>1731</v>
      </c>
      <c r="B4" s="32"/>
      <c r="C4" s="32"/>
      <c r="D4" s="32"/>
      <c r="E4" s="32"/>
      <c r="F4" s="32"/>
      <c r="G4" s="33"/>
    </row>
    <row r="5" spans="1:7">
      <c r="A5" s="34"/>
      <c r="B5" s="30"/>
      <c r="C5" s="30"/>
      <c r="D5" s="35"/>
      <c r="E5" s="35"/>
      <c r="F5" s="35"/>
      <c r="G5" s="36"/>
    </row>
    <row r="6" spans="1:7" ht="15" customHeight="1">
      <c r="A6" s="34"/>
      <c r="B6" s="3407" t="s">
        <v>637</v>
      </c>
      <c r="C6" s="35"/>
      <c r="D6" s="3407" t="s">
        <v>1834</v>
      </c>
      <c r="E6" s="3407"/>
      <c r="F6" s="3408"/>
      <c r="G6" s="36"/>
    </row>
    <row r="7" spans="1:7">
      <c r="A7" s="34"/>
      <c r="B7" s="3408"/>
      <c r="C7" s="35"/>
      <c r="D7" s="3407"/>
      <c r="E7" s="3407"/>
      <c r="F7" s="3408"/>
      <c r="G7" s="36"/>
    </row>
    <row r="8" spans="1:7">
      <c r="A8" s="34"/>
      <c r="B8" s="3408"/>
      <c r="C8" s="35"/>
      <c r="D8" s="3407"/>
      <c r="E8" s="3407"/>
      <c r="F8" s="3408"/>
      <c r="G8" s="36"/>
    </row>
    <row r="9" spans="1:7">
      <c r="A9" s="34"/>
      <c r="B9" s="3408"/>
      <c r="C9" s="35"/>
      <c r="D9" s="3407"/>
      <c r="E9" s="3407"/>
      <c r="F9" s="3408"/>
      <c r="G9" s="36"/>
    </row>
    <row r="10" spans="1:7">
      <c r="A10" s="34"/>
      <c r="B10" s="3408"/>
      <c r="C10" s="35"/>
      <c r="D10" s="3408"/>
      <c r="E10" s="3408"/>
      <c r="F10" s="3408"/>
      <c r="G10" s="36"/>
    </row>
    <row r="11" spans="1:7" ht="15" customHeight="1">
      <c r="A11" s="34"/>
      <c r="B11" s="3408"/>
      <c r="C11" s="35"/>
      <c r="D11" s="3409" t="s">
        <v>1835</v>
      </c>
      <c r="E11" s="3409"/>
      <c r="F11" s="3410"/>
      <c r="G11" s="36"/>
    </row>
    <row r="12" spans="1:7">
      <c r="A12" s="34"/>
      <c r="B12" s="3408"/>
      <c r="C12" s="17"/>
      <c r="D12" s="3409"/>
      <c r="E12" s="3409"/>
      <c r="F12" s="3410"/>
      <c r="G12" s="36"/>
    </row>
    <row r="13" spans="1:7">
      <c r="A13" s="34"/>
      <c r="B13" s="17"/>
      <c r="C13" s="17"/>
      <c r="D13" s="3409"/>
      <c r="E13" s="3409"/>
      <c r="F13" s="3410"/>
      <c r="G13" s="36"/>
    </row>
    <row r="14" spans="1:7">
      <c r="A14" s="34"/>
      <c r="B14" s="17"/>
      <c r="C14" s="17"/>
      <c r="D14" s="857"/>
      <c r="E14" s="857"/>
      <c r="F14" s="858"/>
      <c r="G14" s="36"/>
    </row>
    <row r="15" spans="1:7">
      <c r="A15" s="34"/>
      <c r="B15" s="17"/>
      <c r="C15" s="17"/>
      <c r="D15" s="857"/>
      <c r="E15" s="857"/>
      <c r="F15" s="857"/>
      <c r="G15" s="36"/>
    </row>
    <row r="16" spans="1:7">
      <c r="A16" s="31"/>
      <c r="B16" s="32"/>
      <c r="C16" s="32"/>
      <c r="D16" s="32"/>
      <c r="E16" s="32"/>
      <c r="F16" s="32"/>
      <c r="G16" s="33"/>
    </row>
    <row r="17" spans="1:7">
      <c r="A17" s="31" t="s">
        <v>1732</v>
      </c>
      <c r="B17" s="32"/>
      <c r="C17" s="32"/>
      <c r="D17" s="32"/>
      <c r="E17" s="32"/>
      <c r="F17" s="32"/>
      <c r="G17" s="33"/>
    </row>
    <row r="18" spans="1:7" ht="15" customHeight="1">
      <c r="A18" s="34"/>
      <c r="B18" s="3411" t="s">
        <v>3086</v>
      </c>
      <c r="C18" s="859"/>
      <c r="D18" s="3413" t="s">
        <v>3087</v>
      </c>
      <c r="E18" s="3400"/>
      <c r="F18" s="3400"/>
      <c r="G18" s="860"/>
    </row>
    <row r="19" spans="1:7">
      <c r="A19" s="34"/>
      <c r="B19" s="3412"/>
      <c r="C19" s="833"/>
      <c r="D19" s="3402"/>
      <c r="E19" s="3402"/>
      <c r="F19" s="3402"/>
      <c r="G19" s="861"/>
    </row>
    <row r="20" spans="1:7" ht="15" customHeight="1">
      <c r="A20" s="34"/>
      <c r="B20" s="3415" t="s">
        <v>3088</v>
      </c>
      <c r="C20" s="862"/>
      <c r="D20" s="3402"/>
      <c r="E20" s="3402"/>
      <c r="F20" s="3402"/>
      <c r="G20" s="861"/>
    </row>
    <row r="21" spans="1:7">
      <c r="A21" s="34"/>
      <c r="B21" s="3415"/>
      <c r="C21" s="862"/>
      <c r="D21" s="3402"/>
      <c r="E21" s="3402"/>
      <c r="F21" s="3402"/>
      <c r="G21" s="861"/>
    </row>
    <row r="22" spans="1:7" ht="15" customHeight="1">
      <c r="A22" s="34"/>
      <c r="B22" s="3415" t="s">
        <v>638</v>
      </c>
      <c r="C22" s="833"/>
      <c r="D22" s="3402"/>
      <c r="E22" s="3402"/>
      <c r="F22" s="3402"/>
      <c r="G22" s="861"/>
    </row>
    <row r="23" spans="1:7">
      <c r="A23" s="34"/>
      <c r="B23" s="3415"/>
      <c r="C23" s="862"/>
      <c r="D23" s="3402"/>
      <c r="E23" s="3402"/>
      <c r="F23" s="3402"/>
      <c r="G23" s="861"/>
    </row>
    <row r="24" spans="1:7">
      <c r="A24" s="34"/>
      <c r="B24" s="3415"/>
      <c r="C24" s="863"/>
      <c r="D24" s="3402"/>
      <c r="E24" s="3402"/>
      <c r="F24" s="3402"/>
      <c r="G24" s="861"/>
    </row>
    <row r="25" spans="1:7" ht="15" customHeight="1">
      <c r="A25" s="34"/>
      <c r="B25" s="3415" t="s">
        <v>3089</v>
      </c>
      <c r="C25" s="863"/>
      <c r="D25" s="3402"/>
      <c r="E25" s="3402"/>
      <c r="F25" s="3402"/>
      <c r="G25" s="861"/>
    </row>
    <row r="26" spans="1:7">
      <c r="A26" s="34"/>
      <c r="B26" s="3416"/>
      <c r="C26" s="136"/>
      <c r="D26" s="3402"/>
      <c r="E26" s="3402"/>
      <c r="F26" s="3402"/>
      <c r="G26" s="861"/>
    </row>
    <row r="27" spans="1:7">
      <c r="A27" s="37"/>
      <c r="B27" s="3417"/>
      <c r="C27" s="32"/>
      <c r="D27" s="3414"/>
      <c r="E27" s="3414"/>
      <c r="F27" s="3414"/>
      <c r="G27" s="33"/>
    </row>
    <row r="28" spans="1:7">
      <c r="A28" s="151" t="s">
        <v>1733</v>
      </c>
      <c r="B28" s="35"/>
      <c r="C28" s="35"/>
      <c r="D28" s="52" t="s">
        <v>2925</v>
      </c>
      <c r="E28" s="174" t="s">
        <v>1734</v>
      </c>
      <c r="F28" s="864" t="s">
        <v>1735</v>
      </c>
      <c r="G28" s="36"/>
    </row>
    <row r="29" spans="1:7">
      <c r="A29" s="151" t="s">
        <v>1736</v>
      </c>
      <c r="B29" s="35" t="s">
        <v>1737</v>
      </c>
      <c r="C29" s="35"/>
      <c r="D29" s="52" t="s">
        <v>1738</v>
      </c>
      <c r="E29" s="174" t="s">
        <v>1739</v>
      </c>
      <c r="F29" s="52" t="s">
        <v>1740</v>
      </c>
      <c r="G29" s="36"/>
    </row>
    <row r="30" spans="1:7">
      <c r="A30" s="54"/>
      <c r="B30" s="32" t="s">
        <v>3026</v>
      </c>
      <c r="C30" s="32"/>
      <c r="D30" s="55" t="s">
        <v>3027</v>
      </c>
      <c r="E30" s="156" t="s">
        <v>3028</v>
      </c>
      <c r="F30" s="55" t="s">
        <v>3029</v>
      </c>
      <c r="G30" s="33"/>
    </row>
    <row r="31" spans="1:7">
      <c r="A31" s="151" t="s">
        <v>1741</v>
      </c>
      <c r="B31" s="136" t="s">
        <v>5098</v>
      </c>
      <c r="C31" s="136"/>
      <c r="D31" s="865" t="s">
        <v>173</v>
      </c>
      <c r="E31" s="3375" t="s">
        <v>5977</v>
      </c>
      <c r="F31" s="867"/>
      <c r="G31" s="868"/>
    </row>
    <row r="32" spans="1:7">
      <c r="A32" s="151" t="s">
        <v>1742</v>
      </c>
      <c r="B32" s="136"/>
      <c r="C32" s="136"/>
      <c r="D32" s="865"/>
      <c r="E32" s="866"/>
      <c r="F32" s="869"/>
      <c r="G32" s="868"/>
    </row>
    <row r="33" spans="1:7">
      <c r="A33" s="151" t="s">
        <v>1743</v>
      </c>
      <c r="B33" s="136" t="s">
        <v>4949</v>
      </c>
      <c r="C33" s="136"/>
      <c r="D33" s="865" t="s">
        <v>5973</v>
      </c>
      <c r="E33" s="3375" t="s">
        <v>5977</v>
      </c>
      <c r="F33" s="869"/>
      <c r="G33" s="868"/>
    </row>
    <row r="34" spans="1:7">
      <c r="A34" s="151" t="s">
        <v>1744</v>
      </c>
      <c r="B34" s="136" t="s">
        <v>5969</v>
      </c>
      <c r="C34" s="136"/>
      <c r="D34" s="865" t="s">
        <v>5974</v>
      </c>
      <c r="E34" s="3375" t="s">
        <v>5977</v>
      </c>
      <c r="F34" s="869"/>
      <c r="G34" s="868"/>
    </row>
    <row r="35" spans="1:7">
      <c r="A35" s="151" t="s">
        <v>1745</v>
      </c>
      <c r="B35" s="136" t="s">
        <v>5970</v>
      </c>
      <c r="C35" s="136"/>
      <c r="D35" s="865" t="s">
        <v>5975</v>
      </c>
      <c r="E35" s="3375" t="s">
        <v>5976</v>
      </c>
      <c r="F35" s="869"/>
      <c r="G35" s="868"/>
    </row>
    <row r="36" spans="1:7">
      <c r="A36" s="151" t="s">
        <v>1746</v>
      </c>
      <c r="B36" s="136"/>
      <c r="C36" s="136"/>
      <c r="D36" s="865"/>
      <c r="E36" s="866"/>
      <c r="F36" s="869"/>
      <c r="G36" s="868"/>
    </row>
    <row r="37" spans="1:7">
      <c r="A37" s="151" t="s">
        <v>1747</v>
      </c>
      <c r="B37" s="136"/>
      <c r="C37" s="136"/>
      <c r="D37" s="865"/>
      <c r="E37" s="866"/>
      <c r="F37" s="869"/>
      <c r="G37" s="868"/>
    </row>
    <row r="38" spans="1:7">
      <c r="A38" s="151" t="s">
        <v>1748</v>
      </c>
      <c r="B38" s="136" t="s">
        <v>5971</v>
      </c>
      <c r="C38" s="136"/>
      <c r="D38" s="865"/>
      <c r="E38" s="866"/>
      <c r="F38" s="869"/>
      <c r="G38" s="868"/>
    </row>
    <row r="39" spans="1:7">
      <c r="A39" s="151" t="s">
        <v>1749</v>
      </c>
      <c r="B39" s="136" t="s">
        <v>5972</v>
      </c>
      <c r="C39" s="136"/>
      <c r="D39" s="865"/>
      <c r="E39" s="866"/>
      <c r="F39" s="869"/>
      <c r="G39" s="868"/>
    </row>
    <row r="40" spans="1:7">
      <c r="A40" s="151" t="s">
        <v>1750</v>
      </c>
      <c r="B40" s="136"/>
      <c r="C40" s="136"/>
      <c r="D40" s="865"/>
      <c r="E40" s="866"/>
      <c r="F40" s="869"/>
      <c r="G40" s="868"/>
    </row>
    <row r="41" spans="1:7">
      <c r="A41" s="151" t="s">
        <v>1751</v>
      </c>
      <c r="B41" s="136"/>
      <c r="C41" s="136"/>
      <c r="D41" s="865"/>
      <c r="E41" s="866"/>
      <c r="F41" s="869"/>
      <c r="G41" s="868"/>
    </row>
    <row r="42" spans="1:7">
      <c r="A42" s="151" t="s">
        <v>1752</v>
      </c>
      <c r="B42" s="136"/>
      <c r="C42" s="136"/>
      <c r="D42" s="865"/>
      <c r="E42" s="866"/>
      <c r="F42" s="869"/>
      <c r="G42" s="868"/>
    </row>
    <row r="43" spans="1:7">
      <c r="A43" s="151" t="s">
        <v>1753</v>
      </c>
      <c r="B43" s="136"/>
      <c r="C43" s="136"/>
      <c r="D43" s="865"/>
      <c r="E43" s="866"/>
      <c r="F43" s="869"/>
      <c r="G43" s="868"/>
    </row>
    <row r="44" spans="1:7">
      <c r="A44" s="151" t="s">
        <v>1754</v>
      </c>
      <c r="B44" s="136"/>
      <c r="C44" s="136"/>
      <c r="D44" s="865"/>
      <c r="E44" s="866"/>
      <c r="F44" s="869"/>
      <c r="G44" s="868"/>
    </row>
    <row r="45" spans="1:7">
      <c r="A45" s="151" t="s">
        <v>1755</v>
      </c>
      <c r="B45" s="136"/>
      <c r="C45" s="136"/>
      <c r="D45" s="865"/>
      <c r="E45" s="866"/>
      <c r="F45" s="869"/>
      <c r="G45" s="868"/>
    </row>
    <row r="46" spans="1:7">
      <c r="A46" s="151" t="s">
        <v>1756</v>
      </c>
      <c r="B46" s="136"/>
      <c r="C46" s="136"/>
      <c r="D46" s="865"/>
      <c r="E46" s="866"/>
      <c r="F46" s="869"/>
      <c r="G46" s="868"/>
    </row>
    <row r="47" spans="1:7">
      <c r="A47" s="151" t="s">
        <v>1757</v>
      </c>
      <c r="B47" s="136"/>
      <c r="C47" s="136"/>
      <c r="D47" s="865"/>
      <c r="E47" s="866"/>
      <c r="F47" s="869"/>
      <c r="G47" s="868"/>
    </row>
    <row r="48" spans="1:7">
      <c r="A48" s="151" t="s">
        <v>1758</v>
      </c>
      <c r="B48" s="136"/>
      <c r="C48" s="136"/>
      <c r="D48" s="865"/>
      <c r="E48" s="866"/>
      <c r="F48" s="869"/>
      <c r="G48" s="868"/>
    </row>
    <row r="49" spans="1:7">
      <c r="A49" s="151" t="s">
        <v>1759</v>
      </c>
      <c r="B49" s="136"/>
      <c r="C49" s="136"/>
      <c r="D49" s="865"/>
      <c r="E49" s="866"/>
      <c r="F49" s="869"/>
      <c r="G49" s="868"/>
    </row>
    <row r="50" spans="1:7">
      <c r="A50" s="151" t="s">
        <v>1760</v>
      </c>
      <c r="B50" s="136"/>
      <c r="C50" s="136"/>
      <c r="D50" s="865"/>
      <c r="E50" s="866"/>
      <c r="F50" s="869"/>
      <c r="G50" s="868"/>
    </row>
    <row r="51" spans="1:7">
      <c r="A51" s="151" t="s">
        <v>591</v>
      </c>
      <c r="B51" s="136"/>
      <c r="C51" s="136"/>
      <c r="D51" s="865"/>
      <c r="E51" s="866"/>
      <c r="F51" s="869"/>
      <c r="G51" s="868"/>
    </row>
    <row r="52" spans="1:7">
      <c r="A52" s="151" t="s">
        <v>592</v>
      </c>
      <c r="B52" s="136"/>
      <c r="C52" s="136"/>
      <c r="D52" s="865"/>
      <c r="E52" s="866"/>
      <c r="F52" s="869"/>
      <c r="G52" s="868"/>
    </row>
    <row r="53" spans="1:7">
      <c r="A53" s="151" t="s">
        <v>593</v>
      </c>
      <c r="B53" s="136"/>
      <c r="C53" s="136"/>
      <c r="D53" s="865"/>
      <c r="E53" s="866"/>
      <c r="F53" s="869"/>
      <c r="G53" s="868"/>
    </row>
    <row r="54" spans="1:7">
      <c r="A54" s="151" t="s">
        <v>594</v>
      </c>
      <c r="B54" s="136"/>
      <c r="C54" s="136"/>
      <c r="D54" s="865"/>
      <c r="E54" s="866"/>
      <c r="F54" s="869"/>
      <c r="G54" s="868"/>
    </row>
    <row r="55" spans="1:7">
      <c r="A55" s="151" t="s">
        <v>595</v>
      </c>
      <c r="B55" s="136"/>
      <c r="C55" s="136"/>
      <c r="D55" s="865"/>
      <c r="E55" s="866"/>
      <c r="F55" s="869"/>
      <c r="G55" s="868"/>
    </row>
    <row r="56" spans="1:7">
      <c r="A56" s="151" t="s">
        <v>596</v>
      </c>
      <c r="B56" s="136"/>
      <c r="C56" s="136"/>
      <c r="D56" s="865"/>
      <c r="E56" s="866"/>
      <c r="F56" s="869"/>
      <c r="G56" s="868"/>
    </row>
    <row r="57" spans="1:7" ht="15.75" thickBot="1">
      <c r="A57" s="636" t="s">
        <v>597</v>
      </c>
      <c r="B57" s="137"/>
      <c r="C57" s="137"/>
      <c r="D57" s="870"/>
      <c r="E57" s="871"/>
      <c r="F57" s="155"/>
      <c r="G57" s="872"/>
    </row>
    <row r="58" spans="1:7">
      <c r="A58" s="136" t="s">
        <v>598</v>
      </c>
      <c r="B58" s="136"/>
      <c r="C58" s="136"/>
      <c r="D58" s="136"/>
      <c r="E58" s="172"/>
      <c r="F58" s="873"/>
      <c r="G58" s="873"/>
    </row>
    <row r="59" spans="1:7">
      <c r="A59"/>
      <c r="B59" s="136"/>
      <c r="C59" s="136"/>
      <c r="D59" s="136"/>
      <c r="E59" s="172"/>
      <c r="F59" s="873"/>
      <c r="G59" s="873"/>
    </row>
    <row r="60" spans="1:7">
      <c r="A60" s="873" t="s">
        <v>599</v>
      </c>
      <c r="B60" s="16"/>
      <c r="C60" s="16"/>
      <c r="D60" s="873"/>
      <c r="E60" s="873"/>
      <c r="F60" s="873"/>
      <c r="G60" s="873"/>
    </row>
    <row r="61" spans="1:7" ht="15.75" thickBot="1">
      <c r="A61" s="17"/>
      <c r="B61" s="391"/>
      <c r="C61" s="391"/>
      <c r="D61" s="391"/>
      <c r="E61" s="277"/>
      <c r="F61" s="16"/>
      <c r="G61" s="16"/>
    </row>
    <row r="62" spans="1:7">
      <c r="A62" s="43"/>
      <c r="B62" s="874" t="s">
        <v>1804</v>
      </c>
      <c r="C62" s="486" t="s">
        <v>1347</v>
      </c>
      <c r="D62" s="875"/>
      <c r="E62" s="645" t="s">
        <v>1726</v>
      </c>
      <c r="F62" s="876" t="s">
        <v>1807</v>
      </c>
      <c r="G62" s="876"/>
    </row>
    <row r="63" spans="1:7">
      <c r="A63" s="34"/>
      <c r="B63" s="814" t="str">
        <f>'Data Sheet'!$C$22</f>
        <v>Please fill in the following:</v>
      </c>
      <c r="C63" s="865" t="s">
        <v>1728</v>
      </c>
      <c r="D63" s="877" t="s">
        <v>1832</v>
      </c>
      <c r="E63" s="640" t="s">
        <v>1729</v>
      </c>
      <c r="F63" s="869"/>
      <c r="G63" s="868"/>
    </row>
    <row r="64" spans="1:7">
      <c r="A64" s="37"/>
      <c r="B64" s="199"/>
      <c r="C64" s="785" t="s">
        <v>1730</v>
      </c>
      <c r="D64" s="878" t="s">
        <v>1833</v>
      </c>
      <c r="E64" s="681" t="str">
        <f>'Data Sheet'!$C$40</f>
        <v>April 30, 2017</v>
      </c>
      <c r="F64" s="1318" t="str">
        <f>'Data Sheet'!$C$38</f>
        <v>December 31, 2016</v>
      </c>
      <c r="G64" s="879"/>
    </row>
    <row r="65" spans="1:7">
      <c r="A65" s="31" t="s">
        <v>1731</v>
      </c>
      <c r="B65" s="32"/>
      <c r="C65" s="32"/>
      <c r="D65" s="32"/>
      <c r="E65" s="32"/>
      <c r="F65" s="880"/>
      <c r="G65" s="881"/>
    </row>
    <row r="66" spans="1:7">
      <c r="A66" s="151" t="s">
        <v>1733</v>
      </c>
      <c r="B66" s="136"/>
      <c r="C66" s="136"/>
      <c r="D66" s="882" t="s">
        <v>2925</v>
      </c>
      <c r="E66" s="640" t="s">
        <v>1734</v>
      </c>
      <c r="F66" s="868" t="s">
        <v>1735</v>
      </c>
      <c r="G66" s="868"/>
    </row>
    <row r="67" spans="1:7">
      <c r="A67" s="151" t="s">
        <v>1736</v>
      </c>
      <c r="B67" s="163" t="s">
        <v>1737</v>
      </c>
      <c r="C67" s="163"/>
      <c r="D67" s="639" t="s">
        <v>1738</v>
      </c>
      <c r="E67" s="640" t="s">
        <v>1739</v>
      </c>
      <c r="F67" s="868" t="s">
        <v>1740</v>
      </c>
      <c r="G67" s="868"/>
    </row>
    <row r="68" spans="1:7">
      <c r="A68" s="54"/>
      <c r="B68" s="199" t="s">
        <v>3026</v>
      </c>
      <c r="C68" s="199"/>
      <c r="D68" s="883" t="s">
        <v>3027</v>
      </c>
      <c r="E68" s="644" t="s">
        <v>3028</v>
      </c>
      <c r="F68" s="881" t="s">
        <v>3029</v>
      </c>
      <c r="G68" s="881"/>
    </row>
    <row r="69" spans="1:7">
      <c r="A69" s="151" t="s">
        <v>1741</v>
      </c>
      <c r="B69" s="136"/>
      <c r="C69" s="136"/>
      <c r="D69" s="882"/>
      <c r="E69" s="884"/>
      <c r="F69" s="885"/>
      <c r="G69" s="868"/>
    </row>
    <row r="70" spans="1:7">
      <c r="A70" s="151" t="s">
        <v>1742</v>
      </c>
      <c r="B70" s="136"/>
      <c r="C70" s="136"/>
      <c r="D70" s="882"/>
      <c r="E70" s="884"/>
      <c r="F70" s="885"/>
      <c r="G70" s="868"/>
    </row>
    <row r="71" spans="1:7">
      <c r="A71" s="151" t="s">
        <v>1743</v>
      </c>
      <c r="B71" s="136"/>
      <c r="C71" s="136"/>
      <c r="D71" s="882"/>
      <c r="E71" s="884"/>
      <c r="F71" s="885"/>
      <c r="G71" s="868"/>
    </row>
    <row r="72" spans="1:7">
      <c r="A72" s="151" t="s">
        <v>1744</v>
      </c>
      <c r="B72" s="136"/>
      <c r="C72" s="136"/>
      <c r="D72" s="882"/>
      <c r="E72" s="884"/>
      <c r="F72" s="885"/>
      <c r="G72" s="868"/>
    </row>
    <row r="73" spans="1:7">
      <c r="A73" s="151" t="s">
        <v>1745</v>
      </c>
      <c r="B73" s="136"/>
      <c r="C73" s="136"/>
      <c r="D73" s="882"/>
      <c r="E73" s="884"/>
      <c r="F73" s="885"/>
      <c r="G73" s="868"/>
    </row>
    <row r="74" spans="1:7">
      <c r="A74" s="151" t="s">
        <v>1746</v>
      </c>
      <c r="B74" s="136"/>
      <c r="C74" s="136"/>
      <c r="D74" s="882"/>
      <c r="E74" s="884"/>
      <c r="F74" s="885"/>
      <c r="G74" s="868"/>
    </row>
    <row r="75" spans="1:7">
      <c r="A75" s="151" t="s">
        <v>1747</v>
      </c>
      <c r="B75" s="136"/>
      <c r="C75" s="136"/>
      <c r="D75" s="882"/>
      <c r="E75" s="884"/>
      <c r="F75" s="885"/>
      <c r="G75" s="868"/>
    </row>
    <row r="76" spans="1:7">
      <c r="A76" s="151" t="s">
        <v>1748</v>
      </c>
      <c r="B76" s="136"/>
      <c r="C76" s="136"/>
      <c r="D76" s="882"/>
      <c r="E76" s="884"/>
      <c r="F76" s="885"/>
      <c r="G76" s="868"/>
    </row>
    <row r="77" spans="1:7">
      <c r="A77" s="151" t="s">
        <v>1749</v>
      </c>
      <c r="B77" s="136"/>
      <c r="C77" s="136"/>
      <c r="D77" s="882"/>
      <c r="E77" s="884"/>
      <c r="F77" s="885"/>
      <c r="G77" s="868"/>
    </row>
    <row r="78" spans="1:7">
      <c r="A78" s="151" t="s">
        <v>1750</v>
      </c>
      <c r="B78" s="136"/>
      <c r="C78" s="136"/>
      <c r="D78" s="882"/>
      <c r="E78" s="884"/>
      <c r="F78" s="885"/>
      <c r="G78" s="868"/>
    </row>
    <row r="79" spans="1:7">
      <c r="A79" s="151" t="s">
        <v>1751</v>
      </c>
      <c r="B79" s="136"/>
      <c r="C79" s="136"/>
      <c r="D79" s="882"/>
      <c r="E79" s="884"/>
      <c r="F79" s="885"/>
      <c r="G79" s="868"/>
    </row>
    <row r="80" spans="1:7">
      <c r="A80" s="151" t="s">
        <v>1752</v>
      </c>
      <c r="B80" s="136"/>
      <c r="C80" s="136"/>
      <c r="D80" s="882"/>
      <c r="E80" s="884"/>
      <c r="F80" s="885"/>
      <c r="G80" s="868"/>
    </row>
    <row r="81" spans="1:7">
      <c r="A81" s="151" t="s">
        <v>1753</v>
      </c>
      <c r="B81" s="136"/>
      <c r="C81" s="136"/>
      <c r="D81" s="882"/>
      <c r="E81" s="884"/>
      <c r="F81" s="885"/>
      <c r="G81" s="868"/>
    </row>
    <row r="82" spans="1:7">
      <c r="A82" s="151" t="s">
        <v>1754</v>
      </c>
      <c r="B82" s="136"/>
      <c r="C82" s="136"/>
      <c r="D82" s="882"/>
      <c r="E82" s="884"/>
      <c r="F82" s="885"/>
      <c r="G82" s="868"/>
    </row>
    <row r="83" spans="1:7">
      <c r="A83" s="151" t="s">
        <v>1755</v>
      </c>
      <c r="B83" s="136"/>
      <c r="C83" s="136"/>
      <c r="D83" s="882"/>
      <c r="E83" s="884"/>
      <c r="F83" s="885"/>
      <c r="G83" s="868"/>
    </row>
    <row r="84" spans="1:7">
      <c r="A84" s="151" t="s">
        <v>1756</v>
      </c>
      <c r="B84" s="136"/>
      <c r="C84" s="136"/>
      <c r="D84" s="882"/>
      <c r="E84" s="884"/>
      <c r="F84" s="885"/>
      <c r="G84" s="868"/>
    </row>
    <row r="85" spans="1:7">
      <c r="A85" s="151" t="s">
        <v>1757</v>
      </c>
      <c r="B85" s="136"/>
      <c r="C85" s="136"/>
      <c r="D85" s="882"/>
      <c r="E85" s="884"/>
      <c r="F85" s="885"/>
      <c r="G85" s="868"/>
    </row>
    <row r="86" spans="1:7">
      <c r="A86" s="151" t="s">
        <v>1758</v>
      </c>
      <c r="B86" s="136"/>
      <c r="C86" s="136"/>
      <c r="D86" s="882"/>
      <c r="E86" s="884"/>
      <c r="F86" s="885"/>
      <c r="G86" s="868"/>
    </row>
    <row r="87" spans="1:7">
      <c r="A87" s="151" t="s">
        <v>1759</v>
      </c>
      <c r="B87" s="136"/>
      <c r="C87" s="136"/>
      <c r="D87" s="882"/>
      <c r="E87" s="884"/>
      <c r="F87" s="885"/>
      <c r="G87" s="868"/>
    </row>
    <row r="88" spans="1:7">
      <c r="A88" s="151" t="s">
        <v>1760</v>
      </c>
      <c r="B88" s="136"/>
      <c r="C88" s="136"/>
      <c r="D88" s="882"/>
      <c r="E88" s="884"/>
      <c r="F88" s="885"/>
      <c r="G88" s="868"/>
    </row>
    <row r="89" spans="1:7">
      <c r="A89" s="151" t="s">
        <v>591</v>
      </c>
      <c r="B89" s="136"/>
      <c r="C89" s="136"/>
      <c r="D89" s="882"/>
      <c r="E89" s="884"/>
      <c r="F89" s="885"/>
      <c r="G89" s="868"/>
    </row>
    <row r="90" spans="1:7">
      <c r="A90" s="151" t="s">
        <v>592</v>
      </c>
      <c r="B90" s="136"/>
      <c r="C90" s="136"/>
      <c r="D90" s="882"/>
      <c r="E90" s="884"/>
      <c r="F90" s="885"/>
      <c r="G90" s="868"/>
    </row>
    <row r="91" spans="1:7">
      <c r="A91" s="151" t="s">
        <v>593</v>
      </c>
      <c r="B91" s="136"/>
      <c r="C91" s="136"/>
      <c r="D91" s="882"/>
      <c r="E91" s="884"/>
      <c r="F91" s="885"/>
      <c r="G91" s="868"/>
    </row>
    <row r="92" spans="1:7">
      <c r="A92" s="151" t="s">
        <v>594</v>
      </c>
      <c r="B92" s="136"/>
      <c r="C92" s="136"/>
      <c r="D92" s="882"/>
      <c r="E92" s="884"/>
      <c r="F92" s="885"/>
      <c r="G92" s="868"/>
    </row>
    <row r="93" spans="1:7">
      <c r="A93" s="151" t="s">
        <v>595</v>
      </c>
      <c r="B93" s="136"/>
      <c r="C93" s="136"/>
      <c r="D93" s="882"/>
      <c r="E93" s="884"/>
      <c r="F93" s="885"/>
      <c r="G93" s="868"/>
    </row>
    <row r="94" spans="1:7">
      <c r="A94" s="151" t="s">
        <v>596</v>
      </c>
      <c r="B94" s="136"/>
      <c r="C94" s="136"/>
      <c r="D94" s="882"/>
      <c r="E94" s="884"/>
      <c r="F94" s="885"/>
      <c r="G94" s="868"/>
    </row>
    <row r="95" spans="1:7">
      <c r="A95" s="151" t="s">
        <v>597</v>
      </c>
      <c r="B95" s="136"/>
      <c r="C95" s="136"/>
      <c r="D95" s="882"/>
      <c r="E95" s="884"/>
      <c r="F95" s="885"/>
      <c r="G95" s="868"/>
    </row>
    <row r="96" spans="1:7">
      <c r="A96" s="240" t="s">
        <v>2378</v>
      </c>
      <c r="B96" s="689"/>
      <c r="C96" s="813"/>
      <c r="D96" s="886"/>
      <c r="E96" s="887"/>
      <c r="F96" s="888"/>
      <c r="G96" s="889"/>
    </row>
    <row r="97" spans="1:7">
      <c r="A97" s="240" t="s">
        <v>2379</v>
      </c>
      <c r="B97" s="689"/>
      <c r="C97" s="813"/>
      <c r="D97" s="886"/>
      <c r="E97" s="887"/>
      <c r="F97" s="888"/>
      <c r="G97" s="889"/>
    </row>
    <row r="98" spans="1:7">
      <c r="A98" s="240" t="s">
        <v>2380</v>
      </c>
      <c r="B98" s="689"/>
      <c r="C98" s="813"/>
      <c r="D98" s="886"/>
      <c r="E98" s="887"/>
      <c r="F98" s="888"/>
      <c r="G98" s="889"/>
    </row>
    <row r="99" spans="1:7">
      <c r="A99" s="240" t="s">
        <v>2381</v>
      </c>
      <c r="B99" s="689"/>
      <c r="C99" s="813"/>
      <c r="D99" s="886"/>
      <c r="E99" s="887"/>
      <c r="F99" s="888"/>
      <c r="G99" s="889"/>
    </row>
    <row r="100" spans="1:7">
      <c r="A100" s="240" t="s">
        <v>2382</v>
      </c>
      <c r="B100" s="689"/>
      <c r="C100" s="813"/>
      <c r="D100" s="886"/>
      <c r="E100" s="887"/>
      <c r="F100" s="888"/>
      <c r="G100" s="889"/>
    </row>
    <row r="101" spans="1:7">
      <c r="A101" s="240" t="s">
        <v>2383</v>
      </c>
      <c r="B101" s="689"/>
      <c r="C101" s="813"/>
      <c r="D101" s="886"/>
      <c r="E101" s="887"/>
      <c r="F101" s="888"/>
      <c r="G101" s="889"/>
    </row>
    <row r="102" spans="1:7">
      <c r="A102" s="240" t="s">
        <v>2384</v>
      </c>
      <c r="B102" s="689"/>
      <c r="C102" s="813"/>
      <c r="D102" s="886"/>
      <c r="E102" s="887"/>
      <c r="F102" s="888"/>
      <c r="G102" s="889"/>
    </row>
    <row r="103" spans="1:7">
      <c r="A103" s="240" t="s">
        <v>2385</v>
      </c>
      <c r="B103" s="689"/>
      <c r="C103" s="813"/>
      <c r="D103" s="886"/>
      <c r="E103" s="887"/>
      <c r="F103" s="888"/>
      <c r="G103" s="889"/>
    </row>
    <row r="104" spans="1:7">
      <c r="A104" s="240" t="s">
        <v>2386</v>
      </c>
      <c r="B104" s="689"/>
      <c r="C104" s="813"/>
      <c r="D104" s="886"/>
      <c r="E104" s="887"/>
      <c r="F104" s="888"/>
      <c r="G104" s="889"/>
    </row>
    <row r="105" spans="1:7">
      <c r="A105" s="240" t="s">
        <v>2387</v>
      </c>
      <c r="B105" s="689"/>
      <c r="C105" s="813"/>
      <c r="D105" s="886"/>
      <c r="E105" s="887"/>
      <c r="F105" s="888"/>
      <c r="G105" s="889"/>
    </row>
    <row r="106" spans="1:7">
      <c r="A106" s="240" t="s">
        <v>2388</v>
      </c>
      <c r="B106" s="689"/>
      <c r="C106" s="813"/>
      <c r="D106" s="886"/>
      <c r="E106" s="887"/>
      <c r="F106" s="888"/>
      <c r="G106" s="889"/>
    </row>
    <row r="107" spans="1:7">
      <c r="A107" s="240" t="s">
        <v>2389</v>
      </c>
      <c r="B107" s="689"/>
      <c r="C107" s="813"/>
      <c r="D107" s="886"/>
      <c r="E107" s="887"/>
      <c r="F107" s="888"/>
      <c r="G107" s="889"/>
    </row>
    <row r="108" spans="1:7">
      <c r="A108" s="240" t="s">
        <v>2390</v>
      </c>
      <c r="B108" s="689"/>
      <c r="C108" s="813"/>
      <c r="D108" s="886"/>
      <c r="E108" s="887"/>
      <c r="F108" s="888"/>
      <c r="G108" s="889"/>
    </row>
    <row r="109" spans="1:7">
      <c r="A109" s="240" t="s">
        <v>2391</v>
      </c>
      <c r="B109" s="689"/>
      <c r="C109" s="813"/>
      <c r="D109" s="886"/>
      <c r="E109" s="887"/>
      <c r="F109" s="888"/>
      <c r="G109" s="889"/>
    </row>
    <row r="110" spans="1:7">
      <c r="A110" s="240" t="s">
        <v>2392</v>
      </c>
      <c r="B110" s="689"/>
      <c r="C110" s="813"/>
      <c r="D110" s="886"/>
      <c r="E110" s="887"/>
      <c r="F110" s="888"/>
      <c r="G110" s="889"/>
    </row>
    <row r="111" spans="1:7">
      <c r="A111" s="240" t="s">
        <v>2393</v>
      </c>
      <c r="B111" s="689"/>
      <c r="C111" s="813"/>
      <c r="D111" s="886"/>
      <c r="E111" s="887"/>
      <c r="F111" s="888"/>
      <c r="G111" s="889"/>
    </row>
    <row r="112" spans="1:7">
      <c r="A112" s="240" t="s">
        <v>2394</v>
      </c>
      <c r="B112" s="689"/>
      <c r="C112" s="813"/>
      <c r="D112" s="886"/>
      <c r="E112" s="887"/>
      <c r="F112" s="888"/>
      <c r="G112" s="889"/>
    </row>
    <row r="113" spans="1:7">
      <c r="A113" s="240" t="s">
        <v>2395</v>
      </c>
      <c r="B113" s="689"/>
      <c r="C113" s="813"/>
      <c r="D113" s="886"/>
      <c r="E113" s="887"/>
      <c r="F113" s="888"/>
      <c r="G113" s="889"/>
    </row>
    <row r="114" spans="1:7">
      <c r="A114" s="240" t="s">
        <v>2396</v>
      </c>
      <c r="B114" s="689"/>
      <c r="C114" s="813"/>
      <c r="D114" s="886"/>
      <c r="E114" s="887"/>
      <c r="F114" s="888"/>
      <c r="G114" s="889"/>
    </row>
    <row r="115" spans="1:7">
      <c r="A115" s="240" t="s">
        <v>2397</v>
      </c>
      <c r="B115" s="689"/>
      <c r="C115" s="813"/>
      <c r="D115" s="886"/>
      <c r="E115" s="887"/>
      <c r="F115" s="888"/>
      <c r="G115" s="889"/>
    </row>
    <row r="116" spans="1:7">
      <c r="A116" s="240" t="s">
        <v>2398</v>
      </c>
      <c r="B116" s="689"/>
      <c r="C116" s="813"/>
      <c r="D116" s="886"/>
      <c r="E116" s="887"/>
      <c r="F116" s="888"/>
      <c r="G116" s="889"/>
    </row>
    <row r="117" spans="1:7">
      <c r="A117" s="240" t="s">
        <v>2399</v>
      </c>
      <c r="B117" s="689"/>
      <c r="C117" s="813"/>
      <c r="D117" s="886"/>
      <c r="E117" s="887"/>
      <c r="F117" s="888"/>
      <c r="G117" s="889"/>
    </row>
    <row r="118" spans="1:7" ht="15.75" thickBot="1">
      <c r="A118" s="329" t="s">
        <v>2400</v>
      </c>
      <c r="B118" s="890"/>
      <c r="C118" s="392"/>
      <c r="D118" s="891"/>
      <c r="E118" s="892"/>
      <c r="F118" s="893"/>
      <c r="G118" s="894"/>
    </row>
    <row r="119" spans="1:7">
      <c r="A119" s="136" t="s">
        <v>2401</v>
      </c>
      <c r="B119" s="30"/>
      <c r="C119" s="30"/>
      <c r="D119" s="35"/>
      <c r="E119" s="35"/>
      <c r="F119" s="35"/>
      <c r="G119" s="35"/>
    </row>
    <row r="120" spans="1:7">
      <c r="A120" s="35" t="s">
        <v>2402</v>
      </c>
      <c r="B120" s="35"/>
      <c r="C120" s="35"/>
      <c r="D120" s="35"/>
      <c r="E120" s="35"/>
      <c r="F120" s="35"/>
      <c r="G120" s="35"/>
    </row>
    <row r="121" spans="1:7">
      <c r="A121"/>
      <c r="B121"/>
      <c r="C121"/>
      <c r="D121"/>
      <c r="E121"/>
    </row>
    <row r="122" spans="1:7">
      <c r="A122"/>
      <c r="B122"/>
      <c r="C122"/>
      <c r="D122"/>
      <c r="E122"/>
    </row>
    <row r="123" spans="1:7">
      <c r="A123"/>
      <c r="B123"/>
      <c r="C123"/>
      <c r="D123"/>
      <c r="E123"/>
    </row>
    <row r="124" spans="1:7">
      <c r="A124"/>
      <c r="B124"/>
      <c r="C124"/>
      <c r="D124"/>
      <c r="E124"/>
    </row>
    <row r="125" spans="1:7">
      <c r="A125"/>
      <c r="B125"/>
      <c r="C125"/>
      <c r="D125"/>
      <c r="E125"/>
    </row>
    <row r="126" spans="1:7">
      <c r="A126"/>
      <c r="B126"/>
      <c r="C126"/>
      <c r="D126"/>
      <c r="E126"/>
    </row>
    <row r="127" spans="1:7">
      <c r="A127"/>
      <c r="B127"/>
      <c r="C127"/>
      <c r="D127"/>
      <c r="E127"/>
    </row>
    <row r="128" spans="1:7">
      <c r="A128"/>
      <c r="B128"/>
      <c r="C128"/>
      <c r="D128"/>
      <c r="E128"/>
    </row>
    <row r="129" spans="1:5">
      <c r="A129"/>
      <c r="B129"/>
      <c r="C129"/>
      <c r="D129"/>
      <c r="E129"/>
    </row>
    <row r="130" spans="1:5">
      <c r="A130"/>
      <c r="B130"/>
      <c r="C130"/>
      <c r="D130"/>
      <c r="E130"/>
    </row>
    <row r="131" spans="1:5">
      <c r="A131"/>
      <c r="B131"/>
      <c r="C131"/>
      <c r="D131"/>
      <c r="E131"/>
    </row>
    <row r="132" spans="1:5">
      <c r="A132"/>
      <c r="B132"/>
      <c r="C132"/>
      <c r="D132"/>
      <c r="E132"/>
    </row>
    <row r="133" spans="1:5">
      <c r="A133"/>
      <c r="B133"/>
      <c r="C133"/>
      <c r="D133"/>
      <c r="E133"/>
    </row>
    <row r="134" spans="1:5">
      <c r="A134"/>
      <c r="B134"/>
      <c r="C134"/>
      <c r="D134"/>
      <c r="E134"/>
    </row>
    <row r="135" spans="1:5">
      <c r="A135"/>
      <c r="B135"/>
      <c r="C135"/>
      <c r="D135"/>
      <c r="E135"/>
    </row>
    <row r="136" spans="1:5">
      <c r="A136"/>
      <c r="B136"/>
      <c r="C136"/>
      <c r="D136"/>
      <c r="E136"/>
    </row>
    <row r="137" spans="1:5">
      <c r="A137"/>
      <c r="B137"/>
      <c r="C137"/>
      <c r="D137"/>
      <c r="E137"/>
    </row>
    <row r="138" spans="1:5">
      <c r="A138"/>
      <c r="B138"/>
      <c r="C138"/>
      <c r="D138"/>
      <c r="E138"/>
    </row>
    <row r="139" spans="1:5">
      <c r="A139"/>
      <c r="B139"/>
      <c r="C139"/>
      <c r="D139"/>
      <c r="E139"/>
    </row>
    <row r="140" spans="1:5">
      <c r="A140"/>
      <c r="B140"/>
      <c r="C140"/>
      <c r="D140"/>
      <c r="E140"/>
    </row>
  </sheetData>
  <mergeCells count="8">
    <mergeCell ref="B6:B12"/>
    <mergeCell ref="D6:F10"/>
    <mergeCell ref="D11:F13"/>
    <mergeCell ref="B18:B19"/>
    <mergeCell ref="D18:F27"/>
    <mergeCell ref="B20:B21"/>
    <mergeCell ref="B22:B24"/>
    <mergeCell ref="B25:B27"/>
  </mergeCells>
  <printOptions horizontalCentered="1" verticalCentered="1"/>
  <pageMargins left="0.25" right="0.25" top="0.5" bottom="0.25" header="0" footer="0"/>
  <pageSetup scale="8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7"/>
  <sheetViews>
    <sheetView defaultGridColor="0" view="pageBreakPreview" colorId="22" zoomScale="80" zoomScaleNormal="100" zoomScaleSheetLayoutView="80" workbookViewId="0"/>
  </sheetViews>
  <sheetFormatPr defaultColWidth="9.6640625" defaultRowHeight="15"/>
  <cols>
    <col min="1" max="1" width="4.6640625" customWidth="1"/>
    <col min="2" max="2" width="40.6640625" customWidth="1"/>
    <col min="3" max="3" width="24.6640625" customWidth="1"/>
    <col min="4" max="6" width="12.6640625" customWidth="1"/>
    <col min="7" max="7" width="5.6640625" customWidth="1"/>
    <col min="8" max="14" width="14.6640625" customWidth="1"/>
    <col min="15" max="15" width="4.6640625" customWidth="1"/>
  </cols>
  <sheetData>
    <row r="1" spans="1:15" ht="13.5" customHeight="1" thickBot="1">
      <c r="A1" s="17" t="str">
        <f>'Data Sheet'!$C$25</f>
        <v>Orange &amp; Rockland Utilities, Inc</v>
      </c>
      <c r="B1" s="9"/>
      <c r="C1" s="9"/>
      <c r="D1" s="1114"/>
      <c r="E1" s="1266" t="str">
        <f>+'Data Sheet'!$C$38</f>
        <v>December 31, 2016</v>
      </c>
      <c r="F1" s="1266"/>
      <c r="G1" s="17" t="str">
        <f>+'Data Sheet'!$C$25</f>
        <v>Orange &amp; Rockland Utilities, Inc</v>
      </c>
      <c r="H1" s="9"/>
      <c r="I1" s="9"/>
      <c r="J1" s="9"/>
      <c r="K1" s="9"/>
      <c r="L1" s="9"/>
      <c r="M1" s="9"/>
      <c r="N1" s="9"/>
      <c r="O1" s="1265" t="str">
        <f>+'Data Sheet'!$C$38</f>
        <v>December 31, 2016</v>
      </c>
    </row>
    <row r="2" spans="1:15" ht="13.5" customHeight="1">
      <c r="A2" s="815"/>
      <c r="B2" s="818"/>
      <c r="C2" s="818"/>
      <c r="D2" s="818"/>
      <c r="E2" s="818"/>
      <c r="F2" s="1116"/>
      <c r="G2" s="815"/>
      <c r="H2" s="818"/>
      <c r="I2" s="818"/>
      <c r="J2" s="818"/>
      <c r="K2" s="818"/>
      <c r="L2" s="818"/>
      <c r="M2" s="818"/>
      <c r="N2" s="818"/>
      <c r="O2" s="1116"/>
    </row>
    <row r="3" spans="1:15" ht="15" customHeight="1">
      <c r="A3" s="1117" t="s">
        <v>2403</v>
      </c>
      <c r="B3" s="12"/>
      <c r="C3" s="12"/>
      <c r="D3" s="12"/>
      <c r="E3" s="12"/>
      <c r="F3" s="832"/>
      <c r="G3" s="1117" t="s">
        <v>2404</v>
      </c>
      <c r="H3" s="1118"/>
      <c r="I3" s="12"/>
      <c r="J3" s="12"/>
      <c r="K3" s="12"/>
      <c r="L3" s="12"/>
      <c r="M3" s="12"/>
      <c r="N3" s="12"/>
      <c r="O3" s="832"/>
    </row>
    <row r="4" spans="1:15" ht="15" customHeight="1">
      <c r="A4" s="820"/>
      <c r="B4" s="12"/>
      <c r="C4" s="12"/>
      <c r="D4" s="12"/>
      <c r="E4" s="12"/>
      <c r="F4" s="1119"/>
      <c r="G4" s="820"/>
      <c r="H4" s="9"/>
      <c r="I4" s="9"/>
      <c r="J4" s="9"/>
      <c r="K4" s="9"/>
      <c r="L4" s="9"/>
      <c r="M4" s="9"/>
      <c r="N4" s="9"/>
      <c r="O4" s="1119"/>
    </row>
    <row r="5" spans="1:15" ht="16.5" customHeight="1">
      <c r="A5" s="1120" t="s">
        <v>2405</v>
      </c>
      <c r="B5" s="3380" t="s">
        <v>2881</v>
      </c>
      <c r="C5" s="3416"/>
      <c r="D5" s="3416"/>
      <c r="E5" s="3416"/>
      <c r="F5" s="3420"/>
      <c r="G5" s="820"/>
      <c r="H5" s="3380" t="s">
        <v>639</v>
      </c>
      <c r="I5" s="3380"/>
      <c r="J5" s="3380"/>
      <c r="K5" s="3380"/>
      <c r="L5" s="3380"/>
      <c r="M5" s="3380"/>
      <c r="N5" s="3380"/>
      <c r="O5" s="1119"/>
    </row>
    <row r="6" spans="1:15" ht="13.5" customHeight="1">
      <c r="A6" s="820"/>
      <c r="B6" s="3416"/>
      <c r="C6" s="3416"/>
      <c r="D6" s="3416"/>
      <c r="E6" s="3416"/>
      <c r="F6" s="3420"/>
      <c r="G6" s="820"/>
      <c r="H6" s="3380"/>
      <c r="I6" s="3380"/>
      <c r="J6" s="3380"/>
      <c r="K6" s="3380"/>
      <c r="L6" s="3380"/>
      <c r="M6" s="3380"/>
      <c r="N6" s="3380"/>
      <c r="O6" s="1119"/>
    </row>
    <row r="7" spans="1:15" ht="13.5" customHeight="1">
      <c r="A7" s="820"/>
      <c r="B7" s="9"/>
      <c r="C7" s="12"/>
      <c r="D7" s="12"/>
      <c r="E7" s="12"/>
      <c r="F7" s="1119"/>
      <c r="G7" s="820"/>
      <c r="H7" s="3380"/>
      <c r="I7" s="3380"/>
      <c r="J7" s="3380"/>
      <c r="K7" s="3380"/>
      <c r="L7" s="3380"/>
      <c r="M7" s="3380"/>
      <c r="N7" s="3380"/>
      <c r="O7" s="1119"/>
    </row>
    <row r="8" spans="1:15" ht="17.25" customHeight="1">
      <c r="A8" s="1120" t="s">
        <v>2322</v>
      </c>
      <c r="B8" s="3380" t="s">
        <v>2882</v>
      </c>
      <c r="C8" s="3416"/>
      <c r="D8" s="3416"/>
      <c r="E8" s="3416"/>
      <c r="F8" s="3420"/>
      <c r="G8" s="820"/>
      <c r="H8" s="3380"/>
      <c r="I8" s="3380"/>
      <c r="J8" s="3380"/>
      <c r="K8" s="3380"/>
      <c r="L8" s="3380"/>
      <c r="M8" s="3380"/>
      <c r="N8" s="3380"/>
      <c r="O8" s="1119"/>
    </row>
    <row r="9" spans="1:15" ht="13.5" customHeight="1">
      <c r="A9" s="820"/>
      <c r="B9" s="3416"/>
      <c r="C9" s="3416"/>
      <c r="D9" s="3416"/>
      <c r="E9" s="3416"/>
      <c r="F9" s="3420"/>
      <c r="G9" s="820"/>
      <c r="H9" s="9"/>
      <c r="I9" s="9"/>
      <c r="J9" s="9"/>
      <c r="K9" s="9"/>
      <c r="L9" s="9"/>
      <c r="M9" s="9"/>
      <c r="N9" s="9"/>
      <c r="O9" s="1119"/>
    </row>
    <row r="10" spans="1:15" ht="13.5" customHeight="1">
      <c r="A10" s="820"/>
      <c r="B10" s="3405"/>
      <c r="C10" s="3405"/>
      <c r="D10" s="3405"/>
      <c r="E10" s="3405"/>
      <c r="F10" s="3399"/>
      <c r="G10" s="820"/>
      <c r="H10" s="3380" t="s">
        <v>2883</v>
      </c>
      <c r="I10" s="3380"/>
      <c r="J10" s="3380"/>
      <c r="K10" s="3380"/>
      <c r="L10" s="3380"/>
      <c r="M10" s="3380"/>
      <c r="N10" s="3380"/>
      <c r="O10" s="1119"/>
    </row>
    <row r="11" spans="1:15" ht="13.5" customHeight="1">
      <c r="A11" s="811"/>
      <c r="C11" s="1108"/>
      <c r="D11" s="1108"/>
      <c r="E11" s="1108"/>
      <c r="F11" s="1112"/>
      <c r="G11" s="820"/>
      <c r="H11" s="3380"/>
      <c r="I11" s="3380"/>
      <c r="J11" s="3380"/>
      <c r="K11" s="3380"/>
      <c r="L11" s="3380"/>
      <c r="M11" s="3380"/>
      <c r="N11" s="3380"/>
      <c r="O11" s="1119"/>
    </row>
    <row r="12" spans="1:15" ht="13.5" customHeight="1">
      <c r="A12" s="1120" t="s">
        <v>2323</v>
      </c>
      <c r="B12" s="3380" t="s">
        <v>2884</v>
      </c>
      <c r="C12" s="3405"/>
      <c r="D12" s="3405"/>
      <c r="E12" s="3405"/>
      <c r="F12" s="3399"/>
      <c r="G12" s="820"/>
      <c r="H12" s="9"/>
      <c r="I12" s="9"/>
      <c r="J12" s="9"/>
      <c r="K12" s="9"/>
      <c r="L12" s="9"/>
      <c r="M12" s="9"/>
      <c r="N12" s="9"/>
      <c r="O12" s="1119"/>
    </row>
    <row r="13" spans="1:15" ht="13.5" customHeight="1">
      <c r="A13" s="824"/>
      <c r="B13" s="3418"/>
      <c r="C13" s="3418"/>
      <c r="D13" s="3418"/>
      <c r="E13" s="3418"/>
      <c r="F13" s="3419"/>
      <c r="G13" s="824"/>
      <c r="H13" s="460"/>
      <c r="I13" s="460"/>
      <c r="J13" s="460"/>
      <c r="K13" s="460"/>
      <c r="L13" s="460"/>
      <c r="M13" s="460"/>
      <c r="N13" s="460"/>
      <c r="O13" s="1121"/>
    </row>
    <row r="14" spans="1:15" ht="13.5" customHeight="1">
      <c r="A14" s="820"/>
      <c r="B14" s="1122"/>
      <c r="C14" s="12" t="s">
        <v>2324</v>
      </c>
      <c r="D14" s="1123" t="s">
        <v>2325</v>
      </c>
      <c r="E14" s="1123" t="s">
        <v>2326</v>
      </c>
      <c r="F14" s="832"/>
      <c r="G14" s="1124"/>
      <c r="H14" s="821"/>
      <c r="I14" s="1125"/>
      <c r="J14" s="821"/>
      <c r="K14" s="1125"/>
      <c r="L14" s="821"/>
      <c r="M14" s="1125"/>
      <c r="N14" s="9"/>
      <c r="O14" s="823"/>
    </row>
    <row r="15" spans="1:15" ht="13.5" customHeight="1">
      <c r="A15" s="1120" t="s">
        <v>1733</v>
      </c>
      <c r="B15" s="1122"/>
      <c r="C15" s="12" t="s">
        <v>2327</v>
      </c>
      <c r="D15" s="1123" t="s">
        <v>2328</v>
      </c>
      <c r="E15" s="1126" t="s">
        <v>2329</v>
      </c>
      <c r="F15" s="1127" t="s">
        <v>2330</v>
      </c>
      <c r="G15" s="1128" t="s">
        <v>2331</v>
      </c>
      <c r="H15" s="1129" t="s">
        <v>2332</v>
      </c>
      <c r="I15" s="1129" t="s">
        <v>2333</v>
      </c>
      <c r="J15" s="1129" t="s">
        <v>2334</v>
      </c>
      <c r="K15" s="1129" t="s">
        <v>2335</v>
      </c>
      <c r="L15" s="1129" t="s">
        <v>2336</v>
      </c>
      <c r="M15" s="1129" t="s">
        <v>2337</v>
      </c>
      <c r="N15" s="1130" t="s">
        <v>2338</v>
      </c>
      <c r="O15" s="1131" t="s">
        <v>1733</v>
      </c>
    </row>
    <row r="16" spans="1:15" ht="13.5" customHeight="1">
      <c r="A16" s="1120" t="s">
        <v>1736</v>
      </c>
      <c r="B16" s="1132" t="s">
        <v>2339</v>
      </c>
      <c r="C16" s="12" t="s">
        <v>2340</v>
      </c>
      <c r="D16" s="1123" t="s">
        <v>2341</v>
      </c>
      <c r="E16" s="1132" t="s">
        <v>2342</v>
      </c>
      <c r="F16" s="1133" t="s">
        <v>2343</v>
      </c>
      <c r="G16" s="1128" t="s">
        <v>2344</v>
      </c>
      <c r="H16" s="1129" t="s">
        <v>2345</v>
      </c>
      <c r="I16" s="1129" t="s">
        <v>2346</v>
      </c>
      <c r="J16" s="1129" t="s">
        <v>2347</v>
      </c>
      <c r="K16" s="1129" t="s">
        <v>2348</v>
      </c>
      <c r="L16" s="1129" t="s">
        <v>2349</v>
      </c>
      <c r="M16" s="1129" t="s">
        <v>2350</v>
      </c>
      <c r="N16" s="1130" t="s">
        <v>2351</v>
      </c>
      <c r="O16" s="1131" t="s">
        <v>1736</v>
      </c>
    </row>
    <row r="17" spans="1:15" ht="13.5" customHeight="1">
      <c r="A17" s="820"/>
      <c r="B17" s="1132" t="s">
        <v>3026</v>
      </c>
      <c r="C17" s="12" t="s">
        <v>3027</v>
      </c>
      <c r="D17" s="1123" t="s">
        <v>2352</v>
      </c>
      <c r="E17" s="1132" t="s">
        <v>3029</v>
      </c>
      <c r="F17" s="1133" t="s">
        <v>2353</v>
      </c>
      <c r="G17" s="1128" t="s">
        <v>1740</v>
      </c>
      <c r="H17" s="1129" t="s">
        <v>2354</v>
      </c>
      <c r="I17" s="1129" t="s">
        <v>2355</v>
      </c>
      <c r="J17" s="1129" t="s">
        <v>2356</v>
      </c>
      <c r="K17" s="1129" t="s">
        <v>2357</v>
      </c>
      <c r="L17" s="1129" t="s">
        <v>2358</v>
      </c>
      <c r="M17" s="1129" t="s">
        <v>2359</v>
      </c>
      <c r="N17" s="1130" t="s">
        <v>2360</v>
      </c>
      <c r="O17" s="823"/>
    </row>
    <row r="18" spans="1:15" ht="13.5" customHeight="1">
      <c r="A18" s="820"/>
      <c r="B18" s="1122"/>
      <c r="C18" s="9"/>
      <c r="D18" s="1123" t="s">
        <v>3028</v>
      </c>
      <c r="E18" s="461"/>
      <c r="F18" s="1119"/>
      <c r="G18" s="1124"/>
      <c r="H18" s="821"/>
      <c r="I18" s="821"/>
      <c r="J18" s="821"/>
      <c r="K18" s="821"/>
      <c r="L18" s="821"/>
      <c r="M18" s="821"/>
      <c r="N18" s="9"/>
      <c r="O18" s="823"/>
    </row>
    <row r="19" spans="1:15" ht="13.5" customHeight="1">
      <c r="A19" s="1134" t="s">
        <v>1741</v>
      </c>
      <c r="B19" s="88" t="s">
        <v>5901</v>
      </c>
      <c r="C19" s="1135" t="s">
        <v>5902</v>
      </c>
      <c r="D19" s="1136"/>
      <c r="E19" s="91">
        <v>409700</v>
      </c>
      <c r="F19" s="92">
        <v>409033.26</v>
      </c>
      <c r="G19" s="93">
        <v>-2</v>
      </c>
      <c r="H19" s="94">
        <v>0</v>
      </c>
      <c r="I19" s="94">
        <v>401500</v>
      </c>
      <c r="J19" s="94"/>
      <c r="K19" s="94">
        <v>995955</v>
      </c>
      <c r="L19" s="94"/>
      <c r="M19" s="94">
        <v>589712</v>
      </c>
      <c r="N19" s="95">
        <v>2396200.2599999998</v>
      </c>
      <c r="O19" s="1137" t="s">
        <v>1741</v>
      </c>
    </row>
    <row r="20" spans="1:15" ht="13.5" customHeight="1">
      <c r="A20" s="1120" t="s">
        <v>1742</v>
      </c>
      <c r="B20" s="97" t="s">
        <v>5907</v>
      </c>
      <c r="C20" s="9" t="s">
        <v>5908</v>
      </c>
      <c r="D20" s="428"/>
      <c r="E20" s="99">
        <v>298800</v>
      </c>
      <c r="F20" s="100">
        <v>298217</v>
      </c>
      <c r="G20" s="101">
        <v>-2</v>
      </c>
      <c r="H20" s="102"/>
      <c r="I20" s="102">
        <v>161200</v>
      </c>
      <c r="J20" s="102"/>
      <c r="K20" s="102">
        <v>193245</v>
      </c>
      <c r="L20" s="102"/>
      <c r="M20" s="102">
        <v>17512</v>
      </c>
      <c r="N20" s="103">
        <v>670174</v>
      </c>
      <c r="O20" s="1131" t="s">
        <v>1742</v>
      </c>
    </row>
    <row r="21" spans="1:15" ht="13.5" customHeight="1">
      <c r="A21" s="1120" t="s">
        <v>1743</v>
      </c>
      <c r="B21" s="97" t="s">
        <v>5909</v>
      </c>
      <c r="C21" s="9" t="s">
        <v>5910</v>
      </c>
      <c r="D21" s="428"/>
      <c r="E21" s="99">
        <v>262600</v>
      </c>
      <c r="F21" s="100">
        <v>246925</v>
      </c>
      <c r="G21" s="101">
        <v>-2</v>
      </c>
      <c r="H21" s="102"/>
      <c r="I21" s="102">
        <v>116900</v>
      </c>
      <c r="J21" s="102"/>
      <c r="K21" s="102">
        <v>0</v>
      </c>
      <c r="L21" s="102"/>
      <c r="M21" s="102">
        <v>13617</v>
      </c>
      <c r="N21" s="103">
        <v>377442</v>
      </c>
      <c r="O21" s="1131" t="s">
        <v>1743</v>
      </c>
    </row>
    <row r="22" spans="1:15" ht="13.5" customHeight="1">
      <c r="A22" s="1120" t="s">
        <v>1744</v>
      </c>
      <c r="B22" s="97" t="s">
        <v>5903</v>
      </c>
      <c r="C22" s="9" t="s">
        <v>5904</v>
      </c>
      <c r="D22" s="428"/>
      <c r="E22" s="99">
        <v>268700</v>
      </c>
      <c r="F22" s="100">
        <v>268108.26</v>
      </c>
      <c r="G22" s="101">
        <v>-2</v>
      </c>
      <c r="H22" s="102">
        <v>0</v>
      </c>
      <c r="I22" s="102">
        <v>130900</v>
      </c>
      <c r="J22" s="102"/>
      <c r="K22" s="102">
        <v>200678</v>
      </c>
      <c r="L22" s="102"/>
      <c r="M22" s="102">
        <v>17727.03</v>
      </c>
      <c r="N22" s="103">
        <v>617413.29</v>
      </c>
      <c r="O22" s="1131" t="s">
        <v>1744</v>
      </c>
    </row>
    <row r="23" spans="1:15" ht="13.5" customHeight="1">
      <c r="A23" s="1120" t="s">
        <v>1745</v>
      </c>
      <c r="B23" s="97" t="s">
        <v>5905</v>
      </c>
      <c r="C23" s="9" t="s">
        <v>5906</v>
      </c>
      <c r="D23" s="428"/>
      <c r="E23" s="99">
        <v>254600</v>
      </c>
      <c r="F23" s="100">
        <v>254124.92</v>
      </c>
      <c r="G23" s="101">
        <v>-2</v>
      </c>
      <c r="H23" s="102">
        <v>0</v>
      </c>
      <c r="I23" s="102">
        <v>124000</v>
      </c>
      <c r="J23" s="102"/>
      <c r="K23" s="102">
        <v>178380</v>
      </c>
      <c r="L23" s="102"/>
      <c r="M23" s="102">
        <v>21463.41</v>
      </c>
      <c r="N23" s="103">
        <v>577968.32999999996</v>
      </c>
      <c r="O23" s="1131" t="s">
        <v>1745</v>
      </c>
    </row>
    <row r="24" spans="1:15" ht="13.5" customHeight="1">
      <c r="A24" s="1120" t="s">
        <v>1746</v>
      </c>
      <c r="B24" s="97" t="s">
        <v>5911</v>
      </c>
      <c r="C24" s="9" t="s">
        <v>5912</v>
      </c>
      <c r="D24" s="428"/>
      <c r="E24" s="99"/>
      <c r="F24" s="100">
        <v>35000</v>
      </c>
      <c r="G24" s="101">
        <v>-2</v>
      </c>
      <c r="H24" s="102">
        <v>0</v>
      </c>
      <c r="I24" s="102">
        <v>0</v>
      </c>
      <c r="J24" s="102"/>
      <c r="K24" s="102">
        <v>0</v>
      </c>
      <c r="L24" s="102"/>
      <c r="M24" s="102">
        <v>0</v>
      </c>
      <c r="N24" s="103">
        <v>35000</v>
      </c>
      <c r="O24" s="1131" t="s">
        <v>1746</v>
      </c>
    </row>
    <row r="25" spans="1:15" ht="13.5" customHeight="1">
      <c r="A25" s="1120" t="s">
        <v>1747</v>
      </c>
      <c r="B25" s="97" t="s">
        <v>5913</v>
      </c>
      <c r="C25" s="9" t="s">
        <v>5914</v>
      </c>
      <c r="D25" s="428"/>
      <c r="E25" s="99">
        <v>1225000</v>
      </c>
      <c r="F25" s="100">
        <v>1220767</v>
      </c>
      <c r="G25" s="101">
        <v>-1</v>
      </c>
      <c r="H25" s="102"/>
      <c r="I25" s="102">
        <v>2237200</v>
      </c>
      <c r="J25" s="102"/>
      <c r="K25" s="102">
        <v>6176408</v>
      </c>
      <c r="L25" s="102"/>
      <c r="M25" s="102">
        <v>5168029</v>
      </c>
      <c r="N25" s="103">
        <v>14802404</v>
      </c>
      <c r="O25" s="1131" t="s">
        <v>1747</v>
      </c>
    </row>
    <row r="26" spans="1:15" ht="13.5" customHeight="1">
      <c r="A26" s="1120" t="s">
        <v>1748</v>
      </c>
      <c r="B26" s="97" t="s">
        <v>5915</v>
      </c>
      <c r="C26" s="9" t="s">
        <v>5916</v>
      </c>
      <c r="D26" s="428"/>
      <c r="E26" s="99">
        <v>230400</v>
      </c>
      <c r="F26" s="100">
        <v>229150.02</v>
      </c>
      <c r="G26" s="101">
        <v>-2</v>
      </c>
      <c r="H26" s="102">
        <v>0</v>
      </c>
      <c r="I26" s="102">
        <v>35800</v>
      </c>
      <c r="J26" s="102"/>
      <c r="K26" s="102">
        <v>0</v>
      </c>
      <c r="L26" s="102"/>
      <c r="M26" s="102">
        <v>13582.98</v>
      </c>
      <c r="N26" s="103">
        <v>278533</v>
      </c>
      <c r="O26" s="1131" t="s">
        <v>1748</v>
      </c>
    </row>
    <row r="27" spans="1:15" ht="13.5" customHeight="1">
      <c r="A27" s="1120" t="s">
        <v>1749</v>
      </c>
      <c r="B27" s="97"/>
      <c r="C27" s="9"/>
      <c r="D27" s="428"/>
      <c r="E27" s="99"/>
      <c r="F27" s="100"/>
      <c r="G27" s="101"/>
      <c r="H27" s="102"/>
      <c r="I27" s="102"/>
      <c r="J27" s="102"/>
      <c r="K27" s="102"/>
      <c r="L27" s="102"/>
      <c r="M27" s="102"/>
      <c r="N27" s="103">
        <f t="shared" ref="N27:N43" si="0">SUM(F27:M27)</f>
        <v>0</v>
      </c>
      <c r="O27" s="1131" t="s">
        <v>1749</v>
      </c>
    </row>
    <row r="28" spans="1:15" ht="13.5" customHeight="1">
      <c r="A28" s="1120" t="s">
        <v>1750</v>
      </c>
      <c r="B28" s="97"/>
      <c r="C28" s="9"/>
      <c r="D28" s="428"/>
      <c r="E28" s="99"/>
      <c r="F28" s="100"/>
      <c r="G28" s="101"/>
      <c r="H28" s="102"/>
      <c r="I28" s="102"/>
      <c r="J28" s="102"/>
      <c r="K28" s="102"/>
      <c r="L28" s="102"/>
      <c r="M28" s="102"/>
      <c r="N28" s="103">
        <f t="shared" si="0"/>
        <v>0</v>
      </c>
      <c r="O28" s="1131" t="s">
        <v>1750</v>
      </c>
    </row>
    <row r="29" spans="1:15" ht="13.5" customHeight="1">
      <c r="A29" s="1120" t="s">
        <v>1751</v>
      </c>
      <c r="B29" s="97"/>
      <c r="C29" s="9"/>
      <c r="D29" s="428"/>
      <c r="E29" s="99"/>
      <c r="F29" s="100"/>
      <c r="G29" s="101"/>
      <c r="H29" s="102"/>
      <c r="I29" s="102"/>
      <c r="J29" s="102"/>
      <c r="K29" s="102"/>
      <c r="L29" s="102"/>
      <c r="M29" s="102"/>
      <c r="N29" s="103">
        <f t="shared" si="0"/>
        <v>0</v>
      </c>
      <c r="O29" s="1131" t="s">
        <v>1751</v>
      </c>
    </row>
    <row r="30" spans="1:15" ht="13.5" customHeight="1">
      <c r="A30" s="1120" t="s">
        <v>1752</v>
      </c>
      <c r="B30" s="97"/>
      <c r="C30" s="9"/>
      <c r="D30" s="428"/>
      <c r="E30" s="99"/>
      <c r="F30" s="100"/>
      <c r="G30" s="101"/>
      <c r="H30" s="102"/>
      <c r="I30" s="102"/>
      <c r="J30" s="102"/>
      <c r="K30" s="102"/>
      <c r="L30" s="102"/>
      <c r="M30" s="102"/>
      <c r="N30" s="103">
        <f t="shared" si="0"/>
        <v>0</v>
      </c>
      <c r="O30" s="1131" t="s">
        <v>1752</v>
      </c>
    </row>
    <row r="31" spans="1:15" ht="13.5" customHeight="1">
      <c r="A31" s="1120" t="s">
        <v>1753</v>
      </c>
      <c r="B31" s="97"/>
      <c r="C31" s="9"/>
      <c r="D31" s="428"/>
      <c r="E31" s="99"/>
      <c r="F31" s="100"/>
      <c r="G31" s="101"/>
      <c r="H31" s="102"/>
      <c r="I31" s="102"/>
      <c r="J31" s="102"/>
      <c r="K31" s="102"/>
      <c r="L31" s="102"/>
      <c r="M31" s="102"/>
      <c r="N31" s="103">
        <f t="shared" si="0"/>
        <v>0</v>
      </c>
      <c r="O31" s="1131" t="s">
        <v>1753</v>
      </c>
    </row>
    <row r="32" spans="1:15" ht="13.5" customHeight="1">
      <c r="A32" s="1120" t="s">
        <v>1754</v>
      </c>
      <c r="B32" s="97"/>
      <c r="C32" s="9"/>
      <c r="D32" s="428"/>
      <c r="E32" s="99"/>
      <c r="F32" s="100"/>
      <c r="G32" s="101"/>
      <c r="H32" s="102"/>
      <c r="I32" s="102"/>
      <c r="J32" s="102"/>
      <c r="K32" s="102"/>
      <c r="L32" s="102"/>
      <c r="M32" s="102"/>
      <c r="N32" s="103">
        <f t="shared" si="0"/>
        <v>0</v>
      </c>
      <c r="O32" s="1131" t="s">
        <v>1754</v>
      </c>
    </row>
    <row r="33" spans="1:15" ht="13.5" customHeight="1">
      <c r="A33" s="1120" t="s">
        <v>1755</v>
      </c>
      <c r="B33" s="97"/>
      <c r="C33" s="9"/>
      <c r="D33" s="428"/>
      <c r="E33" s="99"/>
      <c r="F33" s="100"/>
      <c r="G33" s="101"/>
      <c r="H33" s="102"/>
      <c r="I33" s="102"/>
      <c r="J33" s="102"/>
      <c r="K33" s="102"/>
      <c r="L33" s="102"/>
      <c r="M33" s="102"/>
      <c r="N33" s="103">
        <f t="shared" si="0"/>
        <v>0</v>
      </c>
      <c r="O33" s="1131" t="s">
        <v>1755</v>
      </c>
    </row>
    <row r="34" spans="1:15" ht="13.5" customHeight="1">
      <c r="A34" s="1120" t="s">
        <v>1756</v>
      </c>
      <c r="B34" s="97"/>
      <c r="C34" s="9"/>
      <c r="D34" s="428"/>
      <c r="E34" s="99"/>
      <c r="F34" s="100"/>
      <c r="G34" s="101"/>
      <c r="H34" s="102"/>
      <c r="I34" s="102"/>
      <c r="J34" s="102"/>
      <c r="K34" s="102"/>
      <c r="L34" s="102"/>
      <c r="M34" s="102"/>
      <c r="N34" s="103">
        <f t="shared" si="0"/>
        <v>0</v>
      </c>
      <c r="O34" s="1131" t="s">
        <v>1756</v>
      </c>
    </row>
    <row r="35" spans="1:15" ht="13.5" customHeight="1">
      <c r="A35" s="1120" t="s">
        <v>1757</v>
      </c>
      <c r="B35" s="97"/>
      <c r="C35" s="9"/>
      <c r="D35" s="428"/>
      <c r="E35" s="99"/>
      <c r="F35" s="100"/>
      <c r="G35" s="101"/>
      <c r="H35" s="102"/>
      <c r="I35" s="102"/>
      <c r="J35" s="102"/>
      <c r="K35" s="102"/>
      <c r="L35" s="102"/>
      <c r="M35" s="102"/>
      <c r="N35" s="103">
        <f t="shared" si="0"/>
        <v>0</v>
      </c>
      <c r="O35" s="1131" t="s">
        <v>1757</v>
      </c>
    </row>
    <row r="36" spans="1:15" ht="13.5" customHeight="1">
      <c r="A36" s="1120" t="s">
        <v>1758</v>
      </c>
      <c r="B36" s="97"/>
      <c r="C36" s="9"/>
      <c r="D36" s="428"/>
      <c r="E36" s="99"/>
      <c r="F36" s="100"/>
      <c r="G36" s="101"/>
      <c r="H36" s="102"/>
      <c r="I36" s="102"/>
      <c r="J36" s="102"/>
      <c r="K36" s="102"/>
      <c r="L36" s="102"/>
      <c r="M36" s="102"/>
      <c r="N36" s="103">
        <f t="shared" si="0"/>
        <v>0</v>
      </c>
      <c r="O36" s="1131" t="s">
        <v>1758</v>
      </c>
    </row>
    <row r="37" spans="1:15" ht="13.5" customHeight="1">
      <c r="A37" s="1120" t="s">
        <v>1759</v>
      </c>
      <c r="B37" s="97"/>
      <c r="C37" s="9"/>
      <c r="D37" s="428"/>
      <c r="E37" s="99"/>
      <c r="F37" s="100"/>
      <c r="G37" s="101"/>
      <c r="H37" s="102"/>
      <c r="I37" s="102"/>
      <c r="J37" s="102"/>
      <c r="K37" s="102"/>
      <c r="L37" s="102"/>
      <c r="M37" s="102"/>
      <c r="N37" s="103">
        <f t="shared" si="0"/>
        <v>0</v>
      </c>
      <c r="O37" s="1131" t="s">
        <v>1759</v>
      </c>
    </row>
    <row r="38" spans="1:15" ht="13.5" customHeight="1">
      <c r="A38" s="1120" t="s">
        <v>1760</v>
      </c>
      <c r="B38" s="97"/>
      <c r="C38" s="9"/>
      <c r="D38" s="428"/>
      <c r="E38" s="99"/>
      <c r="F38" s="100"/>
      <c r="G38" s="101"/>
      <c r="H38" s="102"/>
      <c r="I38" s="102"/>
      <c r="J38" s="102"/>
      <c r="K38" s="102"/>
      <c r="L38" s="102"/>
      <c r="M38" s="102"/>
      <c r="N38" s="103">
        <f t="shared" si="0"/>
        <v>0</v>
      </c>
      <c r="O38" s="1131" t="s">
        <v>1760</v>
      </c>
    </row>
    <row r="39" spans="1:15" ht="13.5" customHeight="1">
      <c r="A39" s="1120" t="s">
        <v>591</v>
      </c>
      <c r="B39" s="97"/>
      <c r="C39" s="9"/>
      <c r="D39" s="428"/>
      <c r="E39" s="99"/>
      <c r="F39" s="100"/>
      <c r="G39" s="101"/>
      <c r="H39" s="102"/>
      <c r="I39" s="102"/>
      <c r="J39" s="102"/>
      <c r="K39" s="102"/>
      <c r="L39" s="102"/>
      <c r="M39" s="102"/>
      <c r="N39" s="103">
        <f t="shared" si="0"/>
        <v>0</v>
      </c>
      <c r="O39" s="1131" t="s">
        <v>591</v>
      </c>
    </row>
    <row r="40" spans="1:15" ht="13.5" customHeight="1">
      <c r="A40" s="1120" t="s">
        <v>592</v>
      </c>
      <c r="B40" s="97"/>
      <c r="C40" s="9"/>
      <c r="D40" s="428"/>
      <c r="E40" s="99"/>
      <c r="F40" s="100"/>
      <c r="G40" s="101"/>
      <c r="H40" s="102"/>
      <c r="I40" s="102"/>
      <c r="J40" s="102"/>
      <c r="K40" s="102"/>
      <c r="L40" s="102"/>
      <c r="M40" s="102"/>
      <c r="N40" s="103">
        <f t="shared" si="0"/>
        <v>0</v>
      </c>
      <c r="O40" s="1131" t="s">
        <v>592</v>
      </c>
    </row>
    <row r="41" spans="1:15" ht="13.5" customHeight="1">
      <c r="A41" s="1120" t="s">
        <v>593</v>
      </c>
      <c r="B41" s="97"/>
      <c r="C41" s="9"/>
      <c r="D41" s="428"/>
      <c r="E41" s="99"/>
      <c r="F41" s="100"/>
      <c r="G41" s="101"/>
      <c r="H41" s="102"/>
      <c r="I41" s="102"/>
      <c r="J41" s="102"/>
      <c r="K41" s="102"/>
      <c r="L41" s="102"/>
      <c r="M41" s="102"/>
      <c r="N41" s="103">
        <f t="shared" si="0"/>
        <v>0</v>
      </c>
      <c r="O41" s="1131" t="s">
        <v>593</v>
      </c>
    </row>
    <row r="42" spans="1:15" ht="13.5" customHeight="1">
      <c r="A42" s="1120" t="s">
        <v>594</v>
      </c>
      <c r="B42" s="97"/>
      <c r="C42" s="9"/>
      <c r="D42" s="428"/>
      <c r="E42" s="99"/>
      <c r="F42" s="100"/>
      <c r="G42" s="101"/>
      <c r="H42" s="102"/>
      <c r="I42" s="102"/>
      <c r="J42" s="102"/>
      <c r="K42" s="102"/>
      <c r="L42" s="102"/>
      <c r="M42" s="102"/>
      <c r="N42" s="103">
        <f t="shared" si="0"/>
        <v>0</v>
      </c>
      <c r="O42" s="1131" t="s">
        <v>594</v>
      </c>
    </row>
    <row r="43" spans="1:15" ht="13.5" customHeight="1">
      <c r="A43" s="1138" t="s">
        <v>595</v>
      </c>
      <c r="B43" s="104"/>
      <c r="C43" s="460"/>
      <c r="D43" s="478"/>
      <c r="E43" s="106"/>
      <c r="F43" s="107"/>
      <c r="G43" s="108"/>
      <c r="H43" s="109"/>
      <c r="I43" s="109"/>
      <c r="J43" s="109"/>
      <c r="K43" s="109"/>
      <c r="L43" s="109"/>
      <c r="M43" s="109"/>
      <c r="N43" s="110">
        <f t="shared" si="0"/>
        <v>0</v>
      </c>
      <c r="O43" s="1139" t="s">
        <v>595</v>
      </c>
    </row>
    <row r="44" spans="1:15" ht="13.5" customHeight="1">
      <c r="A44" s="820" t="s">
        <v>2361</v>
      </c>
      <c r="B44" s="9"/>
      <c r="C44" s="9"/>
      <c r="D44" s="9"/>
      <c r="E44" s="9"/>
      <c r="F44" s="1119"/>
      <c r="G44" s="820"/>
      <c r="H44" s="9" t="s">
        <v>2362</v>
      </c>
      <c r="I44" s="9"/>
      <c r="J44" s="9"/>
      <c r="K44" s="9"/>
      <c r="L44" s="9"/>
      <c r="M44" s="9"/>
      <c r="N44" s="9"/>
      <c r="O44" s="1119"/>
    </row>
    <row r="45" spans="1:15" ht="13.5" customHeight="1">
      <c r="A45" s="820"/>
      <c r="B45" s="9"/>
      <c r="C45" s="9"/>
      <c r="D45" s="9"/>
      <c r="E45" s="9"/>
      <c r="F45" s="1119"/>
      <c r="G45" s="820"/>
      <c r="H45" s="9"/>
      <c r="I45" s="9"/>
      <c r="J45" s="9"/>
      <c r="K45" s="9"/>
      <c r="L45" s="9"/>
      <c r="M45" s="9"/>
      <c r="N45" s="9"/>
      <c r="O45" s="1119"/>
    </row>
    <row r="46" spans="1:15" ht="13.5" customHeight="1">
      <c r="A46" s="820"/>
      <c r="B46" s="693" t="s">
        <v>2885</v>
      </c>
      <c r="C46" s="9"/>
      <c r="D46" s="9"/>
      <c r="E46" s="9"/>
      <c r="F46" s="1119"/>
      <c r="G46" s="820"/>
      <c r="H46" s="9"/>
      <c r="I46" s="9"/>
      <c r="J46" s="9"/>
      <c r="K46" s="9"/>
      <c r="L46" s="9"/>
      <c r="M46" s="9"/>
      <c r="N46" s="9"/>
      <c r="O46" s="1119"/>
    </row>
    <row r="47" spans="1:15" ht="13.5" customHeight="1">
      <c r="A47" s="820"/>
      <c r="B47" s="693"/>
      <c r="C47" s="9"/>
      <c r="D47" s="9"/>
      <c r="E47" s="9"/>
      <c r="F47" s="1119"/>
      <c r="G47" s="820"/>
      <c r="H47" s="9"/>
      <c r="I47" s="9"/>
      <c r="J47" s="9"/>
      <c r="K47" s="9"/>
      <c r="L47" s="9"/>
      <c r="M47" s="9"/>
      <c r="N47" s="9"/>
      <c r="O47" s="1119"/>
    </row>
    <row r="48" spans="1:15" ht="13.5" customHeight="1">
      <c r="A48" s="820"/>
      <c r="B48" s="9"/>
      <c r="C48" s="9"/>
      <c r="D48" s="9"/>
      <c r="E48" s="9"/>
      <c r="F48" s="1119"/>
      <c r="G48" s="820"/>
      <c r="H48" s="9"/>
      <c r="I48" s="9"/>
      <c r="J48" s="9"/>
      <c r="K48" s="9"/>
      <c r="L48" s="9"/>
      <c r="M48" s="9"/>
      <c r="N48" s="9"/>
      <c r="O48" s="1119"/>
    </row>
    <row r="49" spans="1:15" ht="13.5" customHeight="1">
      <c r="A49" s="820"/>
      <c r="B49" s="9"/>
      <c r="C49" s="9"/>
      <c r="D49" s="9"/>
      <c r="E49" s="9"/>
      <c r="F49" s="1119"/>
      <c r="G49" s="820"/>
      <c r="H49" s="9"/>
      <c r="I49" s="9"/>
      <c r="J49" s="9"/>
      <c r="K49" s="9"/>
      <c r="L49" s="9"/>
      <c r="M49" s="9"/>
      <c r="N49" s="9"/>
      <c r="O49" s="1119"/>
    </row>
    <row r="50" spans="1:15" ht="13.5" customHeight="1">
      <c r="A50" s="820"/>
      <c r="B50" s="9"/>
      <c r="C50" s="9"/>
      <c r="D50" s="9"/>
      <c r="E50" s="9"/>
      <c r="F50" s="1119"/>
      <c r="G50" s="820"/>
      <c r="H50" s="9"/>
      <c r="I50" s="9"/>
      <c r="J50" s="9"/>
      <c r="K50" s="9"/>
      <c r="L50" s="9"/>
      <c r="M50" s="9"/>
      <c r="N50" s="9"/>
      <c r="O50" s="1119"/>
    </row>
    <row r="51" spans="1:15" ht="13.5" customHeight="1">
      <c r="A51" s="820"/>
      <c r="B51" s="9"/>
      <c r="C51" s="9"/>
      <c r="D51" s="9"/>
      <c r="E51" s="9"/>
      <c r="F51" s="1119"/>
      <c r="G51" s="820"/>
      <c r="H51" s="9"/>
      <c r="I51" s="9"/>
      <c r="J51" s="9"/>
      <c r="K51" s="9"/>
      <c r="L51" s="9"/>
      <c r="M51" s="9"/>
      <c r="N51" s="9"/>
      <c r="O51" s="1119"/>
    </row>
    <row r="52" spans="1:15" ht="13.5" customHeight="1">
      <c r="A52" s="820"/>
      <c r="B52" s="9"/>
      <c r="C52" s="9"/>
      <c r="D52" s="9"/>
      <c r="E52" s="9"/>
      <c r="F52" s="1119"/>
      <c r="G52" s="820"/>
      <c r="H52" s="9"/>
      <c r="I52" s="9"/>
      <c r="J52" s="9"/>
      <c r="K52" s="9"/>
      <c r="L52" s="9"/>
      <c r="M52" s="9"/>
      <c r="N52" s="9"/>
      <c r="O52" s="1119"/>
    </row>
    <row r="53" spans="1:15" ht="13.5" customHeight="1">
      <c r="A53" s="820"/>
      <c r="B53" s="9"/>
      <c r="C53" s="9"/>
      <c r="D53" s="9"/>
      <c r="E53" s="9"/>
      <c r="F53" s="1119"/>
      <c r="G53" s="820"/>
      <c r="H53" s="9"/>
      <c r="I53" s="9"/>
      <c r="J53" s="9"/>
      <c r="K53" s="9"/>
      <c r="L53" s="9"/>
      <c r="M53" s="9"/>
      <c r="N53" s="9"/>
      <c r="O53" s="1119"/>
    </row>
    <row r="54" spans="1:15" ht="13.5" customHeight="1">
      <c r="A54" s="820"/>
      <c r="B54" s="9"/>
      <c r="C54" s="9"/>
      <c r="D54" s="9"/>
      <c r="E54" s="9"/>
      <c r="F54" s="1119"/>
      <c r="G54" s="820"/>
      <c r="H54" s="9"/>
      <c r="I54" s="9"/>
      <c r="J54" s="9"/>
      <c r="K54" s="9"/>
      <c r="L54" s="9"/>
      <c r="M54" s="9"/>
      <c r="N54" s="9"/>
      <c r="O54" s="1119"/>
    </row>
    <row r="55" spans="1:15" ht="13.5" customHeight="1" thickBot="1">
      <c r="A55" s="836"/>
      <c r="B55" s="837"/>
      <c r="C55" s="837"/>
      <c r="D55" s="837"/>
      <c r="E55" s="837"/>
      <c r="F55" s="1140"/>
      <c r="G55" s="836"/>
      <c r="H55" s="837"/>
      <c r="I55" s="837"/>
      <c r="J55" s="837"/>
      <c r="K55" s="837"/>
      <c r="L55" s="837"/>
      <c r="M55" s="837"/>
      <c r="N55" s="837"/>
      <c r="O55" s="1140"/>
    </row>
    <row r="56" spans="1:15" ht="13.5" customHeight="1">
      <c r="A56" s="1141" t="s">
        <v>1803</v>
      </c>
      <c r="B56" s="9"/>
      <c r="C56" s="9"/>
      <c r="D56" s="9"/>
      <c r="E56" s="9"/>
      <c r="F56" s="9"/>
      <c r="G56" s="9"/>
      <c r="H56" s="9"/>
      <c r="I56" s="9"/>
      <c r="J56" s="9"/>
      <c r="K56" s="9"/>
      <c r="L56" s="9"/>
      <c r="M56" s="9"/>
      <c r="O56" s="1142" t="s">
        <v>1803</v>
      </c>
    </row>
    <row r="57" spans="1:15" ht="13.5" customHeight="1">
      <c r="A57" s="12" t="s">
        <v>2363</v>
      </c>
      <c r="B57" s="12"/>
      <c r="C57" s="12"/>
      <c r="D57" s="12"/>
      <c r="E57" s="12"/>
      <c r="F57" s="12"/>
      <c r="G57" s="12" t="s">
        <v>2364</v>
      </c>
      <c r="H57" s="12"/>
      <c r="I57" s="12"/>
      <c r="J57" s="12"/>
      <c r="K57" s="12"/>
      <c r="L57" s="12"/>
      <c r="M57" s="12"/>
      <c r="N57" s="12"/>
      <c r="O57" s="12"/>
    </row>
  </sheetData>
  <mergeCells count="5">
    <mergeCell ref="B12:F13"/>
    <mergeCell ref="B5:F6"/>
    <mergeCell ref="H5:N8"/>
    <mergeCell ref="B8:F10"/>
    <mergeCell ref="H10:N11"/>
  </mergeCells>
  <printOptions horizontalCentered="1" verticalCentered="1"/>
  <pageMargins left="0.25" right="0.25" top="0" bottom="0" header="0.5" footer="0.5"/>
  <pageSetup scale="74" fitToWidth="2" orientation="portrait" r:id="rId1"/>
  <headerFooter alignWithMargins="0"/>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75"/>
  <sheetViews>
    <sheetView defaultGridColor="0" view="pageBreakPreview" topLeftCell="A13" colorId="22" zoomScale="80" zoomScaleNormal="100" zoomScaleSheetLayoutView="80" workbookViewId="0"/>
  </sheetViews>
  <sheetFormatPr defaultColWidth="9.6640625" defaultRowHeight="15"/>
  <cols>
    <col min="1" max="1" width="4.6640625" style="9" customWidth="1"/>
    <col min="2" max="2" width="40.21875" style="9" bestFit="1" customWidth="1"/>
    <col min="3" max="3" width="16.6640625" style="9" customWidth="1"/>
    <col min="4" max="4" width="13.6640625" style="9" customWidth="1"/>
    <col min="5" max="5" width="16.6640625" style="9" customWidth="1"/>
    <col min="6" max="6" width="16.33203125" style="9" customWidth="1"/>
    <col min="7" max="16384" width="9.6640625" style="9"/>
  </cols>
  <sheetData>
    <row r="1" spans="1:7">
      <c r="A1" s="43"/>
      <c r="B1" s="44" t="s">
        <v>1804</v>
      </c>
      <c r="C1" s="59" t="s">
        <v>1347</v>
      </c>
      <c r="D1" s="44"/>
      <c r="E1" s="46" t="s">
        <v>1726</v>
      </c>
      <c r="F1" s="47" t="s">
        <v>1727</v>
      </c>
    </row>
    <row r="2" spans="1:7">
      <c r="A2" s="34"/>
      <c r="B2" s="81" t="str">
        <f>'Data Sheet'!$C$25</f>
        <v>Orange &amp; Rockland Utilities, Inc</v>
      </c>
      <c r="C2" s="57" t="s">
        <v>1728</v>
      </c>
      <c r="D2" s="81"/>
      <c r="E2" s="30" t="s">
        <v>1729</v>
      </c>
      <c r="F2" s="49"/>
    </row>
    <row r="3" spans="1:7" ht="15" customHeight="1">
      <c r="A3" s="37"/>
      <c r="B3" s="116"/>
      <c r="C3" s="117" t="s">
        <v>1730</v>
      </c>
      <c r="D3" s="118"/>
      <c r="E3" s="681" t="str">
        <f>'Data Sheet'!$C$40</f>
        <v>April 30, 2017</v>
      </c>
      <c r="F3" s="111" t="str">
        <f>'Data Sheet'!$C$38</f>
        <v>December 31, 2016</v>
      </c>
    </row>
    <row r="4" spans="1:7" ht="15" customHeight="1">
      <c r="A4" s="31" t="s">
        <v>2365</v>
      </c>
      <c r="B4" s="32"/>
      <c r="C4" s="32"/>
      <c r="D4" s="32"/>
      <c r="E4" s="32"/>
      <c r="F4" s="33"/>
    </row>
    <row r="5" spans="1:7">
      <c r="A5" s="119"/>
      <c r="B5" s="35"/>
      <c r="C5" s="35"/>
      <c r="D5" s="35"/>
      <c r="E5" s="35"/>
      <c r="F5" s="36"/>
    </row>
    <row r="6" spans="1:7">
      <c r="A6" s="34"/>
      <c r="B6" s="120" t="s">
        <v>2366</v>
      </c>
      <c r="C6" s="121"/>
      <c r="D6" s="806" t="s">
        <v>2367</v>
      </c>
      <c r="E6" s="121"/>
      <c r="F6" s="122"/>
    </row>
    <row r="7" spans="1:7">
      <c r="A7" s="34"/>
      <c r="B7" s="120" t="s">
        <v>2368</v>
      </c>
      <c r="C7" s="123"/>
      <c r="D7" s="806" t="s">
        <v>2369</v>
      </c>
      <c r="E7" s="121"/>
      <c r="F7" s="122"/>
    </row>
    <row r="8" spans="1:7">
      <c r="A8" s="34"/>
      <c r="B8" s="120" t="s">
        <v>2370</v>
      </c>
      <c r="C8" s="123"/>
      <c r="D8" s="806" t="s">
        <v>2371</v>
      </c>
      <c r="E8" s="121"/>
      <c r="F8" s="122"/>
    </row>
    <row r="9" spans="1:7">
      <c r="A9" s="34"/>
      <c r="B9" s="120" t="s">
        <v>2372</v>
      </c>
      <c r="C9" s="123"/>
      <c r="D9" s="806" t="s">
        <v>2373</v>
      </c>
      <c r="E9" s="121"/>
      <c r="F9" s="122"/>
    </row>
    <row r="10" spans="1:7">
      <c r="A10" s="34"/>
      <c r="B10" s="120" t="s">
        <v>3525</v>
      </c>
      <c r="C10" s="123"/>
      <c r="D10" s="806" t="s">
        <v>3526</v>
      </c>
      <c r="E10" s="121"/>
      <c r="F10" s="122"/>
    </row>
    <row r="11" spans="1:7">
      <c r="A11" s="34"/>
      <c r="B11" s="120" t="s">
        <v>3527</v>
      </c>
      <c r="C11" s="123"/>
      <c r="D11" s="806" t="s">
        <v>3528</v>
      </c>
      <c r="E11" s="121"/>
      <c r="F11" s="122"/>
    </row>
    <row r="12" spans="1:7">
      <c r="A12" s="34"/>
      <c r="B12" s="120" t="s">
        <v>3529</v>
      </c>
      <c r="C12" s="123"/>
      <c r="D12" s="806" t="s">
        <v>3530</v>
      </c>
      <c r="E12" s="121"/>
      <c r="F12" s="122"/>
    </row>
    <row r="13" spans="1:7">
      <c r="A13" s="34"/>
      <c r="B13" s="120" t="s">
        <v>3531</v>
      </c>
      <c r="C13" s="123"/>
      <c r="D13" s="806" t="s">
        <v>2453</v>
      </c>
      <c r="E13" s="121"/>
      <c r="F13" s="122"/>
    </row>
    <row r="14" spans="1:7">
      <c r="A14" s="34"/>
      <c r="B14" s="120" t="s">
        <v>2454</v>
      </c>
      <c r="C14" s="123"/>
      <c r="D14" s="806" t="s">
        <v>2455</v>
      </c>
      <c r="E14" s="121"/>
      <c r="F14" s="122"/>
    </row>
    <row r="15" spans="1:7">
      <c r="A15" s="34"/>
      <c r="B15" s="120" t="s">
        <v>2456</v>
      </c>
      <c r="C15" s="123"/>
      <c r="D15" s="806" t="s">
        <v>2457</v>
      </c>
      <c r="E15" s="121"/>
      <c r="F15" s="122"/>
    </row>
    <row r="16" spans="1:7">
      <c r="A16" s="34"/>
      <c r="B16" s="120" t="s">
        <v>2458</v>
      </c>
      <c r="C16" s="123"/>
      <c r="D16" s="806" t="s">
        <v>2459</v>
      </c>
      <c r="E16" s="121"/>
      <c r="F16" s="122"/>
      <c r="G16" s="123"/>
    </row>
    <row r="17" spans="1:7">
      <c r="A17" s="119"/>
      <c r="B17" s="120" t="s">
        <v>2460</v>
      </c>
      <c r="C17" s="123"/>
      <c r="D17" s="806" t="s">
        <v>2461</v>
      </c>
      <c r="E17" s="121"/>
      <c r="F17" s="122"/>
      <c r="G17" s="123"/>
    </row>
    <row r="18" spans="1:7">
      <c r="A18" s="119"/>
      <c r="B18" s="806" t="s">
        <v>2462</v>
      </c>
      <c r="C18" s="123"/>
      <c r="D18" s="806" t="s">
        <v>2463</v>
      </c>
      <c r="E18" s="121"/>
      <c r="F18" s="122"/>
      <c r="G18" s="123"/>
    </row>
    <row r="19" spans="1:7">
      <c r="A19" s="119"/>
      <c r="B19" s="806" t="s">
        <v>2464</v>
      </c>
      <c r="C19" s="123"/>
      <c r="D19" s="806" t="s">
        <v>2465</v>
      </c>
      <c r="E19" s="121"/>
      <c r="F19" s="122"/>
      <c r="G19" s="123"/>
    </row>
    <row r="20" spans="1:7">
      <c r="A20" s="34"/>
      <c r="B20" s="120" t="s">
        <v>2466</v>
      </c>
      <c r="C20" s="123"/>
      <c r="D20" s="806" t="s">
        <v>2467</v>
      </c>
      <c r="E20" s="121"/>
      <c r="F20" s="122"/>
      <c r="G20" s="123"/>
    </row>
    <row r="21" spans="1:7">
      <c r="A21" s="34"/>
      <c r="B21" s="120" t="s">
        <v>2468</v>
      </c>
      <c r="C21" s="123"/>
      <c r="D21" s="806" t="s">
        <v>2469</v>
      </c>
      <c r="E21" s="121"/>
      <c r="F21" s="122"/>
      <c r="G21" s="123"/>
    </row>
    <row r="22" spans="1:7">
      <c r="A22" s="34"/>
      <c r="B22" s="806" t="s">
        <v>2470</v>
      </c>
      <c r="C22" s="123"/>
      <c r="D22" s="806" t="s">
        <v>2471</v>
      </c>
      <c r="E22" s="121"/>
      <c r="F22" s="122"/>
      <c r="G22" s="123"/>
    </row>
    <row r="23" spans="1:7">
      <c r="A23" s="34"/>
      <c r="B23" s="806" t="s">
        <v>2472</v>
      </c>
      <c r="C23" s="123"/>
      <c r="D23" s="806" t="s">
        <v>2473</v>
      </c>
      <c r="E23" s="121"/>
      <c r="F23" s="122"/>
      <c r="G23" s="123"/>
    </row>
    <row r="24" spans="1:7">
      <c r="A24" s="34"/>
      <c r="B24" s="806" t="s">
        <v>2474</v>
      </c>
      <c r="C24" s="123"/>
      <c r="D24" s="806" t="s">
        <v>2475</v>
      </c>
      <c r="E24" s="121"/>
      <c r="F24" s="122"/>
      <c r="G24" s="123"/>
    </row>
    <row r="25" spans="1:7">
      <c r="A25" s="34"/>
      <c r="B25" s="806" t="s">
        <v>2476</v>
      </c>
      <c r="C25" s="123"/>
      <c r="D25" s="806" t="s">
        <v>2477</v>
      </c>
      <c r="E25" s="121"/>
      <c r="F25" s="122"/>
      <c r="G25" s="123"/>
    </row>
    <row r="26" spans="1:7">
      <c r="A26" s="34"/>
      <c r="B26" s="120" t="s">
        <v>2478</v>
      </c>
      <c r="C26" s="123"/>
      <c r="D26" s="806" t="s">
        <v>2479</v>
      </c>
      <c r="E26" s="121"/>
      <c r="F26" s="122"/>
      <c r="G26" s="123"/>
    </row>
    <row r="27" spans="1:7">
      <c r="A27" s="37"/>
      <c r="B27" s="124"/>
      <c r="C27" s="125"/>
      <c r="D27" s="126"/>
      <c r="E27" s="126"/>
      <c r="F27" s="127"/>
      <c r="G27" s="123"/>
    </row>
    <row r="28" spans="1:7">
      <c r="A28" s="34"/>
      <c r="B28" s="121" t="s">
        <v>2480</v>
      </c>
      <c r="C28" s="128"/>
      <c r="D28" s="806" t="s">
        <v>2481</v>
      </c>
      <c r="E28" s="129"/>
      <c r="F28" s="122" t="s">
        <v>2482</v>
      </c>
      <c r="G28" s="123"/>
    </row>
    <row r="29" spans="1:7">
      <c r="A29" s="34"/>
      <c r="B29" s="121" t="s">
        <v>2483</v>
      </c>
      <c r="C29" s="128"/>
      <c r="D29" s="806" t="s">
        <v>2484</v>
      </c>
      <c r="E29" s="129"/>
      <c r="F29" s="122" t="s">
        <v>2485</v>
      </c>
      <c r="G29" s="123"/>
    </row>
    <row r="30" spans="1:7">
      <c r="A30" s="34"/>
      <c r="B30" s="121"/>
      <c r="C30" s="128"/>
      <c r="D30" s="806" t="s">
        <v>2486</v>
      </c>
      <c r="E30" s="129"/>
      <c r="F30" s="122"/>
      <c r="G30" s="123"/>
    </row>
    <row r="31" spans="1:7">
      <c r="A31" s="34"/>
      <c r="B31" s="121"/>
      <c r="C31" s="128"/>
      <c r="D31" s="806" t="s">
        <v>2487</v>
      </c>
      <c r="E31" s="129"/>
      <c r="F31" s="122"/>
      <c r="G31" s="123"/>
    </row>
    <row r="32" spans="1:7">
      <c r="A32" s="34"/>
      <c r="B32" s="121"/>
      <c r="C32" s="128"/>
      <c r="D32" s="806" t="s">
        <v>3547</v>
      </c>
      <c r="E32" s="128"/>
      <c r="F32" s="130"/>
      <c r="G32" s="123"/>
    </row>
    <row r="33" spans="1:7">
      <c r="A33" s="34"/>
      <c r="B33" s="121"/>
      <c r="C33" s="128"/>
      <c r="D33" s="806" t="s">
        <v>3548</v>
      </c>
      <c r="E33" s="128"/>
      <c r="F33" s="130"/>
      <c r="G33" s="123"/>
    </row>
    <row r="34" spans="1:7">
      <c r="A34" s="37"/>
      <c r="B34" s="126"/>
      <c r="C34" s="131"/>
      <c r="D34" s="1258" t="s">
        <v>3549</v>
      </c>
      <c r="E34" s="131"/>
      <c r="F34" s="132"/>
      <c r="G34" s="123"/>
    </row>
    <row r="35" spans="1:7">
      <c r="A35" s="51"/>
      <c r="B35" s="35"/>
      <c r="C35" s="52" t="s">
        <v>3550</v>
      </c>
      <c r="D35" s="35"/>
      <c r="E35" s="35"/>
      <c r="F35" s="36"/>
      <c r="G35" s="123"/>
    </row>
    <row r="36" spans="1:7">
      <c r="A36" s="151" t="s">
        <v>1733</v>
      </c>
      <c r="B36" s="35"/>
      <c r="C36" s="117" t="s">
        <v>3551</v>
      </c>
      <c r="D36" s="38"/>
      <c r="E36" s="38"/>
      <c r="F36" s="133"/>
      <c r="G36" s="123"/>
    </row>
    <row r="37" spans="1:7">
      <c r="A37" s="151" t="s">
        <v>1736</v>
      </c>
      <c r="B37" s="163" t="s">
        <v>3552</v>
      </c>
      <c r="C37" s="639" t="s">
        <v>2338</v>
      </c>
      <c r="D37" s="640" t="s">
        <v>3553</v>
      </c>
      <c r="E37" s="163" t="s">
        <v>3554</v>
      </c>
      <c r="F37" s="49"/>
      <c r="G37" s="123"/>
    </row>
    <row r="38" spans="1:7">
      <c r="A38" s="51"/>
      <c r="B38" s="163" t="s">
        <v>3555</v>
      </c>
      <c r="C38" s="639" t="s">
        <v>3556</v>
      </c>
      <c r="D38" s="640" t="s">
        <v>2335</v>
      </c>
      <c r="E38" s="163" t="s">
        <v>2335</v>
      </c>
      <c r="F38" s="175" t="s">
        <v>2337</v>
      </c>
      <c r="G38" s="123"/>
    </row>
    <row r="39" spans="1:7">
      <c r="A39" s="54"/>
      <c r="B39" s="32" t="s">
        <v>3557</v>
      </c>
      <c r="C39" s="63" t="s">
        <v>3027</v>
      </c>
      <c r="D39" s="64" t="s">
        <v>3028</v>
      </c>
      <c r="E39" s="32" t="s">
        <v>3029</v>
      </c>
      <c r="F39" s="56" t="s">
        <v>2353</v>
      </c>
      <c r="G39" s="123"/>
    </row>
    <row r="40" spans="1:7">
      <c r="A40" s="152" t="s">
        <v>1744</v>
      </c>
      <c r="B40" s="38" t="s">
        <v>3558</v>
      </c>
      <c r="C40" s="50"/>
      <c r="D40" s="116"/>
      <c r="E40" s="38"/>
      <c r="F40" s="134"/>
      <c r="G40" s="123"/>
    </row>
    <row r="41" spans="1:7">
      <c r="A41" s="152" t="s">
        <v>1745</v>
      </c>
      <c r="B41" s="38" t="s">
        <v>3559</v>
      </c>
      <c r="C41" s="50"/>
      <c r="D41" s="116"/>
      <c r="E41" s="38"/>
      <c r="F41" s="134"/>
      <c r="G41" s="123"/>
    </row>
    <row r="42" spans="1:7">
      <c r="A42" s="151" t="s">
        <v>1746</v>
      </c>
      <c r="B42" s="30" t="s">
        <v>3560</v>
      </c>
      <c r="C42" s="48"/>
      <c r="D42" s="65"/>
      <c r="E42" s="30"/>
      <c r="F42" s="49"/>
      <c r="G42" s="123"/>
    </row>
    <row r="43" spans="1:7">
      <c r="A43" s="135"/>
      <c r="B43" s="38" t="s">
        <v>3561</v>
      </c>
      <c r="C43" s="50"/>
      <c r="D43" s="116"/>
      <c r="E43" s="38"/>
      <c r="F43" s="134"/>
      <c r="G43" s="123"/>
    </row>
    <row r="44" spans="1:7">
      <c r="A44" s="151" t="s">
        <v>1747</v>
      </c>
      <c r="B44" s="30" t="s">
        <v>5978</v>
      </c>
      <c r="C44" s="639" t="s">
        <v>5979</v>
      </c>
      <c r="D44" s="639" t="s">
        <v>5979</v>
      </c>
      <c r="E44" s="30"/>
      <c r="F44" s="49"/>
      <c r="G44" s="123"/>
    </row>
    <row r="45" spans="1:7">
      <c r="A45" s="151" t="s">
        <v>1748</v>
      </c>
      <c r="B45" s="30"/>
      <c r="C45" s="48"/>
      <c r="D45" s="65"/>
      <c r="E45" s="30"/>
      <c r="F45" s="49"/>
      <c r="G45" s="123"/>
    </row>
    <row r="46" spans="1:7">
      <c r="A46" s="151" t="s">
        <v>1749</v>
      </c>
      <c r="B46" s="30"/>
      <c r="C46" s="48"/>
      <c r="D46" s="65"/>
      <c r="E46" s="30"/>
      <c r="F46" s="49"/>
      <c r="G46" s="123"/>
    </row>
    <row r="47" spans="1:7">
      <c r="A47" s="151" t="s">
        <v>1750</v>
      </c>
      <c r="B47" s="30"/>
      <c r="C47" s="48"/>
      <c r="D47" s="65"/>
      <c r="E47" s="30"/>
      <c r="F47" s="49"/>
    </row>
    <row r="48" spans="1:7">
      <c r="A48" s="151" t="s">
        <v>1751</v>
      </c>
      <c r="B48" s="30"/>
      <c r="C48" s="61"/>
      <c r="D48" s="62"/>
      <c r="E48" s="35"/>
      <c r="F48" s="53"/>
    </row>
    <row r="49" spans="1:6">
      <c r="A49" s="151" t="s">
        <v>1752</v>
      </c>
      <c r="B49" s="30"/>
      <c r="C49" s="48"/>
      <c r="D49" s="65"/>
      <c r="E49" s="30"/>
      <c r="F49" s="49"/>
    </row>
    <row r="50" spans="1:6">
      <c r="A50" s="151" t="s">
        <v>1753</v>
      </c>
      <c r="B50" s="30"/>
      <c r="C50" s="48"/>
      <c r="D50" s="65"/>
      <c r="E50" s="30"/>
      <c r="F50" s="49"/>
    </row>
    <row r="51" spans="1:6">
      <c r="A51" s="151" t="s">
        <v>1754</v>
      </c>
      <c r="B51" s="30"/>
      <c r="C51" s="48"/>
      <c r="D51" s="65"/>
      <c r="E51" s="30"/>
      <c r="F51" s="49"/>
    </row>
    <row r="52" spans="1:6">
      <c r="A52" s="151" t="s">
        <v>1755</v>
      </c>
      <c r="B52" s="30"/>
      <c r="C52" s="48"/>
      <c r="D52" s="65"/>
      <c r="E52" s="30"/>
      <c r="F52" s="49"/>
    </row>
    <row r="53" spans="1:6">
      <c r="A53" s="151" t="s">
        <v>1756</v>
      </c>
      <c r="B53" s="136"/>
      <c r="C53" s="48"/>
      <c r="D53" s="65"/>
      <c r="E53" s="30"/>
      <c r="F53" s="49"/>
    </row>
    <row r="54" spans="1:6">
      <c r="A54" s="151" t="s">
        <v>1757</v>
      </c>
      <c r="B54" s="136"/>
      <c r="C54" s="48"/>
      <c r="D54" s="65"/>
      <c r="E54" s="30"/>
      <c r="F54" s="49"/>
    </row>
    <row r="55" spans="1:6" ht="15.75" thickBot="1">
      <c r="A55" s="636" t="s">
        <v>1758</v>
      </c>
      <c r="B55" s="137"/>
      <c r="C55" s="138"/>
      <c r="D55" s="139"/>
      <c r="E55" s="41"/>
      <c r="F55" s="140"/>
    </row>
    <row r="56" spans="1:6">
      <c r="A56" s="17"/>
      <c r="B56" s="136"/>
      <c r="C56" s="30"/>
      <c r="D56" s="30"/>
      <c r="E56" s="30"/>
      <c r="F56" s="30"/>
    </row>
    <row r="57" spans="1:6">
      <c r="A57" s="17" t="s">
        <v>1724</v>
      </c>
      <c r="B57" s="136"/>
      <c r="C57" s="30"/>
      <c r="D57" s="30"/>
      <c r="E57" s="30"/>
      <c r="F57" s="30"/>
    </row>
    <row r="58" spans="1:6" ht="15.75" thickBot="1">
      <c r="A58" s="35" t="s">
        <v>3562</v>
      </c>
      <c r="B58" s="35"/>
      <c r="C58" s="35"/>
      <c r="D58" s="35"/>
      <c r="E58" s="35"/>
      <c r="F58" s="35"/>
    </row>
    <row r="59" spans="1:6">
      <c r="A59" s="43"/>
      <c r="B59" s="44" t="s">
        <v>1804</v>
      </c>
      <c r="C59" s="59" t="s">
        <v>1347</v>
      </c>
      <c r="D59" s="44"/>
      <c r="E59" s="46" t="s">
        <v>1726</v>
      </c>
      <c r="F59" s="47" t="s">
        <v>1727</v>
      </c>
    </row>
    <row r="60" spans="1:6">
      <c r="A60" s="34"/>
      <c r="B60" s="81" t="str">
        <f>'Data Sheet'!$C$25</f>
        <v>Orange &amp; Rockland Utilities, Inc</v>
      </c>
      <c r="C60" s="57" t="s">
        <v>1728</v>
      </c>
      <c r="D60" s="65"/>
      <c r="E60" s="30" t="s">
        <v>1729</v>
      </c>
      <c r="F60" s="49"/>
    </row>
    <row r="61" spans="1:6">
      <c r="A61" s="37"/>
      <c r="B61" s="116"/>
      <c r="C61" s="117" t="s">
        <v>1730</v>
      </c>
      <c r="D61" s="116"/>
      <c r="E61" s="681" t="str">
        <f>'Data Sheet'!$C$40</f>
        <v>April 30, 2017</v>
      </c>
      <c r="F61" s="111" t="str">
        <f>'Data Sheet'!$C$38</f>
        <v>December 31, 2016</v>
      </c>
    </row>
    <row r="62" spans="1:6">
      <c r="A62" s="31" t="s">
        <v>3563</v>
      </c>
      <c r="B62" s="32"/>
      <c r="C62" s="32"/>
      <c r="D62" s="32"/>
      <c r="E62" s="32"/>
      <c r="F62" s="56"/>
    </row>
    <row r="63" spans="1:6">
      <c r="A63" s="151" t="s">
        <v>1733</v>
      </c>
      <c r="B63" s="30" t="s">
        <v>3552</v>
      </c>
      <c r="C63" s="639" t="s">
        <v>2338</v>
      </c>
      <c r="D63" s="640" t="s">
        <v>3553</v>
      </c>
      <c r="E63" s="163" t="s">
        <v>3554</v>
      </c>
      <c r="F63" s="49"/>
    </row>
    <row r="64" spans="1:6">
      <c r="A64" s="151" t="s">
        <v>1736</v>
      </c>
      <c r="B64" s="163" t="s">
        <v>3555</v>
      </c>
      <c r="C64" s="639" t="s">
        <v>3556</v>
      </c>
      <c r="D64" s="640" t="s">
        <v>2335</v>
      </c>
      <c r="E64" s="163" t="s">
        <v>2335</v>
      </c>
      <c r="F64" s="175" t="s">
        <v>2337</v>
      </c>
    </row>
    <row r="65" spans="1:6">
      <c r="A65" s="54"/>
      <c r="B65" s="32" t="s">
        <v>3557</v>
      </c>
      <c r="C65" s="63" t="s">
        <v>3027</v>
      </c>
      <c r="D65" s="64" t="s">
        <v>3028</v>
      </c>
      <c r="E65" s="32" t="s">
        <v>3029</v>
      </c>
      <c r="F65" s="56" t="s">
        <v>2353</v>
      </c>
    </row>
    <row r="66" spans="1:6">
      <c r="A66" s="151" t="s">
        <v>1759</v>
      </c>
      <c r="B66" s="30"/>
      <c r="C66" s="48"/>
      <c r="D66" s="65"/>
      <c r="E66" s="30"/>
      <c r="F66" s="49"/>
    </row>
    <row r="67" spans="1:6">
      <c r="A67" s="151" t="s">
        <v>1760</v>
      </c>
      <c r="B67" s="30"/>
      <c r="C67" s="48"/>
      <c r="D67" s="65"/>
      <c r="E67" s="30"/>
      <c r="F67" s="49"/>
    </row>
    <row r="68" spans="1:6">
      <c r="A68" s="151" t="s">
        <v>591</v>
      </c>
      <c r="B68" s="30"/>
      <c r="C68" s="48"/>
      <c r="D68" s="65"/>
      <c r="E68" s="30"/>
      <c r="F68" s="49"/>
    </row>
    <row r="69" spans="1:6">
      <c r="A69" s="151" t="s">
        <v>592</v>
      </c>
      <c r="B69" s="30"/>
      <c r="C69" s="48"/>
      <c r="D69" s="65"/>
      <c r="E69" s="30"/>
      <c r="F69" s="49"/>
    </row>
    <row r="70" spans="1:6">
      <c r="A70" s="151" t="s">
        <v>593</v>
      </c>
      <c r="B70" s="30"/>
      <c r="C70" s="48"/>
      <c r="D70" s="65"/>
      <c r="E70" s="30"/>
      <c r="F70" s="49"/>
    </row>
    <row r="71" spans="1:6">
      <c r="A71" s="151" t="s">
        <v>594</v>
      </c>
      <c r="B71" s="30"/>
      <c r="C71" s="48"/>
      <c r="D71" s="65"/>
      <c r="E71" s="30"/>
      <c r="F71" s="49"/>
    </row>
    <row r="72" spans="1:6">
      <c r="A72" s="151" t="s">
        <v>595</v>
      </c>
      <c r="B72" s="30"/>
      <c r="C72" s="48"/>
      <c r="D72" s="65"/>
      <c r="E72" s="30"/>
      <c r="F72" s="49"/>
    </row>
    <row r="73" spans="1:6">
      <c r="A73" s="151" t="s">
        <v>596</v>
      </c>
      <c r="B73" s="30"/>
      <c r="C73" s="48"/>
      <c r="D73" s="65"/>
      <c r="E73" s="30"/>
      <c r="F73" s="49"/>
    </row>
    <row r="74" spans="1:6">
      <c r="A74" s="151" t="s">
        <v>597</v>
      </c>
      <c r="B74" s="30"/>
      <c r="C74" s="61"/>
      <c r="D74" s="62"/>
      <c r="E74" s="35"/>
      <c r="F74" s="53"/>
    </row>
    <row r="75" spans="1:6">
      <c r="A75" s="151" t="s">
        <v>2378</v>
      </c>
      <c r="B75" s="30"/>
      <c r="C75" s="48"/>
      <c r="D75" s="65"/>
      <c r="E75" s="30"/>
      <c r="F75" s="49"/>
    </row>
    <row r="76" spans="1:6">
      <c r="A76" s="151" t="s">
        <v>2379</v>
      </c>
      <c r="B76" s="30"/>
      <c r="C76" s="48"/>
      <c r="D76" s="65"/>
      <c r="E76" s="30"/>
      <c r="F76" s="49"/>
    </row>
    <row r="77" spans="1:6">
      <c r="A77" s="151" t="s">
        <v>2380</v>
      </c>
      <c r="B77" s="30"/>
      <c r="C77" s="48"/>
      <c r="D77" s="65"/>
      <c r="E77" s="30"/>
      <c r="F77" s="49"/>
    </row>
    <row r="78" spans="1:6">
      <c r="A78" s="151" t="s">
        <v>2381</v>
      </c>
      <c r="B78" s="30"/>
      <c r="C78" s="48"/>
      <c r="D78" s="65"/>
      <c r="E78" s="30"/>
      <c r="F78" s="49"/>
    </row>
    <row r="79" spans="1:6">
      <c r="A79" s="151" t="s">
        <v>2382</v>
      </c>
      <c r="B79" s="30"/>
      <c r="C79" s="48"/>
      <c r="D79" s="65"/>
      <c r="E79" s="30"/>
      <c r="F79" s="49"/>
    </row>
    <row r="80" spans="1:6">
      <c r="A80" s="151" t="s">
        <v>2383</v>
      </c>
      <c r="B80" s="30"/>
      <c r="C80" s="48"/>
      <c r="D80" s="65"/>
      <c r="E80" s="30"/>
      <c r="F80" s="49"/>
    </row>
    <row r="81" spans="1:6">
      <c r="A81" s="151" t="s">
        <v>2384</v>
      </c>
      <c r="B81" s="30"/>
      <c r="C81" s="48"/>
      <c r="D81" s="65"/>
      <c r="E81" s="30"/>
      <c r="F81" s="49"/>
    </row>
    <row r="82" spans="1:6">
      <c r="A82" s="151" t="s">
        <v>2385</v>
      </c>
      <c r="B82" s="30"/>
      <c r="C82" s="48"/>
      <c r="D82" s="65"/>
      <c r="E82" s="30"/>
      <c r="F82" s="49"/>
    </row>
    <row r="83" spans="1:6">
      <c r="A83" s="151" t="s">
        <v>2386</v>
      </c>
      <c r="B83" s="30"/>
      <c r="C83" s="48"/>
      <c r="D83" s="65"/>
      <c r="E83" s="30"/>
      <c r="F83" s="49"/>
    </row>
    <row r="84" spans="1:6">
      <c r="A84" s="151" t="s">
        <v>2387</v>
      </c>
      <c r="B84" s="30"/>
      <c r="C84" s="48"/>
      <c r="D84" s="65"/>
      <c r="E84" s="30"/>
      <c r="F84" s="49"/>
    </row>
    <row r="85" spans="1:6">
      <c r="A85" s="151" t="s">
        <v>2388</v>
      </c>
      <c r="B85" s="30"/>
      <c r="C85" s="48"/>
      <c r="D85" s="65"/>
      <c r="E85" s="30"/>
      <c r="F85" s="49"/>
    </row>
    <row r="86" spans="1:6">
      <c r="A86" s="151" t="s">
        <v>2389</v>
      </c>
      <c r="B86" s="30"/>
      <c r="C86" s="48"/>
      <c r="D86" s="65"/>
      <c r="E86" s="30"/>
      <c r="F86" s="49"/>
    </row>
    <row r="87" spans="1:6">
      <c r="A87" s="151" t="s">
        <v>2390</v>
      </c>
      <c r="B87" s="30"/>
      <c r="C87" s="48"/>
      <c r="D87" s="65"/>
      <c r="E87" s="30"/>
      <c r="F87" s="49"/>
    </row>
    <row r="88" spans="1:6">
      <c r="A88" s="151" t="s">
        <v>2391</v>
      </c>
      <c r="B88" s="30"/>
      <c r="C88" s="48"/>
      <c r="D88" s="65"/>
      <c r="E88" s="30"/>
      <c r="F88" s="49"/>
    </row>
    <row r="89" spans="1:6">
      <c r="A89" s="151" t="s">
        <v>2392</v>
      </c>
      <c r="B89" s="30"/>
      <c r="C89" s="48"/>
      <c r="D89" s="65"/>
      <c r="E89" s="30"/>
      <c r="F89" s="49"/>
    </row>
    <row r="90" spans="1:6">
      <c r="A90" s="151" t="s">
        <v>2393</v>
      </c>
      <c r="B90" s="30"/>
      <c r="C90" s="48"/>
      <c r="D90" s="65"/>
      <c r="E90" s="30"/>
      <c r="F90" s="49"/>
    </row>
    <row r="91" spans="1:6">
      <c r="A91" s="151" t="s">
        <v>2394</v>
      </c>
      <c r="B91" s="30"/>
      <c r="C91" s="48"/>
      <c r="D91" s="65"/>
      <c r="E91" s="30"/>
      <c r="F91" s="49"/>
    </row>
    <row r="92" spans="1:6">
      <c r="A92" s="151" t="s">
        <v>2395</v>
      </c>
      <c r="B92" s="30"/>
      <c r="C92" s="48"/>
      <c r="D92" s="65"/>
      <c r="E92" s="30"/>
      <c r="F92" s="49"/>
    </row>
    <row r="93" spans="1:6">
      <c r="A93" s="151" t="s">
        <v>2396</v>
      </c>
      <c r="B93" s="30"/>
      <c r="C93" s="48"/>
      <c r="D93" s="65"/>
      <c r="E93" s="30"/>
      <c r="F93" s="49"/>
    </row>
    <row r="94" spans="1:6">
      <c r="A94" s="151" t="s">
        <v>2397</v>
      </c>
      <c r="B94" s="30"/>
      <c r="C94" s="48"/>
      <c r="D94" s="65"/>
      <c r="E94" s="30"/>
      <c r="F94" s="49"/>
    </row>
    <row r="95" spans="1:6">
      <c r="A95" s="151" t="s">
        <v>2398</v>
      </c>
      <c r="B95" s="30"/>
      <c r="C95" s="48"/>
      <c r="D95" s="65"/>
      <c r="E95" s="30"/>
      <c r="F95" s="49"/>
    </row>
    <row r="96" spans="1:6">
      <c r="A96" s="151" t="s">
        <v>2399</v>
      </c>
      <c r="B96" s="30"/>
      <c r="C96" s="48"/>
      <c r="D96" s="65"/>
      <c r="E96" s="30"/>
      <c r="F96" s="49"/>
    </row>
    <row r="97" spans="1:6">
      <c r="A97" s="151" t="s">
        <v>2400</v>
      </c>
      <c r="B97" s="30"/>
      <c r="C97" s="48"/>
      <c r="D97" s="65"/>
      <c r="E97" s="30"/>
      <c r="F97" s="49"/>
    </row>
    <row r="98" spans="1:6">
      <c r="A98" s="151" t="s">
        <v>3564</v>
      </c>
      <c r="B98" s="30"/>
      <c r="C98" s="48"/>
      <c r="D98" s="65"/>
      <c r="E98" s="30"/>
      <c r="F98" s="49"/>
    </row>
    <row r="99" spans="1:6">
      <c r="A99" s="151" t="s">
        <v>3565</v>
      </c>
      <c r="B99" s="30"/>
      <c r="C99" s="48"/>
      <c r="D99" s="65"/>
      <c r="E99" s="30"/>
      <c r="F99" s="49"/>
    </row>
    <row r="100" spans="1:6">
      <c r="A100" s="152" t="s">
        <v>3566</v>
      </c>
      <c r="B100" s="38"/>
      <c r="C100" s="50"/>
      <c r="D100" s="116"/>
      <c r="E100" s="38"/>
      <c r="F100" s="134"/>
    </row>
    <row r="101" spans="1:6">
      <c r="A101" s="72"/>
      <c r="B101" s="17"/>
      <c r="C101" s="17"/>
      <c r="D101" s="17"/>
      <c r="E101" s="17"/>
      <c r="F101" s="73"/>
    </row>
    <row r="102" spans="1:6">
      <c r="A102" s="72"/>
      <c r="B102" s="17"/>
      <c r="C102" s="17"/>
      <c r="D102" s="17"/>
      <c r="E102" s="17"/>
      <c r="F102" s="73"/>
    </row>
    <row r="103" spans="1:6">
      <c r="A103" s="72"/>
      <c r="B103" s="17"/>
      <c r="C103" s="17"/>
      <c r="D103" s="17"/>
      <c r="E103" s="17"/>
      <c r="F103" s="73"/>
    </row>
    <row r="104" spans="1:6">
      <c r="A104" s="72"/>
      <c r="B104" s="17"/>
      <c r="C104" s="17"/>
      <c r="D104" s="17"/>
      <c r="E104" s="17"/>
      <c r="F104" s="73"/>
    </row>
    <row r="105" spans="1:6">
      <c r="A105" s="72"/>
      <c r="B105" s="17"/>
      <c r="C105" s="17"/>
      <c r="D105" s="17"/>
      <c r="E105" s="17"/>
      <c r="F105" s="73"/>
    </row>
    <row r="106" spans="1:6">
      <c r="A106" s="72"/>
      <c r="B106" s="17"/>
      <c r="C106" s="17"/>
      <c r="D106" s="17"/>
      <c r="E106" s="17"/>
      <c r="F106" s="73"/>
    </row>
    <row r="107" spans="1:6">
      <c r="A107" s="72"/>
      <c r="B107" s="17"/>
      <c r="C107" s="17"/>
      <c r="D107" s="17"/>
      <c r="E107" s="17"/>
      <c r="F107" s="73"/>
    </row>
    <row r="108" spans="1:6">
      <c r="A108" s="72"/>
      <c r="B108" s="17"/>
      <c r="C108" s="17"/>
      <c r="D108" s="17"/>
      <c r="E108" s="17"/>
      <c r="F108" s="73"/>
    </row>
    <row r="109" spans="1:6">
      <c r="A109" s="72"/>
      <c r="B109" s="17"/>
      <c r="C109" s="17"/>
      <c r="D109" s="17"/>
      <c r="E109" s="17"/>
      <c r="F109" s="73"/>
    </row>
    <row r="110" spans="1:6">
      <c r="A110" s="72"/>
      <c r="B110" s="17"/>
      <c r="C110" s="17"/>
      <c r="D110" s="17"/>
      <c r="E110" s="17"/>
      <c r="F110" s="73"/>
    </row>
    <row r="111" spans="1:6">
      <c r="A111" s="72"/>
      <c r="B111" s="17"/>
      <c r="C111" s="17"/>
      <c r="D111" s="17"/>
      <c r="E111" s="17"/>
      <c r="F111" s="73"/>
    </row>
    <row r="112" spans="1:6" ht="15.75" thickBot="1">
      <c r="A112" s="112"/>
      <c r="B112" s="113"/>
      <c r="C112" s="113"/>
      <c r="D112" s="113"/>
      <c r="E112" s="113"/>
      <c r="F112" s="114"/>
    </row>
    <row r="113" spans="1:6">
      <c r="A113" s="17"/>
      <c r="B113" s="17"/>
      <c r="C113" s="17"/>
      <c r="D113" s="17"/>
      <c r="E113" s="17"/>
      <c r="F113" s="17"/>
    </row>
    <row r="114" spans="1:6">
      <c r="A114" s="17" t="s">
        <v>3567</v>
      </c>
      <c r="B114" s="17"/>
      <c r="C114" s="17"/>
      <c r="D114" s="17"/>
      <c r="E114" s="17"/>
      <c r="F114" s="17"/>
    </row>
    <row r="115" spans="1:6">
      <c r="A115" s="69" t="s">
        <v>3568</v>
      </c>
      <c r="B115" s="69"/>
      <c r="C115" s="69"/>
      <c r="D115" s="69"/>
      <c r="E115" s="69"/>
      <c r="F115" s="69"/>
    </row>
    <row r="116" spans="1:6">
      <c r="A116" s="17"/>
      <c r="B116" s="17"/>
      <c r="C116" s="30"/>
      <c r="D116" s="30"/>
      <c r="E116" s="30"/>
      <c r="F116" s="30"/>
    </row>
    <row r="117" spans="1:6" ht="15.75">
      <c r="A117" s="1257" t="s">
        <v>2619</v>
      </c>
      <c r="B117" s="17"/>
      <c r="C117" s="30"/>
      <c r="D117" s="30"/>
      <c r="E117" s="30"/>
      <c r="F117" s="30"/>
    </row>
    <row r="118" spans="1:6">
      <c r="A118" s="17"/>
      <c r="B118" s="17"/>
      <c r="C118" s="30"/>
      <c r="D118" s="30"/>
      <c r="E118" s="30"/>
      <c r="F118" s="30"/>
    </row>
    <row r="119" spans="1:6">
      <c r="A119" s="30"/>
      <c r="B119" s="136"/>
      <c r="C119" s="30"/>
      <c r="D119" s="30"/>
      <c r="E119" s="30"/>
      <c r="F119" s="30"/>
    </row>
    <row r="120" spans="1:6" ht="15.75" thickBot="1">
      <c r="A120" s="30"/>
      <c r="B120" s="17" t="str">
        <f>'Data Sheet'!$C$25</f>
        <v>Orange &amp; Rockland Utilities, Inc</v>
      </c>
      <c r="C120" s="30"/>
      <c r="D120" s="30"/>
      <c r="E120" s="681" t="str">
        <f>'Data Sheet'!$C$40</f>
        <v>April 30, 2017</v>
      </c>
      <c r="F120" s="9" t="str">
        <f>'Data Sheet'!$C$38</f>
        <v>December 31, 2016</v>
      </c>
    </row>
    <row r="121" spans="1:6">
      <c r="A121" s="43"/>
      <c r="B121" s="46"/>
      <c r="C121" s="46"/>
      <c r="D121" s="46"/>
      <c r="E121" s="46"/>
      <c r="F121" s="60"/>
    </row>
    <row r="122" spans="1:6" ht="15.75">
      <c r="A122" s="142" t="s">
        <v>3066</v>
      </c>
      <c r="B122" s="141"/>
      <c r="C122" s="141"/>
      <c r="D122" s="141"/>
      <c r="E122" s="141"/>
      <c r="F122" s="143"/>
    </row>
    <row r="123" spans="1:6" ht="15.75">
      <c r="A123" s="142" t="s">
        <v>1087</v>
      </c>
      <c r="B123" s="141"/>
      <c r="C123" s="141"/>
      <c r="D123" s="141"/>
      <c r="E123" s="141"/>
      <c r="F123" s="143"/>
    </row>
    <row r="124" spans="1:6">
      <c r="A124" s="31"/>
      <c r="B124" s="32"/>
      <c r="C124" s="32"/>
      <c r="D124" s="32"/>
      <c r="E124" s="32"/>
      <c r="F124" s="33"/>
    </row>
    <row r="125" spans="1:6">
      <c r="A125" s="34"/>
      <c r="B125" s="30"/>
      <c r="C125" s="30"/>
      <c r="D125" s="30"/>
      <c r="E125" s="30"/>
      <c r="F125" s="39"/>
    </row>
    <row r="126" spans="1:6">
      <c r="A126" s="34"/>
      <c r="B126" s="30"/>
      <c r="C126" s="30"/>
      <c r="D126" s="30"/>
      <c r="E126" s="30"/>
      <c r="F126" s="39"/>
    </row>
    <row r="127" spans="1:6">
      <c r="A127" s="34"/>
      <c r="B127" s="35"/>
      <c r="C127" s="35"/>
      <c r="D127" s="35"/>
      <c r="E127" s="35"/>
      <c r="F127" s="36"/>
    </row>
    <row r="128" spans="1:6">
      <c r="A128" s="34"/>
      <c r="B128" s="30"/>
      <c r="C128" s="30"/>
      <c r="D128" s="30"/>
      <c r="E128" s="30"/>
      <c r="F128" s="39"/>
    </row>
    <row r="129" spans="1:6">
      <c r="A129" s="34"/>
      <c r="B129" s="30"/>
      <c r="C129" s="30"/>
      <c r="D129" s="30"/>
      <c r="E129" s="30"/>
      <c r="F129" s="39"/>
    </row>
    <row r="130" spans="1:6">
      <c r="A130" s="34"/>
      <c r="B130" s="30"/>
      <c r="C130" s="30"/>
      <c r="D130" s="30"/>
      <c r="E130" s="30"/>
      <c r="F130" s="39"/>
    </row>
    <row r="131" spans="1:6">
      <c r="A131" s="34"/>
      <c r="B131" s="30"/>
      <c r="C131" s="30"/>
      <c r="D131" s="30"/>
      <c r="E131" s="30"/>
      <c r="F131" s="39"/>
    </row>
    <row r="132" spans="1:6">
      <c r="A132" s="34"/>
      <c r="B132" s="30"/>
      <c r="C132" s="30"/>
      <c r="D132" s="30"/>
      <c r="E132" s="30"/>
      <c r="F132" s="39"/>
    </row>
    <row r="133" spans="1:6">
      <c r="A133" s="34"/>
      <c r="B133" s="30"/>
      <c r="C133" s="30"/>
      <c r="D133" s="30"/>
      <c r="E133" s="30"/>
      <c r="F133" s="39"/>
    </row>
    <row r="134" spans="1:6">
      <c r="A134" s="34"/>
      <c r="B134" s="30"/>
      <c r="C134" s="30"/>
      <c r="D134" s="30"/>
      <c r="E134" s="30"/>
      <c r="F134" s="39"/>
    </row>
    <row r="135" spans="1:6">
      <c r="A135" s="34"/>
      <c r="B135" s="30"/>
      <c r="C135" s="30"/>
      <c r="D135" s="30"/>
      <c r="E135" s="30"/>
      <c r="F135" s="39"/>
    </row>
    <row r="136" spans="1:6">
      <c r="A136" s="34"/>
      <c r="B136" s="30"/>
      <c r="C136" s="35"/>
      <c r="D136" s="35"/>
      <c r="E136" s="35"/>
      <c r="F136" s="36"/>
    </row>
    <row r="137" spans="1:6">
      <c r="A137" s="34"/>
      <c r="B137" s="30"/>
      <c r="C137" s="30"/>
      <c r="D137" s="30"/>
      <c r="E137" s="30"/>
      <c r="F137" s="39"/>
    </row>
    <row r="138" spans="1:6">
      <c r="A138" s="34"/>
      <c r="B138" s="30"/>
      <c r="C138" s="30"/>
      <c r="D138" s="30"/>
      <c r="E138" s="30"/>
      <c r="F138" s="39"/>
    </row>
    <row r="139" spans="1:6">
      <c r="A139" s="34"/>
      <c r="B139" s="30"/>
      <c r="C139" s="30"/>
      <c r="D139" s="30"/>
      <c r="E139" s="30"/>
      <c r="F139" s="39"/>
    </row>
    <row r="140" spans="1:6">
      <c r="A140" s="34"/>
      <c r="B140" s="30"/>
      <c r="C140" s="30"/>
      <c r="D140" s="30"/>
      <c r="E140" s="30"/>
      <c r="F140" s="39"/>
    </row>
    <row r="141" spans="1:6">
      <c r="A141" s="34"/>
      <c r="B141" s="30"/>
      <c r="C141" s="30"/>
      <c r="D141" s="30"/>
      <c r="E141" s="30"/>
      <c r="F141" s="39"/>
    </row>
    <row r="142" spans="1:6">
      <c r="A142" s="34"/>
      <c r="B142" s="30"/>
      <c r="C142" s="30"/>
      <c r="D142" s="30"/>
      <c r="E142" s="30"/>
      <c r="F142" s="39"/>
    </row>
    <row r="143" spans="1:6">
      <c r="A143" s="34"/>
      <c r="B143" s="30"/>
      <c r="C143" s="30"/>
      <c r="D143" s="30"/>
      <c r="E143" s="30"/>
      <c r="F143" s="39"/>
    </row>
    <row r="144" spans="1:6">
      <c r="A144" s="34"/>
      <c r="B144" s="30"/>
      <c r="C144" s="30"/>
      <c r="D144" s="30"/>
      <c r="E144" s="30"/>
      <c r="F144" s="39"/>
    </row>
    <row r="145" spans="1:6">
      <c r="A145" s="34"/>
      <c r="B145" s="30"/>
      <c r="C145" s="30"/>
      <c r="D145" s="30"/>
      <c r="E145" s="30"/>
      <c r="F145" s="39"/>
    </row>
    <row r="146" spans="1:6">
      <c r="A146" s="34"/>
      <c r="B146" s="30"/>
      <c r="C146" s="30"/>
      <c r="D146" s="30"/>
      <c r="E146" s="30"/>
      <c r="F146" s="39"/>
    </row>
    <row r="147" spans="1:6">
      <c r="A147" s="34"/>
      <c r="B147" s="30"/>
      <c r="C147" s="30"/>
      <c r="D147" s="30"/>
      <c r="E147" s="30"/>
      <c r="F147" s="39"/>
    </row>
    <row r="148" spans="1:6">
      <c r="A148" s="34"/>
      <c r="B148" s="30"/>
      <c r="C148" s="30"/>
      <c r="D148" s="30"/>
      <c r="E148" s="30"/>
      <c r="F148" s="39"/>
    </row>
    <row r="149" spans="1:6">
      <c r="A149" s="34"/>
      <c r="B149" s="30"/>
      <c r="C149" s="30"/>
      <c r="D149" s="30"/>
      <c r="E149" s="30"/>
      <c r="F149" s="39"/>
    </row>
    <row r="150" spans="1:6">
      <c r="A150" s="34"/>
      <c r="B150" s="30"/>
      <c r="C150" s="30"/>
      <c r="D150" s="30"/>
      <c r="E150" s="30"/>
      <c r="F150" s="39"/>
    </row>
    <row r="151" spans="1:6">
      <c r="A151" s="34"/>
      <c r="B151" s="30"/>
      <c r="C151" s="30"/>
      <c r="D151" s="30"/>
      <c r="E151" s="30"/>
      <c r="F151" s="39"/>
    </row>
    <row r="152" spans="1:6">
      <c r="A152" s="34"/>
      <c r="B152" s="30"/>
      <c r="C152" s="30"/>
      <c r="D152" s="30"/>
      <c r="E152" s="30"/>
      <c r="F152" s="39"/>
    </row>
    <row r="153" spans="1:6">
      <c r="A153" s="34"/>
      <c r="B153" s="30"/>
      <c r="C153" s="30"/>
      <c r="D153" s="30"/>
      <c r="E153" s="30"/>
      <c r="F153" s="39"/>
    </row>
    <row r="154" spans="1:6">
      <c r="A154" s="34"/>
      <c r="B154" s="30"/>
      <c r="C154" s="30"/>
      <c r="D154" s="30"/>
      <c r="E154" s="30"/>
      <c r="F154" s="39"/>
    </row>
    <row r="155" spans="1:6">
      <c r="A155" s="34"/>
      <c r="B155" s="30"/>
      <c r="C155" s="30"/>
      <c r="D155" s="30"/>
      <c r="E155" s="30"/>
      <c r="F155" s="39"/>
    </row>
    <row r="156" spans="1:6">
      <c r="A156" s="34"/>
      <c r="B156" s="30"/>
      <c r="C156" s="30"/>
      <c r="D156" s="30"/>
      <c r="E156" s="30"/>
      <c r="F156" s="39"/>
    </row>
    <row r="157" spans="1:6">
      <c r="A157" s="34"/>
      <c r="B157" s="30"/>
      <c r="C157" s="30"/>
      <c r="D157" s="30"/>
      <c r="E157" s="30"/>
      <c r="F157" s="39"/>
    </row>
    <row r="158" spans="1:6">
      <c r="A158" s="34"/>
      <c r="B158" s="30"/>
      <c r="C158" s="30"/>
      <c r="D158" s="30"/>
      <c r="E158" s="30"/>
      <c r="F158" s="39"/>
    </row>
    <row r="159" spans="1:6">
      <c r="A159" s="34"/>
      <c r="B159" s="30"/>
      <c r="C159" s="30"/>
      <c r="D159" s="30"/>
      <c r="E159" s="30"/>
      <c r="F159" s="39"/>
    </row>
    <row r="160" spans="1:6">
      <c r="A160" s="34"/>
      <c r="B160" s="30"/>
      <c r="C160" s="30"/>
      <c r="D160" s="30"/>
      <c r="E160" s="30"/>
      <c r="F160" s="39"/>
    </row>
    <row r="161" spans="1:6">
      <c r="A161" s="34"/>
      <c r="B161" s="30"/>
      <c r="C161" s="30"/>
      <c r="D161" s="30"/>
      <c r="E161" s="30"/>
      <c r="F161" s="39"/>
    </row>
    <row r="162" spans="1:6">
      <c r="A162" s="34"/>
      <c r="B162" s="30"/>
      <c r="C162" s="30"/>
      <c r="D162" s="30"/>
      <c r="E162" s="30"/>
      <c r="F162" s="39"/>
    </row>
    <row r="163" spans="1:6">
      <c r="A163" s="72"/>
      <c r="B163" s="17"/>
      <c r="C163" s="17"/>
      <c r="D163" s="17"/>
      <c r="E163" s="17"/>
      <c r="F163" s="73"/>
    </row>
    <row r="164" spans="1:6">
      <c r="A164" s="72"/>
      <c r="B164" s="17"/>
      <c r="C164" s="17"/>
      <c r="D164" s="17"/>
      <c r="E164" s="17"/>
      <c r="F164" s="73"/>
    </row>
    <row r="165" spans="1:6">
      <c r="A165" s="72"/>
      <c r="B165" s="17"/>
      <c r="C165" s="17"/>
      <c r="D165" s="17"/>
      <c r="E165" s="17"/>
      <c r="F165" s="73"/>
    </row>
    <row r="166" spans="1:6">
      <c r="A166" s="72"/>
      <c r="B166" s="17"/>
      <c r="C166" s="17"/>
      <c r="D166" s="17"/>
      <c r="E166" s="17"/>
      <c r="F166" s="73"/>
    </row>
    <row r="167" spans="1:6">
      <c r="A167" s="72"/>
      <c r="B167" s="17"/>
      <c r="C167" s="17"/>
      <c r="D167" s="17"/>
      <c r="E167" s="17"/>
      <c r="F167" s="73"/>
    </row>
    <row r="168" spans="1:6">
      <c r="A168" s="72"/>
      <c r="B168" s="17"/>
      <c r="C168" s="17"/>
      <c r="D168" s="17"/>
      <c r="E168" s="17"/>
      <c r="F168" s="73"/>
    </row>
    <row r="169" spans="1:6">
      <c r="A169" s="72"/>
      <c r="B169" s="17"/>
      <c r="C169" s="17"/>
      <c r="D169" s="17"/>
      <c r="E169" s="17"/>
      <c r="F169" s="73"/>
    </row>
    <row r="170" spans="1:6">
      <c r="A170" s="72"/>
      <c r="B170" s="17"/>
      <c r="C170" s="17"/>
      <c r="D170" s="17"/>
      <c r="E170" s="17"/>
      <c r="F170" s="73"/>
    </row>
    <row r="171" spans="1:6">
      <c r="A171" s="72"/>
      <c r="B171" s="17"/>
      <c r="C171" s="17"/>
      <c r="D171" s="17"/>
      <c r="E171" s="17"/>
      <c r="F171" s="73"/>
    </row>
    <row r="172" spans="1:6" ht="15.75" thickBot="1">
      <c r="A172" s="112"/>
      <c r="B172" s="113"/>
      <c r="C172" s="113"/>
      <c r="D172" s="113"/>
      <c r="E172" s="113"/>
      <c r="F172" s="114"/>
    </row>
    <row r="173" spans="1:6">
      <c r="A173" s="17"/>
      <c r="B173" s="17"/>
      <c r="C173" s="17"/>
      <c r="D173" s="17"/>
      <c r="E173" s="17"/>
      <c r="F173" s="17"/>
    </row>
    <row r="174" spans="1:6">
      <c r="A174" s="17" t="s">
        <v>1721</v>
      </c>
      <c r="B174" s="17"/>
      <c r="C174" s="17"/>
      <c r="D174" s="17"/>
      <c r="E174" s="17"/>
      <c r="F174" s="17"/>
    </row>
    <row r="175" spans="1:6">
      <c r="A175" s="69" t="s">
        <v>1088</v>
      </c>
      <c r="B175" s="69"/>
      <c r="C175" s="69"/>
      <c r="D175" s="69"/>
      <c r="E175" s="69"/>
      <c r="F175" s="69"/>
    </row>
  </sheetData>
  <printOptions horizontalCentered="1" verticalCentered="1"/>
  <pageMargins left="0.5" right="0.5" top="0" bottom="0" header="0.25" footer="0.25"/>
  <pageSetup scale="74" fitToHeight="3" orientation="portrait" r:id="rId1"/>
  <headerFooter alignWithMargins="0"/>
  <rowBreaks count="1" manualBreakCount="1">
    <brk id="5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09"/>
  <sheetViews>
    <sheetView defaultGridColor="0" view="pageBreakPreview" topLeftCell="A56" colorId="22" zoomScale="50" zoomScaleNormal="100" zoomScaleSheetLayoutView="50" workbookViewId="0"/>
  </sheetViews>
  <sheetFormatPr defaultColWidth="9.6640625" defaultRowHeight="15"/>
  <cols>
    <col min="1" max="1" width="2.6640625" customWidth="1"/>
    <col min="2" max="2" width="36.6640625" customWidth="1"/>
    <col min="3" max="3" width="5.6640625" customWidth="1"/>
    <col min="4" max="4" width="2.6640625" customWidth="1"/>
    <col min="5" max="5" width="1.6640625" customWidth="1"/>
    <col min="6" max="6" width="13.6640625" customWidth="1"/>
    <col min="7" max="7" width="12.6640625" customWidth="1"/>
    <col min="8" max="8" width="21.88671875" customWidth="1"/>
  </cols>
  <sheetData>
    <row r="1" spans="1:8">
      <c r="A1" s="43"/>
      <c r="B1" s="44" t="s">
        <v>1804</v>
      </c>
      <c r="C1" s="59" t="s">
        <v>1347</v>
      </c>
      <c r="D1" s="46"/>
      <c r="E1" s="46"/>
      <c r="F1" s="44"/>
      <c r="G1" s="875" t="s">
        <v>1726</v>
      </c>
      <c r="H1" s="60" t="s">
        <v>1807</v>
      </c>
    </row>
    <row r="2" spans="1:8">
      <c r="A2" s="34"/>
      <c r="B2" s="81" t="str">
        <f>'Data Sheet'!$C$25</f>
        <v>Orange &amp; Rockland Utilities, Inc</v>
      </c>
      <c r="C2" s="174" t="s">
        <v>1348</v>
      </c>
      <c r="D2" s="30" t="s">
        <v>1349</v>
      </c>
      <c r="E2" s="17"/>
      <c r="F2" s="65" t="s">
        <v>1350</v>
      </c>
      <c r="G2" s="877" t="s">
        <v>1729</v>
      </c>
      <c r="H2" s="39"/>
    </row>
    <row r="3" spans="1:8" ht="15" customHeight="1">
      <c r="A3" s="37"/>
      <c r="B3" s="38"/>
      <c r="C3" s="156" t="s">
        <v>1351</v>
      </c>
      <c r="D3" s="38" t="s">
        <v>1349</v>
      </c>
      <c r="E3" s="77"/>
      <c r="F3" s="116" t="s">
        <v>1352</v>
      </c>
      <c r="G3" s="691" t="str">
        <f>'Data Sheet'!$C$40</f>
        <v>April 30, 2017</v>
      </c>
      <c r="H3" s="1267" t="str">
        <f>'Data Sheet'!$C$38</f>
        <v>December 31, 2016</v>
      </c>
    </row>
    <row r="4" spans="1:8" ht="15" customHeight="1">
      <c r="A4" s="31" t="s">
        <v>1089</v>
      </c>
      <c r="B4" s="32"/>
      <c r="C4" s="32"/>
      <c r="D4" s="32"/>
      <c r="E4" s="32"/>
      <c r="F4" s="32"/>
      <c r="G4" s="32"/>
      <c r="H4" s="33"/>
    </row>
    <row r="5" spans="1:8">
      <c r="A5" s="34"/>
      <c r="B5" s="3425" t="s">
        <v>2958</v>
      </c>
      <c r="C5" s="3426"/>
      <c r="D5" s="121" t="s">
        <v>1090</v>
      </c>
      <c r="E5" s="3427" t="s">
        <v>2959</v>
      </c>
      <c r="F5" s="3427"/>
      <c r="G5" s="3427"/>
      <c r="H5" s="3428"/>
    </row>
    <row r="6" spans="1:8">
      <c r="A6" s="34"/>
      <c r="B6" s="3422"/>
      <c r="C6" s="3422"/>
      <c r="D6" s="121"/>
      <c r="E6" s="3429"/>
      <c r="F6" s="3429"/>
      <c r="G6" s="3429"/>
      <c r="H6" s="3424"/>
    </row>
    <row r="7" spans="1:8">
      <c r="A7" s="34"/>
      <c r="B7" s="3422"/>
      <c r="C7" s="3422"/>
      <c r="D7" s="121"/>
      <c r="E7" s="3429"/>
      <c r="F7" s="3429"/>
      <c r="G7" s="3429"/>
      <c r="H7" s="3424"/>
    </row>
    <row r="8" spans="1:8">
      <c r="A8" s="34"/>
      <c r="B8" s="3422"/>
      <c r="C8" s="3422"/>
      <c r="D8" s="121"/>
      <c r="E8" s="3430" t="s">
        <v>2960</v>
      </c>
      <c r="F8" s="3430"/>
      <c r="G8" s="3430"/>
      <c r="H8" s="3431"/>
    </row>
    <row r="9" spans="1:8">
      <c r="A9" s="34"/>
      <c r="B9" s="3422"/>
      <c r="C9" s="3422"/>
      <c r="D9" s="121"/>
      <c r="E9" s="3430"/>
      <c r="F9" s="3430"/>
      <c r="G9" s="3430"/>
      <c r="H9" s="3431"/>
    </row>
    <row r="10" spans="1:8">
      <c r="A10" s="34"/>
      <c r="B10" s="3422"/>
      <c r="C10" s="3422"/>
      <c r="D10" s="121"/>
      <c r="E10" s="3430"/>
      <c r="F10" s="3430"/>
      <c r="G10" s="3430"/>
      <c r="H10" s="3431"/>
    </row>
    <row r="11" spans="1:8">
      <c r="A11" s="34"/>
      <c r="B11" s="1113"/>
      <c r="C11" s="1113"/>
      <c r="D11" s="121"/>
      <c r="E11" s="3430"/>
      <c r="F11" s="3430"/>
      <c r="G11" s="3430"/>
      <c r="H11" s="3431"/>
    </row>
    <row r="12" spans="1:8">
      <c r="A12" s="34"/>
      <c r="B12" s="3423" t="s">
        <v>2961</v>
      </c>
      <c r="C12" s="3408"/>
      <c r="D12" s="121"/>
      <c r="E12" s="3430"/>
      <c r="F12" s="3430"/>
      <c r="G12" s="3430"/>
      <c r="H12" s="3431"/>
    </row>
    <row r="13" spans="1:8">
      <c r="A13" s="34"/>
      <c r="B13" s="3408"/>
      <c r="C13" s="3408"/>
      <c r="D13" s="121"/>
      <c r="E13" s="1143"/>
      <c r="F13" s="1144"/>
      <c r="G13" s="1144"/>
      <c r="H13" s="1145"/>
    </row>
    <row r="14" spans="1:8" ht="21" customHeight="1">
      <c r="A14" s="34"/>
      <c r="B14" s="3408"/>
      <c r="C14" s="3408"/>
      <c r="D14" s="121"/>
      <c r="E14" s="3432" t="s">
        <v>2962</v>
      </c>
      <c r="F14" s="3433"/>
      <c r="G14" s="3433"/>
      <c r="H14" s="3434"/>
    </row>
    <row r="15" spans="1:8">
      <c r="A15" s="34"/>
      <c r="B15" s="1147"/>
      <c r="C15" s="1147"/>
      <c r="D15" s="121"/>
      <c r="E15" s="3433"/>
      <c r="F15" s="3433"/>
      <c r="G15" s="3433"/>
      <c r="H15" s="3434"/>
    </row>
    <row r="16" spans="1:8">
      <c r="A16" s="34"/>
      <c r="B16" s="3421" t="s">
        <v>3230</v>
      </c>
      <c r="C16" s="3422"/>
      <c r="D16" s="121"/>
      <c r="E16" s="1146"/>
      <c r="F16" s="1146"/>
      <c r="G16" s="1146"/>
      <c r="H16" s="1145"/>
    </row>
    <row r="17" spans="1:8">
      <c r="A17" s="34"/>
      <c r="B17" s="3422"/>
      <c r="C17" s="3422"/>
      <c r="D17" s="121"/>
      <c r="E17" s="1144"/>
      <c r="F17" s="1144"/>
      <c r="G17" s="1144"/>
      <c r="H17" s="1145"/>
    </row>
    <row r="18" spans="1:8">
      <c r="A18" s="34"/>
      <c r="B18" s="3422"/>
      <c r="C18" s="3422"/>
      <c r="D18" s="121"/>
      <c r="E18" s="3423" t="s">
        <v>2963</v>
      </c>
      <c r="F18" s="3423"/>
      <c r="G18" s="3423"/>
      <c r="H18" s="3424"/>
    </row>
    <row r="19" spans="1:8">
      <c r="A19" s="34"/>
      <c r="B19" s="3422"/>
      <c r="C19" s="3422"/>
      <c r="D19" s="121"/>
      <c r="E19" s="3423"/>
      <c r="F19" s="3423"/>
      <c r="G19" s="3423"/>
      <c r="H19" s="3424"/>
    </row>
    <row r="20" spans="1:8">
      <c r="A20" s="34"/>
      <c r="B20" s="121"/>
      <c r="C20" s="121"/>
      <c r="D20" s="121"/>
      <c r="E20" s="1144"/>
      <c r="F20" s="1144"/>
      <c r="G20" s="1144"/>
      <c r="H20" s="1145"/>
    </row>
    <row r="21" spans="1:8">
      <c r="A21" s="34"/>
      <c r="B21" s="3421" t="s">
        <v>2964</v>
      </c>
      <c r="C21" s="3422"/>
      <c r="D21" s="121"/>
      <c r="E21" s="3423" t="s">
        <v>2965</v>
      </c>
      <c r="F21" s="3423"/>
      <c r="G21" s="3423"/>
      <c r="H21" s="3424"/>
    </row>
    <row r="22" spans="1:8">
      <c r="A22" s="34"/>
      <c r="B22" s="3422"/>
      <c r="C22" s="3422"/>
      <c r="D22" s="121"/>
      <c r="E22" s="3423"/>
      <c r="F22" s="3423"/>
      <c r="G22" s="3423"/>
      <c r="H22" s="3424"/>
    </row>
    <row r="23" spans="1:8">
      <c r="A23" s="34"/>
      <c r="B23" s="3422"/>
      <c r="C23" s="3422"/>
      <c r="D23" s="121"/>
      <c r="E23" s="3423"/>
      <c r="F23" s="3423"/>
      <c r="G23" s="3423"/>
      <c r="H23" s="3424"/>
    </row>
    <row r="24" spans="1:8">
      <c r="A24" s="34"/>
      <c r="B24" s="3422"/>
      <c r="C24" s="3422"/>
      <c r="D24" s="121"/>
      <c r="H24" s="1145"/>
    </row>
    <row r="25" spans="1:8">
      <c r="A25" s="34"/>
      <c r="B25" s="1110"/>
      <c r="C25" s="1110"/>
      <c r="D25" s="121"/>
      <c r="E25" s="3421" t="s">
        <v>1813</v>
      </c>
      <c r="F25" s="3421"/>
      <c r="G25" s="3421"/>
      <c r="H25" s="3441"/>
    </row>
    <row r="26" spans="1:8">
      <c r="A26" s="34"/>
      <c r="B26" s="3421" t="s">
        <v>1814</v>
      </c>
      <c r="C26" s="3421"/>
      <c r="D26" s="121"/>
      <c r="E26" s="3421"/>
      <c r="F26" s="3421"/>
      <c r="G26" s="3421"/>
      <c r="H26" s="3441"/>
    </row>
    <row r="27" spans="1:8">
      <c r="A27" s="34"/>
      <c r="B27" s="3421"/>
      <c r="C27" s="3421"/>
      <c r="D27" s="121"/>
      <c r="E27" s="3421"/>
      <c r="F27" s="3421"/>
      <c r="G27" s="3421"/>
      <c r="H27" s="3441"/>
    </row>
    <row r="28" spans="1:8">
      <c r="A28" s="34"/>
      <c r="B28" s="3421"/>
      <c r="C28" s="3421"/>
      <c r="D28" s="121"/>
      <c r="E28" s="3421"/>
      <c r="F28" s="3421"/>
      <c r="G28" s="3421"/>
      <c r="H28" s="3441"/>
    </row>
    <row r="29" spans="1:8">
      <c r="A29" s="34"/>
      <c r="B29" s="3421"/>
      <c r="C29" s="3421"/>
      <c r="D29" s="121"/>
      <c r="E29" s="3421"/>
      <c r="F29" s="3421"/>
      <c r="G29" s="3421"/>
      <c r="H29" s="3441"/>
    </row>
    <row r="30" spans="1:8">
      <c r="A30" s="34"/>
      <c r="B30" s="1113"/>
      <c r="C30" s="1113"/>
      <c r="D30" s="121"/>
      <c r="F30" s="831"/>
      <c r="G30" s="831"/>
      <c r="H30" s="861"/>
    </row>
    <row r="31" spans="1:8">
      <c r="A31" s="34"/>
      <c r="B31" s="3421" t="s">
        <v>1815</v>
      </c>
      <c r="C31" s="3402"/>
      <c r="D31" s="121"/>
      <c r="E31" s="120" t="s">
        <v>1816</v>
      </c>
      <c r="F31" s="831"/>
      <c r="G31" s="831"/>
      <c r="H31" s="861"/>
    </row>
    <row r="32" spans="1:8">
      <c r="A32" s="34"/>
      <c r="B32" s="3402"/>
      <c r="C32" s="3402"/>
      <c r="D32" s="121"/>
      <c r="E32" s="1148"/>
      <c r="F32" s="1144"/>
      <c r="G32" s="1144"/>
      <c r="H32" s="1145"/>
    </row>
    <row r="33" spans="1:8">
      <c r="A33" s="34"/>
      <c r="B33" s="3402"/>
      <c r="C33" s="3402"/>
      <c r="D33" s="121"/>
      <c r="E33" s="3442" t="s">
        <v>1817</v>
      </c>
      <c r="F33" s="3443"/>
      <c r="G33" s="3443"/>
      <c r="H33" s="3444"/>
    </row>
    <row r="34" spans="1:8">
      <c r="A34" s="34"/>
      <c r="B34" s="3402"/>
      <c r="C34" s="3402"/>
      <c r="D34" s="121"/>
      <c r="E34" s="3443"/>
      <c r="F34" s="3443"/>
      <c r="G34" s="3443"/>
      <c r="H34" s="3444"/>
    </row>
    <row r="35" spans="1:8">
      <c r="A35" s="34"/>
      <c r="B35" s="3402"/>
      <c r="C35" s="3402"/>
      <c r="D35" s="121"/>
      <c r="E35" s="3443"/>
      <c r="F35" s="3443"/>
      <c r="G35" s="3443"/>
      <c r="H35" s="3444"/>
    </row>
    <row r="36" spans="1:8">
      <c r="A36" s="34"/>
      <c r="B36" s="3402"/>
      <c r="C36" s="3402"/>
      <c r="D36" s="121"/>
      <c r="E36" s="3443"/>
      <c r="F36" s="3443"/>
      <c r="G36" s="3443"/>
      <c r="H36" s="3444"/>
    </row>
    <row r="37" spans="1:8">
      <c r="A37" s="37"/>
      <c r="B37" s="3414"/>
      <c r="C37" s="3414"/>
      <c r="D37" s="126"/>
      <c r="E37" s="3445"/>
      <c r="F37" s="3445"/>
      <c r="G37" s="3445"/>
      <c r="H37" s="3446"/>
    </row>
    <row r="38" spans="1:8">
      <c r="A38" s="34"/>
      <c r="B38" s="35"/>
      <c r="C38" s="35"/>
      <c r="D38" s="35"/>
      <c r="E38" s="35"/>
      <c r="F38" s="30"/>
      <c r="G38" s="144"/>
      <c r="H38" s="145"/>
    </row>
    <row r="39" spans="1:8">
      <c r="A39" s="34"/>
      <c r="B39" s="35" t="s">
        <v>5980</v>
      </c>
      <c r="C39" s="35"/>
      <c r="D39" s="35"/>
      <c r="E39" s="35"/>
      <c r="F39" s="30"/>
      <c r="G39" s="144"/>
      <c r="H39" s="145"/>
    </row>
    <row r="40" spans="1:8">
      <c r="A40" s="34"/>
      <c r="B40" s="35"/>
      <c r="C40" s="35"/>
      <c r="D40" s="35"/>
      <c r="E40" s="35"/>
      <c r="F40" s="30"/>
      <c r="G40" s="144"/>
      <c r="H40" s="145"/>
    </row>
    <row r="41" spans="1:8">
      <c r="A41" s="34"/>
      <c r="B41" s="35"/>
      <c r="C41" s="35"/>
      <c r="D41" s="35"/>
      <c r="E41" s="35"/>
      <c r="F41" s="30"/>
      <c r="G41" s="144"/>
      <c r="H41" s="145"/>
    </row>
    <row r="42" spans="1:8">
      <c r="A42" s="34"/>
      <c r="B42" s="35"/>
      <c r="C42" s="35"/>
      <c r="D42" s="35"/>
      <c r="E42" s="35"/>
      <c r="F42" s="30"/>
      <c r="G42" s="144"/>
      <c r="H42" s="145"/>
    </row>
    <row r="43" spans="1:8">
      <c r="A43" s="34"/>
      <c r="B43" s="35"/>
      <c r="C43" s="35"/>
      <c r="D43" s="35"/>
      <c r="E43" s="35"/>
      <c r="F43" s="30"/>
      <c r="G43" s="144"/>
      <c r="H43" s="145"/>
    </row>
    <row r="44" spans="1:8">
      <c r="A44" s="34"/>
      <c r="B44" s="30"/>
      <c r="C44" s="35"/>
      <c r="D44" s="35"/>
      <c r="E44" s="35"/>
      <c r="F44" s="30"/>
      <c r="G44" s="144"/>
      <c r="H44" s="145"/>
    </row>
    <row r="45" spans="1:8">
      <c r="A45" s="34"/>
      <c r="B45" s="30"/>
      <c r="C45" s="35"/>
      <c r="D45" s="35"/>
      <c r="E45" s="35"/>
      <c r="F45" s="30"/>
      <c r="G45" s="144"/>
      <c r="H45" s="145"/>
    </row>
    <row r="46" spans="1:8">
      <c r="A46" s="34"/>
      <c r="B46" s="30"/>
      <c r="C46" s="35"/>
      <c r="D46" s="35"/>
      <c r="E46" s="35"/>
      <c r="F46" s="30"/>
      <c r="G46" s="144"/>
      <c r="H46" s="145"/>
    </row>
    <row r="47" spans="1:8">
      <c r="A47" s="34"/>
      <c r="B47" s="30"/>
      <c r="C47" s="35"/>
      <c r="D47" s="35"/>
      <c r="E47" s="35"/>
      <c r="F47" s="30"/>
      <c r="G47" s="144"/>
      <c r="H47" s="145"/>
    </row>
    <row r="48" spans="1:8">
      <c r="A48" s="34"/>
      <c r="B48" s="30"/>
      <c r="C48" s="35"/>
      <c r="D48" s="35"/>
      <c r="E48" s="35"/>
      <c r="F48" s="30"/>
      <c r="G48" s="144"/>
      <c r="H48" s="145"/>
    </row>
    <row r="49" spans="1:8">
      <c r="A49" s="34"/>
      <c r="B49" s="30"/>
      <c r="C49" s="35"/>
      <c r="D49" s="35"/>
      <c r="E49" s="35"/>
      <c r="F49" s="30"/>
      <c r="G49" s="144"/>
      <c r="H49" s="145"/>
    </row>
    <row r="50" spans="1:8" ht="15.75" thickBot="1">
      <c r="A50" s="40"/>
      <c r="B50" s="41"/>
      <c r="C50" s="42"/>
      <c r="D50" s="42"/>
      <c r="E50" s="42"/>
      <c r="F50" s="41"/>
      <c r="G50" s="146"/>
      <c r="H50" s="147"/>
    </row>
    <row r="51" spans="1:8">
      <c r="A51" s="30" t="s">
        <v>1091</v>
      </c>
      <c r="B51" s="30"/>
      <c r="C51" s="35"/>
      <c r="D51" s="35"/>
      <c r="E51" s="35"/>
      <c r="F51" s="30"/>
      <c r="G51" s="144"/>
      <c r="H51" s="144"/>
    </row>
    <row r="52" spans="1:8" ht="15.75" thickBot="1">
      <c r="A52" s="35" t="s">
        <v>1092</v>
      </c>
      <c r="B52" s="35"/>
      <c r="C52" s="35"/>
      <c r="D52" s="69"/>
      <c r="E52" s="35"/>
      <c r="F52" s="148"/>
      <c r="G52" s="69"/>
      <c r="H52" s="148"/>
    </row>
    <row r="53" spans="1:8">
      <c r="A53" s="29"/>
      <c r="B53" s="44" t="s">
        <v>1804</v>
      </c>
      <c r="C53" s="59" t="s">
        <v>1347</v>
      </c>
      <c r="D53" s="46"/>
      <c r="E53" s="46"/>
      <c r="F53" s="44"/>
      <c r="G53" s="44" t="s">
        <v>1726</v>
      </c>
      <c r="H53" s="60" t="s">
        <v>1727</v>
      </c>
    </row>
    <row r="54" spans="1:8">
      <c r="A54" s="72"/>
      <c r="B54" s="81" t="str">
        <f>'Data Sheet'!$C$25</f>
        <v>Orange &amp; Rockland Utilities, Inc</v>
      </c>
      <c r="C54" s="174" t="s">
        <v>1348</v>
      </c>
      <c r="D54" s="30" t="s">
        <v>1349</v>
      </c>
      <c r="E54" s="17"/>
      <c r="F54" s="65" t="s">
        <v>1350</v>
      </c>
      <c r="G54" s="65" t="s">
        <v>1729</v>
      </c>
      <c r="H54" s="39"/>
    </row>
    <row r="55" spans="1:8">
      <c r="A55" s="74"/>
      <c r="B55" s="38"/>
      <c r="C55" s="156" t="s">
        <v>1351</v>
      </c>
      <c r="D55" s="38" t="s">
        <v>1349</v>
      </c>
      <c r="E55" s="32"/>
      <c r="F55" s="116" t="s">
        <v>1352</v>
      </c>
      <c r="G55" s="691" t="str">
        <f>'Data Sheet'!$C$40</f>
        <v>April 30, 2017</v>
      </c>
      <c r="H55" s="1267" t="str">
        <f>'Data Sheet'!$C$38</f>
        <v>December 31, 2016</v>
      </c>
    </row>
    <row r="56" spans="1:8">
      <c r="A56" s="149" t="s">
        <v>1836</v>
      </c>
      <c r="B56" s="32"/>
      <c r="C56" s="32"/>
      <c r="D56" s="32"/>
      <c r="E56" s="32"/>
      <c r="F56" s="32"/>
      <c r="G56" s="32"/>
      <c r="H56" s="33"/>
    </row>
    <row r="57" spans="1:8">
      <c r="A57" s="72" t="s">
        <v>5924</v>
      </c>
      <c r="B57" s="3224"/>
      <c r="C57" s="69"/>
      <c r="D57" s="69"/>
      <c r="E57" s="69"/>
      <c r="F57" s="69"/>
      <c r="G57" s="69"/>
      <c r="H57" s="70"/>
    </row>
    <row r="58" spans="1:8">
      <c r="A58" s="72"/>
      <c r="B58" s="813"/>
      <c r="C58" s="69"/>
      <c r="D58" s="69"/>
      <c r="E58" s="69"/>
      <c r="F58" s="69"/>
      <c r="G58" s="69"/>
      <c r="H58" s="70"/>
    </row>
    <row r="59" spans="1:8">
      <c r="A59" s="3435" t="s">
        <v>5925</v>
      </c>
      <c r="B59" s="3436"/>
      <c r="C59" s="3436"/>
      <c r="D59" s="3436"/>
      <c r="E59" s="3436"/>
      <c r="F59" s="3436"/>
      <c r="G59" s="3436"/>
      <c r="H59" s="3437"/>
    </row>
    <row r="60" spans="1:8">
      <c r="A60" s="3435"/>
      <c r="B60" s="3436"/>
      <c r="C60" s="3436"/>
      <c r="D60" s="3436"/>
      <c r="E60" s="3436"/>
      <c r="F60" s="3436"/>
      <c r="G60" s="3436"/>
      <c r="H60" s="3437"/>
    </row>
    <row r="61" spans="1:8" s="3236" customFormat="1">
      <c r="A61" s="72"/>
      <c r="B61" s="813"/>
      <c r="C61" s="3237"/>
      <c r="D61" s="3237"/>
      <c r="E61" s="3237"/>
      <c r="F61" s="3237"/>
      <c r="G61" s="3237"/>
      <c r="H61" s="400"/>
    </row>
    <row r="62" spans="1:8">
      <c r="A62" s="72" t="s">
        <v>5926</v>
      </c>
      <c r="B62" s="813"/>
      <c r="C62" s="69"/>
      <c r="D62" s="69"/>
      <c r="E62" s="69"/>
      <c r="F62" s="69"/>
      <c r="G62" s="69"/>
      <c r="H62" s="70"/>
    </row>
    <row r="63" spans="1:8">
      <c r="A63" s="72"/>
      <c r="B63" s="813"/>
      <c r="C63" s="69"/>
      <c r="D63" s="69"/>
      <c r="E63" s="69"/>
      <c r="F63" s="69"/>
      <c r="G63" s="69"/>
      <c r="H63" s="70"/>
    </row>
    <row r="64" spans="1:8">
      <c r="A64" s="72" t="s">
        <v>5927</v>
      </c>
      <c r="B64" s="813"/>
      <c r="C64" s="69"/>
      <c r="D64" s="69"/>
      <c r="E64" s="69"/>
      <c r="F64" s="69"/>
      <c r="G64" s="69"/>
      <c r="H64" s="70"/>
    </row>
    <row r="65" spans="1:8">
      <c r="A65" s="72"/>
      <c r="B65" s="813"/>
      <c r="C65" s="69"/>
      <c r="D65" s="69"/>
      <c r="E65" s="69"/>
      <c r="F65" s="69"/>
      <c r="G65" s="69"/>
      <c r="H65" s="70"/>
    </row>
    <row r="66" spans="1:8">
      <c r="A66" s="72" t="s">
        <v>5928</v>
      </c>
      <c r="B66" s="813"/>
      <c r="C66" s="69"/>
      <c r="D66" s="69"/>
      <c r="E66" s="69"/>
      <c r="F66" s="69"/>
      <c r="G66" s="69"/>
      <c r="H66" s="70"/>
    </row>
    <row r="67" spans="1:8">
      <c r="A67" s="72"/>
      <c r="B67" s="813"/>
      <c r="C67" s="69"/>
      <c r="D67" s="69"/>
      <c r="E67" s="69"/>
      <c r="F67" s="69"/>
      <c r="G67" s="69"/>
      <c r="H67" s="70"/>
    </row>
    <row r="68" spans="1:8">
      <c r="A68" s="3438" t="s">
        <v>5929</v>
      </c>
      <c r="B68" s="3439"/>
      <c r="C68" s="3439"/>
      <c r="D68" s="3439"/>
      <c r="E68" s="3439"/>
      <c r="F68" s="3439"/>
      <c r="G68" s="3439"/>
      <c r="H68" s="3440"/>
    </row>
    <row r="69" spans="1:8" s="3236" customFormat="1">
      <c r="A69" s="3438"/>
      <c r="B69" s="3439"/>
      <c r="C69" s="3439"/>
      <c r="D69" s="3439"/>
      <c r="E69" s="3439"/>
      <c r="F69" s="3439"/>
      <c r="G69" s="3439"/>
      <c r="H69" s="3440"/>
    </row>
    <row r="70" spans="1:8">
      <c r="A70" s="72" t="s">
        <v>1793</v>
      </c>
      <c r="B70" s="813"/>
      <c r="C70" s="69"/>
      <c r="D70" s="69"/>
      <c r="E70" s="69"/>
      <c r="F70" s="69"/>
      <c r="G70" s="69"/>
      <c r="H70" s="70"/>
    </row>
    <row r="71" spans="1:8">
      <c r="A71" s="72" t="s">
        <v>5930</v>
      </c>
      <c r="B71" s="813"/>
      <c r="C71" s="69"/>
      <c r="D71" s="69"/>
      <c r="E71" s="69"/>
      <c r="F71" s="69"/>
      <c r="G71" s="69"/>
      <c r="H71" s="70"/>
    </row>
    <row r="72" spans="1:8">
      <c r="A72" s="72"/>
      <c r="B72" s="813"/>
      <c r="C72" s="69"/>
      <c r="D72" s="69"/>
      <c r="E72" s="69"/>
      <c r="F72" s="69"/>
      <c r="G72" s="69"/>
      <c r="H72" s="70"/>
    </row>
    <row r="73" spans="1:8">
      <c r="A73" s="72" t="s">
        <v>5931</v>
      </c>
      <c r="B73" s="813"/>
      <c r="C73" s="69"/>
      <c r="D73" s="69"/>
      <c r="E73" s="69"/>
      <c r="F73" s="69"/>
      <c r="G73" s="69"/>
      <c r="H73" s="70"/>
    </row>
    <row r="74" spans="1:8">
      <c r="A74" s="72"/>
      <c r="B74" s="813"/>
      <c r="C74" s="69"/>
      <c r="D74" s="69"/>
      <c r="E74" s="69"/>
      <c r="F74" s="69"/>
      <c r="G74" s="69"/>
      <c r="H74" s="70"/>
    </row>
    <row r="75" spans="1:8">
      <c r="A75" s="72" t="s">
        <v>5932</v>
      </c>
      <c r="B75" s="813"/>
      <c r="C75" s="69"/>
      <c r="D75" s="69"/>
      <c r="E75" s="69"/>
      <c r="F75" s="69"/>
      <c r="G75" s="69"/>
      <c r="H75" s="70"/>
    </row>
    <row r="76" spans="1:8">
      <c r="A76" s="72"/>
      <c r="B76" s="810"/>
      <c r="C76" s="69"/>
      <c r="D76" s="69"/>
      <c r="E76" s="69"/>
      <c r="F76" s="69"/>
      <c r="G76" s="69"/>
      <c r="H76" s="70"/>
    </row>
    <row r="77" spans="1:8">
      <c r="A77" s="72" t="s">
        <v>5933</v>
      </c>
      <c r="B77" s="813"/>
      <c r="C77" s="69"/>
      <c r="D77" s="69"/>
      <c r="E77" s="69"/>
      <c r="F77" s="69"/>
      <c r="G77" s="69"/>
      <c r="H77" s="70"/>
    </row>
    <row r="78" spans="1:8">
      <c r="A78" s="72"/>
      <c r="B78" s="813"/>
      <c r="C78" s="69"/>
      <c r="D78" s="69"/>
      <c r="E78" s="69"/>
      <c r="F78" s="69"/>
      <c r="G78" s="69"/>
      <c r="H78" s="70"/>
    </row>
    <row r="79" spans="1:8">
      <c r="A79" s="72" t="s">
        <v>5934</v>
      </c>
      <c r="B79" s="813"/>
      <c r="C79" s="69"/>
      <c r="D79" s="69"/>
      <c r="E79" s="69"/>
      <c r="F79" s="69"/>
      <c r="G79" s="69"/>
      <c r="H79" s="70"/>
    </row>
    <row r="80" spans="1:8">
      <c r="A80" s="72"/>
      <c r="B80" s="813"/>
      <c r="C80" s="69"/>
      <c r="D80" s="69"/>
      <c r="E80" s="69"/>
      <c r="F80" s="69"/>
      <c r="G80" s="69"/>
      <c r="H80" s="70"/>
    </row>
    <row r="81" spans="1:8">
      <c r="A81" s="72" t="s">
        <v>5935</v>
      </c>
      <c r="B81" s="813"/>
      <c r="C81" s="69"/>
      <c r="D81" s="69"/>
      <c r="E81" s="69"/>
      <c r="F81" s="69"/>
      <c r="G81" s="69"/>
      <c r="H81" s="70"/>
    </row>
    <row r="82" spans="1:8">
      <c r="A82" s="72"/>
      <c r="B82" s="813"/>
      <c r="C82" s="69"/>
      <c r="D82" s="69"/>
      <c r="E82" s="69"/>
      <c r="F82" s="69"/>
      <c r="G82" s="69"/>
      <c r="H82" s="70"/>
    </row>
    <row r="83" spans="1:8">
      <c r="A83" s="72" t="s">
        <v>5936</v>
      </c>
      <c r="B83" s="3235"/>
      <c r="C83" s="69"/>
      <c r="D83" s="69"/>
      <c r="E83" s="69"/>
      <c r="F83" s="69"/>
      <c r="G83" s="69"/>
      <c r="H83" s="70"/>
    </row>
    <row r="84" spans="1:8">
      <c r="A84" s="72"/>
      <c r="B84" s="813"/>
      <c r="C84" s="69"/>
      <c r="D84" s="69"/>
      <c r="E84" s="69"/>
      <c r="F84" s="69"/>
      <c r="G84" s="69"/>
      <c r="H84" s="70"/>
    </row>
    <row r="85" spans="1:8">
      <c r="A85" s="72"/>
      <c r="B85" s="813"/>
      <c r="C85" s="69"/>
      <c r="D85" s="69"/>
      <c r="E85" s="69"/>
      <c r="F85" s="69"/>
      <c r="G85" s="69"/>
      <c r="H85" s="70"/>
    </row>
    <row r="86" spans="1:8">
      <c r="A86" s="72"/>
      <c r="B86" s="810"/>
      <c r="C86" s="69"/>
      <c r="D86" s="69"/>
      <c r="E86" s="69"/>
      <c r="F86" s="69"/>
      <c r="G86" s="69"/>
      <c r="H86" s="70"/>
    </row>
    <row r="87" spans="1:8">
      <c r="A87" s="72"/>
      <c r="B87" s="813"/>
      <c r="C87" s="69"/>
      <c r="D87" s="69"/>
      <c r="E87" s="69"/>
      <c r="F87" s="69"/>
      <c r="G87" s="69"/>
      <c r="H87" s="70"/>
    </row>
    <row r="88" spans="1:8">
      <c r="A88" s="72"/>
      <c r="B88" s="69"/>
      <c r="C88" s="69"/>
      <c r="D88" s="69"/>
      <c r="E88" s="69"/>
      <c r="F88" s="69"/>
      <c r="G88" s="69"/>
      <c r="H88" s="70"/>
    </row>
    <row r="89" spans="1:8">
      <c r="A89" s="72"/>
      <c r="B89" s="69"/>
      <c r="C89" s="69"/>
      <c r="D89" s="69"/>
      <c r="E89" s="69"/>
      <c r="F89" s="69"/>
      <c r="G89" s="69"/>
      <c r="H89" s="70"/>
    </row>
    <row r="90" spans="1:8">
      <c r="A90" s="72"/>
      <c r="B90" s="69"/>
      <c r="C90" s="69"/>
      <c r="D90" s="69"/>
      <c r="E90" s="69"/>
      <c r="F90" s="69"/>
      <c r="G90" s="69"/>
      <c r="H90" s="70"/>
    </row>
    <row r="91" spans="1:8">
      <c r="A91" s="72"/>
      <c r="B91" s="69"/>
      <c r="C91" s="69"/>
      <c r="D91" s="69"/>
      <c r="E91" s="69"/>
      <c r="F91" s="69"/>
      <c r="G91" s="69"/>
      <c r="H91" s="70"/>
    </row>
    <row r="92" spans="1:8">
      <c r="A92" s="72"/>
      <c r="B92" s="69"/>
      <c r="C92" s="69"/>
      <c r="D92" s="69"/>
      <c r="E92" s="69"/>
      <c r="F92" s="69"/>
      <c r="G92" s="69"/>
      <c r="H92" s="70"/>
    </row>
    <row r="93" spans="1:8">
      <c r="A93" s="72"/>
      <c r="B93" s="69"/>
      <c r="C93" s="69"/>
      <c r="D93" s="69"/>
      <c r="E93" s="69"/>
      <c r="F93" s="69"/>
      <c r="G93" s="69"/>
      <c r="H93" s="70"/>
    </row>
    <row r="94" spans="1:8">
      <c r="A94" s="72"/>
      <c r="B94" s="69"/>
      <c r="C94" s="69"/>
      <c r="D94" s="69"/>
      <c r="E94" s="69"/>
      <c r="F94" s="69"/>
      <c r="G94" s="69"/>
      <c r="H94" s="70"/>
    </row>
    <row r="95" spans="1:8">
      <c r="A95" s="72"/>
      <c r="B95" s="69"/>
      <c r="C95" s="69"/>
      <c r="D95" s="69"/>
      <c r="E95" s="69"/>
      <c r="F95" s="69"/>
      <c r="G95" s="69"/>
      <c r="H95" s="70"/>
    </row>
    <row r="96" spans="1:8">
      <c r="A96" s="72"/>
      <c r="B96" s="69"/>
      <c r="C96" s="69"/>
      <c r="D96" s="69"/>
      <c r="E96" s="69"/>
      <c r="F96" s="69"/>
      <c r="G96" s="69"/>
      <c r="H96" s="70"/>
    </row>
    <row r="97" spans="1:8">
      <c r="A97" s="72"/>
      <c r="B97" s="69"/>
      <c r="C97" s="69"/>
      <c r="D97" s="69"/>
      <c r="E97" s="69"/>
      <c r="F97" s="69"/>
      <c r="G97" s="69"/>
      <c r="H97" s="70"/>
    </row>
    <row r="98" spans="1:8">
      <c r="A98" s="72"/>
      <c r="B98" s="69"/>
      <c r="C98" s="69"/>
      <c r="D98" s="69"/>
      <c r="E98" s="69"/>
      <c r="F98" s="69"/>
      <c r="G98" s="69"/>
      <c r="H98" s="70"/>
    </row>
    <row r="99" spans="1:8">
      <c r="A99" s="72"/>
      <c r="B99" s="69"/>
      <c r="C99" s="69"/>
      <c r="D99" s="69"/>
      <c r="E99" s="69"/>
      <c r="F99" s="69"/>
      <c r="G99" s="69"/>
      <c r="H99" s="70"/>
    </row>
    <row r="100" spans="1:8">
      <c r="A100" s="72"/>
      <c r="B100" s="69"/>
      <c r="C100" s="69"/>
      <c r="D100" s="69"/>
      <c r="E100" s="69"/>
      <c r="F100" s="69"/>
      <c r="G100" s="69"/>
      <c r="H100" s="70"/>
    </row>
    <row r="101" spans="1:8">
      <c r="A101" s="72"/>
      <c r="B101" s="17"/>
      <c r="C101" s="69"/>
      <c r="D101" s="69"/>
      <c r="E101" s="69"/>
      <c r="F101" s="69"/>
      <c r="G101" s="69"/>
      <c r="H101" s="70"/>
    </row>
    <row r="102" spans="1:8" ht="15.75" thickBot="1">
      <c r="A102" s="112"/>
      <c r="B102" s="113"/>
      <c r="C102" s="531"/>
      <c r="D102" s="531"/>
      <c r="E102" s="531"/>
      <c r="F102" s="531"/>
      <c r="G102" s="531"/>
      <c r="H102" s="532"/>
    </row>
    <row r="103" spans="1:8" ht="15.75">
      <c r="A103" s="150" t="str">
        <f>A51</f>
        <v>FERC FORM NO.1 (ED. 12-96) NYPSC Modified-96</v>
      </c>
      <c r="B103" s="17"/>
      <c r="C103" s="69"/>
      <c r="D103" s="69"/>
      <c r="E103" s="69"/>
      <c r="F103" s="69"/>
      <c r="G103" s="69"/>
      <c r="H103" s="69"/>
    </row>
    <row r="104" spans="1:8">
      <c r="A104" s="69" t="s">
        <v>1837</v>
      </c>
      <c r="B104" s="69"/>
      <c r="C104" s="69"/>
      <c r="D104" s="69"/>
      <c r="E104" s="69"/>
      <c r="F104" s="69"/>
      <c r="G104" s="69"/>
      <c r="H104" s="69"/>
    </row>
    <row r="105" spans="1:8" ht="15.75">
      <c r="A105" s="141" t="s">
        <v>2377</v>
      </c>
      <c r="B105" s="35"/>
      <c r="C105" s="35"/>
      <c r="D105" s="35"/>
      <c r="E105" s="35"/>
      <c r="F105" s="35"/>
      <c r="G105" s="35"/>
      <c r="H105" s="35"/>
    </row>
    <row r="106" spans="1:8" ht="15.75" thickBot="1">
      <c r="A106" s="30"/>
      <c r="B106" s="30"/>
      <c r="C106" s="30"/>
      <c r="D106" s="30"/>
      <c r="E106" s="30"/>
      <c r="F106" s="30"/>
      <c r="G106" s="30"/>
      <c r="H106" s="30"/>
    </row>
    <row r="107" spans="1:8">
      <c r="A107" s="29"/>
      <c r="B107" s="44" t="s">
        <v>1804</v>
      </c>
      <c r="C107" s="59" t="s">
        <v>1347</v>
      </c>
      <c r="D107" s="46"/>
      <c r="E107" s="46"/>
      <c r="F107" s="44"/>
      <c r="G107" s="44" t="s">
        <v>1726</v>
      </c>
      <c r="H107" s="60" t="s">
        <v>1727</v>
      </c>
    </row>
    <row r="108" spans="1:8">
      <c r="A108" s="72"/>
      <c r="B108" s="81" t="str">
        <f>'Data Sheet'!$C$25</f>
        <v>Orange &amp; Rockland Utilities, Inc</v>
      </c>
      <c r="C108" s="57">
        <v>-1</v>
      </c>
      <c r="D108" s="30" t="s">
        <v>1349</v>
      </c>
      <c r="E108" s="17"/>
      <c r="F108" s="65" t="s">
        <v>1350</v>
      </c>
      <c r="G108" s="65" t="s">
        <v>1729</v>
      </c>
      <c r="H108" s="39"/>
    </row>
    <row r="109" spans="1:8">
      <c r="A109" s="74"/>
      <c r="B109" s="38"/>
      <c r="C109" s="117">
        <v>-2</v>
      </c>
      <c r="D109" s="38" t="s">
        <v>1349</v>
      </c>
      <c r="E109" s="32"/>
      <c r="F109" s="116" t="s">
        <v>1352</v>
      </c>
      <c r="G109" s="691" t="str">
        <f>'Data Sheet'!$C$40</f>
        <v>April 30, 2017</v>
      </c>
      <c r="H109" s="1320" t="str">
        <f>'Data Sheet'!$C$38</f>
        <v>December 31, 2016</v>
      </c>
    </row>
    <row r="110" spans="1:8">
      <c r="A110" s="149" t="s">
        <v>1836</v>
      </c>
      <c r="B110" s="32"/>
      <c r="C110" s="32"/>
      <c r="D110" s="32"/>
      <c r="E110" s="32"/>
      <c r="F110" s="32"/>
      <c r="G110" s="32"/>
      <c r="H110" s="33"/>
    </row>
    <row r="111" spans="1:8">
      <c r="A111" s="72"/>
      <c r="B111" s="69"/>
      <c r="C111" s="69"/>
      <c r="D111" s="69"/>
      <c r="E111" s="69"/>
      <c r="F111" s="69"/>
      <c r="G111" s="69"/>
      <c r="H111" s="70"/>
    </row>
    <row r="112" spans="1:8">
      <c r="A112" s="72"/>
      <c r="B112" s="69"/>
      <c r="C112" s="69"/>
      <c r="D112" s="69"/>
      <c r="E112" s="69"/>
      <c r="F112" s="69"/>
      <c r="G112" s="69"/>
      <c r="H112" s="70"/>
    </row>
    <row r="113" spans="1:8">
      <c r="A113" s="72"/>
      <c r="B113" s="69"/>
      <c r="C113" s="69"/>
      <c r="D113" s="69"/>
      <c r="E113" s="69"/>
      <c r="F113" s="69"/>
      <c r="G113" s="69"/>
      <c r="H113" s="70"/>
    </row>
    <row r="114" spans="1:8">
      <c r="A114" s="72"/>
      <c r="B114" s="69"/>
      <c r="C114" s="69"/>
      <c r="D114" s="69"/>
      <c r="E114" s="69"/>
      <c r="F114" s="69"/>
      <c r="G114" s="69"/>
      <c r="H114" s="70"/>
    </row>
    <row r="115" spans="1:8">
      <c r="A115" s="72"/>
      <c r="B115" s="69"/>
      <c r="C115" s="69"/>
      <c r="D115" s="69"/>
      <c r="E115" s="69"/>
      <c r="F115" s="69"/>
      <c r="G115" s="69"/>
      <c r="H115" s="70"/>
    </row>
    <row r="116" spans="1:8">
      <c r="A116" s="72"/>
      <c r="B116" s="69"/>
      <c r="C116" s="69"/>
      <c r="D116" s="69"/>
      <c r="E116" s="69"/>
      <c r="F116" s="69"/>
      <c r="G116" s="69"/>
      <c r="H116" s="70"/>
    </row>
    <row r="117" spans="1:8">
      <c r="A117" s="72"/>
      <c r="B117" s="69"/>
      <c r="C117" s="69"/>
      <c r="D117" s="69"/>
      <c r="E117" s="69"/>
      <c r="F117" s="69"/>
      <c r="G117" s="69"/>
      <c r="H117" s="70"/>
    </row>
    <row r="118" spans="1:8">
      <c r="A118" s="72"/>
      <c r="B118" s="69"/>
      <c r="C118" s="69"/>
      <c r="D118" s="69"/>
      <c r="E118" s="69"/>
      <c r="F118" s="69"/>
      <c r="G118" s="69"/>
      <c r="H118" s="70"/>
    </row>
    <row r="119" spans="1:8">
      <c r="A119" s="72"/>
      <c r="B119" s="69"/>
      <c r="C119" s="69"/>
      <c r="D119" s="69"/>
      <c r="E119" s="69"/>
      <c r="F119" s="69"/>
      <c r="G119" s="69"/>
      <c r="H119" s="70"/>
    </row>
    <row r="120" spans="1:8">
      <c r="A120" s="72"/>
      <c r="B120" s="69"/>
      <c r="C120" s="69"/>
      <c r="D120" s="69"/>
      <c r="E120" s="69"/>
      <c r="F120" s="69"/>
      <c r="G120" s="69"/>
      <c r="H120" s="70"/>
    </row>
    <row r="121" spans="1:8">
      <c r="A121" s="72"/>
      <c r="B121" s="69"/>
      <c r="C121" s="69"/>
      <c r="D121" s="69"/>
      <c r="E121" s="69"/>
      <c r="F121" s="69"/>
      <c r="G121" s="69"/>
      <c r="H121" s="70"/>
    </row>
    <row r="122" spans="1:8">
      <c r="A122" s="72"/>
      <c r="B122" s="69"/>
      <c r="C122" s="69"/>
      <c r="D122" s="69"/>
      <c r="E122" s="69"/>
      <c r="F122" s="69"/>
      <c r="G122" s="69"/>
      <c r="H122" s="70"/>
    </row>
    <row r="123" spans="1:8">
      <c r="A123" s="72"/>
      <c r="B123" s="69"/>
      <c r="C123" s="69"/>
      <c r="D123" s="69"/>
      <c r="E123" s="69"/>
      <c r="F123" s="69"/>
      <c r="G123" s="69"/>
      <c r="H123" s="70"/>
    </row>
    <row r="124" spans="1:8">
      <c r="A124" s="72"/>
      <c r="B124" s="69"/>
      <c r="C124" s="69"/>
      <c r="D124" s="69"/>
      <c r="E124" s="69"/>
      <c r="F124" s="69"/>
      <c r="G124" s="69"/>
      <c r="H124" s="70"/>
    </row>
    <row r="125" spans="1:8">
      <c r="A125" s="72"/>
      <c r="B125" s="69"/>
      <c r="C125" s="69"/>
      <c r="D125" s="69"/>
      <c r="E125" s="69"/>
      <c r="F125" s="69"/>
      <c r="G125" s="69"/>
      <c r="H125" s="70"/>
    </row>
    <row r="126" spans="1:8">
      <c r="A126" s="72"/>
      <c r="B126" s="69"/>
      <c r="C126" s="69"/>
      <c r="D126" s="69"/>
      <c r="E126" s="69"/>
      <c r="F126" s="69"/>
      <c r="G126" s="69"/>
      <c r="H126" s="70"/>
    </row>
    <row r="127" spans="1:8">
      <c r="A127" s="72"/>
      <c r="B127" s="69"/>
      <c r="C127" s="69"/>
      <c r="D127" s="69"/>
      <c r="E127" s="69"/>
      <c r="F127" s="69"/>
      <c r="G127" s="69"/>
      <c r="H127" s="70"/>
    </row>
    <row r="128" spans="1:8">
      <c r="A128" s="72"/>
      <c r="B128" s="69"/>
      <c r="C128" s="69"/>
      <c r="D128" s="69"/>
      <c r="E128" s="69"/>
      <c r="F128" s="69"/>
      <c r="G128" s="69"/>
      <c r="H128" s="70"/>
    </row>
    <row r="129" spans="1:8">
      <c r="A129" s="72"/>
      <c r="B129" s="69"/>
      <c r="C129" s="69"/>
      <c r="D129" s="69"/>
      <c r="E129" s="69"/>
      <c r="F129" s="69"/>
      <c r="G129" s="69"/>
      <c r="H129" s="70"/>
    </row>
    <row r="130" spans="1:8">
      <c r="A130" s="72"/>
      <c r="B130" s="69"/>
      <c r="C130" s="69"/>
      <c r="D130" s="69"/>
      <c r="E130" s="69"/>
      <c r="F130" s="69"/>
      <c r="G130" s="69"/>
      <c r="H130" s="70"/>
    </row>
    <row r="131" spans="1:8">
      <c r="A131" s="72"/>
      <c r="B131" s="69"/>
      <c r="C131" s="69"/>
      <c r="D131" s="69"/>
      <c r="E131" s="69"/>
      <c r="F131" s="69"/>
      <c r="G131" s="69"/>
      <c r="H131" s="70"/>
    </row>
    <row r="132" spans="1:8">
      <c r="A132" s="72"/>
      <c r="B132" s="69"/>
      <c r="C132" s="69"/>
      <c r="D132" s="69"/>
      <c r="E132" s="69"/>
      <c r="F132" s="69"/>
      <c r="G132" s="69"/>
      <c r="H132" s="70"/>
    </row>
    <row r="133" spans="1:8">
      <c r="A133" s="72"/>
      <c r="B133" s="69"/>
      <c r="C133" s="69"/>
      <c r="D133" s="69"/>
      <c r="E133" s="69"/>
      <c r="F133" s="69"/>
      <c r="G133" s="69"/>
      <c r="H133" s="70"/>
    </row>
    <row r="134" spans="1:8">
      <c r="A134" s="72"/>
      <c r="B134" s="69"/>
      <c r="C134" s="69"/>
      <c r="D134" s="69"/>
      <c r="E134" s="69"/>
      <c r="F134" s="69"/>
      <c r="G134" s="69"/>
      <c r="H134" s="70"/>
    </row>
    <row r="135" spans="1:8">
      <c r="A135" s="72"/>
      <c r="B135" s="69"/>
      <c r="C135" s="69"/>
      <c r="D135" s="69"/>
      <c r="E135" s="69"/>
      <c r="F135" s="69"/>
      <c r="G135" s="69"/>
      <c r="H135" s="70"/>
    </row>
    <row r="136" spans="1:8">
      <c r="A136" s="72"/>
      <c r="B136" s="69"/>
      <c r="C136" s="69"/>
      <c r="D136" s="69"/>
      <c r="E136" s="69"/>
      <c r="F136" s="69"/>
      <c r="G136" s="69"/>
      <c r="H136" s="70"/>
    </row>
    <row r="137" spans="1:8">
      <c r="A137" s="72"/>
      <c r="B137" s="69"/>
      <c r="C137" s="69"/>
      <c r="D137" s="69"/>
      <c r="E137" s="69"/>
      <c r="F137" s="69"/>
      <c r="G137" s="69"/>
      <c r="H137" s="70"/>
    </row>
    <row r="138" spans="1:8">
      <c r="A138" s="72"/>
      <c r="B138" s="69"/>
      <c r="C138" s="69"/>
      <c r="D138" s="69"/>
      <c r="E138" s="69"/>
      <c r="F138" s="69"/>
      <c r="G138" s="69"/>
      <c r="H138" s="70"/>
    </row>
    <row r="139" spans="1:8">
      <c r="A139" s="72"/>
      <c r="B139" s="69"/>
      <c r="C139" s="69"/>
      <c r="D139" s="69"/>
      <c r="E139" s="69"/>
      <c r="F139" s="69"/>
      <c r="G139" s="69"/>
      <c r="H139" s="70"/>
    </row>
    <row r="140" spans="1:8">
      <c r="A140" s="72"/>
      <c r="B140" s="69"/>
      <c r="C140" s="69"/>
      <c r="D140" s="69"/>
      <c r="E140" s="69"/>
      <c r="F140" s="69"/>
      <c r="G140" s="69"/>
      <c r="H140" s="70"/>
    </row>
    <row r="141" spans="1:8">
      <c r="A141" s="72"/>
      <c r="B141" s="69"/>
      <c r="C141" s="69"/>
      <c r="D141" s="69"/>
      <c r="E141" s="69"/>
      <c r="F141" s="69"/>
      <c r="G141" s="69"/>
      <c r="H141" s="70"/>
    </row>
    <row r="142" spans="1:8">
      <c r="A142" s="72"/>
      <c r="B142" s="69"/>
      <c r="C142" s="69"/>
      <c r="D142" s="69"/>
      <c r="E142" s="69"/>
      <c r="F142" s="69"/>
      <c r="G142" s="69"/>
      <c r="H142" s="70"/>
    </row>
    <row r="143" spans="1:8">
      <c r="A143" s="72"/>
      <c r="B143" s="69"/>
      <c r="C143" s="69"/>
      <c r="D143" s="69"/>
      <c r="E143" s="69"/>
      <c r="F143" s="69"/>
      <c r="G143" s="69"/>
      <c r="H143" s="70"/>
    </row>
    <row r="144" spans="1:8">
      <c r="A144" s="72"/>
      <c r="B144" s="69"/>
      <c r="C144" s="69"/>
      <c r="D144" s="69"/>
      <c r="E144" s="69"/>
      <c r="F144" s="69"/>
      <c r="G144" s="69"/>
      <c r="H144" s="70"/>
    </row>
    <row r="145" spans="1:8">
      <c r="A145" s="72"/>
      <c r="B145" s="69"/>
      <c r="C145" s="69"/>
      <c r="D145" s="69"/>
      <c r="E145" s="69"/>
      <c r="F145" s="69"/>
      <c r="G145" s="69"/>
      <c r="H145" s="70"/>
    </row>
    <row r="146" spans="1:8">
      <c r="A146" s="72"/>
      <c r="B146" s="69"/>
      <c r="C146" s="69"/>
      <c r="D146" s="69"/>
      <c r="E146" s="69"/>
      <c r="F146" s="69"/>
      <c r="G146" s="69"/>
      <c r="H146" s="70"/>
    </row>
    <row r="147" spans="1:8">
      <c r="A147" s="72"/>
      <c r="B147" s="69"/>
      <c r="C147" s="69"/>
      <c r="D147" s="69"/>
      <c r="E147" s="69"/>
      <c r="F147" s="69"/>
      <c r="G147" s="69"/>
      <c r="H147" s="70"/>
    </row>
    <row r="148" spans="1:8">
      <c r="A148" s="72"/>
      <c r="B148" s="69"/>
      <c r="C148" s="69"/>
      <c r="D148" s="69"/>
      <c r="E148" s="69"/>
      <c r="F148" s="69"/>
      <c r="G148" s="69"/>
      <c r="H148" s="70"/>
    </row>
    <row r="149" spans="1:8">
      <c r="A149" s="72"/>
      <c r="B149" s="69"/>
      <c r="C149" s="69"/>
      <c r="D149" s="69"/>
      <c r="E149" s="69"/>
      <c r="F149" s="69"/>
      <c r="G149" s="69"/>
      <c r="H149" s="70"/>
    </row>
    <row r="150" spans="1:8">
      <c r="A150" s="72"/>
      <c r="B150" s="69"/>
      <c r="C150" s="69"/>
      <c r="D150" s="69"/>
      <c r="E150" s="69"/>
      <c r="F150" s="69"/>
      <c r="G150" s="69"/>
      <c r="H150" s="70"/>
    </row>
    <row r="151" spans="1:8">
      <c r="A151" s="72"/>
      <c r="B151" s="69"/>
      <c r="C151" s="69"/>
      <c r="D151" s="69"/>
      <c r="E151" s="69"/>
      <c r="F151" s="69"/>
      <c r="G151" s="69"/>
      <c r="H151" s="70"/>
    </row>
    <row r="152" spans="1:8">
      <c r="A152" s="72"/>
      <c r="B152" s="69"/>
      <c r="C152" s="69"/>
      <c r="D152" s="69"/>
      <c r="E152" s="69"/>
      <c r="F152" s="69"/>
      <c r="G152" s="69"/>
      <c r="H152" s="70"/>
    </row>
    <row r="153" spans="1:8">
      <c r="A153" s="72"/>
      <c r="B153" s="69"/>
      <c r="C153" s="69"/>
      <c r="D153" s="69"/>
      <c r="E153" s="69"/>
      <c r="F153" s="69"/>
      <c r="G153" s="69"/>
      <c r="H153" s="70"/>
    </row>
    <row r="154" spans="1:8">
      <c r="A154" s="72"/>
      <c r="B154" s="17"/>
      <c r="C154" s="69"/>
      <c r="D154" s="69"/>
      <c r="E154" s="69"/>
      <c r="F154" s="69"/>
      <c r="G154" s="69"/>
      <c r="H154" s="70"/>
    </row>
    <row r="155" spans="1:8" ht="15.75" thickBot="1">
      <c r="A155" s="112"/>
      <c r="B155" s="113"/>
      <c r="C155" s="531"/>
      <c r="D155" s="531"/>
      <c r="E155" s="531"/>
      <c r="F155" s="531"/>
      <c r="G155" s="531"/>
      <c r="H155" s="532"/>
    </row>
    <row r="156" spans="1:8" ht="15.75">
      <c r="A156" s="150" t="str">
        <f>A51</f>
        <v>FERC FORM NO.1 (ED. 12-96) NYPSC Modified-96</v>
      </c>
      <c r="B156" s="17"/>
      <c r="C156" s="69"/>
      <c r="D156" s="69"/>
      <c r="E156" s="69"/>
      <c r="F156" s="69"/>
      <c r="G156" s="69"/>
      <c r="H156" s="69"/>
    </row>
    <row r="157" spans="1:8" ht="15.75" thickBot="1">
      <c r="A157" s="69" t="s">
        <v>1838</v>
      </c>
      <c r="B157" s="69"/>
      <c r="C157" s="69"/>
      <c r="D157" s="69"/>
      <c r="E157" s="69"/>
      <c r="F157" s="69"/>
      <c r="G157" s="69"/>
      <c r="H157" s="69"/>
    </row>
    <row r="158" spans="1:8">
      <c r="A158" s="29"/>
      <c r="B158" s="44" t="s">
        <v>1804</v>
      </c>
      <c r="C158" s="59" t="s">
        <v>1347</v>
      </c>
      <c r="D158" s="46"/>
      <c r="E158" s="46"/>
      <c r="F158" s="44"/>
      <c r="G158" s="44" t="s">
        <v>1726</v>
      </c>
      <c r="H158" s="60" t="s">
        <v>1727</v>
      </c>
    </row>
    <row r="159" spans="1:8">
      <c r="A159" s="72"/>
      <c r="B159" s="81" t="str">
        <f>'Data Sheet'!$C$25</f>
        <v>Orange &amp; Rockland Utilities, Inc</v>
      </c>
      <c r="C159" s="57">
        <v>-1</v>
      </c>
      <c r="D159" s="30" t="s">
        <v>1349</v>
      </c>
      <c r="E159" s="17"/>
      <c r="F159" s="65" t="s">
        <v>1350</v>
      </c>
      <c r="G159" s="65" t="s">
        <v>1729</v>
      </c>
      <c r="H159" s="39"/>
    </row>
    <row r="160" spans="1:8">
      <c r="A160" s="74"/>
      <c r="B160" s="38"/>
      <c r="C160" s="117">
        <v>-2</v>
      </c>
      <c r="D160" s="38" t="s">
        <v>1349</v>
      </c>
      <c r="E160" s="32"/>
      <c r="F160" s="116" t="s">
        <v>1352</v>
      </c>
      <c r="G160" s="691" t="str">
        <f>'Data Sheet'!$C$40</f>
        <v>April 30, 2017</v>
      </c>
      <c r="H160" s="1319" t="str">
        <f>'Data Sheet'!$C$38</f>
        <v>December 31, 2016</v>
      </c>
    </row>
    <row r="161" spans="1:8">
      <c r="A161" s="149" t="s">
        <v>1836</v>
      </c>
      <c r="B161" s="32"/>
      <c r="C161" s="32"/>
      <c r="D161" s="32"/>
      <c r="E161" s="32"/>
      <c r="F161" s="32"/>
      <c r="G161" s="32"/>
      <c r="H161" s="33"/>
    </row>
    <row r="162" spans="1:8">
      <c r="A162" s="72"/>
      <c r="B162" s="69"/>
      <c r="C162" s="69"/>
      <c r="D162" s="69"/>
      <c r="E162" s="69"/>
      <c r="F162" s="69"/>
      <c r="G162" s="69"/>
      <c r="H162" s="70"/>
    </row>
    <row r="163" spans="1:8">
      <c r="A163" s="72"/>
      <c r="B163" s="69"/>
      <c r="C163" s="69"/>
      <c r="D163" s="69"/>
      <c r="E163" s="69"/>
      <c r="F163" s="69"/>
      <c r="G163" s="69"/>
      <c r="H163" s="70"/>
    </row>
    <row r="164" spans="1:8">
      <c r="A164" s="72"/>
      <c r="B164" s="69"/>
      <c r="C164" s="69"/>
      <c r="D164" s="69"/>
      <c r="E164" s="69"/>
      <c r="F164" s="69"/>
      <c r="G164" s="69"/>
      <c r="H164" s="70"/>
    </row>
    <row r="165" spans="1:8">
      <c r="A165" s="72"/>
      <c r="B165" s="69"/>
      <c r="C165" s="69"/>
      <c r="D165" s="69"/>
      <c r="E165" s="69"/>
      <c r="F165" s="69"/>
      <c r="G165" s="69"/>
      <c r="H165" s="70"/>
    </row>
    <row r="166" spans="1:8">
      <c r="A166" s="72"/>
      <c r="B166" s="69"/>
      <c r="C166" s="69"/>
      <c r="D166" s="69"/>
      <c r="E166" s="69"/>
      <c r="F166" s="69"/>
      <c r="G166" s="69"/>
      <c r="H166" s="70"/>
    </row>
    <row r="167" spans="1:8">
      <c r="A167" s="72"/>
      <c r="B167" s="69"/>
      <c r="C167" s="69"/>
      <c r="D167" s="69"/>
      <c r="E167" s="69"/>
      <c r="F167" s="69"/>
      <c r="G167" s="69"/>
      <c r="H167" s="70"/>
    </row>
    <row r="168" spans="1:8">
      <c r="A168" s="72"/>
      <c r="B168" s="69"/>
      <c r="C168" s="69"/>
      <c r="D168" s="69"/>
      <c r="E168" s="69"/>
      <c r="F168" s="69"/>
      <c r="G168" s="69"/>
      <c r="H168" s="70"/>
    </row>
    <row r="169" spans="1:8">
      <c r="A169" s="72"/>
      <c r="B169" s="69"/>
      <c r="C169" s="69"/>
      <c r="D169" s="69"/>
      <c r="E169" s="69"/>
      <c r="F169" s="69"/>
      <c r="G169" s="69"/>
      <c r="H169" s="70"/>
    </row>
    <row r="170" spans="1:8">
      <c r="A170" s="72"/>
      <c r="B170" s="69"/>
      <c r="C170" s="69"/>
      <c r="D170" s="69"/>
      <c r="E170" s="69"/>
      <c r="F170" s="69"/>
      <c r="G170" s="69"/>
      <c r="H170" s="70"/>
    </row>
    <row r="171" spans="1:8">
      <c r="A171" s="72"/>
      <c r="B171" s="69"/>
      <c r="C171" s="69"/>
      <c r="D171" s="69"/>
      <c r="E171" s="69"/>
      <c r="F171" s="69"/>
      <c r="G171" s="69"/>
      <c r="H171" s="70"/>
    </row>
    <row r="172" spans="1:8">
      <c r="A172" s="72"/>
      <c r="B172" s="69"/>
      <c r="C172" s="69"/>
      <c r="D172" s="69"/>
      <c r="E172" s="69"/>
      <c r="F172" s="69"/>
      <c r="G172" s="69"/>
      <c r="H172" s="70"/>
    </row>
    <row r="173" spans="1:8">
      <c r="A173" s="72"/>
      <c r="B173" s="69"/>
      <c r="C173" s="69"/>
      <c r="D173" s="69"/>
      <c r="E173" s="69"/>
      <c r="F173" s="69"/>
      <c r="G173" s="69"/>
      <c r="H173" s="70"/>
    </row>
    <row r="174" spans="1:8">
      <c r="A174" s="72"/>
      <c r="B174" s="69"/>
      <c r="C174" s="69"/>
      <c r="D174" s="69"/>
      <c r="E174" s="69"/>
      <c r="F174" s="69"/>
      <c r="G174" s="69"/>
      <c r="H174" s="70"/>
    </row>
    <row r="175" spans="1:8">
      <c r="A175" s="72"/>
      <c r="B175" s="69"/>
      <c r="C175" s="69"/>
      <c r="D175" s="69"/>
      <c r="E175" s="69"/>
      <c r="F175" s="69"/>
      <c r="G175" s="69"/>
      <c r="H175" s="70"/>
    </row>
    <row r="176" spans="1:8">
      <c r="A176" s="72"/>
      <c r="B176" s="69"/>
      <c r="C176" s="69"/>
      <c r="D176" s="69"/>
      <c r="E176" s="69"/>
      <c r="F176" s="69"/>
      <c r="G176" s="69"/>
      <c r="H176" s="70"/>
    </row>
    <row r="177" spans="1:8">
      <c r="A177" s="72"/>
      <c r="B177" s="69"/>
      <c r="C177" s="69"/>
      <c r="D177" s="69"/>
      <c r="E177" s="69"/>
      <c r="F177" s="69"/>
      <c r="G177" s="69"/>
      <c r="H177" s="70"/>
    </row>
    <row r="178" spans="1:8">
      <c r="A178" s="72"/>
      <c r="B178" s="69"/>
      <c r="C178" s="69"/>
      <c r="D178" s="69"/>
      <c r="E178" s="69"/>
      <c r="F178" s="69"/>
      <c r="G178" s="69"/>
      <c r="H178" s="70"/>
    </row>
    <row r="179" spans="1:8">
      <c r="A179" s="72"/>
      <c r="B179" s="69"/>
      <c r="C179" s="69"/>
      <c r="D179" s="69"/>
      <c r="E179" s="69"/>
      <c r="F179" s="69"/>
      <c r="G179" s="69"/>
      <c r="H179" s="70"/>
    </row>
    <row r="180" spans="1:8">
      <c r="A180" s="72"/>
      <c r="B180" s="69"/>
      <c r="C180" s="69"/>
      <c r="D180" s="69"/>
      <c r="E180" s="69"/>
      <c r="F180" s="69"/>
      <c r="G180" s="69"/>
      <c r="H180" s="70"/>
    </row>
    <row r="181" spans="1:8">
      <c r="A181" s="72"/>
      <c r="B181" s="69"/>
      <c r="C181" s="69"/>
      <c r="D181" s="69"/>
      <c r="E181" s="69"/>
      <c r="F181" s="69"/>
      <c r="G181" s="69"/>
      <c r="H181" s="70"/>
    </row>
    <row r="182" spans="1:8">
      <c r="A182" s="72"/>
      <c r="B182" s="69"/>
      <c r="C182" s="69"/>
      <c r="D182" s="69"/>
      <c r="E182" s="69"/>
      <c r="F182" s="69"/>
      <c r="G182" s="69"/>
      <c r="H182" s="70"/>
    </row>
    <row r="183" spans="1:8">
      <c r="A183" s="72"/>
      <c r="B183" s="69"/>
      <c r="C183" s="69"/>
      <c r="D183" s="69"/>
      <c r="E183" s="69"/>
      <c r="F183" s="69"/>
      <c r="G183" s="69"/>
      <c r="H183" s="70"/>
    </row>
    <row r="184" spans="1:8">
      <c r="A184" s="72"/>
      <c r="B184" s="69"/>
      <c r="C184" s="69"/>
      <c r="D184" s="69"/>
      <c r="E184" s="69"/>
      <c r="F184" s="69"/>
      <c r="G184" s="69"/>
      <c r="H184" s="70"/>
    </row>
    <row r="185" spans="1:8">
      <c r="A185" s="72"/>
      <c r="B185" s="69"/>
      <c r="C185" s="69"/>
      <c r="D185" s="69"/>
      <c r="E185" s="69"/>
      <c r="F185" s="69"/>
      <c r="G185" s="69"/>
      <c r="H185" s="70"/>
    </row>
    <row r="186" spans="1:8">
      <c r="A186" s="72"/>
      <c r="B186" s="69"/>
      <c r="C186" s="69"/>
      <c r="D186" s="69"/>
      <c r="E186" s="69"/>
      <c r="F186" s="69"/>
      <c r="G186" s="69"/>
      <c r="H186" s="70"/>
    </row>
    <row r="187" spans="1:8">
      <c r="A187" s="72"/>
      <c r="B187" s="69"/>
      <c r="C187" s="69"/>
      <c r="D187" s="69"/>
      <c r="E187" s="69"/>
      <c r="F187" s="69"/>
      <c r="G187" s="69"/>
      <c r="H187" s="70"/>
    </row>
    <row r="188" spans="1:8">
      <c r="A188" s="72"/>
      <c r="B188" s="69"/>
      <c r="C188" s="69"/>
      <c r="D188" s="69"/>
      <c r="E188" s="69"/>
      <c r="F188" s="69"/>
      <c r="G188" s="69"/>
      <c r="H188" s="70"/>
    </row>
    <row r="189" spans="1:8">
      <c r="A189" s="72"/>
      <c r="B189" s="69"/>
      <c r="C189" s="69"/>
      <c r="D189" s="69"/>
      <c r="E189" s="69"/>
      <c r="F189" s="69"/>
      <c r="G189" s="69"/>
      <c r="H189" s="70"/>
    </row>
    <row r="190" spans="1:8">
      <c r="A190" s="72"/>
      <c r="B190" s="69"/>
      <c r="C190" s="69"/>
      <c r="D190" s="69"/>
      <c r="E190" s="69"/>
      <c r="F190" s="69"/>
      <c r="G190" s="69"/>
      <c r="H190" s="70"/>
    </row>
    <row r="191" spans="1:8">
      <c r="A191" s="72"/>
      <c r="B191" s="69"/>
      <c r="C191" s="69"/>
      <c r="D191" s="69"/>
      <c r="E191" s="69"/>
      <c r="F191" s="69"/>
      <c r="G191" s="69"/>
      <c r="H191" s="70"/>
    </row>
    <row r="192" spans="1:8">
      <c r="A192" s="72"/>
      <c r="B192" s="69"/>
      <c r="C192" s="69"/>
      <c r="D192" s="69"/>
      <c r="E192" s="69"/>
      <c r="F192" s="69"/>
      <c r="G192" s="69"/>
      <c r="H192" s="70"/>
    </row>
    <row r="193" spans="1:8">
      <c r="A193" s="72"/>
      <c r="B193" s="69"/>
      <c r="C193" s="69"/>
      <c r="D193" s="69"/>
      <c r="E193" s="69"/>
      <c r="F193" s="69"/>
      <c r="G193" s="69"/>
      <c r="H193" s="70"/>
    </row>
    <row r="194" spans="1:8">
      <c r="A194" s="72"/>
      <c r="B194" s="69"/>
      <c r="C194" s="69"/>
      <c r="D194" s="69"/>
      <c r="E194" s="69"/>
      <c r="F194" s="69"/>
      <c r="G194" s="69"/>
      <c r="H194" s="70"/>
    </row>
    <row r="195" spans="1:8">
      <c r="A195" s="72"/>
      <c r="B195" s="69"/>
      <c r="C195" s="69"/>
      <c r="D195" s="69"/>
      <c r="E195" s="69"/>
      <c r="F195" s="69"/>
      <c r="G195" s="69"/>
      <c r="H195" s="70"/>
    </row>
    <row r="196" spans="1:8">
      <c r="A196" s="72"/>
      <c r="B196" s="69"/>
      <c r="C196" s="69"/>
      <c r="D196" s="69"/>
      <c r="E196" s="69"/>
      <c r="F196" s="69"/>
      <c r="G196" s="69"/>
      <c r="H196" s="70"/>
    </row>
    <row r="197" spans="1:8">
      <c r="A197" s="72"/>
      <c r="B197" s="69"/>
      <c r="C197" s="69"/>
      <c r="D197" s="69"/>
      <c r="E197" s="69"/>
      <c r="F197" s="69"/>
      <c r="G197" s="69"/>
      <c r="H197" s="70"/>
    </row>
    <row r="198" spans="1:8">
      <c r="A198" s="72"/>
      <c r="B198" s="69"/>
      <c r="C198" s="69"/>
      <c r="D198" s="69"/>
      <c r="E198" s="69"/>
      <c r="F198" s="69"/>
      <c r="G198" s="69"/>
      <c r="H198" s="70"/>
    </row>
    <row r="199" spans="1:8">
      <c r="A199" s="72"/>
      <c r="B199" s="69"/>
      <c r="C199" s="69"/>
      <c r="D199" s="69"/>
      <c r="E199" s="69"/>
      <c r="F199" s="69"/>
      <c r="G199" s="69"/>
      <c r="H199" s="70"/>
    </row>
    <row r="200" spans="1:8">
      <c r="A200" s="72"/>
      <c r="B200" s="69"/>
      <c r="C200" s="69"/>
      <c r="D200" s="69"/>
      <c r="E200" s="69"/>
      <c r="F200" s="69"/>
      <c r="G200" s="69"/>
      <c r="H200" s="70"/>
    </row>
    <row r="201" spans="1:8">
      <c r="A201" s="72"/>
      <c r="B201" s="69"/>
      <c r="C201" s="69"/>
      <c r="D201" s="69"/>
      <c r="E201" s="69"/>
      <c r="F201" s="69"/>
      <c r="G201" s="69"/>
      <c r="H201" s="70"/>
    </row>
    <row r="202" spans="1:8">
      <c r="A202" s="72"/>
      <c r="B202" s="69"/>
      <c r="C202" s="69"/>
      <c r="D202" s="69"/>
      <c r="E202" s="69"/>
      <c r="F202" s="69"/>
      <c r="G202" s="69"/>
      <c r="H202" s="70"/>
    </row>
    <row r="203" spans="1:8">
      <c r="A203" s="72"/>
      <c r="B203" s="69"/>
      <c r="C203" s="69"/>
      <c r="D203" s="69"/>
      <c r="E203" s="69"/>
      <c r="F203" s="69"/>
      <c r="G203" s="69"/>
      <c r="H203" s="70"/>
    </row>
    <row r="204" spans="1:8">
      <c r="A204" s="72"/>
      <c r="B204" s="69"/>
      <c r="C204" s="69"/>
      <c r="D204" s="69"/>
      <c r="E204" s="69"/>
      <c r="F204" s="69"/>
      <c r="G204" s="69"/>
      <c r="H204" s="70"/>
    </row>
    <row r="205" spans="1:8">
      <c r="A205" s="72"/>
      <c r="B205" s="69"/>
      <c r="C205" s="69"/>
      <c r="D205" s="69"/>
      <c r="E205" s="69"/>
      <c r="F205" s="69"/>
      <c r="G205" s="69"/>
      <c r="H205" s="70"/>
    </row>
    <row r="206" spans="1:8">
      <c r="A206" s="72"/>
      <c r="B206" s="17"/>
      <c r="C206" s="69"/>
      <c r="D206" s="69"/>
      <c r="E206" s="69"/>
      <c r="F206" s="69"/>
      <c r="G206" s="69"/>
      <c r="H206" s="70"/>
    </row>
    <row r="207" spans="1:8" ht="15.75" thickBot="1">
      <c r="A207" s="112"/>
      <c r="B207" s="113"/>
      <c r="C207" s="531"/>
      <c r="D207" s="531"/>
      <c r="E207" s="531"/>
      <c r="F207" s="531"/>
      <c r="G207" s="531"/>
      <c r="H207" s="532"/>
    </row>
    <row r="208" spans="1:8" ht="15.75">
      <c r="A208" s="150" t="str">
        <f>A51</f>
        <v>FERC FORM NO.1 (ED. 12-96) NYPSC Modified-96</v>
      </c>
      <c r="B208" s="17"/>
      <c r="C208" s="69"/>
      <c r="D208" s="69"/>
      <c r="E208" s="69"/>
      <c r="F208" s="69"/>
      <c r="G208" s="69"/>
      <c r="H208" s="69"/>
    </row>
    <row r="209" spans="1:8">
      <c r="A209" s="69" t="s">
        <v>1839</v>
      </c>
      <c r="B209" s="69"/>
      <c r="C209" s="69"/>
      <c r="D209" s="69"/>
      <c r="E209" s="69"/>
      <c r="F209" s="69"/>
      <c r="G209" s="69"/>
      <c r="H209" s="69"/>
    </row>
  </sheetData>
  <mergeCells count="15">
    <mergeCell ref="A59:H60"/>
    <mergeCell ref="A68:H69"/>
    <mergeCell ref="B21:C24"/>
    <mergeCell ref="E21:H23"/>
    <mergeCell ref="E25:H29"/>
    <mergeCell ref="B26:C29"/>
    <mergeCell ref="B31:C37"/>
    <mergeCell ref="E33:H37"/>
    <mergeCell ref="B16:C19"/>
    <mergeCell ref="E18:H19"/>
    <mergeCell ref="B5:C10"/>
    <mergeCell ref="E5:H7"/>
    <mergeCell ref="E8:H12"/>
    <mergeCell ref="B12:C14"/>
    <mergeCell ref="E14:H15"/>
  </mergeCells>
  <printOptions horizontalCentered="1" verticalCentered="1"/>
  <pageMargins left="0.5" right="0.5" top="0" bottom="0" header="0.5" footer="0.5"/>
  <pageSetup scale="82" fitToHeight="4" orientation="portrait" r:id="rId1"/>
  <headerFooter alignWithMargins="0"/>
  <rowBreaks count="3" manualBreakCount="3">
    <brk id="52" max="16383" man="1"/>
    <brk id="105" max="16383" man="1"/>
    <brk id="15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53"/>
  <sheetViews>
    <sheetView defaultGridColor="0" view="pageBreakPreview" topLeftCell="A180" colorId="22" zoomScale="40" zoomScaleNormal="100" zoomScaleSheetLayoutView="40" workbookViewId="0"/>
  </sheetViews>
  <sheetFormatPr defaultColWidth="9.6640625" defaultRowHeight="15"/>
  <cols>
    <col min="1" max="1" width="4.6640625" style="1586" customWidth="1"/>
    <col min="2" max="2" width="54.88671875" style="1586" customWidth="1"/>
    <col min="3" max="3" width="4.5546875" style="1586" customWidth="1"/>
    <col min="4" max="4" width="2.6640625" style="1586" customWidth="1"/>
    <col min="5" max="5" width="1.6640625" style="1586" customWidth="1"/>
    <col min="6" max="6" width="14.5546875" style="1586" customWidth="1"/>
    <col min="7" max="7" width="18.109375" style="1586" customWidth="1"/>
    <col min="8" max="8" width="16.6640625" style="1586" bestFit="1" customWidth="1"/>
    <col min="9" max="9" width="10" style="1586" bestFit="1" customWidth="1"/>
    <col min="10" max="16384" width="9.6640625" style="1586"/>
  </cols>
  <sheetData>
    <row r="1" spans="1:8">
      <c r="A1" s="1587"/>
      <c r="B1" s="1588" t="s">
        <v>1804</v>
      </c>
      <c r="C1" s="1589" t="s">
        <v>1347</v>
      </c>
      <c r="D1" s="1590"/>
      <c r="E1" s="1590"/>
      <c r="F1" s="1588"/>
      <c r="G1" s="1591" t="s">
        <v>1726</v>
      </c>
      <c r="H1" s="1592" t="s">
        <v>1727</v>
      </c>
    </row>
    <row r="2" spans="1:8">
      <c r="A2" s="1593"/>
      <c r="B2" s="1594" t="str">
        <f>'Data Sheet'!$C$25</f>
        <v>Orange &amp; Rockland Utilities, Inc</v>
      </c>
      <c r="C2" s="1595" t="s">
        <v>1348</v>
      </c>
      <c r="D2" s="1596" t="s">
        <v>1349</v>
      </c>
      <c r="E2" s="1596"/>
      <c r="F2" s="1541" t="s">
        <v>1350</v>
      </c>
      <c r="G2" s="1597" t="s">
        <v>1729</v>
      </c>
      <c r="H2" s="1598"/>
    </row>
    <row r="3" spans="1:8" ht="15" customHeight="1">
      <c r="A3" s="1599"/>
      <c r="B3" s="1600"/>
      <c r="C3" s="1601" t="s">
        <v>1351</v>
      </c>
      <c r="D3" s="1600" t="s">
        <v>1349</v>
      </c>
      <c r="E3" s="1600"/>
      <c r="F3" s="1602" t="s">
        <v>1352</v>
      </c>
      <c r="G3" s="1603" t="str">
        <f>'Data Sheet'!$C$40</f>
        <v>April 30, 2017</v>
      </c>
      <c r="H3" s="1604" t="str">
        <f>'Data Sheet'!$C$38</f>
        <v>December 31, 2016</v>
      </c>
    </row>
    <row r="4" spans="1:8" ht="15" customHeight="1">
      <c r="A4" s="1605" t="s">
        <v>1840</v>
      </c>
      <c r="B4" s="1606"/>
      <c r="C4" s="1606"/>
      <c r="D4" s="1606"/>
      <c r="E4" s="1606"/>
      <c r="F4" s="1606"/>
      <c r="G4" s="1606"/>
      <c r="H4" s="1607"/>
    </row>
    <row r="5" spans="1:8">
      <c r="A5" s="1608"/>
      <c r="B5" s="1609"/>
      <c r="C5" s="1609"/>
      <c r="D5" s="1609"/>
      <c r="E5" s="1609"/>
      <c r="F5" s="1610" t="s">
        <v>1740</v>
      </c>
      <c r="G5" s="1610" t="s">
        <v>1841</v>
      </c>
      <c r="H5" s="1611" t="s">
        <v>1841</v>
      </c>
    </row>
    <row r="6" spans="1:8">
      <c r="A6" s="1608" t="s">
        <v>1733</v>
      </c>
      <c r="B6" s="1609" t="s">
        <v>272</v>
      </c>
      <c r="C6" s="1609"/>
      <c r="D6" s="1609"/>
      <c r="E6" s="1609"/>
      <c r="F6" s="1610" t="s">
        <v>3024</v>
      </c>
      <c r="G6" s="1610" t="s">
        <v>1842</v>
      </c>
      <c r="H6" s="1611" t="s">
        <v>2524</v>
      </c>
    </row>
    <row r="7" spans="1:8">
      <c r="A7" s="1612" t="s">
        <v>1736</v>
      </c>
      <c r="B7" s="1606" t="s">
        <v>3026</v>
      </c>
      <c r="C7" s="1606"/>
      <c r="D7" s="1606"/>
      <c r="E7" s="1606"/>
      <c r="F7" s="1613" t="s">
        <v>3027</v>
      </c>
      <c r="G7" s="1613" t="s">
        <v>3028</v>
      </c>
      <c r="H7" s="1614" t="s">
        <v>3029</v>
      </c>
    </row>
    <row r="8" spans="1:8" ht="15.75">
      <c r="A8" s="1615" t="s">
        <v>2525</v>
      </c>
      <c r="B8" s="1616" t="s">
        <v>2526</v>
      </c>
      <c r="C8" s="1606"/>
      <c r="D8" s="1606"/>
      <c r="E8" s="1606"/>
      <c r="F8" s="1613"/>
      <c r="G8" s="1617"/>
      <c r="H8" s="1618"/>
    </row>
    <row r="9" spans="1:8">
      <c r="A9" s="1615" t="s">
        <v>2527</v>
      </c>
      <c r="B9" s="1619" t="s">
        <v>2528</v>
      </c>
      <c r="C9" s="1606"/>
      <c r="D9" s="1606"/>
      <c r="E9" s="1606"/>
      <c r="F9" s="1620" t="s">
        <v>1290</v>
      </c>
      <c r="G9" s="1621">
        <v>2148121635</v>
      </c>
      <c r="H9" s="1622">
        <v>2276063084</v>
      </c>
    </row>
    <row r="10" spans="1:8">
      <c r="A10" s="1615" t="s">
        <v>2529</v>
      </c>
      <c r="B10" s="1619" t="s">
        <v>2530</v>
      </c>
      <c r="C10" s="1606"/>
      <c r="D10" s="1606"/>
      <c r="E10" s="1606"/>
      <c r="F10" s="1620" t="s">
        <v>1290</v>
      </c>
      <c r="G10" s="1623"/>
      <c r="H10" s="1624"/>
    </row>
    <row r="11" spans="1:8">
      <c r="A11" s="1615" t="s">
        <v>2531</v>
      </c>
      <c r="B11" s="1619" t="s">
        <v>1852</v>
      </c>
      <c r="C11" s="1606"/>
      <c r="D11" s="1606"/>
      <c r="E11" s="1606"/>
      <c r="F11" s="1620"/>
      <c r="G11" s="1623">
        <f>SUM(G9:G10)</f>
        <v>2148121635</v>
      </c>
      <c r="H11" s="1624">
        <f>SUM(H9:H10)</f>
        <v>2276063084</v>
      </c>
    </row>
    <row r="12" spans="1:8">
      <c r="A12" s="1615" t="s">
        <v>1853</v>
      </c>
      <c r="B12" s="1619" t="s">
        <v>1854</v>
      </c>
      <c r="C12" s="1606"/>
      <c r="D12" s="1606"/>
      <c r="E12" s="1606"/>
      <c r="F12" s="1620" t="s">
        <v>1290</v>
      </c>
      <c r="G12" s="1623">
        <v>690894239</v>
      </c>
      <c r="H12" s="1624">
        <v>732568963</v>
      </c>
    </row>
    <row r="13" spans="1:8">
      <c r="A13" s="1615" t="s">
        <v>1855</v>
      </c>
      <c r="B13" s="1619" t="s">
        <v>1856</v>
      </c>
      <c r="C13" s="1606"/>
      <c r="D13" s="1606"/>
      <c r="E13" s="1606"/>
      <c r="F13" s="1620" t="s">
        <v>1857</v>
      </c>
      <c r="G13" s="1623">
        <f>G11-G12</f>
        <v>1457227396</v>
      </c>
      <c r="H13" s="1624">
        <f>H11-H12</f>
        <v>1543494121</v>
      </c>
    </row>
    <row r="14" spans="1:8">
      <c r="A14" s="1615" t="s">
        <v>1858</v>
      </c>
      <c r="B14" s="1619" t="s">
        <v>1859</v>
      </c>
      <c r="C14" s="1606"/>
      <c r="D14" s="1606"/>
      <c r="E14" s="1606"/>
      <c r="F14" s="1620" t="s">
        <v>1293</v>
      </c>
      <c r="G14" s="1623" t="s">
        <v>1793</v>
      </c>
      <c r="H14" s="1624"/>
    </row>
    <row r="15" spans="1:8">
      <c r="A15" s="1615" t="s">
        <v>1860</v>
      </c>
      <c r="B15" s="1619" t="s">
        <v>1861</v>
      </c>
      <c r="C15" s="1606"/>
      <c r="D15" s="1606"/>
      <c r="E15" s="1606"/>
      <c r="F15" s="1620" t="s">
        <v>1293</v>
      </c>
      <c r="G15" s="1623"/>
      <c r="H15" s="1624"/>
    </row>
    <row r="16" spans="1:8">
      <c r="A16" s="1615" t="s">
        <v>1862</v>
      </c>
      <c r="B16" s="1619" t="s">
        <v>1863</v>
      </c>
      <c r="C16" s="1606"/>
      <c r="D16" s="1606"/>
      <c r="E16" s="1606"/>
      <c r="F16" s="1620" t="s">
        <v>1857</v>
      </c>
      <c r="G16" s="1623">
        <f>G14-G15</f>
        <v>0</v>
      </c>
      <c r="H16" s="1624">
        <f>H14-H15</f>
        <v>0</v>
      </c>
    </row>
    <row r="17" spans="1:9">
      <c r="A17" s="1615" t="s">
        <v>1864</v>
      </c>
      <c r="B17" s="1619" t="s">
        <v>1865</v>
      </c>
      <c r="C17" s="1606"/>
      <c r="D17" s="1606"/>
      <c r="E17" s="1606"/>
      <c r="F17" s="1620" t="s">
        <v>1857</v>
      </c>
      <c r="G17" s="1623">
        <f>G13+G16</f>
        <v>1457227396</v>
      </c>
      <c r="H17" s="1624">
        <f>H13+H16</f>
        <v>1543494121</v>
      </c>
    </row>
    <row r="18" spans="1:9">
      <c r="A18" s="1615" t="s">
        <v>1866</v>
      </c>
      <c r="B18" s="1619" t="s">
        <v>1867</v>
      </c>
      <c r="C18" s="1606"/>
      <c r="D18" s="1606"/>
      <c r="E18" s="1606"/>
      <c r="F18" s="2529" t="s">
        <v>1002</v>
      </c>
      <c r="G18" s="1623" t="s">
        <v>1793</v>
      </c>
      <c r="H18" s="1624"/>
    </row>
    <row r="19" spans="1:9">
      <c r="A19" s="1615" t="s">
        <v>1868</v>
      </c>
      <c r="B19" s="1619" t="s">
        <v>1869</v>
      </c>
      <c r="C19" s="1606"/>
      <c r="D19" s="1606"/>
      <c r="E19" s="1606"/>
      <c r="F19" s="1620" t="s">
        <v>1857</v>
      </c>
      <c r="G19" s="1623"/>
      <c r="H19" s="1624"/>
    </row>
    <row r="20" spans="1:9" ht="15.75">
      <c r="A20" s="1615" t="s">
        <v>1870</v>
      </c>
      <c r="B20" s="1616" t="s">
        <v>1871</v>
      </c>
      <c r="C20" s="1606"/>
      <c r="D20" s="1606"/>
      <c r="E20" s="1606"/>
      <c r="F20" s="1620"/>
      <c r="G20" s="1617"/>
      <c r="H20" s="1618"/>
    </row>
    <row r="21" spans="1:9">
      <c r="A21" s="1615" t="s">
        <v>1872</v>
      </c>
      <c r="B21" s="1619" t="s">
        <v>1873</v>
      </c>
      <c r="C21" s="1606"/>
      <c r="D21" s="1606"/>
      <c r="E21" s="1606"/>
      <c r="F21" s="1620">
        <v>221</v>
      </c>
      <c r="G21" s="1625">
        <v>30725</v>
      </c>
      <c r="H21" s="1624">
        <v>30725</v>
      </c>
    </row>
    <row r="22" spans="1:9">
      <c r="A22" s="1615" t="s">
        <v>1874</v>
      </c>
      <c r="B22" s="1619" t="s">
        <v>1875</v>
      </c>
      <c r="C22" s="1606"/>
      <c r="D22" s="1606"/>
      <c r="E22" s="1606"/>
      <c r="F22" s="1620" t="s">
        <v>1857</v>
      </c>
      <c r="G22" s="1625">
        <v>46218</v>
      </c>
      <c r="H22" s="1624">
        <v>46218</v>
      </c>
    </row>
    <row r="23" spans="1:9">
      <c r="A23" s="1615" t="s">
        <v>1876</v>
      </c>
      <c r="B23" s="1619" t="s">
        <v>1877</v>
      </c>
      <c r="C23" s="1606"/>
      <c r="D23" s="1606"/>
      <c r="E23" s="1606"/>
      <c r="F23" s="1620" t="s">
        <v>1857</v>
      </c>
      <c r="G23" s="1625"/>
      <c r="H23" s="1624"/>
    </row>
    <row r="24" spans="1:9">
      <c r="A24" s="1615" t="s">
        <v>1878</v>
      </c>
      <c r="B24" s="1619" t="s">
        <v>1879</v>
      </c>
      <c r="C24" s="1606"/>
      <c r="D24" s="1606"/>
      <c r="E24" s="1606"/>
      <c r="F24" s="1620" t="s">
        <v>1305</v>
      </c>
      <c r="G24" s="1625">
        <v>268958324</v>
      </c>
      <c r="H24" s="1624">
        <v>280410090</v>
      </c>
    </row>
    <row r="25" spans="1:9">
      <c r="A25" s="1615" t="s">
        <v>1880</v>
      </c>
      <c r="B25" s="1619" t="s">
        <v>1881</v>
      </c>
      <c r="C25" s="1606"/>
      <c r="D25" s="1606"/>
      <c r="E25" s="1606"/>
      <c r="F25" s="1620" t="s">
        <v>1857</v>
      </c>
      <c r="G25" s="1617"/>
      <c r="H25" s="1618"/>
    </row>
    <row r="26" spans="1:9">
      <c r="A26" s="1615" t="s">
        <v>1882</v>
      </c>
      <c r="B26" s="1619" t="s">
        <v>1883</v>
      </c>
      <c r="C26" s="1606"/>
      <c r="D26" s="1606"/>
      <c r="E26" s="1606"/>
      <c r="F26" s="1620" t="s">
        <v>1857</v>
      </c>
      <c r="G26" s="1625"/>
      <c r="H26" s="1624"/>
    </row>
    <row r="27" spans="1:9">
      <c r="A27" s="1615" t="s">
        <v>1884</v>
      </c>
      <c r="B27" s="1619" t="s">
        <v>1885</v>
      </c>
      <c r="C27" s="1606"/>
      <c r="D27" s="1606"/>
      <c r="E27" s="1606"/>
      <c r="F27" s="1620"/>
      <c r="G27" s="1625"/>
      <c r="H27" s="1624"/>
    </row>
    <row r="28" spans="1:9">
      <c r="A28" s="1615" t="s">
        <v>1886</v>
      </c>
      <c r="B28" s="1619" t="s">
        <v>1887</v>
      </c>
      <c r="C28" s="1606"/>
      <c r="D28" s="1606"/>
      <c r="E28" s="1606"/>
      <c r="F28" s="1620" t="s">
        <v>1857</v>
      </c>
      <c r="G28" s="1625"/>
      <c r="H28" s="1624"/>
    </row>
    <row r="29" spans="1:9">
      <c r="A29" s="1626" t="s">
        <v>1888</v>
      </c>
      <c r="B29" s="1627" t="s">
        <v>3873</v>
      </c>
      <c r="C29" s="1628"/>
      <c r="D29" s="1628"/>
      <c r="E29" s="1628"/>
      <c r="F29" s="2564"/>
      <c r="G29" s="1657"/>
      <c r="H29" s="1658"/>
      <c r="I29" s="1541"/>
    </row>
    <row r="30" spans="1:9">
      <c r="A30" s="1626" t="s">
        <v>1889</v>
      </c>
      <c r="B30" s="1627" t="s">
        <v>3874</v>
      </c>
      <c r="C30" s="1628"/>
      <c r="D30" s="1628"/>
      <c r="E30" s="1628"/>
      <c r="F30" s="2564"/>
      <c r="G30" s="1657">
        <v>37357</v>
      </c>
      <c r="H30" s="1658">
        <v>83496</v>
      </c>
      <c r="I30" s="1541"/>
    </row>
    <row r="31" spans="1:9">
      <c r="A31" s="1626" t="s">
        <v>1891</v>
      </c>
      <c r="B31" s="1627" t="s">
        <v>3872</v>
      </c>
      <c r="C31" s="1628"/>
      <c r="D31" s="1628"/>
      <c r="E31" s="1628"/>
      <c r="F31" s="1620"/>
      <c r="G31" s="1625">
        <f>G21-G22+G23+G24+SUM(G26:G30)</f>
        <v>268980188</v>
      </c>
      <c r="H31" s="1624">
        <f>H21-H22+H23+H24+SUM(H26:H30)</f>
        <v>280478093</v>
      </c>
    </row>
    <row r="32" spans="1:9" ht="15.75">
      <c r="A32" s="1626" t="s">
        <v>1893</v>
      </c>
      <c r="B32" s="1629" t="s">
        <v>1890</v>
      </c>
      <c r="C32" s="1628"/>
      <c r="D32" s="1628"/>
      <c r="E32" s="1628"/>
      <c r="F32" s="1620"/>
      <c r="G32" s="1617"/>
      <c r="H32" s="1618"/>
    </row>
    <row r="33" spans="1:8">
      <c r="A33" s="1626" t="s">
        <v>1895</v>
      </c>
      <c r="B33" s="1627" t="s">
        <v>1892</v>
      </c>
      <c r="C33" s="1628"/>
      <c r="D33" s="1628"/>
      <c r="E33" s="1628"/>
      <c r="F33" s="1620" t="s">
        <v>1857</v>
      </c>
      <c r="G33" s="1625">
        <v>-5799293</v>
      </c>
      <c r="H33" s="1624">
        <v>-7432419</v>
      </c>
    </row>
    <row r="34" spans="1:8">
      <c r="A34" s="1626" t="s">
        <v>1897</v>
      </c>
      <c r="B34" s="1627" t="s">
        <v>1894</v>
      </c>
      <c r="C34" s="1628"/>
      <c r="D34" s="1628"/>
      <c r="E34" s="1628"/>
      <c r="F34" s="1620" t="s">
        <v>1857</v>
      </c>
      <c r="G34" s="1625"/>
      <c r="H34" s="1624"/>
    </row>
    <row r="35" spans="1:8">
      <c r="A35" s="1626" t="s">
        <v>1899</v>
      </c>
      <c r="B35" s="1627" t="s">
        <v>1896</v>
      </c>
      <c r="C35" s="1628"/>
      <c r="D35" s="1628"/>
      <c r="E35" s="1628"/>
      <c r="F35" s="1620" t="s">
        <v>1857</v>
      </c>
      <c r="G35" s="1625">
        <v>82707</v>
      </c>
      <c r="H35" s="1624">
        <v>73451</v>
      </c>
    </row>
    <row r="36" spans="1:8">
      <c r="A36" s="1626" t="s">
        <v>1901</v>
      </c>
      <c r="B36" s="1627" t="s">
        <v>1898</v>
      </c>
      <c r="C36" s="1628"/>
      <c r="D36" s="1628"/>
      <c r="E36" s="1628"/>
      <c r="F36" s="1620" t="s">
        <v>1857</v>
      </c>
      <c r="G36" s="1625">
        <v>14425000</v>
      </c>
      <c r="H36" s="1624">
        <v>8275000</v>
      </c>
    </row>
    <row r="37" spans="1:8">
      <c r="A37" s="1626" t="s">
        <v>1903</v>
      </c>
      <c r="B37" s="1627" t="s">
        <v>1900</v>
      </c>
      <c r="C37" s="1628"/>
      <c r="D37" s="1628"/>
      <c r="E37" s="1628"/>
      <c r="F37" s="1620"/>
      <c r="G37" s="1625"/>
      <c r="H37" s="1624"/>
    </row>
    <row r="38" spans="1:8">
      <c r="A38" s="1626" t="s">
        <v>198</v>
      </c>
      <c r="B38" s="1627" t="s">
        <v>1902</v>
      </c>
      <c r="C38" s="1628"/>
      <c r="D38" s="1628"/>
      <c r="E38" s="1628"/>
      <c r="F38" s="1620" t="s">
        <v>1857</v>
      </c>
      <c r="G38" s="1625">
        <v>50885285</v>
      </c>
      <c r="H38" s="1624">
        <v>56528202</v>
      </c>
    </row>
    <row r="39" spans="1:8">
      <c r="A39" s="1626" t="s">
        <v>200</v>
      </c>
      <c r="B39" s="1627" t="s">
        <v>197</v>
      </c>
      <c r="C39" s="1628"/>
      <c r="D39" s="1628"/>
      <c r="E39" s="1628"/>
      <c r="F39" s="1620" t="s">
        <v>1857</v>
      </c>
      <c r="G39" s="1625"/>
      <c r="H39" s="1624"/>
    </row>
    <row r="40" spans="1:8">
      <c r="A40" s="1626" t="s">
        <v>202</v>
      </c>
      <c r="B40" s="1627" t="s">
        <v>199</v>
      </c>
      <c r="C40" s="1628"/>
      <c r="D40" s="1628"/>
      <c r="E40" s="1628"/>
      <c r="F40" s="1620" t="s">
        <v>1857</v>
      </c>
      <c r="G40" s="1625">
        <v>4731636</v>
      </c>
      <c r="H40" s="1624">
        <v>4576474</v>
      </c>
    </row>
    <row r="41" spans="1:8">
      <c r="A41" s="1626" t="s">
        <v>204</v>
      </c>
      <c r="B41" s="1627" t="s">
        <v>201</v>
      </c>
      <c r="C41" s="1628"/>
      <c r="D41" s="1628"/>
      <c r="E41" s="1628"/>
      <c r="F41" s="1620" t="s">
        <v>1857</v>
      </c>
      <c r="G41" s="1625"/>
      <c r="H41" s="1624"/>
    </row>
    <row r="42" spans="1:8">
      <c r="A42" s="1626" t="s">
        <v>206</v>
      </c>
      <c r="B42" s="1627" t="s">
        <v>203</v>
      </c>
      <c r="C42" s="1628"/>
      <c r="D42" s="1628"/>
      <c r="E42" s="1628"/>
      <c r="F42" s="1620" t="s">
        <v>1857</v>
      </c>
      <c r="G42" s="1625">
        <v>27557887</v>
      </c>
      <c r="H42" s="1624">
        <v>12363657</v>
      </c>
    </row>
    <row r="43" spans="1:8">
      <c r="A43" s="1626" t="s">
        <v>208</v>
      </c>
      <c r="B43" s="1627" t="s">
        <v>205</v>
      </c>
      <c r="C43" s="1628"/>
      <c r="D43" s="1628"/>
      <c r="E43" s="1628"/>
      <c r="F43" s="1620">
        <v>227</v>
      </c>
      <c r="G43" s="1625"/>
      <c r="H43" s="1624"/>
    </row>
    <row r="44" spans="1:8">
      <c r="A44" s="1626" t="s">
        <v>965</v>
      </c>
      <c r="B44" s="1627" t="s">
        <v>207</v>
      </c>
      <c r="C44" s="1628"/>
      <c r="D44" s="1628"/>
      <c r="E44" s="1628"/>
      <c r="F44" s="1620">
        <v>227</v>
      </c>
      <c r="G44" s="1625"/>
      <c r="H44" s="1624"/>
    </row>
    <row r="45" spans="1:8">
      <c r="A45" s="1626" t="s">
        <v>967</v>
      </c>
      <c r="B45" s="1627" t="s">
        <v>209</v>
      </c>
      <c r="C45" s="1628"/>
      <c r="D45" s="1628"/>
      <c r="E45" s="1628"/>
      <c r="F45" s="1620">
        <v>227</v>
      </c>
      <c r="G45" s="1625"/>
      <c r="H45" s="1624"/>
    </row>
    <row r="46" spans="1:8">
      <c r="A46" s="1626" t="s">
        <v>969</v>
      </c>
      <c r="B46" s="1627" t="s">
        <v>966</v>
      </c>
      <c r="C46" s="1628"/>
      <c r="D46" s="1628"/>
      <c r="E46" s="1628"/>
      <c r="F46" s="1620">
        <v>227</v>
      </c>
      <c r="G46" s="1625">
        <v>15695068</v>
      </c>
      <c r="H46" s="1624">
        <v>14985986</v>
      </c>
    </row>
    <row r="47" spans="1:8">
      <c r="A47" s="1626" t="s">
        <v>971</v>
      </c>
      <c r="B47" s="1627" t="s">
        <v>968</v>
      </c>
      <c r="C47" s="1628"/>
      <c r="D47" s="1628"/>
      <c r="E47" s="1628"/>
      <c r="F47" s="1620">
        <v>227</v>
      </c>
      <c r="G47" s="1625"/>
      <c r="H47" s="1624"/>
    </row>
    <row r="48" spans="1:8">
      <c r="A48" s="1626" t="s">
        <v>974</v>
      </c>
      <c r="B48" s="1627" t="s">
        <v>970</v>
      </c>
      <c r="C48" s="1628"/>
      <c r="D48" s="1628"/>
      <c r="E48" s="1628"/>
      <c r="F48" s="1620">
        <v>227</v>
      </c>
      <c r="G48" s="1625"/>
      <c r="H48" s="1624"/>
    </row>
    <row r="49" spans="1:9">
      <c r="A49" s="1626" t="s">
        <v>976</v>
      </c>
      <c r="B49" s="1627" t="s">
        <v>972</v>
      </c>
      <c r="C49" s="1628"/>
      <c r="D49" s="1628"/>
      <c r="E49" s="1628"/>
      <c r="F49" s="1620" t="s">
        <v>973</v>
      </c>
      <c r="G49" s="1625"/>
      <c r="H49" s="1624"/>
    </row>
    <row r="50" spans="1:9">
      <c r="A50" s="1626" t="s">
        <v>978</v>
      </c>
      <c r="B50" s="1627" t="s">
        <v>975</v>
      </c>
      <c r="C50" s="1628"/>
      <c r="D50" s="1628"/>
      <c r="E50" s="1628"/>
      <c r="F50" s="1620" t="s">
        <v>1308</v>
      </c>
      <c r="G50" s="1625"/>
      <c r="H50" s="1624"/>
    </row>
    <row r="51" spans="1:9">
      <c r="A51" s="1626" t="s">
        <v>980</v>
      </c>
      <c r="B51" s="1627" t="s">
        <v>977</v>
      </c>
      <c r="C51" s="1628"/>
      <c r="D51" s="1628"/>
      <c r="E51" s="1628"/>
      <c r="F51" s="1620" t="s">
        <v>1308</v>
      </c>
      <c r="G51" s="1625"/>
      <c r="H51" s="1624"/>
    </row>
    <row r="52" spans="1:9">
      <c r="A52" s="1626" t="s">
        <v>982</v>
      </c>
      <c r="B52" s="1627" t="s">
        <v>979</v>
      </c>
      <c r="C52" s="1628"/>
      <c r="D52" s="1628"/>
      <c r="E52" s="1628"/>
      <c r="F52" s="1620" t="s">
        <v>1857</v>
      </c>
      <c r="G52" s="1625"/>
      <c r="H52" s="1624"/>
    </row>
    <row r="53" spans="1:9">
      <c r="A53" s="1626" t="s">
        <v>983</v>
      </c>
      <c r="B53" s="1627" t="s">
        <v>981</v>
      </c>
      <c r="C53" s="1628"/>
      <c r="D53" s="1628"/>
      <c r="E53" s="1628"/>
      <c r="F53" s="1620" t="s">
        <v>1857</v>
      </c>
      <c r="G53" s="1625">
        <v>11702613</v>
      </c>
      <c r="H53" s="1624">
        <v>10253453</v>
      </c>
    </row>
    <row r="54" spans="1:9">
      <c r="A54" s="1626" t="s">
        <v>985</v>
      </c>
      <c r="B54" s="1627" t="s">
        <v>1818</v>
      </c>
      <c r="C54" s="1628"/>
      <c r="D54" s="1628"/>
      <c r="E54" s="1628"/>
      <c r="F54" s="1620" t="s">
        <v>1857</v>
      </c>
      <c r="G54" s="1625"/>
      <c r="H54" s="1624"/>
    </row>
    <row r="55" spans="1:9">
      <c r="A55" s="1626" t="s">
        <v>987</v>
      </c>
      <c r="B55" s="1627" t="s">
        <v>984</v>
      </c>
      <c r="C55" s="1628"/>
      <c r="D55" s="1628"/>
      <c r="E55" s="1628"/>
      <c r="F55" s="1620" t="s">
        <v>1857</v>
      </c>
      <c r="G55" s="1625">
        <v>25430392</v>
      </c>
      <c r="H55" s="1624">
        <v>25791356</v>
      </c>
    </row>
    <row r="56" spans="1:9">
      <c r="A56" s="1626" t="s">
        <v>989</v>
      </c>
      <c r="B56" s="1627" t="s">
        <v>986</v>
      </c>
      <c r="C56" s="1628"/>
      <c r="D56" s="1628"/>
      <c r="E56" s="1628"/>
      <c r="F56" s="1620" t="s">
        <v>1857</v>
      </c>
      <c r="G56" s="1625"/>
      <c r="H56" s="1624"/>
    </row>
    <row r="57" spans="1:9">
      <c r="A57" s="1626" t="s">
        <v>991</v>
      </c>
      <c r="B57" s="1627" t="s">
        <v>988</v>
      </c>
      <c r="C57" s="1628"/>
      <c r="D57" s="1628"/>
      <c r="E57" s="1628"/>
      <c r="F57" s="1620" t="s">
        <v>1857</v>
      </c>
      <c r="G57" s="1625"/>
      <c r="H57" s="1624"/>
    </row>
    <row r="58" spans="1:9">
      <c r="A58" s="1626" t="s">
        <v>993</v>
      </c>
      <c r="B58" s="1627" t="s">
        <v>990</v>
      </c>
      <c r="C58" s="1628"/>
      <c r="D58" s="1628"/>
      <c r="E58" s="1628"/>
      <c r="F58" s="1620" t="s">
        <v>1857</v>
      </c>
      <c r="G58" s="1625"/>
      <c r="H58" s="1624"/>
    </row>
    <row r="59" spans="1:9">
      <c r="A59" s="1626" t="s">
        <v>995</v>
      </c>
      <c r="B59" s="1627" t="s">
        <v>992</v>
      </c>
      <c r="C59" s="1628"/>
      <c r="D59" s="1628"/>
      <c r="E59" s="1628"/>
      <c r="F59" s="1620" t="s">
        <v>1857</v>
      </c>
      <c r="G59" s="1625">
        <v>24831422</v>
      </c>
      <c r="H59" s="1624">
        <v>38968654</v>
      </c>
    </row>
    <row r="60" spans="1:9">
      <c r="A60" s="1626" t="s">
        <v>998</v>
      </c>
      <c r="B60" s="1627" t="s">
        <v>994</v>
      </c>
      <c r="C60" s="1628"/>
      <c r="D60" s="1628"/>
      <c r="E60" s="1628"/>
      <c r="F60" s="1620"/>
      <c r="G60" s="1625">
        <v>23708484</v>
      </c>
      <c r="H60" s="1624">
        <v>28058100</v>
      </c>
    </row>
    <row r="61" spans="1:9">
      <c r="A61" s="1626" t="s">
        <v>1000</v>
      </c>
      <c r="B61" s="1627" t="s">
        <v>3875</v>
      </c>
      <c r="C61" s="1628"/>
      <c r="D61" s="1628"/>
      <c r="E61" s="1628"/>
      <c r="F61" s="2564"/>
      <c r="G61" s="1657"/>
      <c r="H61" s="1658">
        <v>333401</v>
      </c>
      <c r="I61" s="1541"/>
    </row>
    <row r="62" spans="1:9">
      <c r="A62" s="1626" t="s">
        <v>1003</v>
      </c>
      <c r="B62" s="1627" t="s">
        <v>3876</v>
      </c>
      <c r="C62" s="1628"/>
      <c r="D62" s="1628"/>
      <c r="E62" s="1628"/>
      <c r="F62" s="2564"/>
      <c r="G62" s="1657"/>
      <c r="H62" s="1658"/>
      <c r="I62" s="1541"/>
    </row>
    <row r="63" spans="1:9">
      <c r="A63" s="1626" t="s">
        <v>1005</v>
      </c>
      <c r="B63" s="1627" t="s">
        <v>3877</v>
      </c>
      <c r="C63" s="1628"/>
      <c r="D63" s="1628"/>
      <c r="E63" s="1628"/>
      <c r="F63" s="2564"/>
      <c r="G63" s="1657">
        <v>308656</v>
      </c>
      <c r="H63" s="1658"/>
      <c r="I63" s="1541"/>
    </row>
    <row r="64" spans="1:9">
      <c r="A64" s="1626" t="s">
        <v>1007</v>
      </c>
      <c r="B64" s="1627" t="s">
        <v>3878</v>
      </c>
      <c r="C64" s="1628"/>
      <c r="D64" s="1628"/>
      <c r="E64" s="1628"/>
      <c r="F64" s="2564"/>
      <c r="G64" s="1657">
        <v>37357</v>
      </c>
      <c r="H64" s="1658">
        <v>83496</v>
      </c>
      <c r="I64" s="1541"/>
    </row>
    <row r="65" spans="1:8" ht="15.75" thickBot="1">
      <c r="A65" s="1626" t="s">
        <v>1009</v>
      </c>
      <c r="B65" s="1630" t="s">
        <v>3889</v>
      </c>
      <c r="C65" s="1631"/>
      <c r="D65" s="1631"/>
      <c r="E65" s="1631"/>
      <c r="F65" s="1632"/>
      <c r="G65" s="1633">
        <f>SUM(G33:G39)-G40+SUM(G41:G50)-G51+SUM(G52:G61)-G62+G63-G64</f>
        <v>184059228</v>
      </c>
      <c r="H65" s="1633">
        <f>SUM(H33:H39)-H40+SUM(H41:H50)-H51+SUM(H52:H61)-H62+H63-H64</f>
        <v>183538871</v>
      </c>
    </row>
    <row r="66" spans="1:8">
      <c r="A66" s="1634"/>
      <c r="B66" s="1635"/>
      <c r="C66" s="1636"/>
      <c r="D66" s="1636"/>
      <c r="E66" s="1636"/>
      <c r="F66" s="1637"/>
      <c r="G66" s="1638"/>
      <c r="H66" s="1638"/>
    </row>
    <row r="67" spans="1:8">
      <c r="A67" s="1659" t="s">
        <v>4666</v>
      </c>
      <c r="B67" s="1675"/>
      <c r="C67" s="1609"/>
      <c r="D67" s="1609"/>
      <c r="E67" s="1609"/>
      <c r="F67" s="1609"/>
      <c r="G67" s="1640"/>
      <c r="H67" s="1640"/>
    </row>
    <row r="68" spans="1:8">
      <c r="A68" s="1609" t="s">
        <v>996</v>
      </c>
      <c r="B68" s="1609"/>
      <c r="C68" s="1609"/>
      <c r="D68" s="1641"/>
      <c r="E68" s="1609"/>
      <c r="F68" s="1609"/>
      <c r="G68" s="1640"/>
      <c r="H68" s="1640"/>
    </row>
    <row r="69" spans="1:8">
      <c r="A69" s="1609"/>
      <c r="B69" s="1609"/>
      <c r="C69" s="1609"/>
      <c r="D69" s="1641"/>
      <c r="E69" s="1609"/>
      <c r="F69" s="1609"/>
      <c r="G69" s="1640"/>
      <c r="H69" s="1640"/>
    </row>
    <row r="70" spans="1:8" ht="15.75" thickBot="1">
      <c r="A70" s="1596"/>
      <c r="B70" s="1596"/>
      <c r="C70" s="1596"/>
      <c r="D70" s="1596"/>
      <c r="E70" s="1596"/>
      <c r="F70" s="1596"/>
      <c r="G70" s="1642"/>
      <c r="H70" s="1642"/>
    </row>
    <row r="71" spans="1:8">
      <c r="A71" s="1643"/>
      <c r="B71" s="1588" t="s">
        <v>1804</v>
      </c>
      <c r="C71" s="1589" t="s">
        <v>1347</v>
      </c>
      <c r="D71" s="1590"/>
      <c r="E71" s="1590"/>
      <c r="F71" s="1588"/>
      <c r="G71" s="1588" t="s">
        <v>1726</v>
      </c>
      <c r="H71" s="1644" t="s">
        <v>1727</v>
      </c>
    </row>
    <row r="72" spans="1:8">
      <c r="A72" s="1593"/>
      <c r="B72" s="1594" t="str">
        <f>'Data Sheet'!$C$25</f>
        <v>Orange &amp; Rockland Utilities, Inc</v>
      </c>
      <c r="C72" s="1595" t="s">
        <v>1348</v>
      </c>
      <c r="D72" s="1596" t="s">
        <v>1349</v>
      </c>
      <c r="E72" s="1596"/>
      <c r="F72" s="1645" t="s">
        <v>1350</v>
      </c>
      <c r="G72" s="1645" t="s">
        <v>1729</v>
      </c>
      <c r="H72" s="1598"/>
    </row>
    <row r="73" spans="1:8">
      <c r="A73" s="1599"/>
      <c r="B73" s="1600"/>
      <c r="C73" s="1601" t="s">
        <v>1351</v>
      </c>
      <c r="D73" s="1600" t="s">
        <v>1349</v>
      </c>
      <c r="E73" s="1600"/>
      <c r="F73" s="1646" t="s">
        <v>1352</v>
      </c>
      <c r="G73" s="1647" t="str">
        <f>'Data Sheet'!$C$40</f>
        <v>April 30, 2017</v>
      </c>
      <c r="H73" s="1648" t="str">
        <f>'Data Sheet'!$C$38</f>
        <v>December 31, 2016</v>
      </c>
    </row>
    <row r="74" spans="1:8" ht="15.75">
      <c r="A74" s="1605" t="s">
        <v>997</v>
      </c>
      <c r="B74" s="1649"/>
      <c r="C74" s="1606"/>
      <c r="D74" s="1606"/>
      <c r="E74" s="1606"/>
      <c r="F74" s="1606"/>
      <c r="G74" s="1606"/>
      <c r="H74" s="1607"/>
    </row>
    <row r="75" spans="1:8">
      <c r="A75" s="1650"/>
      <c r="B75" s="1609"/>
      <c r="C75" s="1609"/>
      <c r="D75" s="1609"/>
      <c r="E75" s="1609"/>
      <c r="F75" s="1610" t="s">
        <v>1740</v>
      </c>
      <c r="G75" s="1610" t="s">
        <v>1841</v>
      </c>
      <c r="H75" s="1611" t="s">
        <v>1841</v>
      </c>
    </row>
    <row r="76" spans="1:8">
      <c r="A76" s="1650" t="s">
        <v>1733</v>
      </c>
      <c r="B76" s="1609" t="s">
        <v>272</v>
      </c>
      <c r="C76" s="1609"/>
      <c r="D76" s="1609"/>
      <c r="E76" s="1609"/>
      <c r="F76" s="1610" t="s">
        <v>3024</v>
      </c>
      <c r="G76" s="1610" t="s">
        <v>1842</v>
      </c>
      <c r="H76" s="1611" t="s">
        <v>2524</v>
      </c>
    </row>
    <row r="77" spans="1:8">
      <c r="A77" s="1615" t="s">
        <v>1736</v>
      </c>
      <c r="B77" s="1606" t="s">
        <v>3026</v>
      </c>
      <c r="C77" s="1606"/>
      <c r="D77" s="1606"/>
      <c r="E77" s="1606"/>
      <c r="F77" s="1613" t="s">
        <v>3027</v>
      </c>
      <c r="G77" s="1613" t="s">
        <v>3028</v>
      </c>
      <c r="H77" s="1614" t="s">
        <v>3029</v>
      </c>
    </row>
    <row r="78" spans="1:8" ht="15.75">
      <c r="A78" s="1626" t="s">
        <v>1011</v>
      </c>
      <c r="B78" s="1629" t="s">
        <v>999</v>
      </c>
      <c r="C78" s="1628"/>
      <c r="D78" s="1628"/>
      <c r="E78" s="1628"/>
      <c r="F78" s="1651"/>
      <c r="G78" s="1652"/>
      <c r="H78" s="1653"/>
    </row>
    <row r="79" spans="1:8">
      <c r="A79" s="1626" t="s">
        <v>1013</v>
      </c>
      <c r="B79" s="1627" t="s">
        <v>1001</v>
      </c>
      <c r="C79" s="1628"/>
      <c r="D79" s="1628"/>
      <c r="E79" s="1628"/>
      <c r="F79" s="1654" t="s">
        <v>1002</v>
      </c>
      <c r="G79" s="1655">
        <v>6997507</v>
      </c>
      <c r="H79" s="1656">
        <v>7115344</v>
      </c>
    </row>
    <row r="80" spans="1:8">
      <c r="A80" s="1626" t="s">
        <v>1015</v>
      </c>
      <c r="B80" s="1627" t="s">
        <v>1004</v>
      </c>
      <c r="C80" s="1628"/>
      <c r="D80" s="1628"/>
      <c r="E80" s="1628"/>
      <c r="F80" s="1654">
        <v>230</v>
      </c>
      <c r="G80" s="1657"/>
      <c r="H80" s="1658"/>
    </row>
    <row r="81" spans="1:8">
      <c r="A81" s="1626" t="s">
        <v>1017</v>
      </c>
      <c r="B81" s="1627" t="s">
        <v>1006</v>
      </c>
      <c r="C81" s="1628"/>
      <c r="D81" s="1628"/>
      <c r="E81" s="1628"/>
      <c r="F81" s="1654">
        <v>230</v>
      </c>
      <c r="G81" s="1657"/>
      <c r="H81" s="1658"/>
    </row>
    <row r="82" spans="1:8">
      <c r="A82" s="1626" t="s">
        <v>1019</v>
      </c>
      <c r="B82" s="1627" t="s">
        <v>1008</v>
      </c>
      <c r="C82" s="1628"/>
      <c r="D82" s="1628"/>
      <c r="E82" s="1628"/>
      <c r="F82" s="1654">
        <v>232</v>
      </c>
      <c r="G82" s="1657">
        <v>559240521</v>
      </c>
      <c r="H82" s="1658">
        <v>509258064</v>
      </c>
    </row>
    <row r="83" spans="1:8">
      <c r="A83" s="1626" t="s">
        <v>1021</v>
      </c>
      <c r="B83" s="1627" t="s">
        <v>1010</v>
      </c>
      <c r="C83" s="1628"/>
      <c r="D83" s="1628"/>
      <c r="E83" s="1628"/>
      <c r="F83" s="1654" t="s">
        <v>1002</v>
      </c>
      <c r="G83" s="1657"/>
      <c r="H83" s="1658"/>
    </row>
    <row r="84" spans="1:8">
      <c r="A84" s="1626" t="s">
        <v>1023</v>
      </c>
      <c r="B84" s="1627" t="s">
        <v>1012</v>
      </c>
      <c r="C84" s="1628"/>
      <c r="D84" s="1628"/>
      <c r="E84" s="1628"/>
      <c r="F84" s="1654" t="s">
        <v>1002</v>
      </c>
      <c r="G84" s="1657"/>
      <c r="H84" s="1658"/>
    </row>
    <row r="85" spans="1:8">
      <c r="A85" s="1626" t="s">
        <v>1025</v>
      </c>
      <c r="B85" s="1627" t="s">
        <v>1014</v>
      </c>
      <c r="C85" s="1628"/>
      <c r="D85" s="1628"/>
      <c r="E85" s="1628"/>
      <c r="F85" s="1654" t="s">
        <v>1002</v>
      </c>
      <c r="G85" s="1657"/>
      <c r="H85" s="1658"/>
    </row>
    <row r="86" spans="1:8">
      <c r="A86" s="1626" t="s">
        <v>1027</v>
      </c>
      <c r="B86" s="1627" t="s">
        <v>1016</v>
      </c>
      <c r="C86" s="1628"/>
      <c r="D86" s="1628"/>
      <c r="E86" s="1628"/>
      <c r="F86" s="1654" t="s">
        <v>1002</v>
      </c>
      <c r="G86" s="1657"/>
      <c r="H86" s="1658"/>
    </row>
    <row r="87" spans="1:8">
      <c r="A87" s="1626" t="s">
        <v>1029</v>
      </c>
      <c r="B87" s="1627" t="s">
        <v>1018</v>
      </c>
      <c r="C87" s="1628"/>
      <c r="D87" s="1628"/>
      <c r="E87" s="1628"/>
      <c r="F87" s="1654">
        <v>233</v>
      </c>
      <c r="G87" s="1657">
        <v>15297839</v>
      </c>
      <c r="H87" s="1658">
        <v>15871008</v>
      </c>
    </row>
    <row r="88" spans="1:8">
      <c r="A88" s="1626" t="s">
        <v>1030</v>
      </c>
      <c r="B88" s="1627" t="s">
        <v>1020</v>
      </c>
      <c r="C88" s="1628"/>
      <c r="D88" s="1628"/>
      <c r="E88" s="1628"/>
      <c r="F88" s="1654" t="s">
        <v>1002</v>
      </c>
      <c r="G88" s="1657"/>
      <c r="H88" s="1658"/>
    </row>
    <row r="89" spans="1:8">
      <c r="A89" s="1626" t="s">
        <v>2271</v>
      </c>
      <c r="B89" s="1627" t="s">
        <v>1022</v>
      </c>
      <c r="C89" s="1628"/>
      <c r="D89" s="1628"/>
      <c r="E89" s="1628"/>
      <c r="F89" s="1654" t="s">
        <v>2137</v>
      </c>
      <c r="G89" s="1657"/>
      <c r="H89" s="1658"/>
    </row>
    <row r="90" spans="1:8">
      <c r="A90" s="1626" t="s">
        <v>2273</v>
      </c>
      <c r="B90" s="1627" t="s">
        <v>1024</v>
      </c>
      <c r="C90" s="1628"/>
      <c r="D90" s="1628"/>
      <c r="E90" s="1628"/>
      <c r="F90" s="1654" t="s">
        <v>1002</v>
      </c>
      <c r="G90" s="1657"/>
      <c r="H90" s="1658"/>
    </row>
    <row r="91" spans="1:8">
      <c r="A91" s="1626" t="s">
        <v>2274</v>
      </c>
      <c r="B91" s="1627" t="s">
        <v>1026</v>
      </c>
      <c r="C91" s="1628"/>
      <c r="D91" s="1628"/>
      <c r="E91" s="1628"/>
      <c r="F91" s="1654">
        <v>234</v>
      </c>
      <c r="G91" s="1657">
        <v>66443324</v>
      </c>
      <c r="H91" s="1658">
        <v>339201732</v>
      </c>
    </row>
    <row r="92" spans="1:8">
      <c r="A92" s="1626" t="s">
        <v>3880</v>
      </c>
      <c r="B92" s="1627" t="s">
        <v>1028</v>
      </c>
      <c r="C92" s="1628"/>
      <c r="D92" s="1628"/>
      <c r="E92" s="1628"/>
      <c r="F92" s="1654" t="s">
        <v>1002</v>
      </c>
      <c r="G92" s="1657"/>
      <c r="H92" s="1658" t="s">
        <v>1793</v>
      </c>
    </row>
    <row r="93" spans="1:8">
      <c r="A93" s="1626" t="s">
        <v>3881</v>
      </c>
      <c r="B93" s="1627" t="s">
        <v>4583</v>
      </c>
      <c r="C93" s="1628"/>
      <c r="D93" s="1628"/>
      <c r="E93" s="1628"/>
      <c r="F93" s="1651"/>
      <c r="G93" s="1657">
        <f>SUM(G79:G92)</f>
        <v>647979191</v>
      </c>
      <c r="H93" s="1658">
        <f>SUM(H79:H92)</f>
        <v>871446148</v>
      </c>
    </row>
    <row r="94" spans="1:8">
      <c r="A94" s="1626" t="s">
        <v>3882</v>
      </c>
      <c r="B94" s="1659" t="s">
        <v>3879</v>
      </c>
      <c r="C94" s="1660"/>
      <c r="D94" s="1660"/>
      <c r="E94" s="1660"/>
      <c r="F94" s="1661"/>
      <c r="G94" s="1662"/>
      <c r="H94" s="1663"/>
    </row>
    <row r="95" spans="1:8">
      <c r="A95" s="1626"/>
      <c r="B95" s="1627" t="s">
        <v>3883</v>
      </c>
      <c r="C95" s="1628"/>
      <c r="D95" s="1628"/>
      <c r="E95" s="1628"/>
      <c r="F95" s="1651"/>
      <c r="G95" s="1655">
        <f>G17+G18+G19+G31+G65+G93</f>
        <v>2558246003</v>
      </c>
      <c r="H95" s="1656">
        <f>H17+H18+H19+H31+H65+H93</f>
        <v>2878957233</v>
      </c>
    </row>
    <row r="96" spans="1:8">
      <c r="A96" s="1593"/>
      <c r="B96" s="1609"/>
      <c r="C96" s="1609"/>
      <c r="D96" s="1609"/>
      <c r="E96" s="1609"/>
      <c r="F96" s="1596"/>
      <c r="G96" s="1642"/>
      <c r="H96" s="1664"/>
    </row>
    <row r="97" spans="1:8">
      <c r="A97" s="1593"/>
      <c r="B97" s="1609"/>
      <c r="C97" s="1609"/>
      <c r="D97" s="1609"/>
      <c r="E97" s="1609"/>
      <c r="F97" s="1596"/>
      <c r="G97" s="1642"/>
      <c r="H97" s="1664"/>
    </row>
    <row r="98" spans="1:8">
      <c r="A98" s="1593"/>
      <c r="B98" s="1609"/>
      <c r="C98" s="1609"/>
      <c r="D98" s="1609"/>
      <c r="E98" s="1609"/>
      <c r="F98" s="1596"/>
      <c r="G98" s="1642"/>
      <c r="H98" s="1664"/>
    </row>
    <row r="99" spans="1:8">
      <c r="A99" s="1593"/>
      <c r="B99" s="1609"/>
      <c r="C99" s="1609"/>
      <c r="D99" s="1609"/>
      <c r="E99" s="1609"/>
      <c r="F99" s="1596"/>
      <c r="G99" s="1642"/>
      <c r="H99" s="1664"/>
    </row>
    <row r="100" spans="1:8">
      <c r="A100" s="1593"/>
      <c r="B100" s="1609"/>
      <c r="C100" s="1609"/>
      <c r="D100" s="1609"/>
      <c r="E100" s="1609"/>
      <c r="F100" s="1596"/>
      <c r="G100" s="1642"/>
      <c r="H100" s="1664"/>
    </row>
    <row r="101" spans="1:8">
      <c r="A101" s="1593"/>
      <c r="B101" s="1609"/>
      <c r="C101" s="1609"/>
      <c r="D101" s="1609"/>
      <c r="E101" s="1609"/>
      <c r="F101" s="1596"/>
      <c r="G101" s="1642"/>
      <c r="H101" s="1664"/>
    </row>
    <row r="102" spans="1:8">
      <c r="A102" s="1593"/>
      <c r="B102" s="1609"/>
      <c r="C102" s="1609"/>
      <c r="D102" s="1609"/>
      <c r="E102" s="1609"/>
      <c r="F102" s="1596"/>
      <c r="G102" s="1642"/>
      <c r="H102" s="1664"/>
    </row>
    <row r="103" spans="1:8">
      <c r="A103" s="1593"/>
      <c r="B103" s="1609"/>
      <c r="C103" s="1609"/>
      <c r="D103" s="1609"/>
      <c r="E103" s="1609"/>
      <c r="F103" s="1596"/>
      <c r="G103" s="1642"/>
      <c r="H103" s="1664"/>
    </row>
    <row r="104" spans="1:8">
      <c r="A104" s="1593"/>
      <c r="B104" s="1609"/>
      <c r="C104" s="1609"/>
      <c r="D104" s="1609"/>
      <c r="E104" s="1609"/>
      <c r="F104" s="1596"/>
      <c r="G104" s="1642"/>
      <c r="H104" s="1664"/>
    </row>
    <row r="105" spans="1:8">
      <c r="A105" s="1593"/>
      <c r="B105" s="1609"/>
      <c r="C105" s="1609"/>
      <c r="D105" s="1609"/>
      <c r="E105" s="1609"/>
      <c r="F105" s="1596"/>
      <c r="G105" s="1642"/>
      <c r="H105" s="1664"/>
    </row>
    <row r="106" spans="1:8">
      <c r="A106" s="1593"/>
      <c r="B106" s="1609"/>
      <c r="C106" s="1609"/>
      <c r="D106" s="1609"/>
      <c r="E106" s="1609"/>
      <c r="F106" s="1596"/>
      <c r="G106" s="1642"/>
      <c r="H106" s="1664"/>
    </row>
    <row r="107" spans="1:8">
      <c r="A107" s="1593"/>
      <c r="B107" s="1609"/>
      <c r="C107" s="1609"/>
      <c r="D107" s="1609"/>
      <c r="E107" s="1609"/>
      <c r="F107" s="1596"/>
      <c r="G107" s="1642"/>
      <c r="H107" s="1664"/>
    </row>
    <row r="108" spans="1:8">
      <c r="A108" s="1593"/>
      <c r="B108" s="1609"/>
      <c r="C108" s="1609"/>
      <c r="D108" s="1609"/>
      <c r="E108" s="1609"/>
      <c r="F108" s="1596"/>
      <c r="G108" s="1642"/>
      <c r="H108" s="1664"/>
    </row>
    <row r="109" spans="1:8">
      <c r="A109" s="1593"/>
      <c r="B109" s="1609"/>
      <c r="C109" s="1609"/>
      <c r="D109" s="1609"/>
      <c r="E109" s="1609"/>
      <c r="F109" s="1596"/>
      <c r="G109" s="1642"/>
      <c r="H109" s="1664"/>
    </row>
    <row r="110" spans="1:8">
      <c r="A110" s="1593"/>
      <c r="B110" s="1609"/>
      <c r="C110" s="1609"/>
      <c r="D110" s="1609"/>
      <c r="E110" s="1609"/>
      <c r="F110" s="1596"/>
      <c r="G110" s="1642"/>
      <c r="H110" s="1664"/>
    </row>
    <row r="111" spans="1:8">
      <c r="A111" s="1593"/>
      <c r="B111" s="1609"/>
      <c r="C111" s="1609"/>
      <c r="D111" s="1609"/>
      <c r="E111" s="1609"/>
      <c r="F111" s="1596"/>
      <c r="G111" s="1642"/>
      <c r="H111" s="1664"/>
    </row>
    <row r="112" spans="1:8">
      <c r="A112" s="1593"/>
      <c r="B112" s="1609"/>
      <c r="C112" s="1609"/>
      <c r="D112" s="1609"/>
      <c r="E112" s="1609"/>
      <c r="F112" s="1596"/>
      <c r="G112" s="1642"/>
      <c r="H112" s="1664"/>
    </row>
    <row r="113" spans="1:8">
      <c r="A113" s="1593"/>
      <c r="B113" s="1609"/>
      <c r="C113" s="1609"/>
      <c r="D113" s="1609"/>
      <c r="E113" s="1609"/>
      <c r="F113" s="1596"/>
      <c r="G113" s="1642"/>
      <c r="H113" s="1664"/>
    </row>
    <row r="114" spans="1:8">
      <c r="A114" s="1593"/>
      <c r="B114" s="1609"/>
      <c r="C114" s="1609"/>
      <c r="D114" s="1609"/>
      <c r="E114" s="1609"/>
      <c r="F114" s="1596"/>
      <c r="G114" s="1642"/>
      <c r="H114" s="1664"/>
    </row>
    <row r="115" spans="1:8">
      <c r="A115" s="1593"/>
      <c r="B115" s="1609"/>
      <c r="C115" s="1609"/>
      <c r="D115" s="1609"/>
      <c r="E115" s="1609"/>
      <c r="F115" s="1596"/>
      <c r="G115" s="1642"/>
      <c r="H115" s="1664"/>
    </row>
    <row r="116" spans="1:8">
      <c r="A116" s="1593"/>
      <c r="B116" s="1609"/>
      <c r="C116" s="1609"/>
      <c r="D116" s="1609"/>
      <c r="E116" s="1609"/>
      <c r="F116" s="1596"/>
      <c r="G116" s="1642"/>
      <c r="H116" s="1664"/>
    </row>
    <row r="117" spans="1:8">
      <c r="A117" s="1593"/>
      <c r="B117" s="1609"/>
      <c r="C117" s="1609"/>
      <c r="D117" s="1609"/>
      <c r="E117" s="1609"/>
      <c r="F117" s="1596"/>
      <c r="G117" s="1642"/>
      <c r="H117" s="1664"/>
    </row>
    <row r="118" spans="1:8">
      <c r="A118" s="1593"/>
      <c r="B118" s="1596"/>
      <c r="C118" s="1609"/>
      <c r="D118" s="1609"/>
      <c r="E118" s="1609"/>
      <c r="F118" s="1596"/>
      <c r="G118" s="1642"/>
      <c r="H118" s="1664"/>
    </row>
    <row r="119" spans="1:8">
      <c r="A119" s="1593"/>
      <c r="B119" s="1596"/>
      <c r="C119" s="1609"/>
      <c r="D119" s="1609"/>
      <c r="E119" s="1609"/>
      <c r="F119" s="1596"/>
      <c r="G119" s="1642"/>
      <c r="H119" s="1664"/>
    </row>
    <row r="120" spans="1:8">
      <c r="A120" s="1593"/>
      <c r="B120" s="1596"/>
      <c r="C120" s="1609"/>
      <c r="D120" s="1609"/>
      <c r="E120" s="1609"/>
      <c r="F120" s="1596"/>
      <c r="G120" s="1642"/>
      <c r="H120" s="1664"/>
    </row>
    <row r="121" spans="1:8">
      <c r="A121" s="1593"/>
      <c r="B121" s="1596"/>
      <c r="C121" s="1609"/>
      <c r="D121" s="1609"/>
      <c r="E121" s="1609"/>
      <c r="F121" s="1596"/>
      <c r="G121" s="1642"/>
      <c r="H121" s="1664"/>
    </row>
    <row r="122" spans="1:8">
      <c r="A122" s="1593"/>
      <c r="B122" s="1596"/>
      <c r="C122" s="1609"/>
      <c r="D122" s="1609"/>
      <c r="E122" s="1609"/>
      <c r="F122" s="1596"/>
      <c r="G122" s="1642"/>
      <c r="H122" s="1664"/>
    </row>
    <row r="123" spans="1:8">
      <c r="A123" s="1593"/>
      <c r="B123" s="1596"/>
      <c r="C123" s="1609"/>
      <c r="D123" s="1609"/>
      <c r="E123" s="1609"/>
      <c r="F123" s="1596"/>
      <c r="G123" s="1642"/>
      <c r="H123" s="1664"/>
    </row>
    <row r="124" spans="1:8">
      <c r="A124" s="1593"/>
      <c r="B124" s="1596"/>
      <c r="C124" s="1609"/>
      <c r="D124" s="1609"/>
      <c r="E124" s="1609"/>
      <c r="F124" s="1596"/>
      <c r="G124" s="1642"/>
      <c r="H124" s="1664"/>
    </row>
    <row r="125" spans="1:8">
      <c r="A125" s="1593"/>
      <c r="B125" s="1596"/>
      <c r="C125" s="1609"/>
      <c r="D125" s="1609"/>
      <c r="E125" s="1609"/>
      <c r="F125" s="1596"/>
      <c r="G125" s="1642"/>
      <c r="H125" s="1664"/>
    </row>
    <row r="126" spans="1:8" ht="15.75" thickBot="1">
      <c r="A126" s="1665"/>
      <c r="B126" s="1666"/>
      <c r="C126" s="1667"/>
      <c r="D126" s="1667"/>
      <c r="E126" s="1667"/>
      <c r="F126" s="1666"/>
      <c r="G126" s="1668"/>
      <c r="H126" s="1669"/>
    </row>
    <row r="127" spans="1:8">
      <c r="A127" s="1659" t="s">
        <v>4666</v>
      </c>
      <c r="B127" s="1675"/>
      <c r="C127" s="1609"/>
      <c r="D127" s="1609"/>
      <c r="E127" s="1609"/>
      <c r="F127" s="1596"/>
      <c r="G127" s="1642"/>
      <c r="H127" s="1642"/>
    </row>
    <row r="128" spans="1:8">
      <c r="A128" s="1609" t="s">
        <v>1031</v>
      </c>
      <c r="B128" s="1609"/>
      <c r="C128" s="1609"/>
      <c r="D128" s="1609"/>
      <c r="E128" s="1609"/>
      <c r="F128" s="1609"/>
      <c r="G128" s="1640"/>
      <c r="H128" s="1640"/>
    </row>
    <row r="129" spans="1:8">
      <c r="A129" s="1609"/>
      <c r="B129" s="1609"/>
      <c r="C129" s="1609"/>
      <c r="D129" s="1609"/>
      <c r="E129" s="1609"/>
      <c r="F129" s="1609"/>
      <c r="G129" s="1640"/>
      <c r="H129" s="1640"/>
    </row>
    <row r="130" spans="1:8" ht="15.75" thickBot="1">
      <c r="A130" s="1596"/>
      <c r="B130" s="1596"/>
      <c r="C130" s="1596"/>
      <c r="D130" s="1596"/>
      <c r="E130" s="1596"/>
      <c r="F130" s="1596"/>
      <c r="G130" s="1642"/>
      <c r="H130" s="1642"/>
    </row>
    <row r="131" spans="1:8">
      <c r="A131" s="1643"/>
      <c r="B131" s="1588" t="s">
        <v>1804</v>
      </c>
      <c r="C131" s="1589" t="s">
        <v>1347</v>
      </c>
      <c r="D131" s="1590"/>
      <c r="E131" s="1590"/>
      <c r="F131" s="1588"/>
      <c r="G131" s="1588" t="s">
        <v>1726</v>
      </c>
      <c r="H131" s="1644" t="s">
        <v>1727</v>
      </c>
    </row>
    <row r="132" spans="1:8">
      <c r="A132" s="1593"/>
      <c r="B132" s="1594" t="str">
        <f>'Data Sheet'!$C$25</f>
        <v>Orange &amp; Rockland Utilities, Inc</v>
      </c>
      <c r="C132" s="1595" t="s">
        <v>1348</v>
      </c>
      <c r="D132" s="1596" t="s">
        <v>1349</v>
      </c>
      <c r="E132" s="1596"/>
      <c r="F132" s="1645" t="s">
        <v>1350</v>
      </c>
      <c r="G132" s="1645" t="s">
        <v>1729</v>
      </c>
      <c r="H132" s="1598"/>
    </row>
    <row r="133" spans="1:8">
      <c r="A133" s="1599"/>
      <c r="B133" s="1600"/>
      <c r="C133" s="1601" t="s">
        <v>1351</v>
      </c>
      <c r="D133" s="1600" t="s">
        <v>1349</v>
      </c>
      <c r="E133" s="1600"/>
      <c r="F133" s="1646" t="s">
        <v>1352</v>
      </c>
      <c r="G133" s="1647" t="str">
        <f>'Data Sheet'!$C$40</f>
        <v>April 30, 2017</v>
      </c>
      <c r="H133" s="1648" t="str">
        <f>'Data Sheet'!$C$38</f>
        <v>December 31, 2016</v>
      </c>
    </row>
    <row r="134" spans="1:8" ht="15.75">
      <c r="A134" s="1605" t="s">
        <v>1032</v>
      </c>
      <c r="B134" s="1606"/>
      <c r="C134" s="1606"/>
      <c r="D134" s="1606"/>
      <c r="E134" s="1606"/>
      <c r="F134" s="1606"/>
      <c r="G134" s="1606"/>
      <c r="H134" s="1607"/>
    </row>
    <row r="135" spans="1:8">
      <c r="A135" s="1650"/>
      <c r="B135" s="1609"/>
      <c r="C135" s="1609"/>
      <c r="D135" s="1609"/>
      <c r="E135" s="1609"/>
      <c r="F135" s="1610" t="s">
        <v>1740</v>
      </c>
      <c r="G135" s="1610" t="s">
        <v>1841</v>
      </c>
      <c r="H135" s="1611" t="s">
        <v>1841</v>
      </c>
    </row>
    <row r="136" spans="1:8">
      <c r="A136" s="1650" t="s">
        <v>1733</v>
      </c>
      <c r="B136" s="1609" t="s">
        <v>272</v>
      </c>
      <c r="C136" s="1609"/>
      <c r="D136" s="1609"/>
      <c r="E136" s="1609"/>
      <c r="F136" s="1610" t="s">
        <v>3024</v>
      </c>
      <c r="G136" s="1610" t="s">
        <v>1842</v>
      </c>
      <c r="H136" s="1611" t="s">
        <v>2524</v>
      </c>
    </row>
    <row r="137" spans="1:8">
      <c r="A137" s="1615" t="s">
        <v>1736</v>
      </c>
      <c r="B137" s="1606" t="s">
        <v>3026</v>
      </c>
      <c r="C137" s="1606"/>
      <c r="D137" s="1606"/>
      <c r="E137" s="1606"/>
      <c r="F137" s="1613" t="s">
        <v>3027</v>
      </c>
      <c r="G137" s="1613" t="s">
        <v>3028</v>
      </c>
      <c r="H137" s="1614" t="s">
        <v>3029</v>
      </c>
    </row>
    <row r="138" spans="1:8" ht="15.75">
      <c r="A138" s="1615" t="s">
        <v>2525</v>
      </c>
      <c r="B138" s="1616" t="s">
        <v>1033</v>
      </c>
      <c r="C138" s="1606"/>
      <c r="D138" s="1606"/>
      <c r="E138" s="1606"/>
      <c r="F138" s="1670"/>
      <c r="G138" s="1617"/>
      <c r="H138" s="1618"/>
    </row>
    <row r="139" spans="1:8">
      <c r="A139" s="1615" t="s">
        <v>2527</v>
      </c>
      <c r="B139" s="1619" t="s">
        <v>1034</v>
      </c>
      <c r="C139" s="1606"/>
      <c r="D139" s="1606"/>
      <c r="E139" s="1606"/>
      <c r="F139" s="1601" t="s">
        <v>1664</v>
      </c>
      <c r="G139" s="1671">
        <v>5000</v>
      </c>
      <c r="H139" s="1622">
        <v>5000</v>
      </c>
    </row>
    <row r="140" spans="1:8">
      <c r="A140" s="1615" t="s">
        <v>2529</v>
      </c>
      <c r="B140" s="1619" t="s">
        <v>1035</v>
      </c>
      <c r="C140" s="1606"/>
      <c r="D140" s="1606"/>
      <c r="E140" s="1606"/>
      <c r="F140" s="1601" t="s">
        <v>1664</v>
      </c>
      <c r="G140" s="1625"/>
      <c r="H140" s="1624"/>
    </row>
    <row r="141" spans="1:8">
      <c r="A141" s="1615" t="s">
        <v>2531</v>
      </c>
      <c r="B141" s="1619" t="s">
        <v>1036</v>
      </c>
      <c r="C141" s="1606"/>
      <c r="D141" s="1606"/>
      <c r="E141" s="1606"/>
      <c r="F141" s="1601">
        <v>252</v>
      </c>
      <c r="G141" s="1625"/>
      <c r="H141" s="1624"/>
    </row>
    <row r="142" spans="1:8">
      <c r="A142" s="1615" t="s">
        <v>1853</v>
      </c>
      <c r="B142" s="1619" t="s">
        <v>1037</v>
      </c>
      <c r="C142" s="1606"/>
      <c r="D142" s="1606"/>
      <c r="E142" s="1606"/>
      <c r="F142" s="1601">
        <v>252</v>
      </c>
      <c r="G142" s="1625"/>
      <c r="H142" s="1624"/>
    </row>
    <row r="143" spans="1:8">
      <c r="A143" s="1615" t="s">
        <v>1855</v>
      </c>
      <c r="B143" s="1619" t="s">
        <v>1038</v>
      </c>
      <c r="C143" s="1606"/>
      <c r="D143" s="1606"/>
      <c r="E143" s="1606"/>
      <c r="F143" s="1601">
        <v>252</v>
      </c>
      <c r="G143" s="1625">
        <v>194507223</v>
      </c>
      <c r="H143" s="1624">
        <v>194507223</v>
      </c>
    </row>
    <row r="144" spans="1:8">
      <c r="A144" s="1615" t="s">
        <v>1858</v>
      </c>
      <c r="B144" s="1619" t="s">
        <v>1761</v>
      </c>
      <c r="C144" s="1606"/>
      <c r="D144" s="1606"/>
      <c r="E144" s="1606"/>
      <c r="F144" s="1601">
        <v>253</v>
      </c>
      <c r="G144" s="1625">
        <v>109564651</v>
      </c>
      <c r="H144" s="1624">
        <v>129547630</v>
      </c>
    </row>
    <row r="145" spans="1:8">
      <c r="A145" s="1615" t="s">
        <v>1860</v>
      </c>
      <c r="B145" s="1619" t="s">
        <v>2406</v>
      </c>
      <c r="C145" s="1606"/>
      <c r="D145" s="1606"/>
      <c r="E145" s="1606"/>
      <c r="F145" s="1601">
        <v>252</v>
      </c>
      <c r="G145" s="1625"/>
      <c r="H145" s="1624"/>
    </row>
    <row r="146" spans="1:8">
      <c r="A146" s="1615" t="s">
        <v>1862</v>
      </c>
      <c r="B146" s="1619" t="s">
        <v>2407</v>
      </c>
      <c r="C146" s="1606"/>
      <c r="D146" s="1606"/>
      <c r="E146" s="1606"/>
      <c r="F146" s="1601">
        <v>254</v>
      </c>
      <c r="G146" s="1625"/>
      <c r="H146" s="1624"/>
    </row>
    <row r="147" spans="1:8">
      <c r="A147" s="1615" t="s">
        <v>1864</v>
      </c>
      <c r="B147" s="1619" t="s">
        <v>2408</v>
      </c>
      <c r="C147" s="1606"/>
      <c r="D147" s="1606"/>
      <c r="E147" s="1606"/>
      <c r="F147" s="1601">
        <v>254</v>
      </c>
      <c r="G147" s="1625">
        <v>166651</v>
      </c>
      <c r="H147" s="1624">
        <v>166651</v>
      </c>
    </row>
    <row r="148" spans="1:8">
      <c r="A148" s="1615" t="s">
        <v>1866</v>
      </c>
      <c r="B148" s="1619" t="s">
        <v>2409</v>
      </c>
      <c r="C148" s="1606"/>
      <c r="D148" s="1606"/>
      <c r="E148" s="1606"/>
      <c r="F148" s="1601" t="s">
        <v>497</v>
      </c>
      <c r="G148" s="1625">
        <v>33227715</v>
      </c>
      <c r="H148" s="1624">
        <v>37133904</v>
      </c>
    </row>
    <row r="149" spans="1:8">
      <c r="A149" s="1615" t="s">
        <v>1868</v>
      </c>
      <c r="B149" s="1619" t="s">
        <v>2410</v>
      </c>
      <c r="C149" s="1606"/>
      <c r="D149" s="1606"/>
      <c r="E149" s="1606"/>
      <c r="F149" s="1601" t="s">
        <v>497</v>
      </c>
      <c r="G149" s="1625">
        <v>292208259</v>
      </c>
      <c r="H149" s="1624">
        <v>305019088</v>
      </c>
    </row>
    <row r="150" spans="1:8">
      <c r="A150" s="1615" t="s">
        <v>1870</v>
      </c>
      <c r="B150" s="1619" t="s">
        <v>2411</v>
      </c>
      <c r="C150" s="1606"/>
      <c r="D150" s="1606"/>
      <c r="E150" s="1606"/>
      <c r="F150" s="1601" t="s">
        <v>1664</v>
      </c>
      <c r="G150" s="1625"/>
      <c r="H150" s="1624"/>
    </row>
    <row r="151" spans="1:8">
      <c r="A151" s="1626" t="s">
        <v>1872</v>
      </c>
      <c r="B151" s="1627" t="s">
        <v>3884</v>
      </c>
      <c r="C151" s="1628"/>
      <c r="D151" s="1628"/>
      <c r="E151" s="1628"/>
      <c r="F151" s="1654" t="s">
        <v>3885</v>
      </c>
      <c r="G151" s="1657">
        <v>-24626292</v>
      </c>
      <c r="H151" s="1658">
        <v>-20931426</v>
      </c>
    </row>
    <row r="152" spans="1:8">
      <c r="A152" s="1626" t="s">
        <v>1874</v>
      </c>
      <c r="B152" s="1627" t="s">
        <v>4582</v>
      </c>
      <c r="C152" s="1628"/>
      <c r="D152" s="1628"/>
      <c r="E152" s="1628"/>
      <c r="F152" s="1654" t="s">
        <v>1002</v>
      </c>
      <c r="G152" s="1657">
        <f>SUM(G139:G145)-G146-G147+SUM(G148:G149)-G150+G151</f>
        <v>604719905</v>
      </c>
      <c r="H152" s="2569">
        <f>SUM(H139:H145)-H146-H147+SUM(H148:H149)-H150+H151</f>
        <v>645114768</v>
      </c>
    </row>
    <row r="153" spans="1:8" ht="15.75">
      <c r="A153" s="1626" t="s">
        <v>1876</v>
      </c>
      <c r="B153" s="1616" t="s">
        <v>2412</v>
      </c>
      <c r="C153" s="1606"/>
      <c r="D153" s="1606"/>
      <c r="E153" s="1606"/>
      <c r="F153" s="1670"/>
      <c r="G153" s="1617"/>
      <c r="H153" s="1618"/>
    </row>
    <row r="154" spans="1:8">
      <c r="A154" s="1626" t="s">
        <v>1878</v>
      </c>
      <c r="B154" s="1619" t="s">
        <v>2413</v>
      </c>
      <c r="C154" s="1606"/>
      <c r="D154" s="1606"/>
      <c r="E154" s="1606"/>
      <c r="F154" s="1601" t="s">
        <v>1669</v>
      </c>
      <c r="G154" s="1625"/>
      <c r="H154" s="1624"/>
    </row>
    <row r="155" spans="1:8">
      <c r="A155" s="1626" t="s">
        <v>1880</v>
      </c>
      <c r="B155" s="1619" t="s">
        <v>2414</v>
      </c>
      <c r="C155" s="1606"/>
      <c r="D155" s="1606"/>
      <c r="E155" s="1606"/>
      <c r="F155" s="1601" t="s">
        <v>1669</v>
      </c>
      <c r="G155" s="1625"/>
      <c r="H155" s="1624"/>
    </row>
    <row r="156" spans="1:8">
      <c r="A156" s="1626" t="s">
        <v>1882</v>
      </c>
      <c r="B156" s="1619" t="s">
        <v>2415</v>
      </c>
      <c r="C156" s="1606"/>
      <c r="D156" s="1606"/>
      <c r="E156" s="1606"/>
      <c r="F156" s="1601" t="s">
        <v>1669</v>
      </c>
      <c r="G156" s="1625"/>
      <c r="H156" s="1624"/>
    </row>
    <row r="157" spans="1:8">
      <c r="A157" s="1626" t="s">
        <v>1884</v>
      </c>
      <c r="B157" s="1619" t="s">
        <v>2416</v>
      </c>
      <c r="C157" s="1606"/>
      <c r="D157" s="1606"/>
      <c r="E157" s="1606"/>
      <c r="F157" s="1601" t="s">
        <v>1669</v>
      </c>
      <c r="G157" s="1625">
        <v>660000000</v>
      </c>
      <c r="H157" s="1624">
        <v>660000000</v>
      </c>
    </row>
    <row r="158" spans="1:8">
      <c r="A158" s="1626" t="s">
        <v>1886</v>
      </c>
      <c r="B158" s="1619" t="s">
        <v>2417</v>
      </c>
      <c r="C158" s="1606"/>
      <c r="D158" s="1606"/>
      <c r="E158" s="1606"/>
      <c r="F158" s="1601" t="s">
        <v>1002</v>
      </c>
      <c r="G158" s="1625"/>
      <c r="H158" s="1624"/>
    </row>
    <row r="159" spans="1:8">
      <c r="A159" s="1626" t="s">
        <v>1888</v>
      </c>
      <c r="B159" s="1619" t="s">
        <v>2418</v>
      </c>
      <c r="C159" s="1606"/>
      <c r="D159" s="1606"/>
      <c r="E159" s="1606"/>
      <c r="F159" s="1601" t="s">
        <v>1002</v>
      </c>
      <c r="G159" s="1625">
        <v>927735</v>
      </c>
      <c r="H159" s="1624">
        <v>877015</v>
      </c>
    </row>
    <row r="160" spans="1:8">
      <c r="A160" s="1626" t="s">
        <v>1889</v>
      </c>
      <c r="B160" s="1627" t="s">
        <v>4581</v>
      </c>
      <c r="C160" s="1628"/>
      <c r="D160" s="1628"/>
      <c r="E160" s="1628"/>
      <c r="F160" s="1601" t="s">
        <v>1002</v>
      </c>
      <c r="G160" s="1625">
        <f>G154-G155+SUM(G156:G158)-G159</f>
        <v>659072265</v>
      </c>
      <c r="H160" s="1624">
        <f>H154-H155+SUM(H156:H158)-H159</f>
        <v>659122985</v>
      </c>
    </row>
    <row r="161" spans="1:8" ht="15.75">
      <c r="A161" s="1626" t="s">
        <v>1891</v>
      </c>
      <c r="B161" s="1616" t="s">
        <v>2419</v>
      </c>
      <c r="C161" s="1606"/>
      <c r="D161" s="1606"/>
      <c r="E161" s="1606"/>
      <c r="F161" s="1670"/>
      <c r="G161" s="1617"/>
      <c r="H161" s="1618"/>
    </row>
    <row r="162" spans="1:8">
      <c r="A162" s="1626" t="s">
        <v>1893</v>
      </c>
      <c r="B162" s="1619" t="s">
        <v>2420</v>
      </c>
      <c r="C162" s="1606"/>
      <c r="D162" s="1606"/>
      <c r="E162" s="1606"/>
      <c r="F162" s="1601" t="s">
        <v>1002</v>
      </c>
      <c r="G162" s="1625"/>
      <c r="H162" s="1624"/>
    </row>
    <row r="163" spans="1:8">
      <c r="A163" s="1626" t="s">
        <v>1895</v>
      </c>
      <c r="B163" s="1619" t="s">
        <v>2421</v>
      </c>
      <c r="C163" s="1606"/>
      <c r="D163" s="1606"/>
      <c r="E163" s="1606"/>
      <c r="F163" s="1601" t="s">
        <v>1002</v>
      </c>
      <c r="G163" s="1625"/>
      <c r="H163" s="1624"/>
    </row>
    <row r="164" spans="1:8">
      <c r="A164" s="1626" t="s">
        <v>1897</v>
      </c>
      <c r="B164" s="1619" t="s">
        <v>2422</v>
      </c>
      <c r="C164" s="1606"/>
      <c r="D164" s="1606"/>
      <c r="E164" s="1606"/>
      <c r="F164" s="1601" t="s">
        <v>1002</v>
      </c>
      <c r="G164" s="1625">
        <v>6070404</v>
      </c>
      <c r="H164" s="1624">
        <v>5999700</v>
      </c>
    </row>
    <row r="165" spans="1:8">
      <c r="A165" s="1626" t="s">
        <v>1899</v>
      </c>
      <c r="B165" s="1619" t="s">
        <v>2423</v>
      </c>
      <c r="C165" s="1606"/>
      <c r="D165" s="1606"/>
      <c r="E165" s="1606"/>
      <c r="F165" s="1601" t="s">
        <v>1002</v>
      </c>
      <c r="G165" s="1625">
        <v>346758157</v>
      </c>
      <c r="H165" s="1624">
        <v>303539894</v>
      </c>
    </row>
    <row r="166" spans="1:8">
      <c r="A166" s="1626" t="s">
        <v>1901</v>
      </c>
      <c r="B166" s="1619" t="s">
        <v>2424</v>
      </c>
      <c r="C166" s="1606"/>
      <c r="D166" s="1606"/>
      <c r="E166" s="1606"/>
      <c r="F166" s="1601" t="s">
        <v>1002</v>
      </c>
      <c r="G166" s="1625"/>
      <c r="H166" s="1624"/>
    </row>
    <row r="167" spans="1:8">
      <c r="A167" s="1626" t="s">
        <v>1903</v>
      </c>
      <c r="B167" s="1619" t="s">
        <v>2425</v>
      </c>
      <c r="C167" s="1606"/>
      <c r="D167" s="1606"/>
      <c r="E167" s="1606"/>
      <c r="F167" s="1601" t="s">
        <v>1002</v>
      </c>
      <c r="G167" s="1625">
        <v>266636</v>
      </c>
      <c r="H167" s="1624">
        <v>258636</v>
      </c>
    </row>
    <row r="168" spans="1:8">
      <c r="A168" s="1626" t="s">
        <v>198</v>
      </c>
      <c r="B168" s="1627" t="s">
        <v>3886</v>
      </c>
      <c r="C168" s="1628"/>
      <c r="D168" s="1628"/>
      <c r="E168" s="1628"/>
      <c r="F168" s="1654"/>
      <c r="G168" s="1657"/>
      <c r="H168" s="1658"/>
    </row>
    <row r="169" spans="1:8">
      <c r="A169" s="1626" t="s">
        <v>200</v>
      </c>
      <c r="B169" s="1627" t="s">
        <v>3887</v>
      </c>
      <c r="C169" s="1628"/>
      <c r="D169" s="1628"/>
      <c r="E169" s="1628"/>
      <c r="F169" s="1654"/>
      <c r="G169" s="1657">
        <v>2323065</v>
      </c>
      <c r="H169" s="1658">
        <v>5967750</v>
      </c>
    </row>
    <row r="170" spans="1:8">
      <c r="A170" s="1626" t="s">
        <v>202</v>
      </c>
      <c r="B170" s="1627" t="s">
        <v>3888</v>
      </c>
      <c r="C170" s="1628"/>
      <c r="D170" s="1628"/>
      <c r="E170" s="1628"/>
      <c r="F170" s="1654"/>
      <c r="G170" s="1657"/>
      <c r="H170" s="1658"/>
    </row>
    <row r="171" spans="1:8">
      <c r="A171" s="1626" t="s">
        <v>204</v>
      </c>
      <c r="B171" s="1627" t="s">
        <v>4580</v>
      </c>
      <c r="C171" s="1628"/>
      <c r="D171" s="1628"/>
      <c r="E171" s="1628"/>
      <c r="F171" s="1651"/>
      <c r="G171" s="1657">
        <f>SUM(G162:G170)</f>
        <v>355418262</v>
      </c>
      <c r="H171" s="2569">
        <f>SUM(H162:H170)</f>
        <v>315765980</v>
      </c>
    </row>
    <row r="172" spans="1:8" ht="15.75">
      <c r="A172" s="1626" t="s">
        <v>206</v>
      </c>
      <c r="B172" s="1616" t="s">
        <v>2426</v>
      </c>
      <c r="C172" s="1606"/>
      <c r="D172" s="1606"/>
      <c r="E172" s="1606"/>
      <c r="F172" s="1670"/>
      <c r="G172" s="1617"/>
      <c r="H172" s="1672"/>
    </row>
    <row r="173" spans="1:8">
      <c r="A173" s="1626" t="s">
        <v>208</v>
      </c>
      <c r="B173" s="1619" t="s">
        <v>2427</v>
      </c>
      <c r="C173" s="1606"/>
      <c r="D173" s="1606"/>
      <c r="E173" s="1606"/>
      <c r="F173" s="1601" t="s">
        <v>1002</v>
      </c>
      <c r="G173" s="1625">
        <v>59979395</v>
      </c>
      <c r="H173" s="1624">
        <v>69971422</v>
      </c>
    </row>
    <row r="174" spans="1:8">
      <c r="A174" s="1626" t="s">
        <v>965</v>
      </c>
      <c r="B174" s="1619" t="s">
        <v>2428</v>
      </c>
      <c r="C174" s="1606"/>
      <c r="D174" s="1606"/>
      <c r="E174" s="1606"/>
      <c r="F174" s="1601" t="s">
        <v>1002</v>
      </c>
      <c r="G174" s="1625">
        <v>39981346</v>
      </c>
      <c r="H174" s="1624">
        <v>40827552</v>
      </c>
    </row>
    <row r="175" spans="1:8">
      <c r="A175" s="1626" t="s">
        <v>967</v>
      </c>
      <c r="B175" s="1619" t="s">
        <v>2429</v>
      </c>
      <c r="C175" s="1606"/>
      <c r="D175" s="1606"/>
      <c r="E175" s="1606"/>
      <c r="F175" s="1601" t="s">
        <v>1002</v>
      </c>
      <c r="G175" s="1625">
        <v>20350000</v>
      </c>
      <c r="H175" s="1624">
        <v>20350000</v>
      </c>
    </row>
    <row r="176" spans="1:8">
      <c r="A176" s="1626" t="s">
        <v>969</v>
      </c>
      <c r="B176" s="1619" t="s">
        <v>2430</v>
      </c>
      <c r="C176" s="1606"/>
      <c r="D176" s="1606"/>
      <c r="E176" s="1606"/>
      <c r="F176" s="1601" t="s">
        <v>1002</v>
      </c>
      <c r="G176" s="1625">
        <v>22900774</v>
      </c>
      <c r="H176" s="1624">
        <v>37894880</v>
      </c>
    </row>
    <row r="177" spans="1:8">
      <c r="A177" s="1626" t="s">
        <v>971</v>
      </c>
      <c r="B177" s="1619" t="s">
        <v>2431</v>
      </c>
      <c r="C177" s="1606"/>
      <c r="D177" s="1606"/>
      <c r="E177" s="1606"/>
      <c r="F177" s="1601" t="s">
        <v>1002</v>
      </c>
      <c r="G177" s="1625">
        <v>9333101</v>
      </c>
      <c r="H177" s="1624">
        <v>9211281</v>
      </c>
    </row>
    <row r="178" spans="1:8">
      <c r="A178" s="1626" t="s">
        <v>974</v>
      </c>
      <c r="B178" s="1619" t="s">
        <v>2432</v>
      </c>
      <c r="C178" s="1606"/>
      <c r="D178" s="1606"/>
      <c r="E178" s="1606"/>
      <c r="F178" s="1601" t="s">
        <v>1676</v>
      </c>
      <c r="G178" s="1625">
        <v>2929542</v>
      </c>
      <c r="H178" s="1624">
        <v>3103965</v>
      </c>
    </row>
    <row r="179" spans="1:8">
      <c r="A179" s="1626" t="s">
        <v>976</v>
      </c>
      <c r="B179" s="1619" t="s">
        <v>2433</v>
      </c>
      <c r="C179" s="1606"/>
      <c r="D179" s="1606"/>
      <c r="E179" s="1606"/>
      <c r="F179" s="1601" t="s">
        <v>1002</v>
      </c>
      <c r="G179" s="1625">
        <v>9065449</v>
      </c>
      <c r="H179" s="1624">
        <v>8079649</v>
      </c>
    </row>
    <row r="180" spans="1:8">
      <c r="A180" s="1626" t="s">
        <v>978</v>
      </c>
      <c r="B180" s="1619" t="s">
        <v>2434</v>
      </c>
      <c r="C180" s="1606"/>
      <c r="D180" s="1606"/>
      <c r="E180" s="1606"/>
      <c r="F180" s="1601" t="s">
        <v>1002</v>
      </c>
      <c r="G180" s="1625"/>
      <c r="H180" s="1624"/>
    </row>
    <row r="181" spans="1:8">
      <c r="A181" s="1626" t="s">
        <v>980</v>
      </c>
      <c r="B181" s="1619" t="s">
        <v>2435</v>
      </c>
      <c r="C181" s="1606"/>
      <c r="D181" s="1606"/>
      <c r="E181" s="1606"/>
      <c r="F181" s="1601" t="s">
        <v>1002</v>
      </c>
      <c r="G181" s="1625"/>
      <c r="H181" s="1624"/>
    </row>
    <row r="182" spans="1:8">
      <c r="A182" s="1626" t="s">
        <v>982</v>
      </c>
      <c r="B182" s="1619" t="s">
        <v>2436</v>
      </c>
      <c r="C182" s="1606"/>
      <c r="D182" s="1606"/>
      <c r="E182" s="1606"/>
      <c r="F182" s="1601" t="s">
        <v>1002</v>
      </c>
      <c r="G182" s="1625"/>
      <c r="H182" s="1624"/>
    </row>
    <row r="183" spans="1:8">
      <c r="A183" s="1626" t="s">
        <v>983</v>
      </c>
      <c r="B183" s="1619" t="s">
        <v>2437</v>
      </c>
      <c r="C183" s="1606"/>
      <c r="D183" s="1606"/>
      <c r="E183" s="1606"/>
      <c r="F183" s="1601" t="s">
        <v>1002</v>
      </c>
      <c r="G183" s="1625">
        <v>321904</v>
      </c>
      <c r="H183" s="1624">
        <v>96343</v>
      </c>
    </row>
    <row r="184" spans="1:8">
      <c r="A184" s="1626" t="s">
        <v>985</v>
      </c>
      <c r="B184" s="1619" t="s">
        <v>2438</v>
      </c>
      <c r="C184" s="1606"/>
      <c r="D184" s="1606"/>
      <c r="E184" s="1606"/>
      <c r="F184" s="1601" t="s">
        <v>1002</v>
      </c>
      <c r="G184" s="1625">
        <v>157947438</v>
      </c>
      <c r="H184" s="1624">
        <v>169278455</v>
      </c>
    </row>
    <row r="185" spans="1:8">
      <c r="A185" s="1626" t="s">
        <v>987</v>
      </c>
      <c r="B185" s="1619" t="s">
        <v>2439</v>
      </c>
      <c r="C185" s="1606"/>
      <c r="D185" s="1606"/>
      <c r="E185" s="1606"/>
      <c r="F185" s="1601" t="s">
        <v>1002</v>
      </c>
      <c r="G185" s="1625"/>
      <c r="H185" s="1624"/>
    </row>
    <row r="186" spans="1:8">
      <c r="A186" s="1626" t="s">
        <v>989</v>
      </c>
      <c r="B186" s="1627" t="s">
        <v>3890</v>
      </c>
      <c r="C186" s="1628"/>
      <c r="D186" s="1628"/>
      <c r="E186" s="1628"/>
      <c r="F186" s="1654"/>
      <c r="G186" s="1657"/>
      <c r="H186" s="1658">
        <v>9995403</v>
      </c>
    </row>
    <row r="187" spans="1:8">
      <c r="A187" s="1626" t="s">
        <v>991</v>
      </c>
      <c r="B187" s="1627" t="s">
        <v>3891</v>
      </c>
      <c r="C187" s="1628"/>
      <c r="D187" s="1628"/>
      <c r="E187" s="1628"/>
      <c r="F187" s="1654"/>
      <c r="G187" s="1657"/>
      <c r="H187" s="1658">
        <v>-5967751</v>
      </c>
    </row>
    <row r="188" spans="1:8">
      <c r="A188" s="1626" t="s">
        <v>993</v>
      </c>
      <c r="B188" s="1627" t="s">
        <v>3892</v>
      </c>
      <c r="C188" s="1628"/>
      <c r="D188" s="1628"/>
      <c r="E188" s="1628"/>
      <c r="F188" s="1654"/>
      <c r="G188" s="1657">
        <v>11362289</v>
      </c>
      <c r="H188" s="1658"/>
    </row>
    <row r="189" spans="1:8">
      <c r="A189" s="1626" t="s">
        <v>995</v>
      </c>
      <c r="B189" s="1627" t="s">
        <v>3893</v>
      </c>
      <c r="C189" s="1628"/>
      <c r="D189" s="1628"/>
      <c r="E189" s="1628"/>
      <c r="F189" s="1654"/>
      <c r="G189" s="1657">
        <v>-2323065</v>
      </c>
      <c r="H189" s="1658"/>
    </row>
    <row r="190" spans="1:8" ht="15.75" thickBot="1">
      <c r="A190" s="2568" t="s">
        <v>998</v>
      </c>
      <c r="B190" s="1630" t="s">
        <v>4579</v>
      </c>
      <c r="C190" s="1631"/>
      <c r="D190" s="1631"/>
      <c r="E190" s="1631"/>
      <c r="F190" s="2565"/>
      <c r="G190" s="2566">
        <f>SUM(G173:G189)</f>
        <v>331848173</v>
      </c>
      <c r="H190" s="2567">
        <f>SUM(H173:H189)</f>
        <v>362841199</v>
      </c>
    </row>
    <row r="191" spans="1:8">
      <c r="A191" s="1659" t="s">
        <v>4666</v>
      </c>
      <c r="B191" s="1675"/>
      <c r="C191" s="1609"/>
      <c r="D191" s="1609"/>
      <c r="E191" s="1609"/>
      <c r="F191" s="1596"/>
      <c r="G191" s="1642"/>
      <c r="H191" s="1642"/>
    </row>
    <row r="192" spans="1:8">
      <c r="A192" s="1660" t="s">
        <v>2441</v>
      </c>
      <c r="B192" s="1609"/>
      <c r="C192" s="1609"/>
      <c r="D192" s="1641"/>
      <c r="E192" s="1609"/>
      <c r="F192" s="1609"/>
      <c r="G192" s="1640"/>
      <c r="H192" s="1640"/>
    </row>
    <row r="193" spans="1:8" ht="15.75" thickBot="1">
      <c r="A193" s="1675"/>
      <c r="B193" s="1596"/>
      <c r="C193" s="1596"/>
      <c r="D193" s="1596"/>
      <c r="E193" s="1596"/>
      <c r="F193" s="1596"/>
      <c r="G193" s="1642"/>
      <c r="H193" s="1642"/>
    </row>
    <row r="194" spans="1:8">
      <c r="A194" s="1676"/>
      <c r="B194" s="1588" t="s">
        <v>1804</v>
      </c>
      <c r="C194" s="1589" t="s">
        <v>1347</v>
      </c>
      <c r="D194" s="1590"/>
      <c r="E194" s="1590"/>
      <c r="F194" s="1588"/>
      <c r="G194" s="1588" t="s">
        <v>1726</v>
      </c>
      <c r="H194" s="1644" t="s">
        <v>1727</v>
      </c>
    </row>
    <row r="195" spans="1:8">
      <c r="A195" s="1677"/>
      <c r="B195" s="1594" t="str">
        <f>'Data Sheet'!$C$22</f>
        <v>Please fill in the following:</v>
      </c>
      <c r="C195" s="1595" t="s">
        <v>1348</v>
      </c>
      <c r="D195" s="1596" t="s">
        <v>1349</v>
      </c>
      <c r="E195" s="1596"/>
      <c r="F195" s="1645" t="s">
        <v>1350</v>
      </c>
      <c r="G195" s="1645" t="s">
        <v>1729</v>
      </c>
      <c r="H195" s="1598"/>
    </row>
    <row r="196" spans="1:8">
      <c r="A196" s="1678"/>
      <c r="B196" s="1600"/>
      <c r="C196" s="1601" t="s">
        <v>1351</v>
      </c>
      <c r="D196" s="1600" t="s">
        <v>1349</v>
      </c>
      <c r="E196" s="1600"/>
      <c r="F196" s="1646" t="s">
        <v>1352</v>
      </c>
      <c r="G196" s="1647" t="str">
        <f>'Data Sheet'!$C$40</f>
        <v>April 30, 2017</v>
      </c>
      <c r="H196" s="1648" t="str">
        <f>'Data Sheet'!$C$38</f>
        <v>December 31, 2016</v>
      </c>
    </row>
    <row r="197" spans="1:8" ht="15.75">
      <c r="A197" s="1679" t="s">
        <v>2442</v>
      </c>
      <c r="B197" s="1606"/>
      <c r="C197" s="1606"/>
      <c r="D197" s="1606"/>
      <c r="E197" s="1606"/>
      <c r="F197" s="1606"/>
      <c r="G197" s="1606"/>
      <c r="H197" s="1607"/>
    </row>
    <row r="198" spans="1:8">
      <c r="A198" s="1680"/>
      <c r="B198" s="1609"/>
      <c r="C198" s="1609"/>
      <c r="D198" s="1609"/>
      <c r="E198" s="1609"/>
      <c r="F198" s="1610" t="s">
        <v>1740</v>
      </c>
      <c r="G198" s="1610" t="s">
        <v>1841</v>
      </c>
      <c r="H198" s="1611" t="s">
        <v>1841</v>
      </c>
    </row>
    <row r="199" spans="1:8">
      <c r="A199" s="1680" t="s">
        <v>1733</v>
      </c>
      <c r="B199" s="1609" t="s">
        <v>272</v>
      </c>
      <c r="C199" s="1609"/>
      <c r="D199" s="1609"/>
      <c r="E199" s="1609"/>
      <c r="F199" s="1610" t="s">
        <v>3024</v>
      </c>
      <c r="G199" s="1610" t="s">
        <v>1842</v>
      </c>
      <c r="H199" s="1611" t="s">
        <v>2524</v>
      </c>
    </row>
    <row r="200" spans="1:8">
      <c r="A200" s="1626" t="s">
        <v>1736</v>
      </c>
      <c r="B200" s="1606" t="s">
        <v>3026</v>
      </c>
      <c r="C200" s="1606"/>
      <c r="D200" s="1606"/>
      <c r="E200" s="1606"/>
      <c r="F200" s="1613" t="s">
        <v>3027</v>
      </c>
      <c r="G200" s="1613" t="s">
        <v>3028</v>
      </c>
      <c r="H200" s="1614" t="s">
        <v>3029</v>
      </c>
    </row>
    <row r="201" spans="1:8" ht="15.75">
      <c r="A201" s="1626" t="s">
        <v>1000</v>
      </c>
      <c r="B201" s="1616" t="s">
        <v>2443</v>
      </c>
      <c r="C201" s="1606"/>
      <c r="D201" s="1606"/>
      <c r="E201" s="1606"/>
      <c r="F201" s="1613"/>
      <c r="G201" s="1617"/>
      <c r="H201" s="1618"/>
    </row>
    <row r="202" spans="1:8">
      <c r="A202" s="1626" t="s">
        <v>1003</v>
      </c>
      <c r="B202" s="1619" t="s">
        <v>2444</v>
      </c>
      <c r="C202" s="1606"/>
      <c r="D202" s="1606"/>
      <c r="E202" s="1606"/>
      <c r="F202" s="1670"/>
      <c r="G202" s="1671">
        <v>2425684</v>
      </c>
      <c r="H202" s="1622">
        <v>2580963</v>
      </c>
    </row>
    <row r="203" spans="1:8">
      <c r="A203" s="1626" t="s">
        <v>1005</v>
      </c>
      <c r="B203" s="1619" t="s">
        <v>2445</v>
      </c>
      <c r="C203" s="1606"/>
      <c r="D203" s="1606"/>
      <c r="E203" s="1606"/>
      <c r="F203" s="1601" t="s">
        <v>1678</v>
      </c>
      <c r="G203" s="1625">
        <v>1039179</v>
      </c>
      <c r="H203" s="1624">
        <v>845570</v>
      </c>
    </row>
    <row r="204" spans="1:8">
      <c r="A204" s="1626" t="s">
        <v>1007</v>
      </c>
      <c r="B204" s="1619" t="s">
        <v>2446</v>
      </c>
      <c r="C204" s="1606"/>
      <c r="D204" s="1606"/>
      <c r="E204" s="1606"/>
      <c r="F204" s="1670"/>
      <c r="G204" s="1625"/>
      <c r="H204" s="1624"/>
    </row>
    <row r="205" spans="1:8">
      <c r="A205" s="1626" t="s">
        <v>1009</v>
      </c>
      <c r="B205" s="1619" t="s">
        <v>2447</v>
      </c>
      <c r="C205" s="1606"/>
      <c r="D205" s="1606"/>
      <c r="E205" s="1606"/>
      <c r="F205" s="1601">
        <v>269</v>
      </c>
      <c r="G205" s="1625">
        <v>5374177</v>
      </c>
      <c r="H205" s="1624">
        <v>2889036</v>
      </c>
    </row>
    <row r="206" spans="1:8">
      <c r="A206" s="1626" t="s">
        <v>1011</v>
      </c>
      <c r="B206" s="1619" t="s">
        <v>2448</v>
      </c>
      <c r="C206" s="1606"/>
      <c r="D206" s="1606"/>
      <c r="E206" s="1606"/>
      <c r="F206" s="1601">
        <v>278</v>
      </c>
      <c r="G206" s="1625">
        <v>109026962</v>
      </c>
      <c r="H206" s="1624">
        <v>116542656</v>
      </c>
    </row>
    <row r="207" spans="1:8">
      <c r="A207" s="1626" t="s">
        <v>1013</v>
      </c>
      <c r="B207" s="1619" t="s">
        <v>2449</v>
      </c>
      <c r="C207" s="1606"/>
      <c r="D207" s="1606"/>
      <c r="E207" s="1606"/>
      <c r="F207" s="1601">
        <v>269</v>
      </c>
      <c r="G207" s="1625"/>
      <c r="H207" s="1624"/>
    </row>
    <row r="208" spans="1:8">
      <c r="A208" s="1626" t="s">
        <v>1015</v>
      </c>
      <c r="B208" s="1619" t="s">
        <v>2450</v>
      </c>
      <c r="C208" s="1606"/>
      <c r="D208" s="1606"/>
      <c r="E208" s="1606"/>
      <c r="F208" s="1601" t="s">
        <v>2451</v>
      </c>
      <c r="G208" s="1625">
        <f>350480655+138840741</f>
        <v>489321396</v>
      </c>
      <c r="H208" s="1624">
        <f>417935628+355318448</f>
        <v>773254076</v>
      </c>
    </row>
    <row r="209" spans="1:8">
      <c r="A209" s="1626" t="s">
        <v>1017</v>
      </c>
      <c r="B209" s="1627" t="s">
        <v>4578</v>
      </c>
      <c r="C209" s="1628"/>
      <c r="D209" s="1628"/>
      <c r="E209" s="1628"/>
      <c r="F209" s="1670"/>
      <c r="G209" s="1671">
        <f>SUM(G202:G208)</f>
        <v>607187398</v>
      </c>
      <c r="H209" s="1622">
        <f>SUM(H202:H208)</f>
        <v>896112301</v>
      </c>
    </row>
    <row r="210" spans="1:8" ht="15.75">
      <c r="A210" s="1626" t="s">
        <v>1019</v>
      </c>
      <c r="B210" s="1616"/>
      <c r="C210" s="1606"/>
      <c r="D210" s="1606"/>
      <c r="E210" s="1606"/>
      <c r="F210" s="1670"/>
      <c r="G210" s="1625"/>
      <c r="H210" s="1624"/>
    </row>
    <row r="211" spans="1:8">
      <c r="A211" s="1626" t="s">
        <v>1021</v>
      </c>
      <c r="B211" s="1619"/>
      <c r="C211" s="1606"/>
      <c r="D211" s="1606"/>
      <c r="E211" s="1606"/>
      <c r="F211" s="1670"/>
      <c r="G211" s="1625"/>
      <c r="H211" s="1624"/>
    </row>
    <row r="212" spans="1:8">
      <c r="A212" s="1626" t="s">
        <v>1023</v>
      </c>
      <c r="B212" s="1619"/>
      <c r="C212" s="1606"/>
      <c r="D212" s="1606"/>
      <c r="E212" s="1606"/>
      <c r="F212" s="1670"/>
      <c r="G212" s="1625"/>
      <c r="H212" s="1624"/>
    </row>
    <row r="213" spans="1:8">
      <c r="A213" s="1626" t="s">
        <v>1025</v>
      </c>
      <c r="B213" s="1619"/>
      <c r="C213" s="1606"/>
      <c r="D213" s="1606"/>
      <c r="E213" s="1606"/>
      <c r="F213" s="1670"/>
      <c r="G213" s="1625">
        <f>SUM(G211:G212)</f>
        <v>0</v>
      </c>
      <c r="H213" s="1624">
        <f>SUM(H211:H212)</f>
        <v>0</v>
      </c>
    </row>
    <row r="214" spans="1:8" ht="15.75">
      <c r="A214" s="1626" t="s">
        <v>1027</v>
      </c>
      <c r="B214" s="1616"/>
      <c r="C214" s="1606"/>
      <c r="D214" s="1606"/>
      <c r="E214" s="1606"/>
      <c r="F214" s="1670"/>
      <c r="G214" s="1625"/>
      <c r="H214" s="1624"/>
    </row>
    <row r="215" spans="1:8">
      <c r="A215" s="1626" t="s">
        <v>1029</v>
      </c>
      <c r="B215" s="1619"/>
      <c r="C215" s="1606"/>
      <c r="D215" s="1606"/>
      <c r="E215" s="1606"/>
      <c r="F215" s="1670"/>
      <c r="G215" s="1625"/>
      <c r="H215" s="1624"/>
    </row>
    <row r="216" spans="1:8">
      <c r="A216" s="1626" t="s">
        <v>1030</v>
      </c>
      <c r="B216" s="1619"/>
      <c r="C216" s="1606"/>
      <c r="D216" s="1606"/>
      <c r="E216" s="1606"/>
      <c r="F216" s="1670"/>
      <c r="G216" s="1625"/>
      <c r="H216" s="1624"/>
    </row>
    <row r="217" spans="1:8">
      <c r="A217" s="1626" t="s">
        <v>2271</v>
      </c>
      <c r="B217" s="1619"/>
      <c r="C217" s="1606"/>
      <c r="D217" s="1606"/>
      <c r="E217" s="1606"/>
      <c r="F217" s="1670"/>
      <c r="G217" s="1625"/>
      <c r="H217" s="1624"/>
    </row>
    <row r="218" spans="1:8">
      <c r="A218" s="1626" t="s">
        <v>2273</v>
      </c>
      <c r="B218" s="1619"/>
      <c r="C218" s="1606"/>
      <c r="D218" s="1606"/>
      <c r="E218" s="1606"/>
      <c r="F218" s="1670"/>
      <c r="G218" s="1625">
        <f>SUM(G215:G217)</f>
        <v>0</v>
      </c>
      <c r="H218" s="1624">
        <f>SUM(H215:H217)</f>
        <v>0</v>
      </c>
    </row>
    <row r="219" spans="1:8">
      <c r="A219" s="1626" t="s">
        <v>2274</v>
      </c>
      <c r="B219" s="1619"/>
      <c r="C219" s="1606"/>
      <c r="D219" s="1606"/>
      <c r="E219" s="1606"/>
      <c r="F219" s="1670"/>
      <c r="G219" s="1625"/>
      <c r="H219" s="1624"/>
    </row>
    <row r="220" spans="1:8" ht="15.75">
      <c r="A220" s="1626" t="s">
        <v>3880</v>
      </c>
      <c r="B220" s="3176"/>
      <c r="C220" s="1606"/>
      <c r="D220" s="1606"/>
      <c r="E220" s="1606"/>
      <c r="F220" s="1670"/>
      <c r="G220" s="1625"/>
      <c r="H220" s="1624"/>
    </row>
    <row r="221" spans="1:8">
      <c r="A221" s="1626" t="s">
        <v>3881</v>
      </c>
      <c r="B221" s="1619"/>
      <c r="C221" s="1606"/>
      <c r="D221" s="1606"/>
      <c r="E221" s="1606"/>
      <c r="F221" s="1670"/>
      <c r="G221" s="1625"/>
      <c r="H221" s="1624"/>
    </row>
    <row r="222" spans="1:8">
      <c r="A222" s="1626" t="s">
        <v>3882</v>
      </c>
      <c r="B222" s="1619"/>
      <c r="C222" s="1606"/>
      <c r="D222" s="1606"/>
      <c r="E222" s="1606"/>
      <c r="F222" s="1670"/>
      <c r="G222" s="1625"/>
      <c r="H222" s="1624"/>
    </row>
    <row r="223" spans="1:8">
      <c r="A223" s="1626" t="s">
        <v>3894</v>
      </c>
      <c r="B223" s="1681" t="s">
        <v>3896</v>
      </c>
      <c r="C223" s="1660"/>
      <c r="D223" s="1660"/>
      <c r="E223" s="1660"/>
      <c r="F223" s="1610"/>
      <c r="G223" s="1682"/>
      <c r="H223" s="1683"/>
    </row>
    <row r="224" spans="1:8">
      <c r="A224" s="1626"/>
      <c r="B224" s="1684" t="s">
        <v>3895</v>
      </c>
      <c r="C224" s="1628"/>
      <c r="D224" s="1628"/>
      <c r="E224" s="1628"/>
      <c r="F224" s="1613"/>
      <c r="G224" s="1671">
        <f>G152+G160+G171+G190+G209+G213+G218</f>
        <v>2558246003</v>
      </c>
      <c r="H224" s="1622">
        <f>H152+H160+H171+H190+H209+H213+H218</f>
        <v>2878957233</v>
      </c>
    </row>
    <row r="225" spans="1:8">
      <c r="A225" s="1593"/>
      <c r="B225" s="1609"/>
      <c r="C225" s="1609"/>
      <c r="D225" s="1609"/>
      <c r="E225" s="1609"/>
      <c r="F225" s="1609"/>
      <c r="G225" s="1640"/>
      <c r="H225" s="1685"/>
    </row>
    <row r="226" spans="1:8" ht="15.75">
      <c r="A226" s="1593"/>
      <c r="B226" s="1686" t="s">
        <v>2452</v>
      </c>
      <c r="C226" s="1609"/>
      <c r="D226" s="1609"/>
      <c r="E226" s="1609"/>
      <c r="F226" s="1609"/>
      <c r="G226" s="1640"/>
      <c r="H226" s="1685"/>
    </row>
    <row r="227" spans="1:8">
      <c r="A227" s="1593"/>
      <c r="B227" s="1639" t="s">
        <v>164</v>
      </c>
      <c r="C227" s="1609"/>
      <c r="D227" s="1609"/>
      <c r="E227" s="1609"/>
      <c r="F227" s="1609"/>
      <c r="G227" s="1640"/>
      <c r="H227" s="1685"/>
    </row>
    <row r="228" spans="1:8">
      <c r="A228" s="1593"/>
      <c r="B228" s="1639" t="s">
        <v>165</v>
      </c>
      <c r="C228" s="1609"/>
      <c r="D228" s="1609"/>
      <c r="E228" s="1609"/>
      <c r="F228" s="1609"/>
      <c r="G228" s="1640"/>
      <c r="H228" s="1685"/>
    </row>
    <row r="229" spans="1:8">
      <c r="A229" s="1593"/>
      <c r="B229" s="1609"/>
      <c r="C229" s="1609"/>
      <c r="D229" s="1609"/>
      <c r="E229" s="1609"/>
      <c r="F229" s="1609"/>
      <c r="G229" s="1640"/>
      <c r="H229" s="1685"/>
    </row>
    <row r="230" spans="1:8">
      <c r="A230" s="1593"/>
      <c r="B230" s="1609"/>
      <c r="C230" s="1609"/>
      <c r="D230" s="1609"/>
      <c r="E230" s="1609"/>
      <c r="F230" s="1609"/>
      <c r="G230" s="1640"/>
      <c r="H230" s="1685"/>
    </row>
    <row r="231" spans="1:8">
      <c r="A231" s="1593"/>
      <c r="B231" s="1609"/>
      <c r="C231" s="1609"/>
      <c r="D231" s="1609"/>
      <c r="E231" s="1609"/>
      <c r="F231" s="1609"/>
      <c r="G231" s="1640"/>
      <c r="H231" s="1685"/>
    </row>
    <row r="232" spans="1:8">
      <c r="A232" s="1593"/>
      <c r="B232" s="1609"/>
      <c r="C232" s="1609"/>
      <c r="D232" s="1609"/>
      <c r="E232" s="1609"/>
      <c r="F232" s="1609"/>
      <c r="G232" s="1640"/>
      <c r="H232" s="1685"/>
    </row>
    <row r="233" spans="1:8">
      <c r="A233" s="1593"/>
      <c r="B233" s="1609"/>
      <c r="C233" s="1609"/>
      <c r="D233" s="1609"/>
      <c r="E233" s="1609"/>
      <c r="F233" s="1609"/>
      <c r="G233" s="1640"/>
      <c r="H233" s="1685"/>
    </row>
    <row r="234" spans="1:8">
      <c r="A234" s="1593"/>
      <c r="B234" s="1609"/>
      <c r="C234" s="1609"/>
      <c r="D234" s="1609"/>
      <c r="E234" s="1609"/>
      <c r="F234" s="1609"/>
      <c r="G234" s="1640"/>
      <c r="H234" s="1685"/>
    </row>
    <row r="235" spans="1:8">
      <c r="A235" s="1593"/>
      <c r="B235" s="1609"/>
      <c r="C235" s="1609"/>
      <c r="D235" s="1609"/>
      <c r="E235" s="1609"/>
      <c r="F235" s="1609"/>
      <c r="G235" s="1640"/>
      <c r="H235" s="1685"/>
    </row>
    <row r="236" spans="1:8">
      <c r="A236" s="1593"/>
      <c r="B236" s="1609"/>
      <c r="C236" s="1609"/>
      <c r="D236" s="1609"/>
      <c r="E236" s="1609"/>
      <c r="F236" s="1609"/>
      <c r="G236" s="1640"/>
      <c r="H236" s="1685"/>
    </row>
    <row r="237" spans="1:8">
      <c r="A237" s="1593"/>
      <c r="B237" s="1609"/>
      <c r="C237" s="1609"/>
      <c r="D237" s="1609"/>
      <c r="E237" s="1609"/>
      <c r="F237" s="1609"/>
      <c r="G237" s="1640"/>
      <c r="H237" s="1685"/>
    </row>
    <row r="238" spans="1:8">
      <c r="A238" s="1593"/>
      <c r="B238" s="1609"/>
      <c r="C238" s="1609"/>
      <c r="D238" s="1609"/>
      <c r="E238" s="1609"/>
      <c r="F238" s="1609"/>
      <c r="G238" s="1640"/>
      <c r="H238" s="1685"/>
    </row>
    <row r="239" spans="1:8">
      <c r="A239" s="1593"/>
      <c r="B239" s="1609"/>
      <c r="C239" s="1609"/>
      <c r="D239" s="1609"/>
      <c r="E239" s="1609"/>
      <c r="F239" s="1609"/>
      <c r="G239" s="1640"/>
      <c r="H239" s="1685"/>
    </row>
    <row r="240" spans="1:8">
      <c r="A240" s="1593"/>
      <c r="B240" s="1609"/>
      <c r="C240" s="1609"/>
      <c r="D240" s="1609"/>
      <c r="E240" s="1609"/>
      <c r="F240" s="1609"/>
      <c r="G240" s="1640"/>
      <c r="H240" s="1685"/>
    </row>
    <row r="241" spans="1:8">
      <c r="A241" s="1593"/>
      <c r="B241" s="1596"/>
      <c r="C241" s="1609"/>
      <c r="D241" s="1609"/>
      <c r="E241" s="1609"/>
      <c r="F241" s="1609"/>
      <c r="G241" s="1640"/>
      <c r="H241" s="1685"/>
    </row>
    <row r="242" spans="1:8">
      <c r="A242" s="1593"/>
      <c r="B242" s="1596"/>
      <c r="C242" s="1609"/>
      <c r="D242" s="1609"/>
      <c r="E242" s="1609"/>
      <c r="F242" s="1609"/>
      <c r="G242" s="1640"/>
      <c r="H242" s="1685"/>
    </row>
    <row r="243" spans="1:8">
      <c r="A243" s="1593"/>
      <c r="B243" s="1596"/>
      <c r="C243" s="1609"/>
      <c r="D243" s="1609"/>
      <c r="E243" s="1609"/>
      <c r="F243" s="1609"/>
      <c r="G243" s="1640"/>
      <c r="H243" s="1685"/>
    </row>
    <row r="244" spans="1:8">
      <c r="A244" s="1593"/>
      <c r="B244" s="1596"/>
      <c r="C244" s="1609"/>
      <c r="D244" s="1609"/>
      <c r="E244" s="1609"/>
      <c r="F244" s="1609"/>
      <c r="G244" s="1640"/>
      <c r="H244" s="1685"/>
    </row>
    <row r="245" spans="1:8">
      <c r="A245" s="1593"/>
      <c r="B245" s="1596"/>
      <c r="C245" s="1609"/>
      <c r="D245" s="1609"/>
      <c r="E245" s="1609"/>
      <c r="F245" s="1609"/>
      <c r="G245" s="1640"/>
      <c r="H245" s="1685"/>
    </row>
    <row r="246" spans="1:8">
      <c r="A246" s="1593"/>
      <c r="B246" s="1596"/>
      <c r="C246" s="1609"/>
      <c r="D246" s="1609"/>
      <c r="E246" s="1609"/>
      <c r="F246" s="1609"/>
      <c r="G246" s="1640"/>
      <c r="H246" s="1685"/>
    </row>
    <row r="247" spans="1:8">
      <c r="A247" s="1593"/>
      <c r="B247" s="1596"/>
      <c r="C247" s="1609"/>
      <c r="D247" s="1609"/>
      <c r="E247" s="1609"/>
      <c r="F247" s="1609"/>
      <c r="G247" s="1640"/>
      <c r="H247" s="1685"/>
    </row>
    <row r="248" spans="1:8">
      <c r="A248" s="1593"/>
      <c r="B248" s="1596"/>
      <c r="C248" s="1609"/>
      <c r="D248" s="1609"/>
      <c r="E248" s="1609"/>
      <c r="F248" s="1609"/>
      <c r="G248" s="1640"/>
      <c r="H248" s="1685"/>
    </row>
    <row r="249" spans="1:8">
      <c r="A249" s="1593"/>
      <c r="B249" s="1596"/>
      <c r="C249" s="1609"/>
      <c r="D249" s="1609"/>
      <c r="E249" s="1609"/>
      <c r="F249" s="1609"/>
      <c r="G249" s="1640"/>
      <c r="H249" s="1685"/>
    </row>
    <row r="250" spans="1:8">
      <c r="A250" s="1593"/>
      <c r="B250" s="1596"/>
      <c r="C250" s="1609"/>
      <c r="D250" s="1609"/>
      <c r="E250" s="1609"/>
      <c r="F250" s="1609"/>
      <c r="G250" s="1640"/>
      <c r="H250" s="1685"/>
    </row>
    <row r="251" spans="1:8" ht="15.75" thickBot="1">
      <c r="A251" s="1665"/>
      <c r="B251" s="1666"/>
      <c r="C251" s="1667"/>
      <c r="D251" s="1667"/>
      <c r="E251" s="1667"/>
      <c r="F251" s="1667"/>
      <c r="G251" s="1687"/>
      <c r="H251" s="1688"/>
    </row>
    <row r="252" spans="1:8">
      <c r="A252" s="1659" t="s">
        <v>4666</v>
      </c>
      <c r="B252" s="1675"/>
      <c r="C252" s="1609"/>
      <c r="D252" s="1609"/>
      <c r="E252" s="1609"/>
      <c r="F252" s="1609"/>
      <c r="G252" s="1640"/>
      <c r="H252" s="1640"/>
    </row>
    <row r="253" spans="1:8">
      <c r="A253" s="1609" t="s">
        <v>166</v>
      </c>
      <c r="B253" s="1609"/>
      <c r="C253" s="1609"/>
      <c r="D253" s="1641"/>
      <c r="E253" s="1609"/>
      <c r="F253" s="1609"/>
      <c r="G253" s="1640"/>
      <c r="H253" s="1640"/>
    </row>
  </sheetData>
  <printOptions horizontalCentered="1" verticalCentered="1"/>
  <pageMargins left="0.5" right="0.5" top="0" bottom="0" header="0.25" footer="0.25"/>
  <pageSetup scale="65" fitToHeight="4" orientation="portrait" r:id="rId1"/>
  <headerFooter alignWithMargins="0"/>
  <rowBreaks count="3" manualBreakCount="3">
    <brk id="68" max="16383" man="1"/>
    <brk id="129" max="16383" man="1"/>
    <brk id="19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64"/>
  <sheetViews>
    <sheetView defaultGridColor="0" view="pageBreakPreview" topLeftCell="O1" colorId="22" zoomScale="50" zoomScaleNormal="70" zoomScaleSheetLayoutView="50" workbookViewId="0"/>
  </sheetViews>
  <sheetFormatPr defaultColWidth="9.6640625" defaultRowHeight="15"/>
  <cols>
    <col min="1" max="1" width="4.6640625" style="1586" customWidth="1"/>
    <col min="2" max="2" width="53.33203125" style="1586" customWidth="1"/>
    <col min="3" max="3" width="3.6640625" style="1586" customWidth="1"/>
    <col min="4" max="5" width="2.6640625" style="1586" customWidth="1"/>
    <col min="6" max="6" width="15.44140625" style="1586" customWidth="1"/>
    <col min="7" max="7" width="18.5546875" style="1586" customWidth="1"/>
    <col min="8" max="8" width="16.6640625" style="1586" customWidth="1"/>
    <col min="9" max="9" width="18.6640625" style="1586" customWidth="1"/>
    <col min="10" max="10" width="21" style="1586" customWidth="1"/>
    <col min="11" max="11" width="23.44140625" style="1586" customWidth="1"/>
    <col min="12" max="14" width="16.6640625" style="1586" customWidth="1"/>
    <col min="15" max="16" width="4.6640625" style="1586" customWidth="1"/>
    <col min="17" max="22" width="14.6640625" style="1586" customWidth="1"/>
    <col min="23" max="23" width="5.6640625" style="1586" customWidth="1"/>
    <col min="24" max="24" width="49" style="1586" customWidth="1"/>
    <col min="25" max="25" width="3.77734375" style="1586" customWidth="1"/>
    <col min="26" max="26" width="3.109375" style="1586" customWidth="1"/>
    <col min="27" max="27" width="2.77734375" style="1586" customWidth="1"/>
    <col min="28" max="28" width="13.6640625" style="1586" customWidth="1"/>
    <col min="29" max="29" width="15.77734375" style="1586" customWidth="1"/>
    <col min="30" max="30" width="16.77734375" style="1586" customWidth="1"/>
    <col min="31" max="16384" width="9.6640625" style="1586"/>
  </cols>
  <sheetData>
    <row r="1" spans="1:30">
      <c r="A1" s="1689"/>
      <c r="B1" s="1690" t="s">
        <v>1804</v>
      </c>
      <c r="C1" s="1691" t="s">
        <v>1347</v>
      </c>
      <c r="D1" s="1692"/>
      <c r="E1" s="1692"/>
      <c r="F1" s="1690"/>
      <c r="G1" s="1690" t="s">
        <v>1726</v>
      </c>
      <c r="H1" s="1693" t="s">
        <v>1727</v>
      </c>
      <c r="I1" s="1689" t="s">
        <v>1804</v>
      </c>
      <c r="J1" s="1694"/>
      <c r="K1" s="1691" t="s">
        <v>1347</v>
      </c>
      <c r="L1" s="1690"/>
      <c r="M1" s="1690" t="s">
        <v>1806</v>
      </c>
      <c r="N1" s="1692" t="s">
        <v>1727</v>
      </c>
      <c r="O1" s="1693"/>
      <c r="P1" s="1689" t="s">
        <v>1804</v>
      </c>
      <c r="Q1" s="1694"/>
      <c r="R1" s="1692"/>
      <c r="S1" s="1691" t="s">
        <v>1347</v>
      </c>
      <c r="T1" s="1690"/>
      <c r="U1" s="1690" t="s">
        <v>1806</v>
      </c>
      <c r="V1" s="1695" t="s">
        <v>1727</v>
      </c>
      <c r="W1" s="1689"/>
      <c r="X1" s="1690" t="s">
        <v>1804</v>
      </c>
      <c r="Y1" s="1691" t="s">
        <v>1347</v>
      </c>
      <c r="Z1" s="1692"/>
      <c r="AA1" s="1692"/>
      <c r="AB1" s="1690"/>
      <c r="AC1" s="1690" t="s">
        <v>1726</v>
      </c>
      <c r="AD1" s="1696" t="s">
        <v>1807</v>
      </c>
    </row>
    <row r="2" spans="1:30">
      <c r="A2" s="1697"/>
      <c r="B2" s="1543" t="str">
        <f>'Data Sheet'!$C$25</f>
        <v>Orange &amp; Rockland Utilities, Inc</v>
      </c>
      <c r="C2" s="1698" t="s">
        <v>1348</v>
      </c>
      <c r="D2" s="1699" t="s">
        <v>1349</v>
      </c>
      <c r="E2" s="1699"/>
      <c r="F2" s="1700" t="s">
        <v>1350</v>
      </c>
      <c r="G2" s="1700" t="s">
        <v>1729</v>
      </c>
      <c r="H2" s="1701"/>
      <c r="I2" s="1542" t="str">
        <f>'Data Sheet'!$C$25</f>
        <v>Orange &amp; Rockland Utilities, Inc</v>
      </c>
      <c r="J2" s="1564"/>
      <c r="K2" s="1702" t="s">
        <v>167</v>
      </c>
      <c r="L2" s="1543"/>
      <c r="M2" s="1700" t="s">
        <v>1729</v>
      </c>
      <c r="N2" s="1699"/>
      <c r="O2" s="1701"/>
      <c r="P2" s="1542" t="str">
        <f>'Data Sheet'!$C$25</f>
        <v>Orange &amp; Rockland Utilities, Inc</v>
      </c>
      <c r="Q2" s="1564"/>
      <c r="R2" s="1699"/>
      <c r="S2" s="1702" t="s">
        <v>167</v>
      </c>
      <c r="T2" s="1700"/>
      <c r="U2" s="1700" t="s">
        <v>1729</v>
      </c>
      <c r="V2" s="1703"/>
      <c r="W2" s="1697"/>
      <c r="X2" s="1543" t="str">
        <f>'Data Sheet'!$C$25</f>
        <v>Orange &amp; Rockland Utilities, Inc</v>
      </c>
      <c r="Y2" s="1698" t="s">
        <v>1348</v>
      </c>
      <c r="Z2" s="1699" t="s">
        <v>1349</v>
      </c>
      <c r="AA2" s="1699"/>
      <c r="AB2" s="1700" t="s">
        <v>1350</v>
      </c>
      <c r="AC2" s="1700" t="s">
        <v>1729</v>
      </c>
      <c r="AD2" s="1701"/>
    </row>
    <row r="3" spans="1:30" ht="15" customHeight="1">
      <c r="A3" s="1704"/>
      <c r="B3" s="1705"/>
      <c r="C3" s="1706" t="s">
        <v>1351</v>
      </c>
      <c r="D3" s="1705" t="s">
        <v>1349</v>
      </c>
      <c r="E3" s="1705"/>
      <c r="F3" s="1707" t="s">
        <v>1352</v>
      </c>
      <c r="G3" s="1647" t="str">
        <f>'Data Sheet'!$C$40</f>
        <v>April 30, 2017</v>
      </c>
      <c r="H3" s="1648" t="str">
        <f>'Data Sheet'!$C$38</f>
        <v>December 31, 2016</v>
      </c>
      <c r="I3" s="1704"/>
      <c r="J3" s="1708"/>
      <c r="K3" s="1709" t="s">
        <v>168</v>
      </c>
      <c r="L3" s="1546"/>
      <c r="M3" s="1647" t="str">
        <f>'Data Sheet'!$C$40</f>
        <v>April 30, 2017</v>
      </c>
      <c r="N3" s="1710" t="str">
        <f>'Data Sheet'!$C$38</f>
        <v>December 31, 2016</v>
      </c>
      <c r="O3" s="1711"/>
      <c r="P3" s="1704"/>
      <c r="Q3" s="1708"/>
      <c r="R3" s="1705"/>
      <c r="S3" s="1709" t="s">
        <v>168</v>
      </c>
      <c r="T3" s="1707"/>
      <c r="U3" s="1647" t="str">
        <f>'Data Sheet'!$C$40</f>
        <v>April 30, 2017</v>
      </c>
      <c r="V3" s="1648" t="str">
        <f>'Data Sheet'!$C$38</f>
        <v>December 31, 2016</v>
      </c>
      <c r="W3" s="1704"/>
      <c r="X3" s="1705"/>
      <c r="Y3" s="1706" t="s">
        <v>1351</v>
      </c>
      <c r="Z3" s="1705" t="s">
        <v>1349</v>
      </c>
      <c r="AA3" s="1705"/>
      <c r="AB3" s="1707" t="s">
        <v>1352</v>
      </c>
      <c r="AC3" s="1647" t="str">
        <f>'Data Sheet'!$C$40</f>
        <v>April 30, 2017</v>
      </c>
      <c r="AD3" s="1648" t="str">
        <f>'Data Sheet'!$C$38</f>
        <v>December 31, 2016</v>
      </c>
    </row>
    <row r="4" spans="1:30" ht="15" customHeight="1">
      <c r="A4" s="1712" t="s">
        <v>169</v>
      </c>
      <c r="B4" s="1713"/>
      <c r="C4" s="1713"/>
      <c r="D4" s="1713"/>
      <c r="E4" s="1713"/>
      <c r="F4" s="1713"/>
      <c r="G4" s="1713"/>
      <c r="H4" s="1714"/>
      <c r="I4" s="1712" t="s">
        <v>170</v>
      </c>
      <c r="J4" s="1713"/>
      <c r="K4" s="1713"/>
      <c r="L4" s="1713"/>
      <c r="M4" s="1713"/>
      <c r="N4" s="1713"/>
      <c r="O4" s="1714"/>
      <c r="P4" s="1712" t="s">
        <v>170</v>
      </c>
      <c r="Q4" s="1713"/>
      <c r="R4" s="1713"/>
      <c r="S4" s="1713"/>
      <c r="T4" s="1713"/>
      <c r="U4" s="1713"/>
      <c r="V4" s="1714"/>
      <c r="W4" s="1712" t="s">
        <v>170</v>
      </c>
      <c r="X4" s="1713"/>
      <c r="Y4" s="1713"/>
      <c r="Z4" s="1713"/>
      <c r="AA4" s="1713"/>
      <c r="AB4" s="1713"/>
      <c r="AC4" s="1713"/>
      <c r="AD4" s="1714"/>
    </row>
    <row r="5" spans="1:30" ht="15" customHeight="1">
      <c r="A5" s="1697"/>
      <c r="B5" s="3447" t="s">
        <v>631</v>
      </c>
      <c r="C5" s="1715"/>
      <c r="D5" s="3447" t="s">
        <v>632</v>
      </c>
      <c r="E5" s="3447"/>
      <c r="F5" s="3447"/>
      <c r="G5" s="3447"/>
      <c r="H5" s="3459"/>
      <c r="I5" s="3455" t="s">
        <v>4408</v>
      </c>
      <c r="J5" s="3447"/>
      <c r="K5" s="3447"/>
      <c r="L5" s="3447" t="s">
        <v>263</v>
      </c>
      <c r="M5" s="3448"/>
      <c r="N5" s="3448"/>
      <c r="O5" s="3449"/>
      <c r="P5" s="1716"/>
      <c r="Q5" s="1715"/>
      <c r="R5" s="1715"/>
      <c r="S5" s="1715"/>
      <c r="T5" s="1715"/>
      <c r="U5" s="1715"/>
      <c r="V5" s="1701"/>
      <c r="W5" s="1717"/>
      <c r="X5" s="1699"/>
      <c r="Y5" s="1699"/>
      <c r="Z5" s="1699"/>
      <c r="AA5" s="1699"/>
      <c r="AB5" s="1698" t="s">
        <v>1440</v>
      </c>
      <c r="AC5" s="1709" t="s">
        <v>1441</v>
      </c>
      <c r="AD5" s="1711"/>
    </row>
    <row r="6" spans="1:30">
      <c r="A6" s="1697"/>
      <c r="B6" s="3457"/>
      <c r="C6" s="1715"/>
      <c r="D6" s="3457"/>
      <c r="E6" s="3457"/>
      <c r="F6" s="3457"/>
      <c r="G6" s="3457"/>
      <c r="H6" s="3460"/>
      <c r="I6" s="3456"/>
      <c r="J6" s="3457"/>
      <c r="K6" s="3457"/>
      <c r="L6" s="3450"/>
      <c r="M6" s="3450"/>
      <c r="N6" s="3450"/>
      <c r="O6" s="3451"/>
      <c r="P6" s="1716"/>
      <c r="Q6" s="1715"/>
      <c r="R6" s="1715"/>
      <c r="S6" s="1715"/>
      <c r="T6" s="1715"/>
      <c r="U6" s="1715"/>
      <c r="V6" s="1701"/>
      <c r="W6" s="1717" t="s">
        <v>1733</v>
      </c>
      <c r="X6" s="1718" t="s">
        <v>1442</v>
      </c>
      <c r="Y6" s="1699"/>
      <c r="Z6" s="1699"/>
      <c r="AA6" s="1699"/>
      <c r="AB6" s="1698" t="s">
        <v>3024</v>
      </c>
      <c r="AC6" s="1698" t="s">
        <v>177</v>
      </c>
      <c r="AD6" s="1719" t="s">
        <v>180</v>
      </c>
    </row>
    <row r="7" spans="1:30">
      <c r="A7" s="1697"/>
      <c r="B7" s="3457"/>
      <c r="C7" s="1715"/>
      <c r="D7" s="3457"/>
      <c r="E7" s="3457"/>
      <c r="F7" s="3457"/>
      <c r="G7" s="3457"/>
      <c r="H7" s="3460"/>
      <c r="I7" s="3456"/>
      <c r="J7" s="3457"/>
      <c r="K7" s="3457"/>
      <c r="L7" s="3450" t="s">
        <v>264</v>
      </c>
      <c r="M7" s="3450"/>
      <c r="N7" s="3450"/>
      <c r="O7" s="3452"/>
      <c r="P7" s="1716"/>
      <c r="Q7" s="1715"/>
      <c r="R7" s="1715"/>
      <c r="S7" s="1715"/>
      <c r="T7" s="1715"/>
      <c r="U7" s="1715"/>
      <c r="V7" s="1701"/>
      <c r="W7" s="1720" t="s">
        <v>1736</v>
      </c>
      <c r="X7" s="1713" t="s">
        <v>3026</v>
      </c>
      <c r="Y7" s="1713"/>
      <c r="Z7" s="1713"/>
      <c r="AA7" s="1713"/>
      <c r="AB7" s="1721" t="s">
        <v>3027</v>
      </c>
      <c r="AC7" s="1721" t="s">
        <v>3028</v>
      </c>
      <c r="AD7" s="1722" t="s">
        <v>3029</v>
      </c>
    </row>
    <row r="8" spans="1:30">
      <c r="A8" s="1697"/>
      <c r="B8" s="3457"/>
      <c r="C8" s="1715"/>
      <c r="D8" s="3457"/>
      <c r="E8" s="3457"/>
      <c r="F8" s="3457"/>
      <c r="G8" s="3457"/>
      <c r="H8" s="3460"/>
      <c r="I8" s="3456" t="s">
        <v>265</v>
      </c>
      <c r="J8" s="3457"/>
      <c r="K8" s="3457"/>
      <c r="L8" s="3450"/>
      <c r="M8" s="3450"/>
      <c r="N8" s="3450"/>
      <c r="O8" s="3452"/>
      <c r="P8" s="1716"/>
      <c r="Q8" s="1715"/>
      <c r="R8" s="1715"/>
      <c r="S8" s="1715"/>
      <c r="T8" s="1715"/>
      <c r="U8" s="1723"/>
      <c r="V8" s="1701"/>
      <c r="W8" s="1724" t="s">
        <v>597</v>
      </c>
      <c r="X8" s="1725" t="s">
        <v>1443</v>
      </c>
      <c r="Y8" s="1713"/>
      <c r="Z8" s="1713"/>
      <c r="AA8" s="1713"/>
      <c r="AB8" s="1721" t="s">
        <v>1444</v>
      </c>
      <c r="AC8" s="1726">
        <f>G49</f>
        <v>78162359</v>
      </c>
      <c r="AD8" s="1727">
        <f>H49</f>
        <v>72845458</v>
      </c>
    </row>
    <row r="9" spans="1:30" ht="15.75" customHeight="1">
      <c r="A9" s="1697"/>
      <c r="B9" s="3457"/>
      <c r="C9" s="1715"/>
      <c r="D9" s="3457"/>
      <c r="E9" s="3457"/>
      <c r="F9" s="3457"/>
      <c r="G9" s="3457"/>
      <c r="H9" s="3460"/>
      <c r="I9" s="3456"/>
      <c r="J9" s="3457"/>
      <c r="K9" s="3457"/>
      <c r="L9" s="3450"/>
      <c r="M9" s="3450"/>
      <c r="N9" s="3450"/>
      <c r="O9" s="3452"/>
      <c r="P9" s="1716"/>
      <c r="Q9" s="1715"/>
      <c r="R9" s="1715"/>
      <c r="S9" s="1715"/>
      <c r="T9" s="1715"/>
      <c r="U9" s="1715"/>
      <c r="V9" s="1701"/>
      <c r="W9" s="1724" t="s">
        <v>2378</v>
      </c>
      <c r="X9" s="1728" t="s">
        <v>723</v>
      </c>
      <c r="Y9" s="1705"/>
      <c r="Z9" s="1705"/>
      <c r="AA9" s="1705"/>
      <c r="AB9" s="1709"/>
      <c r="AC9" s="1729"/>
      <c r="AD9" s="1730"/>
    </row>
    <row r="10" spans="1:30">
      <c r="A10" s="1697"/>
      <c r="B10" s="3453" t="s">
        <v>718</v>
      </c>
      <c r="C10" s="1715"/>
      <c r="D10" s="3457"/>
      <c r="E10" s="3457"/>
      <c r="F10" s="3457"/>
      <c r="G10" s="3457"/>
      <c r="H10" s="3460"/>
      <c r="I10" s="3456" t="s">
        <v>719</v>
      </c>
      <c r="J10" s="3457"/>
      <c r="K10" s="3457"/>
      <c r="L10" s="3450"/>
      <c r="M10" s="3450"/>
      <c r="N10" s="3450"/>
      <c r="O10" s="3452"/>
      <c r="P10" s="1716"/>
      <c r="Q10" s="1715"/>
      <c r="R10" s="1715"/>
      <c r="S10" s="1715"/>
      <c r="T10" s="1715"/>
      <c r="U10" s="1715"/>
      <c r="V10" s="1701"/>
      <c r="W10" s="1724" t="s">
        <v>2379</v>
      </c>
      <c r="X10" s="1725" t="s">
        <v>1445</v>
      </c>
      <c r="Y10" s="1713"/>
      <c r="Z10" s="1713"/>
      <c r="AA10" s="1713"/>
      <c r="AB10" s="1709"/>
      <c r="AC10" s="1731"/>
      <c r="AD10" s="1732"/>
    </row>
    <row r="11" spans="1:30">
      <c r="A11" s="1697"/>
      <c r="B11" s="3453"/>
      <c r="C11" s="1715"/>
      <c r="D11" s="3457"/>
      <c r="E11" s="3457"/>
      <c r="F11" s="3457"/>
      <c r="G11" s="3457"/>
      <c r="H11" s="3460"/>
      <c r="I11" s="3456"/>
      <c r="J11" s="3457"/>
      <c r="K11" s="3457"/>
      <c r="L11" s="1715"/>
      <c r="M11" s="1640"/>
      <c r="N11" s="1640"/>
      <c r="O11" s="1701"/>
      <c r="P11" s="1716"/>
      <c r="Q11" s="1715"/>
      <c r="R11" s="1715"/>
      <c r="S11" s="1715"/>
      <c r="T11" s="1640"/>
      <c r="U11" s="1640"/>
      <c r="V11" s="1701"/>
      <c r="W11" s="1724" t="s">
        <v>2380</v>
      </c>
      <c r="X11" s="1725" t="s">
        <v>1446</v>
      </c>
      <c r="Y11" s="1713"/>
      <c r="Z11" s="1713"/>
      <c r="AA11" s="1713"/>
      <c r="AB11" s="1709"/>
      <c r="AC11" s="1729"/>
      <c r="AD11" s="1730"/>
    </row>
    <row r="12" spans="1:30" ht="15" customHeight="1">
      <c r="A12" s="1697"/>
      <c r="B12" s="3453" t="s">
        <v>720</v>
      </c>
      <c r="C12" s="1715"/>
      <c r="D12" s="3457"/>
      <c r="E12" s="3457"/>
      <c r="F12" s="3457"/>
      <c r="G12" s="3457"/>
      <c r="H12" s="3460"/>
      <c r="I12" s="3456"/>
      <c r="J12" s="3457"/>
      <c r="K12" s="3457"/>
      <c r="L12" s="1733"/>
      <c r="M12" s="1640"/>
      <c r="N12" s="1640"/>
      <c r="O12" s="1701"/>
      <c r="P12" s="1697"/>
      <c r="Q12" s="1699"/>
      <c r="R12" s="1715"/>
      <c r="S12" s="1715"/>
      <c r="T12" s="1640"/>
      <c r="U12" s="1640"/>
      <c r="V12" s="1701"/>
      <c r="W12" s="1724" t="s">
        <v>2381</v>
      </c>
      <c r="X12" s="1725" t="s">
        <v>1447</v>
      </c>
      <c r="Y12" s="1713"/>
      <c r="Z12" s="1713"/>
      <c r="AA12" s="1713"/>
      <c r="AB12" s="1709"/>
      <c r="AC12" s="1625"/>
      <c r="AD12" s="1624"/>
    </row>
    <row r="13" spans="1:30" ht="15" customHeight="1">
      <c r="A13" s="1697"/>
      <c r="B13" s="3453"/>
      <c r="C13" s="1715"/>
      <c r="D13" s="3457"/>
      <c r="E13" s="3457"/>
      <c r="F13" s="3457"/>
      <c r="G13" s="3457"/>
      <c r="H13" s="3460"/>
      <c r="I13" s="3456"/>
      <c r="J13" s="3457"/>
      <c r="K13" s="3457"/>
      <c r="L13" s="1733"/>
      <c r="M13" s="1640"/>
      <c r="N13" s="1640"/>
      <c r="O13" s="1701"/>
      <c r="P13" s="1697"/>
      <c r="Q13" s="1699"/>
      <c r="R13" s="1715"/>
      <c r="S13" s="1715"/>
      <c r="T13" s="1640"/>
      <c r="U13" s="1640"/>
      <c r="V13" s="1701"/>
      <c r="W13" s="1724" t="s">
        <v>2382</v>
      </c>
      <c r="X13" s="1725" t="s">
        <v>1448</v>
      </c>
      <c r="Y13" s="1713"/>
      <c r="Z13" s="1713"/>
      <c r="AA13" s="1713"/>
      <c r="AB13" s="1709"/>
      <c r="AC13" s="1625"/>
      <c r="AD13" s="1624"/>
    </row>
    <row r="14" spans="1:30">
      <c r="A14" s="1697"/>
      <c r="B14" s="3457" t="s">
        <v>722</v>
      </c>
      <c r="C14" s="1715"/>
      <c r="D14" s="3453" t="s">
        <v>721</v>
      </c>
      <c r="E14" s="3453"/>
      <c r="F14" s="3453"/>
      <c r="G14" s="3453"/>
      <c r="H14" s="3460"/>
      <c r="I14" s="2530"/>
      <c r="J14" s="2533"/>
      <c r="K14" s="2533"/>
      <c r="L14" s="1733"/>
      <c r="M14" s="1640"/>
      <c r="N14" s="1640"/>
      <c r="O14" s="1701"/>
      <c r="P14" s="1716"/>
      <c r="Q14" s="1715"/>
      <c r="R14" s="1715"/>
      <c r="S14" s="1715"/>
      <c r="T14" s="1640"/>
      <c r="U14" s="1640"/>
      <c r="V14" s="1701"/>
      <c r="W14" s="1724" t="s">
        <v>2383</v>
      </c>
      <c r="X14" s="1725" t="s">
        <v>1449</v>
      </c>
      <c r="Y14" s="1713"/>
      <c r="Z14" s="1713"/>
      <c r="AA14" s="1713"/>
      <c r="AB14" s="1709"/>
      <c r="AC14" s="1625"/>
      <c r="AD14" s="1624"/>
    </row>
    <row r="15" spans="1:30" ht="15" customHeight="1">
      <c r="A15" s="1697"/>
      <c r="B15" s="3458"/>
      <c r="C15" s="1715"/>
      <c r="D15" s="3453"/>
      <c r="E15" s="3453"/>
      <c r="F15" s="3453"/>
      <c r="G15" s="3453"/>
      <c r="H15" s="3460"/>
      <c r="I15" s="2530"/>
      <c r="J15" s="2533"/>
      <c r="K15" s="2533"/>
      <c r="L15" s="1733"/>
      <c r="M15" s="1640"/>
      <c r="N15" s="1640"/>
      <c r="O15" s="1701"/>
      <c r="P15" s="1716"/>
      <c r="Q15" s="1715"/>
      <c r="R15" s="1715"/>
      <c r="S15" s="1715"/>
      <c r="T15" s="1640"/>
      <c r="U15" s="1640"/>
      <c r="V15" s="1701"/>
      <c r="W15" s="1724" t="s">
        <v>2384</v>
      </c>
      <c r="X15" s="1725" t="s">
        <v>1450</v>
      </c>
      <c r="Y15" s="1713"/>
      <c r="Z15" s="1713"/>
      <c r="AA15" s="1713"/>
      <c r="AB15" s="1709"/>
      <c r="AC15" s="1625"/>
      <c r="AD15" s="1624"/>
    </row>
    <row r="16" spans="1:30">
      <c r="A16" s="1697"/>
      <c r="B16" s="3453"/>
      <c r="C16" s="1715"/>
      <c r="D16" s="2472"/>
      <c r="E16" s="2472"/>
      <c r="F16" s="2472"/>
      <c r="G16" s="2472"/>
      <c r="H16" s="2507"/>
      <c r="I16" s="2531"/>
      <c r="J16" s="2472"/>
      <c r="K16" s="2472"/>
      <c r="L16" s="1733"/>
      <c r="M16" s="1715"/>
      <c r="N16" s="1715"/>
      <c r="O16" s="1701"/>
      <c r="P16" s="1716"/>
      <c r="Q16" s="1715"/>
      <c r="R16" s="1715"/>
      <c r="S16" s="1715"/>
      <c r="T16" s="1715"/>
      <c r="U16" s="1715"/>
      <c r="V16" s="1701"/>
      <c r="W16" s="1724" t="s">
        <v>2385</v>
      </c>
      <c r="X16" s="1725" t="s">
        <v>1451</v>
      </c>
      <c r="Y16" s="1713"/>
      <c r="Z16" s="1713"/>
      <c r="AA16" s="1713"/>
      <c r="AB16" s="1709"/>
      <c r="AC16" s="1625"/>
      <c r="AD16" s="1624"/>
    </row>
    <row r="17" spans="1:30">
      <c r="A17" s="1704"/>
      <c r="B17" s="3454"/>
      <c r="C17" s="1713"/>
      <c r="D17" s="1713"/>
      <c r="E17" s="1713"/>
      <c r="F17" s="1713"/>
      <c r="G17" s="1713"/>
      <c r="H17" s="1714"/>
      <c r="I17" s="2532"/>
      <c r="J17" s="1796"/>
      <c r="K17" s="1796"/>
      <c r="L17" s="1713"/>
      <c r="M17" s="1713"/>
      <c r="N17" s="1713"/>
      <c r="O17" s="1701"/>
      <c r="P17" s="1712"/>
      <c r="Q17" s="1713"/>
      <c r="R17" s="1713"/>
      <c r="S17" s="1713"/>
      <c r="T17" s="1713"/>
      <c r="U17" s="1713"/>
      <c r="V17" s="1701"/>
      <c r="W17" s="1724" t="s">
        <v>2386</v>
      </c>
      <c r="X17" s="1725" t="s">
        <v>1452</v>
      </c>
      <c r="Y17" s="1713"/>
      <c r="Z17" s="1713"/>
      <c r="AA17" s="1713"/>
      <c r="AB17" s="1706">
        <v>119</v>
      </c>
      <c r="AC17" s="1625">
        <v>12810828</v>
      </c>
      <c r="AD17" s="1624">
        <v>14860186</v>
      </c>
    </row>
    <row r="18" spans="1:30">
      <c r="A18" s="1717"/>
      <c r="B18" s="1715"/>
      <c r="C18" s="1715"/>
      <c r="D18" s="1715"/>
      <c r="E18" s="1715"/>
      <c r="F18" s="1698" t="s">
        <v>171</v>
      </c>
      <c r="G18" s="1734" t="s">
        <v>172</v>
      </c>
      <c r="H18" s="1735"/>
      <c r="I18" s="1712" t="s">
        <v>173</v>
      </c>
      <c r="J18" s="1713"/>
      <c r="K18" s="1713" t="s">
        <v>174</v>
      </c>
      <c r="L18" s="1713"/>
      <c r="M18" s="1734" t="s">
        <v>175</v>
      </c>
      <c r="N18" s="1736"/>
      <c r="O18" s="1737"/>
      <c r="P18" s="1738"/>
      <c r="Q18" s="1734" t="s">
        <v>175</v>
      </c>
      <c r="R18" s="1736"/>
      <c r="S18" s="1734" t="s">
        <v>175</v>
      </c>
      <c r="T18" s="1736"/>
      <c r="U18" s="1734" t="s">
        <v>175</v>
      </c>
      <c r="V18" s="1739"/>
      <c r="W18" s="1724" t="s">
        <v>2387</v>
      </c>
      <c r="X18" s="1725" t="s">
        <v>1453</v>
      </c>
      <c r="Y18" s="1713"/>
      <c r="Z18" s="1713"/>
      <c r="AA18" s="1713"/>
      <c r="AB18" s="1709"/>
      <c r="AC18" s="1625">
        <v>393808</v>
      </c>
      <c r="AD18" s="1624">
        <v>1497103</v>
      </c>
    </row>
    <row r="19" spans="1:30">
      <c r="A19" s="1740" t="s">
        <v>1733</v>
      </c>
      <c r="B19" s="1718" t="s">
        <v>176</v>
      </c>
      <c r="C19" s="1715"/>
      <c r="D19" s="1715"/>
      <c r="E19" s="1715"/>
      <c r="F19" s="1698" t="s">
        <v>1790</v>
      </c>
      <c r="G19" s="1741" t="s">
        <v>177</v>
      </c>
      <c r="H19" s="1703" t="s">
        <v>178</v>
      </c>
      <c r="I19" s="1740" t="s">
        <v>177</v>
      </c>
      <c r="J19" s="1743" t="s">
        <v>180</v>
      </c>
      <c r="K19" s="1718" t="s">
        <v>179</v>
      </c>
      <c r="L19" s="1742" t="s">
        <v>180</v>
      </c>
      <c r="M19" s="1743" t="s">
        <v>177</v>
      </c>
      <c r="N19" s="1742" t="s">
        <v>180</v>
      </c>
      <c r="O19" s="1719" t="s">
        <v>1733</v>
      </c>
      <c r="P19" s="1740" t="s">
        <v>1733</v>
      </c>
      <c r="Q19" s="1743" t="s">
        <v>177</v>
      </c>
      <c r="R19" s="1742" t="s">
        <v>180</v>
      </c>
      <c r="S19" s="1743" t="s">
        <v>177</v>
      </c>
      <c r="T19" s="1742" t="s">
        <v>180</v>
      </c>
      <c r="U19" s="1743" t="s">
        <v>177</v>
      </c>
      <c r="V19" s="1719" t="s">
        <v>180</v>
      </c>
      <c r="W19" s="1724" t="s">
        <v>2388</v>
      </c>
      <c r="X19" s="1725" t="s">
        <v>1454</v>
      </c>
      <c r="Y19" s="1713"/>
      <c r="Z19" s="1713"/>
      <c r="AA19" s="1713"/>
      <c r="AB19" s="1709"/>
      <c r="AC19" s="1625">
        <v>934757</v>
      </c>
      <c r="AD19" s="1624">
        <v>-4370</v>
      </c>
    </row>
    <row r="20" spans="1:30">
      <c r="A20" s="1740" t="s">
        <v>1736</v>
      </c>
      <c r="B20" s="1715"/>
      <c r="C20" s="1715"/>
      <c r="D20" s="1715"/>
      <c r="E20" s="1715"/>
      <c r="F20" s="1698" t="s">
        <v>1736</v>
      </c>
      <c r="G20" s="1744"/>
      <c r="H20" s="1745"/>
      <c r="I20" s="1717"/>
      <c r="J20" s="1700"/>
      <c r="K20" s="1715"/>
      <c r="L20" s="1702"/>
      <c r="M20" s="1744"/>
      <c r="N20" s="1746"/>
      <c r="O20" s="1719" t="s">
        <v>1736</v>
      </c>
      <c r="P20" s="1740" t="s">
        <v>1736</v>
      </c>
      <c r="Q20" s="1744"/>
      <c r="R20" s="1746"/>
      <c r="S20" s="1744"/>
      <c r="T20" s="1746"/>
      <c r="U20" s="1744"/>
      <c r="V20" s="1745"/>
      <c r="W20" s="1724" t="s">
        <v>2389</v>
      </c>
      <c r="X20" s="1725" t="s">
        <v>1455</v>
      </c>
      <c r="Y20" s="1713"/>
      <c r="Z20" s="1713"/>
      <c r="AA20" s="1713"/>
      <c r="AB20" s="1709"/>
      <c r="AC20" s="1625">
        <v>605123</v>
      </c>
      <c r="AD20" s="1624">
        <v>-5049699</v>
      </c>
    </row>
    <row r="21" spans="1:30">
      <c r="A21" s="1720"/>
      <c r="B21" s="1747" t="s">
        <v>3026</v>
      </c>
      <c r="C21" s="1713"/>
      <c r="D21" s="1713"/>
      <c r="E21" s="1713"/>
      <c r="F21" s="1706" t="s">
        <v>3027</v>
      </c>
      <c r="G21" s="1748" t="s">
        <v>3028</v>
      </c>
      <c r="H21" s="1749" t="s">
        <v>3029</v>
      </c>
      <c r="I21" s="1750" t="s">
        <v>2353</v>
      </c>
      <c r="J21" s="1751" t="s">
        <v>2354</v>
      </c>
      <c r="K21" s="1751" t="s">
        <v>2355</v>
      </c>
      <c r="L21" s="1751" t="s">
        <v>2356</v>
      </c>
      <c r="M21" s="1748" t="s">
        <v>2357</v>
      </c>
      <c r="N21" s="1752" t="s">
        <v>2358</v>
      </c>
      <c r="O21" s="1711"/>
      <c r="P21" s="1720"/>
      <c r="Q21" s="1748" t="s">
        <v>2359</v>
      </c>
      <c r="R21" s="1752" t="s">
        <v>2360</v>
      </c>
      <c r="S21" s="1748" t="s">
        <v>181</v>
      </c>
      <c r="T21" s="1752" t="s">
        <v>182</v>
      </c>
      <c r="U21" s="1748" t="s">
        <v>183</v>
      </c>
      <c r="V21" s="1749" t="s">
        <v>184</v>
      </c>
      <c r="W21" s="1724" t="s">
        <v>2390</v>
      </c>
      <c r="X21" s="1725" t="s">
        <v>1456</v>
      </c>
      <c r="Y21" s="1713"/>
      <c r="Z21" s="1713"/>
      <c r="AA21" s="1713"/>
      <c r="AB21" s="1709"/>
      <c r="AC21" s="1625"/>
      <c r="AD21" s="1624"/>
    </row>
    <row r="22" spans="1:30" ht="15.75">
      <c r="A22" s="1720">
        <v>1</v>
      </c>
      <c r="B22" s="1728" t="s">
        <v>185</v>
      </c>
      <c r="C22" s="1713"/>
      <c r="D22" s="1713"/>
      <c r="E22" s="1713"/>
      <c r="F22" s="1709"/>
      <c r="G22" s="1731"/>
      <c r="H22" s="1732"/>
      <c r="I22" s="1753"/>
      <c r="J22" s="1754"/>
      <c r="K22" s="1755"/>
      <c r="L22" s="1729"/>
      <c r="M22" s="1731"/>
      <c r="N22" s="1756"/>
      <c r="O22" s="1757">
        <v>1</v>
      </c>
      <c r="P22" s="1720">
        <v>1</v>
      </c>
      <c r="Q22" s="1731"/>
      <c r="R22" s="1756"/>
      <c r="S22" s="1731"/>
      <c r="T22" s="1756"/>
      <c r="U22" s="1731"/>
      <c r="V22" s="1732"/>
      <c r="W22" s="1724" t="s">
        <v>2391</v>
      </c>
      <c r="X22" s="1786" t="s">
        <v>4586</v>
      </c>
      <c r="Y22" s="1787"/>
      <c r="Z22" s="1787"/>
      <c r="AA22" s="1787"/>
      <c r="AB22" s="1709"/>
      <c r="AC22" s="1625">
        <f>AC12-AC13+AC14-AC15+SUM(AC16:AC21)</f>
        <v>14744516</v>
      </c>
      <c r="AD22" s="1624">
        <f>AD12-AD13+AD14-AD15+SUM(AD16:AD21)</f>
        <v>11303220</v>
      </c>
    </row>
    <row r="23" spans="1:30">
      <c r="A23" s="1720">
        <v>2</v>
      </c>
      <c r="B23" s="1725" t="s">
        <v>186</v>
      </c>
      <c r="C23" s="1713"/>
      <c r="D23" s="1713"/>
      <c r="E23" s="1713"/>
      <c r="F23" s="1706" t="s">
        <v>789</v>
      </c>
      <c r="G23" s="1671">
        <f>I23+K23+M23+Q23+S23+U23</f>
        <v>653513194</v>
      </c>
      <c r="H23" s="1622">
        <f>J23+L23+N23+R23+T23+V23</f>
        <v>664386275</v>
      </c>
      <c r="I23" s="1758">
        <v>468989029</v>
      </c>
      <c r="J23" s="1759">
        <v>496666299</v>
      </c>
      <c r="K23" s="1760">
        <v>184524165</v>
      </c>
      <c r="L23" s="1671">
        <v>167719976</v>
      </c>
      <c r="M23" s="1671"/>
      <c r="N23" s="1621"/>
      <c r="O23" s="1757">
        <v>2</v>
      </c>
      <c r="P23" s="1720">
        <v>2</v>
      </c>
      <c r="Q23" s="1671"/>
      <c r="R23" s="1621"/>
      <c r="S23" s="1671"/>
      <c r="T23" s="1621"/>
      <c r="U23" s="1671"/>
      <c r="V23" s="1622"/>
      <c r="W23" s="1724" t="s">
        <v>2392</v>
      </c>
      <c r="X23" s="1725" t="s">
        <v>2249</v>
      </c>
      <c r="Y23" s="1713"/>
      <c r="Z23" s="1713"/>
      <c r="AA23" s="1713"/>
      <c r="AB23" s="1709"/>
      <c r="AC23" s="1729"/>
      <c r="AD23" s="1730"/>
    </row>
    <row r="24" spans="1:30">
      <c r="A24" s="1720">
        <v>3</v>
      </c>
      <c r="B24" s="1725" t="s">
        <v>187</v>
      </c>
      <c r="C24" s="1713"/>
      <c r="D24" s="1713"/>
      <c r="E24" s="1713"/>
      <c r="F24" s="1709"/>
      <c r="G24" s="1731"/>
      <c r="H24" s="1732"/>
      <c r="I24" s="1753"/>
      <c r="J24" s="1754"/>
      <c r="K24" s="1755"/>
      <c r="L24" s="1729"/>
      <c r="M24" s="1731"/>
      <c r="N24" s="1756"/>
      <c r="O24" s="1757">
        <v>3</v>
      </c>
      <c r="P24" s="1720">
        <v>3</v>
      </c>
      <c r="Q24" s="1731"/>
      <c r="R24" s="1756"/>
      <c r="S24" s="1731"/>
      <c r="T24" s="1756"/>
      <c r="U24" s="1731"/>
      <c r="V24" s="1732"/>
      <c r="W24" s="1724" t="s">
        <v>2393</v>
      </c>
      <c r="X24" s="1725" t="s">
        <v>2250</v>
      </c>
      <c r="Y24" s="1713"/>
      <c r="Z24" s="1713"/>
      <c r="AA24" s="1713"/>
      <c r="AB24" s="1709"/>
      <c r="AC24" s="1625">
        <v>130001</v>
      </c>
      <c r="AD24" s="1624"/>
    </row>
    <row r="25" spans="1:30">
      <c r="A25" s="1720">
        <v>4</v>
      </c>
      <c r="B25" s="1725" t="s">
        <v>188</v>
      </c>
      <c r="C25" s="1713"/>
      <c r="D25" s="1713"/>
      <c r="E25" s="1713"/>
      <c r="F25" s="1706" t="s">
        <v>3337</v>
      </c>
      <c r="G25" s="1625">
        <f t="shared" ref="G25:H30" si="0">I25+K25+M25+Q25+S25+U25</f>
        <v>355284668</v>
      </c>
      <c r="H25" s="1624">
        <f t="shared" si="0"/>
        <v>400638101</v>
      </c>
      <c r="I25" s="1761">
        <v>261744430</v>
      </c>
      <c r="J25" s="1762">
        <v>295636501</v>
      </c>
      <c r="K25" s="1763">
        <v>93540238</v>
      </c>
      <c r="L25" s="1625">
        <v>105001600</v>
      </c>
      <c r="M25" s="1625"/>
      <c r="N25" s="1623"/>
      <c r="O25" s="1757">
        <v>4</v>
      </c>
      <c r="P25" s="1720">
        <v>4</v>
      </c>
      <c r="Q25" s="1625"/>
      <c r="R25" s="1623"/>
      <c r="S25" s="1625"/>
      <c r="T25" s="1623"/>
      <c r="U25" s="1625"/>
      <c r="V25" s="1624"/>
      <c r="W25" s="1724" t="s">
        <v>2394</v>
      </c>
      <c r="X25" s="1725" t="s">
        <v>2251</v>
      </c>
      <c r="Y25" s="1713"/>
      <c r="Z25" s="1713"/>
      <c r="AA25" s="1713"/>
      <c r="AB25" s="1706">
        <v>340</v>
      </c>
      <c r="AC25" s="1625"/>
      <c r="AD25" s="1624"/>
    </row>
    <row r="26" spans="1:30">
      <c r="A26" s="1720">
        <v>5</v>
      </c>
      <c r="B26" s="1725" t="s">
        <v>189</v>
      </c>
      <c r="C26" s="1713"/>
      <c r="D26" s="1713"/>
      <c r="E26" s="1713"/>
      <c r="F26" s="1706" t="s">
        <v>3337</v>
      </c>
      <c r="G26" s="1625">
        <f t="shared" si="0"/>
        <v>44708550</v>
      </c>
      <c r="H26" s="1624">
        <f t="shared" si="0"/>
        <v>49210059</v>
      </c>
      <c r="I26" s="1761">
        <v>35362929</v>
      </c>
      <c r="J26" s="1762">
        <v>40283408</v>
      </c>
      <c r="K26" s="1763">
        <v>9345621</v>
      </c>
      <c r="L26" s="1625">
        <v>8926651</v>
      </c>
      <c r="M26" s="1625"/>
      <c r="N26" s="1623"/>
      <c r="O26" s="1757">
        <v>5</v>
      </c>
      <c r="P26" s="1720">
        <v>5</v>
      </c>
      <c r="Q26" s="1625"/>
      <c r="R26" s="1623"/>
      <c r="S26" s="1625"/>
      <c r="T26" s="1623"/>
      <c r="U26" s="1625"/>
      <c r="V26" s="1624"/>
      <c r="W26" s="1724" t="s">
        <v>2395</v>
      </c>
      <c r="X26" s="1725" t="s">
        <v>2252</v>
      </c>
      <c r="Y26" s="1713"/>
      <c r="Z26" s="1713"/>
      <c r="AA26" s="1713"/>
      <c r="AB26" s="1706">
        <v>340</v>
      </c>
      <c r="AC26" s="1625">
        <f>324634-3586+25379+51281</f>
        <v>397708</v>
      </c>
      <c r="AD26" s="1624">
        <f>319579-3328+885+35886</f>
        <v>353022</v>
      </c>
    </row>
    <row r="27" spans="1:30">
      <c r="A27" s="1720">
        <v>6</v>
      </c>
      <c r="B27" s="1725" t="s">
        <v>190</v>
      </c>
      <c r="C27" s="1713"/>
      <c r="D27" s="1713"/>
      <c r="E27" s="1713"/>
      <c r="F27" s="1706" t="s">
        <v>2130</v>
      </c>
      <c r="G27" s="1625">
        <f t="shared" si="0"/>
        <v>51406995</v>
      </c>
      <c r="H27" s="1624">
        <f t="shared" si="0"/>
        <v>53100050</v>
      </c>
      <c r="I27" s="1761">
        <v>35245122</v>
      </c>
      <c r="J27" s="1762">
        <v>37116540</v>
      </c>
      <c r="K27" s="1763">
        <v>16161873</v>
      </c>
      <c r="L27" s="1625">
        <v>15983510</v>
      </c>
      <c r="M27" s="1625"/>
      <c r="N27" s="1623"/>
      <c r="O27" s="1757">
        <v>6</v>
      </c>
      <c r="P27" s="1720">
        <v>6</v>
      </c>
      <c r="Q27" s="1625"/>
      <c r="R27" s="1623"/>
      <c r="S27" s="1625"/>
      <c r="T27" s="1623"/>
      <c r="U27" s="1625"/>
      <c r="V27" s="1624"/>
      <c r="W27" s="1724" t="s">
        <v>2396</v>
      </c>
      <c r="X27" s="1786" t="s">
        <v>4587</v>
      </c>
      <c r="Y27" s="1787"/>
      <c r="Z27" s="1787"/>
      <c r="AA27" s="1787"/>
      <c r="AB27" s="1709"/>
      <c r="AC27" s="1623">
        <f>SUM(AC24:AC26)</f>
        <v>527709</v>
      </c>
      <c r="AD27" s="1624">
        <f>SUM(AD24:AD26)</f>
        <v>353022</v>
      </c>
    </row>
    <row r="28" spans="1:30" s="1941" customFormat="1">
      <c r="A28" s="2570">
        <v>7</v>
      </c>
      <c r="B28" s="1786" t="s">
        <v>4584</v>
      </c>
      <c r="C28" s="1787"/>
      <c r="D28" s="1787"/>
      <c r="E28" s="1787"/>
      <c r="F28" s="2571" t="s">
        <v>2130</v>
      </c>
      <c r="G28" s="1657">
        <f t="shared" si="0"/>
        <v>0</v>
      </c>
      <c r="H28" s="1658">
        <f t="shared" si="0"/>
        <v>0</v>
      </c>
      <c r="I28" s="2572"/>
      <c r="J28" s="2573"/>
      <c r="K28" s="2574"/>
      <c r="L28" s="1657"/>
      <c r="M28" s="1657"/>
      <c r="N28" s="2575"/>
      <c r="O28" s="2576">
        <v>7</v>
      </c>
      <c r="P28" s="2570">
        <v>7</v>
      </c>
      <c r="Q28" s="1657"/>
      <c r="R28" s="2575"/>
      <c r="S28" s="1657"/>
      <c r="T28" s="2575"/>
      <c r="U28" s="1657"/>
      <c r="V28" s="1658"/>
      <c r="W28" s="2577" t="s">
        <v>2397</v>
      </c>
      <c r="X28" s="1786" t="s">
        <v>2253</v>
      </c>
      <c r="Y28" s="1787"/>
      <c r="Z28" s="1787"/>
      <c r="AA28" s="1787"/>
      <c r="AB28" s="2578"/>
      <c r="AC28" s="2578"/>
      <c r="AD28" s="2576"/>
    </row>
    <row r="29" spans="1:30">
      <c r="A29" s="1720">
        <v>8</v>
      </c>
      <c r="B29" s="1725" t="s">
        <v>137</v>
      </c>
      <c r="C29" s="1713"/>
      <c r="D29" s="1713"/>
      <c r="E29" s="1713"/>
      <c r="F29" s="1706" t="s">
        <v>2130</v>
      </c>
      <c r="G29" s="1625">
        <f t="shared" si="0"/>
        <v>6678966</v>
      </c>
      <c r="H29" s="1624">
        <f t="shared" si="0"/>
        <v>5534946</v>
      </c>
      <c r="I29" s="1761">
        <v>4901172</v>
      </c>
      <c r="J29" s="1762">
        <v>3709680</v>
      </c>
      <c r="K29" s="1763">
        <v>1777794</v>
      </c>
      <c r="L29" s="1625">
        <v>1825266</v>
      </c>
      <c r="M29" s="1625"/>
      <c r="N29" s="1623"/>
      <c r="O29" s="1757">
        <v>8</v>
      </c>
      <c r="P29" s="1720">
        <v>8</v>
      </c>
      <c r="Q29" s="1625"/>
      <c r="R29" s="1623"/>
      <c r="S29" s="1625"/>
      <c r="T29" s="1623"/>
      <c r="U29" s="1625"/>
      <c r="V29" s="1624"/>
      <c r="W29" s="1724" t="s">
        <v>2398</v>
      </c>
      <c r="X29" s="1725" t="s">
        <v>2254</v>
      </c>
      <c r="Y29" s="1713"/>
      <c r="Z29" s="1713"/>
      <c r="AA29" s="1713"/>
      <c r="AB29" s="1706" t="s">
        <v>1676</v>
      </c>
      <c r="AC29" s="1625">
        <v>14226</v>
      </c>
      <c r="AD29" s="1624">
        <v>19640</v>
      </c>
    </row>
    <row r="30" spans="1:30">
      <c r="A30" s="1720">
        <v>9</v>
      </c>
      <c r="B30" s="1725" t="s">
        <v>138</v>
      </c>
      <c r="C30" s="1713"/>
      <c r="D30" s="1713"/>
      <c r="E30" s="1713"/>
      <c r="F30" s="1706" t="s">
        <v>2130</v>
      </c>
      <c r="G30" s="1625">
        <f t="shared" si="0"/>
        <v>0</v>
      </c>
      <c r="H30" s="1624">
        <f t="shared" si="0"/>
        <v>0</v>
      </c>
      <c r="I30" s="1761"/>
      <c r="J30" s="1762"/>
      <c r="K30" s="1763"/>
      <c r="L30" s="1625"/>
      <c r="M30" s="1625"/>
      <c r="N30" s="1623"/>
      <c r="O30" s="1757">
        <v>9</v>
      </c>
      <c r="P30" s="1720">
        <v>9</v>
      </c>
      <c r="Q30" s="1625"/>
      <c r="R30" s="1623"/>
      <c r="S30" s="1625"/>
      <c r="T30" s="1623"/>
      <c r="U30" s="1625"/>
      <c r="V30" s="1624"/>
      <c r="W30" s="1724" t="s">
        <v>2399</v>
      </c>
      <c r="X30" s="1725" t="s">
        <v>2255</v>
      </c>
      <c r="Y30" s="1713"/>
      <c r="Z30" s="1713"/>
      <c r="AA30" s="1713"/>
      <c r="AB30" s="1706" t="s">
        <v>1676</v>
      </c>
      <c r="AC30" s="1625">
        <v>742004</v>
      </c>
      <c r="AD30" s="1624">
        <v>-411658</v>
      </c>
    </row>
    <row r="31" spans="1:30">
      <c r="A31" s="1717">
        <v>10</v>
      </c>
      <c r="B31" s="1764" t="s">
        <v>139</v>
      </c>
      <c r="C31" s="1715"/>
      <c r="D31" s="1715"/>
      <c r="E31" s="1715"/>
      <c r="F31" s="1702"/>
      <c r="G31" s="1744"/>
      <c r="H31" s="1745"/>
      <c r="I31" s="1765"/>
      <c r="J31" s="1766"/>
      <c r="K31" s="1767"/>
      <c r="L31" s="1744"/>
      <c r="M31" s="1744"/>
      <c r="N31" s="1746"/>
      <c r="O31" s="1703">
        <v>10</v>
      </c>
      <c r="P31" s="1717">
        <v>10</v>
      </c>
      <c r="Q31" s="1744"/>
      <c r="R31" s="1746"/>
      <c r="S31" s="1744"/>
      <c r="T31" s="1746"/>
      <c r="U31" s="1744"/>
      <c r="V31" s="1745"/>
      <c r="W31" s="1724" t="s">
        <v>2400</v>
      </c>
      <c r="X31" s="1725" t="s">
        <v>2256</v>
      </c>
      <c r="Y31" s="1713"/>
      <c r="Z31" s="1713"/>
      <c r="AA31" s="1713"/>
      <c r="AB31" s="1706" t="s">
        <v>1676</v>
      </c>
      <c r="AC31" s="1625">
        <v>-222195</v>
      </c>
      <c r="AD31" s="1624">
        <v>-152750</v>
      </c>
    </row>
    <row r="32" spans="1:30">
      <c r="A32" s="1720"/>
      <c r="B32" s="1725" t="s">
        <v>140</v>
      </c>
      <c r="C32" s="1713"/>
      <c r="D32" s="1713"/>
      <c r="E32" s="1713"/>
      <c r="F32" s="1709"/>
      <c r="G32" s="1625">
        <f t="shared" ref="G32:H45" si="1">I32+K32+M32+Q32+S32+U32</f>
        <v>0</v>
      </c>
      <c r="H32" s="1624">
        <f t="shared" si="1"/>
        <v>0</v>
      </c>
      <c r="I32" s="1761"/>
      <c r="J32" s="1762"/>
      <c r="K32" s="1763"/>
      <c r="L32" s="1625"/>
      <c r="M32" s="1625"/>
      <c r="N32" s="1623"/>
      <c r="O32" s="1757"/>
      <c r="P32" s="1720"/>
      <c r="Q32" s="1625"/>
      <c r="R32" s="1623"/>
      <c r="S32" s="1625"/>
      <c r="T32" s="1623"/>
      <c r="U32" s="1625"/>
      <c r="V32" s="1624"/>
      <c r="W32" s="1724" t="s">
        <v>3564</v>
      </c>
      <c r="X32" s="1725" t="s">
        <v>2257</v>
      </c>
      <c r="Y32" s="1713"/>
      <c r="Z32" s="1713"/>
      <c r="AA32" s="1713"/>
      <c r="AB32" s="1706" t="s">
        <v>1428</v>
      </c>
      <c r="AC32" s="1625">
        <v>287635</v>
      </c>
      <c r="AD32" s="1624">
        <v>258418</v>
      </c>
    </row>
    <row r="33" spans="1:30">
      <c r="A33" s="1720">
        <v>11</v>
      </c>
      <c r="B33" s="1725" t="s">
        <v>257</v>
      </c>
      <c r="C33" s="1713"/>
      <c r="D33" s="1713"/>
      <c r="E33" s="1713"/>
      <c r="F33" s="1709"/>
      <c r="G33" s="1625">
        <f t="shared" si="1"/>
        <v>0</v>
      </c>
      <c r="H33" s="1624">
        <f t="shared" si="1"/>
        <v>0</v>
      </c>
      <c r="I33" s="1761"/>
      <c r="J33" s="1762"/>
      <c r="K33" s="1763"/>
      <c r="L33" s="1625"/>
      <c r="M33" s="1625"/>
      <c r="N33" s="1623"/>
      <c r="O33" s="1757">
        <v>11</v>
      </c>
      <c r="P33" s="1720">
        <v>11</v>
      </c>
      <c r="Q33" s="1625"/>
      <c r="R33" s="1623"/>
      <c r="S33" s="1625"/>
      <c r="T33" s="1623"/>
      <c r="U33" s="1625"/>
      <c r="V33" s="1624"/>
      <c r="W33" s="1724" t="s">
        <v>3565</v>
      </c>
      <c r="X33" s="1725" t="s">
        <v>2258</v>
      </c>
      <c r="Y33" s="1713"/>
      <c r="Z33" s="1713"/>
      <c r="AA33" s="1713"/>
      <c r="AB33" s="1706" t="s">
        <v>1428</v>
      </c>
      <c r="AC33" s="1625">
        <v>3432204</v>
      </c>
      <c r="AD33" s="1624">
        <v>2401197</v>
      </c>
    </row>
    <row r="34" spans="1:30">
      <c r="A34" s="1720">
        <v>12</v>
      </c>
      <c r="B34" s="1725" t="s">
        <v>258</v>
      </c>
      <c r="C34" s="1713"/>
      <c r="D34" s="1713"/>
      <c r="E34" s="1713"/>
      <c r="F34" s="1709"/>
      <c r="G34" s="1625">
        <f t="shared" si="1"/>
        <v>8545000</v>
      </c>
      <c r="H34" s="1624">
        <f t="shared" si="1"/>
        <v>0</v>
      </c>
      <c r="I34" s="1761">
        <v>7540000</v>
      </c>
      <c r="J34" s="1762"/>
      <c r="K34" s="1763">
        <v>1005000</v>
      </c>
      <c r="L34" s="1625"/>
      <c r="M34" s="1625"/>
      <c r="N34" s="1623"/>
      <c r="O34" s="1757">
        <v>12</v>
      </c>
      <c r="P34" s="1720">
        <v>12</v>
      </c>
      <c r="Q34" s="1625"/>
      <c r="R34" s="1623"/>
      <c r="S34" s="1625"/>
      <c r="T34" s="1623"/>
      <c r="U34" s="1625"/>
      <c r="V34" s="1624"/>
      <c r="W34" s="1724" t="s">
        <v>3566</v>
      </c>
      <c r="X34" s="1725" t="s">
        <v>2259</v>
      </c>
      <c r="Y34" s="1713"/>
      <c r="Z34" s="1713"/>
      <c r="AA34" s="1713"/>
      <c r="AB34" s="1709"/>
      <c r="AC34" s="1625"/>
      <c r="AD34" s="1624"/>
    </row>
    <row r="35" spans="1:30">
      <c r="A35" s="1720">
        <v>13</v>
      </c>
      <c r="B35" s="1725" t="s">
        <v>259</v>
      </c>
      <c r="C35" s="1713"/>
      <c r="D35" s="1713"/>
      <c r="E35" s="1713"/>
      <c r="F35" s="1709"/>
      <c r="G35" s="1625">
        <f t="shared" si="1"/>
        <v>0</v>
      </c>
      <c r="H35" s="1624">
        <f t="shared" si="1"/>
        <v>0</v>
      </c>
      <c r="I35" s="1761"/>
      <c r="J35" s="1762"/>
      <c r="K35" s="1763"/>
      <c r="L35" s="1625"/>
      <c r="M35" s="1625"/>
      <c r="N35" s="1623"/>
      <c r="O35" s="1757">
        <v>13</v>
      </c>
      <c r="P35" s="1720">
        <v>13</v>
      </c>
      <c r="Q35" s="1625"/>
      <c r="R35" s="1623"/>
      <c r="S35" s="1625"/>
      <c r="T35" s="1623"/>
      <c r="U35" s="1625"/>
      <c r="V35" s="1624"/>
      <c r="W35" s="1724" t="s">
        <v>4317</v>
      </c>
      <c r="X35" s="1725" t="s">
        <v>2260</v>
      </c>
      <c r="Y35" s="1713"/>
      <c r="Z35" s="1713"/>
      <c r="AA35" s="1713"/>
      <c r="AB35" s="1709"/>
      <c r="AC35" s="1625">
        <v>1900</v>
      </c>
      <c r="AD35" s="1624">
        <v>147481</v>
      </c>
    </row>
    <row r="36" spans="1:30">
      <c r="A36" s="1720">
        <v>14</v>
      </c>
      <c r="B36" s="1725" t="s">
        <v>260</v>
      </c>
      <c r="C36" s="1713"/>
      <c r="D36" s="1713"/>
      <c r="E36" s="1713"/>
      <c r="F36" s="1706" t="s">
        <v>1676</v>
      </c>
      <c r="G36" s="1625">
        <f t="shared" si="1"/>
        <v>76684385</v>
      </c>
      <c r="H36" s="1624">
        <f t="shared" si="1"/>
        <v>59657141</v>
      </c>
      <c r="I36" s="1761">
        <v>49621145</v>
      </c>
      <c r="J36" s="1762">
        <v>41522281</v>
      </c>
      <c r="K36" s="1763">
        <v>27063240</v>
      </c>
      <c r="L36" s="1625">
        <v>18134860</v>
      </c>
      <c r="M36" s="1625"/>
      <c r="N36" s="1623"/>
      <c r="O36" s="1757">
        <v>14</v>
      </c>
      <c r="P36" s="1720">
        <v>14</v>
      </c>
      <c r="Q36" s="1625"/>
      <c r="R36" s="1623"/>
      <c r="S36" s="1625"/>
      <c r="T36" s="1623"/>
      <c r="U36" s="1625"/>
      <c r="V36" s="1624"/>
      <c r="W36" s="1724" t="s">
        <v>4318</v>
      </c>
      <c r="X36" s="1786" t="s">
        <v>4588</v>
      </c>
      <c r="Y36" s="1787"/>
      <c r="Z36" s="1787"/>
      <c r="AA36" s="1787"/>
      <c r="AB36" s="1709"/>
      <c r="AC36" s="1625">
        <f>SUM(AC29:AC32)-AC33+AC34-AC35</f>
        <v>-2612434</v>
      </c>
      <c r="AD36" s="1624">
        <f>SUM(AD29:AD32)-AD33+AD34-AD35</f>
        <v>-2835028</v>
      </c>
    </row>
    <row r="37" spans="1:30">
      <c r="A37" s="1720">
        <v>15</v>
      </c>
      <c r="B37" s="1725" t="s">
        <v>261</v>
      </c>
      <c r="C37" s="1713"/>
      <c r="D37" s="1713"/>
      <c r="E37" s="1713"/>
      <c r="F37" s="1706" t="s">
        <v>1676</v>
      </c>
      <c r="G37" s="1625">
        <f t="shared" si="1"/>
        <v>20020720</v>
      </c>
      <c r="H37" s="1624">
        <f t="shared" si="1"/>
        <v>8855520</v>
      </c>
      <c r="I37" s="1761">
        <v>18732514</v>
      </c>
      <c r="J37" s="1762">
        <v>17415381</v>
      </c>
      <c r="K37" s="1763">
        <v>1288206</v>
      </c>
      <c r="L37" s="1625">
        <v>-8559861</v>
      </c>
      <c r="M37" s="1625"/>
      <c r="N37" s="1623"/>
      <c r="O37" s="1757">
        <v>15</v>
      </c>
      <c r="P37" s="1720">
        <v>15</v>
      </c>
      <c r="Q37" s="1625"/>
      <c r="R37" s="1623"/>
      <c r="S37" s="1625"/>
      <c r="T37" s="1623"/>
      <c r="U37" s="1625"/>
      <c r="V37" s="1624"/>
      <c r="W37" s="1724" t="s">
        <v>4319</v>
      </c>
      <c r="X37" s="1786" t="s">
        <v>4589</v>
      </c>
      <c r="Y37" s="1787"/>
      <c r="Z37" s="1787"/>
      <c r="AA37" s="1787"/>
      <c r="AB37" s="1709"/>
      <c r="AC37" s="1625">
        <f>AC22-AC27-AC36</f>
        <v>16829241</v>
      </c>
      <c r="AD37" s="1624">
        <f>AD22-AD27-AD36</f>
        <v>13785226</v>
      </c>
    </row>
    <row r="38" spans="1:30" ht="15.75">
      <c r="A38" s="1720">
        <v>16</v>
      </c>
      <c r="B38" s="1725" t="s">
        <v>262</v>
      </c>
      <c r="C38" s="1713"/>
      <c r="D38" s="1713"/>
      <c r="E38" s="1713"/>
      <c r="F38" s="1706" t="s">
        <v>1676</v>
      </c>
      <c r="G38" s="1625">
        <f t="shared" si="1"/>
        <v>4717318</v>
      </c>
      <c r="H38" s="1624">
        <f t="shared" si="1"/>
        <v>3470114</v>
      </c>
      <c r="I38" s="1761">
        <v>3632207</v>
      </c>
      <c r="J38" s="1762">
        <v>4378043</v>
      </c>
      <c r="K38" s="1763">
        <v>1085111</v>
      </c>
      <c r="L38" s="1625">
        <v>-907929</v>
      </c>
      <c r="M38" s="1625"/>
      <c r="N38" s="1623"/>
      <c r="O38" s="1757">
        <v>16</v>
      </c>
      <c r="P38" s="1720">
        <v>16</v>
      </c>
      <c r="Q38" s="1625"/>
      <c r="R38" s="1623"/>
      <c r="S38" s="1625"/>
      <c r="T38" s="1623"/>
      <c r="U38" s="1625"/>
      <c r="V38" s="1624"/>
      <c r="W38" s="1724" t="s">
        <v>4320</v>
      </c>
      <c r="X38" s="1728" t="s">
        <v>737</v>
      </c>
      <c r="Y38" s="1705"/>
      <c r="Z38" s="1705"/>
      <c r="AA38" s="1705"/>
      <c r="AB38" s="1709"/>
      <c r="AC38" s="1729"/>
      <c r="AD38" s="1730"/>
    </row>
    <row r="39" spans="1:30">
      <c r="A39" s="1720">
        <v>17</v>
      </c>
      <c r="B39" s="1725" t="s">
        <v>1427</v>
      </c>
      <c r="C39" s="1713"/>
      <c r="D39" s="1713"/>
      <c r="E39" s="1713"/>
      <c r="F39" s="1706" t="s">
        <v>1428</v>
      </c>
      <c r="G39" s="1625">
        <f t="shared" si="1"/>
        <v>290296746</v>
      </c>
      <c r="H39" s="1624">
        <f t="shared" si="1"/>
        <v>121037195</v>
      </c>
      <c r="I39" s="1761">
        <v>198866357</v>
      </c>
      <c r="J39" s="1762">
        <v>79560046</v>
      </c>
      <c r="K39" s="1763">
        <v>91430389</v>
      </c>
      <c r="L39" s="1625">
        <v>41477149</v>
      </c>
      <c r="M39" s="1625"/>
      <c r="N39" s="1623"/>
      <c r="O39" s="1757">
        <v>17</v>
      </c>
      <c r="P39" s="1720">
        <v>17</v>
      </c>
      <c r="Q39" s="1625"/>
      <c r="R39" s="1623"/>
      <c r="S39" s="1625"/>
      <c r="T39" s="1623"/>
      <c r="U39" s="1625"/>
      <c r="V39" s="1624"/>
      <c r="W39" s="1724" t="s">
        <v>4321</v>
      </c>
      <c r="X39" s="1725" t="s">
        <v>2261</v>
      </c>
      <c r="Y39" s="1713"/>
      <c r="Z39" s="1713"/>
      <c r="AA39" s="1713"/>
      <c r="AB39" s="1709"/>
      <c r="AC39" s="1625">
        <v>35009042</v>
      </c>
      <c r="AD39" s="1624">
        <v>31760317</v>
      </c>
    </row>
    <row r="40" spans="1:30">
      <c r="A40" s="1720">
        <v>18</v>
      </c>
      <c r="B40" s="1725" t="s">
        <v>1429</v>
      </c>
      <c r="C40" s="1713"/>
      <c r="D40" s="1713"/>
      <c r="E40" s="1713"/>
      <c r="F40" s="1706" t="s">
        <v>1428</v>
      </c>
      <c r="G40" s="1625">
        <f t="shared" si="1"/>
        <v>282800804</v>
      </c>
      <c r="H40" s="1624">
        <f t="shared" si="1"/>
        <v>109962309</v>
      </c>
      <c r="I40" s="1761">
        <v>199295108</v>
      </c>
      <c r="J40" s="1762">
        <v>80104063</v>
      </c>
      <c r="K40" s="1763">
        <v>83505696</v>
      </c>
      <c r="L40" s="1625">
        <v>29858246</v>
      </c>
      <c r="M40" s="1625"/>
      <c r="N40" s="1623"/>
      <c r="O40" s="1757">
        <v>18</v>
      </c>
      <c r="P40" s="1720">
        <v>18</v>
      </c>
      <c r="Q40" s="1625"/>
      <c r="R40" s="1623"/>
      <c r="S40" s="1625"/>
      <c r="T40" s="1623"/>
      <c r="U40" s="1625"/>
      <c r="V40" s="1624"/>
      <c r="W40" s="1724" t="s">
        <v>4322</v>
      </c>
      <c r="X40" s="1725" t="s">
        <v>2262</v>
      </c>
      <c r="Y40" s="1713"/>
      <c r="Z40" s="1713"/>
      <c r="AA40" s="1713"/>
      <c r="AB40" s="1709"/>
      <c r="AC40" s="1625">
        <v>544047</v>
      </c>
      <c r="AD40" s="1624">
        <v>681849</v>
      </c>
    </row>
    <row r="41" spans="1:30">
      <c r="A41" s="1720">
        <v>19</v>
      </c>
      <c r="B41" s="1725" t="s">
        <v>1430</v>
      </c>
      <c r="C41" s="1713"/>
      <c r="D41" s="1713"/>
      <c r="E41" s="1713"/>
      <c r="F41" s="1706">
        <v>266</v>
      </c>
      <c r="G41" s="1625">
        <f t="shared" si="1"/>
        <v>-191709</v>
      </c>
      <c r="H41" s="1624">
        <f t="shared" si="1"/>
        <v>0</v>
      </c>
      <c r="I41" s="1761">
        <v>-120783</v>
      </c>
      <c r="J41" s="1762"/>
      <c r="K41" s="1763">
        <v>-70926</v>
      </c>
      <c r="L41" s="1625"/>
      <c r="M41" s="1625"/>
      <c r="N41" s="1623"/>
      <c r="O41" s="1757">
        <v>19</v>
      </c>
      <c r="P41" s="1720">
        <v>19</v>
      </c>
      <c r="Q41" s="1625"/>
      <c r="R41" s="1623"/>
      <c r="S41" s="1625"/>
      <c r="T41" s="1623"/>
      <c r="U41" s="1625"/>
      <c r="V41" s="1624"/>
      <c r="W41" s="1724" t="s">
        <v>4323</v>
      </c>
      <c r="X41" s="1725" t="s">
        <v>2263</v>
      </c>
      <c r="Y41" s="1713"/>
      <c r="Z41" s="1713"/>
      <c r="AA41" s="1713"/>
      <c r="AB41" s="1709"/>
      <c r="AC41" s="1625"/>
      <c r="AD41" s="1624"/>
    </row>
    <row r="42" spans="1:30">
      <c r="A42" s="1720">
        <v>20</v>
      </c>
      <c r="B42" s="1725" t="s">
        <v>1431</v>
      </c>
      <c r="C42" s="1713"/>
      <c r="D42" s="1713"/>
      <c r="E42" s="1713"/>
      <c r="F42" s="1709"/>
      <c r="G42" s="1625">
        <f t="shared" si="1"/>
        <v>0</v>
      </c>
      <c r="H42" s="1624">
        <f t="shared" si="1"/>
        <v>0</v>
      </c>
      <c r="I42" s="1761"/>
      <c r="J42" s="1762"/>
      <c r="K42" s="1763"/>
      <c r="L42" s="1625"/>
      <c r="M42" s="1625"/>
      <c r="N42" s="1623"/>
      <c r="O42" s="1757">
        <v>20</v>
      </c>
      <c r="P42" s="1720">
        <v>20</v>
      </c>
      <c r="Q42" s="1625"/>
      <c r="R42" s="1623"/>
      <c r="S42" s="1625"/>
      <c r="T42" s="1623"/>
      <c r="U42" s="1625"/>
      <c r="V42" s="1624"/>
      <c r="W42" s="1724" t="s">
        <v>4324</v>
      </c>
      <c r="X42" s="1725" t="s">
        <v>2264</v>
      </c>
      <c r="Y42" s="1713"/>
      <c r="Z42" s="1713"/>
      <c r="AA42" s="1713"/>
      <c r="AB42" s="1709"/>
      <c r="AC42" s="1625"/>
      <c r="AD42" s="1624"/>
    </row>
    <row r="43" spans="1:30">
      <c r="A43" s="1720">
        <v>21</v>
      </c>
      <c r="B43" s="1725" t="s">
        <v>1432</v>
      </c>
      <c r="C43" s="1713"/>
      <c r="D43" s="1713"/>
      <c r="E43" s="1713"/>
      <c r="F43" s="1709"/>
      <c r="G43" s="1625">
        <f t="shared" si="1"/>
        <v>0</v>
      </c>
      <c r="H43" s="1624">
        <f t="shared" si="1"/>
        <v>0</v>
      </c>
      <c r="I43" s="1761"/>
      <c r="J43" s="1762"/>
      <c r="K43" s="1763"/>
      <c r="L43" s="1625"/>
      <c r="M43" s="1625"/>
      <c r="N43" s="1623"/>
      <c r="O43" s="1757">
        <v>21</v>
      </c>
      <c r="P43" s="1720">
        <v>21</v>
      </c>
      <c r="Q43" s="1625"/>
      <c r="R43" s="1623"/>
      <c r="S43" s="1625"/>
      <c r="T43" s="1623"/>
      <c r="U43" s="1625"/>
      <c r="V43" s="1624"/>
      <c r="W43" s="1724" t="s">
        <v>4325</v>
      </c>
      <c r="X43" s="1725" t="s">
        <v>2265</v>
      </c>
      <c r="Y43" s="1713"/>
      <c r="Z43" s="1713"/>
      <c r="AA43" s="1713"/>
      <c r="AB43" s="1709"/>
      <c r="AC43" s="1625"/>
      <c r="AD43" s="1624"/>
    </row>
    <row r="44" spans="1:30">
      <c r="A44" s="1720">
        <v>22</v>
      </c>
      <c r="B44" s="1725" t="s">
        <v>1433</v>
      </c>
      <c r="C44" s="1713"/>
      <c r="D44" s="1713"/>
      <c r="E44" s="1713"/>
      <c r="F44" s="1709"/>
      <c r="G44" s="1625">
        <f t="shared" si="1"/>
        <v>0</v>
      </c>
      <c r="H44" s="1624">
        <f t="shared" si="1"/>
        <v>0</v>
      </c>
      <c r="I44" s="1761"/>
      <c r="J44" s="1762"/>
      <c r="K44" s="1763"/>
      <c r="L44" s="1625"/>
      <c r="M44" s="1625"/>
      <c r="N44" s="1623"/>
      <c r="O44" s="1757">
        <v>22</v>
      </c>
      <c r="P44" s="1720">
        <v>22</v>
      </c>
      <c r="Q44" s="1625"/>
      <c r="R44" s="1623"/>
      <c r="S44" s="1625"/>
      <c r="T44" s="1623"/>
      <c r="U44" s="1625"/>
      <c r="V44" s="1624"/>
      <c r="W44" s="1724" t="s">
        <v>4326</v>
      </c>
      <c r="X44" s="1725" t="s">
        <v>2266</v>
      </c>
      <c r="Y44" s="1713"/>
      <c r="Z44" s="1713"/>
      <c r="AA44" s="1713"/>
      <c r="AB44" s="1706">
        <v>340</v>
      </c>
      <c r="AC44" s="1625">
        <v>186292</v>
      </c>
      <c r="AD44" s="1624">
        <v>78502</v>
      </c>
    </row>
    <row r="45" spans="1:30">
      <c r="A45" s="1720">
        <v>23</v>
      </c>
      <c r="B45" s="1725" t="s">
        <v>1434</v>
      </c>
      <c r="C45" s="1713"/>
      <c r="D45" s="1713"/>
      <c r="E45" s="1713"/>
      <c r="F45" s="1709"/>
      <c r="G45" s="1625">
        <f t="shared" si="1"/>
        <v>0</v>
      </c>
      <c r="H45" s="1624">
        <f t="shared" si="1"/>
        <v>0</v>
      </c>
      <c r="I45" s="1761"/>
      <c r="J45" s="1762"/>
      <c r="K45" s="1763"/>
      <c r="L45" s="1625"/>
      <c r="M45" s="1625"/>
      <c r="N45" s="1623"/>
      <c r="O45" s="1757">
        <v>23</v>
      </c>
      <c r="P45" s="1720">
        <v>23</v>
      </c>
      <c r="Q45" s="1625"/>
      <c r="R45" s="1623"/>
      <c r="S45" s="1625"/>
      <c r="T45" s="1623"/>
      <c r="U45" s="1625"/>
      <c r="V45" s="1624"/>
      <c r="W45" s="1724" t="s">
        <v>4327</v>
      </c>
      <c r="X45" s="1725" t="s">
        <v>2267</v>
      </c>
      <c r="Y45" s="1713"/>
      <c r="Z45" s="1713"/>
      <c r="AA45" s="1713"/>
      <c r="AB45" s="1706">
        <v>340</v>
      </c>
      <c r="AC45" s="1625">
        <v>686164</v>
      </c>
      <c r="AD45" s="1624">
        <v>2074311</v>
      </c>
    </row>
    <row r="46" spans="1:30" s="1941" customFormat="1">
      <c r="A46" s="2570">
        <v>24</v>
      </c>
      <c r="B46" s="1786" t="s">
        <v>3898</v>
      </c>
      <c r="C46" s="1787"/>
      <c r="D46" s="1787"/>
      <c r="E46" s="1787"/>
      <c r="F46" s="2578"/>
      <c r="G46" s="1657"/>
      <c r="H46" s="1658"/>
      <c r="I46" s="2579"/>
      <c r="J46" s="2574"/>
      <c r="K46" s="2574"/>
      <c r="L46" s="1657"/>
      <c r="M46" s="1657"/>
      <c r="N46" s="1657"/>
      <c r="O46" s="2576">
        <v>24</v>
      </c>
      <c r="P46" s="2570">
        <v>24</v>
      </c>
      <c r="Q46" s="1657"/>
      <c r="R46" s="1657"/>
      <c r="S46" s="1657"/>
      <c r="T46" s="1657"/>
      <c r="U46" s="1657"/>
      <c r="V46" s="1658"/>
      <c r="W46" s="2577" t="s">
        <v>4328</v>
      </c>
      <c r="X46" s="2580" t="s">
        <v>2268</v>
      </c>
      <c r="Y46" s="1787"/>
      <c r="Z46" s="1787"/>
      <c r="AA46" s="1787"/>
      <c r="AB46" s="2578"/>
      <c r="AC46" s="1657">
        <v>650963</v>
      </c>
      <c r="AD46" s="1658">
        <v>131970</v>
      </c>
    </row>
    <row r="47" spans="1:30">
      <c r="A47" s="1720">
        <v>25</v>
      </c>
      <c r="B47" s="1725" t="s">
        <v>1435</v>
      </c>
      <c r="C47" s="1713"/>
      <c r="D47" s="1713"/>
      <c r="E47" s="1713"/>
      <c r="F47" s="1709"/>
      <c r="G47" s="1625">
        <f>SUM(G25:G34)-G35+SUM(G36:G39)-G40+G41-G42+G43-G44+G45+G46</f>
        <v>575350835</v>
      </c>
      <c r="H47" s="1624">
        <f>SUM(H25:H34)-H35+SUM(H36:H39)-H40+H41-H42+H43-H44+H45+H46</f>
        <v>591540817</v>
      </c>
      <c r="I47" s="1768">
        <f>SUM(I25:I34)-I35+SUM(I36:I39)-I40+I41-I42+I43-I44+I45+I46</f>
        <v>416229985</v>
      </c>
      <c r="J47" s="1625">
        <f t="shared" ref="J47:N47" si="2">SUM(J25:J34)-J35+SUM(J36:J39)-J40+J41-J42+J43-J44+J45+J46</f>
        <v>439517817</v>
      </c>
      <c r="K47" s="1625">
        <f t="shared" si="2"/>
        <v>159120850</v>
      </c>
      <c r="L47" s="1625">
        <f t="shared" si="2"/>
        <v>152023000</v>
      </c>
      <c r="M47" s="1625">
        <f t="shared" si="2"/>
        <v>0</v>
      </c>
      <c r="N47" s="1625">
        <f t="shared" si="2"/>
        <v>0</v>
      </c>
      <c r="O47" s="1757">
        <v>25</v>
      </c>
      <c r="P47" s="1720">
        <v>25</v>
      </c>
      <c r="Q47" s="1625">
        <f t="shared" ref="Q47:V47" si="3">SUM(Q25:Q34)-Q35+SUM(Q36:Q39)-Q40+Q41-Q42+Q43-Q44+Q45+Q46</f>
        <v>0</v>
      </c>
      <c r="R47" s="1625">
        <f t="shared" si="3"/>
        <v>0</v>
      </c>
      <c r="S47" s="1625">
        <f t="shared" si="3"/>
        <v>0</v>
      </c>
      <c r="T47" s="1625">
        <f t="shared" si="3"/>
        <v>0</v>
      </c>
      <c r="U47" s="1625">
        <f t="shared" si="3"/>
        <v>0</v>
      </c>
      <c r="V47" s="1624">
        <f t="shared" si="3"/>
        <v>0</v>
      </c>
      <c r="W47" s="1724" t="s">
        <v>4329</v>
      </c>
      <c r="X47" s="1786" t="s">
        <v>4590</v>
      </c>
      <c r="Y47" s="1787"/>
      <c r="Z47" s="1787"/>
      <c r="AA47" s="1787"/>
      <c r="AB47" s="1709"/>
      <c r="AC47" s="1625">
        <f>SUM(AC39:AC41)-AC42-AC43+AC44+AC45-AC46</f>
        <v>35774582</v>
      </c>
      <c r="AD47" s="1624">
        <f>SUM(AD39:AD41)-AD42-AD43+AD44+AD45-AD46</f>
        <v>34463009</v>
      </c>
    </row>
    <row r="48" spans="1:30">
      <c r="A48" s="1717">
        <v>26</v>
      </c>
      <c r="B48" s="2581" t="s">
        <v>1436</v>
      </c>
      <c r="C48" s="2582"/>
      <c r="D48" s="2582"/>
      <c r="E48" s="1715"/>
      <c r="F48" s="1702"/>
      <c r="G48" s="1744"/>
      <c r="H48" s="1745"/>
      <c r="I48" s="1769"/>
      <c r="J48" s="1770"/>
      <c r="K48" s="1715"/>
      <c r="L48" s="1702"/>
      <c r="M48" s="1744"/>
      <c r="N48" s="1746"/>
      <c r="O48" s="1703">
        <v>26</v>
      </c>
      <c r="P48" s="1717">
        <v>26</v>
      </c>
      <c r="Q48" s="1744"/>
      <c r="R48" s="1746"/>
      <c r="S48" s="1744"/>
      <c r="T48" s="1746"/>
      <c r="U48" s="1744"/>
      <c r="V48" s="1745"/>
      <c r="W48" s="1724" t="s">
        <v>4330</v>
      </c>
      <c r="X48" s="1786" t="s">
        <v>4591</v>
      </c>
      <c r="Y48" s="1787"/>
      <c r="Z48" s="1787"/>
      <c r="AA48" s="1787"/>
      <c r="AB48" s="1709"/>
      <c r="AC48" s="1625">
        <f>AC8+AC37-AC47</f>
        <v>59217018</v>
      </c>
      <c r="AD48" s="1624">
        <f>AD8+AD37-AD47</f>
        <v>52167675</v>
      </c>
    </row>
    <row r="49" spans="1:30" ht="15.75">
      <c r="A49" s="1720"/>
      <c r="B49" s="2583" t="s">
        <v>4585</v>
      </c>
      <c r="C49" s="2584"/>
      <c r="D49" s="2584"/>
      <c r="E49" s="1713"/>
      <c r="F49" s="1709"/>
      <c r="G49" s="1671">
        <f t="shared" ref="G49:N49" si="4">G23-G47</f>
        <v>78162359</v>
      </c>
      <c r="H49" s="1622">
        <f t="shared" si="4"/>
        <v>72845458</v>
      </c>
      <c r="I49" s="1771">
        <f t="shared" si="4"/>
        <v>52759044</v>
      </c>
      <c r="J49" s="1671">
        <f t="shared" si="4"/>
        <v>57148482</v>
      </c>
      <c r="K49" s="1671">
        <f t="shared" si="4"/>
        <v>25403315</v>
      </c>
      <c r="L49" s="1671">
        <f t="shared" si="4"/>
        <v>15696976</v>
      </c>
      <c r="M49" s="1671">
        <f t="shared" si="4"/>
        <v>0</v>
      </c>
      <c r="N49" s="1671">
        <f t="shared" si="4"/>
        <v>0</v>
      </c>
      <c r="O49" s="1622"/>
      <c r="P49" s="1772"/>
      <c r="Q49" s="1671">
        <f t="shared" ref="Q49:V49" si="5">Q23-Q47</f>
        <v>0</v>
      </c>
      <c r="R49" s="1671">
        <f>R23-R47</f>
        <v>0</v>
      </c>
      <c r="S49" s="1671">
        <f t="shared" si="5"/>
        <v>0</v>
      </c>
      <c r="T49" s="1671">
        <f t="shared" si="5"/>
        <v>0</v>
      </c>
      <c r="U49" s="1671">
        <f t="shared" si="5"/>
        <v>0</v>
      </c>
      <c r="V49" s="1622">
        <f t="shared" si="5"/>
        <v>0</v>
      </c>
      <c r="W49" s="1724" t="s">
        <v>4331</v>
      </c>
      <c r="X49" s="1728" t="s">
        <v>745</v>
      </c>
      <c r="Y49" s="1705"/>
      <c r="Z49" s="1705"/>
      <c r="AA49" s="1705"/>
      <c r="AB49" s="1709"/>
      <c r="AC49" s="1729"/>
      <c r="AD49" s="1730"/>
    </row>
    <row r="50" spans="1:30">
      <c r="A50" s="1697"/>
      <c r="B50" s="1699"/>
      <c r="C50" s="1715"/>
      <c r="D50" s="1715"/>
      <c r="E50" s="1715"/>
      <c r="F50" s="1699"/>
      <c r="G50" s="1642"/>
      <c r="H50" s="1664"/>
      <c r="I50" s="1697"/>
      <c r="J50" s="1699"/>
      <c r="K50" s="1715"/>
      <c r="L50" s="1699"/>
      <c r="M50" s="1642"/>
      <c r="N50" s="1642"/>
      <c r="O50" s="1701"/>
      <c r="P50" s="1542"/>
      <c r="Q50" s="1699"/>
      <c r="R50" s="1699"/>
      <c r="S50" s="1699"/>
      <c r="T50" s="1699"/>
      <c r="U50" s="1699"/>
      <c r="V50" s="1701"/>
      <c r="W50" s="1724" t="s">
        <v>4332</v>
      </c>
      <c r="X50" s="1725" t="s">
        <v>2269</v>
      </c>
      <c r="Y50" s="1713"/>
      <c r="Z50" s="1713"/>
      <c r="AA50" s="1713"/>
      <c r="AB50" s="1709"/>
      <c r="AC50" s="1625"/>
      <c r="AD50" s="1624"/>
    </row>
    <row r="51" spans="1:30">
      <c r="A51" s="1697"/>
      <c r="B51" s="1699"/>
      <c r="C51" s="1715"/>
      <c r="D51" s="1715"/>
      <c r="E51" s="1715"/>
      <c r="F51" s="1699"/>
      <c r="G51" s="1642"/>
      <c r="H51" s="1664"/>
      <c r="I51" s="1697"/>
      <c r="J51" s="1699"/>
      <c r="K51" s="1715"/>
      <c r="L51" s="1699"/>
      <c r="M51" s="1642"/>
      <c r="N51" s="1642"/>
      <c r="O51" s="1701"/>
      <c r="P51" s="1542"/>
      <c r="Q51" s="1699"/>
      <c r="R51" s="1699"/>
      <c r="S51" s="1699"/>
      <c r="T51" s="1699"/>
      <c r="U51" s="1699"/>
      <c r="V51" s="1701"/>
      <c r="W51" s="1724" t="s">
        <v>4333</v>
      </c>
      <c r="X51" s="1725" t="s">
        <v>2270</v>
      </c>
      <c r="Y51" s="1713"/>
      <c r="Z51" s="1713"/>
      <c r="AA51" s="1713"/>
      <c r="AB51" s="1709"/>
      <c r="AC51" s="1625"/>
      <c r="AD51" s="1624"/>
    </row>
    <row r="52" spans="1:30">
      <c r="A52" s="1697"/>
      <c r="B52" s="1699"/>
      <c r="C52" s="1715"/>
      <c r="D52" s="1715"/>
      <c r="E52" s="1715"/>
      <c r="F52" s="1699"/>
      <c r="G52" s="1642"/>
      <c r="H52" s="1664"/>
      <c r="I52" s="1697"/>
      <c r="J52" s="1699"/>
      <c r="K52" s="1715"/>
      <c r="L52" s="1699"/>
      <c r="M52" s="1642"/>
      <c r="N52" s="1642"/>
      <c r="O52" s="1701"/>
      <c r="P52" s="1542"/>
      <c r="Q52" s="1699"/>
      <c r="R52" s="1699"/>
      <c r="S52" s="1699"/>
      <c r="T52" s="1699"/>
      <c r="U52" s="1699"/>
      <c r="V52" s="1701"/>
      <c r="W52" s="1724" t="s">
        <v>4334</v>
      </c>
      <c r="X52" s="1786" t="s">
        <v>4592</v>
      </c>
      <c r="Y52" s="1787"/>
      <c r="Z52" s="1787"/>
      <c r="AA52" s="1787"/>
      <c r="AB52" s="1709"/>
      <c r="AC52" s="1625">
        <f>AC50-AC51</f>
        <v>0</v>
      </c>
      <c r="AD52" s="1624">
        <f>AD50-AD51</f>
        <v>0</v>
      </c>
    </row>
    <row r="53" spans="1:30">
      <c r="A53" s="1697"/>
      <c r="B53" s="1699"/>
      <c r="C53" s="1715"/>
      <c r="D53" s="1715"/>
      <c r="E53" s="1715"/>
      <c r="F53" s="1699"/>
      <c r="G53" s="1642"/>
      <c r="H53" s="1664"/>
      <c r="I53" s="1697"/>
      <c r="J53" s="1699"/>
      <c r="K53" s="1715"/>
      <c r="L53" s="1699"/>
      <c r="M53" s="1642"/>
      <c r="N53" s="1642"/>
      <c r="O53" s="1701"/>
      <c r="P53" s="1542"/>
      <c r="Q53" s="1699"/>
      <c r="R53" s="1699"/>
      <c r="S53" s="1699"/>
      <c r="T53" s="1699"/>
      <c r="U53" s="1699"/>
      <c r="V53" s="1701"/>
      <c r="W53" s="1724" t="s">
        <v>4335</v>
      </c>
      <c r="X53" s="1725" t="s">
        <v>2272</v>
      </c>
      <c r="Y53" s="1713"/>
      <c r="Z53" s="1713"/>
      <c r="AA53" s="1713"/>
      <c r="AB53" s="1706" t="s">
        <v>1676</v>
      </c>
      <c r="AC53" s="1625"/>
      <c r="AD53" s="1624"/>
    </row>
    <row r="54" spans="1:30">
      <c r="A54" s="1697"/>
      <c r="B54" s="1699"/>
      <c r="C54" s="1715"/>
      <c r="D54" s="1715"/>
      <c r="E54" s="1715"/>
      <c r="F54" s="1699"/>
      <c r="G54" s="1642"/>
      <c r="H54" s="1664"/>
      <c r="I54" s="1697"/>
      <c r="J54" s="1699"/>
      <c r="K54" s="1715"/>
      <c r="L54" s="1699"/>
      <c r="M54" s="1642"/>
      <c r="N54" s="1642"/>
      <c r="O54" s="1701"/>
      <c r="P54" s="1542"/>
      <c r="Q54" s="1699"/>
      <c r="R54" s="1699"/>
      <c r="S54" s="1699"/>
      <c r="T54" s="1699"/>
      <c r="U54" s="1699"/>
      <c r="V54" s="1701"/>
      <c r="W54" s="1724" t="s">
        <v>4336</v>
      </c>
      <c r="X54" s="1786" t="s">
        <v>4593</v>
      </c>
      <c r="Y54" s="1787"/>
      <c r="Z54" s="1787"/>
      <c r="AA54" s="1787"/>
      <c r="AB54" s="1709"/>
      <c r="AC54" s="1625">
        <f>AC52-AC53</f>
        <v>0</v>
      </c>
      <c r="AD54" s="1624">
        <f>AD52-AD53</f>
        <v>0</v>
      </c>
    </row>
    <row r="55" spans="1:30">
      <c r="A55" s="1697"/>
      <c r="B55" s="1699"/>
      <c r="C55" s="1715"/>
      <c r="D55" s="1715"/>
      <c r="E55" s="1715"/>
      <c r="F55" s="1699"/>
      <c r="G55" s="1642"/>
      <c r="H55" s="1664"/>
      <c r="I55" s="1697"/>
      <c r="J55" s="1699"/>
      <c r="K55" s="1715"/>
      <c r="L55" s="1699"/>
      <c r="M55" s="1642"/>
      <c r="N55" s="1642"/>
      <c r="O55" s="1701"/>
      <c r="P55" s="1542"/>
      <c r="Q55" s="1699"/>
      <c r="R55" s="1699"/>
      <c r="S55" s="1699"/>
      <c r="T55" s="1699"/>
      <c r="U55" s="1699"/>
      <c r="V55" s="1701"/>
      <c r="W55" s="1724" t="s">
        <v>4337</v>
      </c>
      <c r="X55" s="1786" t="s">
        <v>4594</v>
      </c>
      <c r="Y55" s="1787"/>
      <c r="Z55" s="1787"/>
      <c r="AA55" s="1787"/>
      <c r="AB55" s="1709"/>
      <c r="AC55" s="1671">
        <f>AC48-AC54</f>
        <v>59217018</v>
      </c>
      <c r="AD55" s="1622">
        <f>AD48-AD54</f>
        <v>52167675</v>
      </c>
    </row>
    <row r="56" spans="1:30">
      <c r="A56" s="1697"/>
      <c r="B56" s="1699"/>
      <c r="C56" s="1715"/>
      <c r="D56" s="1715"/>
      <c r="E56" s="1715"/>
      <c r="F56" s="1699"/>
      <c r="G56" s="1642"/>
      <c r="H56" s="1664"/>
      <c r="I56" s="1697"/>
      <c r="J56" s="1699"/>
      <c r="K56" s="1715"/>
      <c r="L56" s="1699"/>
      <c r="M56" s="1642"/>
      <c r="N56" s="1642"/>
      <c r="O56" s="1701"/>
      <c r="P56" s="1542"/>
      <c r="Q56" s="1699"/>
      <c r="R56" s="1699"/>
      <c r="S56" s="1699"/>
      <c r="T56" s="1699"/>
      <c r="U56" s="1699"/>
      <c r="V56" s="1701"/>
      <c r="W56" s="1697"/>
      <c r="X56" s="1699"/>
      <c r="Y56" s="1715"/>
      <c r="Z56" s="1715"/>
      <c r="AA56" s="1715"/>
      <c r="AB56" s="1699"/>
      <c r="AC56" s="1642"/>
      <c r="AD56" s="1664"/>
    </row>
    <row r="57" spans="1:30">
      <c r="A57" s="1697"/>
      <c r="B57" s="1699"/>
      <c r="C57" s="1715"/>
      <c r="D57" s="1715"/>
      <c r="E57" s="1715"/>
      <c r="F57" s="1699"/>
      <c r="G57" s="1642"/>
      <c r="H57" s="1664"/>
      <c r="I57" s="1697"/>
      <c r="J57" s="1699"/>
      <c r="K57" s="1715"/>
      <c r="L57" s="1699"/>
      <c r="M57" s="1642"/>
      <c r="N57" s="1642"/>
      <c r="O57" s="1701"/>
      <c r="P57" s="1542"/>
      <c r="Q57" s="1699"/>
      <c r="R57" s="1699"/>
      <c r="S57" s="1699"/>
      <c r="T57" s="1699"/>
      <c r="U57" s="1699"/>
      <c r="V57" s="1701"/>
      <c r="W57" s="1697"/>
      <c r="X57" s="1699"/>
      <c r="Y57" s="1715"/>
      <c r="Z57" s="1715"/>
      <c r="AA57" s="1715"/>
      <c r="AB57" s="1699"/>
      <c r="AC57" s="1773"/>
      <c r="AD57" s="1664"/>
    </row>
    <row r="58" spans="1:30">
      <c r="A58" s="1697"/>
      <c r="B58" s="1699"/>
      <c r="C58" s="1715"/>
      <c r="D58" s="1715"/>
      <c r="E58" s="1715"/>
      <c r="F58" s="1699"/>
      <c r="G58" s="1642"/>
      <c r="H58" s="1664"/>
      <c r="I58" s="1697"/>
      <c r="J58" s="1699"/>
      <c r="K58" s="1715"/>
      <c r="L58" s="1699"/>
      <c r="M58" s="1642"/>
      <c r="N58" s="1642"/>
      <c r="O58" s="1701"/>
      <c r="P58" s="1542"/>
      <c r="Q58" s="1699"/>
      <c r="R58" s="1699"/>
      <c r="S58" s="1699"/>
      <c r="T58" s="1699"/>
      <c r="U58" s="1699"/>
      <c r="V58" s="1701"/>
      <c r="W58" s="1697"/>
      <c r="X58" s="1699"/>
      <c r="Y58" s="1715"/>
      <c r="Z58" s="1715"/>
      <c r="AA58" s="1715"/>
      <c r="AB58" s="1699"/>
      <c r="AC58" s="1773"/>
      <c r="AD58" s="1664"/>
    </row>
    <row r="59" spans="1:30">
      <c r="A59" s="1697"/>
      <c r="B59" s="1699"/>
      <c r="C59" s="1715"/>
      <c r="D59" s="1715"/>
      <c r="E59" s="1715"/>
      <c r="F59" s="1699"/>
      <c r="G59" s="1642"/>
      <c r="H59" s="1664"/>
      <c r="I59" s="1697"/>
      <c r="J59" s="1699"/>
      <c r="K59" s="1715"/>
      <c r="L59" s="1699"/>
      <c r="M59" s="1642"/>
      <c r="N59" s="1642"/>
      <c r="O59" s="1701"/>
      <c r="P59" s="1542"/>
      <c r="Q59" s="1699"/>
      <c r="R59" s="1699"/>
      <c r="S59" s="1699"/>
      <c r="T59" s="1699"/>
      <c r="U59" s="1699"/>
      <c r="V59" s="1701"/>
      <c r="W59" s="1697"/>
      <c r="X59" s="1699"/>
      <c r="Y59" s="1715"/>
      <c r="Z59" s="1715"/>
      <c r="AA59" s="1715"/>
      <c r="AB59" s="1699"/>
      <c r="AC59" s="1773"/>
      <c r="AD59" s="1664"/>
    </row>
    <row r="60" spans="1:30" ht="15.75" thickBot="1">
      <c r="A60" s="1774"/>
      <c r="B60" s="1775"/>
      <c r="C60" s="1776"/>
      <c r="D60" s="1776"/>
      <c r="E60" s="1776"/>
      <c r="F60" s="1775"/>
      <c r="G60" s="1668"/>
      <c r="H60" s="1669"/>
      <c r="I60" s="1774"/>
      <c r="J60" s="1775"/>
      <c r="K60" s="1776"/>
      <c r="L60" s="1775"/>
      <c r="M60" s="1668"/>
      <c r="N60" s="1668"/>
      <c r="O60" s="1777"/>
      <c r="P60" s="1778"/>
      <c r="Q60" s="1775"/>
      <c r="R60" s="1775"/>
      <c r="S60" s="1775"/>
      <c r="T60" s="1775"/>
      <c r="U60" s="1775"/>
      <c r="V60" s="1777"/>
      <c r="W60" s="1774"/>
      <c r="X60" s="1775"/>
      <c r="Y60" s="1776"/>
      <c r="Z60" s="1776"/>
      <c r="AA60" s="1776"/>
      <c r="AB60" s="1775"/>
      <c r="AC60" s="1668"/>
      <c r="AD60" s="1669"/>
    </row>
    <row r="61" spans="1:30">
      <c r="A61" s="1699"/>
      <c r="B61" s="1699"/>
      <c r="C61" s="1715"/>
      <c r="D61" s="1715"/>
      <c r="E61" s="1715"/>
      <c r="F61" s="1699"/>
      <c r="G61" s="1642"/>
      <c r="H61" s="1642"/>
      <c r="I61" s="1699"/>
      <c r="J61" s="1699"/>
      <c r="K61" s="1715"/>
      <c r="L61" s="1699"/>
      <c r="M61" s="1642"/>
      <c r="N61" s="1642"/>
      <c r="O61" s="1699"/>
      <c r="P61" s="1564"/>
      <c r="Q61" s="1699"/>
      <c r="R61" s="1699"/>
      <c r="S61" s="1699"/>
      <c r="T61" s="1699"/>
      <c r="U61" s="1699"/>
      <c r="V61" s="1699"/>
      <c r="W61" s="1699"/>
      <c r="X61" s="1699"/>
      <c r="Y61" s="1715"/>
      <c r="Z61" s="1715"/>
      <c r="AA61" s="1715"/>
      <c r="AB61" s="1699"/>
      <c r="AC61" s="1642"/>
      <c r="AD61" s="1642"/>
    </row>
    <row r="62" spans="1:30">
      <c r="A62" s="2486" t="s">
        <v>4667</v>
      </c>
      <c r="B62" s="2585"/>
      <c r="C62" s="1715"/>
      <c r="D62" s="1715"/>
      <c r="E62" s="1715"/>
      <c r="F62" s="1699"/>
      <c r="G62" s="1642"/>
      <c r="H62" s="1564"/>
      <c r="I62" s="2486" t="s">
        <v>4667</v>
      </c>
      <c r="J62" s="2585"/>
      <c r="K62" s="1715"/>
      <c r="L62" s="1699"/>
      <c r="M62" s="1642"/>
      <c r="N62" s="1642"/>
      <c r="O62" s="1699"/>
      <c r="P62" s="2486" t="s">
        <v>4667</v>
      </c>
      <c r="Q62" s="2585"/>
      <c r="R62" s="2585"/>
      <c r="S62" s="1699"/>
      <c r="T62" s="1699"/>
      <c r="U62" s="1699"/>
      <c r="V62" s="1699"/>
      <c r="W62" s="2486" t="s">
        <v>4667</v>
      </c>
      <c r="X62" s="2585"/>
      <c r="Y62" s="2585"/>
      <c r="Z62" s="1715"/>
      <c r="AA62" s="1715"/>
      <c r="AB62" s="1699"/>
      <c r="AC62" s="1642"/>
      <c r="AD62" s="1642"/>
    </row>
    <row r="63" spans="1:30">
      <c r="A63" s="1715" t="s">
        <v>1437</v>
      </c>
      <c r="B63" s="1715"/>
      <c r="C63" s="1579"/>
      <c r="D63" s="1579"/>
      <c r="E63" s="1715"/>
      <c r="F63" s="1715"/>
      <c r="G63" s="1640"/>
      <c r="H63" s="1579"/>
      <c r="I63" s="1640" t="s">
        <v>1438</v>
      </c>
      <c r="J63" s="1715"/>
      <c r="K63" s="1715"/>
      <c r="L63" s="1715"/>
      <c r="M63" s="1640"/>
      <c r="N63" s="1640"/>
      <c r="O63" s="1715"/>
      <c r="P63" s="1715" t="s">
        <v>1439</v>
      </c>
      <c r="Q63" s="1715"/>
      <c r="R63" s="1715"/>
      <c r="S63" s="1715"/>
      <c r="T63" s="1715"/>
      <c r="U63" s="1715"/>
      <c r="V63" s="1715"/>
      <c r="W63" s="1715" t="s">
        <v>2275</v>
      </c>
      <c r="X63" s="1715"/>
      <c r="Y63" s="1715"/>
      <c r="Z63" s="1579"/>
      <c r="AA63" s="1715"/>
      <c r="AB63" s="1715"/>
      <c r="AC63" s="1640"/>
      <c r="AD63" s="1640"/>
    </row>
    <row r="64" spans="1:30">
      <c r="I64" s="1699"/>
      <c r="J64" s="1699"/>
      <c r="K64" s="1715"/>
      <c r="L64" s="1699"/>
      <c r="M64" s="1642"/>
      <c r="N64" s="1642"/>
      <c r="O64" s="1699"/>
      <c r="P64" s="1564"/>
      <c r="Q64" s="1699"/>
      <c r="R64" s="1699"/>
      <c r="S64" s="1699"/>
      <c r="T64" s="1699"/>
      <c r="U64" s="1699"/>
      <c r="V64" s="1699"/>
    </row>
  </sheetData>
  <mergeCells count="12">
    <mergeCell ref="L5:O6"/>
    <mergeCell ref="L7:O10"/>
    <mergeCell ref="B16:B17"/>
    <mergeCell ref="I5:K7"/>
    <mergeCell ref="I8:K9"/>
    <mergeCell ref="I10:K13"/>
    <mergeCell ref="B5:B9"/>
    <mergeCell ref="B10:B11"/>
    <mergeCell ref="B12:B13"/>
    <mergeCell ref="B14:B15"/>
    <mergeCell ref="D5:H13"/>
    <mergeCell ref="D14:H15"/>
  </mergeCells>
  <printOptions horizontalCentered="1" verticalCentered="1"/>
  <pageMargins left="0.25" right="0.25" top="0.25" bottom="0.25" header="0" footer="0"/>
  <pageSetup scale="70" fitToWidth="4" orientation="portrait" r:id="rId1"/>
  <headerFooter alignWithMargins="0"/>
  <colBreaks count="2" manualBreakCount="2">
    <brk id="15" max="1048575" man="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41"/>
  <sheetViews>
    <sheetView defaultGridColor="0" view="pageBreakPreview" topLeftCell="A88" colorId="22" zoomScale="50" zoomScaleNormal="100" zoomScaleSheetLayoutView="50" workbookViewId="0"/>
  </sheetViews>
  <sheetFormatPr defaultColWidth="9.6640625" defaultRowHeight="15"/>
  <cols>
    <col min="1" max="1" width="4.6640625" style="9" customWidth="1"/>
    <col min="2" max="2" width="47.5546875" style="9" customWidth="1"/>
    <col min="3" max="3" width="3.6640625" style="9" customWidth="1"/>
    <col min="4" max="4" width="2.6640625" style="9" customWidth="1"/>
    <col min="5" max="5" width="22.6640625" style="9" customWidth="1"/>
    <col min="6" max="6" width="12.6640625" style="9" customWidth="1"/>
    <col min="7" max="7" width="18" style="9" customWidth="1"/>
    <col min="8" max="16384" width="9.6640625" style="9"/>
  </cols>
  <sheetData>
    <row r="1" spans="1:7">
      <c r="A1" s="43"/>
      <c r="B1" s="44" t="s">
        <v>1804</v>
      </c>
      <c r="C1" s="59" t="s">
        <v>1347</v>
      </c>
      <c r="D1" s="46"/>
      <c r="E1" s="46"/>
      <c r="F1" s="645" t="s">
        <v>1806</v>
      </c>
      <c r="G1" s="165" t="s">
        <v>1807</v>
      </c>
    </row>
    <row r="2" spans="1:7">
      <c r="A2" s="34"/>
      <c r="B2" s="81" t="str">
        <f>'Data Sheet'!$C$25</f>
        <v>Orange &amp; Rockland Utilities, Inc</v>
      </c>
      <c r="C2" s="57" t="s">
        <v>1348</v>
      </c>
      <c r="D2" s="30" t="s">
        <v>1349</v>
      </c>
      <c r="E2" s="65" t="s">
        <v>1350</v>
      </c>
      <c r="F2" s="293" t="s">
        <v>1809</v>
      </c>
      <c r="G2" s="39"/>
    </row>
    <row r="3" spans="1:7" ht="15" customHeight="1">
      <c r="A3" s="37"/>
      <c r="B3" s="38"/>
      <c r="C3" s="117" t="s">
        <v>1351</v>
      </c>
      <c r="D3" s="38" t="s">
        <v>1349</v>
      </c>
      <c r="E3" s="116" t="s">
        <v>1352</v>
      </c>
      <c r="F3" s="691" t="str">
        <f>'Data Sheet'!$C$40</f>
        <v>April 30, 2017</v>
      </c>
      <c r="G3" s="1267" t="str">
        <f>'Data Sheet'!$C$38</f>
        <v>December 31, 2016</v>
      </c>
    </row>
    <row r="4" spans="1:7" ht="15" customHeight="1">
      <c r="A4" s="31"/>
      <c r="B4" s="32" t="s">
        <v>2276</v>
      </c>
      <c r="C4" s="32"/>
      <c r="D4" s="32"/>
      <c r="E4" s="32"/>
      <c r="F4" s="32"/>
      <c r="G4" s="33"/>
    </row>
    <row r="5" spans="1:7">
      <c r="A5" s="34"/>
      <c r="B5" s="3411" t="s">
        <v>2311</v>
      </c>
      <c r="C5" s="3404"/>
      <c r="D5" s="35"/>
      <c r="E5" s="136" t="s">
        <v>2312</v>
      </c>
      <c r="F5" s="17"/>
      <c r="G5" s="36"/>
    </row>
    <row r="6" spans="1:7">
      <c r="A6" s="34"/>
      <c r="B6" s="3402"/>
      <c r="C6" s="3405"/>
      <c r="D6" s="35"/>
      <c r="E6" s="3415" t="s">
        <v>2313</v>
      </c>
      <c r="F6" s="3402"/>
      <c r="G6" s="3403"/>
    </row>
    <row r="7" spans="1:7">
      <c r="A7" s="34"/>
      <c r="B7" s="3402"/>
      <c r="C7" s="3405"/>
      <c r="D7" s="35"/>
      <c r="E7" s="3402"/>
      <c r="F7" s="3402"/>
      <c r="G7" s="3403"/>
    </row>
    <row r="8" spans="1:7">
      <c r="A8" s="34"/>
      <c r="B8" s="3415" t="s">
        <v>2314</v>
      </c>
      <c r="C8" s="3402"/>
      <c r="D8" s="35"/>
      <c r="E8" s="3402"/>
      <c r="F8" s="3402"/>
      <c r="G8" s="3403"/>
    </row>
    <row r="9" spans="1:7">
      <c r="A9" s="34"/>
      <c r="B9" s="3402"/>
      <c r="C9" s="3402"/>
      <c r="D9" s="35"/>
      <c r="E9" s="3415" t="s">
        <v>2315</v>
      </c>
      <c r="F9" s="3402"/>
      <c r="G9" s="3403"/>
    </row>
    <row r="10" spans="1:7">
      <c r="A10" s="34"/>
      <c r="B10" s="3402"/>
      <c r="C10" s="3402"/>
      <c r="D10" s="35"/>
      <c r="E10" s="3402"/>
      <c r="F10" s="3402"/>
      <c r="G10" s="3403"/>
    </row>
    <row r="11" spans="1:7">
      <c r="A11" s="34"/>
      <c r="B11" s="3402"/>
      <c r="C11" s="3402"/>
      <c r="D11" s="35"/>
      <c r="E11" s="3402"/>
      <c r="F11" s="3402"/>
      <c r="G11" s="3403"/>
    </row>
    <row r="12" spans="1:7">
      <c r="A12" s="34"/>
      <c r="B12" s="3415" t="s">
        <v>2316</v>
      </c>
      <c r="C12" s="3402"/>
      <c r="D12" s="35"/>
      <c r="E12" s="3402"/>
      <c r="F12" s="3402"/>
      <c r="G12" s="3403"/>
    </row>
    <row r="13" spans="1:7">
      <c r="A13" s="34"/>
      <c r="B13" s="3402"/>
      <c r="C13" s="3402"/>
      <c r="D13" s="35"/>
      <c r="E13" s="3402"/>
      <c r="F13" s="3402"/>
      <c r="G13" s="3403"/>
    </row>
    <row r="14" spans="1:7">
      <c r="A14" s="34"/>
      <c r="B14" s="3415" t="s">
        <v>2317</v>
      </c>
      <c r="C14" s="3402"/>
      <c r="D14" s="35"/>
      <c r="E14" s="3415" t="s">
        <v>2318</v>
      </c>
      <c r="F14" s="3402"/>
      <c r="G14" s="3403"/>
    </row>
    <row r="15" spans="1:7">
      <c r="A15" s="34"/>
      <c r="B15" s="3402"/>
      <c r="C15" s="3402"/>
      <c r="D15" s="35"/>
      <c r="E15" s="3402"/>
      <c r="F15" s="3402"/>
      <c r="G15" s="3403"/>
    </row>
    <row r="16" spans="1:7">
      <c r="A16" s="37"/>
      <c r="B16" s="3414"/>
      <c r="C16" s="3414"/>
      <c r="D16" s="32"/>
      <c r="E16" s="1111"/>
      <c r="F16" s="1111"/>
      <c r="G16" s="1151"/>
    </row>
    <row r="17" spans="1:7">
      <c r="A17" s="34"/>
      <c r="B17" s="52"/>
      <c r="C17" s="35"/>
      <c r="D17" s="35"/>
      <c r="E17" s="35"/>
      <c r="F17" s="174" t="s">
        <v>1843</v>
      </c>
      <c r="G17" s="49"/>
    </row>
    <row r="18" spans="1:7">
      <c r="A18" s="51"/>
      <c r="B18" s="52"/>
      <c r="C18" s="35"/>
      <c r="D18" s="35"/>
      <c r="E18" s="35"/>
      <c r="F18" s="641" t="s">
        <v>1844</v>
      </c>
      <c r="G18" s="157"/>
    </row>
    <row r="19" spans="1:7">
      <c r="A19" s="151" t="s">
        <v>1733</v>
      </c>
      <c r="B19" s="174" t="s">
        <v>1787</v>
      </c>
      <c r="C19" s="35"/>
      <c r="D19" s="35"/>
      <c r="E19" s="35"/>
      <c r="F19" s="641" t="s">
        <v>176</v>
      </c>
      <c r="G19" s="646" t="s">
        <v>1845</v>
      </c>
    </row>
    <row r="20" spans="1:7">
      <c r="A20" s="151" t="s">
        <v>1736</v>
      </c>
      <c r="B20" s="52"/>
      <c r="C20" s="35"/>
      <c r="D20" s="35"/>
      <c r="E20" s="35"/>
      <c r="F20" s="641" t="s">
        <v>1846</v>
      </c>
      <c r="G20" s="157"/>
    </row>
    <row r="21" spans="1:7">
      <c r="A21" s="54"/>
      <c r="B21" s="156" t="s">
        <v>3026</v>
      </c>
      <c r="C21" s="32"/>
      <c r="D21" s="32"/>
      <c r="E21" s="32"/>
      <c r="F21" s="642" t="s">
        <v>3027</v>
      </c>
      <c r="G21" s="643" t="s">
        <v>3028</v>
      </c>
    </row>
    <row r="22" spans="1:7" ht="15.75">
      <c r="A22" s="54"/>
      <c r="B22" s="1152" t="s">
        <v>1847</v>
      </c>
      <c r="C22" s="32"/>
      <c r="D22" s="32"/>
      <c r="E22" s="32"/>
      <c r="F22" s="166"/>
      <c r="G22" s="167"/>
    </row>
    <row r="23" spans="1:7">
      <c r="A23" s="54">
        <v>1</v>
      </c>
      <c r="B23" s="784" t="s">
        <v>1848</v>
      </c>
      <c r="C23" s="32"/>
      <c r="D23" s="32"/>
      <c r="E23" s="32"/>
      <c r="F23" s="166"/>
      <c r="G23" s="168">
        <v>33227715</v>
      </c>
    </row>
    <row r="24" spans="1:7">
      <c r="A24" s="54">
        <v>2</v>
      </c>
      <c r="B24" s="784" t="s">
        <v>1849</v>
      </c>
      <c r="C24" s="32"/>
      <c r="D24" s="32"/>
      <c r="E24" s="32"/>
      <c r="F24" s="166"/>
      <c r="G24" s="167"/>
    </row>
    <row r="25" spans="1:7">
      <c r="A25" s="54">
        <v>3</v>
      </c>
      <c r="B25" s="784" t="s">
        <v>1904</v>
      </c>
      <c r="C25" s="32"/>
      <c r="D25" s="32"/>
      <c r="E25" s="32"/>
      <c r="F25" s="105"/>
      <c r="G25" s="285"/>
    </row>
    <row r="26" spans="1:7">
      <c r="A26" s="54">
        <v>4</v>
      </c>
      <c r="B26" s="784" t="s">
        <v>1905</v>
      </c>
      <c r="C26" s="32"/>
      <c r="D26" s="32"/>
      <c r="E26" s="32"/>
      <c r="F26" s="117"/>
      <c r="G26" s="154"/>
    </row>
    <row r="27" spans="1:7">
      <c r="A27" s="54">
        <v>5</v>
      </c>
      <c r="B27" s="784" t="s">
        <v>1905</v>
      </c>
      <c r="C27" s="32"/>
      <c r="D27" s="32"/>
      <c r="E27" s="32"/>
      <c r="F27" s="117"/>
      <c r="G27" s="154"/>
    </row>
    <row r="28" spans="1:7">
      <c r="A28" s="54">
        <v>6</v>
      </c>
      <c r="B28" s="784" t="s">
        <v>1905</v>
      </c>
      <c r="C28" s="32"/>
      <c r="D28" s="32"/>
      <c r="E28" s="32"/>
      <c r="F28" s="117"/>
      <c r="G28" s="154"/>
    </row>
    <row r="29" spans="1:7">
      <c r="A29" s="54">
        <v>7</v>
      </c>
      <c r="B29" s="784" t="s">
        <v>1905</v>
      </c>
      <c r="C29" s="32"/>
      <c r="D29" s="32"/>
      <c r="E29" s="32"/>
      <c r="F29" s="117"/>
      <c r="G29" s="154"/>
    </row>
    <row r="30" spans="1:7">
      <c r="A30" s="54">
        <v>8</v>
      </c>
      <c r="B30" s="784" t="s">
        <v>1905</v>
      </c>
      <c r="C30" s="32"/>
      <c r="D30" s="32"/>
      <c r="E30" s="32"/>
      <c r="F30" s="117"/>
      <c r="G30" s="154"/>
    </row>
    <row r="31" spans="1:7">
      <c r="A31" s="54">
        <v>9</v>
      </c>
      <c r="B31" s="784" t="s">
        <v>1906</v>
      </c>
      <c r="C31" s="32"/>
      <c r="D31" s="32"/>
      <c r="E31" s="32"/>
      <c r="F31" s="117"/>
      <c r="G31" s="154">
        <f>SUM(G26:G30)</f>
        <v>0</v>
      </c>
    </row>
    <row r="32" spans="1:7">
      <c r="A32" s="54">
        <v>10</v>
      </c>
      <c r="B32" s="784" t="s">
        <v>1907</v>
      </c>
      <c r="C32" s="32"/>
      <c r="D32" s="32"/>
      <c r="E32" s="32"/>
      <c r="F32" s="117"/>
      <c r="G32" s="154"/>
    </row>
    <row r="33" spans="1:7">
      <c r="A33" s="54">
        <v>11</v>
      </c>
      <c r="B33" s="784" t="s">
        <v>1907</v>
      </c>
      <c r="C33" s="32"/>
      <c r="D33" s="32"/>
      <c r="E33" s="32"/>
      <c r="F33" s="117"/>
      <c r="G33" s="154"/>
    </row>
    <row r="34" spans="1:7">
      <c r="A34" s="54">
        <v>12</v>
      </c>
      <c r="B34" s="784" t="s">
        <v>1907</v>
      </c>
      <c r="C34" s="32"/>
      <c r="D34" s="32"/>
      <c r="E34" s="32"/>
      <c r="F34" s="117"/>
      <c r="G34" s="154"/>
    </row>
    <row r="35" spans="1:7">
      <c r="A35" s="54">
        <v>13</v>
      </c>
      <c r="B35" s="784" t="s">
        <v>1907</v>
      </c>
      <c r="C35" s="32"/>
      <c r="D35" s="32"/>
      <c r="E35" s="32"/>
      <c r="F35" s="117"/>
      <c r="G35" s="154"/>
    </row>
    <row r="36" spans="1:7">
      <c r="A36" s="54">
        <v>14</v>
      </c>
      <c r="B36" s="784" t="s">
        <v>1907</v>
      </c>
      <c r="C36" s="32"/>
      <c r="D36" s="32"/>
      <c r="E36" s="32"/>
      <c r="F36" s="117"/>
      <c r="G36" s="154"/>
    </row>
    <row r="37" spans="1:7">
      <c r="A37" s="54">
        <v>15</v>
      </c>
      <c r="B37" s="784" t="s">
        <v>1908</v>
      </c>
      <c r="C37" s="32"/>
      <c r="D37" s="32"/>
      <c r="E37" s="32"/>
      <c r="F37" s="117"/>
      <c r="G37" s="154">
        <f>SUM(G32:G36)</f>
        <v>0</v>
      </c>
    </row>
    <row r="38" spans="1:7">
      <c r="A38" s="54">
        <v>16</v>
      </c>
      <c r="B38" s="784" t="s">
        <v>1909</v>
      </c>
      <c r="C38" s="32"/>
      <c r="D38" s="32"/>
      <c r="E38" s="32"/>
      <c r="F38" s="117"/>
      <c r="G38" s="154">
        <v>46406189</v>
      </c>
    </row>
    <row r="39" spans="1:7">
      <c r="A39" s="54">
        <v>17</v>
      </c>
      <c r="B39" s="784" t="s">
        <v>1910</v>
      </c>
      <c r="C39" s="32"/>
      <c r="D39" s="32"/>
      <c r="E39" s="32"/>
      <c r="F39" s="166"/>
      <c r="G39" s="167"/>
    </row>
    <row r="40" spans="1:7">
      <c r="A40" s="54">
        <v>18</v>
      </c>
      <c r="B40" s="784"/>
      <c r="C40" s="32"/>
      <c r="D40" s="32"/>
      <c r="E40" s="32"/>
      <c r="F40" s="117"/>
      <c r="G40" s="154"/>
    </row>
    <row r="41" spans="1:7">
      <c r="A41" s="54">
        <v>19</v>
      </c>
      <c r="B41" s="784"/>
      <c r="C41" s="32"/>
      <c r="D41" s="32"/>
      <c r="E41" s="32"/>
      <c r="F41" s="117"/>
      <c r="G41" s="154"/>
    </row>
    <row r="42" spans="1:7">
      <c r="A42" s="54">
        <v>20</v>
      </c>
      <c r="B42" s="784"/>
      <c r="C42" s="32"/>
      <c r="D42" s="32"/>
      <c r="E42" s="32"/>
      <c r="F42" s="117"/>
      <c r="G42" s="154"/>
    </row>
    <row r="43" spans="1:7">
      <c r="A43" s="54">
        <v>21</v>
      </c>
      <c r="B43" s="784"/>
      <c r="C43" s="32"/>
      <c r="D43" s="32"/>
      <c r="E43" s="32"/>
      <c r="F43" s="117"/>
      <c r="G43" s="154"/>
    </row>
    <row r="44" spans="1:7">
      <c r="A44" s="54">
        <v>22</v>
      </c>
      <c r="B44" s="784" t="s">
        <v>1911</v>
      </c>
      <c r="C44" s="32"/>
      <c r="D44" s="32"/>
      <c r="E44" s="32"/>
      <c r="F44" s="117"/>
      <c r="G44" s="154">
        <f>SUM(G40:G43)</f>
        <v>0</v>
      </c>
    </row>
    <row r="45" spans="1:7">
      <c r="A45" s="54">
        <v>23</v>
      </c>
      <c r="B45" s="784" t="s">
        <v>1912</v>
      </c>
      <c r="C45" s="32"/>
      <c r="D45" s="32"/>
      <c r="E45" s="32"/>
      <c r="F45" s="169"/>
      <c r="G45" s="170"/>
    </row>
    <row r="46" spans="1:7">
      <c r="A46" s="54">
        <v>24</v>
      </c>
      <c r="B46" s="784"/>
      <c r="C46" s="32"/>
      <c r="D46" s="32"/>
      <c r="E46" s="32"/>
      <c r="F46" s="117"/>
      <c r="G46" s="154"/>
    </row>
    <row r="47" spans="1:7">
      <c r="A47" s="54">
        <v>25</v>
      </c>
      <c r="B47" s="784"/>
      <c r="C47" s="32"/>
      <c r="D47" s="32"/>
      <c r="E47" s="32"/>
      <c r="F47" s="117"/>
      <c r="G47" s="154"/>
    </row>
    <row r="48" spans="1:7">
      <c r="A48" s="54">
        <v>26</v>
      </c>
      <c r="B48" s="784"/>
      <c r="C48" s="32"/>
      <c r="D48" s="32"/>
      <c r="E48" s="32"/>
      <c r="F48" s="117"/>
      <c r="G48" s="154"/>
    </row>
    <row r="49" spans="1:7">
      <c r="A49" s="54">
        <v>27</v>
      </c>
      <c r="B49" s="784"/>
      <c r="C49" s="32"/>
      <c r="D49" s="32"/>
      <c r="E49" s="32"/>
      <c r="F49" s="117"/>
      <c r="G49" s="154"/>
    </row>
    <row r="50" spans="1:7">
      <c r="A50" s="54">
        <v>28</v>
      </c>
      <c r="B50" s="784"/>
      <c r="C50" s="32"/>
      <c r="D50" s="32"/>
      <c r="E50" s="32"/>
      <c r="F50" s="117"/>
      <c r="G50" s="154"/>
    </row>
    <row r="51" spans="1:7">
      <c r="A51" s="54">
        <v>29</v>
      </c>
      <c r="B51" s="784" t="s">
        <v>1913</v>
      </c>
      <c r="C51" s="32"/>
      <c r="D51" s="32"/>
      <c r="E51" s="32"/>
      <c r="F51" s="117"/>
      <c r="G51" s="154">
        <f>SUM(G46:G50)</f>
        <v>0</v>
      </c>
    </row>
    <row r="52" spans="1:7">
      <c r="A52" s="54">
        <v>30</v>
      </c>
      <c r="B52" s="784" t="s">
        <v>1914</v>
      </c>
      <c r="C52" s="32"/>
      <c r="D52" s="32"/>
      <c r="E52" s="32"/>
      <c r="F52" s="166"/>
      <c r="G52" s="167"/>
    </row>
    <row r="53" spans="1:7">
      <c r="A53" s="54">
        <v>31</v>
      </c>
      <c r="B53" s="784"/>
      <c r="C53" s="32"/>
      <c r="D53" s="32"/>
      <c r="E53" s="32"/>
      <c r="F53" s="117"/>
      <c r="G53" s="154">
        <v>-42500000</v>
      </c>
    </row>
    <row r="54" spans="1:7">
      <c r="A54" s="54">
        <v>32</v>
      </c>
      <c r="B54" s="784"/>
      <c r="C54" s="32"/>
      <c r="D54" s="32"/>
      <c r="E54" s="32"/>
      <c r="F54" s="117"/>
      <c r="G54" s="154"/>
    </row>
    <row r="55" spans="1:7">
      <c r="A55" s="54">
        <v>33</v>
      </c>
      <c r="B55" s="784"/>
      <c r="C55" s="32"/>
      <c r="D55" s="32"/>
      <c r="E55" s="32"/>
      <c r="F55" s="117"/>
      <c r="G55" s="154"/>
    </row>
    <row r="56" spans="1:7">
      <c r="A56" s="54">
        <v>34</v>
      </c>
      <c r="B56" s="784"/>
      <c r="C56" s="32"/>
      <c r="D56" s="32"/>
      <c r="E56" s="32"/>
      <c r="F56" s="117"/>
      <c r="G56" s="154"/>
    </row>
    <row r="57" spans="1:7">
      <c r="A57" s="54">
        <v>35</v>
      </c>
      <c r="B57" s="784"/>
      <c r="C57" s="32"/>
      <c r="D57" s="32"/>
      <c r="E57" s="32"/>
      <c r="F57" s="117"/>
      <c r="G57" s="154"/>
    </row>
    <row r="58" spans="1:7">
      <c r="A58" s="54">
        <v>36</v>
      </c>
      <c r="B58" s="784" t="s">
        <v>1915</v>
      </c>
      <c r="C58" s="32"/>
      <c r="D58" s="32"/>
      <c r="E58" s="32"/>
      <c r="F58" s="117"/>
      <c r="G58" s="154">
        <f>SUM(G53:G57)</f>
        <v>-42500000</v>
      </c>
    </row>
    <row r="59" spans="1:7">
      <c r="A59" s="54">
        <v>37</v>
      </c>
      <c r="B59" s="784" t="s">
        <v>600</v>
      </c>
      <c r="C59" s="32"/>
      <c r="D59" s="32"/>
      <c r="E59" s="32"/>
      <c r="F59" s="117"/>
      <c r="G59" s="154"/>
    </row>
    <row r="60" spans="1:7" ht="15.75" thickBot="1">
      <c r="A60" s="58">
        <v>38</v>
      </c>
      <c r="B60" s="137" t="s">
        <v>601</v>
      </c>
      <c r="C60" s="42"/>
      <c r="D60" s="42"/>
      <c r="E60" s="42"/>
      <c r="F60" s="158"/>
      <c r="G60" s="171">
        <f>G23+G31+G37+G38+G44+G51+G58</f>
        <v>37133904</v>
      </c>
    </row>
    <row r="61" spans="1:7">
      <c r="A61" s="1153"/>
      <c r="B61" s="1154"/>
      <c r="C61" s="802"/>
      <c r="D61" s="802"/>
      <c r="E61" s="802"/>
      <c r="F61" s="1153"/>
      <c r="G61" s="1155"/>
    </row>
    <row r="62" spans="1:7">
      <c r="A62" s="17" t="s">
        <v>1724</v>
      </c>
      <c r="B62" s="35"/>
      <c r="C62" s="17"/>
      <c r="D62" s="17"/>
      <c r="E62" s="35"/>
      <c r="F62" s="30"/>
      <c r="G62" s="144"/>
    </row>
    <row r="63" spans="1:7">
      <c r="A63" s="3467" t="s">
        <v>602</v>
      </c>
      <c r="B63" s="3468"/>
      <c r="C63" s="3468"/>
      <c r="D63" s="3468"/>
      <c r="E63" s="3468"/>
      <c r="F63" s="3468"/>
      <c r="G63" s="3468"/>
    </row>
    <row r="64" spans="1:7" ht="15.75" thickBot="1">
      <c r="A64" s="35"/>
      <c r="B64" s="69"/>
      <c r="C64" s="69"/>
      <c r="D64" s="69"/>
      <c r="E64" s="35"/>
      <c r="F64" s="35"/>
      <c r="G64" s="148"/>
    </row>
    <row r="65" spans="1:7">
      <c r="A65" s="43"/>
      <c r="B65" s="44" t="s">
        <v>1804</v>
      </c>
      <c r="C65" s="59" t="s">
        <v>1347</v>
      </c>
      <c r="D65" s="46"/>
      <c r="E65" s="46"/>
      <c r="F65" s="645" t="s">
        <v>1806</v>
      </c>
      <c r="G65" s="165" t="s">
        <v>1807</v>
      </c>
    </row>
    <row r="66" spans="1:7">
      <c r="A66" s="34"/>
      <c r="B66" s="821" t="str">
        <f>'Data Sheet'!$C$25</f>
        <v>Orange &amp; Rockland Utilities, Inc</v>
      </c>
      <c r="C66" s="57" t="s">
        <v>1348</v>
      </c>
      <c r="D66" s="30" t="s">
        <v>1349</v>
      </c>
      <c r="E66" s="65" t="s">
        <v>1350</v>
      </c>
      <c r="F66" s="293" t="s">
        <v>1809</v>
      </c>
      <c r="G66" s="39"/>
    </row>
    <row r="67" spans="1:7">
      <c r="A67" s="37"/>
      <c r="B67" s="38"/>
      <c r="C67" s="117" t="s">
        <v>1351</v>
      </c>
      <c r="D67" s="38" t="s">
        <v>1349</v>
      </c>
      <c r="E67" s="116" t="s">
        <v>1352</v>
      </c>
      <c r="F67" s="691" t="str">
        <f>'Data Sheet'!$C$40</f>
        <v>April 30, 2017</v>
      </c>
      <c r="G67" s="1267" t="str">
        <f>'Data Sheet'!$C$38</f>
        <v>December 31, 2016</v>
      </c>
    </row>
    <row r="68" spans="1:7">
      <c r="A68" s="31" t="s">
        <v>603</v>
      </c>
      <c r="B68" s="32"/>
      <c r="C68" s="32"/>
      <c r="D68" s="32"/>
      <c r="E68" s="32"/>
      <c r="F68" s="32"/>
      <c r="G68" s="33"/>
    </row>
    <row r="69" spans="1:7">
      <c r="A69" s="51" t="s">
        <v>1733</v>
      </c>
      <c r="B69" s="172" t="s">
        <v>1787</v>
      </c>
      <c r="C69" s="30"/>
      <c r="D69" s="30"/>
      <c r="E69" s="30"/>
      <c r="F69" s="30"/>
      <c r="G69" s="53" t="s">
        <v>1845</v>
      </c>
    </row>
    <row r="70" spans="1:7">
      <c r="A70" s="54" t="s">
        <v>1736</v>
      </c>
      <c r="B70" s="173" t="s">
        <v>604</v>
      </c>
      <c r="C70" s="38"/>
      <c r="D70" s="32"/>
      <c r="E70" s="32"/>
      <c r="F70" s="32"/>
      <c r="G70" s="56" t="s">
        <v>3027</v>
      </c>
    </row>
    <row r="71" spans="1:7">
      <c r="A71" s="51"/>
      <c r="B71" s="30"/>
      <c r="C71" s="30"/>
      <c r="D71" s="35"/>
      <c r="E71" s="35"/>
      <c r="F71" s="35"/>
      <c r="G71" s="167"/>
    </row>
    <row r="72" spans="1:7" ht="15.75">
      <c r="A72" s="51"/>
      <c r="B72" s="141" t="s">
        <v>283</v>
      </c>
      <c r="C72" s="1118"/>
      <c r="D72" s="71"/>
      <c r="E72" s="141"/>
      <c r="F72" s="35"/>
      <c r="G72" s="167"/>
    </row>
    <row r="73" spans="1:7">
      <c r="A73" s="51"/>
      <c r="B73" s="3464" t="s">
        <v>2319</v>
      </c>
      <c r="C73" s="3402"/>
      <c r="D73" s="3402"/>
      <c r="E73" s="3402"/>
      <c r="F73" s="3469"/>
      <c r="G73" s="167"/>
    </row>
    <row r="74" spans="1:7">
      <c r="A74" s="51"/>
      <c r="B74" s="3465"/>
      <c r="C74" s="3402"/>
      <c r="D74" s="3402"/>
      <c r="E74" s="3402"/>
      <c r="F74" s="3469"/>
      <c r="G74" s="167"/>
    </row>
    <row r="75" spans="1:7">
      <c r="A75" s="54"/>
      <c r="B75" s="32"/>
      <c r="C75" s="32"/>
      <c r="D75" s="32"/>
      <c r="E75" s="32"/>
      <c r="F75" s="38"/>
      <c r="G75" s="167"/>
    </row>
    <row r="76" spans="1:7">
      <c r="A76" s="51" t="s">
        <v>969</v>
      </c>
      <c r="B76" s="35"/>
      <c r="C76" s="35"/>
      <c r="D76" s="35"/>
      <c r="E76" s="35"/>
      <c r="F76" s="30"/>
      <c r="G76" s="157"/>
    </row>
    <row r="77" spans="1:7">
      <c r="A77" s="51" t="s">
        <v>971</v>
      </c>
      <c r="B77" s="35"/>
      <c r="C77" s="35"/>
      <c r="D77" s="35"/>
      <c r="E77" s="35"/>
      <c r="F77" s="30"/>
      <c r="G77" s="157"/>
    </row>
    <row r="78" spans="1:7">
      <c r="A78" s="51" t="s">
        <v>974</v>
      </c>
      <c r="B78" s="35"/>
      <c r="C78" s="35"/>
      <c r="D78" s="35"/>
      <c r="E78" s="35"/>
      <c r="F78" s="30"/>
      <c r="G78" s="157"/>
    </row>
    <row r="79" spans="1:7">
      <c r="A79" s="51" t="s">
        <v>976</v>
      </c>
      <c r="B79" s="35"/>
      <c r="C79" s="35"/>
      <c r="D79" s="35"/>
      <c r="E79" s="35"/>
      <c r="F79" s="30"/>
      <c r="G79" s="157"/>
    </row>
    <row r="80" spans="1:7">
      <c r="A80" s="51" t="s">
        <v>978</v>
      </c>
      <c r="B80" s="35"/>
      <c r="C80" s="35"/>
      <c r="D80" s="35"/>
      <c r="E80" s="35"/>
      <c r="F80" s="30"/>
      <c r="G80" s="157"/>
    </row>
    <row r="81" spans="1:7">
      <c r="A81" s="54" t="s">
        <v>980</v>
      </c>
      <c r="B81" s="32"/>
      <c r="C81" s="32"/>
      <c r="D81" s="32"/>
      <c r="E81" s="32"/>
      <c r="F81" s="38"/>
      <c r="G81" s="154"/>
    </row>
    <row r="82" spans="1:7">
      <c r="A82" s="54" t="s">
        <v>982</v>
      </c>
      <c r="B82" s="32" t="s">
        <v>284</v>
      </c>
      <c r="C82" s="32"/>
      <c r="D82" s="32"/>
      <c r="E82" s="32"/>
      <c r="F82" s="38"/>
      <c r="G82" s="154">
        <f>SUM(G76:G81)</f>
        <v>0</v>
      </c>
    </row>
    <row r="83" spans="1:7">
      <c r="A83" s="51"/>
      <c r="B83" s="35"/>
      <c r="C83" s="35"/>
      <c r="D83" s="35"/>
      <c r="E83" s="35"/>
      <c r="F83" s="30"/>
      <c r="G83" s="167"/>
    </row>
    <row r="84" spans="1:7" ht="15.75">
      <c r="A84" s="51"/>
      <c r="B84" s="3470" t="s">
        <v>285</v>
      </c>
      <c r="C84" s="3471"/>
      <c r="D84" s="3471"/>
      <c r="E84" s="3471"/>
      <c r="F84" s="3472"/>
      <c r="G84" s="167"/>
    </row>
    <row r="85" spans="1:7">
      <c r="A85" s="51"/>
      <c r="B85" s="3461" t="s">
        <v>286</v>
      </c>
      <c r="C85" s="3462"/>
      <c r="D85" s="3462"/>
      <c r="E85" s="3462"/>
      <c r="F85" s="3463"/>
      <c r="G85" s="167"/>
    </row>
    <row r="86" spans="1:7">
      <c r="A86" s="51"/>
      <c r="B86" s="35"/>
      <c r="C86" s="35"/>
      <c r="D86" s="35"/>
      <c r="E86" s="35"/>
      <c r="F86" s="30"/>
      <c r="G86" s="167"/>
    </row>
    <row r="87" spans="1:7">
      <c r="A87" s="51"/>
      <c r="B87" s="3464" t="s">
        <v>2320</v>
      </c>
      <c r="C87" s="3402"/>
      <c r="D87" s="3402"/>
      <c r="E87" s="3402"/>
      <c r="F87" s="30"/>
      <c r="G87" s="167"/>
    </row>
    <row r="88" spans="1:7">
      <c r="A88" s="51"/>
      <c r="B88" s="3465"/>
      <c r="C88" s="3402"/>
      <c r="D88" s="3402"/>
      <c r="E88" s="3402"/>
      <c r="F88" s="30"/>
      <c r="G88" s="167"/>
    </row>
    <row r="89" spans="1:7">
      <c r="A89" s="51"/>
      <c r="B89" s="3465"/>
      <c r="C89" s="3402"/>
      <c r="D89" s="3402"/>
      <c r="E89" s="3402"/>
      <c r="F89" s="30"/>
      <c r="G89" s="167"/>
    </row>
    <row r="90" spans="1:7">
      <c r="A90" s="54"/>
      <c r="B90" s="3466"/>
      <c r="C90" s="3414"/>
      <c r="D90" s="3414"/>
      <c r="E90" s="3414"/>
      <c r="F90" s="38"/>
      <c r="G90" s="167"/>
    </row>
    <row r="91" spans="1:7">
      <c r="A91" s="54" t="s">
        <v>983</v>
      </c>
      <c r="B91" s="1156" t="s">
        <v>287</v>
      </c>
      <c r="C91" s="32"/>
      <c r="D91" s="32"/>
      <c r="E91" s="32"/>
      <c r="F91" s="38"/>
      <c r="G91" s="154"/>
    </row>
    <row r="92" spans="1:7">
      <c r="A92" s="54" t="s">
        <v>985</v>
      </c>
      <c r="B92" s="1156" t="s">
        <v>288</v>
      </c>
      <c r="C92" s="32"/>
      <c r="D92" s="32"/>
      <c r="E92" s="32"/>
      <c r="F92" s="38"/>
      <c r="G92" s="154">
        <f>G82+G91</f>
        <v>0</v>
      </c>
    </row>
    <row r="93" spans="1:7">
      <c r="A93" s="54" t="s">
        <v>987</v>
      </c>
      <c r="B93" s="1156" t="s">
        <v>289</v>
      </c>
      <c r="C93" s="32"/>
      <c r="D93" s="32"/>
      <c r="E93" s="32"/>
      <c r="F93" s="38"/>
      <c r="G93" s="154">
        <f>G60+G92</f>
        <v>37133904</v>
      </c>
    </row>
    <row r="94" spans="1:7">
      <c r="A94" s="51"/>
      <c r="B94" s="35"/>
      <c r="C94" s="35"/>
      <c r="D94" s="35"/>
      <c r="E94" s="35"/>
      <c r="F94" s="30"/>
      <c r="G94" s="167"/>
    </row>
    <row r="95" spans="1:7" ht="15.75">
      <c r="A95" s="51"/>
      <c r="B95" s="141" t="s">
        <v>290</v>
      </c>
      <c r="C95" s="35"/>
      <c r="D95" s="35"/>
      <c r="E95" s="35"/>
      <c r="F95" s="30"/>
      <c r="G95" s="167"/>
    </row>
    <row r="96" spans="1:7">
      <c r="A96" s="54"/>
      <c r="B96" s="32"/>
      <c r="C96" s="32"/>
      <c r="D96" s="32"/>
      <c r="E96" s="32"/>
      <c r="F96" s="38"/>
      <c r="G96" s="167"/>
    </row>
    <row r="97" spans="1:7">
      <c r="A97" s="54" t="s">
        <v>989</v>
      </c>
      <c r="B97" s="784" t="s">
        <v>291</v>
      </c>
      <c r="C97" s="32"/>
      <c r="D97" s="32"/>
      <c r="E97" s="32"/>
      <c r="F97" s="38"/>
      <c r="G97" s="154">
        <v>292208259</v>
      </c>
    </row>
    <row r="98" spans="1:7">
      <c r="A98" s="54" t="s">
        <v>991</v>
      </c>
      <c r="B98" s="784" t="s">
        <v>292</v>
      </c>
      <c r="C98" s="32"/>
      <c r="D98" s="32"/>
      <c r="E98" s="32"/>
      <c r="F98" s="38"/>
      <c r="G98" s="154">
        <v>12810828</v>
      </c>
    </row>
    <row r="99" spans="1:7">
      <c r="A99" s="54" t="s">
        <v>993</v>
      </c>
      <c r="B99" s="784" t="s">
        <v>293</v>
      </c>
      <c r="C99" s="32"/>
      <c r="D99" s="32"/>
      <c r="E99" s="32"/>
      <c r="F99" s="38"/>
      <c r="G99" s="154"/>
    </row>
    <row r="100" spans="1:7">
      <c r="A100" s="54" t="s">
        <v>995</v>
      </c>
      <c r="B100" s="784" t="s">
        <v>294</v>
      </c>
      <c r="C100" s="38"/>
      <c r="D100" s="38"/>
      <c r="E100" s="38"/>
      <c r="F100" s="38"/>
      <c r="G100" s="154"/>
    </row>
    <row r="101" spans="1:7">
      <c r="A101" s="54" t="s">
        <v>998</v>
      </c>
      <c r="B101" s="784" t="s">
        <v>295</v>
      </c>
      <c r="C101" s="32"/>
      <c r="D101" s="32"/>
      <c r="E101" s="32"/>
      <c r="F101" s="38"/>
      <c r="G101" s="154">
        <f>G97+G98-G99+G100</f>
        <v>305019087</v>
      </c>
    </row>
    <row r="102" spans="1:7">
      <c r="A102" s="34"/>
      <c r="B102" s="35"/>
      <c r="C102" s="35"/>
      <c r="D102" s="35"/>
      <c r="E102" s="35"/>
      <c r="F102" s="30"/>
      <c r="G102" s="145"/>
    </row>
    <row r="103" spans="1:7">
      <c r="A103" s="34"/>
      <c r="B103" s="35"/>
      <c r="C103" s="35"/>
      <c r="D103" s="35"/>
      <c r="E103" s="35"/>
      <c r="F103" s="30"/>
      <c r="G103" s="145"/>
    </row>
    <row r="104" spans="1:7">
      <c r="A104" s="34"/>
      <c r="B104" s="35"/>
      <c r="C104" s="35"/>
      <c r="D104" s="35"/>
      <c r="E104" s="35"/>
      <c r="F104" s="30"/>
      <c r="G104" s="145"/>
    </row>
    <row r="105" spans="1:7">
      <c r="A105" s="34"/>
      <c r="B105" s="35"/>
      <c r="C105" s="35"/>
      <c r="D105" s="35"/>
      <c r="E105" s="35"/>
      <c r="F105" s="30"/>
      <c r="G105" s="145"/>
    </row>
    <row r="106" spans="1:7">
      <c r="A106" s="34"/>
      <c r="B106" s="35"/>
      <c r="C106" s="35"/>
      <c r="D106" s="35"/>
      <c r="E106" s="35"/>
      <c r="F106" s="30"/>
      <c r="G106" s="145"/>
    </row>
    <row r="107" spans="1:7">
      <c r="A107" s="34"/>
      <c r="B107" s="35"/>
      <c r="C107" s="35"/>
      <c r="D107" s="35"/>
      <c r="E107" s="35"/>
      <c r="F107" s="30"/>
      <c r="G107" s="145"/>
    </row>
    <row r="108" spans="1:7">
      <c r="A108" s="34"/>
      <c r="B108" s="35"/>
      <c r="C108" s="35"/>
      <c r="D108" s="35"/>
      <c r="E108" s="35"/>
      <c r="F108" s="30"/>
      <c r="G108" s="145"/>
    </row>
    <row r="109" spans="1:7">
      <c r="A109" s="34"/>
      <c r="B109" s="35"/>
      <c r="C109" s="35"/>
      <c r="D109" s="35"/>
      <c r="E109" s="35"/>
      <c r="F109" s="30"/>
      <c r="G109" s="145"/>
    </row>
    <row r="110" spans="1:7">
      <c r="A110" s="34"/>
      <c r="B110" s="35"/>
      <c r="C110" s="35"/>
      <c r="D110" s="35"/>
      <c r="E110" s="35"/>
      <c r="F110" s="30"/>
      <c r="G110" s="145"/>
    </row>
    <row r="111" spans="1:7">
      <c r="A111" s="34"/>
      <c r="B111" s="35"/>
      <c r="C111" s="35"/>
      <c r="D111" s="35"/>
      <c r="E111" s="35"/>
      <c r="F111" s="30"/>
      <c r="G111" s="145"/>
    </row>
    <row r="112" spans="1:7">
      <c r="A112" s="34"/>
      <c r="B112" s="30"/>
      <c r="C112" s="35"/>
      <c r="D112" s="35"/>
      <c r="E112" s="35"/>
      <c r="F112" s="30"/>
      <c r="G112" s="145"/>
    </row>
    <row r="113" spans="1:7">
      <c r="A113" s="34"/>
      <c r="B113" s="30"/>
      <c r="C113" s="35"/>
      <c r="D113" s="35"/>
      <c r="E113" s="35"/>
      <c r="F113" s="30"/>
      <c r="G113" s="145"/>
    </row>
    <row r="114" spans="1:7">
      <c r="A114" s="34"/>
      <c r="B114" s="35"/>
      <c r="C114" s="35"/>
      <c r="D114" s="35"/>
      <c r="E114" s="35"/>
      <c r="F114" s="30"/>
      <c r="G114" s="145"/>
    </row>
    <row r="115" spans="1:7">
      <c r="A115" s="34"/>
      <c r="B115" s="30"/>
      <c r="C115" s="35"/>
      <c r="D115" s="35"/>
      <c r="E115" s="35"/>
      <c r="F115" s="30"/>
      <c r="G115" s="145"/>
    </row>
    <row r="116" spans="1:7">
      <c r="A116" s="34"/>
      <c r="B116" s="30"/>
      <c r="C116" s="30"/>
      <c r="D116" s="30"/>
      <c r="E116" s="30"/>
      <c r="F116" s="30"/>
      <c r="G116" s="145"/>
    </row>
    <row r="117" spans="1:7">
      <c r="A117" s="34"/>
      <c r="B117" s="30"/>
      <c r="C117" s="35"/>
      <c r="D117" s="35"/>
      <c r="E117" s="35"/>
      <c r="F117" s="30"/>
      <c r="G117" s="145"/>
    </row>
    <row r="118" spans="1:7">
      <c r="A118" s="34"/>
      <c r="B118" s="30"/>
      <c r="C118" s="35"/>
      <c r="D118" s="35"/>
      <c r="E118" s="35"/>
      <c r="F118" s="30"/>
      <c r="G118" s="145"/>
    </row>
    <row r="119" spans="1:7">
      <c r="A119" s="34"/>
      <c r="B119" s="30"/>
      <c r="C119" s="35"/>
      <c r="D119" s="35"/>
      <c r="E119" s="35"/>
      <c r="F119" s="30"/>
      <c r="G119" s="145"/>
    </row>
    <row r="120" spans="1:7">
      <c r="A120" s="34"/>
      <c r="B120" s="35"/>
      <c r="C120" s="35"/>
      <c r="D120" s="35"/>
      <c r="E120" s="35"/>
      <c r="F120" s="30"/>
      <c r="G120" s="145"/>
    </row>
    <row r="121" spans="1:7">
      <c r="A121" s="34"/>
      <c r="B121" s="30"/>
      <c r="C121" s="35"/>
      <c r="D121" s="35"/>
      <c r="E121" s="35"/>
      <c r="F121" s="30"/>
      <c r="G121" s="145"/>
    </row>
    <row r="122" spans="1:7">
      <c r="A122" s="34"/>
      <c r="B122" s="30"/>
      <c r="C122" s="35"/>
      <c r="D122" s="35"/>
      <c r="E122" s="35"/>
      <c r="F122" s="30"/>
      <c r="G122" s="145"/>
    </row>
    <row r="123" spans="1:7" ht="15.75" thickBot="1">
      <c r="A123" s="40"/>
      <c r="B123" s="41"/>
      <c r="C123" s="42"/>
      <c r="D123" s="42"/>
      <c r="E123" s="42"/>
      <c r="F123" s="41"/>
      <c r="G123" s="147"/>
    </row>
    <row r="124" spans="1:7">
      <c r="A124" s="1295" t="s">
        <v>1724</v>
      </c>
      <c r="B124" s="1295"/>
      <c r="C124" s="35"/>
      <c r="D124" s="17"/>
      <c r="E124" s="35"/>
      <c r="F124" s="30"/>
      <c r="G124" s="144"/>
    </row>
    <row r="125" spans="1:7">
      <c r="A125" s="35" t="s">
        <v>296</v>
      </c>
      <c r="B125" s="35"/>
      <c r="C125" s="35"/>
      <c r="D125" s="35"/>
      <c r="E125" s="35"/>
      <c r="F125" s="35"/>
      <c r="G125" s="148"/>
    </row>
    <row r="126" spans="1:7">
      <c r="A126" s="17"/>
      <c r="B126" s="17"/>
      <c r="C126" s="17"/>
      <c r="D126" s="17"/>
      <c r="E126" s="17"/>
      <c r="F126" s="17"/>
      <c r="G126" s="17"/>
    </row>
    <row r="127" spans="1:7">
      <c r="A127" s="17"/>
      <c r="B127" s="17"/>
      <c r="C127" s="17"/>
      <c r="D127" s="17"/>
      <c r="E127" s="17"/>
      <c r="F127" s="17"/>
      <c r="G127" s="17"/>
    </row>
    <row r="128" spans="1:7">
      <c r="A128" s="17"/>
      <c r="B128" s="17"/>
      <c r="C128" s="17"/>
      <c r="D128" s="17"/>
      <c r="E128" s="17"/>
      <c r="F128" s="17"/>
      <c r="G128" s="17"/>
    </row>
    <row r="129" spans="1:7">
      <c r="A129" s="30"/>
      <c r="B129" s="30"/>
      <c r="C129" s="30"/>
      <c r="D129" s="30"/>
      <c r="E129" s="30"/>
      <c r="F129" s="30"/>
      <c r="G129" s="144"/>
    </row>
    <row r="130" spans="1:7">
      <c r="A130" s="30"/>
      <c r="B130" s="30"/>
      <c r="C130" s="30"/>
      <c r="D130" s="30"/>
      <c r="E130" s="30"/>
      <c r="F130" s="30"/>
      <c r="G130" s="144"/>
    </row>
    <row r="131" spans="1:7">
      <c r="A131" s="30"/>
      <c r="B131" s="30"/>
      <c r="C131" s="30"/>
      <c r="D131" s="30"/>
      <c r="E131" s="30"/>
      <c r="F131" s="30"/>
      <c r="G131" s="144"/>
    </row>
    <row r="132" spans="1:7">
      <c r="A132" s="30"/>
      <c r="B132" s="30"/>
      <c r="C132" s="30"/>
      <c r="D132" s="30"/>
      <c r="E132" s="30"/>
      <c r="F132" s="30"/>
      <c r="G132" s="144"/>
    </row>
    <row r="133" spans="1:7">
      <c r="A133" s="30"/>
      <c r="B133" s="30"/>
      <c r="C133" s="30"/>
      <c r="D133" s="30"/>
      <c r="E133" s="30"/>
      <c r="F133" s="30"/>
      <c r="G133" s="144"/>
    </row>
    <row r="134" spans="1:7">
      <c r="A134" s="30"/>
      <c r="B134" s="30"/>
      <c r="C134" s="30"/>
      <c r="D134" s="30"/>
      <c r="E134" s="30"/>
      <c r="F134" s="30"/>
      <c r="G134" s="144"/>
    </row>
    <row r="135" spans="1:7">
      <c r="A135" s="30"/>
      <c r="B135" s="30"/>
      <c r="C135" s="30"/>
      <c r="D135" s="30"/>
      <c r="E135" s="30"/>
      <c r="F135" s="30"/>
      <c r="G135" s="144"/>
    </row>
    <row r="136" spans="1:7">
      <c r="A136" s="30"/>
      <c r="B136" s="30"/>
      <c r="C136" s="30"/>
      <c r="D136" s="30"/>
      <c r="E136" s="30"/>
      <c r="F136" s="30"/>
      <c r="G136" s="144"/>
    </row>
    <row r="137" spans="1:7">
      <c r="A137" s="30"/>
      <c r="B137" s="30"/>
      <c r="C137" s="30"/>
      <c r="D137" s="30"/>
      <c r="E137" s="30"/>
      <c r="F137" s="30"/>
      <c r="G137" s="144"/>
    </row>
    <row r="138" spans="1:7">
      <c r="A138" s="30"/>
      <c r="B138" s="30"/>
      <c r="C138" s="30"/>
      <c r="D138" s="30"/>
      <c r="E138" s="30"/>
      <c r="F138" s="30"/>
      <c r="G138" s="144"/>
    </row>
    <row r="139" spans="1:7">
      <c r="A139" s="30"/>
      <c r="B139" s="30"/>
      <c r="C139" s="30"/>
      <c r="D139" s="30"/>
      <c r="E139" s="30"/>
      <c r="F139" s="30"/>
      <c r="G139" s="144"/>
    </row>
    <row r="140" spans="1:7">
      <c r="A140" s="30"/>
      <c r="B140" s="30"/>
      <c r="C140" s="30"/>
      <c r="D140" s="30"/>
      <c r="E140" s="30"/>
      <c r="F140" s="30"/>
      <c r="G140" s="30"/>
    </row>
    <row r="141" spans="1:7">
      <c r="A141" s="30"/>
      <c r="B141" s="30"/>
      <c r="C141" s="30"/>
      <c r="D141" s="30"/>
      <c r="E141" s="30"/>
      <c r="F141" s="30"/>
      <c r="G141" s="30"/>
    </row>
  </sheetData>
  <mergeCells count="12">
    <mergeCell ref="B85:F85"/>
    <mergeCell ref="B87:E90"/>
    <mergeCell ref="B14:C16"/>
    <mergeCell ref="E14:G15"/>
    <mergeCell ref="A63:G63"/>
    <mergeCell ref="B73:F74"/>
    <mergeCell ref="B84:F84"/>
    <mergeCell ref="B5:C7"/>
    <mergeCell ref="E6:G8"/>
    <mergeCell ref="B8:C11"/>
    <mergeCell ref="E9:G13"/>
    <mergeCell ref="B12:C13"/>
  </mergeCells>
  <printOptions horizontalCentered="1" verticalCentered="1"/>
  <pageMargins left="0.5" right="0.5" top="0.5" bottom="0.5" header="0.5" footer="0.5"/>
  <pageSetup scale="71" fitToHeight="2" orientation="portrait" r:id="rId1"/>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42"/>
  <sheetViews>
    <sheetView defaultGridColor="0" view="pageBreakPreview" topLeftCell="A70" colorId="22" zoomScale="40" zoomScaleNormal="100" zoomScaleSheetLayoutView="40" workbookViewId="0"/>
  </sheetViews>
  <sheetFormatPr defaultColWidth="9.6640625" defaultRowHeight="15"/>
  <cols>
    <col min="1" max="1" width="4.6640625" style="1541" customWidth="1"/>
    <col min="2" max="2" width="47" style="1541" customWidth="1"/>
    <col min="3" max="3" width="21.6640625" style="1541" customWidth="1"/>
    <col min="4" max="4" width="15.109375" style="1541" customWidth="1"/>
    <col min="5" max="5" width="25.109375" style="1541" customWidth="1"/>
    <col min="6" max="16384" width="9.6640625" style="1541"/>
  </cols>
  <sheetData>
    <row r="1" spans="1:5">
      <c r="A1" s="1689"/>
      <c r="B1" s="1690" t="s">
        <v>1804</v>
      </c>
      <c r="C1" s="1691" t="s">
        <v>1347</v>
      </c>
      <c r="D1" s="1779" t="s">
        <v>1806</v>
      </c>
      <c r="E1" s="1693" t="s">
        <v>1807</v>
      </c>
    </row>
    <row r="2" spans="1:5">
      <c r="A2" s="1697"/>
      <c r="B2" s="1543" t="str">
        <f>'Data Sheet'!$C$25</f>
        <v>Orange &amp; Rockland Utilities, Inc</v>
      </c>
      <c r="C2" s="1702" t="s">
        <v>2321</v>
      </c>
      <c r="D2" s="1543" t="s">
        <v>1809</v>
      </c>
      <c r="E2" s="1701"/>
    </row>
    <row r="3" spans="1:5" ht="15" customHeight="1">
      <c r="A3" s="1704"/>
      <c r="B3" s="1705"/>
      <c r="C3" s="1709" t="s">
        <v>1730</v>
      </c>
      <c r="D3" s="1647" t="str">
        <f>'Data Sheet'!$C$40</f>
        <v>April 30, 2017</v>
      </c>
      <c r="E3" s="1648" t="str">
        <f>'Data Sheet'!$C$38</f>
        <v>December 31, 2016</v>
      </c>
    </row>
    <row r="4" spans="1:5" ht="15" customHeight="1">
      <c r="A4" s="1712"/>
      <c r="B4" s="1713" t="s">
        <v>297</v>
      </c>
      <c r="C4" s="1713"/>
      <c r="D4" s="1713"/>
      <c r="E4" s="1714"/>
    </row>
    <row r="5" spans="1:5" ht="15" customHeight="1">
      <c r="A5" s="1697"/>
      <c r="B5" s="3473" t="s">
        <v>3452</v>
      </c>
      <c r="C5" s="3476" t="s">
        <v>3453</v>
      </c>
      <c r="D5" s="3476"/>
      <c r="E5" s="3477"/>
    </row>
    <row r="6" spans="1:5">
      <c r="A6" s="1697"/>
      <c r="B6" s="3474"/>
      <c r="C6" s="3478"/>
      <c r="D6" s="3478"/>
      <c r="E6" s="3479"/>
    </row>
    <row r="7" spans="1:5">
      <c r="A7" s="1697"/>
      <c r="B7" s="3474"/>
      <c r="C7" s="3478"/>
      <c r="D7" s="3478"/>
      <c r="E7" s="3479"/>
    </row>
    <row r="8" spans="1:5">
      <c r="A8" s="1697"/>
      <c r="B8" s="3474"/>
      <c r="C8" s="3478"/>
      <c r="D8" s="3478"/>
      <c r="E8" s="3479"/>
    </row>
    <row r="9" spans="1:5">
      <c r="A9" s="1697"/>
      <c r="B9" s="3474"/>
      <c r="C9" s="2523"/>
      <c r="D9" s="2523"/>
      <c r="E9" s="2524"/>
    </row>
    <row r="10" spans="1:5">
      <c r="A10" s="1697"/>
      <c r="B10" s="3474"/>
      <c r="C10" s="2475"/>
      <c r="D10" s="2475"/>
      <c r="E10" s="2476"/>
    </row>
    <row r="11" spans="1:5">
      <c r="A11" s="1697"/>
      <c r="B11" s="3474"/>
      <c r="C11" s="1733"/>
      <c r="D11" s="1733"/>
      <c r="E11" s="1780"/>
    </row>
    <row r="12" spans="1:5">
      <c r="A12" s="1697"/>
      <c r="B12" s="3474"/>
      <c r="C12" s="1781"/>
      <c r="D12" s="1781"/>
      <c r="E12" s="1685"/>
    </row>
    <row r="13" spans="1:5">
      <c r="A13" s="1697"/>
      <c r="B13" s="3475" t="s">
        <v>3454</v>
      </c>
      <c r="C13" s="1715"/>
      <c r="D13" s="1564"/>
      <c r="E13" s="1685"/>
    </row>
    <row r="14" spans="1:5">
      <c r="A14" s="1697"/>
      <c r="B14" s="3474"/>
      <c r="C14" s="1715"/>
      <c r="D14" s="1564"/>
      <c r="E14" s="1685"/>
    </row>
    <row r="15" spans="1:5">
      <c r="A15" s="1704"/>
      <c r="B15" s="1713"/>
      <c r="C15" s="1713"/>
      <c r="D15" s="1708"/>
      <c r="E15" s="1735"/>
    </row>
    <row r="16" spans="1:5">
      <c r="A16" s="1740" t="s">
        <v>1733</v>
      </c>
      <c r="B16" s="1715" t="s">
        <v>298</v>
      </c>
      <c r="C16" s="1715"/>
      <c r="D16" s="1579"/>
      <c r="E16" s="1782" t="s">
        <v>299</v>
      </c>
    </row>
    <row r="17" spans="1:5">
      <c r="A17" s="1750" t="s">
        <v>1736</v>
      </c>
      <c r="B17" s="1713" t="s">
        <v>3026</v>
      </c>
      <c r="C17" s="1713"/>
      <c r="D17" s="1713"/>
      <c r="E17" s="1783" t="s">
        <v>3027</v>
      </c>
    </row>
    <row r="18" spans="1:5">
      <c r="A18" s="1720">
        <v>1</v>
      </c>
      <c r="B18" s="1725" t="s">
        <v>300</v>
      </c>
      <c r="C18" s="1713"/>
      <c r="D18" s="1784"/>
      <c r="E18" s="1785"/>
    </row>
    <row r="19" spans="1:5">
      <c r="A19" s="1720">
        <v>2</v>
      </c>
      <c r="B19" s="1786" t="s">
        <v>4595</v>
      </c>
      <c r="C19" s="1787"/>
      <c r="D19" s="2586"/>
      <c r="E19" s="1622">
        <v>59217018</v>
      </c>
    </row>
    <row r="20" spans="1:5">
      <c r="A20" s="1720">
        <v>3</v>
      </c>
      <c r="B20" s="1725" t="s">
        <v>386</v>
      </c>
      <c r="C20" s="1713"/>
      <c r="D20" s="1784"/>
      <c r="E20" s="1785"/>
    </row>
    <row r="21" spans="1:5">
      <c r="A21" s="1720">
        <v>4</v>
      </c>
      <c r="B21" s="1725" t="s">
        <v>387</v>
      </c>
      <c r="C21" s="1713"/>
      <c r="D21" s="1784"/>
      <c r="E21" s="1624">
        <v>58085961</v>
      </c>
    </row>
    <row r="22" spans="1:5">
      <c r="A22" s="1720">
        <v>5</v>
      </c>
      <c r="B22" s="1725" t="s">
        <v>388</v>
      </c>
      <c r="C22" s="1713"/>
      <c r="D22" s="1705"/>
      <c r="E22" s="1624">
        <v>544047</v>
      </c>
    </row>
    <row r="23" spans="1:5">
      <c r="A23" s="1720">
        <v>6</v>
      </c>
      <c r="B23" s="1725"/>
      <c r="C23" s="1713"/>
      <c r="D23" s="1705"/>
      <c r="E23" s="1624"/>
    </row>
    <row r="24" spans="1:5">
      <c r="A24" s="1720">
        <v>7</v>
      </c>
      <c r="B24" s="1725"/>
      <c r="C24" s="1713"/>
      <c r="D24" s="1705"/>
      <c r="E24" s="1624"/>
    </row>
    <row r="25" spans="1:5">
      <c r="A25" s="1720">
        <v>8</v>
      </c>
      <c r="B25" s="1725" t="s">
        <v>389</v>
      </c>
      <c r="C25" s="1713"/>
      <c r="D25" s="1705"/>
      <c r="E25" s="1624">
        <v>11174275</v>
      </c>
    </row>
    <row r="26" spans="1:5">
      <c r="A26" s="1720">
        <v>9</v>
      </c>
      <c r="B26" s="1725" t="s">
        <v>390</v>
      </c>
      <c r="C26" s="1713"/>
      <c r="D26" s="1705"/>
      <c r="E26" s="1624">
        <v>-193609</v>
      </c>
    </row>
    <row r="27" spans="1:5">
      <c r="A27" s="1720">
        <v>10</v>
      </c>
      <c r="B27" s="1725" t="s">
        <v>391</v>
      </c>
      <c r="C27" s="1713"/>
      <c r="D27" s="1705"/>
      <c r="E27" s="1624">
        <v>-4741082</v>
      </c>
    </row>
    <row r="28" spans="1:5">
      <c r="A28" s="1720">
        <v>11</v>
      </c>
      <c r="B28" s="1725" t="s">
        <v>392</v>
      </c>
      <c r="C28" s="1713"/>
      <c r="D28" s="1705"/>
      <c r="E28" s="1624">
        <v>2158241</v>
      </c>
    </row>
    <row r="29" spans="1:5">
      <c r="A29" s="1720">
        <v>12</v>
      </c>
      <c r="B29" s="1725" t="s">
        <v>393</v>
      </c>
      <c r="C29" s="1713"/>
      <c r="D29" s="1705"/>
      <c r="E29" s="1624"/>
    </row>
    <row r="30" spans="1:5">
      <c r="A30" s="1720">
        <v>13</v>
      </c>
      <c r="B30" s="1725" t="s">
        <v>394</v>
      </c>
      <c r="C30" s="1713"/>
      <c r="D30" s="1705"/>
      <c r="E30" s="1624">
        <v>22984489</v>
      </c>
    </row>
    <row r="31" spans="1:5">
      <c r="A31" s="1720">
        <v>14</v>
      </c>
      <c r="B31" s="1725" t="s">
        <v>395</v>
      </c>
      <c r="C31" s="1713"/>
      <c r="D31" s="1705"/>
      <c r="E31" s="1624">
        <v>49982458</v>
      </c>
    </row>
    <row r="32" spans="1:5">
      <c r="A32" s="1720">
        <v>15</v>
      </c>
      <c r="B32" s="1725" t="s">
        <v>396</v>
      </c>
      <c r="C32" s="1713"/>
      <c r="D32" s="1705"/>
      <c r="E32" s="1624">
        <v>7515694</v>
      </c>
    </row>
    <row r="33" spans="1:5">
      <c r="A33" s="1720">
        <v>16</v>
      </c>
      <c r="B33" s="1725" t="s">
        <v>397</v>
      </c>
      <c r="C33" s="1713"/>
      <c r="D33" s="1705"/>
      <c r="E33" s="1624">
        <v>934757</v>
      </c>
    </row>
    <row r="34" spans="1:5">
      <c r="A34" s="1720">
        <v>17</v>
      </c>
      <c r="B34" s="1725" t="s">
        <v>398</v>
      </c>
      <c r="C34" s="1713"/>
      <c r="D34" s="1705"/>
      <c r="E34" s="1624">
        <v>11451766</v>
      </c>
    </row>
    <row r="35" spans="1:5">
      <c r="A35" s="1720">
        <v>18</v>
      </c>
      <c r="B35" s="1725" t="s">
        <v>399</v>
      </c>
      <c r="C35" s="1713"/>
      <c r="D35" s="1705"/>
      <c r="E35" s="1624">
        <v>-39356271</v>
      </c>
    </row>
    <row r="36" spans="1:5">
      <c r="A36" s="1720">
        <v>19</v>
      </c>
      <c r="B36" s="1725"/>
      <c r="C36" s="1713"/>
      <c r="D36" s="1705"/>
      <c r="E36" s="1624">
        <v>-4710580</v>
      </c>
    </row>
    <row r="37" spans="1:5">
      <c r="A37" s="1720">
        <v>20</v>
      </c>
      <c r="B37" s="1725"/>
      <c r="C37" s="1713"/>
      <c r="D37" s="1705"/>
      <c r="E37" s="1624"/>
    </row>
    <row r="38" spans="1:5">
      <c r="A38" s="1720">
        <v>21</v>
      </c>
      <c r="B38" s="1725"/>
      <c r="C38" s="1713"/>
      <c r="D38" s="1705"/>
      <c r="E38" s="1624">
        <v>-1391632</v>
      </c>
    </row>
    <row r="39" spans="1:5">
      <c r="A39" s="1720">
        <v>22</v>
      </c>
      <c r="B39" s="1786" t="s">
        <v>400</v>
      </c>
      <c r="C39" s="1787"/>
      <c r="D39" s="1788"/>
      <c r="E39" s="1624">
        <f>E19+SUM(E21:E32)-E33-E34+SUM(E35:E38)</f>
        <v>148882486</v>
      </c>
    </row>
    <row r="40" spans="1:5">
      <c r="A40" s="1720">
        <v>23</v>
      </c>
      <c r="B40" s="1725"/>
      <c r="C40" s="1713"/>
      <c r="D40" s="1705"/>
      <c r="E40" s="1624"/>
    </row>
    <row r="41" spans="1:5">
      <c r="A41" s="1720">
        <v>24</v>
      </c>
      <c r="B41" s="1725" t="s">
        <v>401</v>
      </c>
      <c r="C41" s="1713"/>
      <c r="D41" s="1705"/>
      <c r="E41" s="1624"/>
    </row>
    <row r="42" spans="1:5">
      <c r="A42" s="1720">
        <v>25</v>
      </c>
      <c r="B42" s="1725" t="s">
        <v>402</v>
      </c>
      <c r="C42" s="1713"/>
      <c r="D42" s="1705"/>
      <c r="E42" s="1624"/>
    </row>
    <row r="43" spans="1:5">
      <c r="A43" s="1720">
        <v>26</v>
      </c>
      <c r="B43" s="1725" t="s">
        <v>403</v>
      </c>
      <c r="C43" s="1713"/>
      <c r="D43" s="1705"/>
      <c r="E43" s="1624">
        <v>-143124839</v>
      </c>
    </row>
    <row r="44" spans="1:5">
      <c r="A44" s="1720">
        <v>27</v>
      </c>
      <c r="B44" s="1725" t="s">
        <v>404</v>
      </c>
      <c r="C44" s="1713"/>
      <c r="D44" s="1705"/>
      <c r="E44" s="1624"/>
    </row>
    <row r="45" spans="1:5">
      <c r="A45" s="1720">
        <v>28</v>
      </c>
      <c r="B45" s="1725" t="s">
        <v>405</v>
      </c>
      <c r="C45" s="1713"/>
      <c r="D45" s="1705"/>
      <c r="E45" s="1624"/>
    </row>
    <row r="46" spans="1:5">
      <c r="A46" s="1720">
        <v>29</v>
      </c>
      <c r="B46" s="1725" t="s">
        <v>406</v>
      </c>
      <c r="C46" s="1713"/>
      <c r="D46" s="1705"/>
      <c r="E46" s="1624"/>
    </row>
    <row r="47" spans="1:5">
      <c r="A47" s="1720">
        <v>30</v>
      </c>
      <c r="B47" s="1725" t="s">
        <v>397</v>
      </c>
      <c r="C47" s="1713"/>
      <c r="D47" s="1705"/>
      <c r="E47" s="1624">
        <v>934757</v>
      </c>
    </row>
    <row r="48" spans="1:5">
      <c r="A48" s="1720">
        <v>31</v>
      </c>
      <c r="B48" s="1725" t="s">
        <v>399</v>
      </c>
      <c r="C48" s="1713"/>
      <c r="D48" s="1705"/>
      <c r="E48" s="1624"/>
    </row>
    <row r="49" spans="1:5">
      <c r="A49" s="1720">
        <v>32</v>
      </c>
      <c r="B49" s="1725"/>
      <c r="C49" s="1713"/>
      <c r="D49" s="1705"/>
      <c r="E49" s="1624"/>
    </row>
    <row r="50" spans="1:5">
      <c r="A50" s="1720">
        <v>33</v>
      </c>
      <c r="B50" s="1725"/>
      <c r="C50" s="1713"/>
      <c r="D50" s="1705"/>
      <c r="E50" s="1624"/>
    </row>
    <row r="51" spans="1:5">
      <c r="A51" s="1720">
        <v>34</v>
      </c>
      <c r="B51" s="1786" t="s">
        <v>1640</v>
      </c>
      <c r="C51" s="1787"/>
      <c r="D51" s="1788"/>
      <c r="E51" s="1624">
        <f>SUM(E42:E50)</f>
        <v>-142190082</v>
      </c>
    </row>
    <row r="52" spans="1:5">
      <c r="A52" s="1720">
        <v>35</v>
      </c>
      <c r="B52" s="1725"/>
      <c r="C52" s="1713"/>
      <c r="D52" s="1705"/>
      <c r="E52" s="1785"/>
    </row>
    <row r="53" spans="1:5">
      <c r="A53" s="1720">
        <v>36</v>
      </c>
      <c r="B53" s="1725" t="s">
        <v>1641</v>
      </c>
      <c r="C53" s="1713"/>
      <c r="D53" s="1705"/>
      <c r="E53" s="1624"/>
    </row>
    <row r="54" spans="1:5">
      <c r="A54" s="1720">
        <v>37</v>
      </c>
      <c r="B54" s="1725" t="s">
        <v>1504</v>
      </c>
      <c r="C54" s="1713"/>
      <c r="D54" s="1705"/>
      <c r="E54" s="1624">
        <v>-1959792</v>
      </c>
    </row>
    <row r="55" spans="1:5">
      <c r="A55" s="1720">
        <v>38</v>
      </c>
      <c r="B55" s="1725"/>
      <c r="C55" s="1713"/>
      <c r="D55" s="1705"/>
      <c r="E55" s="1624"/>
    </row>
    <row r="56" spans="1:5">
      <c r="A56" s="1720">
        <v>39</v>
      </c>
      <c r="B56" s="1725" t="s">
        <v>1505</v>
      </c>
      <c r="C56" s="1713"/>
      <c r="D56" s="1705"/>
      <c r="E56" s="1624"/>
    </row>
    <row r="57" spans="1:5">
      <c r="A57" s="1720">
        <v>40</v>
      </c>
      <c r="B57" s="1725" t="s">
        <v>1506</v>
      </c>
      <c r="C57" s="1713"/>
      <c r="D57" s="1705"/>
      <c r="E57" s="1624"/>
    </row>
    <row r="58" spans="1:5">
      <c r="A58" s="1720">
        <v>41</v>
      </c>
      <c r="B58" s="1725" t="s">
        <v>1507</v>
      </c>
      <c r="C58" s="1713"/>
      <c r="D58" s="1705"/>
      <c r="E58" s="1785"/>
    </row>
    <row r="59" spans="1:5">
      <c r="A59" s="1720">
        <v>42</v>
      </c>
      <c r="B59" s="1725" t="s">
        <v>1508</v>
      </c>
      <c r="C59" s="1713"/>
      <c r="D59" s="1705"/>
      <c r="E59" s="1624"/>
    </row>
    <row r="60" spans="1:5">
      <c r="A60" s="1720">
        <v>43</v>
      </c>
      <c r="B60" s="1725"/>
      <c r="C60" s="1713"/>
      <c r="D60" s="1705"/>
      <c r="E60" s="1624"/>
    </row>
    <row r="61" spans="1:5">
      <c r="A61" s="1720">
        <v>44</v>
      </c>
      <c r="B61" s="1725" t="s">
        <v>1509</v>
      </c>
      <c r="C61" s="1713"/>
      <c r="D61" s="1705"/>
      <c r="E61" s="1624"/>
    </row>
    <row r="62" spans="1:5" ht="15.75" thickBot="1">
      <c r="A62" s="1789">
        <v>45</v>
      </c>
      <c r="B62" s="1790" t="s">
        <v>1510</v>
      </c>
      <c r="C62" s="1776"/>
      <c r="D62" s="1775"/>
      <c r="E62" s="1673"/>
    </row>
    <row r="63" spans="1:5">
      <c r="A63" s="2486" t="s">
        <v>4666</v>
      </c>
      <c r="B63" s="2522"/>
      <c r="C63" s="1715"/>
      <c r="D63" s="1699"/>
      <c r="E63" s="1642"/>
    </row>
    <row r="64" spans="1:5">
      <c r="A64" s="1715" t="s">
        <v>1511</v>
      </c>
      <c r="B64" s="1579"/>
      <c r="C64" s="1715"/>
      <c r="D64" s="1715"/>
      <c r="E64" s="1640"/>
    </row>
    <row r="65" spans="1:5" ht="15.75" thickBot="1">
      <c r="A65" s="1715"/>
      <c r="B65" s="1579"/>
      <c r="C65" s="1715"/>
      <c r="D65" s="1715"/>
      <c r="E65" s="1640"/>
    </row>
    <row r="66" spans="1:5">
      <c r="A66" s="1689"/>
      <c r="B66" s="1690" t="s">
        <v>1804</v>
      </c>
      <c r="C66" s="1691" t="s">
        <v>1347</v>
      </c>
      <c r="D66" s="1779" t="s">
        <v>1806</v>
      </c>
      <c r="E66" s="1693" t="s">
        <v>1807</v>
      </c>
    </row>
    <row r="67" spans="1:5">
      <c r="A67" s="1697"/>
      <c r="B67" s="1543" t="str">
        <f>'Data Sheet'!$C$25</f>
        <v>Orange &amp; Rockland Utilities, Inc</v>
      </c>
      <c r="C67" s="1702" t="s">
        <v>2321</v>
      </c>
      <c r="D67" s="1543" t="s">
        <v>1809</v>
      </c>
      <c r="E67" s="1701"/>
    </row>
    <row r="68" spans="1:5">
      <c r="A68" s="1704"/>
      <c r="B68" s="1705"/>
      <c r="C68" s="1709" t="s">
        <v>1730</v>
      </c>
      <c r="D68" s="1647" t="str">
        <f>'Data Sheet'!$C$40</f>
        <v>April 30, 2017</v>
      </c>
      <c r="E68" s="1648" t="str">
        <f>'Data Sheet'!$C$38</f>
        <v>December 31, 2016</v>
      </c>
    </row>
    <row r="69" spans="1:5">
      <c r="A69" s="1712"/>
      <c r="B69" s="1713" t="s">
        <v>1512</v>
      </c>
      <c r="C69" s="1713"/>
      <c r="D69" s="1713"/>
      <c r="E69" s="1714"/>
    </row>
    <row r="70" spans="1:5">
      <c r="A70" s="1791" t="s">
        <v>3455</v>
      </c>
      <c r="B70" s="1764" t="s">
        <v>3456</v>
      </c>
      <c r="C70" s="1551" t="s">
        <v>1513</v>
      </c>
      <c r="D70" s="1564"/>
      <c r="E70" s="1994"/>
    </row>
    <row r="71" spans="1:5">
      <c r="A71" s="1792"/>
      <c r="B71" s="3453" t="s">
        <v>3457</v>
      </c>
      <c r="C71" s="1551" t="s">
        <v>1514</v>
      </c>
      <c r="D71" s="1564"/>
      <c r="E71" s="1994"/>
    </row>
    <row r="72" spans="1:5">
      <c r="A72" s="1697"/>
      <c r="B72" s="3450"/>
      <c r="C72" s="1551" t="s">
        <v>1515</v>
      </c>
      <c r="D72" s="1564"/>
      <c r="E72" s="1994"/>
    </row>
    <row r="73" spans="1:5">
      <c r="A73" s="1697"/>
      <c r="B73" s="3450"/>
      <c r="C73" s="1551" t="s">
        <v>1516</v>
      </c>
      <c r="D73" s="1564"/>
      <c r="E73" s="2521"/>
    </row>
    <row r="74" spans="1:5">
      <c r="A74" s="1697"/>
      <c r="B74" s="3453" t="s">
        <v>3458</v>
      </c>
      <c r="C74" s="1551" t="s">
        <v>1517</v>
      </c>
      <c r="D74" s="1564"/>
      <c r="E74" s="1994"/>
    </row>
    <row r="75" spans="1:5">
      <c r="A75" s="1697"/>
      <c r="B75" s="3453"/>
      <c r="C75" s="1551" t="s">
        <v>359</v>
      </c>
      <c r="D75" s="1564"/>
      <c r="E75" s="1994"/>
    </row>
    <row r="76" spans="1:5" ht="15" customHeight="1">
      <c r="A76" s="1697"/>
      <c r="B76" s="3453"/>
      <c r="C76" s="2525" t="s">
        <v>360</v>
      </c>
      <c r="D76" s="2525"/>
      <c r="E76" s="2526"/>
    </row>
    <row r="77" spans="1:5">
      <c r="A77" s="1697"/>
      <c r="B77" s="3453"/>
      <c r="C77" s="2525"/>
      <c r="D77" s="2525"/>
      <c r="E77" s="2526"/>
    </row>
    <row r="78" spans="1:5">
      <c r="A78" s="1704"/>
      <c r="B78" s="1713"/>
      <c r="C78" s="1713"/>
      <c r="D78" s="1708"/>
      <c r="E78" s="1735"/>
    </row>
    <row r="79" spans="1:5">
      <c r="A79" s="1740" t="s">
        <v>1733</v>
      </c>
      <c r="B79" s="1715" t="s">
        <v>361</v>
      </c>
      <c r="C79" s="1715"/>
      <c r="D79" s="1579"/>
      <c r="E79" s="1782" t="s">
        <v>299</v>
      </c>
    </row>
    <row r="80" spans="1:5">
      <c r="A80" s="1750" t="s">
        <v>1736</v>
      </c>
      <c r="B80" s="1713" t="s">
        <v>3026</v>
      </c>
      <c r="C80" s="1713"/>
      <c r="D80" s="1713"/>
      <c r="E80" s="1783" t="s">
        <v>3027</v>
      </c>
    </row>
    <row r="81" spans="1:5">
      <c r="A81" s="1720">
        <v>46</v>
      </c>
      <c r="B81" s="1725" t="s">
        <v>362</v>
      </c>
      <c r="C81" s="1713"/>
      <c r="D81" s="1784"/>
      <c r="E81" s="1622"/>
    </row>
    <row r="82" spans="1:5">
      <c r="A82" s="1720">
        <v>47</v>
      </c>
      <c r="B82" s="1725" t="s">
        <v>363</v>
      </c>
      <c r="C82" s="1713"/>
      <c r="D82" s="1784"/>
      <c r="E82" s="1624"/>
    </row>
    <row r="83" spans="1:5">
      <c r="A83" s="1720">
        <v>48</v>
      </c>
      <c r="B83" s="1725"/>
      <c r="C83" s="1713"/>
      <c r="D83" s="1784"/>
      <c r="E83" s="1624"/>
    </row>
    <row r="84" spans="1:5">
      <c r="A84" s="1720">
        <v>49</v>
      </c>
      <c r="B84" s="1725" t="s">
        <v>364</v>
      </c>
      <c r="C84" s="1713"/>
      <c r="D84" s="1784"/>
      <c r="E84" s="1624"/>
    </row>
    <row r="85" spans="1:5">
      <c r="A85" s="1720">
        <v>50</v>
      </c>
      <c r="B85" s="1725" t="s">
        <v>365</v>
      </c>
      <c r="C85" s="1713"/>
      <c r="D85" s="1705"/>
      <c r="E85" s="1624"/>
    </row>
    <row r="86" spans="1:5">
      <c r="A86" s="1720">
        <v>51</v>
      </c>
      <c r="B86" s="1725" t="s">
        <v>366</v>
      </c>
      <c r="C86" s="1713"/>
      <c r="D86" s="1705"/>
      <c r="E86" s="1624"/>
    </row>
    <row r="87" spans="1:5">
      <c r="A87" s="1720">
        <v>52</v>
      </c>
      <c r="B87" s="1725" t="s">
        <v>367</v>
      </c>
      <c r="C87" s="1713"/>
      <c r="D87" s="1705"/>
      <c r="E87" s="1624"/>
    </row>
    <row r="88" spans="1:5">
      <c r="A88" s="1720">
        <v>53</v>
      </c>
      <c r="B88" s="1786" t="s">
        <v>4596</v>
      </c>
      <c r="C88" s="1787"/>
      <c r="D88" s="1788"/>
      <c r="E88" s="1658"/>
    </row>
    <row r="89" spans="1:5">
      <c r="A89" s="1720">
        <v>54</v>
      </c>
      <c r="B89" s="1725"/>
      <c r="C89" s="1713"/>
      <c r="D89" s="1705"/>
      <c r="E89" s="1624"/>
    </row>
    <row r="90" spans="1:5">
      <c r="A90" s="1720">
        <v>55</v>
      </c>
      <c r="B90" s="1725"/>
      <c r="C90" s="1713"/>
      <c r="D90" s="1705"/>
      <c r="E90" s="1624"/>
    </row>
    <row r="91" spans="1:5">
      <c r="A91" s="1720">
        <v>56</v>
      </c>
      <c r="B91" s="1725" t="s">
        <v>368</v>
      </c>
      <c r="C91" s="1713"/>
      <c r="D91" s="1705"/>
      <c r="E91" s="1785"/>
    </row>
    <row r="92" spans="1:5">
      <c r="A92" s="1720">
        <v>57</v>
      </c>
      <c r="B92" s="1786" t="s">
        <v>4597</v>
      </c>
      <c r="C92" s="1787"/>
      <c r="D92" s="1788"/>
      <c r="E92" s="1624">
        <f>E51+SUM(E53:E62)+SUM(E81:E90)</f>
        <v>-144149874</v>
      </c>
    </row>
    <row r="93" spans="1:5">
      <c r="A93" s="1720">
        <v>58</v>
      </c>
      <c r="B93" s="1725"/>
      <c r="C93" s="1713"/>
      <c r="D93" s="1705"/>
      <c r="E93" s="1785"/>
    </row>
    <row r="94" spans="1:5">
      <c r="A94" s="1720">
        <v>59</v>
      </c>
      <c r="B94" s="1725" t="s">
        <v>369</v>
      </c>
      <c r="C94" s="1713"/>
      <c r="D94" s="1705"/>
      <c r="E94" s="1785"/>
    </row>
    <row r="95" spans="1:5">
      <c r="A95" s="1720">
        <v>60</v>
      </c>
      <c r="B95" s="1725" t="s">
        <v>370</v>
      </c>
      <c r="C95" s="1713"/>
      <c r="D95" s="1705"/>
      <c r="E95" s="1785"/>
    </row>
    <row r="96" spans="1:5">
      <c r="A96" s="1720">
        <v>61</v>
      </c>
      <c r="B96" s="1725" t="s">
        <v>371</v>
      </c>
      <c r="C96" s="1713"/>
      <c r="D96" s="1705"/>
      <c r="E96" s="1624"/>
    </row>
    <row r="97" spans="1:5">
      <c r="A97" s="1720">
        <v>62</v>
      </c>
      <c r="B97" s="1725" t="s">
        <v>372</v>
      </c>
      <c r="C97" s="1713"/>
      <c r="D97" s="1705"/>
      <c r="E97" s="1624"/>
    </row>
    <row r="98" spans="1:5">
      <c r="A98" s="1720">
        <v>63</v>
      </c>
      <c r="B98" s="1725" t="s">
        <v>373</v>
      </c>
      <c r="C98" s="1713"/>
      <c r="D98" s="1705"/>
      <c r="E98" s="1624"/>
    </row>
    <row r="99" spans="1:5">
      <c r="A99" s="2570">
        <v>64</v>
      </c>
      <c r="B99" s="1786" t="s">
        <v>4598</v>
      </c>
      <c r="C99" s="1787"/>
      <c r="D99" s="1788"/>
      <c r="E99" s="1658"/>
    </row>
    <row r="100" spans="1:5">
      <c r="A100" s="1720">
        <v>65</v>
      </c>
      <c r="B100" s="1725"/>
      <c r="C100" s="1713"/>
      <c r="D100" s="1705"/>
      <c r="E100" s="1624">
        <v>19982979</v>
      </c>
    </row>
    <row r="101" spans="1:5">
      <c r="A101" s="1720">
        <v>66</v>
      </c>
      <c r="B101" s="1725" t="s">
        <v>374</v>
      </c>
      <c r="C101" s="1713"/>
      <c r="D101" s="1705"/>
      <c r="E101" s="1624">
        <v>9992027</v>
      </c>
    </row>
    <row r="102" spans="1:5">
      <c r="A102" s="1720">
        <v>67</v>
      </c>
      <c r="B102" s="1786" t="s">
        <v>4598</v>
      </c>
      <c r="C102" s="1787"/>
      <c r="D102" s="1788"/>
      <c r="E102" s="1658"/>
    </row>
    <row r="103" spans="1:5">
      <c r="A103" s="1720">
        <v>68</v>
      </c>
      <c r="B103" s="1725"/>
      <c r="C103" s="1713"/>
      <c r="D103" s="1705"/>
      <c r="E103" s="1624"/>
    </row>
    <row r="104" spans="1:5">
      <c r="A104" s="1720">
        <v>69</v>
      </c>
      <c r="B104" s="1725"/>
      <c r="C104" s="1713"/>
      <c r="D104" s="1705"/>
      <c r="E104" s="1624"/>
    </row>
    <row r="105" spans="1:5">
      <c r="A105" s="1720">
        <v>70</v>
      </c>
      <c r="B105" s="1786" t="s">
        <v>4599</v>
      </c>
      <c r="C105" s="1787"/>
      <c r="D105" s="1788"/>
      <c r="E105" s="1624">
        <f>SUM(E96:E104)</f>
        <v>29975006</v>
      </c>
    </row>
    <row r="106" spans="1:5">
      <c r="A106" s="1720">
        <v>71</v>
      </c>
      <c r="B106" s="1725"/>
      <c r="C106" s="1713"/>
      <c r="D106" s="1705"/>
      <c r="E106" s="1624"/>
    </row>
    <row r="107" spans="1:5">
      <c r="A107" s="1720">
        <v>72</v>
      </c>
      <c r="B107" s="1725" t="s">
        <v>375</v>
      </c>
      <c r="C107" s="1713"/>
      <c r="D107" s="1705"/>
      <c r="E107" s="1785"/>
    </row>
    <row r="108" spans="1:5">
      <c r="A108" s="1720">
        <v>73</v>
      </c>
      <c r="B108" s="1725" t="s">
        <v>376</v>
      </c>
      <c r="C108" s="1713"/>
      <c r="D108" s="1705"/>
      <c r="E108" s="1624"/>
    </row>
    <row r="109" spans="1:5">
      <c r="A109" s="1720">
        <v>74</v>
      </c>
      <c r="B109" s="1725" t="s">
        <v>372</v>
      </c>
      <c r="C109" s="1713"/>
      <c r="D109" s="1705"/>
      <c r="E109" s="1624"/>
    </row>
    <row r="110" spans="1:5">
      <c r="A110" s="1720">
        <v>75</v>
      </c>
      <c r="B110" s="1725" t="s">
        <v>373</v>
      </c>
      <c r="C110" s="1713"/>
      <c r="D110" s="1705"/>
      <c r="E110" s="1624"/>
    </row>
    <row r="111" spans="1:5">
      <c r="A111" s="1720">
        <v>76</v>
      </c>
      <c r="B111" s="1786" t="s">
        <v>4598</v>
      </c>
      <c r="C111" s="1787"/>
      <c r="D111" s="1788"/>
      <c r="E111" s="1658"/>
    </row>
    <row r="112" spans="1:5">
      <c r="A112" s="1720">
        <v>77</v>
      </c>
      <c r="B112" s="1725"/>
      <c r="C112" s="1713"/>
      <c r="D112" s="1705"/>
      <c r="E112" s="1624"/>
    </row>
    <row r="113" spans="1:5">
      <c r="A113" s="1720">
        <v>78</v>
      </c>
      <c r="B113" s="1725" t="s">
        <v>377</v>
      </c>
      <c r="C113" s="1713"/>
      <c r="D113" s="1705"/>
      <c r="E113" s="1624"/>
    </row>
    <row r="114" spans="1:5">
      <c r="A114" s="1720">
        <v>79</v>
      </c>
      <c r="B114" s="1725"/>
      <c r="C114" s="1713"/>
      <c r="D114" s="1705"/>
      <c r="E114" s="1624"/>
    </row>
    <row r="115" spans="1:5">
      <c r="A115" s="1720">
        <v>80</v>
      </c>
      <c r="B115" s="1725" t="s">
        <v>378</v>
      </c>
      <c r="C115" s="1713"/>
      <c r="D115" s="1705"/>
      <c r="E115" s="1624"/>
    </row>
    <row r="116" spans="1:5">
      <c r="A116" s="1720">
        <v>81</v>
      </c>
      <c r="B116" s="1725" t="s">
        <v>379</v>
      </c>
      <c r="C116" s="1713"/>
      <c r="D116" s="1705"/>
      <c r="E116" s="1624">
        <v>-42500000</v>
      </c>
    </row>
    <row r="117" spans="1:5">
      <c r="A117" s="1720">
        <v>82</v>
      </c>
      <c r="B117" s="1725" t="s">
        <v>380</v>
      </c>
      <c r="C117" s="1713"/>
      <c r="D117" s="1705"/>
      <c r="E117" s="1785"/>
    </row>
    <row r="118" spans="1:5">
      <c r="A118" s="1720">
        <v>83</v>
      </c>
      <c r="B118" s="1786" t="s">
        <v>4600</v>
      </c>
      <c r="C118" s="1787"/>
      <c r="D118" s="1788"/>
      <c r="E118" s="1624">
        <f>SUM(E105:E116)</f>
        <v>-12524994</v>
      </c>
    </row>
    <row r="119" spans="1:5">
      <c r="A119" s="1720">
        <v>84</v>
      </c>
      <c r="B119" s="1725"/>
      <c r="C119" s="1713"/>
      <c r="D119" s="1705"/>
      <c r="E119" s="1624"/>
    </row>
    <row r="120" spans="1:5">
      <c r="A120" s="1720">
        <v>85</v>
      </c>
      <c r="B120" s="1725" t="s">
        <v>381</v>
      </c>
      <c r="C120" s="1713"/>
      <c r="D120" s="1705"/>
      <c r="E120" s="1785"/>
    </row>
    <row r="121" spans="1:5">
      <c r="A121" s="1720">
        <v>86</v>
      </c>
      <c r="B121" s="1786" t="s">
        <v>4601</v>
      </c>
      <c r="C121" s="1787"/>
      <c r="D121" s="1788"/>
      <c r="E121" s="1624">
        <f>E39+E92+E118</f>
        <v>-7792382</v>
      </c>
    </row>
    <row r="122" spans="1:5">
      <c r="A122" s="1720">
        <v>87</v>
      </c>
      <c r="B122" s="1725"/>
      <c r="C122" s="1713"/>
      <c r="D122" s="1705"/>
      <c r="E122" s="1785"/>
    </row>
    <row r="123" spans="1:5">
      <c r="A123" s="1720">
        <v>88</v>
      </c>
      <c r="B123" s="1725" t="s">
        <v>382</v>
      </c>
      <c r="C123" s="1713"/>
      <c r="D123" s="1705"/>
      <c r="E123" s="1624">
        <v>8708414</v>
      </c>
    </row>
    <row r="124" spans="1:5">
      <c r="A124" s="1720">
        <v>89</v>
      </c>
      <c r="B124" s="1725"/>
      <c r="C124" s="1713"/>
      <c r="D124" s="1705"/>
      <c r="E124" s="1785"/>
    </row>
    <row r="125" spans="1:5" ht="15.75" thickBot="1">
      <c r="A125" s="1789">
        <v>90</v>
      </c>
      <c r="B125" s="1790" t="s">
        <v>383</v>
      </c>
      <c r="C125" s="1776"/>
      <c r="D125" s="1775"/>
      <c r="E125" s="1673">
        <f>E121+E123</f>
        <v>916032</v>
      </c>
    </row>
    <row r="126" spans="1:5">
      <c r="A126" s="2486" t="s">
        <v>4666</v>
      </c>
      <c r="B126" s="2522"/>
      <c r="C126" s="1699"/>
      <c r="D126" s="1699"/>
      <c r="E126" s="1642"/>
    </row>
    <row r="127" spans="1:5">
      <c r="A127" s="1715" t="s">
        <v>384</v>
      </c>
      <c r="B127" s="1715"/>
      <c r="C127" s="1715"/>
      <c r="D127" s="1715"/>
      <c r="E127" s="1640"/>
    </row>
    <row r="128" spans="1:5">
      <c r="A128" s="1564"/>
      <c r="B128" s="1564"/>
      <c r="C128" s="1564"/>
      <c r="D128" s="1564"/>
      <c r="E128" s="1564"/>
    </row>
    <row r="129" spans="1:5">
      <c r="A129" s="1586"/>
      <c r="B129" s="1586"/>
      <c r="C129" s="1586"/>
      <c r="D129" s="1586"/>
      <c r="E129" s="1586"/>
    </row>
    <row r="130" spans="1:5">
      <c r="A130" s="1564"/>
      <c r="B130" s="1715"/>
      <c r="C130" s="1699"/>
      <c r="D130" s="1699"/>
      <c r="E130" s="1642"/>
    </row>
    <row r="131" spans="1:5">
      <c r="A131" s="1564"/>
      <c r="B131" s="1715"/>
      <c r="C131" s="1699"/>
      <c r="D131" s="1699"/>
      <c r="E131" s="1642"/>
    </row>
    <row r="132" spans="1:5">
      <c r="A132" s="1564"/>
      <c r="B132" s="1715"/>
      <c r="C132" s="1699"/>
      <c r="D132" s="1699"/>
      <c r="E132" s="1642"/>
    </row>
    <row r="133" spans="1:5">
      <c r="A133" s="1564"/>
      <c r="B133" s="1715"/>
      <c r="C133" s="1699"/>
      <c r="D133" s="1699"/>
      <c r="E133" s="1642"/>
    </row>
    <row r="134" spans="1:5">
      <c r="A134" s="1564"/>
      <c r="B134" s="1715"/>
      <c r="C134" s="1699"/>
      <c r="D134" s="1699"/>
      <c r="E134" s="1642"/>
    </row>
    <row r="135" spans="1:5">
      <c r="A135" s="1699"/>
      <c r="B135" s="1699"/>
      <c r="C135" s="1699"/>
      <c r="D135" s="1699"/>
      <c r="E135" s="1642"/>
    </row>
    <row r="136" spans="1:5">
      <c r="A136" s="1699"/>
      <c r="B136" s="1699"/>
      <c r="C136" s="1699"/>
      <c r="D136" s="1699"/>
      <c r="E136" s="1642"/>
    </row>
    <row r="137" spans="1:5">
      <c r="A137" s="1699"/>
      <c r="B137" s="1699"/>
      <c r="C137" s="1699"/>
      <c r="D137" s="1699"/>
      <c r="E137" s="1642"/>
    </row>
    <row r="138" spans="1:5">
      <c r="A138" s="1699"/>
      <c r="B138" s="1699"/>
      <c r="C138" s="1699"/>
      <c r="D138" s="1699"/>
      <c r="E138" s="1642"/>
    </row>
    <row r="139" spans="1:5">
      <c r="A139" s="1699"/>
      <c r="B139" s="1699"/>
      <c r="C139" s="1699"/>
      <c r="D139" s="1699"/>
      <c r="E139" s="1642"/>
    </row>
    <row r="140" spans="1:5">
      <c r="A140" s="1699"/>
      <c r="B140" s="1699"/>
      <c r="C140" s="1699"/>
      <c r="D140" s="1699"/>
      <c r="E140" s="1642"/>
    </row>
    <row r="141" spans="1:5">
      <c r="A141" s="1699"/>
      <c r="B141" s="1699"/>
      <c r="C141" s="1699"/>
      <c r="D141" s="1699"/>
      <c r="E141" s="1642"/>
    </row>
    <row r="142" spans="1:5">
      <c r="A142" s="1699"/>
      <c r="B142" s="1699"/>
      <c r="C142" s="1699"/>
      <c r="D142" s="1699"/>
      <c r="E142" s="1642"/>
    </row>
  </sheetData>
  <mergeCells count="5">
    <mergeCell ref="B5:B12"/>
    <mergeCell ref="B13:B14"/>
    <mergeCell ref="B71:B73"/>
    <mergeCell ref="C5:E8"/>
    <mergeCell ref="B74:B77"/>
  </mergeCells>
  <printOptions horizontalCentered="1" verticalCentered="1"/>
  <pageMargins left="0.5" right="0.5" top="0.5" bottom="0.5" header="0.5" footer="0.5"/>
  <pageSetup scale="67" fitToHeight="2" orientation="portrait" r:id="rId1"/>
  <headerFooter alignWithMargins="0"/>
  <rowBreaks count="1" manualBreakCount="1">
    <brk id="6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35"/>
  <sheetViews>
    <sheetView defaultGridColor="0" view="pageBreakPreview" topLeftCell="A16" colorId="22" zoomScale="70" zoomScaleNormal="90" zoomScaleSheetLayoutView="70" workbookViewId="0"/>
  </sheetViews>
  <sheetFormatPr defaultColWidth="9.6640625" defaultRowHeight="15"/>
  <cols>
    <col min="1" max="1" width="4.6640625" style="1541" customWidth="1"/>
    <col min="2" max="2" width="43.6640625" style="1541" customWidth="1"/>
    <col min="3" max="3" width="4.6640625" style="1541" customWidth="1"/>
    <col min="4" max="4" width="3.6640625" style="1541" customWidth="1"/>
    <col min="5" max="5" width="1.6640625" style="1541" customWidth="1"/>
    <col min="6" max="6" width="18.88671875" style="1541" bestFit="1" customWidth="1"/>
    <col min="7" max="7" width="15.6640625" style="1541" customWidth="1"/>
    <col min="8" max="8" width="18.5546875" style="1541" bestFit="1" customWidth="1"/>
    <col min="9" max="16384" width="9.6640625" style="1541"/>
  </cols>
  <sheetData>
    <row r="1" spans="1:8">
      <c r="A1" s="1689"/>
      <c r="B1" s="1690" t="s">
        <v>1804</v>
      </c>
      <c r="C1" s="1691" t="s">
        <v>1347</v>
      </c>
      <c r="D1" s="1692"/>
      <c r="E1" s="1692"/>
      <c r="F1" s="1690"/>
      <c r="G1" s="1690" t="s">
        <v>1806</v>
      </c>
      <c r="H1" s="1693" t="s">
        <v>1727</v>
      </c>
    </row>
    <row r="2" spans="1:8">
      <c r="A2" s="1697"/>
      <c r="B2" s="1543" t="str">
        <f>'Data Sheet'!$C$25</f>
        <v>Orange &amp; Rockland Utilities, Inc</v>
      </c>
      <c r="C2" s="1698" t="s">
        <v>1348</v>
      </c>
      <c r="D2" s="1699" t="s">
        <v>1349</v>
      </c>
      <c r="E2" s="1699" t="s">
        <v>1350</v>
      </c>
      <c r="F2" s="1543"/>
      <c r="G2" s="1700" t="s">
        <v>1809</v>
      </c>
      <c r="H2" s="1701"/>
    </row>
    <row r="3" spans="1:8" ht="15" customHeight="1">
      <c r="A3" s="1704"/>
      <c r="B3" s="1705"/>
      <c r="C3" s="1706" t="s">
        <v>1351</v>
      </c>
      <c r="D3" s="1705" t="s">
        <v>1349</v>
      </c>
      <c r="E3" s="1705" t="s">
        <v>1352</v>
      </c>
      <c r="F3" s="1707"/>
      <c r="G3" s="1647" t="str">
        <f>'Data Sheet'!$C$40</f>
        <v>April 30, 2017</v>
      </c>
      <c r="H3" s="1648" t="str">
        <f>'Data Sheet'!$C$38</f>
        <v>December 31, 2016</v>
      </c>
    </row>
    <row r="4" spans="1:8" ht="15" customHeight="1">
      <c r="A4" s="1712" t="s">
        <v>385</v>
      </c>
      <c r="B4" s="1713"/>
      <c r="C4" s="1713"/>
      <c r="D4" s="1713"/>
      <c r="E4" s="1713"/>
      <c r="F4" s="1713"/>
      <c r="G4" s="1713"/>
      <c r="H4" s="1714"/>
    </row>
    <row r="5" spans="1:8" ht="15" customHeight="1">
      <c r="A5" s="1697"/>
      <c r="B5" s="3447" t="s">
        <v>3459</v>
      </c>
      <c r="C5" s="3448"/>
      <c r="D5" s="1715"/>
      <c r="E5" s="3447" t="s">
        <v>3532</v>
      </c>
      <c r="F5" s="3447"/>
      <c r="G5" s="3447"/>
      <c r="H5" s="3459"/>
    </row>
    <row r="6" spans="1:8">
      <c r="A6" s="1697"/>
      <c r="B6" s="3450"/>
      <c r="C6" s="3450"/>
      <c r="D6" s="1715"/>
      <c r="E6" s="3457"/>
      <c r="F6" s="3457"/>
      <c r="G6" s="3457"/>
      <c r="H6" s="3460"/>
    </row>
    <row r="7" spans="1:8">
      <c r="A7" s="1697"/>
      <c r="B7" s="3450"/>
      <c r="C7" s="3450"/>
      <c r="D7" s="1715"/>
      <c r="E7" s="3457"/>
      <c r="F7" s="3457"/>
      <c r="G7" s="3457"/>
      <c r="H7" s="3460"/>
    </row>
    <row r="8" spans="1:8">
      <c r="A8" s="1697"/>
      <c r="B8" s="3450"/>
      <c r="C8" s="3450"/>
      <c r="D8" s="1715"/>
      <c r="E8" s="3457"/>
      <c r="F8" s="3457"/>
      <c r="G8" s="3457"/>
      <c r="H8" s="3460"/>
    </row>
    <row r="9" spans="1:8">
      <c r="A9" s="1697"/>
      <c r="B9" s="3450"/>
      <c r="C9" s="3450"/>
      <c r="D9" s="1715"/>
      <c r="E9" s="3453" t="s">
        <v>3534</v>
      </c>
      <c r="F9" s="3453"/>
      <c r="G9" s="3453"/>
      <c r="H9" s="3460"/>
    </row>
    <row r="10" spans="1:8" ht="15" customHeight="1">
      <c r="A10" s="1697"/>
      <c r="B10" s="3450"/>
      <c r="C10" s="3450"/>
      <c r="D10" s="1715"/>
      <c r="E10" s="3453"/>
      <c r="F10" s="3453"/>
      <c r="G10" s="3453"/>
      <c r="H10" s="3460"/>
    </row>
    <row r="11" spans="1:8">
      <c r="A11" s="1697"/>
      <c r="B11" s="3450"/>
      <c r="C11" s="3450"/>
      <c r="D11" s="1715"/>
      <c r="E11" s="3483" t="s">
        <v>3535</v>
      </c>
      <c r="F11" s="3483"/>
      <c r="G11" s="3483"/>
      <c r="H11" s="3484"/>
    </row>
    <row r="12" spans="1:8" ht="15" customHeight="1">
      <c r="A12" s="1697"/>
      <c r="B12" s="3453" t="s">
        <v>3533</v>
      </c>
      <c r="C12" s="3450"/>
      <c r="D12" s="1715"/>
      <c r="E12" s="3483"/>
      <c r="F12" s="3483"/>
      <c r="G12" s="3483"/>
      <c r="H12" s="3484"/>
    </row>
    <row r="13" spans="1:8" ht="15" customHeight="1">
      <c r="A13" s="1697"/>
      <c r="B13" s="3450"/>
      <c r="C13" s="3450"/>
      <c r="D13" s="1715"/>
      <c r="E13" s="3483"/>
      <c r="F13" s="3483"/>
      <c r="G13" s="3483"/>
      <c r="H13" s="3484"/>
    </row>
    <row r="14" spans="1:8">
      <c r="A14" s="1697"/>
      <c r="B14" s="3450"/>
      <c r="C14" s="3450"/>
      <c r="D14" s="1715"/>
      <c r="E14" s="3483"/>
      <c r="F14" s="3483"/>
      <c r="G14" s="3483"/>
      <c r="H14" s="3484"/>
    </row>
    <row r="15" spans="1:8">
      <c r="A15" s="1697"/>
      <c r="B15" s="3450"/>
      <c r="C15" s="3450"/>
      <c r="D15" s="1715"/>
      <c r="E15" s="2472"/>
      <c r="F15" s="2472"/>
      <c r="G15" s="2472"/>
      <c r="H15" s="2471"/>
    </row>
    <row r="16" spans="1:8">
      <c r="A16" s="1697"/>
      <c r="B16" s="3450"/>
      <c r="C16" s="3450"/>
      <c r="D16" s="1715"/>
      <c r="E16" s="3481"/>
      <c r="F16" s="3481"/>
      <c r="G16" s="3481"/>
      <c r="H16" s="3482"/>
    </row>
    <row r="17" spans="1:8">
      <c r="A17" s="1697"/>
      <c r="B17" s="3450"/>
      <c r="C17" s="3450"/>
      <c r="D17" s="1715"/>
      <c r="E17" s="3481"/>
      <c r="F17" s="3481"/>
      <c r="G17" s="3481"/>
      <c r="H17" s="3482"/>
    </row>
    <row r="18" spans="1:8">
      <c r="A18" s="1697"/>
      <c r="B18" s="3450"/>
      <c r="C18" s="3450"/>
      <c r="D18" s="1715"/>
      <c r="E18" s="3481"/>
      <c r="F18" s="3481"/>
      <c r="G18" s="3481"/>
      <c r="H18" s="3482"/>
    </row>
    <row r="19" spans="1:8">
      <c r="A19" s="1697"/>
      <c r="B19" s="3450"/>
      <c r="C19" s="3450"/>
      <c r="D19" s="1715"/>
      <c r="E19" s="3481"/>
      <c r="F19" s="3481"/>
      <c r="G19" s="3481"/>
      <c r="H19" s="3482"/>
    </row>
    <row r="20" spans="1:8">
      <c r="A20" s="1697"/>
      <c r="B20" s="3453" t="s">
        <v>3899</v>
      </c>
      <c r="C20" s="3453"/>
      <c r="D20" s="1715"/>
      <c r="E20" s="2519"/>
      <c r="F20" s="2519"/>
      <c r="G20" s="2519"/>
      <c r="H20" s="2520"/>
    </row>
    <row r="21" spans="1:8">
      <c r="A21" s="1697"/>
      <c r="B21" s="3453"/>
      <c r="C21" s="3453"/>
      <c r="D21" s="1715"/>
      <c r="E21" s="1793"/>
      <c r="F21" s="1793"/>
      <c r="G21" s="1793"/>
      <c r="H21" s="1794"/>
    </row>
    <row r="22" spans="1:8">
      <c r="A22" s="1697"/>
      <c r="B22" s="3453"/>
      <c r="C22" s="3453"/>
      <c r="D22" s="1715"/>
      <c r="E22" s="1781"/>
      <c r="F22" s="1781"/>
      <c r="G22" s="1781"/>
      <c r="H22" s="1795"/>
    </row>
    <row r="23" spans="1:8">
      <c r="A23" s="1697"/>
      <c r="B23" s="3453"/>
      <c r="C23" s="3453"/>
      <c r="D23" s="1715"/>
      <c r="E23" s="1781"/>
      <c r="F23" s="1781"/>
      <c r="G23" s="1781"/>
      <c r="H23" s="1795"/>
    </row>
    <row r="24" spans="1:8">
      <c r="A24" s="1697"/>
      <c r="B24" s="3453"/>
      <c r="C24" s="3453"/>
      <c r="D24" s="1715"/>
      <c r="E24" s="1781"/>
      <c r="F24" s="1781"/>
      <c r="G24" s="1781"/>
      <c r="H24" s="1795"/>
    </row>
    <row r="25" spans="1:8">
      <c r="A25" s="1704"/>
      <c r="B25" s="3480"/>
      <c r="C25" s="3480"/>
      <c r="D25" s="1713"/>
      <c r="E25" s="1796"/>
      <c r="F25" s="1796"/>
      <c r="G25" s="1796"/>
      <c r="H25" s="1797"/>
    </row>
    <row r="26" spans="1:8">
      <c r="A26" s="1697"/>
      <c r="B26" s="1715"/>
      <c r="C26" s="1715"/>
      <c r="D26" s="1715"/>
      <c r="E26" s="1715"/>
      <c r="F26" s="1699"/>
      <c r="G26" s="1642"/>
      <c r="H26" s="1664"/>
    </row>
    <row r="27" spans="1:8">
      <c r="A27" s="1697"/>
      <c r="B27" s="1699"/>
      <c r="C27" s="1715"/>
      <c r="D27" s="1715"/>
      <c r="E27" s="1715"/>
      <c r="F27" s="1699"/>
      <c r="G27" s="1642"/>
      <c r="H27" s="1664"/>
    </row>
    <row r="28" spans="1:8">
      <c r="A28" s="1697"/>
      <c r="B28" s="1715"/>
      <c r="C28" s="1715"/>
      <c r="D28" s="1715"/>
      <c r="E28" s="1715"/>
      <c r="F28" s="1699"/>
      <c r="G28" s="1642"/>
      <c r="H28" s="1664"/>
    </row>
    <row r="29" spans="1:8">
      <c r="A29" s="1697"/>
      <c r="B29" s="1699"/>
      <c r="C29" s="1715"/>
      <c r="D29" s="1715"/>
      <c r="E29" s="1715"/>
      <c r="F29" s="1699"/>
      <c r="G29" s="1642"/>
      <c r="H29" s="1664"/>
    </row>
    <row r="30" spans="1:8">
      <c r="A30" s="1697"/>
      <c r="B30" s="1715"/>
      <c r="C30" s="1715"/>
      <c r="D30" s="1715"/>
      <c r="E30" s="1715"/>
      <c r="F30" s="1699"/>
      <c r="G30" s="1642"/>
      <c r="H30" s="1664"/>
    </row>
    <row r="31" spans="1:8">
      <c r="A31" s="1697"/>
      <c r="B31" s="1715"/>
      <c r="C31" s="1715"/>
      <c r="D31" s="1715"/>
      <c r="E31" s="1715"/>
      <c r="F31" s="1699"/>
      <c r="G31" s="1642"/>
      <c r="H31" s="1664"/>
    </row>
    <row r="32" spans="1:8">
      <c r="A32" s="1697"/>
      <c r="B32" s="1715"/>
      <c r="C32" s="1715"/>
      <c r="D32" s="1715"/>
      <c r="E32" s="1715"/>
      <c r="F32" s="1699"/>
      <c r="G32" s="1642"/>
      <c r="H32" s="1664"/>
    </row>
    <row r="33" spans="1:8">
      <c r="A33" s="1697"/>
      <c r="B33" s="1715"/>
      <c r="C33" s="1715"/>
      <c r="D33" s="1715"/>
      <c r="E33" s="1715"/>
      <c r="F33" s="1699"/>
      <c r="G33" s="1642"/>
      <c r="H33" s="1664"/>
    </row>
    <row r="34" spans="1:8">
      <c r="A34" s="1697"/>
      <c r="B34" s="1715"/>
      <c r="C34" s="1715"/>
      <c r="D34" s="1715"/>
      <c r="E34" s="1715"/>
      <c r="F34" s="1699"/>
      <c r="G34" s="1642"/>
      <c r="H34" s="1664"/>
    </row>
    <row r="35" spans="1:8">
      <c r="A35" s="1697"/>
      <c r="B35" s="1715" t="s">
        <v>5898</v>
      </c>
      <c r="C35" s="1715"/>
      <c r="D35" s="1715"/>
      <c r="E35" s="1715"/>
      <c r="F35" s="1699"/>
      <c r="G35" s="1642"/>
      <c r="H35" s="1664"/>
    </row>
    <row r="36" spans="1:8">
      <c r="A36" s="1697"/>
      <c r="B36" s="1715"/>
      <c r="C36" s="1715"/>
      <c r="D36" s="1715"/>
      <c r="E36" s="1715"/>
      <c r="F36" s="1699"/>
      <c r="G36" s="1642"/>
      <c r="H36" s="1664"/>
    </row>
    <row r="37" spans="1:8">
      <c r="A37" s="1697"/>
      <c r="B37" s="1715"/>
      <c r="C37" s="1715"/>
      <c r="D37" s="1715"/>
      <c r="E37" s="1715"/>
      <c r="F37" s="1699"/>
      <c r="G37" s="1642"/>
      <c r="H37" s="1664"/>
    </row>
    <row r="38" spans="1:8">
      <c r="A38" s="1697"/>
      <c r="B38" s="1715" t="s">
        <v>5899</v>
      </c>
      <c r="C38" s="1715"/>
      <c r="D38" s="1715"/>
      <c r="E38" s="1715"/>
      <c r="F38" s="1699"/>
      <c r="G38" s="1642"/>
      <c r="H38" s="1664"/>
    </row>
    <row r="39" spans="1:8">
      <c r="A39" s="1697"/>
      <c r="B39" s="1715"/>
      <c r="C39" s="1715"/>
      <c r="D39" s="1715"/>
      <c r="E39" s="1715"/>
      <c r="F39" s="1699"/>
      <c r="G39" s="1642"/>
      <c r="H39" s="1664"/>
    </row>
    <row r="40" spans="1:8">
      <c r="A40" s="1697"/>
      <c r="B40" s="1715"/>
      <c r="C40" s="1715"/>
      <c r="D40" s="1715"/>
      <c r="E40" s="1715"/>
      <c r="F40" s="1699"/>
      <c r="G40" s="1642"/>
      <c r="H40" s="1664"/>
    </row>
    <row r="41" spans="1:8">
      <c r="A41" s="1697"/>
      <c r="B41" s="1715"/>
      <c r="C41" s="1715"/>
      <c r="D41" s="1715"/>
      <c r="E41" s="1715"/>
      <c r="F41" s="1699"/>
      <c r="G41" s="1642"/>
      <c r="H41" s="1664"/>
    </row>
    <row r="42" spans="1:8">
      <c r="A42" s="1697"/>
      <c r="B42" s="1715"/>
      <c r="C42" s="1715"/>
      <c r="D42" s="1715"/>
      <c r="E42" s="1715"/>
      <c r="F42" s="1699"/>
      <c r="G42" s="1642"/>
      <c r="H42" s="1664"/>
    </row>
    <row r="43" spans="1:8">
      <c r="A43" s="1697"/>
      <c r="B43" s="1715"/>
      <c r="C43" s="1715"/>
      <c r="D43" s="1715"/>
      <c r="E43" s="1715"/>
      <c r="F43" s="1699"/>
      <c r="G43" s="1642"/>
      <c r="H43" s="1664"/>
    </row>
    <row r="44" spans="1:8">
      <c r="A44" s="1697"/>
      <c r="B44" s="1715"/>
      <c r="C44" s="1715"/>
      <c r="D44" s="1715"/>
      <c r="E44" s="1715"/>
      <c r="F44" s="1699"/>
      <c r="G44" s="1642"/>
      <c r="H44" s="1664"/>
    </row>
    <row r="45" spans="1:8">
      <c r="A45" s="1697"/>
      <c r="B45" s="1715"/>
      <c r="C45" s="1715"/>
      <c r="D45" s="1715"/>
      <c r="E45" s="1715"/>
      <c r="F45" s="1699"/>
      <c r="G45" s="1642"/>
      <c r="H45" s="1664"/>
    </row>
    <row r="46" spans="1:8">
      <c r="A46" s="1697"/>
      <c r="B46" s="1715"/>
      <c r="C46" s="1715"/>
      <c r="D46" s="1715"/>
      <c r="E46" s="1715"/>
      <c r="F46" s="1699"/>
      <c r="G46" s="1642"/>
      <c r="H46" s="1664"/>
    </row>
    <row r="47" spans="1:8">
      <c r="A47" s="1697"/>
      <c r="B47" s="1715"/>
      <c r="C47" s="1715"/>
      <c r="D47" s="1715"/>
      <c r="E47" s="1715"/>
      <c r="F47" s="1699"/>
      <c r="G47" s="1642"/>
      <c r="H47" s="1664"/>
    </row>
    <row r="48" spans="1:8">
      <c r="A48" s="1697"/>
      <c r="B48" s="1715"/>
      <c r="C48" s="1715"/>
      <c r="D48" s="1715"/>
      <c r="E48" s="1715"/>
      <c r="F48" s="1699"/>
      <c r="G48" s="1642"/>
      <c r="H48" s="1664"/>
    </row>
    <row r="49" spans="1:8">
      <c r="A49" s="1697"/>
      <c r="B49" s="1715"/>
      <c r="C49" s="1715"/>
      <c r="D49" s="1715"/>
      <c r="E49" s="1715"/>
      <c r="F49" s="1699"/>
      <c r="G49" s="1642"/>
      <c r="H49" s="1664"/>
    </row>
    <row r="50" spans="1:8">
      <c r="A50" s="1697"/>
      <c r="B50" s="1715"/>
      <c r="C50" s="1715"/>
      <c r="D50" s="1715"/>
      <c r="E50" s="1715"/>
      <c r="F50" s="1699"/>
      <c r="G50" s="1642"/>
      <c r="H50" s="1664"/>
    </row>
    <row r="51" spans="1:8">
      <c r="A51" s="1697"/>
      <c r="B51" s="1715"/>
      <c r="C51" s="1715"/>
      <c r="D51" s="1715"/>
      <c r="E51" s="1715"/>
      <c r="F51" s="1699"/>
      <c r="G51" s="1642"/>
      <c r="H51" s="1664"/>
    </row>
    <row r="52" spans="1:8">
      <c r="A52" s="1697"/>
      <c r="B52" s="1715"/>
      <c r="C52" s="1715"/>
      <c r="D52" s="1715"/>
      <c r="E52" s="1715"/>
      <c r="F52" s="1699"/>
      <c r="G52" s="1642"/>
      <c r="H52" s="1664"/>
    </row>
    <row r="53" spans="1:8">
      <c r="A53" s="1697"/>
      <c r="B53" s="1715"/>
      <c r="C53" s="1715"/>
      <c r="D53" s="1715"/>
      <c r="E53" s="1715"/>
      <c r="F53" s="1699"/>
      <c r="G53" s="1642"/>
      <c r="H53" s="1664"/>
    </row>
    <row r="54" spans="1:8">
      <c r="A54" s="1697"/>
      <c r="B54" s="1715"/>
      <c r="C54" s="1715"/>
      <c r="D54" s="1715"/>
      <c r="E54" s="1715"/>
      <c r="F54" s="1699"/>
      <c r="G54" s="1642"/>
      <c r="H54" s="1664"/>
    </row>
    <row r="55" spans="1:8">
      <c r="A55" s="1697"/>
      <c r="B55" s="1715"/>
      <c r="C55" s="1715"/>
      <c r="D55" s="1715"/>
      <c r="E55" s="1715"/>
      <c r="F55" s="1699"/>
      <c r="G55" s="1642"/>
      <c r="H55" s="1664"/>
    </row>
    <row r="56" spans="1:8">
      <c r="A56" s="1697"/>
      <c r="B56" s="1699"/>
      <c r="C56" s="1715"/>
      <c r="D56" s="1715"/>
      <c r="E56" s="1715"/>
      <c r="F56" s="1699"/>
      <c r="G56" s="1642"/>
      <c r="H56" s="1664"/>
    </row>
    <row r="57" spans="1:8">
      <c r="A57" s="1697"/>
      <c r="B57" s="1715"/>
      <c r="C57" s="1715"/>
      <c r="D57" s="1715"/>
      <c r="E57" s="1715"/>
      <c r="F57" s="1699"/>
      <c r="G57" s="1642"/>
      <c r="H57" s="1664"/>
    </row>
    <row r="58" spans="1:8">
      <c r="A58" s="1697"/>
      <c r="B58" s="1699"/>
      <c r="C58" s="1715"/>
      <c r="D58" s="1715"/>
      <c r="E58" s="1715"/>
      <c r="F58" s="1699"/>
      <c r="G58" s="1642"/>
      <c r="H58" s="1664"/>
    </row>
    <row r="59" spans="1:8">
      <c r="A59" s="1697"/>
      <c r="B59" s="1699"/>
      <c r="C59" s="1715"/>
      <c r="D59" s="1715"/>
      <c r="E59" s="1715"/>
      <c r="F59" s="1699"/>
      <c r="G59" s="1642"/>
      <c r="H59" s="1664"/>
    </row>
    <row r="60" spans="1:8">
      <c r="A60" s="1697"/>
      <c r="B60" s="1699"/>
      <c r="C60" s="1715"/>
      <c r="D60" s="1715"/>
      <c r="E60" s="1715"/>
      <c r="F60" s="1699"/>
      <c r="G60" s="1642"/>
      <c r="H60" s="1664"/>
    </row>
    <row r="61" spans="1:8">
      <c r="A61" s="1697"/>
      <c r="B61" s="1699"/>
      <c r="C61" s="1715"/>
      <c r="D61" s="1715"/>
      <c r="E61" s="1715"/>
      <c r="F61" s="1699"/>
      <c r="G61" s="1642"/>
      <c r="H61" s="1664"/>
    </row>
    <row r="62" spans="1:8">
      <c r="A62" s="1697"/>
      <c r="B62" s="1699"/>
      <c r="C62" s="1715"/>
      <c r="D62" s="1715"/>
      <c r="E62" s="1715"/>
      <c r="F62" s="1699"/>
      <c r="G62" s="1642"/>
      <c r="H62" s="1664"/>
    </row>
    <row r="63" spans="1:8" ht="15.75" thickBot="1">
      <c r="A63" s="1774"/>
      <c r="B63" s="1775"/>
      <c r="C63" s="1776"/>
      <c r="D63" s="1776"/>
      <c r="E63" s="1776"/>
      <c r="F63" s="1775"/>
      <c r="G63" s="1668"/>
      <c r="H63" s="1669"/>
    </row>
    <row r="64" spans="1:8">
      <c r="A64" s="2486" t="s">
        <v>4406</v>
      </c>
      <c r="B64" s="2522"/>
      <c r="C64" s="1564"/>
      <c r="D64" s="1564"/>
      <c r="E64" s="1699"/>
      <c r="F64" s="1699"/>
      <c r="G64" s="1642"/>
      <c r="H64" s="1642"/>
    </row>
    <row r="65" spans="1:8" ht="15.75" thickBot="1">
      <c r="A65" s="1715" t="s">
        <v>1819</v>
      </c>
      <c r="B65" s="1715"/>
      <c r="C65" s="1579"/>
      <c r="D65" s="1579"/>
      <c r="E65" s="1715"/>
      <c r="F65" s="1715"/>
      <c r="G65" s="1640"/>
      <c r="H65" s="1640"/>
    </row>
    <row r="66" spans="1:8">
      <c r="A66" s="1689"/>
      <c r="B66" s="1690" t="s">
        <v>1804</v>
      </c>
      <c r="C66" s="1691" t="s">
        <v>1347</v>
      </c>
      <c r="D66" s="1692"/>
      <c r="E66" s="1692"/>
      <c r="F66" s="1690"/>
      <c r="G66" s="1690" t="s">
        <v>1726</v>
      </c>
      <c r="H66" s="1693" t="s">
        <v>1727</v>
      </c>
    </row>
    <row r="67" spans="1:8">
      <c r="A67" s="1697"/>
      <c r="B67" s="1543" t="str">
        <f>'Data Sheet'!$C$22</f>
        <v>Please fill in the following:</v>
      </c>
      <c r="C67" s="1698" t="s">
        <v>1348</v>
      </c>
      <c r="D67" s="1699" t="s">
        <v>1349</v>
      </c>
      <c r="E67" s="1699"/>
      <c r="F67" s="1700" t="s">
        <v>1350</v>
      </c>
      <c r="G67" s="1700" t="s">
        <v>1729</v>
      </c>
      <c r="H67" s="1701"/>
    </row>
    <row r="68" spans="1:8">
      <c r="A68" s="1704"/>
      <c r="B68" s="1705"/>
      <c r="C68" s="1706" t="s">
        <v>1351</v>
      </c>
      <c r="D68" s="1705" t="s">
        <v>1349</v>
      </c>
      <c r="E68" s="1705"/>
      <c r="F68" s="1707" t="s">
        <v>1352</v>
      </c>
      <c r="G68" s="1647" t="str">
        <f>'Data Sheet'!$C$40</f>
        <v>April 30, 2017</v>
      </c>
      <c r="H68" s="1648" t="str">
        <f>'Data Sheet'!$C$38</f>
        <v>December 31, 2016</v>
      </c>
    </row>
    <row r="69" spans="1:8">
      <c r="A69" s="1712" t="s">
        <v>1820</v>
      </c>
      <c r="B69" s="1713"/>
      <c r="C69" s="1713"/>
      <c r="D69" s="1713"/>
      <c r="E69" s="1713"/>
      <c r="F69" s="1713"/>
      <c r="G69" s="1713"/>
      <c r="H69" s="1714"/>
    </row>
    <row r="70" spans="1:8">
      <c r="A70" s="1697"/>
      <c r="B70" s="1715"/>
      <c r="C70" s="1715"/>
      <c r="D70" s="1715"/>
      <c r="E70" s="1715"/>
      <c r="F70" s="1564"/>
      <c r="G70" s="1715"/>
      <c r="H70" s="1798"/>
    </row>
    <row r="71" spans="1:8">
      <c r="A71" s="1697"/>
      <c r="B71" s="1715"/>
      <c r="C71" s="1715"/>
      <c r="D71" s="1715"/>
      <c r="E71" s="1715"/>
      <c r="F71" s="1564"/>
      <c r="G71" s="1715"/>
      <c r="H71" s="1798"/>
    </row>
    <row r="72" spans="1:8">
      <c r="A72" s="1697"/>
      <c r="B72" s="1715"/>
      <c r="C72" s="1715"/>
      <c r="D72" s="1715"/>
      <c r="E72" s="1715"/>
      <c r="F72" s="1564"/>
      <c r="G72" s="1715"/>
      <c r="H72" s="1798"/>
    </row>
    <row r="73" spans="1:8">
      <c r="A73" s="1697"/>
      <c r="B73" s="1715"/>
      <c r="C73" s="1715"/>
      <c r="D73" s="1715"/>
      <c r="E73" s="1715"/>
      <c r="F73" s="1564"/>
      <c r="G73" s="1715"/>
      <c r="H73" s="1799"/>
    </row>
    <row r="74" spans="1:8">
      <c r="A74" s="1697"/>
      <c r="B74" s="1715"/>
      <c r="C74" s="1715"/>
      <c r="D74" s="1715"/>
      <c r="E74" s="1715"/>
      <c r="F74" s="1564"/>
      <c r="G74" s="1715"/>
      <c r="H74" s="1798"/>
    </row>
    <row r="75" spans="1:8">
      <c r="A75" s="1697"/>
      <c r="B75" s="1715"/>
      <c r="C75" s="1715"/>
      <c r="D75" s="1715"/>
      <c r="E75" s="1715"/>
      <c r="F75" s="1564"/>
      <c r="G75" s="1715"/>
      <c r="H75" s="1798"/>
    </row>
    <row r="76" spans="1:8">
      <c r="A76" s="1697"/>
      <c r="B76" s="1715"/>
      <c r="C76" s="1715"/>
      <c r="D76" s="1715"/>
      <c r="E76" s="1715"/>
      <c r="F76" s="1564"/>
      <c r="G76" s="1640"/>
      <c r="H76" s="1685"/>
    </row>
    <row r="77" spans="1:8">
      <c r="A77" s="1697"/>
      <c r="B77" s="1715"/>
      <c r="C77" s="1715"/>
      <c r="D77" s="1715"/>
      <c r="E77" s="1715"/>
      <c r="F77" s="1564"/>
      <c r="G77" s="1640"/>
      <c r="H77" s="1685"/>
    </row>
    <row r="78" spans="1:8">
      <c r="A78" s="1697"/>
      <c r="B78" s="1699"/>
      <c r="C78" s="1715"/>
      <c r="D78" s="1715"/>
      <c r="E78" s="1715"/>
      <c r="F78" s="1564"/>
      <c r="G78" s="1640"/>
      <c r="H78" s="1685"/>
    </row>
    <row r="79" spans="1:8">
      <c r="A79" s="1697"/>
      <c r="B79" s="1715"/>
      <c r="C79" s="1715"/>
      <c r="D79" s="1715"/>
      <c r="E79" s="1715"/>
      <c r="F79" s="1564"/>
      <c r="G79" s="1640"/>
      <c r="H79" s="1685"/>
    </row>
    <row r="80" spans="1:8">
      <c r="A80" s="1697"/>
      <c r="B80" s="1715"/>
      <c r="C80" s="1715"/>
      <c r="D80" s="1715"/>
      <c r="E80" s="1715"/>
      <c r="F80" s="1564"/>
      <c r="G80" s="1640"/>
      <c r="H80" s="1685"/>
    </row>
    <row r="81" spans="1:8">
      <c r="A81" s="1697"/>
      <c r="B81" s="1715"/>
      <c r="C81" s="1715"/>
      <c r="D81" s="1715"/>
      <c r="E81" s="1715"/>
      <c r="F81" s="1564"/>
      <c r="G81" s="1715"/>
      <c r="H81" s="1798"/>
    </row>
    <row r="82" spans="1:8">
      <c r="A82" s="1697"/>
      <c r="B82" s="1715"/>
      <c r="C82" s="1715"/>
      <c r="D82" s="1715"/>
      <c r="E82" s="1715"/>
      <c r="F82" s="1564"/>
      <c r="G82" s="1715"/>
      <c r="H82" s="1798"/>
    </row>
    <row r="83" spans="1:8">
      <c r="A83" s="1697"/>
      <c r="B83" s="1715"/>
      <c r="C83" s="1715"/>
      <c r="D83" s="1715"/>
      <c r="E83" s="1715"/>
      <c r="F83" s="1564"/>
      <c r="G83" s="1715"/>
      <c r="H83" s="1798"/>
    </row>
    <row r="84" spans="1:8">
      <c r="A84" s="1697"/>
      <c r="B84" s="1715"/>
      <c r="C84" s="1715"/>
      <c r="D84" s="1715"/>
      <c r="E84" s="1715"/>
      <c r="F84" s="1564"/>
      <c r="G84" s="1715"/>
      <c r="H84" s="1798"/>
    </row>
    <row r="85" spans="1:8">
      <c r="A85" s="1697"/>
      <c r="B85" s="1715"/>
      <c r="C85" s="1715"/>
      <c r="D85" s="1715"/>
      <c r="E85" s="1715"/>
      <c r="F85" s="1564"/>
      <c r="G85" s="1715"/>
      <c r="H85" s="1798"/>
    </row>
    <row r="86" spans="1:8">
      <c r="A86" s="1697"/>
      <c r="B86" s="1715"/>
      <c r="C86" s="1715"/>
      <c r="D86" s="1715"/>
      <c r="E86" s="1715"/>
      <c r="F86" s="1715"/>
      <c r="G86" s="1715"/>
      <c r="H86" s="1798"/>
    </row>
    <row r="87" spans="1:8">
      <c r="A87" s="1697"/>
      <c r="B87" s="1715"/>
      <c r="C87" s="1715"/>
      <c r="D87" s="1715"/>
      <c r="E87" s="1715"/>
      <c r="F87" s="1699"/>
      <c r="G87" s="1642"/>
      <c r="H87" s="1664"/>
    </row>
    <row r="88" spans="1:8">
      <c r="A88" s="1697"/>
      <c r="B88" s="1699"/>
      <c r="C88" s="1715"/>
      <c r="D88" s="1715"/>
      <c r="E88" s="1715"/>
      <c r="F88" s="1699"/>
      <c r="G88" s="1642"/>
      <c r="H88" s="1664"/>
    </row>
    <row r="89" spans="1:8">
      <c r="A89" s="1697"/>
      <c r="B89" s="1715"/>
      <c r="C89" s="1715"/>
      <c r="D89" s="1715"/>
      <c r="E89" s="1715"/>
      <c r="F89" s="1699"/>
      <c r="G89" s="1642"/>
      <c r="H89" s="1664"/>
    </row>
    <row r="90" spans="1:8">
      <c r="A90" s="1697"/>
      <c r="B90" s="1699"/>
      <c r="C90" s="1715"/>
      <c r="D90" s="1715"/>
      <c r="E90" s="1715"/>
      <c r="F90" s="1699"/>
      <c r="G90" s="1642"/>
      <c r="H90" s="1664"/>
    </row>
    <row r="91" spans="1:8">
      <c r="A91" s="1697"/>
      <c r="B91" s="1715"/>
      <c r="C91" s="1715"/>
      <c r="D91" s="1715"/>
      <c r="E91" s="1715"/>
      <c r="F91" s="1699"/>
      <c r="G91" s="1642"/>
      <c r="H91" s="1664"/>
    </row>
    <row r="92" spans="1:8">
      <c r="A92" s="1697"/>
      <c r="B92" s="1715"/>
      <c r="C92" s="1715"/>
      <c r="D92" s="1715"/>
      <c r="E92" s="1715"/>
      <c r="F92" s="1699"/>
      <c r="G92" s="1642"/>
      <c r="H92" s="1664"/>
    </row>
    <row r="93" spans="1:8">
      <c r="A93" s="1697"/>
      <c r="B93" s="1715"/>
      <c r="C93" s="1715"/>
      <c r="D93" s="1715"/>
      <c r="E93" s="1715"/>
      <c r="F93" s="1699"/>
      <c r="G93" s="1642"/>
      <c r="H93" s="1664"/>
    </row>
    <row r="94" spans="1:8">
      <c r="A94" s="1697"/>
      <c r="B94" s="1715"/>
      <c r="C94" s="1715"/>
      <c r="D94" s="1715"/>
      <c r="E94" s="1715"/>
      <c r="F94" s="1699"/>
      <c r="G94" s="1642"/>
      <c r="H94" s="1664"/>
    </row>
    <row r="95" spans="1:8">
      <c r="A95" s="1697"/>
      <c r="B95" s="1715"/>
      <c r="C95" s="1715"/>
      <c r="D95" s="1715"/>
      <c r="E95" s="1715"/>
      <c r="F95" s="1699"/>
      <c r="G95" s="1642"/>
      <c r="H95" s="1664"/>
    </row>
    <row r="96" spans="1:8">
      <c r="A96" s="1697"/>
      <c r="B96" s="1715"/>
      <c r="C96" s="1715"/>
      <c r="D96" s="1715"/>
      <c r="E96" s="1715"/>
      <c r="F96" s="1699"/>
      <c r="G96" s="1642"/>
      <c r="H96" s="1664"/>
    </row>
    <row r="97" spans="1:8">
      <c r="A97" s="1697"/>
      <c r="B97" s="1715"/>
      <c r="C97" s="1715"/>
      <c r="D97" s="1715"/>
      <c r="E97" s="1715"/>
      <c r="F97" s="1699"/>
      <c r="G97" s="1642"/>
      <c r="H97" s="1664"/>
    </row>
    <row r="98" spans="1:8">
      <c r="A98" s="1697"/>
      <c r="B98" s="1715"/>
      <c r="C98" s="1715"/>
      <c r="D98" s="1715"/>
      <c r="E98" s="1715"/>
      <c r="F98" s="1699"/>
      <c r="G98" s="1642"/>
      <c r="H98" s="1664"/>
    </row>
    <row r="99" spans="1:8">
      <c r="A99" s="1697"/>
      <c r="B99" s="1715"/>
      <c r="C99" s="1715"/>
      <c r="D99" s="1715"/>
      <c r="E99" s="1715"/>
      <c r="F99" s="1699"/>
      <c r="G99" s="1642"/>
      <c r="H99" s="1664"/>
    </row>
    <row r="100" spans="1:8">
      <c r="A100" s="1697"/>
      <c r="B100" s="1715"/>
      <c r="C100" s="1715"/>
      <c r="D100" s="1715"/>
      <c r="E100" s="1715"/>
      <c r="F100" s="1699"/>
      <c r="G100" s="1642"/>
      <c r="H100" s="1664"/>
    </row>
    <row r="101" spans="1:8">
      <c r="A101" s="1697"/>
      <c r="B101" s="1715"/>
      <c r="C101" s="1715"/>
      <c r="D101" s="1715"/>
      <c r="E101" s="1715"/>
      <c r="F101" s="1699"/>
      <c r="G101" s="1642"/>
      <c r="H101" s="1664"/>
    </row>
    <row r="102" spans="1:8">
      <c r="A102" s="1697"/>
      <c r="B102" s="1715"/>
      <c r="C102" s="1715"/>
      <c r="D102" s="1715"/>
      <c r="E102" s="1715"/>
      <c r="F102" s="1699"/>
      <c r="G102" s="1642"/>
      <c r="H102" s="1664"/>
    </row>
    <row r="103" spans="1:8">
      <c r="A103" s="1697"/>
      <c r="B103" s="1715"/>
      <c r="C103" s="1715"/>
      <c r="D103" s="1715"/>
      <c r="E103" s="1715"/>
      <c r="F103" s="1699"/>
      <c r="G103" s="1642"/>
      <c r="H103" s="1664"/>
    </row>
    <row r="104" spans="1:8">
      <c r="A104" s="1697"/>
      <c r="B104" s="1715"/>
      <c r="C104" s="1715"/>
      <c r="D104" s="1715"/>
      <c r="E104" s="1715"/>
      <c r="F104" s="1699"/>
      <c r="G104" s="1642"/>
      <c r="H104" s="1664"/>
    </row>
    <row r="105" spans="1:8">
      <c r="A105" s="1697"/>
      <c r="B105" s="1715"/>
      <c r="C105" s="1715"/>
      <c r="D105" s="1715"/>
      <c r="E105" s="1715"/>
      <c r="F105" s="1699"/>
      <c r="G105" s="1642"/>
      <c r="H105" s="1664"/>
    </row>
    <row r="106" spans="1:8">
      <c r="A106" s="1697"/>
      <c r="B106" s="1715"/>
      <c r="C106" s="1715"/>
      <c r="D106" s="1715"/>
      <c r="E106" s="1715"/>
      <c r="F106" s="1699"/>
      <c r="G106" s="1642"/>
      <c r="H106" s="1664"/>
    </row>
    <row r="107" spans="1:8">
      <c r="A107" s="1697"/>
      <c r="B107" s="1715"/>
      <c r="C107" s="1715"/>
      <c r="D107" s="1715"/>
      <c r="E107" s="1715"/>
      <c r="F107" s="1699"/>
      <c r="G107" s="1642"/>
      <c r="H107" s="1664"/>
    </row>
    <row r="108" spans="1:8">
      <c r="A108" s="1697"/>
      <c r="B108" s="1715"/>
      <c r="C108" s="1715"/>
      <c r="D108" s="1715"/>
      <c r="E108" s="1715"/>
      <c r="F108" s="1699"/>
      <c r="G108" s="1642"/>
      <c r="H108" s="1664"/>
    </row>
    <row r="109" spans="1:8">
      <c r="A109" s="1697"/>
      <c r="B109" s="1715"/>
      <c r="C109" s="1715"/>
      <c r="D109" s="1715"/>
      <c r="E109" s="1715"/>
      <c r="F109" s="1699"/>
      <c r="G109" s="1642"/>
      <c r="H109" s="1664"/>
    </row>
    <row r="110" spans="1:8">
      <c r="A110" s="1697"/>
      <c r="B110" s="1715"/>
      <c r="C110" s="1715"/>
      <c r="D110" s="1715"/>
      <c r="E110" s="1715"/>
      <c r="F110" s="1699"/>
      <c r="G110" s="1642"/>
      <c r="H110" s="1664"/>
    </row>
    <row r="111" spans="1:8">
      <c r="A111" s="1697"/>
      <c r="B111" s="1715"/>
      <c r="C111" s="1715"/>
      <c r="D111" s="1715"/>
      <c r="E111" s="1715"/>
      <c r="F111" s="1699"/>
      <c r="G111" s="1642"/>
      <c r="H111" s="1664"/>
    </row>
    <row r="112" spans="1:8">
      <c r="A112" s="1697"/>
      <c r="B112" s="1715"/>
      <c r="C112" s="1715"/>
      <c r="D112" s="1715"/>
      <c r="E112" s="1715"/>
      <c r="F112" s="1699"/>
      <c r="G112" s="1642"/>
      <c r="H112" s="1664"/>
    </row>
    <row r="113" spans="1:8">
      <c r="A113" s="1697"/>
      <c r="B113" s="1715"/>
      <c r="C113" s="1715"/>
      <c r="D113" s="1715"/>
      <c r="E113" s="1715"/>
      <c r="F113" s="1699"/>
      <c r="G113" s="1642"/>
      <c r="H113" s="1664"/>
    </row>
    <row r="114" spans="1:8">
      <c r="A114" s="1697"/>
      <c r="B114" s="1715"/>
      <c r="C114" s="1715"/>
      <c r="D114" s="1715"/>
      <c r="E114" s="1715"/>
      <c r="F114" s="1699"/>
      <c r="G114" s="1642"/>
      <c r="H114" s="1664"/>
    </row>
    <row r="115" spans="1:8">
      <c r="A115" s="1697"/>
      <c r="B115" s="1715"/>
      <c r="C115" s="1715"/>
      <c r="D115" s="1715"/>
      <c r="E115" s="1715"/>
      <c r="F115" s="1699"/>
      <c r="G115" s="1642"/>
      <c r="H115" s="1664"/>
    </row>
    <row r="116" spans="1:8">
      <c r="A116" s="1697"/>
      <c r="B116" s="1699"/>
      <c r="C116" s="1715"/>
      <c r="D116" s="1715"/>
      <c r="E116" s="1715"/>
      <c r="F116" s="1699"/>
      <c r="G116" s="1642"/>
      <c r="H116" s="1664"/>
    </row>
    <row r="117" spans="1:8">
      <c r="A117" s="1697"/>
      <c r="B117" s="1715"/>
      <c r="C117" s="1715"/>
      <c r="D117" s="1715"/>
      <c r="E117" s="1715"/>
      <c r="F117" s="1699"/>
      <c r="G117" s="1642"/>
      <c r="H117" s="1664"/>
    </row>
    <row r="118" spans="1:8">
      <c r="A118" s="1697"/>
      <c r="B118" s="1699"/>
      <c r="C118" s="1715"/>
      <c r="D118" s="1715"/>
      <c r="E118" s="1715"/>
      <c r="F118" s="1699"/>
      <c r="G118" s="1642"/>
      <c r="H118" s="1664"/>
    </row>
    <row r="119" spans="1:8">
      <c r="A119" s="1697"/>
      <c r="B119" s="1699"/>
      <c r="C119" s="1715"/>
      <c r="D119" s="1715"/>
      <c r="E119" s="1715"/>
      <c r="F119" s="1699"/>
      <c r="G119" s="1642"/>
      <c r="H119" s="1664"/>
    </row>
    <row r="120" spans="1:8">
      <c r="A120" s="1697"/>
      <c r="B120" s="1699"/>
      <c r="C120" s="1715"/>
      <c r="D120" s="1715"/>
      <c r="E120" s="1715"/>
      <c r="F120" s="1699"/>
      <c r="G120" s="1642"/>
      <c r="H120" s="1664"/>
    </row>
    <row r="121" spans="1:8">
      <c r="A121" s="1697"/>
      <c r="B121" s="1699"/>
      <c r="C121" s="1715"/>
      <c r="D121" s="1715"/>
      <c r="E121" s="1715"/>
      <c r="F121" s="1699"/>
      <c r="G121" s="1642"/>
      <c r="H121" s="1664"/>
    </row>
    <row r="122" spans="1:8">
      <c r="A122" s="1697"/>
      <c r="B122" s="1699"/>
      <c r="C122" s="1715"/>
      <c r="D122" s="1715"/>
      <c r="E122" s="1715"/>
      <c r="F122" s="1699"/>
      <c r="G122" s="1642"/>
      <c r="H122" s="1664"/>
    </row>
    <row r="123" spans="1:8">
      <c r="A123" s="1697"/>
      <c r="B123" s="1699"/>
      <c r="C123" s="1715"/>
      <c r="D123" s="1715"/>
      <c r="E123" s="1715"/>
      <c r="F123" s="1699"/>
      <c r="G123" s="1642"/>
      <c r="H123" s="1664"/>
    </row>
    <row r="124" spans="1:8">
      <c r="A124" s="1697"/>
      <c r="B124" s="1699"/>
      <c r="C124" s="1715"/>
      <c r="D124" s="1715"/>
      <c r="E124" s="1715"/>
      <c r="F124" s="1699"/>
      <c r="G124" s="1642"/>
      <c r="H124" s="1664"/>
    </row>
    <row r="125" spans="1:8">
      <c r="A125" s="1697"/>
      <c r="B125" s="1699"/>
      <c r="C125" s="1715"/>
      <c r="D125" s="1715"/>
      <c r="E125" s="1715"/>
      <c r="F125" s="1699"/>
      <c r="G125" s="1642"/>
      <c r="H125" s="1664"/>
    </row>
    <row r="126" spans="1:8">
      <c r="A126" s="1697"/>
      <c r="B126" s="1699"/>
      <c r="C126" s="1715"/>
      <c r="D126" s="1715"/>
      <c r="E126" s="1715"/>
      <c r="F126" s="1699"/>
      <c r="G126" s="1642"/>
      <c r="H126" s="1664"/>
    </row>
    <row r="127" spans="1:8">
      <c r="A127" s="1697"/>
      <c r="B127" s="1699"/>
      <c r="C127" s="1715"/>
      <c r="D127" s="1715"/>
      <c r="E127" s="1715"/>
      <c r="F127" s="1699"/>
      <c r="G127" s="1642"/>
      <c r="H127" s="1664"/>
    </row>
    <row r="128" spans="1:8" ht="15.75" thickBot="1">
      <c r="A128" s="1774"/>
      <c r="B128" s="1775"/>
      <c r="C128" s="1776"/>
      <c r="D128" s="1776"/>
      <c r="E128" s="1776"/>
      <c r="F128" s="1775"/>
      <c r="G128" s="1668"/>
      <c r="H128" s="1669"/>
    </row>
    <row r="129" spans="1:8">
      <c r="A129" s="2486" t="s">
        <v>4406</v>
      </c>
      <c r="B129" s="2522"/>
      <c r="C129" s="1564"/>
      <c r="D129" s="1564"/>
      <c r="E129" s="1699"/>
      <c r="F129" s="1699"/>
      <c r="G129" s="1642"/>
      <c r="H129" s="1800" t="s">
        <v>1821</v>
      </c>
    </row>
    <row r="130" spans="1:8">
      <c r="A130" s="1715" t="s">
        <v>1822</v>
      </c>
      <c r="B130" s="1715"/>
      <c r="C130" s="1715"/>
      <c r="D130" s="1715"/>
      <c r="E130" s="1715"/>
      <c r="F130" s="1715"/>
      <c r="G130" s="1640"/>
      <c r="H130" s="1640"/>
    </row>
    <row r="131" spans="1:8">
      <c r="A131" s="1564"/>
      <c r="B131" s="1564"/>
      <c r="C131" s="1564"/>
      <c r="D131" s="1564"/>
      <c r="E131" s="1564"/>
      <c r="F131" s="1564"/>
      <c r="G131" s="1564"/>
      <c r="H131" s="1564"/>
    </row>
    <row r="132" spans="1:8">
      <c r="A132" s="1586"/>
      <c r="B132" s="1586"/>
      <c r="C132" s="1586"/>
      <c r="D132" s="1586"/>
      <c r="E132" s="1586"/>
      <c r="F132" s="1586"/>
      <c r="G132" s="1586"/>
      <c r="H132" s="1586"/>
    </row>
    <row r="133" spans="1:8">
      <c r="A133" s="1586"/>
      <c r="B133" s="1586"/>
      <c r="C133" s="1586"/>
      <c r="D133" s="1586"/>
      <c r="E133" s="1586"/>
      <c r="F133" s="1586"/>
      <c r="G133" s="1586"/>
      <c r="H133" s="1586"/>
    </row>
    <row r="134" spans="1:8">
      <c r="A134" s="1586"/>
      <c r="B134" s="1586"/>
      <c r="C134" s="1586"/>
      <c r="D134" s="1586"/>
      <c r="E134" s="1586"/>
      <c r="F134" s="1586"/>
      <c r="G134" s="1586"/>
      <c r="H134" s="1586"/>
    </row>
    <row r="135" spans="1:8">
      <c r="A135" s="1586"/>
      <c r="B135" s="1586"/>
      <c r="C135" s="1586"/>
      <c r="D135" s="1586"/>
      <c r="E135" s="1586"/>
      <c r="F135" s="1586"/>
      <c r="G135" s="1586"/>
      <c r="H135" s="1586"/>
    </row>
    <row r="136" spans="1:8">
      <c r="A136" s="1586"/>
      <c r="B136" s="1586"/>
      <c r="C136" s="1586"/>
      <c r="D136" s="1586"/>
      <c r="E136" s="1586"/>
      <c r="F136" s="1586"/>
      <c r="G136" s="1586"/>
      <c r="H136" s="1586"/>
    </row>
    <row r="137" spans="1:8">
      <c r="A137" s="1586"/>
      <c r="B137" s="1586"/>
      <c r="C137" s="1586"/>
      <c r="D137" s="1586"/>
      <c r="E137" s="1586"/>
      <c r="F137" s="1586"/>
      <c r="G137" s="1586"/>
      <c r="H137" s="1586"/>
    </row>
    <row r="138" spans="1:8">
      <c r="A138" s="1586"/>
      <c r="B138" s="1586"/>
      <c r="C138" s="1586"/>
      <c r="D138" s="1586"/>
      <c r="E138" s="1586"/>
      <c r="F138" s="1586"/>
      <c r="G138" s="1586"/>
      <c r="H138" s="1586"/>
    </row>
    <row r="139" spans="1:8">
      <c r="A139" s="1699"/>
      <c r="B139" s="1699"/>
      <c r="C139" s="1699"/>
      <c r="D139" s="1699"/>
      <c r="E139" s="1699"/>
      <c r="F139" s="1699"/>
      <c r="G139" s="1642"/>
      <c r="H139" s="1642"/>
    </row>
    <row r="140" spans="1:8">
      <c r="A140" s="1699"/>
      <c r="B140" s="1699"/>
      <c r="C140" s="1699"/>
      <c r="D140" s="1699"/>
      <c r="E140" s="1699"/>
      <c r="F140" s="1699"/>
      <c r="G140" s="1642"/>
      <c r="H140" s="1642"/>
    </row>
    <row r="141" spans="1:8">
      <c r="A141" s="1699"/>
      <c r="B141" s="1699"/>
      <c r="C141" s="1699"/>
      <c r="D141" s="1699"/>
      <c r="E141" s="1699"/>
      <c r="F141" s="1699"/>
      <c r="G141" s="1642"/>
      <c r="H141" s="1642"/>
    </row>
    <row r="142" spans="1:8">
      <c r="A142" s="1699"/>
      <c r="B142" s="1699"/>
      <c r="C142" s="1699"/>
      <c r="D142" s="1699"/>
      <c r="E142" s="1699"/>
      <c r="F142" s="1699"/>
      <c r="G142" s="1642"/>
      <c r="H142" s="1642"/>
    </row>
    <row r="143" spans="1:8">
      <c r="A143" s="1699"/>
      <c r="B143" s="1699"/>
      <c r="C143" s="1699"/>
      <c r="D143" s="1699"/>
      <c r="E143" s="1699"/>
      <c r="F143" s="1699"/>
      <c r="G143" s="1642"/>
      <c r="H143" s="1642"/>
    </row>
    <row r="144" spans="1:8">
      <c r="A144" s="1699"/>
      <c r="B144" s="1586"/>
      <c r="C144" s="1699"/>
      <c r="D144" s="1699"/>
      <c r="E144" s="1699"/>
      <c r="F144" s="1699"/>
      <c r="G144" s="1642"/>
      <c r="H144" s="1642"/>
    </row>
    <row r="145" spans="1:8">
      <c r="A145" s="1699"/>
      <c r="B145" s="1586"/>
      <c r="C145" s="1699"/>
      <c r="D145" s="1699"/>
      <c r="E145" s="1699"/>
      <c r="F145" s="1699"/>
      <c r="G145" s="1642"/>
      <c r="H145" s="1642"/>
    </row>
    <row r="146" spans="1:8">
      <c r="A146" s="1699"/>
      <c r="B146" s="1586"/>
      <c r="C146" s="1699"/>
      <c r="D146" s="1699"/>
      <c r="E146" s="1699"/>
      <c r="F146" s="1699"/>
      <c r="G146" s="1642"/>
      <c r="H146" s="1642"/>
    </row>
    <row r="147" spans="1:8">
      <c r="A147" s="1699"/>
      <c r="B147" s="1586"/>
      <c r="C147" s="1699"/>
      <c r="D147" s="1699"/>
      <c r="E147" s="1699"/>
      <c r="F147" s="1699"/>
      <c r="G147" s="1642"/>
      <c r="H147" s="1642"/>
    </row>
    <row r="148" spans="1:8">
      <c r="A148" s="1699"/>
      <c r="B148" s="1586"/>
      <c r="C148" s="1699"/>
      <c r="D148" s="1699"/>
      <c r="E148" s="1699"/>
      <c r="F148" s="1699"/>
      <c r="G148" s="1642"/>
      <c r="H148" s="1642"/>
    </row>
    <row r="149" spans="1:8">
      <c r="A149" s="1699"/>
      <c r="B149" s="1586"/>
      <c r="C149" s="1699"/>
      <c r="D149" s="1699"/>
      <c r="E149" s="1699"/>
      <c r="F149" s="1699"/>
      <c r="G149" s="1642"/>
      <c r="H149" s="1642"/>
    </row>
    <row r="150" spans="1:8">
      <c r="A150" s="1699"/>
      <c r="B150" s="1586"/>
      <c r="C150" s="1699"/>
      <c r="D150" s="1699"/>
      <c r="E150" s="1699"/>
      <c r="F150" s="1699"/>
      <c r="G150" s="1642"/>
      <c r="H150" s="1642"/>
    </row>
    <row r="151" spans="1:8">
      <c r="A151" s="1699"/>
      <c r="B151" s="1586"/>
      <c r="C151" s="1699"/>
      <c r="D151" s="1699"/>
      <c r="E151" s="1699"/>
      <c r="F151" s="1699"/>
      <c r="G151" s="1642"/>
      <c r="H151" s="1642"/>
    </row>
    <row r="152" spans="1:8">
      <c r="A152" s="1699"/>
      <c r="B152" s="1586"/>
      <c r="C152" s="1699"/>
      <c r="D152" s="1699"/>
      <c r="E152" s="1699"/>
      <c r="F152" s="1699"/>
      <c r="G152" s="1642"/>
      <c r="H152" s="1642"/>
    </row>
    <row r="153" spans="1:8">
      <c r="A153" s="1699"/>
      <c r="B153" s="1586"/>
      <c r="C153" s="1699"/>
      <c r="D153" s="1699"/>
      <c r="E153" s="1699"/>
      <c r="F153" s="1699"/>
      <c r="G153" s="1699"/>
      <c r="H153" s="1699"/>
    </row>
    <row r="154" spans="1:8">
      <c r="A154" s="1699"/>
      <c r="B154" s="1699"/>
      <c r="C154" s="1699"/>
      <c r="D154" s="1699"/>
      <c r="E154" s="1699"/>
      <c r="F154" s="1699"/>
      <c r="G154" s="1699"/>
      <c r="H154" s="1699"/>
    </row>
    <row r="155" spans="1:8">
      <c r="A155" s="1699"/>
      <c r="B155" s="1699"/>
      <c r="C155" s="1699"/>
      <c r="D155" s="1699"/>
      <c r="E155" s="1699"/>
      <c r="F155" s="1699"/>
      <c r="G155" s="1699"/>
      <c r="H155" s="1699"/>
    </row>
    <row r="156" spans="1:8">
      <c r="A156" s="1699"/>
      <c r="B156" s="1699"/>
      <c r="C156" s="1699"/>
      <c r="D156" s="1699"/>
      <c r="E156" s="1699"/>
      <c r="F156" s="1699"/>
      <c r="G156" s="1699"/>
      <c r="H156" s="1699"/>
    </row>
    <row r="157" spans="1:8">
      <c r="A157" s="1699"/>
      <c r="B157" s="1699"/>
      <c r="C157" s="1699"/>
      <c r="D157" s="1699"/>
      <c r="E157" s="1699"/>
      <c r="F157" s="1699"/>
      <c r="G157" s="1699"/>
      <c r="H157" s="1699"/>
    </row>
    <row r="235" spans="1:4">
      <c r="A235" s="1564"/>
      <c r="B235" s="1801"/>
      <c r="C235" s="1564"/>
      <c r="D235" s="1801"/>
    </row>
  </sheetData>
  <mergeCells count="7">
    <mergeCell ref="B5:C11"/>
    <mergeCell ref="B12:C19"/>
    <mergeCell ref="B20:C25"/>
    <mergeCell ref="E16:H19"/>
    <mergeCell ref="E5:H8"/>
    <mergeCell ref="E9:H10"/>
    <mergeCell ref="E11:H14"/>
  </mergeCells>
  <printOptions horizontalCentered="1" verticalCentered="1"/>
  <pageMargins left="0.5" right="0.5" top="0.5" bottom="0.5" header="0.5" footer="0.5"/>
  <pageSetup scale="70" orientation="portrait" r:id="rId1"/>
  <headerFooter alignWithMargins="0"/>
  <rowBreaks count="1" manualBreakCount="1">
    <brk id="6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view="pageBreakPreview" zoomScale="70" zoomScaleNormal="100" zoomScaleSheetLayoutView="70" workbookViewId="0"/>
  </sheetViews>
  <sheetFormatPr defaultRowHeight="15"/>
  <cols>
    <col min="1" max="1" width="4.6640625" style="1586" customWidth="1"/>
    <col min="2" max="2" width="48.33203125" style="1586" customWidth="1"/>
    <col min="3" max="3" width="21" style="1586" customWidth="1"/>
    <col min="4" max="4" width="17.5546875" style="1586" customWidth="1"/>
    <col min="5" max="5" width="17.21875" style="1586" customWidth="1"/>
    <col min="6" max="6" width="15.44140625" style="1586" customWidth="1"/>
    <col min="7" max="7" width="30.21875" style="1586" customWidth="1"/>
    <col min="8" max="8" width="19.21875" style="1586" bestFit="1" customWidth="1"/>
    <col min="9" max="9" width="14.21875" style="1586" customWidth="1"/>
    <col min="10" max="10" width="23.109375" style="1586" customWidth="1"/>
    <col min="11" max="11" width="27.77734375" style="1586" customWidth="1"/>
    <col min="12" max="12" width="4.6640625" style="1541" customWidth="1"/>
    <col min="13" max="16384" width="8.88671875" style="1586"/>
  </cols>
  <sheetData>
    <row r="1" spans="1:12" ht="15.75" thickBot="1">
      <c r="A1" s="1802"/>
      <c r="B1" s="1802"/>
      <c r="C1" s="1802"/>
      <c r="D1" s="1802"/>
      <c r="E1" s="1802"/>
      <c r="F1" s="1802"/>
      <c r="G1" s="1802"/>
      <c r="H1" s="1802"/>
      <c r="I1" s="1802"/>
      <c r="J1" s="1802"/>
      <c r="K1" s="1802"/>
      <c r="L1" s="1803"/>
    </row>
    <row r="2" spans="1:12" ht="15.75" thickTop="1">
      <c r="A2" s="1804" t="s">
        <v>3295</v>
      </c>
      <c r="B2" s="1805"/>
      <c r="C2" s="1806" t="s">
        <v>3296</v>
      </c>
      <c r="D2" s="1807" t="s">
        <v>1806</v>
      </c>
      <c r="E2" s="1808" t="s">
        <v>1807</v>
      </c>
      <c r="F2" s="1809"/>
      <c r="G2" s="1804" t="s">
        <v>3295</v>
      </c>
      <c r="H2" s="1810" t="s">
        <v>3296</v>
      </c>
      <c r="I2" s="1810" t="s">
        <v>1806</v>
      </c>
      <c r="J2" s="1810" t="s">
        <v>1807</v>
      </c>
      <c r="K2" s="1806"/>
      <c r="L2" s="1809"/>
    </row>
    <row r="3" spans="1:12">
      <c r="A3" s="1811" t="str">
        <f>'[24]Data Sheet'!$C$25</f>
        <v xml:space="preserve"> </v>
      </c>
      <c r="B3" s="1543" t="str">
        <f>'Data Sheet'!$C$25</f>
        <v>Orange &amp; Rockland Utilities, Inc</v>
      </c>
      <c r="C3" s="1812" t="s">
        <v>3297</v>
      </c>
      <c r="D3" s="1572" t="s">
        <v>3315</v>
      </c>
      <c r="E3" s="1813"/>
      <c r="F3" s="1814"/>
      <c r="G3" s="1543" t="str">
        <f>'Data Sheet'!$C$25</f>
        <v>Orange &amp; Rockland Utilities, Inc</v>
      </c>
      <c r="H3" s="1815" t="s">
        <v>3297</v>
      </c>
      <c r="I3" s="1815" t="s">
        <v>3315</v>
      </c>
      <c r="J3" s="1815"/>
      <c r="K3" s="1812"/>
      <c r="L3" s="1814"/>
    </row>
    <row r="4" spans="1:12">
      <c r="A4" s="1816" t="s">
        <v>3298</v>
      </c>
      <c r="B4" s="1543"/>
      <c r="C4" s="1812" t="s">
        <v>3299</v>
      </c>
      <c r="D4" s="1647" t="str">
        <f>'Data Sheet'!$C$40</f>
        <v>April 30, 2017</v>
      </c>
      <c r="E4" s="1648" t="str">
        <f>'Data Sheet'!$C$38</f>
        <v>December 31, 2016</v>
      </c>
      <c r="F4" s="1818"/>
      <c r="G4" s="1816" t="s">
        <v>3298</v>
      </c>
      <c r="H4" s="1817" t="s">
        <v>3299</v>
      </c>
      <c r="I4" s="1647" t="str">
        <f>'Data Sheet'!$C$40</f>
        <v>April 30, 2017</v>
      </c>
      <c r="J4" s="1648" t="str">
        <f>'Data Sheet'!$C$38</f>
        <v>December 31, 2016</v>
      </c>
      <c r="K4" s="1708"/>
      <c r="L4" s="1818"/>
    </row>
    <row r="5" spans="1:12">
      <c r="A5" s="1819" t="s">
        <v>3900</v>
      </c>
      <c r="B5" s="1820"/>
      <c r="C5" s="1820"/>
      <c r="D5" s="1820"/>
      <c r="E5" s="1821"/>
      <c r="F5" s="2465"/>
      <c r="G5" s="1819" t="s">
        <v>3900</v>
      </c>
      <c r="H5" s="1820"/>
      <c r="I5" s="1820"/>
      <c r="J5" s="1820"/>
      <c r="K5" s="1820"/>
      <c r="L5" s="1822"/>
    </row>
    <row r="6" spans="1:12">
      <c r="A6" s="1811" t="s">
        <v>3901</v>
      </c>
      <c r="B6" s="1812"/>
      <c r="C6" s="1812"/>
      <c r="D6" s="1812"/>
      <c r="E6" s="1580"/>
      <c r="F6" s="1814"/>
      <c r="G6" s="1811" t="s">
        <v>3901</v>
      </c>
      <c r="H6" s="1812"/>
      <c r="I6" s="1812"/>
      <c r="J6" s="1812"/>
      <c r="K6" s="1812"/>
      <c r="L6" s="1814"/>
    </row>
    <row r="7" spans="1:12">
      <c r="A7" s="1823" t="s">
        <v>3902</v>
      </c>
      <c r="B7" s="1824"/>
      <c r="C7" s="1824"/>
      <c r="D7" s="1824"/>
      <c r="E7" s="1824"/>
      <c r="F7" s="1825"/>
      <c r="G7" s="1823" t="s">
        <v>3902</v>
      </c>
      <c r="H7" s="1824"/>
      <c r="I7" s="1824"/>
      <c r="J7" s="1824"/>
      <c r="K7" s="1824"/>
      <c r="L7" s="1814"/>
    </row>
    <row r="8" spans="1:12">
      <c r="A8" s="1823" t="s">
        <v>3903</v>
      </c>
      <c r="B8" s="1824"/>
      <c r="C8" s="1824"/>
      <c r="D8" s="1824"/>
      <c r="E8" s="1824"/>
      <c r="F8" s="1825"/>
      <c r="G8" s="1823" t="s">
        <v>3903</v>
      </c>
      <c r="H8" s="1824"/>
      <c r="I8" s="1824"/>
      <c r="J8" s="1824"/>
      <c r="K8" s="1824"/>
      <c r="L8" s="1814"/>
    </row>
    <row r="9" spans="1:12">
      <c r="A9" s="1823" t="s">
        <v>3904</v>
      </c>
      <c r="B9" s="1824"/>
      <c r="C9" s="1824"/>
      <c r="D9" s="1824"/>
      <c r="E9" s="1824"/>
      <c r="F9" s="1825"/>
      <c r="G9" s="1823" t="s">
        <v>3904</v>
      </c>
      <c r="H9" s="1824"/>
      <c r="I9" s="1824"/>
      <c r="J9" s="1824"/>
      <c r="K9" s="1824"/>
      <c r="L9" s="1814"/>
    </row>
    <row r="10" spans="1:12">
      <c r="A10" s="1823"/>
      <c r="B10" s="1824"/>
      <c r="C10" s="1824"/>
      <c r="D10" s="1824"/>
      <c r="E10" s="1824"/>
      <c r="F10" s="1825"/>
      <c r="G10" s="1823"/>
      <c r="H10" s="1824"/>
      <c r="I10" s="1824"/>
      <c r="J10" s="1824"/>
      <c r="K10" s="1824"/>
      <c r="L10" s="1814"/>
    </row>
    <row r="11" spans="1:12">
      <c r="A11" s="1823"/>
      <c r="B11" s="1824"/>
      <c r="C11" s="1824"/>
      <c r="D11" s="1824"/>
      <c r="E11" s="1824"/>
      <c r="F11" s="1825"/>
      <c r="G11" s="1823"/>
      <c r="H11" s="1824"/>
      <c r="I11" s="1824"/>
      <c r="J11" s="1824"/>
      <c r="K11" s="1824"/>
      <c r="L11" s="1814"/>
    </row>
    <row r="12" spans="1:12">
      <c r="A12" s="1811"/>
      <c r="B12" s="1812"/>
      <c r="C12" s="1826"/>
      <c r="D12" s="1826"/>
      <c r="E12" s="1826"/>
      <c r="F12" s="1827"/>
      <c r="G12" s="1811"/>
      <c r="H12" s="1708"/>
      <c r="I12" s="1708"/>
      <c r="J12" s="1812"/>
      <c r="K12" s="1708"/>
      <c r="L12" s="1827"/>
    </row>
    <row r="13" spans="1:12">
      <c r="A13" s="1828"/>
      <c r="B13" s="1829"/>
      <c r="C13" s="1830"/>
      <c r="D13" s="1830"/>
      <c r="E13" s="1830"/>
      <c r="F13" s="1831"/>
      <c r="G13" s="2534" t="s">
        <v>3905</v>
      </c>
      <c r="H13" s="1833" t="s">
        <v>3905</v>
      </c>
      <c r="I13" s="1834" t="s">
        <v>3906</v>
      </c>
      <c r="J13" s="1835" t="s">
        <v>4577</v>
      </c>
      <c r="K13" s="1833" t="s">
        <v>2338</v>
      </c>
      <c r="L13" s="1836"/>
    </row>
    <row r="14" spans="1:12">
      <c r="A14" s="1837" t="s">
        <v>1733</v>
      </c>
      <c r="B14" s="1838" t="s">
        <v>1787</v>
      </c>
      <c r="C14" s="1839" t="s">
        <v>3907</v>
      </c>
      <c r="D14" s="1839" t="s">
        <v>3908</v>
      </c>
      <c r="E14" s="1839" t="s">
        <v>3909</v>
      </c>
      <c r="F14" s="1840" t="s">
        <v>2337</v>
      </c>
      <c r="G14" s="1832" t="s">
        <v>3910</v>
      </c>
      <c r="H14" s="1833" t="s">
        <v>3910</v>
      </c>
      <c r="I14" s="1834" t="s">
        <v>3911</v>
      </c>
      <c r="J14" s="1841" t="s">
        <v>3912</v>
      </c>
      <c r="K14" s="1833" t="s">
        <v>3913</v>
      </c>
      <c r="L14" s="1840" t="s">
        <v>1733</v>
      </c>
    </row>
    <row r="15" spans="1:12">
      <c r="A15" s="1832" t="s">
        <v>1736</v>
      </c>
      <c r="B15" s="1838"/>
      <c r="C15" s="1839" t="s">
        <v>3914</v>
      </c>
      <c r="D15" s="1839" t="s">
        <v>3915</v>
      </c>
      <c r="E15" s="1839" t="s">
        <v>3910</v>
      </c>
      <c r="F15" s="1840" t="s">
        <v>308</v>
      </c>
      <c r="G15" s="1832" t="s">
        <v>3916</v>
      </c>
      <c r="H15" s="1833" t="s">
        <v>3917</v>
      </c>
      <c r="I15" s="1834" t="s">
        <v>3918</v>
      </c>
      <c r="J15" s="1841" t="s">
        <v>4576</v>
      </c>
      <c r="K15" s="1833" t="s">
        <v>3919</v>
      </c>
      <c r="L15" s="1840" t="s">
        <v>1736</v>
      </c>
    </row>
    <row r="16" spans="1:12">
      <c r="A16" s="1837"/>
      <c r="B16" s="1838"/>
      <c r="C16" s="1839" t="s">
        <v>3920</v>
      </c>
      <c r="D16" s="1839" t="s">
        <v>3921</v>
      </c>
      <c r="E16" s="1839"/>
      <c r="F16" s="1840"/>
      <c r="G16" s="1842"/>
      <c r="H16" s="1833"/>
      <c r="I16" s="1834" t="s">
        <v>3922</v>
      </c>
      <c r="J16" s="1841"/>
      <c r="K16" s="1833"/>
      <c r="L16" s="1843"/>
    </row>
    <row r="17" spans="1:12">
      <c r="A17" s="1844"/>
      <c r="B17" s="1845" t="s">
        <v>3026</v>
      </c>
      <c r="C17" s="1846" t="s">
        <v>3027</v>
      </c>
      <c r="D17" s="1846" t="s">
        <v>3028</v>
      </c>
      <c r="E17" s="1846" t="s">
        <v>3029</v>
      </c>
      <c r="F17" s="1847" t="s">
        <v>2353</v>
      </c>
      <c r="G17" s="1837" t="s">
        <v>2354</v>
      </c>
      <c r="H17" s="1834" t="s">
        <v>2355</v>
      </c>
      <c r="I17" s="1848" t="s">
        <v>2356</v>
      </c>
      <c r="J17" s="1849" t="s">
        <v>2357</v>
      </c>
      <c r="K17" s="1561" t="s">
        <v>2358</v>
      </c>
      <c r="L17" s="1850"/>
    </row>
    <row r="18" spans="1:12">
      <c r="A18" s="1851">
        <v>1</v>
      </c>
      <c r="B18" s="3183" t="s">
        <v>5760</v>
      </c>
      <c r="C18" s="3184"/>
      <c r="D18" s="3185">
        <v>-33536955</v>
      </c>
      <c r="E18" s="3185"/>
      <c r="F18" s="3186"/>
      <c r="G18" s="3187"/>
      <c r="H18" s="3188"/>
      <c r="I18" s="3189">
        <v>-33536955</v>
      </c>
      <c r="J18" s="3190"/>
      <c r="K18" s="3191"/>
      <c r="L18" s="1855">
        <v>1</v>
      </c>
    </row>
    <row r="19" spans="1:12" ht="30">
      <c r="A19" s="1851">
        <v>2</v>
      </c>
      <c r="B19" s="3183" t="s">
        <v>5761</v>
      </c>
      <c r="C19" s="3184"/>
      <c r="D19" s="3184"/>
      <c r="E19" s="3184"/>
      <c r="F19" s="3192"/>
      <c r="G19" s="3193"/>
      <c r="H19" s="2993"/>
      <c r="I19" s="2993"/>
      <c r="J19" s="3191"/>
      <c r="K19" s="3191"/>
      <c r="L19" s="1860">
        <v>2</v>
      </c>
    </row>
    <row r="20" spans="1:12">
      <c r="A20" s="1851">
        <v>3</v>
      </c>
      <c r="B20" s="3183" t="s">
        <v>5762</v>
      </c>
      <c r="C20" s="3184"/>
      <c r="D20" s="3184">
        <v>8910663</v>
      </c>
      <c r="E20" s="3184"/>
      <c r="F20" s="3192"/>
      <c r="G20" s="3194"/>
      <c r="H20" s="3195"/>
      <c r="I20" s="3195">
        <v>8910663</v>
      </c>
      <c r="J20" s="3191"/>
      <c r="K20" s="3191"/>
      <c r="L20" s="1860">
        <v>3</v>
      </c>
    </row>
    <row r="21" spans="1:12">
      <c r="A21" s="1851">
        <v>4</v>
      </c>
      <c r="B21" s="3183" t="s">
        <v>5763</v>
      </c>
      <c r="C21" s="3184"/>
      <c r="D21" s="3184">
        <v>8910663</v>
      </c>
      <c r="E21" s="3184"/>
      <c r="F21" s="3192"/>
      <c r="G21" s="3194"/>
      <c r="H21" s="3195"/>
      <c r="I21" s="3195">
        <v>8910663</v>
      </c>
      <c r="J21" s="3191">
        <v>52167675</v>
      </c>
      <c r="K21" s="3191">
        <f>SUM(I21:J21)</f>
        <v>61078338</v>
      </c>
      <c r="L21" s="1860">
        <v>4</v>
      </c>
    </row>
    <row r="22" spans="1:12" ht="30">
      <c r="A22" s="1851">
        <v>5</v>
      </c>
      <c r="B22" s="3183" t="s">
        <v>5764</v>
      </c>
      <c r="C22" s="3184"/>
      <c r="D22" s="3184">
        <v>-24626292</v>
      </c>
      <c r="E22" s="3184"/>
      <c r="F22" s="3192"/>
      <c r="G22" s="3194"/>
      <c r="H22" s="3196"/>
      <c r="I22" s="3196">
        <v>-24626292</v>
      </c>
      <c r="J22" s="3197"/>
      <c r="K22" s="3191"/>
      <c r="L22" s="1860">
        <v>5</v>
      </c>
    </row>
    <row r="23" spans="1:12">
      <c r="A23" s="1851">
        <v>6</v>
      </c>
      <c r="B23" s="3183" t="s">
        <v>5765</v>
      </c>
      <c r="C23" s="3184"/>
      <c r="D23" s="3198">
        <v>-24626292</v>
      </c>
      <c r="E23" s="3198"/>
      <c r="F23" s="3199"/>
      <c r="G23" s="3200"/>
      <c r="H23" s="3188"/>
      <c r="I23" s="3188">
        <v>-24626292</v>
      </c>
      <c r="J23" s="3189"/>
      <c r="K23" s="3191"/>
      <c r="L23" s="1860">
        <v>6</v>
      </c>
    </row>
    <row r="24" spans="1:12" ht="30">
      <c r="A24" s="1851">
        <v>7</v>
      </c>
      <c r="B24" s="3183" t="s">
        <v>5766</v>
      </c>
      <c r="C24" s="3184"/>
      <c r="D24" s="3201"/>
      <c r="E24" s="3201"/>
      <c r="F24" s="3202"/>
      <c r="G24" s="3203"/>
      <c r="H24" s="3204"/>
      <c r="I24" s="3188"/>
      <c r="J24" s="3205"/>
      <c r="K24" s="3191"/>
      <c r="L24" s="1860">
        <v>7</v>
      </c>
    </row>
    <row r="25" spans="1:12">
      <c r="A25" s="1851">
        <v>8</v>
      </c>
      <c r="B25" s="3183" t="s">
        <v>5767</v>
      </c>
      <c r="C25" s="3184"/>
      <c r="D25" s="3184">
        <v>3694866</v>
      </c>
      <c r="E25" s="3184"/>
      <c r="F25" s="3192"/>
      <c r="G25" s="3194"/>
      <c r="H25" s="2993"/>
      <c r="I25" s="2993">
        <v>3694866</v>
      </c>
      <c r="J25" s="3206"/>
      <c r="K25" s="3191"/>
      <c r="L25" s="1860">
        <v>8</v>
      </c>
    </row>
    <row r="26" spans="1:12">
      <c r="A26" s="1851">
        <v>9</v>
      </c>
      <c r="B26" s="3183" t="s">
        <v>5768</v>
      </c>
      <c r="C26" s="3184"/>
      <c r="D26" s="3184">
        <v>3694866</v>
      </c>
      <c r="E26" s="3184"/>
      <c r="F26" s="3192"/>
      <c r="G26" s="3194"/>
      <c r="H26" s="3195"/>
      <c r="I26" s="3195">
        <v>3694866</v>
      </c>
      <c r="J26" s="3191">
        <v>59217018</v>
      </c>
      <c r="K26" s="3191">
        <f>SUM(I26:J26)</f>
        <v>62911884</v>
      </c>
      <c r="L26" s="1860">
        <v>9</v>
      </c>
    </row>
    <row r="27" spans="1:12">
      <c r="A27" s="1851">
        <v>10</v>
      </c>
      <c r="B27" s="3183" t="s">
        <v>5769</v>
      </c>
      <c r="C27" s="3184"/>
      <c r="D27" s="3184">
        <v>-20931426</v>
      </c>
      <c r="E27" s="3184"/>
      <c r="F27" s="3192"/>
      <c r="G27" s="3194"/>
      <c r="H27" s="3195"/>
      <c r="I27" s="3195">
        <v>-20931426</v>
      </c>
      <c r="J27" s="3191"/>
      <c r="K27" s="3191"/>
      <c r="L27" s="1860">
        <v>10</v>
      </c>
    </row>
    <row r="28" spans="1:12">
      <c r="A28" s="1851">
        <v>11</v>
      </c>
      <c r="B28" s="1852"/>
      <c r="C28" s="1853"/>
      <c r="D28" s="1861"/>
      <c r="E28" s="1861"/>
      <c r="F28" s="1862"/>
      <c r="G28" s="1863"/>
      <c r="H28" s="1864"/>
      <c r="I28" s="1864"/>
      <c r="J28" s="1865"/>
      <c r="K28" s="1859">
        <f t="shared" ref="K28:K56" si="0">SUM(C28:J28)</f>
        <v>0</v>
      </c>
      <c r="L28" s="1860">
        <v>11</v>
      </c>
    </row>
    <row r="29" spans="1:12">
      <c r="A29" s="1851">
        <v>12</v>
      </c>
      <c r="B29" s="1852"/>
      <c r="C29" s="1853"/>
      <c r="D29" s="1861"/>
      <c r="E29" s="1861"/>
      <c r="F29" s="1862"/>
      <c r="G29" s="1863"/>
      <c r="H29" s="1864"/>
      <c r="I29" s="1864"/>
      <c r="J29" s="1865"/>
      <c r="K29" s="1859">
        <f t="shared" si="0"/>
        <v>0</v>
      </c>
      <c r="L29" s="1860">
        <v>12</v>
      </c>
    </row>
    <row r="30" spans="1:12">
      <c r="A30" s="1851">
        <v>13</v>
      </c>
      <c r="B30" s="1852"/>
      <c r="C30" s="1853"/>
      <c r="D30" s="1861"/>
      <c r="E30" s="1861"/>
      <c r="F30" s="1862"/>
      <c r="G30" s="1863"/>
      <c r="H30" s="1864"/>
      <c r="I30" s="1864"/>
      <c r="J30" s="1865"/>
      <c r="K30" s="1859">
        <f t="shared" si="0"/>
        <v>0</v>
      </c>
      <c r="L30" s="1860">
        <v>13</v>
      </c>
    </row>
    <row r="31" spans="1:12">
      <c r="A31" s="1851">
        <v>14</v>
      </c>
      <c r="B31" s="1852"/>
      <c r="C31" s="1853"/>
      <c r="D31" s="1861"/>
      <c r="E31" s="1861"/>
      <c r="F31" s="1862"/>
      <c r="G31" s="1863"/>
      <c r="H31" s="1864"/>
      <c r="I31" s="1864"/>
      <c r="J31" s="1865"/>
      <c r="K31" s="1859">
        <f t="shared" si="0"/>
        <v>0</v>
      </c>
      <c r="L31" s="1860">
        <v>14</v>
      </c>
    </row>
    <row r="32" spans="1:12">
      <c r="A32" s="1851">
        <v>15</v>
      </c>
      <c r="B32" s="1852"/>
      <c r="C32" s="1853"/>
      <c r="D32" s="1861"/>
      <c r="E32" s="1861"/>
      <c r="F32" s="1862"/>
      <c r="G32" s="1863"/>
      <c r="H32" s="1866"/>
      <c r="I32" s="1866"/>
      <c r="J32" s="1865"/>
      <c r="K32" s="1859">
        <f t="shared" si="0"/>
        <v>0</v>
      </c>
      <c r="L32" s="1860">
        <v>15</v>
      </c>
    </row>
    <row r="33" spans="1:12">
      <c r="A33" s="1851">
        <v>16</v>
      </c>
      <c r="B33" s="1852"/>
      <c r="C33" s="1853"/>
      <c r="D33" s="1874"/>
      <c r="E33" s="1874"/>
      <c r="F33" s="1875"/>
      <c r="G33" s="1876"/>
      <c r="H33" s="1869"/>
      <c r="I33" s="1870"/>
      <c r="J33" s="1877"/>
      <c r="K33" s="1859">
        <f t="shared" si="0"/>
        <v>0</v>
      </c>
      <c r="L33" s="1860">
        <v>16</v>
      </c>
    </row>
    <row r="34" spans="1:12">
      <c r="A34" s="1851">
        <v>17</v>
      </c>
      <c r="B34" s="1852"/>
      <c r="C34" s="1853"/>
      <c r="D34" s="1874"/>
      <c r="E34" s="1874"/>
      <c r="F34" s="1875"/>
      <c r="G34" s="1878"/>
      <c r="H34" s="1879"/>
      <c r="I34" s="1879"/>
      <c r="J34" s="1877"/>
      <c r="K34" s="1859">
        <f t="shared" si="0"/>
        <v>0</v>
      </c>
      <c r="L34" s="1860">
        <v>17</v>
      </c>
    </row>
    <row r="35" spans="1:12">
      <c r="A35" s="1851">
        <v>18</v>
      </c>
      <c r="B35" s="1852"/>
      <c r="C35" s="1853"/>
      <c r="D35" s="1861"/>
      <c r="E35" s="1861"/>
      <c r="F35" s="1862"/>
      <c r="G35" s="1863"/>
      <c r="H35" s="1864"/>
      <c r="I35" s="1864"/>
      <c r="J35" s="1865"/>
      <c r="K35" s="1859">
        <f t="shared" si="0"/>
        <v>0</v>
      </c>
      <c r="L35" s="1860">
        <v>18</v>
      </c>
    </row>
    <row r="36" spans="1:12">
      <c r="A36" s="1851">
        <v>19</v>
      </c>
      <c r="B36" s="1852"/>
      <c r="C36" s="1853"/>
      <c r="D36" s="1861"/>
      <c r="E36" s="1861"/>
      <c r="F36" s="1862"/>
      <c r="G36" s="1863"/>
      <c r="H36" s="1864"/>
      <c r="I36" s="1864"/>
      <c r="J36" s="1865"/>
      <c r="K36" s="1859">
        <f t="shared" si="0"/>
        <v>0</v>
      </c>
      <c r="L36" s="1860">
        <v>19</v>
      </c>
    </row>
    <row r="37" spans="1:12">
      <c r="A37" s="1851">
        <v>20</v>
      </c>
      <c r="B37" s="1852"/>
      <c r="C37" s="1853"/>
      <c r="D37" s="1861"/>
      <c r="E37" s="1861"/>
      <c r="F37" s="1862"/>
      <c r="G37" s="1863"/>
      <c r="H37" s="1864"/>
      <c r="I37" s="1864"/>
      <c r="J37" s="1865"/>
      <c r="K37" s="1859">
        <f t="shared" si="0"/>
        <v>0</v>
      </c>
      <c r="L37" s="1860">
        <v>20</v>
      </c>
    </row>
    <row r="38" spans="1:12">
      <c r="A38" s="1851">
        <v>21</v>
      </c>
      <c r="B38" s="1852"/>
      <c r="C38" s="1853"/>
      <c r="D38" s="1861"/>
      <c r="E38" s="1861"/>
      <c r="F38" s="1862"/>
      <c r="G38" s="1863"/>
      <c r="H38" s="1864"/>
      <c r="I38" s="1864"/>
      <c r="J38" s="1865"/>
      <c r="K38" s="1859">
        <f t="shared" si="0"/>
        <v>0</v>
      </c>
      <c r="L38" s="1860">
        <v>21</v>
      </c>
    </row>
    <row r="39" spans="1:12">
      <c r="A39" s="1851">
        <v>22</v>
      </c>
      <c r="B39" s="1852"/>
      <c r="C39" s="1853"/>
      <c r="D39" s="1861"/>
      <c r="E39" s="1861"/>
      <c r="F39" s="1862"/>
      <c r="G39" s="1863"/>
      <c r="H39" s="1864"/>
      <c r="I39" s="1864"/>
      <c r="J39" s="1865"/>
      <c r="K39" s="1859">
        <f t="shared" si="0"/>
        <v>0</v>
      </c>
      <c r="L39" s="1860">
        <v>22</v>
      </c>
    </row>
    <row r="40" spans="1:12">
      <c r="A40" s="1851">
        <v>23</v>
      </c>
      <c r="B40" s="1852"/>
      <c r="C40" s="1853"/>
      <c r="D40" s="1861"/>
      <c r="E40" s="1861"/>
      <c r="F40" s="1862"/>
      <c r="G40" s="1863"/>
      <c r="H40" s="1864"/>
      <c r="I40" s="1864"/>
      <c r="J40" s="1865"/>
      <c r="K40" s="1859">
        <f t="shared" si="0"/>
        <v>0</v>
      </c>
      <c r="L40" s="1860">
        <v>23</v>
      </c>
    </row>
    <row r="41" spans="1:12">
      <c r="A41" s="1851">
        <v>24</v>
      </c>
      <c r="B41" s="1852"/>
      <c r="C41" s="1853"/>
      <c r="D41" s="1874"/>
      <c r="E41" s="1874"/>
      <c r="F41" s="1875"/>
      <c r="G41" s="1880"/>
      <c r="H41" s="1867"/>
      <c r="I41" s="1877"/>
      <c r="J41" s="1877"/>
      <c r="K41" s="1859">
        <f t="shared" si="0"/>
        <v>0</v>
      </c>
      <c r="L41" s="1860">
        <v>24</v>
      </c>
    </row>
    <row r="42" spans="1:12">
      <c r="A42" s="1851">
        <v>25</v>
      </c>
      <c r="B42" s="1852"/>
      <c r="C42" s="1853"/>
      <c r="D42" s="1861"/>
      <c r="E42" s="1861"/>
      <c r="F42" s="1862"/>
      <c r="G42" s="1863"/>
      <c r="H42" s="1873"/>
      <c r="I42" s="1864"/>
      <c r="J42" s="1865"/>
      <c r="K42" s="1859">
        <f t="shared" si="0"/>
        <v>0</v>
      </c>
      <c r="L42" s="1860">
        <v>25</v>
      </c>
    </row>
    <row r="43" spans="1:12">
      <c r="A43" s="1851">
        <v>26</v>
      </c>
      <c r="B43" s="1852"/>
      <c r="C43" s="1853"/>
      <c r="D43" s="1861"/>
      <c r="E43" s="1861"/>
      <c r="F43" s="1862"/>
      <c r="G43" s="1863"/>
      <c r="H43" s="1864"/>
      <c r="I43" s="1864"/>
      <c r="J43" s="1865"/>
      <c r="K43" s="1859">
        <f t="shared" si="0"/>
        <v>0</v>
      </c>
      <c r="L43" s="1860">
        <v>26</v>
      </c>
    </row>
    <row r="44" spans="1:12">
      <c r="A44" s="1851">
        <v>27</v>
      </c>
      <c r="B44" s="1852"/>
      <c r="C44" s="1853"/>
      <c r="D44" s="1861"/>
      <c r="E44" s="1861"/>
      <c r="F44" s="1862"/>
      <c r="G44" s="1863"/>
      <c r="H44" s="1864"/>
      <c r="I44" s="1864"/>
      <c r="J44" s="1865"/>
      <c r="K44" s="1859">
        <f t="shared" si="0"/>
        <v>0</v>
      </c>
      <c r="L44" s="1860">
        <v>27</v>
      </c>
    </row>
    <row r="45" spans="1:12">
      <c r="A45" s="1851">
        <v>28</v>
      </c>
      <c r="B45" s="1852"/>
      <c r="C45" s="1853"/>
      <c r="D45" s="1861"/>
      <c r="E45" s="1861"/>
      <c r="F45" s="1862"/>
      <c r="G45" s="1863"/>
      <c r="H45" s="1864"/>
      <c r="I45" s="1864"/>
      <c r="J45" s="1865"/>
      <c r="K45" s="1859">
        <f t="shared" si="0"/>
        <v>0</v>
      </c>
      <c r="L45" s="1860">
        <v>28</v>
      </c>
    </row>
    <row r="46" spans="1:12">
      <c r="A46" s="1851">
        <v>29</v>
      </c>
      <c r="B46" s="1852"/>
      <c r="C46" s="1853"/>
      <c r="D46" s="1861"/>
      <c r="E46" s="1861"/>
      <c r="F46" s="1862"/>
      <c r="G46" s="1863"/>
      <c r="H46" s="1864"/>
      <c r="I46" s="1864"/>
      <c r="J46" s="1865"/>
      <c r="K46" s="1859">
        <f t="shared" si="0"/>
        <v>0</v>
      </c>
      <c r="L46" s="1860">
        <v>29</v>
      </c>
    </row>
    <row r="47" spans="1:12">
      <c r="A47" s="1851">
        <v>30</v>
      </c>
      <c r="B47" s="1852"/>
      <c r="C47" s="1853"/>
      <c r="D47" s="1861"/>
      <c r="E47" s="1861"/>
      <c r="F47" s="1862"/>
      <c r="G47" s="1863"/>
      <c r="H47" s="1864"/>
      <c r="I47" s="1864"/>
      <c r="J47" s="1865"/>
      <c r="K47" s="1859">
        <f t="shared" si="0"/>
        <v>0</v>
      </c>
      <c r="L47" s="1860">
        <v>30</v>
      </c>
    </row>
    <row r="48" spans="1:12">
      <c r="A48" s="1851">
        <v>31</v>
      </c>
      <c r="B48" s="1852"/>
      <c r="C48" s="1853"/>
      <c r="D48" s="1861"/>
      <c r="E48" s="1861"/>
      <c r="F48" s="1862"/>
      <c r="G48" s="1863"/>
      <c r="H48" s="1864"/>
      <c r="I48" s="1864"/>
      <c r="J48" s="1865"/>
      <c r="K48" s="1859">
        <f t="shared" si="0"/>
        <v>0</v>
      </c>
      <c r="L48" s="1860">
        <v>31</v>
      </c>
    </row>
    <row r="49" spans="1:12">
      <c r="A49" s="1851">
        <v>32</v>
      </c>
      <c r="B49" s="1852"/>
      <c r="C49" s="1853"/>
      <c r="D49" s="1861"/>
      <c r="E49" s="1861"/>
      <c r="F49" s="1862"/>
      <c r="G49" s="1863"/>
      <c r="H49" s="1864"/>
      <c r="I49" s="1864"/>
      <c r="J49" s="1865"/>
      <c r="K49" s="1859">
        <f t="shared" si="0"/>
        <v>0</v>
      </c>
      <c r="L49" s="1860">
        <v>32</v>
      </c>
    </row>
    <row r="50" spans="1:12">
      <c r="A50" s="1851">
        <v>33</v>
      </c>
      <c r="B50" s="1852"/>
      <c r="C50" s="1853"/>
      <c r="D50" s="1874"/>
      <c r="E50" s="1874"/>
      <c r="F50" s="1875"/>
      <c r="G50" s="1880"/>
      <c r="H50" s="1874"/>
      <c r="I50" s="1877"/>
      <c r="J50" s="1877"/>
      <c r="K50" s="1859">
        <f t="shared" si="0"/>
        <v>0</v>
      </c>
      <c r="L50" s="1860">
        <v>33</v>
      </c>
    </row>
    <row r="51" spans="1:12">
      <c r="A51" s="1851">
        <v>34</v>
      </c>
      <c r="B51" s="1852"/>
      <c r="C51" s="1853"/>
      <c r="D51" s="1861"/>
      <c r="E51" s="1861"/>
      <c r="F51" s="1862"/>
      <c r="G51" s="1863"/>
      <c r="H51" s="1864"/>
      <c r="I51" s="1864"/>
      <c r="J51" s="1865"/>
      <c r="K51" s="1859">
        <f t="shared" si="0"/>
        <v>0</v>
      </c>
      <c r="L51" s="1860">
        <v>34</v>
      </c>
    </row>
    <row r="52" spans="1:12">
      <c r="A52" s="1851">
        <v>35</v>
      </c>
      <c r="B52" s="1852"/>
      <c r="C52" s="1853"/>
      <c r="D52" s="1861"/>
      <c r="E52" s="1861"/>
      <c r="F52" s="1862"/>
      <c r="G52" s="1863"/>
      <c r="H52" s="1864"/>
      <c r="I52" s="1864"/>
      <c r="J52" s="1865"/>
      <c r="K52" s="1859">
        <f t="shared" si="0"/>
        <v>0</v>
      </c>
      <c r="L52" s="1860">
        <v>35</v>
      </c>
    </row>
    <row r="53" spans="1:12">
      <c r="A53" s="1851">
        <v>36</v>
      </c>
      <c r="B53" s="1852"/>
      <c r="C53" s="1853"/>
      <c r="D53" s="1861"/>
      <c r="E53" s="1861"/>
      <c r="F53" s="1862"/>
      <c r="G53" s="1863"/>
      <c r="H53" s="1864"/>
      <c r="I53" s="1864"/>
      <c r="J53" s="1865"/>
      <c r="K53" s="1859">
        <f t="shared" si="0"/>
        <v>0</v>
      </c>
      <c r="L53" s="1860">
        <v>36</v>
      </c>
    </row>
    <row r="54" spans="1:12">
      <c r="A54" s="1851">
        <v>37</v>
      </c>
      <c r="B54" s="1852"/>
      <c r="C54" s="1853"/>
      <c r="D54" s="1861"/>
      <c r="E54" s="1861"/>
      <c r="F54" s="1862"/>
      <c r="G54" s="1863"/>
      <c r="H54" s="1864"/>
      <c r="I54" s="1864"/>
      <c r="J54" s="1865"/>
      <c r="K54" s="1859">
        <f t="shared" si="0"/>
        <v>0</v>
      </c>
      <c r="L54" s="1860">
        <v>37</v>
      </c>
    </row>
    <row r="55" spans="1:12">
      <c r="A55" s="1851">
        <v>38</v>
      </c>
      <c r="B55" s="1852"/>
      <c r="C55" s="1853"/>
      <c r="D55" s="1861"/>
      <c r="E55" s="1861"/>
      <c r="F55" s="1862"/>
      <c r="G55" s="1863"/>
      <c r="H55" s="1864"/>
      <c r="I55" s="1864"/>
      <c r="J55" s="1865"/>
      <c r="K55" s="1859">
        <f t="shared" si="0"/>
        <v>0</v>
      </c>
      <c r="L55" s="1860">
        <v>38</v>
      </c>
    </row>
    <row r="56" spans="1:12" ht="15.75" thickBot="1">
      <c r="A56" s="1881">
        <v>39</v>
      </c>
      <c r="B56" s="1882"/>
      <c r="C56" s="1883"/>
      <c r="D56" s="1884"/>
      <c r="E56" s="1884"/>
      <c r="F56" s="1885"/>
      <c r="G56" s="1886"/>
      <c r="H56" s="1887"/>
      <c r="I56" s="1887"/>
      <c r="J56" s="1888"/>
      <c r="K56" s="1883">
        <f t="shared" si="0"/>
        <v>0</v>
      </c>
      <c r="L56" s="1889">
        <v>39</v>
      </c>
    </row>
    <row r="57" spans="1:12" ht="15.75" thickTop="1">
      <c r="A57" s="1812"/>
      <c r="B57" s="1812"/>
      <c r="C57" s="1812"/>
      <c r="D57" s="1890"/>
      <c r="E57" s="1890"/>
      <c r="F57" s="1890"/>
      <c r="G57" s="1890"/>
      <c r="H57" s="1890"/>
      <c r="I57" s="1890"/>
      <c r="J57" s="1890"/>
      <c r="K57" s="1564"/>
      <c r="L57" s="1564"/>
    </row>
    <row r="58" spans="1:12">
      <c r="A58" s="1564" t="s">
        <v>4668</v>
      </c>
      <c r="B58" s="1564"/>
      <c r="C58" s="1564"/>
      <c r="D58" s="1564"/>
      <c r="E58" s="1564"/>
      <c r="F58" s="1564"/>
      <c r="G58" s="1564" t="s">
        <v>4668</v>
      </c>
      <c r="H58" s="1564"/>
      <c r="I58" s="1564"/>
      <c r="J58" s="1564"/>
      <c r="K58" s="1564"/>
      <c r="L58" s="1564"/>
    </row>
    <row r="59" spans="1:12">
      <c r="A59" s="1579" t="s">
        <v>3923</v>
      </c>
      <c r="B59" s="1579"/>
      <c r="C59" s="1579"/>
      <c r="D59" s="1579"/>
      <c r="E59" s="1579"/>
      <c r="F59" s="1579"/>
      <c r="G59" s="1579" t="s">
        <v>3924</v>
      </c>
      <c r="H59" s="1579"/>
      <c r="I59" s="1579"/>
      <c r="J59" s="1579"/>
      <c r="K59" s="1579"/>
      <c r="L59" s="1579"/>
    </row>
    <row r="60" spans="1:12">
      <c r="L60" s="1564"/>
    </row>
    <row r="61" spans="1:12">
      <c r="L61" s="1812"/>
    </row>
    <row r="62" spans="1:12">
      <c r="L62" s="1812"/>
    </row>
    <row r="63" spans="1:12">
      <c r="L63" s="1812"/>
    </row>
    <row r="64" spans="1:12">
      <c r="L64" s="1812"/>
    </row>
    <row r="65" spans="11:12">
      <c r="L65" s="1833"/>
    </row>
    <row r="66" spans="11:12">
      <c r="L66" s="1833"/>
    </row>
    <row r="67" spans="11:12">
      <c r="L67" s="1833"/>
    </row>
    <row r="68" spans="11:12">
      <c r="L68" s="1833"/>
    </row>
    <row r="69" spans="11:12">
      <c r="L69" s="1833"/>
    </row>
    <row r="70" spans="11:12">
      <c r="L70" s="1833"/>
    </row>
    <row r="71" spans="11:12">
      <c r="K71" s="1891"/>
      <c r="L71" s="1833"/>
    </row>
    <row r="72" spans="11:12">
      <c r="L72" s="1833"/>
    </row>
    <row r="73" spans="11:12">
      <c r="L73" s="1833"/>
    </row>
    <row r="74" spans="11:12">
      <c r="L74" s="1833"/>
    </row>
    <row r="75" spans="11:12">
      <c r="L75" s="1833"/>
    </row>
    <row r="76" spans="11:12">
      <c r="L76" s="1833"/>
    </row>
    <row r="77" spans="11:12">
      <c r="L77" s="1833"/>
    </row>
    <row r="78" spans="11:12">
      <c r="L78" s="1833"/>
    </row>
    <row r="79" spans="11:12">
      <c r="L79" s="1833"/>
    </row>
    <row r="80" spans="11:12">
      <c r="L80" s="1833"/>
    </row>
    <row r="81" spans="12:12">
      <c r="L81" s="1833"/>
    </row>
    <row r="82" spans="12:12">
      <c r="L82" s="1833"/>
    </row>
    <row r="83" spans="12:12">
      <c r="L83" s="1833"/>
    </row>
    <row r="84" spans="12:12">
      <c r="L84" s="1833"/>
    </row>
    <row r="85" spans="12:12">
      <c r="L85" s="1833"/>
    </row>
    <row r="86" spans="12:12">
      <c r="L86" s="1833"/>
    </row>
    <row r="87" spans="12:12">
      <c r="L87" s="1833"/>
    </row>
    <row r="88" spans="12:12">
      <c r="L88" s="1833"/>
    </row>
    <row r="89" spans="12:12">
      <c r="L89" s="1833"/>
    </row>
    <row r="90" spans="12:12">
      <c r="L90" s="1833"/>
    </row>
    <row r="91" spans="12:12">
      <c r="L91" s="1833"/>
    </row>
    <row r="92" spans="12:12">
      <c r="L92" s="1833"/>
    </row>
    <row r="93" spans="12:12">
      <c r="L93" s="1833"/>
    </row>
    <row r="94" spans="12:12">
      <c r="L94" s="1833"/>
    </row>
    <row r="95" spans="12:12">
      <c r="L95" s="1833"/>
    </row>
    <row r="96" spans="12:12">
      <c r="L96" s="1833"/>
    </row>
    <row r="97" spans="12:12">
      <c r="L97" s="1833"/>
    </row>
    <row r="98" spans="12:12">
      <c r="L98" s="1833"/>
    </row>
    <row r="99" spans="12:12">
      <c r="L99" s="1833"/>
    </row>
    <row r="100" spans="12:12">
      <c r="L100" s="1833"/>
    </row>
    <row r="101" spans="12:12">
      <c r="L101" s="1833"/>
    </row>
    <row r="102" spans="12:12">
      <c r="L102" s="1833"/>
    </row>
    <row r="103" spans="12:12">
      <c r="L103" s="1833"/>
    </row>
    <row r="104" spans="12:12">
      <c r="L104" s="1833"/>
    </row>
    <row r="105" spans="12:12">
      <c r="L105" s="1833"/>
    </row>
    <row r="106" spans="12:12">
      <c r="L106" s="1833"/>
    </row>
    <row r="107" spans="12:12">
      <c r="L107" s="1833"/>
    </row>
    <row r="108" spans="12:12">
      <c r="L108" s="1833"/>
    </row>
    <row r="109" spans="12:12">
      <c r="L109" s="1833"/>
    </row>
    <row r="110" spans="12:12">
      <c r="L110" s="1833"/>
    </row>
    <row r="111" spans="12:12">
      <c r="L111" s="1833"/>
    </row>
    <row r="112" spans="12:12">
      <c r="L112" s="1833"/>
    </row>
    <row r="113" spans="12:12">
      <c r="L113" s="1833"/>
    </row>
    <row r="114" spans="12:12">
      <c r="L114" s="1833"/>
    </row>
    <row r="115" spans="12:12">
      <c r="L115" s="1833"/>
    </row>
    <row r="116" spans="12:12">
      <c r="L116" s="1833"/>
    </row>
    <row r="117" spans="12:12">
      <c r="L117" s="1812"/>
    </row>
    <row r="118" spans="12:12">
      <c r="L118" s="1892"/>
    </row>
    <row r="119" spans="12:12">
      <c r="L119" s="1893"/>
    </row>
    <row r="120" spans="12:12">
      <c r="L120" s="1812"/>
    </row>
    <row r="121" spans="12:12">
      <c r="L121" s="1812"/>
    </row>
    <row r="122" spans="12:12">
      <c r="L122" s="1812"/>
    </row>
    <row r="123" spans="12:12">
      <c r="L123" s="1812"/>
    </row>
    <row r="124" spans="12:12">
      <c r="L124" s="1812"/>
    </row>
    <row r="125" spans="12:12">
      <c r="L125" s="1812"/>
    </row>
    <row r="126" spans="12:12">
      <c r="L126" s="1812"/>
    </row>
    <row r="127" spans="12:12">
      <c r="L127" s="1812"/>
    </row>
    <row r="128" spans="12:12">
      <c r="L128" s="1812"/>
    </row>
    <row r="129" spans="12:12">
      <c r="L129" s="1812"/>
    </row>
    <row r="130" spans="12:12">
      <c r="L130" s="1812"/>
    </row>
    <row r="131" spans="12:12">
      <c r="L131" s="1812"/>
    </row>
    <row r="132" spans="12:12">
      <c r="L132" s="1812"/>
    </row>
    <row r="133" spans="12:12">
      <c r="L133" s="1812"/>
    </row>
    <row r="134" spans="12:12">
      <c r="L134" s="1894"/>
    </row>
    <row r="135" spans="12:12">
      <c r="L135" s="1894"/>
    </row>
    <row r="136" spans="12:12">
      <c r="L136" s="1894"/>
    </row>
    <row r="137" spans="12:12">
      <c r="L137" s="1894"/>
    </row>
    <row r="138" spans="12:12">
      <c r="L138" s="1894"/>
    </row>
    <row r="139" spans="12:12">
      <c r="L139" s="1894"/>
    </row>
    <row r="140" spans="12:12">
      <c r="L140" s="1894"/>
    </row>
    <row r="141" spans="12:12">
      <c r="L141" s="1894"/>
    </row>
    <row r="142" spans="12:12">
      <c r="L142" s="1894"/>
    </row>
    <row r="143" spans="12:12">
      <c r="L143" s="1894"/>
    </row>
    <row r="144" spans="12:12">
      <c r="L144" s="1894"/>
    </row>
  </sheetData>
  <pageMargins left="0.7" right="0.7" top="0.75" bottom="0.75" header="0.3" footer="0.3"/>
  <pageSetup scale="61" orientation="portrait" r:id="rId1"/>
  <rowBreaks count="1" manualBreakCount="1">
    <brk id="61" max="16383"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51"/>
  <sheetViews>
    <sheetView defaultGridColor="0" view="pageBreakPreview" colorId="22" zoomScale="60" zoomScaleNormal="80" workbookViewId="0"/>
  </sheetViews>
  <sheetFormatPr defaultColWidth="9.6640625" defaultRowHeight="15"/>
  <cols>
    <col min="1" max="1" width="4.6640625" style="9" customWidth="1"/>
    <col min="2" max="2" width="45.77734375" style="9" customWidth="1"/>
    <col min="3" max="3" width="20.21875" style="9" bestFit="1" customWidth="1"/>
    <col min="4" max="4" width="14.109375" style="9" bestFit="1" customWidth="1"/>
    <col min="5" max="5" width="18.6640625" style="9" customWidth="1"/>
    <col min="6" max="10" width="19.6640625" style="9" customWidth="1"/>
    <col min="11" max="11" width="4.6640625" style="9" customWidth="1"/>
    <col min="12" max="16384" width="9.6640625" style="9"/>
  </cols>
  <sheetData>
    <row r="1" spans="1:11" ht="17.649999999999999" customHeight="1">
      <c r="A1" s="43"/>
      <c r="B1" s="46" t="s">
        <v>1804</v>
      </c>
      <c r="C1" s="45" t="s">
        <v>1347</v>
      </c>
      <c r="D1" s="44" t="s">
        <v>1726</v>
      </c>
      <c r="E1" s="60" t="s">
        <v>1727</v>
      </c>
      <c r="F1" s="43" t="s">
        <v>1804</v>
      </c>
      <c r="G1" s="46"/>
      <c r="H1" s="45" t="s">
        <v>1347</v>
      </c>
      <c r="I1" s="44" t="s">
        <v>1806</v>
      </c>
      <c r="J1" s="46" t="s">
        <v>1807</v>
      </c>
      <c r="K1" s="60"/>
    </row>
    <row r="2" spans="1:11" ht="17.649999999999999" customHeight="1">
      <c r="A2" s="34"/>
      <c r="B2" s="81" t="str">
        <f>'Data Sheet'!$C$25</f>
        <v>Orange &amp; Rockland Utilities, Inc</v>
      </c>
      <c r="C2" s="48" t="s">
        <v>1823</v>
      </c>
      <c r="D2" s="65" t="s">
        <v>1824</v>
      </c>
      <c r="E2" s="39"/>
      <c r="F2" s="72" t="str">
        <f>'Data Sheet'!$C$25</f>
        <v>Orange &amp; Rockland Utilities, Inc</v>
      </c>
      <c r="G2" s="30"/>
      <c r="H2" s="48" t="s">
        <v>1823</v>
      </c>
      <c r="I2" s="640" t="s">
        <v>1825</v>
      </c>
      <c r="J2" s="30"/>
      <c r="K2" s="39"/>
    </row>
    <row r="3" spans="1:11" ht="17.649999999999999" customHeight="1">
      <c r="A3" s="37"/>
      <c r="B3" s="38"/>
      <c r="C3" s="50" t="s">
        <v>2998</v>
      </c>
      <c r="D3" s="691" t="str">
        <f>'Data Sheet'!$C$40</f>
        <v>April 30, 2017</v>
      </c>
      <c r="E3" s="111" t="str">
        <f>'Data Sheet'!$C$38</f>
        <v>December 31, 2016</v>
      </c>
      <c r="F3" s="37"/>
      <c r="G3" s="38"/>
      <c r="H3" s="50" t="s">
        <v>2998</v>
      </c>
      <c r="I3" s="691" t="str">
        <f>'Data Sheet'!$C$40</f>
        <v>April 30, 2017</v>
      </c>
      <c r="J3" s="105" t="str">
        <f>'Data Sheet'!$C$38</f>
        <v>December 31, 2016</v>
      </c>
      <c r="K3" s="133"/>
    </row>
    <row r="4" spans="1:11" ht="17.649999999999999" customHeight="1">
      <c r="A4" s="119"/>
      <c r="B4" s="35" t="s">
        <v>2999</v>
      </c>
      <c r="C4" s="35"/>
      <c r="D4" s="35"/>
      <c r="E4" s="36"/>
      <c r="F4" s="119" t="s">
        <v>3000</v>
      </c>
      <c r="G4" s="35"/>
      <c r="H4" s="35"/>
      <c r="I4" s="35"/>
      <c r="J4" s="35"/>
      <c r="K4" s="36"/>
    </row>
    <row r="5" spans="1:11" ht="17.649999999999999" customHeight="1">
      <c r="A5" s="31"/>
      <c r="B5" s="32" t="s">
        <v>3001</v>
      </c>
      <c r="C5" s="32"/>
      <c r="D5" s="32"/>
      <c r="E5" s="33"/>
      <c r="F5" s="31" t="s">
        <v>3001</v>
      </c>
      <c r="G5" s="32"/>
      <c r="H5" s="32"/>
      <c r="I5" s="32"/>
      <c r="J5" s="32"/>
      <c r="K5" s="33"/>
    </row>
    <row r="6" spans="1:11" ht="17.649999999999999" customHeight="1">
      <c r="A6" s="151"/>
      <c r="B6" s="30"/>
      <c r="C6" s="30"/>
      <c r="D6" s="57"/>
      <c r="E6" s="49"/>
      <c r="F6" s="51"/>
      <c r="G6" s="640" t="s">
        <v>3002</v>
      </c>
      <c r="H6" s="640" t="s">
        <v>3002</v>
      </c>
      <c r="I6" s="640" t="s">
        <v>3002</v>
      </c>
      <c r="J6" s="65"/>
      <c r="K6" s="175"/>
    </row>
    <row r="7" spans="1:11" ht="17.649999999999999" customHeight="1">
      <c r="A7" s="151" t="s">
        <v>1733</v>
      </c>
      <c r="B7" s="35" t="s">
        <v>1787</v>
      </c>
      <c r="C7" s="35"/>
      <c r="D7" s="174" t="s">
        <v>2338</v>
      </c>
      <c r="E7" s="175" t="s">
        <v>3003</v>
      </c>
      <c r="F7" s="151" t="s">
        <v>3004</v>
      </c>
      <c r="G7" s="640" t="s">
        <v>3005</v>
      </c>
      <c r="H7" s="640" t="s">
        <v>3005</v>
      </c>
      <c r="I7" s="640" t="s">
        <v>3005</v>
      </c>
      <c r="J7" s="640" t="s">
        <v>3553</v>
      </c>
      <c r="K7" s="175" t="s">
        <v>1733</v>
      </c>
    </row>
    <row r="8" spans="1:11" ht="17.649999999999999" customHeight="1">
      <c r="A8" s="152" t="s">
        <v>1736</v>
      </c>
      <c r="B8" s="32" t="s">
        <v>3026</v>
      </c>
      <c r="C8" s="32"/>
      <c r="D8" s="156" t="s">
        <v>3027</v>
      </c>
      <c r="E8" s="176" t="s">
        <v>3028</v>
      </c>
      <c r="F8" s="152" t="s">
        <v>3029</v>
      </c>
      <c r="G8" s="644" t="s">
        <v>2353</v>
      </c>
      <c r="H8" s="644" t="s">
        <v>2354</v>
      </c>
      <c r="I8" s="644" t="s">
        <v>2355</v>
      </c>
      <c r="J8" s="644" t="s">
        <v>2356</v>
      </c>
      <c r="K8" s="176" t="s">
        <v>1736</v>
      </c>
    </row>
    <row r="9" spans="1:11" ht="17.649999999999999" customHeight="1">
      <c r="A9" s="152" t="s">
        <v>2525</v>
      </c>
      <c r="B9" s="32" t="s">
        <v>2526</v>
      </c>
      <c r="C9" s="32"/>
      <c r="D9" s="177"/>
      <c r="E9" s="178"/>
      <c r="F9" s="179"/>
      <c r="G9" s="180"/>
      <c r="H9" s="180"/>
      <c r="I9" s="180"/>
      <c r="J9" s="181"/>
      <c r="K9" s="176" t="s">
        <v>2525</v>
      </c>
    </row>
    <row r="10" spans="1:11" ht="17.649999999999999" customHeight="1">
      <c r="A10" s="152" t="s">
        <v>2527</v>
      </c>
      <c r="B10" s="784" t="s">
        <v>3006</v>
      </c>
      <c r="C10" s="32"/>
      <c r="D10" s="182"/>
      <c r="E10" s="183"/>
      <c r="F10" s="184"/>
      <c r="G10" s="185"/>
      <c r="H10" s="185"/>
      <c r="I10" s="185"/>
      <c r="J10" s="186"/>
      <c r="K10" s="176" t="s">
        <v>2527</v>
      </c>
    </row>
    <row r="11" spans="1:11" ht="17.649999999999999" customHeight="1">
      <c r="A11" s="152" t="s">
        <v>2529</v>
      </c>
      <c r="B11" s="784" t="s">
        <v>3007</v>
      </c>
      <c r="C11" s="32"/>
      <c r="D11" s="786">
        <f>SUM(E11:J11)</f>
        <v>0</v>
      </c>
      <c r="E11" s="790"/>
      <c r="F11" s="791" t="s">
        <v>1793</v>
      </c>
      <c r="G11" s="792"/>
      <c r="H11" s="792"/>
      <c r="I11" s="792"/>
      <c r="J11" s="792"/>
      <c r="K11" s="176" t="s">
        <v>2529</v>
      </c>
    </row>
    <row r="12" spans="1:11" ht="17.649999999999999" customHeight="1">
      <c r="A12" s="152" t="s">
        <v>2531</v>
      </c>
      <c r="B12" s="784" t="s">
        <v>3008</v>
      </c>
      <c r="C12" s="32"/>
      <c r="D12" s="787">
        <v>2202701080</v>
      </c>
      <c r="E12" s="793">
        <v>1263402430</v>
      </c>
      <c r="F12" s="794">
        <v>710451214</v>
      </c>
      <c r="G12" s="795" t="s">
        <v>1793</v>
      </c>
      <c r="H12" s="795"/>
      <c r="I12" s="795"/>
      <c r="J12" s="795">
        <v>228847436</v>
      </c>
      <c r="K12" s="176" t="s">
        <v>2531</v>
      </c>
    </row>
    <row r="13" spans="1:11" ht="17.649999999999999" customHeight="1">
      <c r="A13" s="152" t="s">
        <v>1853</v>
      </c>
      <c r="B13" s="784" t="s">
        <v>3009</v>
      </c>
      <c r="C13" s="32"/>
      <c r="D13" s="787">
        <f>SUM(E13:J13)</f>
        <v>0</v>
      </c>
      <c r="E13" s="793"/>
      <c r="F13" s="794"/>
      <c r="G13" s="795"/>
      <c r="H13" s="795"/>
      <c r="I13" s="795"/>
      <c r="J13" s="795"/>
      <c r="K13" s="176" t="s">
        <v>1853</v>
      </c>
    </row>
    <row r="14" spans="1:11" ht="17.649999999999999" customHeight="1">
      <c r="A14" s="152" t="s">
        <v>1855</v>
      </c>
      <c r="B14" s="784" t="s">
        <v>3010</v>
      </c>
      <c r="C14" s="32"/>
      <c r="D14" s="787">
        <f>SUM(E14:J14)</f>
        <v>0</v>
      </c>
      <c r="E14" s="793"/>
      <c r="F14" s="794"/>
      <c r="G14" s="795"/>
      <c r="H14" s="795"/>
      <c r="I14" s="795"/>
      <c r="J14" s="795"/>
      <c r="K14" s="176" t="s">
        <v>1855</v>
      </c>
    </row>
    <row r="15" spans="1:11" ht="17.649999999999999" customHeight="1">
      <c r="A15" s="152" t="s">
        <v>1858</v>
      </c>
      <c r="B15" s="784" t="s">
        <v>3011</v>
      </c>
      <c r="C15" s="32"/>
      <c r="D15" s="787">
        <f>SUM(E15:J15)</f>
        <v>0</v>
      </c>
      <c r="E15" s="793"/>
      <c r="F15" s="794"/>
      <c r="G15" s="795"/>
      <c r="H15" s="795"/>
      <c r="I15" s="795"/>
      <c r="J15" s="795"/>
      <c r="K15" s="176" t="s">
        <v>1858</v>
      </c>
    </row>
    <row r="16" spans="1:11" ht="17.649999999999999" customHeight="1">
      <c r="A16" s="152" t="s">
        <v>1860</v>
      </c>
      <c r="B16" s="784" t="s">
        <v>3012</v>
      </c>
      <c r="C16" s="32"/>
      <c r="D16" s="787">
        <f t="shared" ref="D16:J16" si="0">SUM(D11:D15)</f>
        <v>2202701080</v>
      </c>
      <c r="E16" s="796">
        <f t="shared" si="0"/>
        <v>1263402430</v>
      </c>
      <c r="F16" s="797">
        <f t="shared" si="0"/>
        <v>710451214</v>
      </c>
      <c r="G16" s="798">
        <f t="shared" si="0"/>
        <v>0</v>
      </c>
      <c r="H16" s="798">
        <f t="shared" si="0"/>
        <v>0</v>
      </c>
      <c r="I16" s="798">
        <f t="shared" si="0"/>
        <v>0</v>
      </c>
      <c r="J16" s="798">
        <f t="shared" si="0"/>
        <v>228847436</v>
      </c>
      <c r="K16" s="176" t="s">
        <v>1860</v>
      </c>
    </row>
    <row r="17" spans="1:11" ht="17.649999999999999" customHeight="1">
      <c r="A17" s="152" t="s">
        <v>1862</v>
      </c>
      <c r="B17" s="784" t="s">
        <v>3013</v>
      </c>
      <c r="C17" s="32"/>
      <c r="D17" s="787">
        <f>SUM(E17:J17)</f>
        <v>0</v>
      </c>
      <c r="E17" s="793"/>
      <c r="F17" s="794"/>
      <c r="G17" s="795"/>
      <c r="H17" s="795"/>
      <c r="I17" s="795"/>
      <c r="J17" s="795"/>
      <c r="K17" s="176" t="s">
        <v>1862</v>
      </c>
    </row>
    <row r="18" spans="1:11" ht="17.649999999999999" customHeight="1">
      <c r="A18" s="152" t="s">
        <v>1864</v>
      </c>
      <c r="B18" s="784" t="s">
        <v>3014</v>
      </c>
      <c r="C18" s="32"/>
      <c r="D18" s="787">
        <v>9003058</v>
      </c>
      <c r="E18" s="793">
        <v>9003058</v>
      </c>
      <c r="F18" s="794"/>
      <c r="G18" s="795"/>
      <c r="H18" s="795"/>
      <c r="I18" s="795"/>
      <c r="J18" s="795"/>
      <c r="K18" s="176" t="s">
        <v>1864</v>
      </c>
    </row>
    <row r="19" spans="1:11" ht="17.649999999999999" customHeight="1">
      <c r="A19" s="152" t="s">
        <v>1866</v>
      </c>
      <c r="B19" s="784" t="s">
        <v>1298</v>
      </c>
      <c r="C19" s="32"/>
      <c r="D19" s="787">
        <v>64358946</v>
      </c>
      <c r="E19" s="793">
        <v>41781981</v>
      </c>
      <c r="F19" s="794">
        <v>5763329</v>
      </c>
      <c r="G19" s="795"/>
      <c r="H19" s="795"/>
      <c r="I19" s="795"/>
      <c r="J19" s="795">
        <v>16813636</v>
      </c>
      <c r="K19" s="176" t="s">
        <v>1866</v>
      </c>
    </row>
    <row r="20" spans="1:11" ht="17.649999999999999" customHeight="1">
      <c r="A20" s="152" t="s">
        <v>1868</v>
      </c>
      <c r="B20" s="784" t="s">
        <v>3015</v>
      </c>
      <c r="C20" s="32"/>
      <c r="D20" s="787">
        <f>SUM(E20:J20)</f>
        <v>0</v>
      </c>
      <c r="E20" s="793"/>
      <c r="F20" s="794"/>
      <c r="G20" s="795"/>
      <c r="H20" s="795"/>
      <c r="I20" s="795"/>
      <c r="J20" s="795"/>
      <c r="K20" s="176" t="s">
        <v>1868</v>
      </c>
    </row>
    <row r="21" spans="1:11" ht="17.649999999999999" customHeight="1">
      <c r="A21" s="152" t="s">
        <v>1870</v>
      </c>
      <c r="B21" s="784" t="s">
        <v>3162</v>
      </c>
      <c r="C21" s="32"/>
      <c r="D21" s="788">
        <f t="shared" ref="D21:J21" si="1">SUM(D16:D20)</f>
        <v>2276063084</v>
      </c>
      <c r="E21" s="796">
        <f>SUM(E16:E20)</f>
        <v>1314187469</v>
      </c>
      <c r="F21" s="797">
        <f t="shared" si="1"/>
        <v>716214543</v>
      </c>
      <c r="G21" s="798">
        <f t="shared" si="1"/>
        <v>0</v>
      </c>
      <c r="H21" s="798">
        <f t="shared" si="1"/>
        <v>0</v>
      </c>
      <c r="I21" s="798">
        <f t="shared" si="1"/>
        <v>0</v>
      </c>
      <c r="J21" s="798">
        <f t="shared" si="1"/>
        <v>245661072</v>
      </c>
      <c r="K21" s="176" t="s">
        <v>1870</v>
      </c>
    </row>
    <row r="22" spans="1:11" ht="17.649999999999999" customHeight="1">
      <c r="A22" s="152" t="s">
        <v>1872</v>
      </c>
      <c r="B22" s="784" t="s">
        <v>3163</v>
      </c>
      <c r="C22" s="32"/>
      <c r="D22" s="787">
        <v>732568963</v>
      </c>
      <c r="E22" s="796">
        <v>409341871</v>
      </c>
      <c r="F22" s="797">
        <v>223042765</v>
      </c>
      <c r="G22" s="798">
        <f t="shared" ref="G22:I22" si="2">G42</f>
        <v>0</v>
      </c>
      <c r="H22" s="798">
        <f t="shared" si="2"/>
        <v>0</v>
      </c>
      <c r="I22" s="798">
        <f t="shared" si="2"/>
        <v>0</v>
      </c>
      <c r="J22" s="798">
        <v>100184327</v>
      </c>
      <c r="K22" s="176" t="s">
        <v>1872</v>
      </c>
    </row>
    <row r="23" spans="1:11" ht="17.649999999999999" customHeight="1">
      <c r="A23" s="152" t="s">
        <v>1874</v>
      </c>
      <c r="B23" s="784" t="s">
        <v>3164</v>
      </c>
      <c r="C23" s="32"/>
      <c r="D23" s="789">
        <f t="shared" ref="D23:J23" si="3">D21-D22</f>
        <v>1543494121</v>
      </c>
      <c r="E23" s="799">
        <f t="shared" si="3"/>
        <v>904845598</v>
      </c>
      <c r="F23" s="800">
        <f t="shared" si="3"/>
        <v>493171778</v>
      </c>
      <c r="G23" s="801">
        <f t="shared" si="3"/>
        <v>0</v>
      </c>
      <c r="H23" s="801">
        <f t="shared" si="3"/>
        <v>0</v>
      </c>
      <c r="I23" s="801">
        <f t="shared" si="3"/>
        <v>0</v>
      </c>
      <c r="J23" s="801">
        <f t="shared" si="3"/>
        <v>145476745</v>
      </c>
      <c r="K23" s="176" t="s">
        <v>1874</v>
      </c>
    </row>
    <row r="24" spans="1:11" ht="17.649999999999999" customHeight="1">
      <c r="A24" s="151" t="s">
        <v>1876</v>
      </c>
      <c r="B24" s="136" t="s">
        <v>3165</v>
      </c>
      <c r="C24" s="30"/>
      <c r="D24" s="189"/>
      <c r="E24" s="190"/>
      <c r="F24" s="191"/>
      <c r="G24" s="192"/>
      <c r="H24" s="192"/>
      <c r="I24" s="192"/>
      <c r="J24" s="193"/>
      <c r="K24" s="175" t="s">
        <v>1876</v>
      </c>
    </row>
    <row r="25" spans="1:11" ht="17.649999999999999" customHeight="1">
      <c r="A25" s="241"/>
      <c r="B25" s="785" t="s">
        <v>3166</v>
      </c>
      <c r="C25" s="38"/>
      <c r="D25" s="189"/>
      <c r="E25" s="190"/>
      <c r="F25" s="191"/>
      <c r="G25" s="192"/>
      <c r="H25" s="192"/>
      <c r="I25" s="192"/>
      <c r="J25" s="193"/>
      <c r="K25" s="176"/>
    </row>
    <row r="26" spans="1:11" ht="17.649999999999999" customHeight="1">
      <c r="A26" s="152" t="s">
        <v>1878</v>
      </c>
      <c r="B26" s="784" t="s">
        <v>3167</v>
      </c>
      <c r="C26" s="32"/>
      <c r="D26" s="194"/>
      <c r="E26" s="195"/>
      <c r="F26" s="196"/>
      <c r="G26" s="197"/>
      <c r="H26" s="197"/>
      <c r="I26" s="197"/>
      <c r="J26" s="198"/>
      <c r="K26" s="176" t="s">
        <v>1878</v>
      </c>
    </row>
    <row r="27" spans="1:11" ht="17.649999999999999" customHeight="1">
      <c r="A27" s="152" t="s">
        <v>1880</v>
      </c>
      <c r="B27" s="784" t="s">
        <v>3168</v>
      </c>
      <c r="C27" s="32"/>
      <c r="D27" s="786">
        <v>655126457</v>
      </c>
      <c r="E27" s="187">
        <v>408012369</v>
      </c>
      <c r="F27" s="1279">
        <v>211153706</v>
      </c>
      <c r="G27" s="1280"/>
      <c r="H27" s="1280"/>
      <c r="I27" s="1280"/>
      <c r="J27" s="1280">
        <v>35960382</v>
      </c>
      <c r="K27" s="176" t="s">
        <v>1880</v>
      </c>
    </row>
    <row r="28" spans="1:11" ht="17.649999999999999" customHeight="1">
      <c r="A28" s="152" t="s">
        <v>1882</v>
      </c>
      <c r="B28" s="784" t="s">
        <v>3169</v>
      </c>
      <c r="C28" s="488"/>
      <c r="D28" s="787">
        <f>SUM(E28:J28)</f>
        <v>0</v>
      </c>
      <c r="E28" s="1281"/>
      <c r="F28" s="1282"/>
      <c r="G28" s="1283"/>
      <c r="H28" s="1283"/>
      <c r="I28" s="1283"/>
      <c r="J28" s="1284"/>
      <c r="K28" s="176" t="s">
        <v>1882</v>
      </c>
    </row>
    <row r="29" spans="1:11" ht="17.649999999999999" customHeight="1">
      <c r="A29" s="152" t="s">
        <v>1884</v>
      </c>
      <c r="B29" s="784" t="s">
        <v>3170</v>
      </c>
      <c r="C29" s="1292"/>
      <c r="D29" s="803">
        <f>SUM(E29:J29)</f>
        <v>0</v>
      </c>
      <c r="E29" s="1285"/>
      <c r="F29" s="1282"/>
      <c r="G29" s="1286"/>
      <c r="H29" s="1286"/>
      <c r="I29" s="1286"/>
      <c r="J29" s="1287"/>
      <c r="K29" s="176" t="s">
        <v>1884</v>
      </c>
    </row>
    <row r="30" spans="1:11" ht="17.649999999999999" customHeight="1">
      <c r="A30" s="152" t="s">
        <v>1886</v>
      </c>
      <c r="B30" s="784" t="s">
        <v>3171</v>
      </c>
      <c r="C30" s="1292"/>
      <c r="D30" s="804">
        <v>77343277</v>
      </c>
      <c r="E30" s="1288">
        <v>1230273</v>
      </c>
      <c r="F30" s="1282">
        <v>11869059</v>
      </c>
      <c r="G30" s="1289"/>
      <c r="H30" s="1290"/>
      <c r="I30" s="1290"/>
      <c r="J30" s="1290">
        <v>64233945</v>
      </c>
      <c r="K30" s="176" t="s">
        <v>1886</v>
      </c>
    </row>
    <row r="31" spans="1:11" ht="17.649999999999999" customHeight="1">
      <c r="A31" s="152" t="s">
        <v>1888</v>
      </c>
      <c r="B31" s="784" t="s">
        <v>3172</v>
      </c>
      <c r="C31" s="1292"/>
      <c r="D31" s="805">
        <f>SUM(D27:D30)</f>
        <v>732469734</v>
      </c>
      <c r="E31" s="796">
        <f t="shared" ref="E31:J31" si="4">SUM(E27:E30)</f>
        <v>409242642</v>
      </c>
      <c r="F31" s="797">
        <f t="shared" si="4"/>
        <v>223022765</v>
      </c>
      <c r="G31" s="788">
        <f t="shared" si="4"/>
        <v>0</v>
      </c>
      <c r="H31" s="798">
        <f t="shared" si="4"/>
        <v>0</v>
      </c>
      <c r="I31" s="798">
        <f t="shared" si="4"/>
        <v>0</v>
      </c>
      <c r="J31" s="798">
        <f t="shared" si="4"/>
        <v>100194327</v>
      </c>
      <c r="K31" s="176" t="s">
        <v>1888</v>
      </c>
    </row>
    <row r="32" spans="1:11" ht="17.649999999999999" customHeight="1">
      <c r="A32" s="152" t="s">
        <v>1889</v>
      </c>
      <c r="B32" s="784" t="s">
        <v>3013</v>
      </c>
      <c r="C32" s="1292"/>
      <c r="D32" s="197"/>
      <c r="E32" s="195"/>
      <c r="F32" s="196"/>
      <c r="G32" s="197"/>
      <c r="H32" s="197"/>
      <c r="I32" s="197"/>
      <c r="J32" s="198"/>
      <c r="K32" s="176" t="s">
        <v>1889</v>
      </c>
    </row>
    <row r="33" spans="1:11" ht="17.649999999999999" customHeight="1">
      <c r="A33" s="152" t="s">
        <v>1891</v>
      </c>
      <c r="B33" s="784" t="s">
        <v>3168</v>
      </c>
      <c r="C33" s="488"/>
      <c r="D33" s="787">
        <v>99229</v>
      </c>
      <c r="E33" s="1288">
        <v>99229</v>
      </c>
      <c r="F33" s="1282"/>
      <c r="G33" s="1290"/>
      <c r="H33" s="1290"/>
      <c r="I33" s="1290"/>
      <c r="J33" s="1290"/>
      <c r="K33" s="176" t="s">
        <v>1891</v>
      </c>
    </row>
    <row r="34" spans="1:11" ht="17.649999999999999" customHeight="1">
      <c r="A34" s="152" t="s">
        <v>1893</v>
      </c>
      <c r="B34" s="784" t="s">
        <v>3173</v>
      </c>
      <c r="C34" s="32"/>
      <c r="D34" s="787">
        <f>SUM(E34:J34)</f>
        <v>0</v>
      </c>
      <c r="E34" s="1288"/>
      <c r="F34" s="1282"/>
      <c r="G34" s="1290"/>
      <c r="H34" s="1290"/>
      <c r="I34" s="1290"/>
      <c r="J34" s="1290"/>
      <c r="K34" s="176" t="s">
        <v>1893</v>
      </c>
    </row>
    <row r="35" spans="1:11" ht="17.649999999999999" customHeight="1">
      <c r="A35" s="152" t="s">
        <v>1895</v>
      </c>
      <c r="B35" s="784" t="s">
        <v>3174</v>
      </c>
      <c r="C35" s="32"/>
      <c r="D35" s="788">
        <f>SUM(D33:D34)</f>
        <v>99229</v>
      </c>
      <c r="E35" s="796">
        <f t="shared" ref="E35:J35" si="5">SUM(E33:E34)</f>
        <v>99229</v>
      </c>
      <c r="F35" s="797">
        <f t="shared" si="5"/>
        <v>0</v>
      </c>
      <c r="G35" s="798">
        <f t="shared" si="5"/>
        <v>0</v>
      </c>
      <c r="H35" s="798">
        <f t="shared" si="5"/>
        <v>0</v>
      </c>
      <c r="I35" s="798">
        <f t="shared" si="5"/>
        <v>0</v>
      </c>
      <c r="J35" s="798">
        <f t="shared" si="5"/>
        <v>0</v>
      </c>
      <c r="K35" s="176" t="s">
        <v>1895</v>
      </c>
    </row>
    <row r="36" spans="1:11" ht="17.649999999999999" customHeight="1">
      <c r="A36" s="152" t="s">
        <v>1897</v>
      </c>
      <c r="B36" s="784" t="s">
        <v>3014</v>
      </c>
      <c r="C36" s="32"/>
      <c r="D36" s="194"/>
      <c r="E36" s="195"/>
      <c r="F36" s="196"/>
      <c r="G36" s="197"/>
      <c r="H36" s="197"/>
      <c r="I36" s="197"/>
      <c r="J36" s="198"/>
      <c r="K36" s="176" t="s">
        <v>1897</v>
      </c>
    </row>
    <row r="37" spans="1:11" ht="17.649999999999999" customHeight="1">
      <c r="A37" s="152" t="s">
        <v>1899</v>
      </c>
      <c r="B37" s="784" t="s">
        <v>3168</v>
      </c>
      <c r="C37" s="32"/>
      <c r="D37" s="787">
        <f>SUM(E37:J37)</f>
        <v>0</v>
      </c>
      <c r="E37" s="1288"/>
      <c r="F37" s="1282"/>
      <c r="G37" s="1290"/>
      <c r="H37" s="1290"/>
      <c r="I37" s="1290"/>
      <c r="J37" s="1290"/>
      <c r="K37" s="176" t="s">
        <v>1899</v>
      </c>
    </row>
    <row r="38" spans="1:11" ht="17.649999999999999" customHeight="1">
      <c r="A38" s="152" t="s">
        <v>1901</v>
      </c>
      <c r="B38" s="784" t="s">
        <v>3175</v>
      </c>
      <c r="C38" s="32"/>
      <c r="D38" s="787">
        <f>SUM(E38:J38)</f>
        <v>0</v>
      </c>
      <c r="E38" s="1288"/>
      <c r="F38" s="1282"/>
      <c r="G38" s="1290"/>
      <c r="H38" s="1290"/>
      <c r="I38" s="1290"/>
      <c r="J38" s="1290"/>
      <c r="K38" s="176" t="s">
        <v>1901</v>
      </c>
    </row>
    <row r="39" spans="1:11" ht="17.649999999999999" customHeight="1">
      <c r="A39" s="152" t="s">
        <v>1903</v>
      </c>
      <c r="B39" s="784" t="s">
        <v>3176</v>
      </c>
      <c r="C39" s="1291"/>
      <c r="D39" s="788">
        <f t="shared" ref="D39:J39" si="6">SUM(D37:D38)</f>
        <v>0</v>
      </c>
      <c r="E39" s="796">
        <f t="shared" si="6"/>
        <v>0</v>
      </c>
      <c r="F39" s="797">
        <f t="shared" si="6"/>
        <v>0</v>
      </c>
      <c r="G39" s="798">
        <f t="shared" si="6"/>
        <v>0</v>
      </c>
      <c r="H39" s="798">
        <f t="shared" si="6"/>
        <v>0</v>
      </c>
      <c r="I39" s="798">
        <f t="shared" si="6"/>
        <v>0</v>
      </c>
      <c r="J39" s="798">
        <f t="shared" si="6"/>
        <v>0</v>
      </c>
      <c r="K39" s="176" t="s">
        <v>1903</v>
      </c>
    </row>
    <row r="40" spans="1:11" ht="17.649999999999999" customHeight="1">
      <c r="A40" s="152" t="s">
        <v>198</v>
      </c>
      <c r="B40" s="784" t="s">
        <v>3177</v>
      </c>
      <c r="C40" s="32"/>
      <c r="D40" s="787">
        <f>SUM(E40:J40)</f>
        <v>0</v>
      </c>
      <c r="E40" s="1285"/>
      <c r="F40" s="1282" t="s">
        <v>1793</v>
      </c>
      <c r="G40" s="1286"/>
      <c r="H40" s="1286"/>
      <c r="I40" s="1286"/>
      <c r="J40" s="1287"/>
      <c r="K40" s="176" t="s">
        <v>198</v>
      </c>
    </row>
    <row r="41" spans="1:11" ht="17.649999999999999" customHeight="1">
      <c r="A41" s="152" t="s">
        <v>200</v>
      </c>
      <c r="B41" s="784" t="s">
        <v>3178</v>
      </c>
      <c r="C41" s="32"/>
      <c r="D41" s="787">
        <f>SUM(E41:J41)</f>
        <v>0</v>
      </c>
      <c r="E41" s="1288"/>
      <c r="F41" s="1282"/>
      <c r="G41" s="1290"/>
      <c r="H41" s="1290"/>
      <c r="I41" s="1290"/>
      <c r="J41" s="1290"/>
      <c r="K41" s="176" t="s">
        <v>200</v>
      </c>
    </row>
    <row r="42" spans="1:11" ht="17.649999999999999" customHeight="1">
      <c r="A42" s="151" t="s">
        <v>202</v>
      </c>
      <c r="B42" s="136" t="s">
        <v>3179</v>
      </c>
      <c r="C42" s="35"/>
      <c r="D42" s="786">
        <f t="shared" ref="D42:J42" si="7">D31+D35+D39+D40+D41</f>
        <v>732568963</v>
      </c>
      <c r="E42" s="799">
        <f t="shared" si="7"/>
        <v>409341871</v>
      </c>
      <c r="F42" s="800">
        <f t="shared" si="7"/>
        <v>223022765</v>
      </c>
      <c r="G42" s="801">
        <f t="shared" si="7"/>
        <v>0</v>
      </c>
      <c r="H42" s="801">
        <f t="shared" si="7"/>
        <v>0</v>
      </c>
      <c r="I42" s="801">
        <f t="shared" si="7"/>
        <v>0</v>
      </c>
      <c r="J42" s="801">
        <f t="shared" si="7"/>
        <v>100194327</v>
      </c>
      <c r="K42" s="175" t="s">
        <v>202</v>
      </c>
    </row>
    <row r="43" spans="1:11" ht="17.649999999999999" customHeight="1">
      <c r="A43" s="152"/>
      <c r="B43" s="784" t="s">
        <v>696</v>
      </c>
      <c r="C43" s="199"/>
      <c r="D43" s="194"/>
      <c r="E43" s="195"/>
      <c r="F43" s="196"/>
      <c r="G43" s="197"/>
      <c r="H43" s="197"/>
      <c r="I43" s="197"/>
      <c r="J43" s="198"/>
      <c r="K43" s="134"/>
    </row>
    <row r="44" spans="1:11">
      <c r="A44" s="34"/>
      <c r="B44" s="35"/>
      <c r="C44" s="35"/>
      <c r="D44" s="148"/>
      <c r="E44" s="159"/>
      <c r="F44" s="34"/>
      <c r="G44" s="35"/>
      <c r="H44" s="35"/>
      <c r="I44" s="35"/>
      <c r="J44" s="148"/>
      <c r="K44" s="159"/>
    </row>
    <row r="45" spans="1:11">
      <c r="A45" s="34"/>
      <c r="B45" s="35"/>
      <c r="C45" s="35"/>
      <c r="D45" s="148"/>
      <c r="E45" s="159"/>
      <c r="F45" s="34"/>
      <c r="G45" s="35"/>
      <c r="H45" s="35"/>
      <c r="I45" s="35"/>
      <c r="J45" s="148"/>
      <c r="K45" s="159"/>
    </row>
    <row r="46" spans="1:11">
      <c r="A46" s="34"/>
      <c r="B46" s="35"/>
      <c r="C46" s="35"/>
      <c r="D46" s="148"/>
      <c r="E46" s="159"/>
      <c r="F46" s="34"/>
      <c r="G46" s="30"/>
      <c r="H46" s="35"/>
      <c r="I46" s="35"/>
      <c r="J46" s="148"/>
      <c r="K46" s="159"/>
    </row>
    <row r="47" spans="1:11">
      <c r="A47" s="34"/>
      <c r="B47" s="30"/>
      <c r="C47" s="35"/>
      <c r="D47" s="148"/>
      <c r="E47" s="159"/>
      <c r="F47" s="34"/>
      <c r="G47" s="30"/>
      <c r="H47" s="35"/>
      <c r="I47" s="35"/>
      <c r="J47" s="148"/>
      <c r="K47" s="159"/>
    </row>
    <row r="48" spans="1:11">
      <c r="A48" s="34"/>
      <c r="B48" s="30"/>
      <c r="C48" s="35"/>
      <c r="D48" s="148"/>
      <c r="E48" s="159"/>
      <c r="F48" s="34"/>
      <c r="G48" s="30"/>
      <c r="H48" s="35"/>
      <c r="I48" s="35"/>
      <c r="J48" s="148"/>
      <c r="K48" s="159"/>
    </row>
    <row r="49" spans="1:11">
      <c r="A49" s="34"/>
      <c r="B49" s="30"/>
      <c r="C49" s="35"/>
      <c r="D49" s="148"/>
      <c r="E49" s="159"/>
      <c r="F49" s="34"/>
      <c r="G49" s="30"/>
      <c r="H49" s="35"/>
      <c r="I49" s="35"/>
      <c r="J49" s="148"/>
      <c r="K49" s="159"/>
    </row>
    <row r="50" spans="1:11">
      <c r="A50" s="34"/>
      <c r="B50" s="30"/>
      <c r="C50" s="35"/>
      <c r="D50" s="148"/>
      <c r="E50" s="159"/>
      <c r="F50" s="34"/>
      <c r="G50" s="30"/>
      <c r="H50" s="35"/>
      <c r="I50" s="35"/>
      <c r="J50" s="148"/>
      <c r="K50" s="159"/>
    </row>
    <row r="51" spans="1:11">
      <c r="A51" s="34"/>
      <c r="B51" s="30"/>
      <c r="C51" s="35"/>
      <c r="D51" s="148"/>
      <c r="E51" s="159"/>
      <c r="F51" s="34"/>
      <c r="G51" s="30"/>
      <c r="H51" s="35"/>
      <c r="I51" s="35"/>
      <c r="J51" s="148"/>
      <c r="K51" s="159"/>
    </row>
    <row r="52" spans="1:11">
      <c r="A52" s="34"/>
      <c r="B52" s="30"/>
      <c r="C52" s="35"/>
      <c r="D52" s="148"/>
      <c r="E52" s="159"/>
      <c r="F52" s="34"/>
      <c r="G52" s="30"/>
      <c r="H52" s="35"/>
      <c r="I52" s="35"/>
      <c r="J52" s="148"/>
      <c r="K52" s="159"/>
    </row>
    <row r="53" spans="1:11">
      <c r="A53" s="34"/>
      <c r="B53" s="30"/>
      <c r="C53" s="35"/>
      <c r="D53" s="148"/>
      <c r="E53" s="159"/>
      <c r="F53" s="34"/>
      <c r="G53" s="30"/>
      <c r="H53" s="35"/>
      <c r="I53" s="35"/>
      <c r="J53" s="148"/>
      <c r="K53" s="159"/>
    </row>
    <row r="54" spans="1:11">
      <c r="A54" s="34"/>
      <c r="B54" s="30"/>
      <c r="C54" s="35"/>
      <c r="D54" s="148"/>
      <c r="E54" s="159"/>
      <c r="F54" s="34"/>
      <c r="G54" s="30"/>
      <c r="H54" s="35"/>
      <c r="I54" s="35"/>
      <c r="J54" s="148"/>
      <c r="K54" s="159"/>
    </row>
    <row r="55" spans="1:11">
      <c r="A55" s="34"/>
      <c r="B55" s="30"/>
      <c r="C55" s="35"/>
      <c r="D55" s="148"/>
      <c r="E55" s="159"/>
      <c r="F55" s="34"/>
      <c r="G55" s="30"/>
      <c r="H55" s="35"/>
      <c r="I55" s="35"/>
      <c r="J55" s="148"/>
      <c r="K55" s="159"/>
    </row>
    <row r="56" spans="1:11" ht="15.75" thickBot="1">
      <c r="A56" s="40"/>
      <c r="B56" s="41"/>
      <c r="C56" s="42"/>
      <c r="D56" s="160"/>
      <c r="E56" s="161"/>
      <c r="F56" s="40"/>
      <c r="G56" s="41"/>
      <c r="H56" s="42"/>
      <c r="I56" s="42"/>
      <c r="J56" s="160"/>
      <c r="K56" s="161"/>
    </row>
    <row r="57" spans="1:11">
      <c r="A57" s="3485" t="s">
        <v>2440</v>
      </c>
      <c r="B57" s="3485"/>
      <c r="C57" s="35"/>
      <c r="D57" s="148"/>
      <c r="E57" s="148"/>
      <c r="F57" s="3485" t="s">
        <v>2440</v>
      </c>
      <c r="G57" s="3485"/>
      <c r="H57" s="35"/>
      <c r="I57" s="35"/>
      <c r="J57" s="148"/>
      <c r="K57" s="148"/>
    </row>
    <row r="58" spans="1:11">
      <c r="A58" s="35" t="s">
        <v>3180</v>
      </c>
      <c r="B58" s="35"/>
      <c r="C58" s="69"/>
      <c r="D58" s="148"/>
      <c r="E58" s="148"/>
      <c r="F58" s="35" t="s">
        <v>3181</v>
      </c>
      <c r="G58" s="35"/>
      <c r="H58" s="69"/>
      <c r="I58" s="35"/>
      <c r="J58" s="148"/>
      <c r="K58" s="148"/>
    </row>
    <row r="59" spans="1:11">
      <c r="A59" s="30"/>
      <c r="B59" s="30"/>
      <c r="C59" s="30"/>
      <c r="D59" s="144"/>
      <c r="E59" s="144"/>
      <c r="F59" s="30"/>
      <c r="G59" s="30"/>
      <c r="H59" s="30"/>
      <c r="I59" s="30"/>
      <c r="J59" s="144"/>
      <c r="K59" s="144"/>
    </row>
    <row r="60" spans="1:11">
      <c r="A60" s="30"/>
      <c r="B60" s="30"/>
      <c r="C60" s="30"/>
      <c r="D60" s="144"/>
      <c r="E60" s="144"/>
      <c r="F60" s="30"/>
      <c r="G60" s="30"/>
      <c r="H60" s="30"/>
      <c r="I60" s="30"/>
      <c r="J60" s="144"/>
      <c r="K60" s="144"/>
    </row>
    <row r="61" spans="1:11">
      <c r="A61" s="30"/>
      <c r="B61" s="30"/>
      <c r="C61" s="30"/>
      <c r="D61" s="144"/>
      <c r="E61" s="144"/>
      <c r="F61" s="30"/>
      <c r="G61" s="30"/>
      <c r="H61" s="30"/>
      <c r="I61" s="30"/>
      <c r="J61" s="144"/>
      <c r="K61" s="144"/>
    </row>
    <row r="62" spans="1:11">
      <c r="A62" s="30"/>
      <c r="B62" s="30"/>
      <c r="C62" s="30"/>
      <c r="D62" s="144"/>
      <c r="E62" s="144"/>
      <c r="F62" s="30"/>
      <c r="G62" s="30"/>
      <c r="H62" s="30"/>
      <c r="I62" s="30"/>
      <c r="J62" s="144"/>
      <c r="K62" s="144"/>
    </row>
    <row r="63" spans="1:11">
      <c r="A63" s="30"/>
      <c r="B63" s="30"/>
      <c r="C63" s="30"/>
      <c r="D63" s="144"/>
      <c r="E63" s="144"/>
      <c r="F63" s="30"/>
      <c r="G63" s="30"/>
      <c r="H63" s="30"/>
      <c r="I63" s="30"/>
      <c r="J63" s="144"/>
      <c r="K63" s="144"/>
    </row>
    <row r="64" spans="1:11">
      <c r="A64" s="30"/>
      <c r="B64" s="30"/>
      <c r="C64" s="30"/>
      <c r="D64" s="144"/>
      <c r="E64" s="144"/>
      <c r="F64" s="30"/>
      <c r="G64" s="30"/>
      <c r="H64" s="30"/>
      <c r="I64" s="30"/>
      <c r="J64" s="144"/>
      <c r="K64" s="144"/>
    </row>
    <row r="65" spans="1:11">
      <c r="A65" s="30"/>
      <c r="B65" s="30"/>
      <c r="C65" s="30"/>
      <c r="D65" s="144"/>
      <c r="E65" s="144"/>
      <c r="F65" s="30"/>
      <c r="G65" s="30"/>
      <c r="H65" s="30"/>
      <c r="I65" s="30"/>
      <c r="J65" s="144"/>
      <c r="K65" s="144"/>
    </row>
    <row r="66" spans="1:11">
      <c r="A66" s="30"/>
      <c r="B66"/>
      <c r="C66" s="30"/>
      <c r="D66" s="144"/>
      <c r="E66" s="144"/>
      <c r="F66" s="30"/>
      <c r="G66" s="30"/>
      <c r="H66" s="30"/>
      <c r="I66" s="30"/>
      <c r="J66" s="144"/>
      <c r="K66" s="144"/>
    </row>
    <row r="67" spans="1:11">
      <c r="A67" s="30"/>
      <c r="B67"/>
      <c r="C67" s="30"/>
      <c r="D67" s="144"/>
      <c r="E67" s="144"/>
      <c r="F67" s="30"/>
      <c r="G67" s="30"/>
      <c r="H67" s="30"/>
      <c r="I67" s="30"/>
      <c r="J67" s="144"/>
      <c r="K67" s="144"/>
    </row>
    <row r="68" spans="1:11">
      <c r="A68" s="30"/>
      <c r="B68"/>
      <c r="C68" s="30"/>
      <c r="D68" s="144"/>
      <c r="E68" s="144"/>
      <c r="F68" s="30"/>
      <c r="G68" s="30"/>
      <c r="H68" s="30"/>
      <c r="I68" s="30"/>
      <c r="J68" s="144"/>
      <c r="K68" s="144"/>
    </row>
    <row r="69" spans="1:11">
      <c r="A69" s="30"/>
      <c r="B69"/>
      <c r="C69" s="30"/>
      <c r="D69" s="30"/>
      <c r="E69" s="30"/>
      <c r="F69" s="30"/>
      <c r="G69" s="30"/>
      <c r="H69" s="30"/>
      <c r="I69" s="30"/>
      <c r="J69" s="30"/>
      <c r="K69" s="30"/>
    </row>
    <row r="70" spans="1:11">
      <c r="A70" s="30"/>
      <c r="B70"/>
      <c r="C70" s="30"/>
      <c r="D70" s="30"/>
      <c r="E70" s="30"/>
      <c r="F70" s="30"/>
      <c r="G70" s="30"/>
      <c r="H70" s="30"/>
      <c r="I70" s="30"/>
      <c r="J70" s="30"/>
      <c r="K70" s="30"/>
    </row>
    <row r="71" spans="1:11">
      <c r="A71" s="30"/>
      <c r="B71"/>
      <c r="C71" s="30"/>
      <c r="D71" s="30"/>
      <c r="E71" s="30"/>
      <c r="F71" s="30"/>
      <c r="G71" s="30"/>
      <c r="H71" s="30"/>
      <c r="I71" s="30"/>
      <c r="J71" s="30"/>
      <c r="K71" s="30"/>
    </row>
    <row r="72" spans="1:11">
      <c r="A72" s="30"/>
      <c r="B72"/>
      <c r="C72" s="30"/>
      <c r="D72" s="30"/>
      <c r="E72" s="30"/>
      <c r="F72" s="30"/>
      <c r="G72" s="30"/>
      <c r="H72" s="30"/>
      <c r="I72" s="30"/>
      <c r="J72" s="30"/>
      <c r="K72" s="30"/>
    </row>
    <row r="73" spans="1:11">
      <c r="B73"/>
    </row>
    <row r="74" spans="1:11">
      <c r="B74"/>
    </row>
    <row r="151" spans="1:7">
      <c r="A151" s="17"/>
      <c r="B151" s="17"/>
      <c r="C151" s="17"/>
      <c r="D151" s="17"/>
      <c r="E151" s="17"/>
      <c r="F151" s="17"/>
      <c r="G151" s="401"/>
    </row>
  </sheetData>
  <mergeCells count="2">
    <mergeCell ref="A57:B57"/>
    <mergeCell ref="F57:G57"/>
  </mergeCells>
  <printOptions horizontalCentered="1" verticalCentered="1"/>
  <pageMargins left="0.5" right="0.5" top="0.5" bottom="0.5" header="0.5" footer="0.5"/>
  <pageSetup scale="74" fitToWidth="2" orientation="portrait" r:id="rId1"/>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52"/>
  <sheetViews>
    <sheetView defaultGridColor="0" view="pageBreakPreview" colorId="22" zoomScale="50" zoomScaleNormal="73" zoomScaleSheetLayoutView="50" workbookViewId="0">
      <pane xSplit="2" topLeftCell="C1" activePane="topRight" state="frozen"/>
      <selection pane="topRight"/>
    </sheetView>
  </sheetViews>
  <sheetFormatPr defaultColWidth="9.6640625" defaultRowHeight="15"/>
  <cols>
    <col min="1" max="1" width="4.6640625" style="9" customWidth="1"/>
    <col min="2" max="2" width="62.6640625" style="9" bestFit="1" customWidth="1"/>
    <col min="3" max="3" width="20.33203125" style="9" customWidth="1"/>
    <col min="4" max="5" width="18.6640625" style="9" customWidth="1"/>
    <col min="6" max="8" width="25.6640625" style="9" customWidth="1"/>
    <col min="9" max="9" width="16.77734375" style="9" bestFit="1" customWidth="1"/>
    <col min="10" max="16384" width="9.6640625" style="9"/>
  </cols>
  <sheetData>
    <row r="1" spans="1:9" ht="17.649999999999999" customHeight="1">
      <c r="A1" s="43"/>
      <c r="B1" s="44" t="s">
        <v>1804</v>
      </c>
      <c r="C1" s="45" t="s">
        <v>1347</v>
      </c>
      <c r="D1" s="44" t="s">
        <v>1726</v>
      </c>
      <c r="E1" s="60" t="s">
        <v>1727</v>
      </c>
      <c r="F1" s="200" t="s">
        <v>1804</v>
      </c>
      <c r="G1" s="59" t="s">
        <v>1347</v>
      </c>
      <c r="H1" s="45" t="s">
        <v>1807</v>
      </c>
      <c r="I1" s="67" t="s">
        <v>1806</v>
      </c>
    </row>
    <row r="2" spans="1:9" ht="17.649999999999999" customHeight="1">
      <c r="A2" s="34"/>
      <c r="B2" s="81" t="str">
        <f>'Data Sheet'!$C$25</f>
        <v>Orange &amp; Rockland Utilities, Inc</v>
      </c>
      <c r="C2" s="201" t="s">
        <v>1823</v>
      </c>
      <c r="D2" s="65" t="s">
        <v>1824</v>
      </c>
      <c r="E2" s="202"/>
      <c r="F2" s="80" t="str">
        <f>'Data Sheet'!$C$25</f>
        <v>Orange &amp; Rockland Utilities, Inc</v>
      </c>
      <c r="G2" s="57" t="s">
        <v>1823</v>
      </c>
      <c r="H2" s="48" t="s">
        <v>3182</v>
      </c>
      <c r="I2" s="203"/>
    </row>
    <row r="3" spans="1:9" ht="17.649999999999999" customHeight="1">
      <c r="A3" s="37"/>
      <c r="B3" s="204"/>
      <c r="C3" s="205" t="s">
        <v>2998</v>
      </c>
      <c r="D3" s="691" t="str">
        <f>'Data Sheet'!$C$40</f>
        <v>April 30, 2017</v>
      </c>
      <c r="E3" s="133" t="str">
        <f>'Data Sheet'!$C$38</f>
        <v>December 31, 2016</v>
      </c>
      <c r="F3" s="37"/>
      <c r="G3" s="117" t="s">
        <v>2998</v>
      </c>
      <c r="H3" s="684" t="str">
        <f>'Data Sheet'!$C$40</f>
        <v>April 30, 2017</v>
      </c>
      <c r="I3" s="111" t="str">
        <f>'Data Sheet'!$C$38</f>
        <v>December 31, 2016</v>
      </c>
    </row>
    <row r="4" spans="1:9" ht="21" customHeight="1">
      <c r="A4" s="31" t="s">
        <v>3183</v>
      </c>
      <c r="B4" s="32"/>
      <c r="C4" s="32"/>
      <c r="D4" s="32"/>
      <c r="E4" s="33"/>
      <c r="F4" s="31" t="s">
        <v>3184</v>
      </c>
      <c r="G4" s="32"/>
      <c r="H4" s="32"/>
      <c r="I4" s="447"/>
    </row>
    <row r="5" spans="1:9" ht="19.899999999999999" customHeight="1">
      <c r="A5" s="206"/>
      <c r="B5" s="120" t="s">
        <v>3185</v>
      </c>
      <c r="C5" s="806" t="s">
        <v>3186</v>
      </c>
      <c r="D5" s="121"/>
      <c r="E5" s="130"/>
      <c r="F5" s="119"/>
      <c r="G5" s="35"/>
      <c r="H5" s="30"/>
      <c r="I5" s="73"/>
    </row>
    <row r="6" spans="1:9" ht="17.649999999999999" customHeight="1">
      <c r="A6" s="206"/>
      <c r="B6" s="120" t="s">
        <v>3187</v>
      </c>
      <c r="C6" s="806" t="s">
        <v>3188</v>
      </c>
      <c r="D6" s="121"/>
      <c r="E6" s="130"/>
      <c r="F6" s="119"/>
      <c r="G6" s="35"/>
      <c r="H6" s="30"/>
      <c r="I6" s="73"/>
    </row>
    <row r="7" spans="1:9" ht="17.649999999999999" customHeight="1">
      <c r="A7" s="206"/>
      <c r="B7" s="120" t="s">
        <v>3189</v>
      </c>
      <c r="C7" s="806" t="s">
        <v>3190</v>
      </c>
      <c r="D7" s="121"/>
      <c r="E7" s="130"/>
      <c r="F7" s="119"/>
      <c r="G7" s="35"/>
      <c r="H7" s="30"/>
      <c r="I7" s="73"/>
    </row>
    <row r="8" spans="1:9" ht="17.649999999999999" customHeight="1">
      <c r="A8" s="207"/>
      <c r="B8" s="124" t="s">
        <v>3191</v>
      </c>
      <c r="C8" s="124" t="s">
        <v>3192</v>
      </c>
      <c r="D8" s="208"/>
      <c r="E8" s="132"/>
      <c r="F8" s="31"/>
      <c r="G8" s="209"/>
      <c r="H8" s="38"/>
      <c r="I8" s="73"/>
    </row>
    <row r="9" spans="1:9" ht="17.649999999999999" customHeight="1">
      <c r="A9" s="34"/>
      <c r="B9" s="52"/>
      <c r="C9" s="35"/>
      <c r="D9" s="61"/>
      <c r="E9" s="647" t="s">
        <v>3193</v>
      </c>
      <c r="F9" s="31" t="s">
        <v>3193</v>
      </c>
      <c r="G9" s="64"/>
      <c r="H9" s="210"/>
      <c r="I9" s="211"/>
    </row>
    <row r="10" spans="1:9" ht="17.649999999999999" customHeight="1">
      <c r="A10" s="51"/>
      <c r="B10" s="35"/>
      <c r="C10" s="35"/>
      <c r="D10" s="61"/>
      <c r="E10" s="39"/>
      <c r="F10" s="119"/>
      <c r="G10" s="61" t="s">
        <v>3194</v>
      </c>
      <c r="H10" s="640" t="s">
        <v>3195</v>
      </c>
      <c r="I10" s="175" t="s">
        <v>1733</v>
      </c>
    </row>
    <row r="11" spans="1:9" ht="17.649999999999999" customHeight="1">
      <c r="A11" s="151" t="s">
        <v>1733</v>
      </c>
      <c r="B11" s="35" t="s">
        <v>3196</v>
      </c>
      <c r="C11" s="35"/>
      <c r="D11" s="212" t="s">
        <v>3197</v>
      </c>
      <c r="E11" s="39"/>
      <c r="F11" s="648" t="s">
        <v>3198</v>
      </c>
      <c r="G11" s="212" t="s">
        <v>3199</v>
      </c>
      <c r="H11" s="640" t="s">
        <v>2524</v>
      </c>
      <c r="I11" s="175" t="s">
        <v>1736</v>
      </c>
    </row>
    <row r="12" spans="1:9" ht="17.649999999999999" customHeight="1">
      <c r="A12" s="151" t="s">
        <v>1736</v>
      </c>
      <c r="B12" s="52"/>
      <c r="C12" s="35"/>
      <c r="D12" s="212" t="s">
        <v>3200</v>
      </c>
      <c r="E12" s="649" t="s">
        <v>3201</v>
      </c>
      <c r="F12" s="119"/>
      <c r="G12" s="212" t="s">
        <v>3202</v>
      </c>
      <c r="H12" s="65"/>
      <c r="I12" s="49"/>
    </row>
    <row r="13" spans="1:9" ht="17.649999999999999" customHeight="1">
      <c r="A13" s="34"/>
      <c r="B13" s="57"/>
      <c r="C13" s="30"/>
      <c r="D13" s="212"/>
      <c r="E13" s="39"/>
      <c r="F13" s="648" t="s">
        <v>3029</v>
      </c>
      <c r="G13" s="212"/>
      <c r="H13" s="65"/>
      <c r="I13" s="49"/>
    </row>
    <row r="14" spans="1:9" ht="17.649999999999999" customHeight="1">
      <c r="A14" s="37"/>
      <c r="B14" s="55" t="s">
        <v>3026</v>
      </c>
      <c r="C14" s="32"/>
      <c r="D14" s="188" t="s">
        <v>3027</v>
      </c>
      <c r="E14" s="647" t="s">
        <v>3028</v>
      </c>
      <c r="F14" s="31"/>
      <c r="G14" s="188" t="s">
        <v>2353</v>
      </c>
      <c r="H14" s="644" t="s">
        <v>2354</v>
      </c>
      <c r="I14" s="134"/>
    </row>
    <row r="15" spans="1:9" ht="17.649999999999999" customHeight="1">
      <c r="A15" s="51"/>
      <c r="B15" s="1293" t="s">
        <v>3203</v>
      </c>
      <c r="C15" s="30"/>
      <c r="D15" s="212"/>
      <c r="E15" s="39"/>
      <c r="F15" s="179"/>
      <c r="G15" s="1302"/>
      <c r="H15" s="212"/>
      <c r="I15" s="49"/>
    </row>
    <row r="16" spans="1:9" ht="17.649999999999999" customHeight="1">
      <c r="A16" s="37">
        <v>1</v>
      </c>
      <c r="B16" s="1294" t="s">
        <v>3037</v>
      </c>
      <c r="C16" s="38" t="s">
        <v>5897</v>
      </c>
      <c r="D16" s="213"/>
      <c r="E16" s="214"/>
      <c r="F16" s="215"/>
      <c r="G16" s="1303"/>
      <c r="H16" s="789">
        <f>D16+E16-G16</f>
        <v>0</v>
      </c>
      <c r="I16" s="134">
        <v>1</v>
      </c>
    </row>
    <row r="17" spans="1:9" ht="17.649999999999999" customHeight="1">
      <c r="A17" s="54">
        <v>2</v>
      </c>
      <c r="B17" s="1294" t="s">
        <v>3038</v>
      </c>
      <c r="C17" s="38"/>
      <c r="D17" s="1296"/>
      <c r="E17" s="1297"/>
      <c r="F17" s="179"/>
      <c r="G17" s="1303"/>
      <c r="H17" s="788">
        <f>D17+E17-G17</f>
        <v>0</v>
      </c>
      <c r="I17" s="134">
        <v>2</v>
      </c>
    </row>
    <row r="18" spans="1:9" ht="17.649999999999999" customHeight="1">
      <c r="A18" s="54">
        <v>3</v>
      </c>
      <c r="B18" s="1156" t="s">
        <v>3039</v>
      </c>
      <c r="C18" s="32"/>
      <c r="D18" s="216"/>
      <c r="E18" s="225"/>
      <c r="F18" s="217"/>
      <c r="G18" s="1303"/>
      <c r="H18" s="788">
        <f>D18+E18-G18</f>
        <v>0</v>
      </c>
      <c r="I18" s="134">
        <v>3</v>
      </c>
    </row>
    <row r="19" spans="1:9" ht="17.649999999999999" customHeight="1">
      <c r="A19" s="54">
        <v>4</v>
      </c>
      <c r="B19" s="1156" t="s">
        <v>3040</v>
      </c>
      <c r="C19" s="32"/>
      <c r="D19" s="216"/>
      <c r="E19" s="225"/>
      <c r="F19" s="179"/>
      <c r="G19" s="1303"/>
      <c r="H19" s="788">
        <f>D19+E19-G19</f>
        <v>0</v>
      </c>
      <c r="I19" s="134">
        <v>4</v>
      </c>
    </row>
    <row r="20" spans="1:9" ht="17.649999999999999" customHeight="1">
      <c r="A20" s="54">
        <v>5</v>
      </c>
      <c r="B20" s="1156" t="s">
        <v>3041</v>
      </c>
      <c r="C20" s="32"/>
      <c r="D20" s="216"/>
      <c r="E20" s="225"/>
      <c r="F20" s="217"/>
      <c r="G20" s="1303"/>
      <c r="H20" s="788">
        <f>D20+E20-G20</f>
        <v>0</v>
      </c>
      <c r="I20" s="134">
        <v>5</v>
      </c>
    </row>
    <row r="21" spans="1:9" ht="17.649999999999999" customHeight="1">
      <c r="A21" s="54">
        <v>6</v>
      </c>
      <c r="B21" s="1156" t="s">
        <v>3042</v>
      </c>
      <c r="C21" s="32"/>
      <c r="D21" s="153">
        <f>SUM(D16:D20)</f>
        <v>0</v>
      </c>
      <c r="E21" s="218"/>
      <c r="F21" s="179"/>
      <c r="G21" s="219"/>
      <c r="H21" s="788">
        <f>SUM(H16:H20)</f>
        <v>0</v>
      </c>
      <c r="I21" s="134">
        <v>6</v>
      </c>
    </row>
    <row r="22" spans="1:9" ht="17.649999999999999" customHeight="1">
      <c r="A22" s="54">
        <v>7</v>
      </c>
      <c r="B22" s="1156" t="s">
        <v>3043</v>
      </c>
      <c r="C22" s="32"/>
      <c r="D22" s="220"/>
      <c r="E22" s="221"/>
      <c r="F22" s="184"/>
      <c r="G22" s="222"/>
      <c r="H22" s="186"/>
      <c r="I22" s="134">
        <v>7</v>
      </c>
    </row>
    <row r="23" spans="1:9" ht="17.649999999999999" customHeight="1">
      <c r="A23" s="54">
        <v>8</v>
      </c>
      <c r="B23" s="1156" t="s">
        <v>3044</v>
      </c>
      <c r="C23" s="32"/>
      <c r="D23" s="216"/>
      <c r="E23" s="1298"/>
      <c r="F23" s="1304"/>
      <c r="G23" s="216"/>
      <c r="H23" s="788">
        <f>D23+E23-F23-G23</f>
        <v>0</v>
      </c>
      <c r="I23" s="134">
        <v>8</v>
      </c>
    </row>
    <row r="24" spans="1:9" ht="17.649999999999999" customHeight="1">
      <c r="A24" s="54">
        <v>9</v>
      </c>
      <c r="B24" s="1156" t="s">
        <v>3045</v>
      </c>
      <c r="C24" s="32"/>
      <c r="D24" s="216"/>
      <c r="E24" s="1298"/>
      <c r="F24" s="1304"/>
      <c r="G24" s="216"/>
      <c r="H24" s="788">
        <f>D24+E24-F24-G24</f>
        <v>0</v>
      </c>
      <c r="I24" s="134">
        <v>9</v>
      </c>
    </row>
    <row r="25" spans="1:9" ht="17.649999999999999" customHeight="1">
      <c r="A25" s="54">
        <v>10</v>
      </c>
      <c r="B25" s="1156" t="s">
        <v>3046</v>
      </c>
      <c r="C25" s="32"/>
      <c r="D25" s="153">
        <f>D23+D24</f>
        <v>0</v>
      </c>
      <c r="E25" s="1299"/>
      <c r="F25" s="223"/>
      <c r="G25" s="224"/>
      <c r="H25" s="788">
        <f>H23+H24</f>
        <v>0</v>
      </c>
      <c r="I25" s="134">
        <v>10</v>
      </c>
    </row>
    <row r="26" spans="1:9" ht="17.649999999999999" customHeight="1">
      <c r="A26" s="54">
        <v>11</v>
      </c>
      <c r="B26" s="1156" t="s">
        <v>3047</v>
      </c>
      <c r="C26" s="32"/>
      <c r="D26" s="216"/>
      <c r="E26" s="1298"/>
      <c r="F26" s="1304"/>
      <c r="G26" s="216"/>
      <c r="H26" s="788">
        <f>D26+E26-F26-G26</f>
        <v>0</v>
      </c>
      <c r="I26" s="134">
        <v>11</v>
      </c>
    </row>
    <row r="27" spans="1:9" ht="17.649999999999999" customHeight="1">
      <c r="A27" s="54">
        <v>12</v>
      </c>
      <c r="B27" s="1156" t="s">
        <v>3048</v>
      </c>
      <c r="C27" s="32"/>
      <c r="D27" s="216"/>
      <c r="E27" s="1298"/>
      <c r="F27" s="1304"/>
      <c r="G27" s="216"/>
      <c r="H27" s="788">
        <f>D27+E27-F27-G27</f>
        <v>0</v>
      </c>
      <c r="I27" s="134">
        <v>12</v>
      </c>
    </row>
    <row r="28" spans="1:9" ht="17.649999999999999" customHeight="1">
      <c r="A28" s="54">
        <v>13</v>
      </c>
      <c r="B28" s="1156" t="s">
        <v>3049</v>
      </c>
      <c r="C28" s="32"/>
      <c r="D28" s="216"/>
      <c r="E28" s="225"/>
      <c r="F28" s="1305"/>
      <c r="G28" s="216"/>
      <c r="H28" s="788">
        <f>D28+E28-F28-G28</f>
        <v>0</v>
      </c>
      <c r="I28" s="134">
        <v>13</v>
      </c>
    </row>
    <row r="29" spans="1:9" ht="17.649999999999999" customHeight="1">
      <c r="A29" s="51">
        <v>14</v>
      </c>
      <c r="B29" s="1295" t="s">
        <v>3050</v>
      </c>
      <c r="C29" s="35"/>
      <c r="D29" s="226">
        <f>D21+D25+D26+D27-D28</f>
        <v>0</v>
      </c>
      <c r="E29" s="1300"/>
      <c r="F29" s="227"/>
      <c r="G29" s="228"/>
      <c r="H29" s="1306">
        <f>H21+H25+H26+H27-H28</f>
        <v>0</v>
      </c>
      <c r="I29" s="49">
        <v>14</v>
      </c>
    </row>
    <row r="30" spans="1:9" ht="17.649999999999999" customHeight="1">
      <c r="A30" s="135"/>
      <c r="B30" s="1156" t="s">
        <v>3051</v>
      </c>
      <c r="C30" s="32"/>
      <c r="D30" s="153"/>
      <c r="E30" s="1300"/>
      <c r="F30" s="217"/>
      <c r="G30" s="219"/>
      <c r="H30" s="788"/>
      <c r="I30" s="111"/>
    </row>
    <row r="31" spans="1:9" ht="17.649999999999999" customHeight="1">
      <c r="A31" s="54">
        <v>15</v>
      </c>
      <c r="B31" s="1156" t="s">
        <v>3052</v>
      </c>
      <c r="C31" s="32"/>
      <c r="D31" s="216"/>
      <c r="E31" s="1300"/>
      <c r="F31" s="217"/>
      <c r="G31" s="219"/>
      <c r="H31" s="1303"/>
      <c r="I31" s="134">
        <v>15</v>
      </c>
    </row>
    <row r="32" spans="1:9" ht="17.649999999999999" customHeight="1">
      <c r="A32" s="54">
        <v>16</v>
      </c>
      <c r="B32" s="1156" t="s">
        <v>3053</v>
      </c>
      <c r="C32" s="32"/>
      <c r="D32" s="216"/>
      <c r="E32" s="1300"/>
      <c r="F32" s="217"/>
      <c r="G32" s="219"/>
      <c r="H32" s="1303"/>
      <c r="I32" s="134">
        <v>16</v>
      </c>
    </row>
    <row r="33" spans="1:9" ht="17.649999999999999" customHeight="1">
      <c r="A33" s="54">
        <v>17</v>
      </c>
      <c r="B33" s="1156" t="s">
        <v>3054</v>
      </c>
      <c r="C33" s="32"/>
      <c r="D33" s="216"/>
      <c r="E33" s="1301"/>
      <c r="F33" s="184"/>
      <c r="G33" s="224"/>
      <c r="H33" s="1307"/>
      <c r="I33" s="134">
        <v>17</v>
      </c>
    </row>
    <row r="34" spans="1:9" ht="17.649999999999999" customHeight="1">
      <c r="A34" s="54">
        <v>18</v>
      </c>
      <c r="B34" s="1156" t="s">
        <v>3055</v>
      </c>
      <c r="C34" s="32"/>
      <c r="D34" s="216"/>
      <c r="E34" s="1298"/>
      <c r="F34" s="1304"/>
      <c r="G34" s="216"/>
      <c r="H34" s="1307">
        <f>D34+E34-F34-G34</f>
        <v>0</v>
      </c>
      <c r="I34" s="134">
        <v>18</v>
      </c>
    </row>
    <row r="35" spans="1:9" ht="17.649999999999999" customHeight="1">
      <c r="A35" s="54">
        <v>19</v>
      </c>
      <c r="B35" s="1156" t="s">
        <v>3056</v>
      </c>
      <c r="C35" s="32"/>
      <c r="D35" s="216"/>
      <c r="E35" s="1298"/>
      <c r="F35" s="1304"/>
      <c r="G35" s="216"/>
      <c r="H35" s="1307">
        <f>D35+E35-F35-G35</f>
        <v>0</v>
      </c>
      <c r="I35" s="134">
        <v>19</v>
      </c>
    </row>
    <row r="36" spans="1:9" ht="17.649999999999999" customHeight="1">
      <c r="A36" s="54">
        <v>20</v>
      </c>
      <c r="B36" s="1156" t="s">
        <v>3057</v>
      </c>
      <c r="C36" s="32"/>
      <c r="D36" s="216"/>
      <c r="E36" s="1298"/>
      <c r="F36" s="1304"/>
      <c r="G36" s="216"/>
      <c r="H36" s="1307">
        <f>D36+E36-F36-G36</f>
        <v>0</v>
      </c>
      <c r="I36" s="134">
        <v>20</v>
      </c>
    </row>
    <row r="37" spans="1:9" ht="17.649999999999999" customHeight="1">
      <c r="A37" s="54">
        <v>21</v>
      </c>
      <c r="B37" s="1156" t="s">
        <v>2337</v>
      </c>
      <c r="C37" s="32"/>
      <c r="D37" s="216"/>
      <c r="E37" s="1298"/>
      <c r="F37" s="1304"/>
      <c r="G37" s="216"/>
      <c r="H37" s="1307">
        <f>D37+E37-F37-G37</f>
        <v>0</v>
      </c>
      <c r="I37" s="134">
        <v>21</v>
      </c>
    </row>
    <row r="38" spans="1:9" ht="17.649999999999999" customHeight="1">
      <c r="A38" s="51">
        <v>22</v>
      </c>
      <c r="B38" s="1295" t="s">
        <v>3058</v>
      </c>
      <c r="C38" s="35"/>
      <c r="D38" s="226">
        <f>SUM(D35:D37)</f>
        <v>0</v>
      </c>
      <c r="E38" s="1300"/>
      <c r="F38" s="227"/>
      <c r="G38" s="228"/>
      <c r="H38" s="1308">
        <f>SUM(H35:H37)</f>
        <v>0</v>
      </c>
      <c r="I38" s="49">
        <v>22</v>
      </c>
    </row>
    <row r="39" spans="1:9" ht="17.649999999999999" customHeight="1">
      <c r="A39" s="135"/>
      <c r="B39" s="1156" t="s">
        <v>3059</v>
      </c>
      <c r="C39" s="32"/>
      <c r="D39" s="153"/>
      <c r="E39" s="1301"/>
      <c r="F39" s="184"/>
      <c r="G39" s="224"/>
      <c r="H39" s="1307"/>
      <c r="I39" s="111"/>
    </row>
    <row r="40" spans="1:9">
      <c r="A40" s="72"/>
      <c r="B40" s="35"/>
      <c r="C40" s="35"/>
      <c r="D40" s="144"/>
      <c r="E40" s="39"/>
      <c r="F40" s="119"/>
      <c r="G40" s="144"/>
      <c r="H40" s="30"/>
      <c r="I40" s="73"/>
    </row>
    <row r="41" spans="1:9">
      <c r="A41" s="72"/>
      <c r="B41" s="35"/>
      <c r="C41" s="35"/>
      <c r="D41" s="144"/>
      <c r="E41" s="39"/>
      <c r="F41" s="119"/>
      <c r="G41" s="144"/>
      <c r="H41" s="30"/>
      <c r="I41" s="73"/>
    </row>
    <row r="42" spans="1:9">
      <c r="A42" s="34"/>
      <c r="B42" s="35"/>
      <c r="C42" s="35"/>
      <c r="D42" s="144"/>
      <c r="E42" s="39"/>
      <c r="F42" s="119"/>
      <c r="G42" s="144"/>
      <c r="H42" s="30"/>
      <c r="I42" s="73"/>
    </row>
    <row r="43" spans="1:9">
      <c r="A43" s="34"/>
      <c r="B43" s="30"/>
      <c r="C43" s="35"/>
      <c r="D43" s="144"/>
      <c r="E43" s="39"/>
      <c r="F43" s="34"/>
      <c r="G43" s="144"/>
      <c r="H43" s="30"/>
      <c r="I43" s="73"/>
    </row>
    <row r="44" spans="1:9">
      <c r="A44" s="34"/>
      <c r="B44" s="35"/>
      <c r="C44" s="35"/>
      <c r="D44" s="144"/>
      <c r="E44" s="39"/>
      <c r="F44" s="34"/>
      <c r="G44" s="144"/>
      <c r="H44" s="30"/>
      <c r="I44" s="73"/>
    </row>
    <row r="45" spans="1:9">
      <c r="A45" s="34"/>
      <c r="B45" s="30"/>
      <c r="C45" s="35"/>
      <c r="D45" s="144"/>
      <c r="E45" s="39"/>
      <c r="F45" s="119"/>
      <c r="G45" s="144"/>
      <c r="H45" s="30"/>
      <c r="I45" s="73"/>
    </row>
    <row r="46" spans="1:9">
      <c r="A46" s="34"/>
      <c r="B46" s="30"/>
      <c r="C46" s="35"/>
      <c r="D46" s="144"/>
      <c r="E46" s="39"/>
      <c r="F46" s="34"/>
      <c r="G46" s="144"/>
      <c r="H46" s="30"/>
      <c r="I46" s="73"/>
    </row>
    <row r="47" spans="1:9">
      <c r="A47" s="34"/>
      <c r="B47" s="30"/>
      <c r="C47" s="35"/>
      <c r="D47" s="144"/>
      <c r="E47" s="39"/>
      <c r="F47" s="34"/>
      <c r="G47" s="144"/>
      <c r="H47" s="30"/>
      <c r="I47" s="73"/>
    </row>
    <row r="48" spans="1:9">
      <c r="A48" s="34"/>
      <c r="B48" s="30"/>
      <c r="C48" s="35"/>
      <c r="D48" s="144"/>
      <c r="E48" s="39"/>
      <c r="F48" s="34"/>
      <c r="G48" s="144"/>
      <c r="H48" s="30"/>
      <c r="I48" s="73"/>
    </row>
    <row r="49" spans="1:9">
      <c r="A49" s="34"/>
      <c r="B49" s="30"/>
      <c r="C49" s="35"/>
      <c r="D49" s="144"/>
      <c r="E49" s="39"/>
      <c r="F49" s="34"/>
      <c r="G49" s="144"/>
      <c r="H49" s="30"/>
      <c r="I49" s="73"/>
    </row>
    <row r="50" spans="1:9">
      <c r="A50" s="34"/>
      <c r="B50" s="30"/>
      <c r="C50" s="35"/>
      <c r="D50" s="144"/>
      <c r="E50" s="39"/>
      <c r="F50" s="34"/>
      <c r="G50" s="144"/>
      <c r="H50" s="30"/>
      <c r="I50" s="73"/>
    </row>
    <row r="51" spans="1:9">
      <c r="A51" s="34"/>
      <c r="B51" s="30"/>
      <c r="C51" s="35"/>
      <c r="D51" s="144"/>
      <c r="E51" s="39"/>
      <c r="F51" s="34"/>
      <c r="G51" s="144"/>
      <c r="H51" s="30"/>
      <c r="I51" s="73"/>
    </row>
    <row r="52" spans="1:9">
      <c r="A52" s="34"/>
      <c r="B52" s="30"/>
      <c r="C52" s="35"/>
      <c r="D52" s="144"/>
      <c r="E52" s="39"/>
      <c r="F52" s="34"/>
      <c r="G52" s="144"/>
      <c r="H52" s="30"/>
      <c r="I52" s="73"/>
    </row>
    <row r="53" spans="1:9">
      <c r="A53" s="34"/>
      <c r="B53" s="30"/>
      <c r="C53" s="35"/>
      <c r="D53" s="144"/>
      <c r="E53" s="39"/>
      <c r="F53" s="34"/>
      <c r="G53" s="144"/>
      <c r="H53" s="30"/>
      <c r="I53" s="73"/>
    </row>
    <row r="54" spans="1:9" ht="15.75" thickBot="1">
      <c r="A54" s="40"/>
      <c r="B54" s="41"/>
      <c r="C54" s="42"/>
      <c r="D54" s="146"/>
      <c r="E54" s="164"/>
      <c r="F54" s="40"/>
      <c r="G54" s="146"/>
      <c r="H54" s="41"/>
      <c r="I54" s="114"/>
    </row>
    <row r="55" spans="1:9">
      <c r="A55" s="30"/>
      <c r="B55" s="30"/>
      <c r="C55" s="35"/>
      <c r="D55" s="144"/>
      <c r="E55" s="30"/>
      <c r="F55" s="30"/>
      <c r="G55" s="144"/>
      <c r="H55" s="30"/>
    </row>
    <row r="56" spans="1:9">
      <c r="A56" s="17" t="s">
        <v>2440</v>
      </c>
      <c r="B56" s="30"/>
      <c r="C56" s="35"/>
      <c r="D56" s="144"/>
      <c r="E56" s="30"/>
      <c r="F56" s="17" t="s">
        <v>2440</v>
      </c>
      <c r="G56" s="144"/>
      <c r="H56" s="30"/>
    </row>
    <row r="57" spans="1:9">
      <c r="A57" s="35" t="s">
        <v>3060</v>
      </c>
      <c r="B57" s="69"/>
      <c r="C57" s="69"/>
      <c r="D57" s="148"/>
      <c r="E57" s="35"/>
      <c r="F57" s="148" t="s">
        <v>3061</v>
      </c>
      <c r="G57" s="69"/>
      <c r="H57" s="35"/>
      <c r="I57" s="69"/>
    </row>
    <row r="58" spans="1:9">
      <c r="A58" s="30"/>
      <c r="B58" s="30"/>
      <c r="C58" s="30"/>
      <c r="D58" s="144"/>
      <c r="E58" s="30"/>
      <c r="F58" s="30"/>
      <c r="G58" s="144"/>
      <c r="H58" s="30"/>
    </row>
    <row r="59" spans="1:9">
      <c r="A59" s="30"/>
      <c r="B59" s="30"/>
      <c r="C59" s="30"/>
      <c r="D59" s="144"/>
      <c r="E59" s="30"/>
      <c r="F59" s="30"/>
      <c r="G59" s="144"/>
      <c r="H59" s="30"/>
    </row>
    <row r="60" spans="1:9">
      <c r="A60" s="30"/>
      <c r="B60" s="30"/>
      <c r="C60" s="30"/>
      <c r="D60" s="144"/>
      <c r="E60" s="30"/>
      <c r="F60" s="30"/>
      <c r="G60" s="144"/>
      <c r="H60" s="30"/>
    </row>
    <row r="61" spans="1:9">
      <c r="A61" s="30"/>
      <c r="B61" s="30"/>
      <c r="C61" s="30"/>
      <c r="D61" s="144"/>
      <c r="E61" s="30"/>
      <c r="F61" s="30"/>
      <c r="G61" s="144"/>
      <c r="H61" s="30"/>
    </row>
    <row r="62" spans="1:9">
      <c r="A62" s="30"/>
      <c r="B62" s="30"/>
      <c r="C62" s="30"/>
      <c r="D62" s="144"/>
      <c r="E62" s="30"/>
      <c r="F62" s="30"/>
      <c r="G62" s="144"/>
      <c r="H62" s="30"/>
    </row>
    <row r="63" spans="1:9">
      <c r="A63" s="30"/>
      <c r="B63" s="30"/>
      <c r="C63" s="30"/>
      <c r="D63" s="144"/>
      <c r="E63" s="30"/>
      <c r="F63" s="30"/>
      <c r="G63" s="144"/>
      <c r="H63" s="30"/>
    </row>
    <row r="64" spans="1:9">
      <c r="A64" s="30"/>
      <c r="B64" s="30"/>
      <c r="C64" s="30"/>
      <c r="D64" s="144"/>
      <c r="E64" s="30"/>
      <c r="F64" s="30"/>
      <c r="G64" s="144"/>
      <c r="H64" s="30"/>
    </row>
    <row r="65" spans="1:8">
      <c r="A65" s="30"/>
      <c r="B65"/>
      <c r="C65" s="30"/>
      <c r="D65" s="144"/>
      <c r="E65" s="30"/>
      <c r="F65" s="30"/>
      <c r="G65" s="144"/>
      <c r="H65" s="30"/>
    </row>
    <row r="66" spans="1:8">
      <c r="A66" s="30"/>
      <c r="B66"/>
      <c r="C66" s="30"/>
      <c r="D66" s="144"/>
      <c r="E66" s="30"/>
      <c r="F66" s="30"/>
      <c r="G66" s="144"/>
      <c r="H66" s="30"/>
    </row>
    <row r="67" spans="1:8">
      <c r="A67" s="30"/>
      <c r="B67"/>
      <c r="C67" s="30"/>
      <c r="D67" s="144"/>
      <c r="E67" s="30"/>
      <c r="F67" s="30"/>
      <c r="G67" s="144"/>
      <c r="H67" s="30"/>
    </row>
    <row r="68" spans="1:8">
      <c r="A68" s="30"/>
      <c r="B68"/>
      <c r="C68" s="30"/>
      <c r="D68" s="144"/>
      <c r="E68" s="30"/>
      <c r="F68" s="30"/>
      <c r="G68" s="144"/>
      <c r="H68" s="30"/>
    </row>
    <row r="69" spans="1:8">
      <c r="A69" s="30"/>
      <c r="B69"/>
      <c r="C69" s="30"/>
      <c r="D69" s="144"/>
      <c r="E69" s="30"/>
      <c r="F69" s="30"/>
      <c r="G69" s="144"/>
      <c r="H69" s="30"/>
    </row>
    <row r="70" spans="1:8">
      <c r="A70" s="30"/>
      <c r="B70"/>
      <c r="C70" s="30"/>
      <c r="D70" s="30"/>
      <c r="E70" s="30"/>
      <c r="F70" s="30"/>
      <c r="G70" s="30"/>
      <c r="H70" s="30"/>
    </row>
    <row r="71" spans="1:8">
      <c r="A71" s="30"/>
      <c r="B71"/>
      <c r="C71" s="30"/>
      <c r="D71" s="30"/>
      <c r="E71" s="30"/>
      <c r="F71" s="30"/>
      <c r="G71" s="30"/>
      <c r="H71" s="30"/>
    </row>
    <row r="72" spans="1:8">
      <c r="A72" s="30"/>
      <c r="B72"/>
      <c r="C72" s="30"/>
      <c r="D72" s="30"/>
      <c r="E72" s="30"/>
      <c r="F72" s="30"/>
      <c r="G72" s="30"/>
      <c r="H72" s="30"/>
    </row>
    <row r="73" spans="1:8">
      <c r="A73" s="30"/>
      <c r="B73"/>
      <c r="C73" s="30"/>
      <c r="D73" s="30"/>
      <c r="E73" s="30"/>
      <c r="F73" s="30"/>
      <c r="G73" s="30"/>
      <c r="H73" s="30"/>
    </row>
    <row r="74" spans="1:8">
      <c r="A74" s="30"/>
      <c r="B74"/>
      <c r="C74" s="30"/>
      <c r="D74" s="30"/>
      <c r="E74" s="30"/>
      <c r="F74" s="30"/>
      <c r="G74" s="30"/>
      <c r="H74" s="30"/>
    </row>
    <row r="75" spans="1:8">
      <c r="B75"/>
    </row>
    <row r="152" spans="1:6">
      <c r="A152" s="17"/>
      <c r="B152" s="401"/>
      <c r="C152" s="17"/>
      <c r="D152" s="17"/>
      <c r="E152" s="17"/>
      <c r="F152" s="401"/>
    </row>
  </sheetData>
  <printOptions horizontalCentered="1" verticalCentered="1"/>
  <pageMargins left="0.5" right="0.5" top="0.5" bottom="0.5" header="0.5" footer="0.5"/>
  <pageSetup scale="62" fitToWidth="2" orientation="portrait" r:id="rId1"/>
  <headerFooter alignWithMargins="0"/>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69"/>
  <sheetViews>
    <sheetView defaultGridColor="0" view="pageBreakPreview" topLeftCell="A131" colorId="22" zoomScale="40" zoomScaleNormal="100" zoomScaleSheetLayoutView="40" workbookViewId="0"/>
  </sheetViews>
  <sheetFormatPr defaultColWidth="9.6640625" defaultRowHeight="15"/>
  <cols>
    <col min="1" max="1" width="4.6640625" style="1541" customWidth="1"/>
    <col min="2" max="2" width="35.6640625" style="1541" customWidth="1"/>
    <col min="3" max="3" width="28.6640625" style="1541" customWidth="1"/>
    <col min="4" max="4" width="20.6640625" style="1541" customWidth="1"/>
    <col min="5" max="5" width="17.44140625" style="1541" customWidth="1"/>
    <col min="6" max="9" width="23.6640625" style="1541" customWidth="1"/>
    <col min="10" max="10" width="7.44140625" style="1541" bestFit="1" customWidth="1"/>
    <col min="11" max="11" width="4.6640625" style="1541" customWidth="1"/>
    <col min="12" max="16384" width="9.6640625" style="1541"/>
  </cols>
  <sheetData>
    <row r="1" spans="1:11" ht="15.2" customHeight="1">
      <c r="A1" s="1538" t="s">
        <v>3295</v>
      </c>
      <c r="B1" s="1539"/>
      <c r="C1" s="1694" t="s">
        <v>3296</v>
      </c>
      <c r="D1" s="1895" t="s">
        <v>1806</v>
      </c>
      <c r="E1" s="1896" t="s">
        <v>1807</v>
      </c>
      <c r="F1" s="1538" t="s">
        <v>1804</v>
      </c>
      <c r="G1" s="1897" t="s">
        <v>3296</v>
      </c>
      <c r="H1" s="1897" t="s">
        <v>1806</v>
      </c>
      <c r="I1" s="1897" t="s">
        <v>1807</v>
      </c>
      <c r="J1" s="1694"/>
      <c r="K1" s="1896"/>
    </row>
    <row r="2" spans="1:11" ht="15.2" customHeight="1">
      <c r="A2" s="1542" t="str">
        <f>'Data Sheet'!$C$25</f>
        <v>Orange &amp; Rockland Utilities, Inc</v>
      </c>
      <c r="B2" s="1543"/>
      <c r="C2" s="1564" t="s">
        <v>3297</v>
      </c>
      <c r="D2" s="1572" t="s">
        <v>3315</v>
      </c>
      <c r="E2" s="1544"/>
      <c r="F2" s="1542" t="str">
        <f>'Data Sheet'!$C$25</f>
        <v>Orange &amp; Rockland Utilities, Inc</v>
      </c>
      <c r="G2" s="1815" t="s">
        <v>3297</v>
      </c>
      <c r="H2" s="1815" t="s">
        <v>3315</v>
      </c>
      <c r="I2" s="1815"/>
      <c r="J2" s="1564"/>
      <c r="K2" s="1544"/>
    </row>
    <row r="3" spans="1:11" ht="15.2" customHeight="1">
      <c r="A3" s="1545" t="s">
        <v>3298</v>
      </c>
      <c r="B3" s="1543"/>
      <c r="C3" s="1564" t="s">
        <v>3299</v>
      </c>
      <c r="D3" s="1603" t="str">
        <f>'Data Sheet'!$C$40</f>
        <v>April 30, 2017</v>
      </c>
      <c r="E3" s="1898" t="str">
        <f>'Data Sheet'!$C$38</f>
        <v>December 31, 2016</v>
      </c>
      <c r="F3" s="1545"/>
      <c r="G3" s="1899" t="s">
        <v>3299</v>
      </c>
      <c r="H3" s="1647" t="str">
        <f>'Data Sheet'!$C$40</f>
        <v>April 30, 2017</v>
      </c>
      <c r="I3" s="1710" t="str">
        <f>'Data Sheet'!$C$38</f>
        <v>December 31, 2016</v>
      </c>
      <c r="J3" s="1708"/>
      <c r="K3" s="1900"/>
    </row>
    <row r="4" spans="1:11" ht="15.2" customHeight="1">
      <c r="A4" s="1901" t="s">
        <v>3300</v>
      </c>
      <c r="B4" s="1820"/>
      <c r="C4" s="1820"/>
      <c r="D4" s="1820"/>
      <c r="E4" s="1821"/>
      <c r="F4" s="1901" t="s">
        <v>3301</v>
      </c>
      <c r="G4" s="1820"/>
      <c r="H4" s="1820"/>
      <c r="I4" s="1820"/>
      <c r="J4" s="1820"/>
      <c r="K4" s="1821"/>
    </row>
    <row r="5" spans="1:11" ht="15.2" customHeight="1">
      <c r="A5" s="1542"/>
      <c r="B5" s="1564"/>
      <c r="C5" s="1564"/>
      <c r="D5" s="1564"/>
      <c r="E5" s="1544"/>
      <c r="F5" s="1542"/>
      <c r="G5" s="1564"/>
      <c r="H5" s="1564"/>
      <c r="I5" s="1564"/>
      <c r="J5" s="1564"/>
      <c r="K5" s="1544"/>
    </row>
    <row r="6" spans="1:11" ht="15.2" customHeight="1">
      <c r="A6" s="1902" t="s">
        <v>2124</v>
      </c>
      <c r="B6" s="1903"/>
      <c r="C6" s="1903"/>
      <c r="D6" s="1903"/>
      <c r="E6" s="1904"/>
      <c r="F6" s="1902" t="s">
        <v>303</v>
      </c>
      <c r="J6" s="1903"/>
      <c r="K6" s="1544"/>
    </row>
    <row r="7" spans="1:11" ht="15.2" customHeight="1">
      <c r="A7" s="1902"/>
      <c r="B7" s="1903"/>
      <c r="C7" s="1903"/>
      <c r="D7" s="1903"/>
      <c r="E7" s="1904"/>
      <c r="F7" s="1902" t="s">
        <v>305</v>
      </c>
      <c r="H7" s="1903"/>
      <c r="I7" s="1903"/>
      <c r="J7" s="1903"/>
      <c r="K7" s="1544"/>
    </row>
    <row r="8" spans="1:11" ht="15.2" customHeight="1">
      <c r="A8" s="1902" t="s">
        <v>779</v>
      </c>
      <c r="B8" s="1903"/>
      <c r="C8" s="1903"/>
      <c r="D8" s="1903"/>
      <c r="E8" s="1904"/>
      <c r="F8" s="1902" t="s">
        <v>777</v>
      </c>
      <c r="G8" s="1903"/>
      <c r="H8" s="1903"/>
      <c r="I8" s="1903"/>
      <c r="J8" s="1903"/>
      <c r="K8" s="1544"/>
    </row>
    <row r="9" spans="1:11" ht="15.2" customHeight="1">
      <c r="A9" s="1902" t="s">
        <v>781</v>
      </c>
      <c r="B9" s="1903"/>
      <c r="C9" s="1903"/>
      <c r="D9" s="1903"/>
      <c r="E9" s="1904"/>
      <c r="F9" s="1902" t="s">
        <v>778</v>
      </c>
      <c r="G9" s="1903"/>
      <c r="H9" s="1903"/>
      <c r="I9" s="1903"/>
      <c r="J9" s="1903"/>
      <c r="K9" s="1544"/>
    </row>
    <row r="10" spans="1:11" ht="15.2" customHeight="1">
      <c r="A10" s="1902" t="s">
        <v>782</v>
      </c>
      <c r="B10" s="1903"/>
      <c r="C10" s="1903"/>
      <c r="D10" s="1903"/>
      <c r="E10" s="1904"/>
      <c r="F10" s="1902" t="s">
        <v>780</v>
      </c>
      <c r="G10" s="1903"/>
      <c r="J10" s="1903"/>
      <c r="K10" s="1544"/>
    </row>
    <row r="11" spans="1:11" ht="15.2" customHeight="1">
      <c r="A11" s="1902"/>
      <c r="B11" s="1903"/>
      <c r="C11" s="1903"/>
      <c r="D11" s="1903"/>
      <c r="E11" s="1904"/>
      <c r="F11" s="1902"/>
      <c r="H11" s="1903"/>
      <c r="I11" s="1903"/>
      <c r="J11" s="1903"/>
      <c r="K11" s="1544"/>
    </row>
    <row r="12" spans="1:11" ht="15.2" customHeight="1">
      <c r="A12" s="1902" t="s">
        <v>784</v>
      </c>
      <c r="B12" s="1903"/>
      <c r="C12" s="1903"/>
      <c r="D12" s="1903"/>
      <c r="E12" s="1904"/>
      <c r="F12" s="1902" t="s">
        <v>3927</v>
      </c>
      <c r="G12" s="1903"/>
      <c r="H12" s="1903"/>
      <c r="I12" s="1903"/>
      <c r="J12" s="1903"/>
      <c r="K12" s="1544"/>
    </row>
    <row r="13" spans="1:11" ht="15.2" customHeight="1">
      <c r="A13" s="1902"/>
      <c r="B13" s="1903"/>
      <c r="C13" s="1903"/>
      <c r="D13" s="1903"/>
      <c r="E13" s="1904"/>
      <c r="F13" s="1902" t="s">
        <v>783</v>
      </c>
      <c r="G13" s="1903"/>
      <c r="H13" s="1903"/>
      <c r="I13" s="1903"/>
      <c r="J13" s="1903"/>
      <c r="K13" s="1544"/>
    </row>
    <row r="14" spans="1:11" ht="15.2" customHeight="1">
      <c r="A14" s="2535" t="s">
        <v>3954</v>
      </c>
      <c r="B14" s="2587"/>
      <c r="C14" s="2587"/>
      <c r="D14" s="2587"/>
      <c r="E14" s="2588"/>
      <c r="F14" s="2535" t="s">
        <v>785</v>
      </c>
      <c r="G14" s="1903"/>
      <c r="H14" s="1903"/>
      <c r="I14" s="1903"/>
      <c r="J14" s="1903"/>
      <c r="K14" s="1544"/>
    </row>
    <row r="15" spans="1:11" ht="15.2" customHeight="1">
      <c r="A15" s="2535" t="s">
        <v>3953</v>
      </c>
      <c r="B15" s="2587"/>
      <c r="C15" s="2587"/>
      <c r="D15" s="2587"/>
      <c r="E15" s="2588"/>
      <c r="F15" s="2535" t="s">
        <v>786</v>
      </c>
      <c r="G15" s="1903"/>
      <c r="H15" s="1903"/>
      <c r="I15" s="1903"/>
      <c r="J15" s="1903"/>
      <c r="K15" s="1544"/>
    </row>
    <row r="16" spans="1:11" ht="15.2" customHeight="1">
      <c r="A16" s="1902"/>
      <c r="B16" s="1903"/>
      <c r="C16" s="1903"/>
      <c r="D16" s="1903"/>
      <c r="E16" s="1904"/>
      <c r="F16" s="1902"/>
      <c r="G16" s="1903"/>
      <c r="H16" s="1903"/>
      <c r="I16" s="1903"/>
      <c r="J16" s="1903"/>
      <c r="K16" s="1544"/>
    </row>
    <row r="17" spans="1:11" ht="15.2" customHeight="1">
      <c r="A17" s="1902" t="s">
        <v>3925</v>
      </c>
      <c r="B17" s="1903"/>
      <c r="C17" s="1903"/>
      <c r="D17" s="1903"/>
      <c r="E17" s="1904"/>
      <c r="F17" s="1902" t="s">
        <v>3928</v>
      </c>
      <c r="G17" s="1903"/>
      <c r="H17" s="1903"/>
      <c r="I17" s="1903"/>
      <c r="J17" s="1903"/>
      <c r="K17" s="1544"/>
    </row>
    <row r="18" spans="1:11" ht="15.2" customHeight="1">
      <c r="A18" s="1902"/>
      <c r="B18" s="1903"/>
      <c r="C18" s="1903"/>
      <c r="D18" s="1903"/>
      <c r="E18" s="1904"/>
      <c r="F18" s="1902" t="s">
        <v>628</v>
      </c>
      <c r="G18" s="1903"/>
      <c r="H18" s="1903"/>
      <c r="I18" s="1903"/>
      <c r="J18" s="1903"/>
      <c r="K18" s="1544"/>
    </row>
    <row r="19" spans="1:11" ht="15.2" customHeight="1">
      <c r="A19" s="1902" t="s">
        <v>3926</v>
      </c>
      <c r="B19" s="1903"/>
      <c r="C19" s="1903"/>
      <c r="D19" s="1903"/>
      <c r="E19" s="1904"/>
      <c r="F19" s="1902"/>
      <c r="G19" s="1903"/>
      <c r="H19" s="1903"/>
      <c r="I19" s="1903"/>
      <c r="J19" s="1903"/>
      <c r="K19" s="1544"/>
    </row>
    <row r="20" spans="1:11" ht="15.2" customHeight="1">
      <c r="A20" s="1902" t="s">
        <v>629</v>
      </c>
      <c r="B20" s="1903"/>
      <c r="C20" s="1903"/>
      <c r="D20" s="1903"/>
      <c r="E20" s="1904"/>
      <c r="F20" s="1902" t="s">
        <v>3929</v>
      </c>
      <c r="G20" s="1903"/>
      <c r="H20" s="1903"/>
      <c r="I20" s="1903"/>
      <c r="J20" s="1903"/>
      <c r="K20" s="1544"/>
    </row>
    <row r="21" spans="1:11" ht="15.2" customHeight="1">
      <c r="A21" s="1902" t="s">
        <v>630</v>
      </c>
      <c r="B21" s="1903"/>
      <c r="C21" s="1903"/>
      <c r="D21" s="1903"/>
      <c r="E21" s="1904"/>
      <c r="F21" s="1902" t="s">
        <v>302</v>
      </c>
      <c r="G21" s="1903"/>
      <c r="H21" s="1903"/>
      <c r="I21" s="1903"/>
      <c r="J21" s="1903"/>
      <c r="K21" s="1544"/>
    </row>
    <row r="22" spans="1:11" ht="15.2" customHeight="1">
      <c r="A22" s="1902" t="s">
        <v>301</v>
      </c>
      <c r="B22" s="1903"/>
      <c r="C22" s="1903"/>
      <c r="D22" s="1903"/>
      <c r="E22" s="1904"/>
      <c r="F22" s="1902" t="s">
        <v>304</v>
      </c>
      <c r="G22" s="1903"/>
      <c r="H22" s="1903"/>
      <c r="I22" s="1903"/>
      <c r="J22" s="1903"/>
      <c r="K22" s="1544"/>
    </row>
    <row r="23" spans="1:11" ht="15.2" customHeight="1">
      <c r="A23" s="1542"/>
      <c r="B23" s="1564"/>
      <c r="C23" s="1564"/>
      <c r="D23" s="1564"/>
      <c r="E23" s="1544"/>
      <c r="F23" s="2269"/>
      <c r="G23" s="1708"/>
      <c r="H23" s="1708"/>
      <c r="I23" s="1708"/>
      <c r="J23" s="1708"/>
      <c r="K23" s="1900"/>
    </row>
    <row r="24" spans="1:11" ht="15.2" customHeight="1">
      <c r="A24" s="1905"/>
      <c r="B24" s="1906"/>
      <c r="C24" s="1907"/>
      <c r="D24" s="1556" t="s">
        <v>1841</v>
      </c>
      <c r="E24" s="1581"/>
      <c r="F24" s="1542"/>
      <c r="G24" s="1572"/>
      <c r="H24" s="1564"/>
      <c r="I24" s="1559" t="s">
        <v>1841</v>
      </c>
      <c r="J24" s="1543"/>
      <c r="K24" s="1908"/>
    </row>
    <row r="25" spans="1:11" ht="15.2" customHeight="1">
      <c r="A25" s="1570" t="s">
        <v>1733</v>
      </c>
      <c r="B25" s="1834" t="s">
        <v>176</v>
      </c>
      <c r="C25" s="1543"/>
      <c r="D25" s="1559" t="s">
        <v>3200</v>
      </c>
      <c r="E25" s="1568" t="s">
        <v>306</v>
      </c>
      <c r="F25" s="1570" t="s">
        <v>307</v>
      </c>
      <c r="G25" s="1559" t="s">
        <v>308</v>
      </c>
      <c r="H25" s="1558" t="s">
        <v>309</v>
      </c>
      <c r="I25" s="1559" t="s">
        <v>2524</v>
      </c>
      <c r="J25" s="1543"/>
      <c r="K25" s="1908" t="s">
        <v>1733</v>
      </c>
    </row>
    <row r="26" spans="1:11" ht="15.2" customHeight="1">
      <c r="A26" s="1909" t="s">
        <v>1736</v>
      </c>
      <c r="B26" s="1910" t="s">
        <v>3026</v>
      </c>
      <c r="C26" s="1546"/>
      <c r="D26" s="1562" t="s">
        <v>3027</v>
      </c>
      <c r="E26" s="1547" t="s">
        <v>3028</v>
      </c>
      <c r="F26" s="1909" t="s">
        <v>3029</v>
      </c>
      <c r="G26" s="1562" t="s">
        <v>2353</v>
      </c>
      <c r="H26" s="1561" t="s">
        <v>2354</v>
      </c>
      <c r="I26" s="1562" t="s">
        <v>2355</v>
      </c>
      <c r="J26" s="1546"/>
      <c r="K26" s="1911" t="s">
        <v>1736</v>
      </c>
    </row>
    <row r="27" spans="1:11" ht="15.2" customHeight="1">
      <c r="A27" s="1912">
        <v>1</v>
      </c>
      <c r="B27" s="1913" t="s">
        <v>310</v>
      </c>
      <c r="C27" s="1914"/>
      <c r="D27" s="1915"/>
      <c r="E27" s="1916"/>
      <c r="F27" s="1917"/>
      <c r="G27" s="1918"/>
      <c r="H27" s="1918"/>
      <c r="I27" s="1919"/>
      <c r="J27" s="1920"/>
      <c r="K27" s="1921">
        <v>1</v>
      </c>
    </row>
    <row r="28" spans="1:11" ht="15.2" customHeight="1">
      <c r="A28" s="1912">
        <v>2</v>
      </c>
      <c r="B28" s="1913" t="s">
        <v>311</v>
      </c>
      <c r="C28" s="1914"/>
      <c r="D28" s="1922"/>
      <c r="E28" s="1923"/>
      <c r="F28" s="1924"/>
      <c r="G28" s="1925"/>
      <c r="H28" s="1925"/>
      <c r="I28" s="1925">
        <f>D28+E28-F28+G28+H28</f>
        <v>0</v>
      </c>
      <c r="J28" s="1926" t="s">
        <v>312</v>
      </c>
      <c r="K28" s="1921">
        <v>2</v>
      </c>
    </row>
    <row r="29" spans="1:11" ht="15.2" customHeight="1">
      <c r="A29" s="1912">
        <v>3</v>
      </c>
      <c r="B29" s="1913" t="s">
        <v>313</v>
      </c>
      <c r="C29" s="1914"/>
      <c r="D29" s="1922">
        <v>20657</v>
      </c>
      <c r="E29" s="1927"/>
      <c r="F29" s="1928"/>
      <c r="G29" s="1864"/>
      <c r="H29" s="1864"/>
      <c r="I29" s="1864">
        <f>D29+E29-F29+G29+H29</f>
        <v>20657</v>
      </c>
      <c r="J29" s="1926" t="s">
        <v>314</v>
      </c>
      <c r="K29" s="1921">
        <v>3</v>
      </c>
    </row>
    <row r="30" spans="1:11" ht="15.2" customHeight="1">
      <c r="A30" s="1912">
        <v>4</v>
      </c>
      <c r="B30" s="1913" t="s">
        <v>315</v>
      </c>
      <c r="C30" s="1914"/>
      <c r="D30" s="1929">
        <v>20185399</v>
      </c>
      <c r="E30" s="1927">
        <v>3287079</v>
      </c>
      <c r="F30" s="1928"/>
      <c r="G30" s="1864"/>
      <c r="H30" s="1864"/>
      <c r="I30" s="1864">
        <f>D30+E30-F30+G30+H30</f>
        <v>23472478</v>
      </c>
      <c r="J30" s="1926" t="s">
        <v>316</v>
      </c>
      <c r="K30" s="1921">
        <v>4</v>
      </c>
    </row>
    <row r="31" spans="1:11" ht="15.2" customHeight="1">
      <c r="A31" s="1912">
        <v>5</v>
      </c>
      <c r="B31" s="1913" t="s">
        <v>317</v>
      </c>
      <c r="C31" s="1914"/>
      <c r="D31" s="1929">
        <f t="shared" ref="D31:I31" si="0">SUM(D28:D30)</f>
        <v>20206056</v>
      </c>
      <c r="E31" s="1927">
        <f t="shared" si="0"/>
        <v>3287079</v>
      </c>
      <c r="F31" s="1928">
        <f t="shared" si="0"/>
        <v>0</v>
      </c>
      <c r="G31" s="1864">
        <f t="shared" si="0"/>
        <v>0</v>
      </c>
      <c r="H31" s="1864">
        <f t="shared" si="0"/>
        <v>0</v>
      </c>
      <c r="I31" s="1864">
        <f t="shared" si="0"/>
        <v>23493135</v>
      </c>
      <c r="J31" s="1930"/>
      <c r="K31" s="1921">
        <v>5</v>
      </c>
    </row>
    <row r="32" spans="1:11" ht="15.2" customHeight="1">
      <c r="A32" s="1912">
        <v>6</v>
      </c>
      <c r="B32" s="1913" t="s">
        <v>318</v>
      </c>
      <c r="C32" s="1914"/>
      <c r="D32" s="1931"/>
      <c r="E32" s="1932"/>
      <c r="F32" s="1933"/>
      <c r="G32" s="1934"/>
      <c r="H32" s="1934"/>
      <c r="I32" s="1935" t="s">
        <v>1793</v>
      </c>
      <c r="J32" s="1930"/>
      <c r="K32" s="1921">
        <v>6</v>
      </c>
    </row>
    <row r="33" spans="1:12" ht="15.2" customHeight="1">
      <c r="A33" s="1912">
        <v>7</v>
      </c>
      <c r="B33" s="1913" t="s">
        <v>319</v>
      </c>
      <c r="C33" s="1914"/>
      <c r="D33" s="1936"/>
      <c r="E33" s="1937"/>
      <c r="F33" s="1938"/>
      <c r="G33" s="1939"/>
      <c r="H33" s="1939"/>
      <c r="I33" s="1940" t="s">
        <v>1793</v>
      </c>
      <c r="J33" s="1930"/>
      <c r="K33" s="1921">
        <v>7</v>
      </c>
    </row>
    <row r="34" spans="1:12" ht="15.2" customHeight="1">
      <c r="A34" s="1912">
        <v>8</v>
      </c>
      <c r="B34" s="1913" t="s">
        <v>320</v>
      </c>
      <c r="C34" s="1914"/>
      <c r="D34" s="1929" t="s">
        <v>1793</v>
      </c>
      <c r="E34" s="1923"/>
      <c r="F34" s="1928"/>
      <c r="G34" s="1864"/>
      <c r="H34" s="1864"/>
      <c r="I34" s="1864">
        <f t="shared" ref="I34" si="1">D34+E34-F34+G34+H34</f>
        <v>0</v>
      </c>
      <c r="J34" s="1926" t="s">
        <v>321</v>
      </c>
      <c r="K34" s="1921">
        <v>8</v>
      </c>
    </row>
    <row r="35" spans="1:12" ht="15.2" customHeight="1">
      <c r="A35" s="1912">
        <v>9</v>
      </c>
      <c r="B35" s="1913" t="s">
        <v>322</v>
      </c>
      <c r="C35" s="1914"/>
      <c r="D35" s="1924" t="s">
        <v>1793</v>
      </c>
      <c r="E35" s="1864"/>
      <c r="F35" s="1924"/>
      <c r="G35" s="1864"/>
      <c r="H35" s="1864"/>
      <c r="I35" s="1864">
        <v>0</v>
      </c>
      <c r="J35" s="1926" t="s">
        <v>323</v>
      </c>
      <c r="K35" s="1921">
        <v>9</v>
      </c>
    </row>
    <row r="36" spans="1:12" ht="15.2" customHeight="1">
      <c r="A36" s="1912">
        <v>10</v>
      </c>
      <c r="B36" s="1913" t="s">
        <v>324</v>
      </c>
      <c r="C36" s="1914"/>
      <c r="D36" s="1928"/>
      <c r="E36" s="1864"/>
      <c r="F36" s="1928"/>
      <c r="G36" s="1864"/>
      <c r="H36" s="1864"/>
      <c r="I36" s="1864">
        <v>0</v>
      </c>
      <c r="J36" s="1926" t="s">
        <v>325</v>
      </c>
      <c r="K36" s="1921">
        <v>10</v>
      </c>
    </row>
    <row r="37" spans="1:12" ht="15.2" customHeight="1">
      <c r="A37" s="1912">
        <v>11</v>
      </c>
      <c r="B37" s="1913" t="s">
        <v>326</v>
      </c>
      <c r="C37" s="1914"/>
      <c r="D37" s="1928"/>
      <c r="E37" s="1864"/>
      <c r="F37" s="1928"/>
      <c r="G37" s="1864"/>
      <c r="H37" s="1864"/>
      <c r="I37" s="1864">
        <v>0</v>
      </c>
      <c r="J37" s="1926" t="s">
        <v>327</v>
      </c>
      <c r="K37" s="1921">
        <v>11</v>
      </c>
    </row>
    <row r="38" spans="1:12" ht="15.2" customHeight="1">
      <c r="A38" s="1912">
        <v>12</v>
      </c>
      <c r="B38" s="1913" t="s">
        <v>4409</v>
      </c>
      <c r="C38" s="1914"/>
      <c r="D38" s="1928"/>
      <c r="E38" s="1864"/>
      <c r="F38" s="1928"/>
      <c r="G38" s="1864"/>
      <c r="H38" s="1864"/>
      <c r="I38" s="1864">
        <v>0</v>
      </c>
      <c r="J38" s="1926" t="s">
        <v>328</v>
      </c>
      <c r="K38" s="1921">
        <v>12</v>
      </c>
    </row>
    <row r="39" spans="1:12" ht="15.2" customHeight="1">
      <c r="A39" s="1912">
        <v>13</v>
      </c>
      <c r="B39" s="1913" t="s">
        <v>329</v>
      </c>
      <c r="C39" s="1914"/>
      <c r="D39" s="1928"/>
      <c r="E39" s="1864"/>
      <c r="F39" s="1928"/>
      <c r="G39" s="1864"/>
      <c r="H39" s="1864"/>
      <c r="I39" s="1864">
        <v>0</v>
      </c>
      <c r="J39" s="1926" t="s">
        <v>330</v>
      </c>
      <c r="K39" s="1921">
        <v>13</v>
      </c>
    </row>
    <row r="40" spans="1:12" ht="15.2" customHeight="1">
      <c r="A40" s="1912">
        <v>14</v>
      </c>
      <c r="B40" s="1913" t="s">
        <v>331</v>
      </c>
      <c r="C40" s="1914"/>
      <c r="D40" s="1928"/>
      <c r="E40" s="1864"/>
      <c r="F40" s="1928"/>
      <c r="G40" s="1864"/>
      <c r="H40" s="1864"/>
      <c r="I40" s="1864">
        <v>0</v>
      </c>
      <c r="J40" s="1926" t="s">
        <v>332</v>
      </c>
      <c r="K40" s="1921">
        <v>14</v>
      </c>
    </row>
    <row r="41" spans="1:12" s="1942" customFormat="1" ht="15.2" customHeight="1">
      <c r="A41" s="2589">
        <v>15</v>
      </c>
      <c r="B41" s="2590" t="s">
        <v>3930</v>
      </c>
      <c r="C41" s="2591"/>
      <c r="F41" s="2594"/>
      <c r="G41" s="2595"/>
      <c r="H41" s="2595"/>
      <c r="I41" s="2595">
        <v>0</v>
      </c>
      <c r="J41" s="2596">
        <v>-317</v>
      </c>
      <c r="K41" s="2597">
        <v>15</v>
      </c>
      <c r="L41" s="1941"/>
    </row>
    <row r="42" spans="1:12" ht="15.2" customHeight="1">
      <c r="A42" s="2589">
        <v>16</v>
      </c>
      <c r="B42" s="2590" t="s">
        <v>4602</v>
      </c>
      <c r="C42" s="2591"/>
      <c r="D42" s="2592">
        <f t="shared" ref="D42:E42" si="2">SUM(D35:D41)</f>
        <v>0</v>
      </c>
      <c r="E42" s="2593">
        <f t="shared" si="2"/>
        <v>0</v>
      </c>
      <c r="F42" s="2594">
        <f t="shared" ref="F42:H42" si="3">SUM(F34:F41)</f>
        <v>0</v>
      </c>
      <c r="G42" s="2595">
        <f t="shared" si="3"/>
        <v>0</v>
      </c>
      <c r="H42" s="2595">
        <f t="shared" si="3"/>
        <v>0</v>
      </c>
      <c r="I42" s="2595">
        <v>0</v>
      </c>
      <c r="J42" s="2598"/>
      <c r="K42" s="2597">
        <v>16</v>
      </c>
    </row>
    <row r="43" spans="1:12" ht="15.2" customHeight="1">
      <c r="A43" s="1912">
        <v>17</v>
      </c>
      <c r="B43" s="1913" t="s">
        <v>333</v>
      </c>
      <c r="C43" s="1914"/>
      <c r="D43" s="1943"/>
      <c r="E43" s="1944"/>
      <c r="F43" s="1945"/>
      <c r="G43" s="1946"/>
      <c r="H43" s="1946"/>
      <c r="I43" s="1947" t="s">
        <v>1793</v>
      </c>
      <c r="J43" s="1930"/>
      <c r="K43" s="1921">
        <v>17</v>
      </c>
    </row>
    <row r="44" spans="1:12" ht="15.2" customHeight="1">
      <c r="A44" s="1912">
        <v>18</v>
      </c>
      <c r="B44" s="1913" t="s">
        <v>334</v>
      </c>
      <c r="C44" s="1914"/>
      <c r="D44" s="1929"/>
      <c r="E44" s="1927"/>
      <c r="F44" s="1928"/>
      <c r="G44" s="1864"/>
      <c r="H44" s="1864"/>
      <c r="I44" s="1864">
        <f t="shared" ref="I44:I50" si="4">D44+E44-F44+G44+H44</f>
        <v>0</v>
      </c>
      <c r="J44" s="1926" t="s">
        <v>335</v>
      </c>
      <c r="K44" s="1921">
        <v>18</v>
      </c>
    </row>
    <row r="45" spans="1:12" ht="15.2" customHeight="1">
      <c r="A45" s="1912">
        <v>19</v>
      </c>
      <c r="B45" s="1913" t="s">
        <v>336</v>
      </c>
      <c r="C45" s="1914"/>
      <c r="D45" s="1929"/>
      <c r="E45" s="1927"/>
      <c r="F45" s="1928"/>
      <c r="G45" s="1864"/>
      <c r="H45" s="1864" t="s">
        <v>1793</v>
      </c>
      <c r="I45" s="1864">
        <f t="shared" si="4"/>
        <v>0</v>
      </c>
      <c r="J45" s="1926" t="s">
        <v>337</v>
      </c>
      <c r="K45" s="1921">
        <v>19</v>
      </c>
    </row>
    <row r="46" spans="1:12" ht="15.2" customHeight="1">
      <c r="A46" s="1912">
        <v>20</v>
      </c>
      <c r="B46" s="1913" t="s">
        <v>338</v>
      </c>
      <c r="C46" s="1914"/>
      <c r="D46" s="1929"/>
      <c r="E46" s="1927"/>
      <c r="F46" s="1928"/>
      <c r="G46" s="1864"/>
      <c r="H46" s="1864" t="s">
        <v>1793</v>
      </c>
      <c r="I46" s="1864">
        <f t="shared" si="4"/>
        <v>0</v>
      </c>
      <c r="J46" s="1926" t="s">
        <v>339</v>
      </c>
      <c r="K46" s="1921">
        <v>20</v>
      </c>
    </row>
    <row r="47" spans="1:12" ht="15.2" customHeight="1">
      <c r="A47" s="1912">
        <v>21</v>
      </c>
      <c r="B47" s="1913" t="s">
        <v>340</v>
      </c>
      <c r="C47" s="1914"/>
      <c r="D47" s="1929"/>
      <c r="E47" s="1927"/>
      <c r="F47" s="1928"/>
      <c r="G47" s="1864"/>
      <c r="H47" s="1864" t="s">
        <v>1793</v>
      </c>
      <c r="I47" s="1864">
        <f t="shared" si="4"/>
        <v>0</v>
      </c>
      <c r="J47" s="1926" t="s">
        <v>341</v>
      </c>
      <c r="K47" s="1921">
        <v>21</v>
      </c>
    </row>
    <row r="48" spans="1:12" ht="15.2" customHeight="1">
      <c r="A48" s="1912">
        <v>22</v>
      </c>
      <c r="B48" s="1913" t="s">
        <v>342</v>
      </c>
      <c r="C48" s="1914"/>
      <c r="D48" s="1929"/>
      <c r="E48" s="1927"/>
      <c r="F48" s="1928"/>
      <c r="G48" s="1864"/>
      <c r="H48" s="1864" t="s">
        <v>1793</v>
      </c>
      <c r="I48" s="1864">
        <f t="shared" si="4"/>
        <v>0</v>
      </c>
      <c r="J48" s="1926" t="s">
        <v>343</v>
      </c>
      <c r="K48" s="1921">
        <v>22</v>
      </c>
    </row>
    <row r="49" spans="1:11" ht="15.2" customHeight="1">
      <c r="A49" s="1912">
        <v>23</v>
      </c>
      <c r="B49" s="1913" t="s">
        <v>344</v>
      </c>
      <c r="C49" s="1914"/>
      <c r="D49" s="1929"/>
      <c r="E49" s="1927"/>
      <c r="F49" s="1928"/>
      <c r="G49" s="1864"/>
      <c r="H49" s="1864" t="s">
        <v>1793</v>
      </c>
      <c r="I49" s="1864">
        <f t="shared" si="4"/>
        <v>0</v>
      </c>
      <c r="J49" s="1926" t="s">
        <v>345</v>
      </c>
      <c r="K49" s="1921">
        <v>23</v>
      </c>
    </row>
    <row r="50" spans="1:11" ht="15.2" customHeight="1">
      <c r="A50" s="2589">
        <v>24</v>
      </c>
      <c r="B50" s="2590" t="s">
        <v>3931</v>
      </c>
      <c r="C50" s="2591"/>
      <c r="D50" s="2592"/>
      <c r="E50" s="2593"/>
      <c r="F50" s="2594"/>
      <c r="G50" s="2595"/>
      <c r="H50" s="2595"/>
      <c r="I50" s="2595">
        <f t="shared" si="4"/>
        <v>0</v>
      </c>
      <c r="J50" s="2596">
        <v>-326</v>
      </c>
      <c r="K50" s="2597">
        <v>24</v>
      </c>
    </row>
    <row r="51" spans="1:11" ht="15.2" customHeight="1">
      <c r="A51" s="2589">
        <v>25</v>
      </c>
      <c r="B51" s="2590" t="s">
        <v>4603</v>
      </c>
      <c r="C51" s="2591"/>
      <c r="D51" s="2592">
        <f t="shared" ref="D51:I51" si="5">SUM(D44:D50)</f>
        <v>0</v>
      </c>
      <c r="E51" s="2593">
        <f t="shared" si="5"/>
        <v>0</v>
      </c>
      <c r="F51" s="2594">
        <f t="shared" si="5"/>
        <v>0</v>
      </c>
      <c r="G51" s="2595">
        <f t="shared" si="5"/>
        <v>0</v>
      </c>
      <c r="H51" s="2595">
        <f t="shared" si="5"/>
        <v>0</v>
      </c>
      <c r="I51" s="2595">
        <f t="shared" si="5"/>
        <v>0</v>
      </c>
      <c r="J51" s="2598"/>
      <c r="K51" s="2597">
        <v>25</v>
      </c>
    </row>
    <row r="52" spans="1:11" ht="15.2" customHeight="1">
      <c r="A52" s="1912">
        <v>26</v>
      </c>
      <c r="B52" s="1913" t="s">
        <v>346</v>
      </c>
      <c r="C52" s="1914"/>
      <c r="D52" s="1943"/>
      <c r="E52" s="1944"/>
      <c r="F52" s="1945"/>
      <c r="G52" s="1946"/>
      <c r="H52" s="1946"/>
      <c r="I52" s="1947" t="s">
        <v>1793</v>
      </c>
      <c r="J52" s="1930"/>
      <c r="K52" s="1921">
        <v>26</v>
      </c>
    </row>
    <row r="53" spans="1:11" ht="15.2" customHeight="1">
      <c r="A53" s="1912">
        <v>27</v>
      </c>
      <c r="B53" s="1913" t="s">
        <v>347</v>
      </c>
      <c r="C53" s="1914"/>
      <c r="D53" s="1929"/>
      <c r="E53" s="1927"/>
      <c r="F53" s="1928"/>
      <c r="G53" s="1864" t="s">
        <v>1793</v>
      </c>
      <c r="H53" s="1864"/>
      <c r="I53" s="1864">
        <f t="shared" ref="I53:I60" si="6">D53+E53-F53+G53+H53</f>
        <v>0</v>
      </c>
      <c r="J53" s="1926" t="s">
        <v>348</v>
      </c>
      <c r="K53" s="1921">
        <v>27</v>
      </c>
    </row>
    <row r="54" spans="1:11" ht="15.2" customHeight="1">
      <c r="A54" s="1912">
        <v>28</v>
      </c>
      <c r="B54" s="1913" t="s">
        <v>1642</v>
      </c>
      <c r="C54" s="1914"/>
      <c r="D54" s="1929"/>
      <c r="E54" s="1927"/>
      <c r="F54" s="1928"/>
      <c r="G54" s="1864"/>
      <c r="H54" s="1864" t="s">
        <v>1793</v>
      </c>
      <c r="I54" s="1864">
        <f t="shared" si="6"/>
        <v>0</v>
      </c>
      <c r="J54" s="1926" t="s">
        <v>1643</v>
      </c>
      <c r="K54" s="1921">
        <v>28</v>
      </c>
    </row>
    <row r="55" spans="1:11" ht="15.2" customHeight="1">
      <c r="A55" s="1912">
        <v>29</v>
      </c>
      <c r="B55" s="1913" t="s">
        <v>1644</v>
      </c>
      <c r="C55" s="1914"/>
      <c r="D55" s="1929"/>
      <c r="E55" s="1927"/>
      <c r="F55" s="1928"/>
      <c r="G55" s="1864"/>
      <c r="H55" s="1864" t="s">
        <v>1793</v>
      </c>
      <c r="I55" s="1864">
        <f t="shared" si="6"/>
        <v>0</v>
      </c>
      <c r="J55" s="1926" t="s">
        <v>1645</v>
      </c>
      <c r="K55" s="1921">
        <v>29</v>
      </c>
    </row>
    <row r="56" spans="1:11" ht="15.2" customHeight="1">
      <c r="A56" s="1912">
        <v>30</v>
      </c>
      <c r="B56" s="1913" t="s">
        <v>1646</v>
      </c>
      <c r="C56" s="1914"/>
      <c r="D56" s="1929"/>
      <c r="E56" s="1927"/>
      <c r="F56" s="1928"/>
      <c r="G56" s="1864" t="s">
        <v>1793</v>
      </c>
      <c r="H56" s="1864" t="s">
        <v>1793</v>
      </c>
      <c r="I56" s="1864">
        <f t="shared" si="6"/>
        <v>0</v>
      </c>
      <c r="J56" s="1926" t="s">
        <v>1647</v>
      </c>
      <c r="K56" s="1921">
        <v>30</v>
      </c>
    </row>
    <row r="57" spans="1:11" ht="15.2" customHeight="1">
      <c r="A57" s="1912">
        <v>31</v>
      </c>
      <c r="B57" s="1913" t="s">
        <v>1648</v>
      </c>
      <c r="C57" s="1914"/>
      <c r="D57" s="1929"/>
      <c r="E57" s="1927"/>
      <c r="F57" s="1928"/>
      <c r="G57" s="1864" t="s">
        <v>1793</v>
      </c>
      <c r="H57" s="1864"/>
      <c r="I57" s="1864">
        <f t="shared" si="6"/>
        <v>0</v>
      </c>
      <c r="J57" s="1926" t="s">
        <v>1649</v>
      </c>
      <c r="K57" s="1921">
        <v>31</v>
      </c>
    </row>
    <row r="58" spans="1:11" ht="15.2" customHeight="1">
      <c r="A58" s="1912">
        <v>32</v>
      </c>
      <c r="B58" s="1913" t="s">
        <v>1650</v>
      </c>
      <c r="C58" s="1914"/>
      <c r="D58" s="1929"/>
      <c r="E58" s="1927"/>
      <c r="F58" s="1928"/>
      <c r="G58" s="1864"/>
      <c r="H58" s="1864"/>
      <c r="I58" s="1864">
        <f t="shared" si="6"/>
        <v>0</v>
      </c>
      <c r="J58" s="1926" t="s">
        <v>1651</v>
      </c>
      <c r="K58" s="1921">
        <v>32</v>
      </c>
    </row>
    <row r="59" spans="1:11" ht="15.2" customHeight="1">
      <c r="A59" s="1912">
        <v>33</v>
      </c>
      <c r="B59" s="1913" t="s">
        <v>1652</v>
      </c>
      <c r="C59" s="1914"/>
      <c r="D59" s="1929"/>
      <c r="E59" s="1927"/>
      <c r="F59" s="1928"/>
      <c r="G59" s="1864"/>
      <c r="H59" s="1864"/>
      <c r="I59" s="1864">
        <f t="shared" si="6"/>
        <v>0</v>
      </c>
      <c r="J59" s="1926" t="s">
        <v>1653</v>
      </c>
      <c r="K59" s="1921">
        <v>33</v>
      </c>
    </row>
    <row r="60" spans="1:11" ht="15.2" customHeight="1">
      <c r="A60" s="2589">
        <v>34</v>
      </c>
      <c r="B60" s="2590" t="s">
        <v>3932</v>
      </c>
      <c r="C60" s="2591"/>
      <c r="D60" s="2592"/>
      <c r="E60" s="2593"/>
      <c r="F60" s="2594"/>
      <c r="G60" s="2595"/>
      <c r="H60" s="2595"/>
      <c r="I60" s="2595">
        <f t="shared" si="6"/>
        <v>0</v>
      </c>
      <c r="J60" s="2596">
        <v>-337</v>
      </c>
      <c r="K60" s="2597">
        <v>34</v>
      </c>
    </row>
    <row r="61" spans="1:11" ht="15.2" customHeight="1">
      <c r="A61" s="2589">
        <v>35</v>
      </c>
      <c r="B61" s="2590" t="s">
        <v>4604</v>
      </c>
      <c r="C61" s="2591"/>
      <c r="D61" s="2592">
        <f t="shared" ref="D61:I61" si="7">SUM(D53:D60)</f>
        <v>0</v>
      </c>
      <c r="E61" s="2593">
        <f t="shared" si="7"/>
        <v>0</v>
      </c>
      <c r="F61" s="2601">
        <f t="shared" si="7"/>
        <v>0</v>
      </c>
      <c r="G61" s="2602">
        <f t="shared" si="7"/>
        <v>0</v>
      </c>
      <c r="H61" s="2602">
        <f t="shared" si="7"/>
        <v>0</v>
      </c>
      <c r="I61" s="2595">
        <f t="shared" si="7"/>
        <v>0</v>
      </c>
      <c r="J61" s="2598"/>
      <c r="K61" s="2597">
        <v>35</v>
      </c>
    </row>
    <row r="62" spans="1:11" ht="15.2" customHeight="1">
      <c r="A62" s="1912">
        <v>36</v>
      </c>
      <c r="B62" s="1913" t="s">
        <v>3121</v>
      </c>
      <c r="C62" s="1914"/>
      <c r="D62" s="1943"/>
      <c r="E62" s="1944"/>
      <c r="F62" s="1945"/>
      <c r="G62" s="1946"/>
      <c r="H62" s="1946"/>
      <c r="I62" s="1947" t="s">
        <v>1793</v>
      </c>
      <c r="J62" s="1930"/>
      <c r="K62" s="1921">
        <v>36</v>
      </c>
    </row>
    <row r="63" spans="1:11" ht="15.2" customHeight="1">
      <c r="A63" s="1912">
        <v>37</v>
      </c>
      <c r="B63" s="1913" t="s">
        <v>3122</v>
      </c>
      <c r="C63" s="1914"/>
      <c r="D63" s="1929"/>
      <c r="E63" s="1927"/>
      <c r="F63" s="1928"/>
      <c r="G63" s="1864"/>
      <c r="H63" s="1864"/>
      <c r="I63" s="1864">
        <f t="shared" ref="I63:I68" si="8">D63+E63-F63+G63+H63</f>
        <v>0</v>
      </c>
      <c r="J63" s="1926" t="s">
        <v>3123</v>
      </c>
      <c r="K63" s="1921">
        <v>37</v>
      </c>
    </row>
    <row r="64" spans="1:11" ht="15.2" customHeight="1">
      <c r="A64" s="1912">
        <v>38</v>
      </c>
      <c r="B64" s="1913" t="s">
        <v>3124</v>
      </c>
      <c r="C64" s="1914"/>
      <c r="D64" s="1929"/>
      <c r="E64" s="1927"/>
      <c r="F64" s="1928"/>
      <c r="G64" s="1864"/>
      <c r="H64" s="1864"/>
      <c r="I64" s="1864">
        <f t="shared" si="8"/>
        <v>0</v>
      </c>
      <c r="J64" s="1926" t="s">
        <v>3125</v>
      </c>
      <c r="K64" s="1921">
        <v>38</v>
      </c>
    </row>
    <row r="65" spans="1:11" ht="15.2" customHeight="1">
      <c r="A65" s="1912">
        <v>39</v>
      </c>
      <c r="B65" s="1913" t="s">
        <v>3126</v>
      </c>
      <c r="C65" s="1914"/>
      <c r="D65" s="1929"/>
      <c r="E65" s="1927"/>
      <c r="F65" s="1928"/>
      <c r="G65" s="1864"/>
      <c r="H65" s="1864"/>
      <c r="I65" s="1864">
        <f t="shared" si="8"/>
        <v>0</v>
      </c>
      <c r="J65" s="1926" t="s">
        <v>3127</v>
      </c>
      <c r="K65" s="1921">
        <v>39</v>
      </c>
    </row>
    <row r="66" spans="1:11" ht="15.2" customHeight="1">
      <c r="A66" s="1912">
        <v>40</v>
      </c>
      <c r="B66" s="1913" t="s">
        <v>3128</v>
      </c>
      <c r="C66" s="1914"/>
      <c r="D66" s="1929"/>
      <c r="E66" s="1927"/>
      <c r="F66" s="1928"/>
      <c r="G66" s="1864"/>
      <c r="H66" s="1864"/>
      <c r="I66" s="1864">
        <f t="shared" si="8"/>
        <v>0</v>
      </c>
      <c r="J66" s="1926" t="s">
        <v>3103</v>
      </c>
      <c r="K66" s="1921">
        <v>40</v>
      </c>
    </row>
    <row r="67" spans="1:11" ht="15.2" customHeight="1">
      <c r="A67" s="1912">
        <v>41</v>
      </c>
      <c r="B67" s="1913" t="s">
        <v>3104</v>
      </c>
      <c r="C67" s="1914"/>
      <c r="D67" s="1929"/>
      <c r="E67" s="1927"/>
      <c r="F67" s="1928"/>
      <c r="G67" s="1864"/>
      <c r="H67" s="1864"/>
      <c r="I67" s="1864">
        <f t="shared" si="8"/>
        <v>0</v>
      </c>
      <c r="J67" s="1926" t="s">
        <v>3105</v>
      </c>
      <c r="K67" s="1921">
        <v>41</v>
      </c>
    </row>
    <row r="68" spans="1:11" ht="15.2" customHeight="1" thickBot="1">
      <c r="A68" s="1948">
        <v>42</v>
      </c>
      <c r="B68" s="1949" t="s">
        <v>3106</v>
      </c>
      <c r="C68" s="1950"/>
      <c r="D68" s="1951"/>
      <c r="E68" s="1952"/>
      <c r="F68" s="1953"/>
      <c r="G68" s="1954"/>
      <c r="H68" s="1954"/>
      <c r="I68" s="1954">
        <f t="shared" si="8"/>
        <v>0</v>
      </c>
      <c r="J68" s="1955" t="s">
        <v>3107</v>
      </c>
      <c r="K68" s="1956">
        <v>42</v>
      </c>
    </row>
    <row r="69" spans="1:11" ht="15.2" customHeight="1">
      <c r="A69" s="1580"/>
      <c r="B69" s="1580"/>
      <c r="C69" s="1580"/>
      <c r="D69" s="1957"/>
      <c r="E69" s="1957"/>
      <c r="F69" s="1957"/>
      <c r="G69" s="1957"/>
      <c r="H69" s="1957"/>
      <c r="I69" s="1957"/>
      <c r="J69" s="1564"/>
      <c r="K69" s="1564"/>
    </row>
    <row r="70" spans="1:11" ht="15.2" customHeight="1">
      <c r="A70" s="2486" t="s">
        <v>4669</v>
      </c>
      <c r="B70" s="2486"/>
      <c r="C70" s="1564"/>
      <c r="D70" s="1564"/>
      <c r="E70" s="1564"/>
      <c r="F70" s="2486" t="s">
        <v>4669</v>
      </c>
      <c r="G70" s="2486"/>
      <c r="H70" s="1564"/>
      <c r="I70" s="1564"/>
      <c r="J70" s="1564"/>
      <c r="K70" s="1564"/>
    </row>
    <row r="71" spans="1:11" ht="15.2" customHeight="1">
      <c r="A71" s="1579" t="s">
        <v>3108</v>
      </c>
      <c r="B71" s="1579"/>
      <c r="C71" s="1579"/>
      <c r="D71" s="1579"/>
      <c r="E71" s="1579"/>
      <c r="F71" s="1579" t="s">
        <v>3109</v>
      </c>
      <c r="G71" s="1579"/>
      <c r="H71" s="1579"/>
      <c r="I71" s="1579"/>
      <c r="J71" s="1579"/>
      <c r="K71" s="1579"/>
    </row>
    <row r="72" spans="1:11" ht="15.6" customHeight="1" thickBot="1">
      <c r="A72" s="1564"/>
      <c r="B72" s="1564"/>
      <c r="C72" s="1564"/>
      <c r="D72" s="1564"/>
      <c r="E72" s="1564"/>
      <c r="F72" s="1564"/>
      <c r="G72" s="1564"/>
      <c r="H72" s="1564"/>
      <c r="I72" s="1564"/>
      <c r="J72" s="1564"/>
      <c r="K72" s="1564"/>
    </row>
    <row r="73" spans="1:11" ht="15.6" customHeight="1">
      <c r="A73" s="1538" t="s">
        <v>3295</v>
      </c>
      <c r="B73" s="1539"/>
      <c r="C73" s="1895" t="s">
        <v>3296</v>
      </c>
      <c r="D73" s="1895" t="s">
        <v>1806</v>
      </c>
      <c r="E73" s="1958" t="s">
        <v>1807</v>
      </c>
      <c r="F73" s="1538" t="s">
        <v>3295</v>
      </c>
      <c r="G73" s="1897" t="s">
        <v>3296</v>
      </c>
      <c r="H73" s="1897" t="s">
        <v>1806</v>
      </c>
      <c r="I73" s="1897" t="s">
        <v>1807</v>
      </c>
      <c r="J73" s="1694"/>
      <c r="K73" s="1896"/>
    </row>
    <row r="74" spans="1:11" ht="15.6" customHeight="1">
      <c r="A74" s="1542" t="str">
        <f>'Data Sheet'!$C$25</f>
        <v>Orange &amp; Rockland Utilities, Inc</v>
      </c>
      <c r="B74" s="1564"/>
      <c r="C74" s="1572" t="s">
        <v>3297</v>
      </c>
      <c r="D74" s="1572" t="s">
        <v>3315</v>
      </c>
      <c r="E74" s="1959"/>
      <c r="F74" s="1542" t="str">
        <f>'Data Sheet'!$C$25</f>
        <v>Orange &amp; Rockland Utilities, Inc</v>
      </c>
      <c r="G74" s="1815" t="s">
        <v>3297</v>
      </c>
      <c r="H74" s="1815" t="s">
        <v>3315</v>
      </c>
      <c r="I74" s="1815"/>
      <c r="J74" s="1564"/>
      <c r="K74" s="1544"/>
    </row>
    <row r="75" spans="1:11" ht="15.6" customHeight="1">
      <c r="A75" s="1545"/>
      <c r="B75" s="1546"/>
      <c r="C75" s="1960" t="s">
        <v>3299</v>
      </c>
      <c r="D75" s="1647" t="str">
        <f>'Data Sheet'!$C$40</f>
        <v>April 30, 2017</v>
      </c>
      <c r="E75" s="1898" t="str">
        <f>'Data Sheet'!$C$38</f>
        <v>December 31, 2016</v>
      </c>
      <c r="F75" s="1545"/>
      <c r="G75" s="1899" t="s">
        <v>3299</v>
      </c>
      <c r="H75" s="1603" t="str">
        <f>'Data Sheet'!$C$40</f>
        <v>April 30, 2017</v>
      </c>
      <c r="I75" s="1899" t="str">
        <f>'Data Sheet'!$C$38</f>
        <v>December 31, 2016</v>
      </c>
      <c r="J75" s="1708"/>
      <c r="K75" s="1900"/>
    </row>
    <row r="76" spans="1:11" ht="15.6" customHeight="1">
      <c r="A76" s="1961"/>
      <c r="B76" s="1962" t="s">
        <v>3110</v>
      </c>
      <c r="C76" s="1962"/>
      <c r="D76" s="1962"/>
      <c r="E76" s="1963"/>
      <c r="F76" s="1961" t="s">
        <v>3111</v>
      </c>
      <c r="G76" s="1962"/>
      <c r="H76" s="1962"/>
      <c r="I76" s="1962"/>
      <c r="J76" s="1962"/>
      <c r="K76" s="1963"/>
    </row>
    <row r="77" spans="1:11" ht="15.6" customHeight="1">
      <c r="A77" s="1905"/>
      <c r="B77" s="1906"/>
      <c r="C77" s="1907"/>
      <c r="D77" s="1555" t="s">
        <v>1841</v>
      </c>
      <c r="E77" s="1964"/>
      <c r="F77" s="1542"/>
      <c r="G77" s="1815"/>
      <c r="H77" s="1815"/>
      <c r="I77" s="1559" t="s">
        <v>1841</v>
      </c>
      <c r="J77" s="1564"/>
      <c r="K77" s="1908"/>
    </row>
    <row r="78" spans="1:11" ht="15.6" customHeight="1">
      <c r="A78" s="1570" t="s">
        <v>1733</v>
      </c>
      <c r="B78" s="1834" t="s">
        <v>176</v>
      </c>
      <c r="C78" s="1543"/>
      <c r="D78" s="1558" t="s">
        <v>3200</v>
      </c>
      <c r="E78" s="1908" t="s">
        <v>3201</v>
      </c>
      <c r="F78" s="1570" t="s">
        <v>307</v>
      </c>
      <c r="G78" s="1834" t="s">
        <v>308</v>
      </c>
      <c r="H78" s="1834" t="s">
        <v>309</v>
      </c>
      <c r="I78" s="1559" t="s">
        <v>2524</v>
      </c>
      <c r="J78" s="1564"/>
      <c r="K78" s="1908" t="s">
        <v>1733</v>
      </c>
    </row>
    <row r="79" spans="1:11" ht="15.6" customHeight="1">
      <c r="A79" s="1909" t="s">
        <v>1736</v>
      </c>
      <c r="B79" s="1910" t="s">
        <v>3026</v>
      </c>
      <c r="C79" s="1546"/>
      <c r="D79" s="1561" t="s">
        <v>3027</v>
      </c>
      <c r="E79" s="1911" t="s">
        <v>3028</v>
      </c>
      <c r="F79" s="1909" t="s">
        <v>3029</v>
      </c>
      <c r="G79" s="1910" t="s">
        <v>2353</v>
      </c>
      <c r="H79" s="1910" t="s">
        <v>2354</v>
      </c>
      <c r="I79" s="1562" t="s">
        <v>2355</v>
      </c>
      <c r="J79" s="1708"/>
      <c r="K79" s="1911" t="s">
        <v>1736</v>
      </c>
    </row>
    <row r="80" spans="1:11" ht="15.6" customHeight="1">
      <c r="A80" s="1912">
        <v>43</v>
      </c>
      <c r="B80" s="1962" t="s">
        <v>3112</v>
      </c>
      <c r="C80" s="1914"/>
      <c r="D80" s="1922"/>
      <c r="E80" s="1965"/>
      <c r="F80" s="1924"/>
      <c r="G80" s="1966"/>
      <c r="H80" s="1966"/>
      <c r="I80" s="1929">
        <f>D80+E80-F80+G80+H80</f>
        <v>0</v>
      </c>
      <c r="J80" s="1967" t="s">
        <v>3113</v>
      </c>
      <c r="K80" s="1968">
        <v>43</v>
      </c>
    </row>
    <row r="81" spans="1:11" ht="15.6" customHeight="1">
      <c r="A81" s="2589">
        <v>44</v>
      </c>
      <c r="B81" s="2590" t="s">
        <v>3933</v>
      </c>
      <c r="C81" s="2591"/>
      <c r="D81" s="2592"/>
      <c r="E81" s="2593"/>
      <c r="F81" s="2594"/>
      <c r="G81" s="2595"/>
      <c r="H81" s="2595"/>
      <c r="I81" s="2592">
        <f>D81+E81-F81+G81+H81</f>
        <v>0</v>
      </c>
      <c r="J81" s="2616">
        <v>-347</v>
      </c>
      <c r="K81" s="2597">
        <v>44</v>
      </c>
    </row>
    <row r="82" spans="1:11" ht="15.6" customHeight="1">
      <c r="A82" s="2589">
        <v>45</v>
      </c>
      <c r="B82" s="2491" t="s">
        <v>4221</v>
      </c>
      <c r="C82" s="2607"/>
      <c r="D82" s="2592"/>
      <c r="E82" s="2593"/>
      <c r="F82" s="2594"/>
      <c r="G82" s="2595"/>
      <c r="H82" s="2595"/>
      <c r="I82" s="2592">
        <f>D82+E82-F82+G82+H82</f>
        <v>0</v>
      </c>
      <c r="J82" s="2596">
        <v>-348</v>
      </c>
      <c r="K82" s="2597">
        <v>45</v>
      </c>
    </row>
    <row r="83" spans="1:11" ht="15.6" customHeight="1">
      <c r="A83" s="2589">
        <v>46</v>
      </c>
      <c r="B83" s="2491" t="s">
        <v>4611</v>
      </c>
      <c r="C83" s="2607"/>
      <c r="D83" s="2592">
        <f t="shared" ref="D83:I83" si="9">SUM(D63:D68)+SUM(D80:D82)</f>
        <v>0</v>
      </c>
      <c r="E83" s="2617">
        <f t="shared" si="9"/>
        <v>0</v>
      </c>
      <c r="F83" s="2595">
        <f t="shared" si="9"/>
        <v>0</v>
      </c>
      <c r="G83" s="2592">
        <f t="shared" si="9"/>
        <v>0</v>
      </c>
      <c r="H83" s="2592">
        <f t="shared" si="9"/>
        <v>0</v>
      </c>
      <c r="I83" s="2592">
        <f t="shared" si="9"/>
        <v>0</v>
      </c>
      <c r="J83" s="2609"/>
      <c r="K83" s="2610">
        <v>46</v>
      </c>
    </row>
    <row r="84" spans="1:11" ht="15.6" customHeight="1">
      <c r="A84" s="2589">
        <v>47</v>
      </c>
      <c r="B84" s="2491" t="s">
        <v>4612</v>
      </c>
      <c r="C84" s="2607"/>
      <c r="D84" s="2592">
        <f t="shared" ref="D84:I84" si="10">D42+D51+D61+D83</f>
        <v>0</v>
      </c>
      <c r="E84" s="2608">
        <f t="shared" si="10"/>
        <v>0</v>
      </c>
      <c r="F84" s="2594">
        <f t="shared" si="10"/>
        <v>0</v>
      </c>
      <c r="G84" s="2599">
        <f t="shared" si="10"/>
        <v>0</v>
      </c>
      <c r="H84" s="2599">
        <f t="shared" si="10"/>
        <v>0</v>
      </c>
      <c r="I84" s="2592">
        <f t="shared" si="10"/>
        <v>0</v>
      </c>
      <c r="J84" s="2609"/>
      <c r="K84" s="2610">
        <v>47</v>
      </c>
    </row>
    <row r="85" spans="1:11" ht="15.6" customHeight="1">
      <c r="A85" s="1912">
        <v>48</v>
      </c>
      <c r="B85" s="1708" t="s">
        <v>3114</v>
      </c>
      <c r="C85" s="1546"/>
      <c r="D85" s="1943"/>
      <c r="E85" s="1944"/>
      <c r="F85" s="1945"/>
      <c r="G85" s="1946"/>
      <c r="H85" s="1946"/>
      <c r="I85" s="1947"/>
      <c r="J85" s="1962"/>
      <c r="K85" s="1968">
        <v>48</v>
      </c>
    </row>
    <row r="86" spans="1:11" ht="15.6" customHeight="1">
      <c r="A86" s="1912">
        <v>49</v>
      </c>
      <c r="B86" s="1708" t="s">
        <v>3115</v>
      </c>
      <c r="C86" s="1546"/>
      <c r="D86" s="1929">
        <v>9070238</v>
      </c>
      <c r="E86" s="1927"/>
      <c r="F86" s="1928"/>
      <c r="G86" s="1971"/>
      <c r="H86" s="1970"/>
      <c r="I86" s="1929">
        <f t="shared" ref="I86:I93" si="11">D86+E86-F86+G86+H86</f>
        <v>9070238</v>
      </c>
      <c r="J86" s="1967" t="s">
        <v>3116</v>
      </c>
      <c r="K86" s="1968">
        <v>49</v>
      </c>
    </row>
    <row r="87" spans="1:11" ht="15.6" customHeight="1">
      <c r="A87" s="2589">
        <v>50</v>
      </c>
      <c r="B87" s="2491" t="s">
        <v>4222</v>
      </c>
      <c r="C87" s="2607"/>
      <c r="D87" s="1929">
        <v>0</v>
      </c>
      <c r="E87" s="1927">
        <v>0</v>
      </c>
      <c r="F87" s="2594">
        <v>0</v>
      </c>
      <c r="G87" s="2600"/>
      <c r="H87" s="2599"/>
      <c r="I87" s="2592">
        <f t="shared" si="11"/>
        <v>0</v>
      </c>
      <c r="J87" s="2615" t="s">
        <v>4223</v>
      </c>
      <c r="K87" s="2610">
        <v>50</v>
      </c>
    </row>
    <row r="88" spans="1:11" ht="15.6" customHeight="1">
      <c r="A88" s="1912">
        <v>51</v>
      </c>
      <c r="B88" s="1708" t="s">
        <v>3117</v>
      </c>
      <c r="C88" s="1546"/>
      <c r="D88" s="3003">
        <v>9750360</v>
      </c>
      <c r="E88" s="3003">
        <v>731084</v>
      </c>
      <c r="F88" s="1928">
        <v>289325</v>
      </c>
      <c r="G88" s="1971"/>
      <c r="H88" s="1970"/>
      <c r="I88" s="1929">
        <f t="shared" si="11"/>
        <v>10192119</v>
      </c>
      <c r="J88" s="1967" t="s">
        <v>3118</v>
      </c>
      <c r="K88" s="1968">
        <v>51</v>
      </c>
    </row>
    <row r="89" spans="1:11" ht="15.6" customHeight="1">
      <c r="A89" s="1912">
        <v>52</v>
      </c>
      <c r="B89" s="1708" t="s">
        <v>3119</v>
      </c>
      <c r="C89" s="1546"/>
      <c r="D89" s="1929">
        <v>84999852</v>
      </c>
      <c r="E89" s="1927">
        <v>9607052</v>
      </c>
      <c r="F89" s="1928">
        <v>531661</v>
      </c>
      <c r="G89" s="1971"/>
      <c r="H89" s="1966"/>
      <c r="I89" s="1929">
        <f t="shared" si="11"/>
        <v>94075243</v>
      </c>
      <c r="J89" s="1967" t="s">
        <v>3120</v>
      </c>
      <c r="K89" s="1968">
        <v>52</v>
      </c>
    </row>
    <row r="90" spans="1:11" ht="15.6" customHeight="1">
      <c r="A90" s="1912">
        <v>53</v>
      </c>
      <c r="B90" s="1708" t="s">
        <v>1916</v>
      </c>
      <c r="C90" s="1546"/>
      <c r="D90" s="1929">
        <v>9591371</v>
      </c>
      <c r="E90" s="1927">
        <v>-263986</v>
      </c>
      <c r="F90" s="1928">
        <v>1572</v>
      </c>
      <c r="G90" s="1971"/>
      <c r="H90" s="1970"/>
      <c r="I90" s="1929">
        <f t="shared" si="11"/>
        <v>9325813</v>
      </c>
      <c r="J90" s="1967" t="s">
        <v>1917</v>
      </c>
      <c r="K90" s="1968">
        <v>53</v>
      </c>
    </row>
    <row r="91" spans="1:11" ht="15.6" customHeight="1">
      <c r="A91" s="1912">
        <v>54</v>
      </c>
      <c r="B91" s="1708" t="s">
        <v>1918</v>
      </c>
      <c r="C91" s="1546"/>
      <c r="D91" s="1929">
        <v>78597603</v>
      </c>
      <c r="E91" s="1927">
        <v>-5101940</v>
      </c>
      <c r="F91" s="1928">
        <v>31130</v>
      </c>
      <c r="G91" s="1971"/>
      <c r="H91" s="1970"/>
      <c r="I91" s="1929">
        <f t="shared" si="11"/>
        <v>73464533</v>
      </c>
      <c r="J91" s="1967" t="s">
        <v>643</v>
      </c>
      <c r="K91" s="1968">
        <v>54</v>
      </c>
    </row>
    <row r="92" spans="1:11" ht="15.6" customHeight="1">
      <c r="A92" s="1912">
        <v>55</v>
      </c>
      <c r="B92" s="1708" t="s">
        <v>644</v>
      </c>
      <c r="C92" s="1546"/>
      <c r="D92" s="1929">
        <v>48039550</v>
      </c>
      <c r="E92" s="1927">
        <v>8291214</v>
      </c>
      <c r="F92" s="1928"/>
      <c r="G92" s="1971"/>
      <c r="H92" s="1970"/>
      <c r="I92" s="1929">
        <f t="shared" si="11"/>
        <v>56330764</v>
      </c>
      <c r="J92" s="1967" t="s">
        <v>645</v>
      </c>
      <c r="K92" s="1968">
        <v>55</v>
      </c>
    </row>
    <row r="93" spans="1:11" ht="15.6" customHeight="1">
      <c r="A93" s="1912">
        <v>56</v>
      </c>
      <c r="B93" s="1708" t="s">
        <v>646</v>
      </c>
      <c r="C93" s="1546"/>
      <c r="D93" s="2592">
        <v>5374512</v>
      </c>
      <c r="E93" s="2593">
        <v>9476</v>
      </c>
      <c r="F93" s="1928"/>
      <c r="G93" s="1971"/>
      <c r="H93" s="1970"/>
      <c r="I93" s="1929">
        <f t="shared" si="11"/>
        <v>5383988</v>
      </c>
      <c r="J93" s="1967" t="s">
        <v>647</v>
      </c>
      <c r="K93" s="1968">
        <v>56</v>
      </c>
    </row>
    <row r="94" spans="1:11" ht="15.6" customHeight="1">
      <c r="A94" s="1912">
        <v>57</v>
      </c>
      <c r="B94" s="1708" t="s">
        <v>648</v>
      </c>
      <c r="C94" s="1546"/>
      <c r="D94" s="1929">
        <v>15368405</v>
      </c>
      <c r="E94" s="1969">
        <v>369991</v>
      </c>
      <c r="F94" s="1928"/>
      <c r="G94" s="1971"/>
      <c r="H94" s="1970"/>
      <c r="I94" s="1929">
        <f t="shared" ref="I94:I96" si="12">D94+E94-F94+G94+H94</f>
        <v>15738396</v>
      </c>
      <c r="J94" s="1967" t="s">
        <v>649</v>
      </c>
      <c r="K94" s="1968">
        <v>57</v>
      </c>
    </row>
    <row r="95" spans="1:11" ht="15.6" customHeight="1">
      <c r="A95" s="1912">
        <v>58</v>
      </c>
      <c r="B95" s="1708" t="s">
        <v>650</v>
      </c>
      <c r="C95" s="1546"/>
      <c r="D95" s="1929">
        <v>1194633</v>
      </c>
      <c r="E95" s="1969"/>
      <c r="F95" s="1928"/>
      <c r="G95" s="1971"/>
      <c r="H95" s="1970"/>
      <c r="I95" s="1929">
        <f t="shared" si="12"/>
        <v>1194633</v>
      </c>
      <c r="J95" s="1967" t="s">
        <v>651</v>
      </c>
      <c r="K95" s="1968">
        <v>58</v>
      </c>
    </row>
    <row r="96" spans="1:11" ht="15.6" customHeight="1">
      <c r="A96" s="2589">
        <v>59</v>
      </c>
      <c r="B96" s="2590" t="s">
        <v>3934</v>
      </c>
      <c r="C96" s="2591"/>
      <c r="D96" s="2592"/>
      <c r="E96" s="2593"/>
      <c r="F96" s="2594"/>
      <c r="G96" s="2595"/>
      <c r="H96" s="2595"/>
      <c r="I96" s="2592">
        <f t="shared" si="12"/>
        <v>0</v>
      </c>
      <c r="J96" s="2611" t="s">
        <v>3951</v>
      </c>
      <c r="K96" s="2589">
        <v>59</v>
      </c>
    </row>
    <row r="97" spans="1:11" ht="15.6" customHeight="1">
      <c r="A97" s="2589">
        <v>60</v>
      </c>
      <c r="B97" s="2491" t="s">
        <v>4610</v>
      </c>
      <c r="C97" s="2607"/>
      <c r="D97" s="2592">
        <f>SUM(D86:D96)</f>
        <v>261986524</v>
      </c>
      <c r="E97" s="2608">
        <f>SUM(E86:E96)</f>
        <v>13642891</v>
      </c>
      <c r="F97" s="2594">
        <f t="shared" ref="F97:I97" si="13">SUM(F86:F96)</f>
        <v>853688</v>
      </c>
      <c r="G97" s="2600">
        <f t="shared" si="13"/>
        <v>0</v>
      </c>
      <c r="H97" s="2599">
        <f t="shared" si="13"/>
        <v>0</v>
      </c>
      <c r="I97" s="2592">
        <f t="shared" si="13"/>
        <v>274775727</v>
      </c>
      <c r="J97" s="2609"/>
      <c r="K97" s="2610">
        <v>60</v>
      </c>
    </row>
    <row r="98" spans="1:11" ht="15.6" customHeight="1">
      <c r="A98" s="1912">
        <v>61</v>
      </c>
      <c r="B98" s="1708" t="s">
        <v>652</v>
      </c>
      <c r="C98" s="1546"/>
      <c r="D98" s="1943"/>
      <c r="E98" s="1944"/>
      <c r="F98" s="1945"/>
      <c r="G98" s="1946"/>
      <c r="H98" s="1946"/>
      <c r="I98" s="1947"/>
      <c r="J98" s="1962"/>
      <c r="K98" s="1968">
        <v>61</v>
      </c>
    </row>
    <row r="99" spans="1:11" ht="15.6" customHeight="1">
      <c r="A99" s="1912">
        <v>62</v>
      </c>
      <c r="B99" s="1708" t="s">
        <v>653</v>
      </c>
      <c r="C99" s="1546"/>
      <c r="D99" s="1929">
        <v>6679571</v>
      </c>
      <c r="E99" s="1969">
        <v>150723</v>
      </c>
      <c r="F99" s="1928"/>
      <c r="G99" s="1971" t="s">
        <v>1793</v>
      </c>
      <c r="H99" s="1970"/>
      <c r="I99" s="1929">
        <f t="shared" ref="I99:I113" si="14">D99+E99-F99+G99+H99</f>
        <v>6830294</v>
      </c>
      <c r="J99" s="1967" t="s">
        <v>654</v>
      </c>
      <c r="K99" s="1968">
        <v>62</v>
      </c>
    </row>
    <row r="100" spans="1:11" ht="15.6" customHeight="1">
      <c r="A100" s="1912">
        <v>63</v>
      </c>
      <c r="B100" s="1708" t="s">
        <v>655</v>
      </c>
      <c r="C100" s="1546"/>
      <c r="D100" s="1929">
        <v>14167445</v>
      </c>
      <c r="E100" s="1969">
        <v>163601</v>
      </c>
      <c r="F100" s="1928"/>
      <c r="G100" s="1971"/>
      <c r="H100" s="1970"/>
      <c r="I100" s="1929">
        <f t="shared" si="14"/>
        <v>14331046</v>
      </c>
      <c r="J100" s="1967" t="s">
        <v>656</v>
      </c>
      <c r="K100" s="1968">
        <v>63</v>
      </c>
    </row>
    <row r="101" spans="1:11" ht="15.6" customHeight="1">
      <c r="A101" s="1912">
        <v>64</v>
      </c>
      <c r="B101" s="1708" t="s">
        <v>657</v>
      </c>
      <c r="C101" s="1546"/>
      <c r="D101" s="1929">
        <v>153126093</v>
      </c>
      <c r="E101" s="1969">
        <v>25300445</v>
      </c>
      <c r="F101" s="1928">
        <v>146069</v>
      </c>
      <c r="G101" s="1971"/>
      <c r="H101" s="1970"/>
      <c r="I101" s="1929">
        <f t="shared" si="14"/>
        <v>178280469</v>
      </c>
      <c r="J101" s="1967" t="s">
        <v>658</v>
      </c>
      <c r="K101" s="1968">
        <v>64</v>
      </c>
    </row>
    <row r="102" spans="1:11" ht="15.6" customHeight="1">
      <c r="A102" s="2589">
        <v>65</v>
      </c>
      <c r="B102" s="2491" t="s">
        <v>4609</v>
      </c>
      <c r="C102" s="2607"/>
      <c r="D102" s="2592"/>
      <c r="E102" s="2608"/>
      <c r="F102" s="2594"/>
      <c r="G102" s="2600"/>
      <c r="H102" s="2599"/>
      <c r="I102" s="2592">
        <f t="shared" si="14"/>
        <v>0</v>
      </c>
      <c r="J102" s="2614" t="s">
        <v>659</v>
      </c>
      <c r="K102" s="2610">
        <v>65</v>
      </c>
    </row>
    <row r="103" spans="1:11" ht="15.6" customHeight="1">
      <c r="A103" s="1912">
        <v>66</v>
      </c>
      <c r="B103" s="1708" t="s">
        <v>660</v>
      </c>
      <c r="C103" s="1546"/>
      <c r="D103" s="1929">
        <v>155313423</v>
      </c>
      <c r="E103" s="1969">
        <v>6406872</v>
      </c>
      <c r="F103" s="1928">
        <v>685815</v>
      </c>
      <c r="G103" s="1971"/>
      <c r="H103" s="1970">
        <v>-2312021</v>
      </c>
      <c r="I103" s="1929">
        <f t="shared" si="14"/>
        <v>158722459</v>
      </c>
      <c r="J103" s="1967" t="s">
        <v>661</v>
      </c>
      <c r="K103" s="1968">
        <v>66</v>
      </c>
    </row>
    <row r="104" spans="1:11" ht="15.6" customHeight="1">
      <c r="A104" s="1912">
        <v>67</v>
      </c>
      <c r="B104" s="1708" t="s">
        <v>662</v>
      </c>
      <c r="C104" s="1546"/>
      <c r="D104" s="1929">
        <v>172427879</v>
      </c>
      <c r="E104" s="1969">
        <v>5878005</v>
      </c>
      <c r="F104" s="1928">
        <v>540592</v>
      </c>
      <c r="G104" s="1971"/>
      <c r="H104" s="1970"/>
      <c r="I104" s="1929">
        <f t="shared" si="14"/>
        <v>177765292</v>
      </c>
      <c r="J104" s="1967" t="s">
        <v>663</v>
      </c>
      <c r="K104" s="1968">
        <v>67</v>
      </c>
    </row>
    <row r="105" spans="1:11" ht="15.6" customHeight="1">
      <c r="A105" s="1912">
        <v>68</v>
      </c>
      <c r="B105" s="1708" t="s">
        <v>664</v>
      </c>
      <c r="C105" s="1546"/>
      <c r="D105" s="1929">
        <v>25805471</v>
      </c>
      <c r="E105" s="1969">
        <v>277632</v>
      </c>
      <c r="F105" s="1928">
        <v>2763</v>
      </c>
      <c r="G105" s="1971"/>
      <c r="H105" s="1970"/>
      <c r="I105" s="1929">
        <f t="shared" si="14"/>
        <v>26080340</v>
      </c>
      <c r="J105" s="1967" t="s">
        <v>665</v>
      </c>
      <c r="K105" s="1968">
        <v>68</v>
      </c>
    </row>
    <row r="106" spans="1:11" ht="15.6" customHeight="1">
      <c r="A106" s="1912">
        <v>69</v>
      </c>
      <c r="B106" s="1708" t="s">
        <v>666</v>
      </c>
      <c r="C106" s="1546"/>
      <c r="D106" s="1929">
        <v>128461820</v>
      </c>
      <c r="E106" s="1969">
        <v>5361335</v>
      </c>
      <c r="F106" s="1928">
        <v>24040</v>
      </c>
      <c r="G106" s="1971"/>
      <c r="H106" s="1970"/>
      <c r="I106" s="1929">
        <f t="shared" si="14"/>
        <v>133799115</v>
      </c>
      <c r="J106" s="1967" t="s">
        <v>667</v>
      </c>
      <c r="K106" s="1968">
        <v>69</v>
      </c>
    </row>
    <row r="107" spans="1:11" ht="15.6" customHeight="1">
      <c r="A107" s="1912">
        <v>70</v>
      </c>
      <c r="B107" s="1708" t="s">
        <v>668</v>
      </c>
      <c r="C107" s="1546"/>
      <c r="D107" s="1929">
        <v>119799462</v>
      </c>
      <c r="E107" s="1969">
        <v>4741499</v>
      </c>
      <c r="F107" s="1928">
        <v>1707741</v>
      </c>
      <c r="G107" s="1971"/>
      <c r="H107" s="1970">
        <v>-635533</v>
      </c>
      <c r="I107" s="1929">
        <f t="shared" si="14"/>
        <v>122197687</v>
      </c>
      <c r="J107" s="1967" t="s">
        <v>669</v>
      </c>
      <c r="K107" s="1968">
        <v>70</v>
      </c>
    </row>
    <row r="108" spans="1:11" ht="15.6" customHeight="1">
      <c r="A108" s="1912">
        <v>71</v>
      </c>
      <c r="B108" s="1708" t="s">
        <v>670</v>
      </c>
      <c r="C108" s="1546"/>
      <c r="D108" s="1929">
        <v>36217652</v>
      </c>
      <c r="E108" s="1969">
        <v>1548987</v>
      </c>
      <c r="F108" s="1928">
        <v>30593</v>
      </c>
      <c r="G108" s="1971"/>
      <c r="H108" s="1970"/>
      <c r="I108" s="1929">
        <f t="shared" si="14"/>
        <v>37736046</v>
      </c>
      <c r="J108" s="1967" t="s">
        <v>671</v>
      </c>
      <c r="K108" s="1968">
        <v>71</v>
      </c>
    </row>
    <row r="109" spans="1:11" ht="15.6" customHeight="1">
      <c r="A109" s="1912">
        <v>72</v>
      </c>
      <c r="B109" s="1708" t="s">
        <v>672</v>
      </c>
      <c r="C109" s="1546"/>
      <c r="D109" s="1929">
        <v>32775690</v>
      </c>
      <c r="E109" s="1969">
        <v>1335412</v>
      </c>
      <c r="F109" s="1928">
        <v>356083</v>
      </c>
      <c r="G109" s="1971"/>
      <c r="H109" s="1970">
        <v>11433</v>
      </c>
      <c r="I109" s="1929">
        <f t="shared" si="14"/>
        <v>33766452</v>
      </c>
      <c r="J109" s="1967" t="s">
        <v>673</v>
      </c>
      <c r="K109" s="1968">
        <v>72</v>
      </c>
    </row>
    <row r="110" spans="1:11" ht="15.6" customHeight="1">
      <c r="A110" s="1912">
        <v>73</v>
      </c>
      <c r="B110" s="1708" t="s">
        <v>674</v>
      </c>
      <c r="C110" s="1546"/>
      <c r="D110" s="1929">
        <v>518730</v>
      </c>
      <c r="E110" s="1969"/>
      <c r="F110" s="1928"/>
      <c r="G110" s="1971"/>
      <c r="H110" s="1970"/>
      <c r="I110" s="1929">
        <f t="shared" si="14"/>
        <v>518730</v>
      </c>
      <c r="J110" s="1967" t="s">
        <v>675</v>
      </c>
      <c r="K110" s="1968">
        <v>73</v>
      </c>
    </row>
    <row r="111" spans="1:11" ht="15.6" customHeight="1">
      <c r="A111" s="1912">
        <v>74</v>
      </c>
      <c r="B111" s="1708" t="s">
        <v>676</v>
      </c>
      <c r="C111" s="1546"/>
      <c r="D111" s="1972"/>
      <c r="E111" s="1969"/>
      <c r="F111" s="1928"/>
      <c r="G111" s="1971"/>
      <c r="H111" s="1970"/>
      <c r="I111" s="1929">
        <f t="shared" si="14"/>
        <v>0</v>
      </c>
      <c r="J111" s="1967" t="s">
        <v>677</v>
      </c>
      <c r="K111" s="1968">
        <v>74</v>
      </c>
    </row>
    <row r="112" spans="1:11" ht="15.6" customHeight="1">
      <c r="A112" s="1912">
        <v>75</v>
      </c>
      <c r="B112" s="1708" t="s">
        <v>678</v>
      </c>
      <c r="C112" s="1546"/>
      <c r="D112" s="1929">
        <v>16256498</v>
      </c>
      <c r="E112" s="1969">
        <v>1217138</v>
      </c>
      <c r="F112" s="1928">
        <v>1495538</v>
      </c>
      <c r="G112" s="1971"/>
      <c r="H112" s="1970"/>
      <c r="I112" s="1929">
        <f t="shared" si="14"/>
        <v>15978098</v>
      </c>
      <c r="J112" s="1967" t="s">
        <v>679</v>
      </c>
      <c r="K112" s="1968">
        <v>75</v>
      </c>
    </row>
    <row r="113" spans="1:12" ht="15.6" customHeight="1">
      <c r="A113" s="2589">
        <v>76</v>
      </c>
      <c r="B113" s="2590" t="s">
        <v>3935</v>
      </c>
      <c r="C113" s="2591"/>
      <c r="D113" s="2592"/>
      <c r="E113" s="2593"/>
      <c r="F113" s="2594"/>
      <c r="G113" s="2595"/>
      <c r="H113" s="2595"/>
      <c r="I113" s="2592">
        <f t="shared" si="14"/>
        <v>0</v>
      </c>
      <c r="J113" s="2611" t="s">
        <v>3944</v>
      </c>
      <c r="K113" s="2589">
        <v>76</v>
      </c>
    </row>
    <row r="114" spans="1:12" ht="15.6" customHeight="1">
      <c r="A114" s="2589">
        <v>77</v>
      </c>
      <c r="B114" s="2491" t="s">
        <v>4608</v>
      </c>
      <c r="C114" s="2607"/>
      <c r="D114" s="2592">
        <f t="shared" ref="D114:I114" si="15">SUM(D99:D113)</f>
        <v>861549734</v>
      </c>
      <c r="E114" s="2608">
        <f t="shared" si="15"/>
        <v>52381649</v>
      </c>
      <c r="F114" s="2594">
        <f t="shared" si="15"/>
        <v>4989234</v>
      </c>
      <c r="G114" s="2600">
        <f t="shared" si="15"/>
        <v>0</v>
      </c>
      <c r="H114" s="2599">
        <f t="shared" si="15"/>
        <v>-2936121</v>
      </c>
      <c r="I114" s="2592">
        <f t="shared" si="15"/>
        <v>906006028</v>
      </c>
      <c r="J114" s="2609"/>
      <c r="K114" s="2610">
        <v>77</v>
      </c>
    </row>
    <row r="115" spans="1:12" ht="15.6" customHeight="1">
      <c r="A115" s="2589">
        <v>78</v>
      </c>
      <c r="B115" s="2491" t="s">
        <v>3937</v>
      </c>
      <c r="C115" s="2607"/>
      <c r="D115" s="1943"/>
      <c r="E115" s="1944"/>
      <c r="F115" s="1945"/>
      <c r="G115" s="1946"/>
      <c r="H115" s="1946"/>
      <c r="I115" s="1947"/>
      <c r="J115" s="2606"/>
      <c r="K115" s="2610">
        <v>78</v>
      </c>
    </row>
    <row r="116" spans="1:12" ht="15.6" customHeight="1">
      <c r="A116" s="2589">
        <v>79</v>
      </c>
      <c r="B116" s="2491" t="s">
        <v>3938</v>
      </c>
      <c r="C116" s="2607"/>
      <c r="D116" s="2612"/>
      <c r="E116" s="2593"/>
      <c r="F116" s="2601"/>
      <c r="G116" s="2613"/>
      <c r="H116" s="2613"/>
      <c r="I116" s="2595"/>
      <c r="J116" s="2611" t="s">
        <v>3943</v>
      </c>
      <c r="K116" s="2610">
        <v>79</v>
      </c>
    </row>
    <row r="117" spans="1:12" ht="15.6" customHeight="1">
      <c r="A117" s="2589">
        <v>80</v>
      </c>
      <c r="B117" s="2491" t="s">
        <v>3939</v>
      </c>
      <c r="C117" s="2607"/>
      <c r="D117" s="2612"/>
      <c r="E117" s="2593"/>
      <c r="F117" s="2601"/>
      <c r="G117" s="2613"/>
      <c r="H117" s="2613"/>
      <c r="I117" s="2595"/>
      <c r="J117" s="2611" t="s">
        <v>3945</v>
      </c>
      <c r="K117" s="2610">
        <v>80</v>
      </c>
      <c r="L117" s="1973"/>
    </row>
    <row r="118" spans="1:12" ht="15.6" customHeight="1">
      <c r="A118" s="2589">
        <v>81</v>
      </c>
      <c r="B118" s="2491" t="s">
        <v>3940</v>
      </c>
      <c r="C118" s="2607"/>
      <c r="D118" s="2612"/>
      <c r="E118" s="2593"/>
      <c r="F118" s="2601"/>
      <c r="G118" s="2613"/>
      <c r="H118" s="2613"/>
      <c r="I118" s="2595"/>
      <c r="J118" s="2611" t="s">
        <v>3946</v>
      </c>
      <c r="K118" s="2610">
        <v>81</v>
      </c>
      <c r="L118" s="1973"/>
    </row>
    <row r="119" spans="1:12" ht="15.6" customHeight="1">
      <c r="A119" s="2589">
        <v>82</v>
      </c>
      <c r="B119" s="2491" t="s">
        <v>3941</v>
      </c>
      <c r="C119" s="2607"/>
      <c r="D119" s="2612"/>
      <c r="E119" s="2593"/>
      <c r="F119" s="2601"/>
      <c r="G119" s="2613"/>
      <c r="H119" s="2613"/>
      <c r="I119" s="2595"/>
      <c r="J119" s="2611" t="s">
        <v>3947</v>
      </c>
      <c r="K119" s="2610">
        <v>82</v>
      </c>
      <c r="L119" s="1973"/>
    </row>
    <row r="120" spans="1:12" ht="15.6" customHeight="1">
      <c r="A120" s="2589">
        <v>83</v>
      </c>
      <c r="B120" s="2491" t="s">
        <v>3942</v>
      </c>
      <c r="C120" s="2607"/>
      <c r="D120" s="2612"/>
      <c r="E120" s="2593"/>
      <c r="F120" s="2601"/>
      <c r="G120" s="2613"/>
      <c r="H120" s="2613"/>
      <c r="I120" s="2595"/>
      <c r="J120" s="2611" t="s">
        <v>3948</v>
      </c>
      <c r="K120" s="2610">
        <v>83</v>
      </c>
      <c r="L120" s="1973"/>
    </row>
    <row r="121" spans="1:12" ht="15.6" customHeight="1">
      <c r="A121" s="2589">
        <v>84</v>
      </c>
      <c r="B121" s="2491" t="s">
        <v>4410</v>
      </c>
      <c r="C121" s="2607"/>
      <c r="D121" s="2612"/>
      <c r="E121" s="2593"/>
      <c r="F121" s="2601"/>
      <c r="G121" s="2613"/>
      <c r="H121" s="2613"/>
      <c r="I121" s="2595"/>
      <c r="J121" s="2611" t="s">
        <v>3949</v>
      </c>
      <c r="K121" s="2610">
        <v>84</v>
      </c>
      <c r="L121" s="1973"/>
    </row>
    <row r="122" spans="1:12" ht="15.6" customHeight="1">
      <c r="A122" s="2589">
        <v>85</v>
      </c>
      <c r="B122" s="2491" t="s">
        <v>4411</v>
      </c>
      <c r="C122" s="2607"/>
      <c r="D122" s="2612"/>
      <c r="E122" s="2593"/>
      <c r="F122" s="2601"/>
      <c r="G122" s="2613"/>
      <c r="H122" s="2613"/>
      <c r="I122" s="2595"/>
      <c r="J122" s="2611" t="s">
        <v>3950</v>
      </c>
      <c r="K122" s="2610">
        <v>85</v>
      </c>
      <c r="L122" s="1973"/>
    </row>
    <row r="123" spans="1:12" ht="15.6" customHeight="1">
      <c r="A123" s="2589">
        <v>86</v>
      </c>
      <c r="B123" s="2491" t="s">
        <v>4338</v>
      </c>
      <c r="C123" s="2607"/>
      <c r="D123" s="2612">
        <f t="shared" ref="D123:I123" si="16">SUM(D116:D122)</f>
        <v>0</v>
      </c>
      <c r="E123" s="2593">
        <f t="shared" si="16"/>
        <v>0</v>
      </c>
      <c r="F123" s="2601">
        <f t="shared" si="16"/>
        <v>0</v>
      </c>
      <c r="G123" s="2613">
        <f t="shared" si="16"/>
        <v>0</v>
      </c>
      <c r="H123" s="2613">
        <f t="shared" si="16"/>
        <v>0</v>
      </c>
      <c r="I123" s="2595">
        <f t="shared" si="16"/>
        <v>0</v>
      </c>
      <c r="J123" s="2611"/>
      <c r="K123" s="2610">
        <v>86</v>
      </c>
      <c r="L123" s="1973"/>
    </row>
    <row r="124" spans="1:12" ht="15.6" customHeight="1">
      <c r="A124" s="1912">
        <v>87</v>
      </c>
      <c r="B124" s="1708" t="s">
        <v>3936</v>
      </c>
      <c r="C124" s="1546"/>
      <c r="D124" s="1943"/>
      <c r="E124" s="1944"/>
      <c r="F124" s="1945"/>
      <c r="G124" s="1946"/>
      <c r="H124" s="1946"/>
      <c r="I124" s="1947"/>
      <c r="J124" s="1962"/>
      <c r="K124" s="1968">
        <v>87</v>
      </c>
    </row>
    <row r="125" spans="1:12" ht="15.6" customHeight="1">
      <c r="A125" s="1912">
        <v>88</v>
      </c>
      <c r="B125" s="1708" t="s">
        <v>680</v>
      </c>
      <c r="C125" s="1546"/>
      <c r="D125" s="1929">
        <v>15416</v>
      </c>
      <c r="E125" s="1969"/>
      <c r="F125" s="1928"/>
      <c r="G125" s="1971" t="s">
        <v>1793</v>
      </c>
      <c r="H125" s="1970"/>
      <c r="I125" s="1929">
        <f t="shared" ref="I125:I134" si="17">D125+E125-F125+G125+H125</f>
        <v>15416</v>
      </c>
      <c r="J125" s="1967" t="s">
        <v>681</v>
      </c>
      <c r="K125" s="1968">
        <v>88</v>
      </c>
    </row>
    <row r="126" spans="1:12" ht="15.6" customHeight="1">
      <c r="A126" s="1912">
        <v>89</v>
      </c>
      <c r="B126" s="1708" t="s">
        <v>682</v>
      </c>
      <c r="C126" s="1546"/>
      <c r="D126" s="1929">
        <v>7312841</v>
      </c>
      <c r="E126" s="1969">
        <v>155391</v>
      </c>
      <c r="F126" s="1928"/>
      <c r="G126" s="1971" t="s">
        <v>1793</v>
      </c>
      <c r="H126" s="1970" t="s">
        <v>1793</v>
      </c>
      <c r="I126" s="1929">
        <f t="shared" si="17"/>
        <v>7468232</v>
      </c>
      <c r="J126" s="1967" t="s">
        <v>683</v>
      </c>
      <c r="K126" s="1968">
        <v>89</v>
      </c>
    </row>
    <row r="127" spans="1:12" ht="15.6" customHeight="1">
      <c r="A127" s="1912">
        <v>90</v>
      </c>
      <c r="B127" s="1708" t="s">
        <v>684</v>
      </c>
      <c r="C127" s="1546"/>
      <c r="D127" s="1929">
        <v>12206818</v>
      </c>
      <c r="E127" s="1969">
        <v>90638</v>
      </c>
      <c r="F127" s="1928">
        <v>583906</v>
      </c>
      <c r="G127" s="1971"/>
      <c r="H127" s="1970"/>
      <c r="I127" s="1929">
        <f t="shared" si="17"/>
        <v>11713550</v>
      </c>
      <c r="J127" s="1967" t="s">
        <v>685</v>
      </c>
      <c r="K127" s="1968">
        <v>90</v>
      </c>
    </row>
    <row r="128" spans="1:12" ht="15.6" customHeight="1">
      <c r="A128" s="1912">
        <v>91</v>
      </c>
      <c r="B128" s="1708" t="s">
        <v>686</v>
      </c>
      <c r="C128" s="1546"/>
      <c r="D128" s="1929">
        <v>25153957</v>
      </c>
      <c r="E128" s="1969">
        <v>1796439</v>
      </c>
      <c r="F128" s="1928">
        <v>372976</v>
      </c>
      <c r="G128" s="1971"/>
      <c r="H128" s="1970"/>
      <c r="I128" s="1929">
        <f t="shared" si="17"/>
        <v>26577420</v>
      </c>
      <c r="J128" s="1967" t="s">
        <v>687</v>
      </c>
      <c r="K128" s="1968">
        <v>91</v>
      </c>
    </row>
    <row r="129" spans="1:11" ht="15.6" customHeight="1">
      <c r="A129" s="1912">
        <v>92</v>
      </c>
      <c r="B129" s="1708" t="s">
        <v>688</v>
      </c>
      <c r="C129" s="1546"/>
      <c r="D129" s="1929">
        <v>13091</v>
      </c>
      <c r="E129" s="1969"/>
      <c r="F129" s="1928">
        <v>4080</v>
      </c>
      <c r="G129" s="1971"/>
      <c r="H129" s="1970"/>
      <c r="I129" s="1929">
        <f t="shared" si="17"/>
        <v>9011</v>
      </c>
      <c r="J129" s="1967" t="s">
        <v>689</v>
      </c>
      <c r="K129" s="1968">
        <v>92</v>
      </c>
    </row>
    <row r="130" spans="1:11" ht="15.6" customHeight="1">
      <c r="A130" s="1912">
        <v>93</v>
      </c>
      <c r="B130" s="1708" t="s">
        <v>690</v>
      </c>
      <c r="C130" s="1546"/>
      <c r="D130" s="1929">
        <v>3171506</v>
      </c>
      <c r="E130" s="1969">
        <v>215741</v>
      </c>
      <c r="F130" s="1928">
        <v>31668</v>
      </c>
      <c r="G130" s="1971"/>
      <c r="H130" s="1970"/>
      <c r="I130" s="1929">
        <f t="shared" si="17"/>
        <v>3355579</v>
      </c>
      <c r="J130" s="1967" t="s">
        <v>691</v>
      </c>
      <c r="K130" s="1968">
        <v>93</v>
      </c>
    </row>
    <row r="131" spans="1:11" ht="15.6" customHeight="1">
      <c r="A131" s="1912">
        <v>94</v>
      </c>
      <c r="B131" s="1708" t="s">
        <v>692</v>
      </c>
      <c r="C131" s="1546"/>
      <c r="D131" s="1929">
        <v>4582479</v>
      </c>
      <c r="E131" s="1969">
        <v>-537</v>
      </c>
      <c r="F131" s="1928">
        <v>161089</v>
      </c>
      <c r="G131" s="1971"/>
      <c r="H131" s="1970"/>
      <c r="I131" s="1929">
        <f t="shared" si="17"/>
        <v>4420853</v>
      </c>
      <c r="J131" s="1967" t="s">
        <v>693</v>
      </c>
      <c r="K131" s="1968">
        <v>94</v>
      </c>
    </row>
    <row r="132" spans="1:11" ht="15.6" customHeight="1">
      <c r="A132" s="1912">
        <v>95</v>
      </c>
      <c r="B132" s="1708" t="s">
        <v>694</v>
      </c>
      <c r="C132" s="1546"/>
      <c r="D132" s="1929">
        <v>934599</v>
      </c>
      <c r="E132" s="1969"/>
      <c r="F132" s="1928"/>
      <c r="G132" s="1971"/>
      <c r="H132" s="1970"/>
      <c r="I132" s="1929">
        <f t="shared" si="17"/>
        <v>934599</v>
      </c>
      <c r="J132" s="1967" t="s">
        <v>695</v>
      </c>
      <c r="K132" s="1968">
        <v>95</v>
      </c>
    </row>
    <row r="133" spans="1:11" ht="15.6" customHeight="1">
      <c r="A133" s="1912">
        <v>96</v>
      </c>
      <c r="B133" s="1708" t="s">
        <v>349</v>
      </c>
      <c r="C133" s="1546"/>
      <c r="D133" s="1929">
        <v>5057103</v>
      </c>
      <c r="E133" s="1969">
        <v>919196</v>
      </c>
      <c r="F133" s="1928">
        <v>2372616</v>
      </c>
      <c r="G133" s="1971" t="s">
        <v>1793</v>
      </c>
      <c r="H133" s="1970">
        <v>187149</v>
      </c>
      <c r="I133" s="1929">
        <f t="shared" si="17"/>
        <v>3790832</v>
      </c>
      <c r="J133" s="1967" t="s">
        <v>350</v>
      </c>
      <c r="K133" s="1968">
        <v>96</v>
      </c>
    </row>
    <row r="134" spans="1:11" ht="15.6" customHeight="1">
      <c r="A134" s="1912">
        <v>97</v>
      </c>
      <c r="B134" s="1708" t="s">
        <v>351</v>
      </c>
      <c r="C134" s="1546"/>
      <c r="D134" s="1929">
        <v>816396</v>
      </c>
      <c r="E134" s="1969">
        <v>26284</v>
      </c>
      <c r="F134" s="1928">
        <v>632</v>
      </c>
      <c r="G134" s="1971"/>
      <c r="H134" s="1970"/>
      <c r="I134" s="1929">
        <f t="shared" si="17"/>
        <v>842048</v>
      </c>
      <c r="J134" s="1967" t="s">
        <v>352</v>
      </c>
      <c r="K134" s="1968">
        <v>97</v>
      </c>
    </row>
    <row r="135" spans="1:11" ht="15.6" customHeight="1">
      <c r="A135" s="1912">
        <v>98</v>
      </c>
      <c r="B135" s="1708" t="s">
        <v>353</v>
      </c>
      <c r="C135" s="1546"/>
      <c r="D135" s="1929">
        <f t="shared" ref="D135:I135" si="18">SUM(D125:D134)</f>
        <v>59264206</v>
      </c>
      <c r="E135" s="1969">
        <f t="shared" si="18"/>
        <v>3203152</v>
      </c>
      <c r="F135" s="1928">
        <f t="shared" si="18"/>
        <v>3526967</v>
      </c>
      <c r="G135" s="1971">
        <f t="shared" si="18"/>
        <v>0</v>
      </c>
      <c r="H135" s="1970">
        <v>187149</v>
      </c>
      <c r="I135" s="1929">
        <f t="shared" si="18"/>
        <v>59127540</v>
      </c>
      <c r="J135" s="1962"/>
      <c r="K135" s="1968">
        <v>98</v>
      </c>
    </row>
    <row r="136" spans="1:11" ht="15.6" customHeight="1">
      <c r="A136" s="1912">
        <v>99</v>
      </c>
      <c r="B136" s="1708" t="s">
        <v>354</v>
      </c>
      <c r="C136" s="1546"/>
      <c r="D136" s="1929"/>
      <c r="E136" s="1969"/>
      <c r="F136" s="1928"/>
      <c r="G136" s="1971"/>
      <c r="H136" s="1970" t="s">
        <v>1793</v>
      </c>
      <c r="I136" s="1929">
        <f>D136+E136-F136+G136+H136</f>
        <v>0</v>
      </c>
      <c r="J136" s="1967" t="s">
        <v>355</v>
      </c>
      <c r="K136" s="1968">
        <v>99</v>
      </c>
    </row>
    <row r="137" spans="1:11" ht="15.6" customHeight="1">
      <c r="A137" s="2589">
        <v>100</v>
      </c>
      <c r="B137" s="2590" t="s">
        <v>3952</v>
      </c>
      <c r="C137" s="2591"/>
      <c r="D137" s="2592"/>
      <c r="E137" s="2593"/>
      <c r="F137" s="2594"/>
      <c r="G137" s="2595"/>
      <c r="H137" s="2595"/>
      <c r="I137" s="2592">
        <f>D137+E137-F137+G137+H137</f>
        <v>0</v>
      </c>
      <c r="J137" s="2606">
        <v>-399.1</v>
      </c>
      <c r="K137" s="2589">
        <v>100</v>
      </c>
    </row>
    <row r="138" spans="1:11" ht="15.6" customHeight="1">
      <c r="A138" s="2589">
        <v>101</v>
      </c>
      <c r="B138" s="2491" t="s">
        <v>4606</v>
      </c>
      <c r="C138" s="2607"/>
      <c r="D138" s="2592">
        <f t="shared" ref="D138:I138" si="19">D135+D136+D137</f>
        <v>59264206</v>
      </c>
      <c r="E138" s="2608">
        <f t="shared" si="19"/>
        <v>3203152</v>
      </c>
      <c r="F138" s="2594">
        <f t="shared" si="19"/>
        <v>3526967</v>
      </c>
      <c r="G138" s="2600">
        <f t="shared" si="19"/>
        <v>0</v>
      </c>
      <c r="H138" s="2599">
        <f t="shared" si="19"/>
        <v>187149</v>
      </c>
      <c r="I138" s="2592">
        <f t="shared" si="19"/>
        <v>59127540</v>
      </c>
      <c r="J138" s="2609"/>
      <c r="K138" s="2610">
        <v>101</v>
      </c>
    </row>
    <row r="139" spans="1:11" ht="15.6" customHeight="1">
      <c r="A139" s="2589">
        <v>102</v>
      </c>
      <c r="B139" s="2491" t="s">
        <v>4607</v>
      </c>
      <c r="C139" s="2607"/>
      <c r="D139" s="2592">
        <v>1203006520</v>
      </c>
      <c r="E139" s="2608">
        <f t="shared" ref="E139:I139" si="20">E84+E97+E114+E138+E31+E123</f>
        <v>72514771</v>
      </c>
      <c r="F139" s="2594">
        <f t="shared" si="20"/>
        <v>9369889</v>
      </c>
      <c r="G139" s="2600">
        <f t="shared" si="20"/>
        <v>0</v>
      </c>
      <c r="H139" s="2599">
        <f t="shared" si="20"/>
        <v>-2748972</v>
      </c>
      <c r="I139" s="2592">
        <f t="shared" si="20"/>
        <v>1263402430</v>
      </c>
      <c r="J139" s="2609"/>
      <c r="K139" s="2610">
        <v>102</v>
      </c>
    </row>
    <row r="140" spans="1:11" ht="15.6" customHeight="1">
      <c r="A140" s="1912">
        <v>103</v>
      </c>
      <c r="B140" s="1708" t="s">
        <v>356</v>
      </c>
      <c r="C140" s="1546"/>
      <c r="D140" s="1929"/>
      <c r="E140" s="1969"/>
      <c r="F140" s="1974"/>
      <c r="G140" s="1971"/>
      <c r="H140" s="1970"/>
      <c r="I140" s="1929"/>
      <c r="J140" s="1967" t="s">
        <v>357</v>
      </c>
      <c r="K140" s="1968">
        <v>103</v>
      </c>
    </row>
    <row r="141" spans="1:11" ht="15.6" customHeight="1">
      <c r="A141" s="1912">
        <v>104</v>
      </c>
      <c r="B141" s="1708" t="s">
        <v>358</v>
      </c>
      <c r="C141" s="1546"/>
      <c r="D141" s="1929"/>
      <c r="E141" s="1975"/>
      <c r="F141" s="1928"/>
      <c r="G141" s="1971"/>
      <c r="H141" s="1970"/>
      <c r="I141" s="1929"/>
      <c r="J141" s="1962"/>
      <c r="K141" s="1968">
        <v>104</v>
      </c>
    </row>
    <row r="142" spans="1:11" ht="15.6" customHeight="1">
      <c r="A142" s="1912">
        <v>105</v>
      </c>
      <c r="B142" s="1708" t="s">
        <v>1134</v>
      </c>
      <c r="C142" s="1546"/>
      <c r="D142" s="1929"/>
      <c r="E142" s="1969"/>
      <c r="F142" s="1928"/>
      <c r="G142" s="1971"/>
      <c r="H142" s="1970"/>
      <c r="I142" s="1929">
        <f>D142+E142-F142+G142+H142</f>
        <v>0</v>
      </c>
      <c r="J142" s="1967" t="s">
        <v>1135</v>
      </c>
      <c r="K142" s="1968">
        <v>105</v>
      </c>
    </row>
    <row r="143" spans="1:11" ht="15.6" customHeight="1" thickBot="1">
      <c r="A143" s="1948">
        <v>106</v>
      </c>
      <c r="B143" s="2517" t="s">
        <v>4605</v>
      </c>
      <c r="C143" s="2605"/>
      <c r="D143" s="1976">
        <v>1203006520</v>
      </c>
      <c r="E143" s="1977">
        <f t="shared" ref="E143:I143" si="21">E139+E142+E140-E141</f>
        <v>72514771</v>
      </c>
      <c r="F143" s="1978">
        <f t="shared" si="21"/>
        <v>9369889</v>
      </c>
      <c r="G143" s="1979">
        <f t="shared" si="21"/>
        <v>0</v>
      </c>
      <c r="H143" s="1980">
        <f t="shared" si="21"/>
        <v>-2748972</v>
      </c>
      <c r="I143" s="1976">
        <f t="shared" si="21"/>
        <v>1263402430</v>
      </c>
      <c r="J143" s="1981"/>
      <c r="K143" s="1982">
        <v>106</v>
      </c>
    </row>
    <row r="144" spans="1:11" ht="15.6" customHeight="1">
      <c r="A144" s="1564"/>
      <c r="B144" s="1564"/>
      <c r="C144" s="1564"/>
      <c r="D144" s="1564"/>
      <c r="E144" s="1564"/>
      <c r="F144" s="1564"/>
      <c r="G144" s="1564"/>
      <c r="H144" s="1564"/>
      <c r="I144" s="1564"/>
      <c r="J144" s="1564"/>
      <c r="K144" s="1564"/>
    </row>
    <row r="145" spans="1:11" ht="15.6" customHeight="1">
      <c r="A145" s="2486" t="s">
        <v>4669</v>
      </c>
      <c r="B145" s="2486"/>
      <c r="C145" s="1564"/>
      <c r="D145" s="1564"/>
      <c r="E145" s="1564"/>
      <c r="F145" s="2486" t="s">
        <v>4669</v>
      </c>
      <c r="G145" s="2486"/>
      <c r="H145" s="1564"/>
      <c r="I145" s="1564"/>
      <c r="J145" s="1564"/>
      <c r="K145" s="1983" t="s">
        <v>1136</v>
      </c>
    </row>
    <row r="146" spans="1:11" ht="15.6" customHeight="1">
      <c r="A146" s="1579" t="s">
        <v>1137</v>
      </c>
      <c r="B146" s="1579"/>
      <c r="C146" s="1579"/>
      <c r="D146" s="1579"/>
      <c r="E146" s="1579"/>
      <c r="F146" s="1579" t="s">
        <v>1138</v>
      </c>
      <c r="G146" s="1579"/>
      <c r="H146" s="1579"/>
      <c r="I146" s="1579"/>
      <c r="J146" s="1579"/>
      <c r="K146" s="1579"/>
    </row>
    <row r="147" spans="1:11">
      <c r="A147" s="1564"/>
      <c r="B147" s="1564"/>
      <c r="C147" s="1564"/>
      <c r="D147" s="1564"/>
      <c r="E147" s="1564"/>
      <c r="F147" s="1564"/>
      <c r="G147" s="1564"/>
      <c r="H147" s="1564"/>
      <c r="I147" s="1564"/>
      <c r="J147" s="1564"/>
      <c r="K147" s="1564"/>
    </row>
    <row r="148" spans="1:11">
      <c r="A148" s="1564"/>
      <c r="B148" s="1564"/>
      <c r="C148" s="1564"/>
      <c r="D148" s="1564"/>
      <c r="E148" s="1564"/>
      <c r="F148" s="1564"/>
      <c r="G148" s="1564"/>
      <c r="H148" s="1564"/>
      <c r="I148" s="1564"/>
      <c r="J148" s="1564"/>
      <c r="K148" s="1564"/>
    </row>
    <row r="149" spans="1:11">
      <c r="A149" s="1564"/>
      <c r="B149" s="1564"/>
      <c r="C149" s="1564"/>
      <c r="D149" s="1564"/>
      <c r="E149" s="1564"/>
      <c r="F149" s="1564"/>
      <c r="G149" s="1564"/>
      <c r="H149" s="1564"/>
      <c r="I149" s="1564"/>
      <c r="J149" s="1564"/>
      <c r="K149" s="1564"/>
    </row>
    <row r="150" spans="1:11">
      <c r="A150" s="1564"/>
      <c r="B150" s="1564"/>
      <c r="C150" s="1564"/>
      <c r="D150" s="1564"/>
      <c r="E150" s="1564"/>
      <c r="F150" s="1564"/>
      <c r="G150" s="1564"/>
      <c r="H150" s="1564"/>
      <c r="I150" s="1564"/>
      <c r="J150" s="1564"/>
      <c r="K150" s="1564"/>
    </row>
    <row r="151" spans="1:11">
      <c r="A151" s="1564"/>
      <c r="B151" s="1564"/>
      <c r="C151" s="1564"/>
      <c r="D151" s="1564"/>
      <c r="E151" s="1564"/>
      <c r="F151" s="1564"/>
      <c r="G151" s="1564"/>
      <c r="H151" s="1564"/>
      <c r="I151" s="1564"/>
      <c r="J151" s="1564"/>
      <c r="K151" s="1564"/>
    </row>
    <row r="152" spans="1:11">
      <c r="A152" s="1564"/>
      <c r="B152" s="1564"/>
      <c r="C152" s="1564"/>
      <c r="D152" s="1564"/>
      <c r="E152" s="1564"/>
      <c r="F152" s="1564"/>
      <c r="G152" s="1564"/>
      <c r="H152" s="1564"/>
      <c r="I152" s="1564"/>
      <c r="J152" s="1564"/>
      <c r="K152" s="1564"/>
    </row>
    <row r="153" spans="1:11">
      <c r="A153" s="1564"/>
      <c r="B153" s="1586"/>
      <c r="C153" s="1564"/>
      <c r="D153" s="1564"/>
      <c r="E153" s="1564"/>
      <c r="F153" s="1564"/>
      <c r="G153" s="1564"/>
      <c r="H153" s="1564"/>
      <c r="I153" s="1564"/>
      <c r="J153" s="1564"/>
      <c r="K153" s="1564"/>
    </row>
    <row r="154" spans="1:11">
      <c r="A154" s="1564"/>
      <c r="B154" s="1586"/>
      <c r="C154" s="1564"/>
      <c r="D154" s="1564"/>
      <c r="E154" s="1564"/>
      <c r="F154" s="1564"/>
      <c r="G154" s="1564"/>
      <c r="H154" s="1564"/>
      <c r="I154" s="1564"/>
      <c r="J154" s="1564"/>
      <c r="K154" s="1564"/>
    </row>
    <row r="155" spans="1:11">
      <c r="A155" s="1564"/>
      <c r="B155" s="1586"/>
      <c r="C155" s="1564"/>
      <c r="D155" s="1564"/>
      <c r="E155" s="1564"/>
      <c r="F155" s="1564"/>
      <c r="G155" s="1564"/>
      <c r="H155" s="1564"/>
      <c r="I155" s="1564"/>
      <c r="J155" s="1564"/>
      <c r="K155" s="1564"/>
    </row>
    <row r="156" spans="1:11">
      <c r="A156" s="1564"/>
      <c r="B156" s="1586"/>
      <c r="C156" s="1564"/>
      <c r="D156" s="1564"/>
      <c r="E156" s="1564"/>
      <c r="F156" s="1564"/>
      <c r="G156" s="1564"/>
      <c r="H156" s="1564"/>
      <c r="I156" s="1564"/>
      <c r="J156" s="1564"/>
      <c r="K156" s="1564"/>
    </row>
    <row r="157" spans="1:11">
      <c r="A157" s="1564"/>
      <c r="B157" s="1586"/>
      <c r="C157" s="1564"/>
      <c r="D157" s="1564"/>
      <c r="E157" s="1564"/>
      <c r="F157" s="1564"/>
      <c r="G157" s="1564"/>
      <c r="H157" s="1564"/>
      <c r="I157" s="1564"/>
      <c r="J157" s="1564"/>
      <c r="K157" s="1564"/>
    </row>
    <row r="158" spans="1:11">
      <c r="A158" s="1564"/>
      <c r="B158" s="1586"/>
      <c r="C158" s="1564"/>
      <c r="D158" s="1564"/>
      <c r="E158" s="1564"/>
      <c r="F158" s="1564"/>
      <c r="G158" s="1564"/>
      <c r="H158" s="1564"/>
      <c r="I158" s="1564"/>
      <c r="J158" s="1564"/>
      <c r="K158" s="1564"/>
    </row>
    <row r="159" spans="1:11">
      <c r="A159" s="1564"/>
      <c r="B159" s="1586"/>
      <c r="C159" s="1564"/>
      <c r="D159" s="1564"/>
      <c r="E159" s="1564"/>
      <c r="F159" s="1564"/>
      <c r="G159" s="1564"/>
      <c r="H159" s="1564"/>
      <c r="I159" s="1564"/>
      <c r="J159" s="1564"/>
      <c r="K159" s="1564"/>
    </row>
    <row r="160" spans="1:11">
      <c r="A160" s="1564"/>
      <c r="B160" s="1586"/>
      <c r="C160" s="1564"/>
      <c r="D160" s="1564"/>
      <c r="E160" s="1564"/>
      <c r="F160" s="1564"/>
      <c r="G160" s="1564"/>
      <c r="H160" s="1564"/>
      <c r="I160" s="1564"/>
      <c r="J160" s="1564"/>
      <c r="K160" s="1564"/>
    </row>
    <row r="161" spans="1:2">
      <c r="A161" s="1564"/>
      <c r="B161" s="1586"/>
    </row>
    <row r="162" spans="1:2">
      <c r="A162" s="1564"/>
      <c r="B162" s="1586"/>
    </row>
    <row r="163" spans="1:2">
      <c r="A163" s="1564"/>
      <c r="B163" s="1586"/>
    </row>
    <row r="164" spans="1:2">
      <c r="A164" s="1564"/>
      <c r="B164" s="1586"/>
    </row>
    <row r="165" spans="1:2">
      <c r="A165" s="1564"/>
      <c r="B165" s="1586"/>
    </row>
    <row r="166" spans="1:2">
      <c r="A166" s="1564"/>
      <c r="B166" s="1586"/>
    </row>
    <row r="167" spans="1:2">
      <c r="A167" s="1564"/>
      <c r="B167" s="1586"/>
    </row>
    <row r="168" spans="1:2">
      <c r="A168" s="1564"/>
      <c r="B168" s="1564"/>
    </row>
    <row r="169" spans="1:2">
      <c r="A169" s="1564"/>
      <c r="B169" s="1564"/>
    </row>
  </sheetData>
  <printOptions horizontalCentered="1" verticalCentered="1"/>
  <pageMargins left="0.5" right="0.5" top="0.5" bottom="0.5" header="0.5" footer="0.5"/>
  <pageSetup scale="61" fitToWidth="2" fitToHeight="2" pageOrder="overThenDown" orientation="portrait" r:id="rId1"/>
  <headerFooter alignWithMargins="0"/>
  <rowBreaks count="1" manualBreakCount="1">
    <brk id="71" max="16383" man="1"/>
  </rowBreaks>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7"/>
  <sheetViews>
    <sheetView defaultGridColor="0" view="pageBreakPreview" colorId="22" zoomScale="80" zoomScaleNormal="100" zoomScaleSheetLayoutView="80" workbookViewId="0"/>
  </sheetViews>
  <sheetFormatPr defaultColWidth="9.6640625" defaultRowHeight="15"/>
  <cols>
    <col min="1" max="1" width="4.6640625" style="9" customWidth="1"/>
    <col min="2" max="3" width="25.6640625" style="9" customWidth="1"/>
    <col min="4" max="4" width="10.6640625" style="9" customWidth="1"/>
    <col min="5" max="5" width="9.6640625" style="9"/>
    <col min="6" max="6" width="18.6640625" style="9" customWidth="1"/>
    <col min="7" max="16384" width="9.6640625" style="9"/>
  </cols>
  <sheetData>
    <row r="1" spans="1:6">
      <c r="A1" s="29" t="s">
        <v>1804</v>
      </c>
      <c r="B1" s="229"/>
      <c r="C1" s="230" t="s">
        <v>3296</v>
      </c>
      <c r="D1" s="231" t="s">
        <v>1806</v>
      </c>
      <c r="E1" s="229"/>
      <c r="F1" s="261" t="s">
        <v>1807</v>
      </c>
    </row>
    <row r="2" spans="1:6">
      <c r="A2" s="72" t="str">
        <f>'Data Sheet'!$C$25</f>
        <v>Orange &amp; Rockland Utilities, Inc</v>
      </c>
      <c r="B2" s="81"/>
      <c r="C2" s="78" t="s">
        <v>1139</v>
      </c>
      <c r="D2" s="98" t="s">
        <v>3315</v>
      </c>
      <c r="E2" s="81"/>
      <c r="F2" s="83"/>
    </row>
    <row r="3" spans="1:6" ht="14.45" customHeight="1">
      <c r="A3" s="74"/>
      <c r="B3" s="118"/>
      <c r="C3" s="86" t="s">
        <v>1140</v>
      </c>
      <c r="D3" s="681" t="str">
        <f>'Data Sheet'!$C$40</f>
        <v>April 30, 2017</v>
      </c>
      <c r="E3" s="313"/>
      <c r="F3" s="111" t="str">
        <f>'Data Sheet'!$C$38</f>
        <v>December 31, 2016</v>
      </c>
    </row>
    <row r="4" spans="1:6" ht="15" customHeight="1">
      <c r="A4" s="232" t="s">
        <v>1141</v>
      </c>
      <c r="B4" s="233"/>
      <c r="C4" s="233"/>
      <c r="D4" s="233"/>
      <c r="E4" s="233"/>
      <c r="F4" s="234"/>
    </row>
    <row r="5" spans="1:6">
      <c r="A5" s="87"/>
      <c r="B5" s="89" t="s">
        <v>1142</v>
      </c>
      <c r="C5" s="89"/>
      <c r="D5" s="89"/>
      <c r="E5" s="89"/>
      <c r="F5" s="85"/>
    </row>
    <row r="6" spans="1:6">
      <c r="A6" s="72"/>
      <c r="B6" s="17"/>
      <c r="C6" s="17"/>
      <c r="D6" s="17"/>
      <c r="E6" s="17"/>
      <c r="F6" s="73"/>
    </row>
    <row r="7" spans="1:6">
      <c r="A7" s="74"/>
      <c r="B7" s="77" t="s">
        <v>1143</v>
      </c>
      <c r="C7" s="77"/>
      <c r="D7" s="77"/>
      <c r="E7" s="77"/>
      <c r="F7" s="76"/>
    </row>
    <row r="8" spans="1:6">
      <c r="A8" s="87"/>
      <c r="B8" s="637" t="s">
        <v>1144</v>
      </c>
      <c r="C8" s="84"/>
      <c r="D8" s="84"/>
      <c r="E8" s="84"/>
      <c r="F8" s="96"/>
    </row>
    <row r="9" spans="1:6">
      <c r="A9" s="72"/>
      <c r="B9" s="78" t="s">
        <v>1145</v>
      </c>
      <c r="C9" s="78"/>
      <c r="D9" s="78"/>
      <c r="E9" s="638" t="s">
        <v>1146</v>
      </c>
      <c r="F9" s="83"/>
    </row>
    <row r="10" spans="1:6">
      <c r="A10" s="72"/>
      <c r="B10" s="78" t="s">
        <v>1147</v>
      </c>
      <c r="C10" s="638" t="s">
        <v>1148</v>
      </c>
      <c r="D10" s="78" t="s">
        <v>1149</v>
      </c>
      <c r="E10" s="638" t="s">
        <v>1150</v>
      </c>
      <c r="F10" s="239" t="s">
        <v>1151</v>
      </c>
    </row>
    <row r="11" spans="1:6">
      <c r="A11" s="72" t="s">
        <v>1733</v>
      </c>
      <c r="B11" s="78" t="s">
        <v>1152</v>
      </c>
      <c r="C11" s="638" t="s">
        <v>1153</v>
      </c>
      <c r="D11" s="78" t="s">
        <v>1154</v>
      </c>
      <c r="E11" s="638" t="s">
        <v>1155</v>
      </c>
      <c r="F11" s="239" t="s">
        <v>2524</v>
      </c>
    </row>
    <row r="12" spans="1:6">
      <c r="A12" s="74" t="s">
        <v>1736</v>
      </c>
      <c r="B12" s="650" t="s">
        <v>3026</v>
      </c>
      <c r="C12" s="650" t="s">
        <v>3027</v>
      </c>
      <c r="D12" s="650" t="s">
        <v>3028</v>
      </c>
      <c r="E12" s="650" t="s">
        <v>3029</v>
      </c>
      <c r="F12" s="111"/>
    </row>
    <row r="13" spans="1:6">
      <c r="A13" s="332" t="s">
        <v>1741</v>
      </c>
      <c r="B13" s="84" t="s">
        <v>5897</v>
      </c>
      <c r="C13" s="17"/>
      <c r="D13" s="84"/>
      <c r="E13" s="17"/>
      <c r="F13" s="304"/>
    </row>
    <row r="14" spans="1:6">
      <c r="A14" s="278" t="s">
        <v>1742</v>
      </c>
      <c r="B14" s="78"/>
      <c r="C14" s="17"/>
      <c r="D14" s="78"/>
      <c r="E14" s="17"/>
      <c r="F14" s="284"/>
    </row>
    <row r="15" spans="1:6">
      <c r="A15" s="278" t="s">
        <v>1743</v>
      </c>
      <c r="B15" s="78"/>
      <c r="C15" s="17"/>
      <c r="D15" s="78"/>
      <c r="E15" s="17"/>
      <c r="F15" s="284"/>
    </row>
    <row r="16" spans="1:6">
      <c r="A16" s="278" t="s">
        <v>1744</v>
      </c>
      <c r="B16" s="78"/>
      <c r="C16" s="17"/>
      <c r="D16" s="78"/>
      <c r="E16" s="17"/>
      <c r="F16" s="284"/>
    </row>
    <row r="17" spans="1:6">
      <c r="A17" s="278" t="s">
        <v>1745</v>
      </c>
      <c r="B17" s="78"/>
      <c r="C17" s="17"/>
      <c r="D17" s="78"/>
      <c r="E17" s="17"/>
      <c r="F17" s="284"/>
    </row>
    <row r="18" spans="1:6">
      <c r="A18" s="278" t="s">
        <v>1746</v>
      </c>
      <c r="B18" s="78"/>
      <c r="C18" s="17"/>
      <c r="D18" s="78"/>
      <c r="E18" s="17"/>
      <c r="F18" s="284"/>
    </row>
    <row r="19" spans="1:6">
      <c r="A19" s="278" t="s">
        <v>1747</v>
      </c>
      <c r="B19" s="78"/>
      <c r="C19" s="17"/>
      <c r="D19" s="78"/>
      <c r="E19" s="17"/>
      <c r="F19" s="284"/>
    </row>
    <row r="20" spans="1:6">
      <c r="A20" s="278" t="s">
        <v>1748</v>
      </c>
      <c r="B20" s="78"/>
      <c r="C20" s="17"/>
      <c r="D20" s="78"/>
      <c r="E20" s="17"/>
      <c r="F20" s="284"/>
    </row>
    <row r="21" spans="1:6">
      <c r="A21" s="278" t="s">
        <v>1749</v>
      </c>
      <c r="B21" s="78"/>
      <c r="C21" s="17"/>
      <c r="D21" s="78"/>
      <c r="E21" s="17"/>
      <c r="F21" s="284"/>
    </row>
    <row r="22" spans="1:6">
      <c r="A22" s="278" t="s">
        <v>1750</v>
      </c>
      <c r="B22" s="78"/>
      <c r="C22" s="17"/>
      <c r="D22" s="78"/>
      <c r="E22" s="17"/>
      <c r="F22" s="284"/>
    </row>
    <row r="23" spans="1:6">
      <c r="A23" s="278" t="s">
        <v>1751</v>
      </c>
      <c r="B23" s="78"/>
      <c r="C23" s="17"/>
      <c r="D23" s="78"/>
      <c r="E23" s="17"/>
      <c r="F23" s="284"/>
    </row>
    <row r="24" spans="1:6">
      <c r="A24" s="278" t="s">
        <v>1752</v>
      </c>
      <c r="B24" s="78"/>
      <c r="C24" s="17"/>
      <c r="D24" s="78"/>
      <c r="E24" s="17"/>
      <c r="F24" s="284"/>
    </row>
    <row r="25" spans="1:6">
      <c r="A25" s="278" t="s">
        <v>1753</v>
      </c>
      <c r="B25" s="78"/>
      <c r="C25" s="17"/>
      <c r="D25" s="78"/>
      <c r="E25" s="17"/>
      <c r="F25" s="284"/>
    </row>
    <row r="26" spans="1:6">
      <c r="A26" s="278" t="s">
        <v>1754</v>
      </c>
      <c r="B26" s="78"/>
      <c r="C26" s="17"/>
      <c r="D26" s="78"/>
      <c r="E26" s="17"/>
      <c r="F26" s="284"/>
    </row>
    <row r="27" spans="1:6">
      <c r="A27" s="278" t="s">
        <v>1755</v>
      </c>
      <c r="B27" s="78"/>
      <c r="C27" s="17"/>
      <c r="D27" s="78"/>
      <c r="E27" s="17"/>
      <c r="F27" s="284"/>
    </row>
    <row r="28" spans="1:6">
      <c r="A28" s="278" t="s">
        <v>1756</v>
      </c>
      <c r="B28" s="78"/>
      <c r="C28" s="17"/>
      <c r="D28" s="78"/>
      <c r="E28" s="17"/>
      <c r="F28" s="284"/>
    </row>
    <row r="29" spans="1:6">
      <c r="A29" s="278" t="s">
        <v>1757</v>
      </c>
      <c r="B29" s="78"/>
      <c r="C29" s="17"/>
      <c r="D29" s="78"/>
      <c r="E29" s="17"/>
      <c r="F29" s="284"/>
    </row>
    <row r="30" spans="1:6">
      <c r="A30" s="278" t="s">
        <v>1758</v>
      </c>
      <c r="B30" s="78"/>
      <c r="C30" s="17"/>
      <c r="D30" s="78"/>
      <c r="E30" s="17"/>
      <c r="F30" s="284"/>
    </row>
    <row r="31" spans="1:6">
      <c r="A31" s="278" t="s">
        <v>1759</v>
      </c>
      <c r="B31" s="78"/>
      <c r="C31" s="17"/>
      <c r="D31" s="78"/>
      <c r="E31" s="17"/>
      <c r="F31" s="284"/>
    </row>
    <row r="32" spans="1:6">
      <c r="A32" s="278" t="s">
        <v>1760</v>
      </c>
      <c r="B32" s="78"/>
      <c r="C32" s="17"/>
      <c r="D32" s="78"/>
      <c r="E32" s="17"/>
      <c r="F32" s="284"/>
    </row>
    <row r="33" spans="1:6">
      <c r="A33" s="278" t="s">
        <v>591</v>
      </c>
      <c r="B33" s="78"/>
      <c r="C33" s="17"/>
      <c r="D33" s="78"/>
      <c r="E33" s="17"/>
      <c r="F33" s="284"/>
    </row>
    <row r="34" spans="1:6">
      <c r="A34" s="278" t="s">
        <v>592</v>
      </c>
      <c r="B34" s="78"/>
      <c r="C34" s="17"/>
      <c r="D34" s="78"/>
      <c r="E34" s="17"/>
      <c r="F34" s="284"/>
    </row>
    <row r="35" spans="1:6">
      <c r="A35" s="278" t="s">
        <v>593</v>
      </c>
      <c r="B35" s="78"/>
      <c r="C35" s="17"/>
      <c r="D35" s="78"/>
      <c r="E35" s="17"/>
      <c r="F35" s="284"/>
    </row>
    <row r="36" spans="1:6">
      <c r="A36" s="278" t="s">
        <v>594</v>
      </c>
      <c r="B36" s="78"/>
      <c r="C36" s="17"/>
      <c r="D36" s="78"/>
      <c r="E36" s="17"/>
      <c r="F36" s="284"/>
    </row>
    <row r="37" spans="1:6">
      <c r="A37" s="278" t="s">
        <v>595</v>
      </c>
      <c r="B37" s="78"/>
      <c r="C37" s="17"/>
      <c r="D37" s="78"/>
      <c r="E37" s="17"/>
      <c r="F37" s="284"/>
    </row>
    <row r="38" spans="1:6">
      <c r="A38" s="278" t="s">
        <v>596</v>
      </c>
      <c r="B38" s="78"/>
      <c r="C38" s="17"/>
      <c r="D38" s="78"/>
      <c r="E38" s="17"/>
      <c r="F38" s="284"/>
    </row>
    <row r="39" spans="1:6">
      <c r="A39" s="278" t="s">
        <v>597</v>
      </c>
      <c r="B39" s="78"/>
      <c r="C39" s="17"/>
      <c r="D39" s="78"/>
      <c r="E39" s="17"/>
      <c r="F39" s="284"/>
    </row>
    <row r="40" spans="1:6">
      <c r="A40" s="278" t="s">
        <v>2378</v>
      </c>
      <c r="B40" s="78"/>
      <c r="C40" s="17"/>
      <c r="D40" s="78"/>
      <c r="E40" s="17"/>
      <c r="F40" s="284"/>
    </row>
    <row r="41" spans="1:6">
      <c r="A41" s="278" t="s">
        <v>2379</v>
      </c>
      <c r="B41" s="78"/>
      <c r="C41" s="17"/>
      <c r="D41" s="78"/>
      <c r="E41" s="17"/>
      <c r="F41" s="284"/>
    </row>
    <row r="42" spans="1:6">
      <c r="A42" s="278" t="s">
        <v>2380</v>
      </c>
      <c r="B42" s="78"/>
      <c r="C42" s="17"/>
      <c r="D42" s="78"/>
      <c r="E42" s="17"/>
      <c r="F42" s="284"/>
    </row>
    <row r="43" spans="1:6">
      <c r="A43" s="278" t="s">
        <v>2381</v>
      </c>
      <c r="B43" s="78"/>
      <c r="C43" s="17"/>
      <c r="D43" s="78"/>
      <c r="E43" s="17"/>
      <c r="F43" s="284"/>
    </row>
    <row r="44" spans="1:6">
      <c r="A44" s="278" t="s">
        <v>2382</v>
      </c>
      <c r="B44" s="78"/>
      <c r="C44" s="17"/>
      <c r="D44" s="78"/>
      <c r="E44" s="17"/>
      <c r="F44" s="284"/>
    </row>
    <row r="45" spans="1:6">
      <c r="A45" s="278" t="s">
        <v>2383</v>
      </c>
      <c r="B45" s="78"/>
      <c r="C45" s="17"/>
      <c r="D45" s="78"/>
      <c r="E45" s="17"/>
      <c r="F45" s="284"/>
    </row>
    <row r="46" spans="1:6">
      <c r="A46" s="278" t="s">
        <v>2384</v>
      </c>
      <c r="B46" s="78"/>
      <c r="C46" s="17"/>
      <c r="D46" s="78"/>
      <c r="E46" s="17"/>
      <c r="F46" s="284"/>
    </row>
    <row r="47" spans="1:6">
      <c r="A47" s="278" t="s">
        <v>2385</v>
      </c>
      <c r="B47" s="78"/>
      <c r="C47" s="17"/>
      <c r="D47" s="78"/>
      <c r="E47" s="17"/>
      <c r="F47" s="284"/>
    </row>
    <row r="48" spans="1:6">
      <c r="A48" s="278" t="s">
        <v>2386</v>
      </c>
      <c r="B48" s="78"/>
      <c r="C48" s="17"/>
      <c r="D48" s="78"/>
      <c r="E48" s="17"/>
      <c r="F48" s="284"/>
    </row>
    <row r="49" spans="1:6">
      <c r="A49" s="278" t="s">
        <v>2387</v>
      </c>
      <c r="B49" s="78"/>
      <c r="C49" s="17"/>
      <c r="D49" s="78"/>
      <c r="E49" s="17"/>
      <c r="F49" s="284"/>
    </row>
    <row r="50" spans="1:6">
      <c r="A50" s="278" t="s">
        <v>2388</v>
      </c>
      <c r="B50" s="78"/>
      <c r="C50" s="17"/>
      <c r="D50" s="78"/>
      <c r="E50" s="17"/>
      <c r="F50" s="284"/>
    </row>
    <row r="51" spans="1:6">
      <c r="A51" s="278" t="s">
        <v>2389</v>
      </c>
      <c r="B51" s="78"/>
      <c r="C51" s="17"/>
      <c r="D51" s="78"/>
      <c r="E51" s="17"/>
      <c r="F51" s="284"/>
    </row>
    <row r="52" spans="1:6">
      <c r="A52" s="278" t="s">
        <v>2390</v>
      </c>
      <c r="B52" s="78"/>
      <c r="C52" s="17"/>
      <c r="D52" s="78"/>
      <c r="E52" s="17"/>
      <c r="F52" s="284"/>
    </row>
    <row r="53" spans="1:6">
      <c r="A53" s="278" t="s">
        <v>2391</v>
      </c>
      <c r="B53" s="78"/>
      <c r="C53" s="17"/>
      <c r="D53" s="78"/>
      <c r="E53" s="17"/>
      <c r="F53" s="284"/>
    </row>
    <row r="54" spans="1:6">
      <c r="A54" s="278" t="s">
        <v>2392</v>
      </c>
      <c r="B54" s="81"/>
      <c r="C54" s="17"/>
      <c r="D54" s="78"/>
      <c r="E54" s="17"/>
      <c r="F54" s="284"/>
    </row>
    <row r="55" spans="1:6">
      <c r="A55" s="278" t="s">
        <v>2393</v>
      </c>
      <c r="B55" s="78"/>
      <c r="C55" s="17"/>
      <c r="D55" s="78"/>
      <c r="E55" s="17"/>
      <c r="F55" s="284"/>
    </row>
    <row r="56" spans="1:6">
      <c r="A56" s="278" t="s">
        <v>2394</v>
      </c>
      <c r="B56" s="78"/>
      <c r="C56" s="17"/>
      <c r="D56" s="78"/>
      <c r="E56" s="17"/>
      <c r="F56" s="284"/>
    </row>
    <row r="57" spans="1:6">
      <c r="A57" s="278" t="s">
        <v>2395</v>
      </c>
      <c r="B57" s="78"/>
      <c r="C57" s="17"/>
      <c r="D57" s="78"/>
      <c r="E57" s="17"/>
      <c r="F57" s="284"/>
    </row>
    <row r="58" spans="1:6">
      <c r="A58" s="279" t="s">
        <v>2396</v>
      </c>
      <c r="B58" s="86"/>
      <c r="C58" s="17"/>
      <c r="D58" s="78"/>
      <c r="E58" s="17"/>
      <c r="F58" s="285"/>
    </row>
    <row r="59" spans="1:6" ht="15.75" thickBot="1">
      <c r="A59" s="286" t="s">
        <v>2397</v>
      </c>
      <c r="B59" s="431" t="s">
        <v>172</v>
      </c>
      <c r="C59" s="330"/>
      <c r="D59" s="330"/>
      <c r="E59" s="330"/>
      <c r="F59" s="290">
        <f>SUM(F13:F58)</f>
        <v>0</v>
      </c>
    </row>
    <row r="61" spans="1:6">
      <c r="A61" s="9" t="s">
        <v>1156</v>
      </c>
    </row>
    <row r="62" spans="1:6">
      <c r="A62" s="69" t="s">
        <v>1157</v>
      </c>
      <c r="B62" s="69"/>
      <c r="C62" s="69"/>
      <c r="D62" s="69"/>
      <c r="E62" s="69"/>
      <c r="F62" s="69"/>
    </row>
    <row r="69" spans="2:2">
      <c r="B69"/>
    </row>
    <row r="70" spans="2:2">
      <c r="B70"/>
    </row>
    <row r="71" spans="2:2">
      <c r="B71"/>
    </row>
    <row r="72" spans="2:2">
      <c r="B72"/>
    </row>
    <row r="73" spans="2:2">
      <c r="B73"/>
    </row>
    <row r="74" spans="2:2">
      <c r="B74"/>
    </row>
    <row r="75" spans="2:2">
      <c r="B75"/>
    </row>
    <row r="76" spans="2:2">
      <c r="B76"/>
    </row>
    <row r="77" spans="2:2">
      <c r="B77"/>
    </row>
  </sheetData>
  <printOptions horizontalCentered="1" verticalCentered="1"/>
  <pageMargins left="0.5" right="0.5" top="0.5" bottom="0.5" header="0.5" footer="0.5"/>
  <pageSetup scale="7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43"/>
  <sheetViews>
    <sheetView defaultGridColor="0" view="pageBreakPreview" colorId="22" zoomScale="80" zoomScaleNormal="100" zoomScaleSheetLayoutView="80" workbookViewId="0"/>
  </sheetViews>
  <sheetFormatPr defaultColWidth="9.6640625" defaultRowHeight="15"/>
  <cols>
    <col min="1" max="1" width="4.6640625" style="9" customWidth="1"/>
    <col min="2" max="2" width="45.6640625" style="9" customWidth="1"/>
    <col min="3" max="3" width="20.44140625" style="9" customWidth="1"/>
    <col min="4" max="5" width="18.6640625" style="9" customWidth="1"/>
    <col min="6" max="16384" width="9.6640625" style="9"/>
  </cols>
  <sheetData>
    <row r="1" spans="1:13" ht="15.6" customHeight="1">
      <c r="A1" s="29" t="s">
        <v>1804</v>
      </c>
      <c r="B1" s="229"/>
      <c r="C1" s="66" t="s">
        <v>3296</v>
      </c>
      <c r="D1" s="230" t="s">
        <v>1806</v>
      </c>
      <c r="E1" s="67" t="s">
        <v>1158</v>
      </c>
      <c r="F1" s="17"/>
      <c r="G1" s="17"/>
      <c r="H1" s="17"/>
      <c r="I1" s="17"/>
      <c r="J1" s="17"/>
      <c r="K1" s="17"/>
      <c r="L1" s="17"/>
    </row>
    <row r="2" spans="1:13" ht="15.6" customHeight="1">
      <c r="A2" s="72" t="str">
        <f>'Data Sheet'!$C$25</f>
        <v>Orange &amp; Rockland Utilities, Inc</v>
      </c>
      <c r="B2" s="81"/>
      <c r="C2" s="17" t="s">
        <v>1159</v>
      </c>
      <c r="D2" s="78" t="s">
        <v>3315</v>
      </c>
      <c r="E2" s="73"/>
      <c r="F2" s="17"/>
      <c r="G2" s="17"/>
      <c r="H2" s="17"/>
      <c r="I2" s="17"/>
      <c r="J2" s="17"/>
      <c r="K2" s="17"/>
      <c r="L2" s="17"/>
    </row>
    <row r="3" spans="1:13" ht="15.6" customHeight="1">
      <c r="A3" s="74"/>
      <c r="B3" s="118"/>
      <c r="C3" s="77" t="s">
        <v>1160</v>
      </c>
      <c r="D3" s="690" t="str">
        <f>'Data Sheet'!$C$40</f>
        <v>April 30, 2017</v>
      </c>
      <c r="E3" s="111" t="str">
        <f>'Data Sheet'!$C$38</f>
        <v>December 31, 2016</v>
      </c>
      <c r="F3" s="17"/>
      <c r="G3" s="17"/>
      <c r="H3" s="17"/>
      <c r="I3" s="17"/>
      <c r="J3" s="17"/>
      <c r="K3" s="17"/>
      <c r="L3" s="17"/>
    </row>
    <row r="4" spans="1:13" ht="18" customHeight="1">
      <c r="A4" s="262"/>
      <c r="B4" s="263" t="s">
        <v>1161</v>
      </c>
      <c r="C4" s="263"/>
      <c r="D4" s="263"/>
      <c r="E4" s="264"/>
      <c r="F4" s="17"/>
      <c r="G4" s="17"/>
      <c r="H4" s="17"/>
      <c r="I4" s="17"/>
      <c r="J4" s="17"/>
      <c r="K4" s="17"/>
      <c r="L4" s="17"/>
    </row>
    <row r="5" spans="1:13" ht="15.6" customHeight="1">
      <c r="A5" s="72"/>
      <c r="B5" s="17" t="s">
        <v>1162</v>
      </c>
      <c r="C5" s="17"/>
      <c r="D5" s="17"/>
      <c r="E5" s="73"/>
      <c r="F5" s="17"/>
      <c r="G5" s="17"/>
      <c r="H5" s="17"/>
      <c r="I5" s="17"/>
      <c r="J5" s="17"/>
      <c r="K5" s="17"/>
      <c r="L5" s="17"/>
    </row>
    <row r="6" spans="1:13" ht="15.6" customHeight="1">
      <c r="A6" s="72"/>
      <c r="B6" s="17" t="s">
        <v>1163</v>
      </c>
      <c r="C6" s="17"/>
      <c r="D6" s="17"/>
      <c r="E6" s="73"/>
      <c r="F6" s="17"/>
      <c r="G6" s="17"/>
      <c r="H6" s="17"/>
      <c r="I6" s="17"/>
      <c r="J6" s="17"/>
      <c r="K6" s="17"/>
      <c r="L6" s="17"/>
    </row>
    <row r="7" spans="1:13" ht="15.6" customHeight="1">
      <c r="A7" s="72"/>
      <c r="B7" s="17" t="s">
        <v>1164</v>
      </c>
      <c r="C7" s="17"/>
      <c r="D7" s="17"/>
      <c r="E7" s="73"/>
      <c r="F7" s="17"/>
      <c r="G7" s="17"/>
      <c r="H7" s="17"/>
      <c r="I7" s="17"/>
      <c r="J7" s="17"/>
      <c r="K7" s="17"/>
      <c r="L7" s="17"/>
    </row>
    <row r="8" spans="1:13" ht="15.6" customHeight="1">
      <c r="A8" s="72"/>
      <c r="B8" s="17" t="s">
        <v>1165</v>
      </c>
      <c r="C8" s="17"/>
      <c r="D8" s="17"/>
      <c r="E8" s="73"/>
      <c r="F8" s="17"/>
      <c r="G8" s="17"/>
      <c r="H8" s="17"/>
      <c r="I8" s="17"/>
      <c r="J8" s="17"/>
      <c r="K8" s="17"/>
      <c r="L8" s="17"/>
    </row>
    <row r="9" spans="1:13" ht="15.6" customHeight="1">
      <c r="A9" s="72"/>
      <c r="B9" s="17" t="s">
        <v>1166</v>
      </c>
      <c r="C9" s="17"/>
      <c r="D9" s="17"/>
      <c r="E9" s="73"/>
      <c r="F9" s="17"/>
      <c r="G9" s="17"/>
      <c r="H9" s="17"/>
      <c r="I9" s="17"/>
      <c r="J9" s="17"/>
      <c r="K9" s="17"/>
      <c r="L9" s="17"/>
    </row>
    <row r="10" spans="1:13">
      <c r="A10" s="72"/>
      <c r="B10" s="17"/>
      <c r="C10" s="17"/>
      <c r="D10" s="17"/>
      <c r="E10" s="73"/>
      <c r="F10" s="17"/>
      <c r="G10" s="17"/>
      <c r="H10" s="17"/>
      <c r="I10" s="17"/>
      <c r="J10" s="17"/>
      <c r="K10" s="17"/>
      <c r="L10" s="17"/>
    </row>
    <row r="11" spans="1:13">
      <c r="A11" s="74"/>
      <c r="B11" s="77"/>
      <c r="C11" s="77"/>
      <c r="D11" s="77"/>
      <c r="E11" s="76"/>
      <c r="F11" s="17"/>
      <c r="G11" s="17"/>
      <c r="H11" s="17"/>
      <c r="I11" s="17"/>
      <c r="J11" s="17"/>
      <c r="K11" s="17"/>
      <c r="L11" s="17"/>
    </row>
    <row r="12" spans="1:13">
      <c r="A12" s="80"/>
      <c r="B12" s="17"/>
      <c r="C12" s="291" t="s">
        <v>1167</v>
      </c>
      <c r="D12" s="291" t="s">
        <v>1168</v>
      </c>
      <c r="E12" s="239" t="s">
        <v>1841</v>
      </c>
      <c r="F12" s="17"/>
      <c r="G12" s="17"/>
      <c r="H12" s="17"/>
      <c r="I12" s="17"/>
      <c r="J12" s="17"/>
      <c r="K12" s="17"/>
      <c r="L12" s="17"/>
    </row>
    <row r="13" spans="1:13">
      <c r="A13" s="80"/>
      <c r="B13" s="292" t="s">
        <v>1169</v>
      </c>
      <c r="C13" s="291" t="s">
        <v>1170</v>
      </c>
      <c r="D13" s="291" t="s">
        <v>1171</v>
      </c>
      <c r="E13" s="239" t="s">
        <v>1172</v>
      </c>
      <c r="F13" s="17"/>
      <c r="G13" s="17"/>
      <c r="H13" s="17"/>
      <c r="I13" s="17"/>
      <c r="J13" s="17"/>
      <c r="K13" s="17"/>
      <c r="L13" s="17"/>
    </row>
    <row r="14" spans="1:13">
      <c r="A14" s="278" t="s">
        <v>1733</v>
      </c>
      <c r="B14" s="292" t="s">
        <v>1173</v>
      </c>
      <c r="C14" s="291" t="s">
        <v>1174</v>
      </c>
      <c r="D14" s="291" t="s">
        <v>1175</v>
      </c>
      <c r="E14" s="239" t="s">
        <v>2343</v>
      </c>
      <c r="F14" s="17"/>
      <c r="G14" s="17"/>
      <c r="H14" s="17"/>
      <c r="I14" s="17"/>
      <c r="J14" s="17"/>
      <c r="K14" s="17"/>
      <c r="L14" s="17"/>
    </row>
    <row r="15" spans="1:13">
      <c r="A15" s="279" t="s">
        <v>1736</v>
      </c>
      <c r="B15" s="651" t="s">
        <v>3026</v>
      </c>
      <c r="C15" s="325" t="s">
        <v>3027</v>
      </c>
      <c r="D15" s="325" t="s">
        <v>3028</v>
      </c>
      <c r="E15" s="242" t="s">
        <v>3029</v>
      </c>
      <c r="F15" s="17"/>
      <c r="G15" s="17"/>
      <c r="H15" s="17"/>
      <c r="I15" s="17"/>
      <c r="J15" s="17"/>
      <c r="K15" s="17"/>
      <c r="L15" s="17"/>
    </row>
    <row r="16" spans="1:13">
      <c r="A16" s="278">
        <v>1</v>
      </c>
      <c r="B16" s="17" t="s">
        <v>1176</v>
      </c>
      <c r="C16" s="280"/>
      <c r="D16" s="281"/>
      <c r="E16" s="282"/>
      <c r="F16" s="17"/>
      <c r="G16" s="17"/>
      <c r="H16" s="17"/>
      <c r="I16" s="17"/>
      <c r="J16" s="17"/>
      <c r="K16" s="17"/>
      <c r="L16" s="17"/>
      <c r="M16" s="17"/>
    </row>
    <row r="17" spans="1:16">
      <c r="A17" s="278">
        <v>2</v>
      </c>
      <c r="B17" s="17" t="s">
        <v>1176</v>
      </c>
      <c r="C17" s="98"/>
      <c r="D17" s="98"/>
      <c r="E17" s="283"/>
      <c r="F17" s="17"/>
      <c r="G17" s="17"/>
      <c r="H17" s="17"/>
      <c r="I17" s="17"/>
      <c r="J17" s="17"/>
      <c r="K17" s="17"/>
      <c r="L17" s="17"/>
      <c r="M17" s="17"/>
    </row>
    <row r="18" spans="1:16">
      <c r="A18" s="278">
        <v>3</v>
      </c>
      <c r="B18" s="17" t="s">
        <v>4711</v>
      </c>
      <c r="C18" s="98">
        <v>1967</v>
      </c>
      <c r="D18" s="98">
        <v>2021</v>
      </c>
      <c r="E18" s="284">
        <v>92701</v>
      </c>
      <c r="F18" s="17"/>
      <c r="G18" s="17"/>
      <c r="H18" s="17"/>
      <c r="I18" s="17"/>
      <c r="J18" s="17"/>
      <c r="K18" s="17"/>
      <c r="L18" s="17"/>
      <c r="M18" s="17"/>
    </row>
    <row r="19" spans="1:16">
      <c r="A19" s="278">
        <v>4</v>
      </c>
      <c r="B19" s="17" t="s">
        <v>4712</v>
      </c>
      <c r="C19" s="98">
        <v>1974</v>
      </c>
      <c r="D19" s="98">
        <v>2024</v>
      </c>
      <c r="E19" s="284">
        <v>61856</v>
      </c>
      <c r="F19" s="17"/>
      <c r="G19" s="17"/>
      <c r="H19" s="17"/>
      <c r="I19" s="17"/>
      <c r="J19" s="17"/>
      <c r="K19" s="17"/>
      <c r="L19" s="17"/>
      <c r="M19" s="17"/>
    </row>
    <row r="20" spans="1:16">
      <c r="A20" s="278">
        <v>5</v>
      </c>
      <c r="B20" s="17" t="s">
        <v>4713</v>
      </c>
      <c r="C20" s="98">
        <v>2006</v>
      </c>
      <c r="D20" s="98">
        <v>2022</v>
      </c>
      <c r="E20" s="284">
        <v>1285781</v>
      </c>
      <c r="F20" s="17"/>
      <c r="G20" s="17"/>
      <c r="H20" s="17"/>
      <c r="I20" s="17"/>
      <c r="J20" s="17"/>
      <c r="K20" s="17"/>
      <c r="L20" s="17"/>
      <c r="M20" s="17"/>
    </row>
    <row r="21" spans="1:16">
      <c r="A21" s="278">
        <v>6</v>
      </c>
      <c r="B21" s="17" t="s">
        <v>4714</v>
      </c>
      <c r="C21" s="98">
        <v>2008</v>
      </c>
      <c r="D21" s="98">
        <v>2018</v>
      </c>
      <c r="E21" s="284">
        <v>593530</v>
      </c>
      <c r="F21" s="17"/>
      <c r="G21" s="17"/>
      <c r="H21" s="17"/>
      <c r="I21" s="17"/>
      <c r="J21" s="17"/>
      <c r="K21" s="17"/>
      <c r="L21" s="17"/>
      <c r="M21" s="17"/>
    </row>
    <row r="22" spans="1:16">
      <c r="A22" s="278">
        <v>8</v>
      </c>
      <c r="B22" s="17" t="s">
        <v>4715</v>
      </c>
      <c r="C22" s="98">
        <v>2008</v>
      </c>
      <c r="D22" s="98">
        <v>2021</v>
      </c>
      <c r="E22" s="284">
        <v>874438</v>
      </c>
      <c r="F22" s="17"/>
      <c r="G22" s="17"/>
      <c r="H22" s="17"/>
      <c r="I22" s="17"/>
      <c r="J22" s="17"/>
      <c r="K22" s="17"/>
      <c r="L22" s="17"/>
      <c r="M22" s="17"/>
    </row>
    <row r="23" spans="1:16">
      <c r="A23" s="278">
        <v>9</v>
      </c>
      <c r="B23" s="17" t="s">
        <v>4716</v>
      </c>
      <c r="C23" s="98">
        <v>2008</v>
      </c>
      <c r="D23" s="98">
        <v>2022</v>
      </c>
      <c r="E23" s="284">
        <v>1938324</v>
      </c>
      <c r="F23" s="17"/>
      <c r="G23" s="17"/>
      <c r="H23" s="17"/>
      <c r="I23" s="17"/>
      <c r="J23" s="17"/>
      <c r="K23" s="17"/>
      <c r="L23" s="17"/>
      <c r="M23" s="17"/>
    </row>
    <row r="24" spans="1:16">
      <c r="A24" s="278">
        <v>10</v>
      </c>
      <c r="B24" s="17" t="s">
        <v>4717</v>
      </c>
      <c r="C24" s="98">
        <v>2009</v>
      </c>
      <c r="D24" s="98">
        <v>2023</v>
      </c>
      <c r="E24" s="284">
        <v>719632</v>
      </c>
      <c r="F24" s="17"/>
      <c r="G24" s="17"/>
      <c r="H24" s="17"/>
      <c r="I24" s="17"/>
      <c r="J24" s="17"/>
      <c r="K24" s="17"/>
      <c r="L24" s="17"/>
      <c r="M24" s="17"/>
    </row>
    <row r="25" spans="1:16">
      <c r="A25" s="278">
        <v>11</v>
      </c>
      <c r="B25" s="17" t="s">
        <v>4718</v>
      </c>
      <c r="C25" s="98">
        <v>2009</v>
      </c>
      <c r="D25" s="98">
        <v>2030</v>
      </c>
      <c r="E25" s="284">
        <v>3129346.64</v>
      </c>
      <c r="F25" s="17"/>
      <c r="G25" s="17"/>
      <c r="H25" s="17"/>
      <c r="I25" s="17"/>
      <c r="J25" s="17"/>
      <c r="K25" s="17"/>
      <c r="L25" s="17"/>
      <c r="M25" s="17"/>
    </row>
    <row r="26" spans="1:16">
      <c r="A26" s="278">
        <v>12</v>
      </c>
      <c r="B26" s="17"/>
      <c r="C26" s="98"/>
      <c r="D26" s="98"/>
      <c r="E26" s="284"/>
      <c r="F26" s="17"/>
      <c r="G26" s="17"/>
      <c r="H26" s="17"/>
      <c r="I26" s="17"/>
      <c r="J26" s="17"/>
      <c r="K26" s="17"/>
      <c r="L26" s="17"/>
      <c r="M26" s="17"/>
    </row>
    <row r="27" spans="1:16">
      <c r="A27" s="278">
        <v>13</v>
      </c>
      <c r="B27" s="17"/>
      <c r="C27" s="98"/>
      <c r="D27" s="98"/>
      <c r="E27" s="284"/>
      <c r="F27" s="17"/>
      <c r="G27" s="17"/>
      <c r="H27" s="17"/>
      <c r="I27" s="17"/>
      <c r="J27" s="17"/>
      <c r="K27" s="17"/>
      <c r="L27" s="17"/>
      <c r="M27" s="17"/>
    </row>
    <row r="28" spans="1:16">
      <c r="A28" s="278">
        <v>14</v>
      </c>
      <c r="B28" s="17"/>
      <c r="C28" s="98"/>
      <c r="D28" s="98"/>
      <c r="E28" s="284"/>
      <c r="F28" s="17"/>
      <c r="G28" s="17"/>
      <c r="H28" s="17"/>
      <c r="I28" s="17"/>
      <c r="J28" s="17"/>
      <c r="K28" s="17"/>
      <c r="L28" s="17"/>
      <c r="M28" s="17"/>
    </row>
    <row r="29" spans="1:16">
      <c r="A29" s="278">
        <v>15</v>
      </c>
      <c r="B29" s="17"/>
      <c r="C29" s="98"/>
      <c r="D29" s="98"/>
      <c r="E29" s="284"/>
      <c r="F29" s="69"/>
      <c r="G29" s="69"/>
      <c r="H29" s="69"/>
      <c r="I29" s="69"/>
      <c r="J29" s="69"/>
      <c r="K29" s="69"/>
      <c r="L29" s="69"/>
      <c r="M29" s="69"/>
      <c r="N29" s="69"/>
      <c r="O29" s="69"/>
      <c r="P29" s="69"/>
    </row>
    <row r="30" spans="1:16">
      <c r="A30" s="278">
        <v>16</v>
      </c>
      <c r="B30" s="17"/>
      <c r="C30" s="98"/>
      <c r="D30" s="98"/>
      <c r="E30" s="284"/>
      <c r="F30" s="69"/>
      <c r="G30" s="69"/>
      <c r="H30" s="69"/>
      <c r="I30" s="69"/>
      <c r="J30" s="69"/>
      <c r="K30" s="69"/>
      <c r="L30" s="69"/>
      <c r="M30" s="69"/>
      <c r="N30" s="69"/>
      <c r="O30" s="69"/>
      <c r="P30" s="69"/>
    </row>
    <row r="31" spans="1:16">
      <c r="A31" s="278">
        <v>17</v>
      </c>
      <c r="B31" s="17"/>
      <c r="C31" s="98"/>
      <c r="D31" s="98"/>
      <c r="E31" s="284"/>
      <c r="F31" s="69"/>
      <c r="G31" s="69"/>
      <c r="H31" s="69"/>
      <c r="I31" s="69"/>
      <c r="J31" s="69"/>
      <c r="K31" s="69"/>
      <c r="L31" s="69"/>
      <c r="M31" s="69"/>
      <c r="N31" s="69"/>
      <c r="O31" s="69"/>
      <c r="P31" s="69"/>
    </row>
    <row r="32" spans="1:16">
      <c r="A32" s="278">
        <v>18</v>
      </c>
      <c r="B32" s="17"/>
      <c r="C32" s="98"/>
      <c r="D32" s="98"/>
      <c r="E32" s="284"/>
      <c r="F32" s="17"/>
      <c r="G32" s="17"/>
      <c r="H32" s="17"/>
      <c r="I32" s="17"/>
      <c r="J32" s="17"/>
      <c r="K32" s="17"/>
      <c r="L32" s="17"/>
      <c r="M32" s="17"/>
    </row>
    <row r="33" spans="1:13">
      <c r="A33" s="278">
        <v>19</v>
      </c>
      <c r="B33" s="17"/>
      <c r="C33" s="98"/>
      <c r="D33" s="98"/>
      <c r="E33" s="284"/>
      <c r="F33" s="17"/>
      <c r="G33" s="17"/>
      <c r="H33" s="17"/>
      <c r="I33" s="17"/>
      <c r="J33" s="17"/>
      <c r="K33" s="17"/>
      <c r="L33" s="17"/>
      <c r="M33" s="17"/>
    </row>
    <row r="34" spans="1:13">
      <c r="A34" s="278">
        <v>20</v>
      </c>
      <c r="B34" s="17"/>
      <c r="C34" s="98"/>
      <c r="D34" s="98"/>
      <c r="E34" s="284"/>
      <c r="F34" s="17"/>
      <c r="G34" s="17"/>
      <c r="H34" s="17"/>
      <c r="I34" s="17"/>
      <c r="J34" s="17"/>
      <c r="K34" s="17"/>
      <c r="L34" s="17"/>
      <c r="M34" s="17"/>
    </row>
    <row r="35" spans="1:13">
      <c r="A35" s="278">
        <v>21</v>
      </c>
      <c r="B35" s="17" t="s">
        <v>1177</v>
      </c>
      <c r="C35" s="245"/>
      <c r="D35" s="247"/>
      <c r="E35" s="255"/>
      <c r="F35" s="17"/>
      <c r="G35" s="17"/>
      <c r="H35" s="17"/>
      <c r="I35" s="17"/>
      <c r="J35" s="17"/>
      <c r="K35" s="17"/>
      <c r="L35" s="17"/>
      <c r="M35" s="17"/>
    </row>
    <row r="36" spans="1:13">
      <c r="A36" s="278">
        <v>22</v>
      </c>
      <c r="B36" s="17" t="s">
        <v>4719</v>
      </c>
      <c r="C36" s="98">
        <v>1991</v>
      </c>
      <c r="D36" s="98">
        <v>2019</v>
      </c>
      <c r="E36" s="284">
        <v>307449</v>
      </c>
      <c r="F36" s="17"/>
      <c r="G36" s="17"/>
      <c r="H36" s="17"/>
      <c r="I36" s="17"/>
      <c r="J36" s="17"/>
      <c r="K36" s="17"/>
      <c r="L36" s="17"/>
      <c r="M36" s="17"/>
    </row>
    <row r="37" spans="1:13">
      <c r="A37" s="278">
        <v>23</v>
      </c>
      <c r="B37" s="17" t="s">
        <v>1793</v>
      </c>
      <c r="C37" s="98"/>
      <c r="D37" s="98"/>
      <c r="E37" s="284"/>
      <c r="F37" s="17"/>
      <c r="G37" s="17"/>
      <c r="H37" s="17"/>
      <c r="I37" s="17"/>
      <c r="J37" s="17"/>
      <c r="K37" s="17"/>
      <c r="L37" s="17"/>
      <c r="M37" s="17"/>
    </row>
    <row r="38" spans="1:13">
      <c r="A38" s="278">
        <v>24</v>
      </c>
      <c r="B38" s="17" t="s">
        <v>1793</v>
      </c>
      <c r="C38" s="98"/>
      <c r="D38" s="98"/>
      <c r="E38" s="284"/>
      <c r="F38" s="17"/>
      <c r="G38" s="17"/>
      <c r="H38" s="17"/>
      <c r="I38" s="17"/>
      <c r="J38" s="17"/>
      <c r="K38" s="17"/>
      <c r="L38" s="17"/>
      <c r="M38" s="17"/>
    </row>
    <row r="39" spans="1:13">
      <c r="A39" s="278">
        <v>25</v>
      </c>
      <c r="B39" s="17" t="s">
        <v>1793</v>
      </c>
      <c r="C39" s="98" t="s">
        <v>1793</v>
      </c>
      <c r="D39" s="98" t="s">
        <v>1793</v>
      </c>
      <c r="E39" s="284" t="s">
        <v>1793</v>
      </c>
      <c r="F39" s="17"/>
      <c r="G39" s="17"/>
      <c r="H39" s="17"/>
      <c r="I39" s="17"/>
      <c r="J39" s="17"/>
      <c r="K39" s="17"/>
      <c r="L39" s="17"/>
      <c r="M39" s="17"/>
    </row>
    <row r="40" spans="1:13">
      <c r="A40" s="278">
        <v>26</v>
      </c>
      <c r="B40" s="17"/>
      <c r="C40" s="98"/>
      <c r="D40" s="98"/>
      <c r="E40" s="284"/>
      <c r="F40" s="17"/>
      <c r="G40" s="17"/>
      <c r="H40" s="17"/>
      <c r="I40" s="17"/>
      <c r="J40" s="17"/>
      <c r="K40" s="17"/>
      <c r="L40" s="17"/>
      <c r="M40" s="17"/>
    </row>
    <row r="41" spans="1:13">
      <c r="A41" s="278">
        <v>27</v>
      </c>
      <c r="B41" s="17"/>
      <c r="C41" s="98"/>
      <c r="D41" s="98"/>
      <c r="E41" s="284"/>
      <c r="F41" s="17"/>
      <c r="G41" s="17"/>
      <c r="H41" s="17"/>
      <c r="I41" s="17"/>
      <c r="J41" s="17"/>
      <c r="K41" s="17"/>
      <c r="L41" s="17"/>
      <c r="M41" s="17"/>
    </row>
    <row r="42" spans="1:13">
      <c r="A42" s="278">
        <v>28</v>
      </c>
      <c r="B42" s="17"/>
      <c r="C42" s="98"/>
      <c r="D42" s="98"/>
      <c r="E42" s="284"/>
      <c r="F42" s="17"/>
      <c r="G42" s="17"/>
      <c r="H42" s="17"/>
      <c r="I42" s="17"/>
      <c r="J42" s="17"/>
      <c r="K42" s="17"/>
      <c r="L42" s="17"/>
      <c r="M42" s="17"/>
    </row>
    <row r="43" spans="1:13">
      <c r="A43" s="278">
        <v>29</v>
      </c>
      <c r="B43" s="17"/>
      <c r="C43" s="98"/>
      <c r="D43" s="98"/>
      <c r="E43" s="284"/>
      <c r="F43" s="17"/>
      <c r="G43" s="17"/>
      <c r="H43" s="17"/>
      <c r="I43" s="17"/>
      <c r="J43" s="17"/>
      <c r="K43" s="17"/>
      <c r="L43" s="17"/>
      <c r="M43" s="17"/>
    </row>
    <row r="44" spans="1:13">
      <c r="A44" s="278">
        <v>30</v>
      </c>
      <c r="B44" s="17"/>
      <c r="C44" s="98"/>
      <c r="D44" s="98"/>
      <c r="E44" s="284"/>
      <c r="F44" s="17"/>
      <c r="G44" s="17"/>
      <c r="H44" s="17"/>
      <c r="I44" s="17"/>
      <c r="J44" s="17"/>
      <c r="K44" s="17"/>
      <c r="L44" s="17"/>
      <c r="M44" s="17"/>
    </row>
    <row r="45" spans="1:13">
      <c r="A45" s="278">
        <v>31</v>
      </c>
      <c r="B45" s="17"/>
      <c r="C45" s="98"/>
      <c r="D45" s="98"/>
      <c r="E45" s="284"/>
      <c r="F45" s="17"/>
      <c r="G45" s="17"/>
      <c r="H45" s="17"/>
      <c r="I45" s="17"/>
      <c r="J45" s="17"/>
      <c r="K45" s="17"/>
      <c r="L45" s="17"/>
      <c r="M45" s="17"/>
    </row>
    <row r="46" spans="1:13">
      <c r="A46" s="278">
        <v>32</v>
      </c>
      <c r="B46" s="17"/>
      <c r="C46" s="98"/>
      <c r="D46" s="98"/>
      <c r="E46" s="284"/>
      <c r="F46" s="17"/>
      <c r="G46" s="17"/>
      <c r="H46" s="17"/>
      <c r="I46" s="17"/>
      <c r="J46" s="17"/>
      <c r="K46" s="17"/>
      <c r="L46" s="17"/>
      <c r="M46" s="17"/>
    </row>
    <row r="47" spans="1:13">
      <c r="A47" s="278">
        <v>33</v>
      </c>
      <c r="B47" s="17"/>
      <c r="C47" s="98"/>
      <c r="D47" s="98"/>
      <c r="E47" s="284"/>
      <c r="F47" s="17"/>
      <c r="G47" s="17"/>
      <c r="H47" s="17"/>
      <c r="I47" s="17"/>
      <c r="J47" s="17"/>
      <c r="K47" s="17"/>
      <c r="L47" s="17"/>
      <c r="M47" s="17"/>
    </row>
    <row r="48" spans="1:13">
      <c r="A48" s="278">
        <v>34</v>
      </c>
      <c r="B48" s="17"/>
      <c r="C48" s="98"/>
      <c r="D48" s="98"/>
      <c r="E48" s="284"/>
      <c r="F48" s="17"/>
      <c r="G48" s="17"/>
      <c r="H48" s="17"/>
      <c r="I48" s="17"/>
      <c r="J48" s="17"/>
      <c r="K48" s="17"/>
      <c r="L48" s="17"/>
      <c r="M48" s="17"/>
    </row>
    <row r="49" spans="1:13">
      <c r="A49" s="278">
        <v>35</v>
      </c>
      <c r="B49" s="17"/>
      <c r="C49" s="98"/>
      <c r="D49" s="98"/>
      <c r="E49" s="284"/>
      <c r="F49" s="17"/>
      <c r="G49" s="17"/>
      <c r="H49" s="17"/>
      <c r="I49" s="17"/>
      <c r="J49" s="17"/>
      <c r="K49" s="17"/>
      <c r="L49" s="17"/>
      <c r="M49" s="17"/>
    </row>
    <row r="50" spans="1:13">
      <c r="A50" s="278">
        <v>36</v>
      </c>
      <c r="B50" s="17"/>
      <c r="C50" s="98"/>
      <c r="D50" s="98"/>
      <c r="E50" s="284"/>
      <c r="F50" s="17"/>
      <c r="G50" s="17"/>
      <c r="H50" s="17"/>
      <c r="I50" s="17"/>
      <c r="J50" s="17"/>
      <c r="K50" s="17"/>
      <c r="L50" s="17"/>
      <c r="M50" s="17"/>
    </row>
    <row r="51" spans="1:13">
      <c r="A51" s="278">
        <v>37</v>
      </c>
      <c r="B51" s="17"/>
      <c r="C51" s="98"/>
      <c r="D51" s="98"/>
      <c r="E51" s="284"/>
      <c r="F51" s="17"/>
      <c r="G51" s="17"/>
      <c r="H51" s="17"/>
      <c r="I51" s="17"/>
      <c r="J51" s="17"/>
      <c r="K51" s="17"/>
      <c r="L51" s="17"/>
      <c r="M51" s="17"/>
    </row>
    <row r="52" spans="1:13">
      <c r="A52" s="278">
        <v>38</v>
      </c>
      <c r="B52" s="17"/>
      <c r="C52" s="98"/>
      <c r="D52" s="98"/>
      <c r="E52" s="284"/>
      <c r="F52" s="17"/>
      <c r="G52" s="17"/>
      <c r="H52" s="17"/>
      <c r="I52" s="17"/>
      <c r="J52" s="17"/>
      <c r="K52" s="17"/>
      <c r="L52" s="17"/>
      <c r="M52" s="17"/>
    </row>
    <row r="53" spans="1:13">
      <c r="A53" s="278">
        <v>39</v>
      </c>
      <c r="B53" s="17"/>
      <c r="C53" s="98"/>
      <c r="D53" s="98"/>
      <c r="E53" s="284"/>
      <c r="F53" s="17"/>
      <c r="G53" s="17"/>
      <c r="H53" s="17"/>
      <c r="I53" s="17"/>
      <c r="J53" s="17"/>
      <c r="K53" s="17"/>
      <c r="L53" s="17"/>
      <c r="M53" s="17"/>
    </row>
    <row r="54" spans="1:13">
      <c r="A54" s="278">
        <v>40</v>
      </c>
      <c r="B54" s="17"/>
      <c r="C54" s="98"/>
      <c r="D54" s="98"/>
      <c r="E54" s="284"/>
      <c r="F54" s="17"/>
      <c r="G54" s="17"/>
      <c r="H54" s="17"/>
      <c r="I54" s="17"/>
      <c r="J54" s="17"/>
      <c r="K54" s="17"/>
      <c r="L54" s="17"/>
      <c r="M54" s="17"/>
    </row>
    <row r="55" spans="1:13">
      <c r="A55" s="278">
        <v>41</v>
      </c>
      <c r="B55" s="17"/>
      <c r="C55" s="98"/>
      <c r="D55" s="98"/>
      <c r="E55" s="284"/>
      <c r="F55" s="17"/>
      <c r="G55" s="17"/>
      <c r="H55" s="17"/>
      <c r="I55" s="17"/>
      <c r="J55" s="17"/>
      <c r="K55" s="17"/>
      <c r="L55" s="17"/>
      <c r="M55" s="17"/>
    </row>
    <row r="56" spans="1:13">
      <c r="A56" s="278">
        <v>42</v>
      </c>
      <c r="B56" s="17"/>
      <c r="C56" s="98"/>
      <c r="D56" s="98"/>
      <c r="E56" s="284"/>
      <c r="F56" s="17"/>
      <c r="G56" s="17"/>
      <c r="H56" s="17"/>
      <c r="I56" s="17"/>
      <c r="J56" s="17"/>
      <c r="K56" s="17"/>
      <c r="L56" s="17"/>
      <c r="M56" s="17"/>
    </row>
    <row r="57" spans="1:13">
      <c r="A57" s="278">
        <v>43</v>
      </c>
      <c r="B57" s="17"/>
      <c r="C57" s="98"/>
      <c r="D57" s="98"/>
      <c r="E57" s="284"/>
      <c r="F57" s="17"/>
      <c r="G57" s="17"/>
      <c r="H57" s="17"/>
      <c r="I57" s="17"/>
      <c r="J57" s="17"/>
      <c r="K57" s="17"/>
      <c r="L57" s="17"/>
      <c r="M57" s="17"/>
    </row>
    <row r="58" spans="1:13">
      <c r="A58" s="278">
        <v>44</v>
      </c>
      <c r="B58" s="17"/>
      <c r="C58" s="98"/>
      <c r="D58" s="98"/>
      <c r="E58" s="284"/>
      <c r="F58" s="17"/>
      <c r="G58" s="17"/>
      <c r="H58" s="17"/>
      <c r="I58" s="17"/>
      <c r="J58" s="17"/>
      <c r="K58" s="17"/>
      <c r="L58" s="17"/>
      <c r="M58" s="17"/>
    </row>
    <row r="59" spans="1:13">
      <c r="A59" s="278">
        <v>45</v>
      </c>
      <c r="B59" s="17"/>
      <c r="C59" s="98"/>
      <c r="D59" s="98"/>
      <c r="E59" s="284"/>
      <c r="F59" s="17"/>
      <c r="G59" s="17"/>
      <c r="H59" s="17"/>
      <c r="I59" s="17"/>
      <c r="J59" s="17"/>
      <c r="K59" s="17"/>
      <c r="L59" s="17"/>
      <c r="M59" s="17"/>
    </row>
    <row r="60" spans="1:13">
      <c r="A60" s="278">
        <v>46</v>
      </c>
      <c r="B60" s="77"/>
      <c r="C60" s="105"/>
      <c r="D60" s="105"/>
      <c r="E60" s="285"/>
      <c r="F60" s="17"/>
      <c r="G60" s="17"/>
      <c r="H60" s="17"/>
      <c r="I60" s="17"/>
      <c r="J60" s="17"/>
      <c r="K60" s="17"/>
      <c r="L60" s="17"/>
      <c r="M60" s="17"/>
    </row>
    <row r="61" spans="1:13" ht="15.75" thickBot="1">
      <c r="A61" s="286">
        <v>47</v>
      </c>
      <c r="B61" s="287" t="s">
        <v>172</v>
      </c>
      <c r="C61" s="288"/>
      <c r="D61" s="289"/>
      <c r="E61" s="290">
        <f>SUM(E17:E60)</f>
        <v>9003057.6400000006</v>
      </c>
      <c r="F61" s="17"/>
      <c r="G61" s="17"/>
      <c r="H61" s="17"/>
      <c r="I61" s="17"/>
      <c r="J61" s="17"/>
      <c r="K61" s="17"/>
      <c r="L61" s="17"/>
      <c r="M61" s="17"/>
    </row>
    <row r="62" spans="1:13">
      <c r="A62" s="17"/>
      <c r="B62" s="17"/>
      <c r="C62" s="17"/>
      <c r="D62" s="17"/>
      <c r="E62" s="17"/>
      <c r="F62" s="17"/>
      <c r="G62" s="17"/>
      <c r="H62" s="17"/>
      <c r="I62" s="17"/>
      <c r="J62" s="17"/>
      <c r="K62" s="17"/>
      <c r="L62" s="17"/>
      <c r="M62" s="17"/>
    </row>
    <row r="63" spans="1:13">
      <c r="A63" s="17" t="s">
        <v>1178</v>
      </c>
      <c r="B63" s="17"/>
      <c r="C63" s="17"/>
      <c r="D63" s="17"/>
      <c r="E63" s="277" t="s">
        <v>1179</v>
      </c>
      <c r="F63" s="17"/>
      <c r="G63" s="17"/>
      <c r="H63" s="17"/>
      <c r="I63" s="17"/>
      <c r="J63" s="17"/>
      <c r="K63" s="17"/>
      <c r="L63" s="17"/>
      <c r="M63" s="17"/>
    </row>
    <row r="64" spans="1:13">
      <c r="A64" s="69" t="s">
        <v>1180</v>
      </c>
      <c r="B64" s="69"/>
      <c r="C64" s="69"/>
      <c r="D64" s="69"/>
      <c r="E64" s="69"/>
      <c r="F64" s="17"/>
      <c r="G64" s="17"/>
      <c r="H64" s="17"/>
      <c r="I64" s="17"/>
      <c r="J64" s="17"/>
      <c r="K64" s="17"/>
      <c r="L64" s="17"/>
      <c r="M64" s="17"/>
    </row>
    <row r="65" spans="1:13">
      <c r="A65" s="17"/>
      <c r="B65" s="17"/>
      <c r="C65" s="17"/>
      <c r="D65" s="17"/>
      <c r="E65" s="17"/>
      <c r="F65" s="17"/>
      <c r="G65" s="17"/>
      <c r="H65" s="17"/>
      <c r="I65" s="17"/>
      <c r="J65" s="17"/>
      <c r="K65" s="17"/>
      <c r="L65" s="17"/>
      <c r="M65" s="17"/>
    </row>
    <row r="66" spans="1:13">
      <c r="A66" s="17"/>
      <c r="B66" s="17"/>
      <c r="C66" s="17"/>
      <c r="D66" s="17"/>
      <c r="E66" s="17"/>
      <c r="F66" s="17"/>
      <c r="G66" s="17"/>
      <c r="H66" s="17"/>
      <c r="I66" s="17"/>
      <c r="J66" s="17"/>
      <c r="K66" s="17"/>
      <c r="L66" s="17"/>
      <c r="M66" s="17"/>
    </row>
    <row r="67" spans="1:13">
      <c r="A67" s="17"/>
      <c r="B67" s="17"/>
      <c r="C67" s="17"/>
      <c r="D67" s="17"/>
      <c r="E67" s="17"/>
      <c r="F67" s="17"/>
      <c r="G67" s="17"/>
      <c r="H67" s="17"/>
      <c r="I67" s="17"/>
      <c r="J67" s="17"/>
      <c r="K67" s="17"/>
      <c r="L67" s="17"/>
      <c r="M67" s="17"/>
    </row>
    <row r="68" spans="1:13">
      <c r="A68" s="17"/>
      <c r="B68" s="17"/>
      <c r="C68" s="17"/>
      <c r="D68" s="17"/>
      <c r="E68" s="17"/>
      <c r="F68" s="17"/>
      <c r="G68" s="17"/>
      <c r="H68" s="17"/>
      <c r="I68" s="17"/>
      <c r="J68" s="17"/>
      <c r="K68" s="17"/>
      <c r="L68" s="17"/>
      <c r="M68" s="17"/>
    </row>
    <row r="69" spans="1:13">
      <c r="A69" s="17"/>
      <c r="B69" s="17"/>
      <c r="C69" s="17"/>
      <c r="D69" s="17"/>
      <c r="E69" s="17"/>
      <c r="F69" s="17"/>
      <c r="G69" s="17"/>
      <c r="H69" s="17"/>
      <c r="I69" s="17"/>
      <c r="J69" s="17"/>
      <c r="K69" s="17"/>
      <c r="L69" s="17"/>
      <c r="M69" s="17"/>
    </row>
    <row r="70" spans="1:13">
      <c r="A70" s="17"/>
      <c r="B70" s="17"/>
      <c r="C70" s="17"/>
      <c r="D70" s="17"/>
      <c r="E70" s="17"/>
      <c r="F70" s="17"/>
      <c r="G70" s="17"/>
      <c r="H70" s="17"/>
      <c r="I70" s="17"/>
      <c r="J70" s="17"/>
      <c r="K70" s="17"/>
      <c r="L70" s="17"/>
      <c r="M70" s="17"/>
    </row>
    <row r="71" spans="1:13">
      <c r="A71" s="17"/>
      <c r="B71"/>
      <c r="C71" s="17"/>
      <c r="D71" s="17"/>
      <c r="E71" s="17"/>
      <c r="F71" s="17"/>
      <c r="G71" s="17"/>
      <c r="H71" s="17"/>
      <c r="I71" s="17"/>
      <c r="J71" s="17"/>
      <c r="K71" s="17"/>
      <c r="L71" s="17"/>
      <c r="M71" s="17"/>
    </row>
    <row r="72" spans="1:13">
      <c r="A72" s="17"/>
      <c r="B72"/>
      <c r="C72" s="17"/>
      <c r="D72" s="17"/>
      <c r="E72" s="17"/>
      <c r="F72" s="17"/>
      <c r="G72" s="17"/>
      <c r="H72" s="17"/>
      <c r="I72" s="17"/>
      <c r="J72" s="17"/>
      <c r="K72" s="17"/>
      <c r="L72" s="17"/>
      <c r="M72" s="17"/>
    </row>
    <row r="73" spans="1:13">
      <c r="A73" s="17"/>
      <c r="B73"/>
      <c r="C73" s="17"/>
      <c r="D73" s="17"/>
      <c r="E73" s="17"/>
      <c r="F73" s="17"/>
      <c r="G73" s="17"/>
      <c r="H73" s="17"/>
      <c r="I73" s="17"/>
      <c r="J73" s="17"/>
      <c r="K73" s="17"/>
      <c r="L73" s="17"/>
      <c r="M73" s="17"/>
    </row>
    <row r="74" spans="1:13">
      <c r="A74" s="17"/>
      <c r="B74"/>
      <c r="C74" s="17"/>
      <c r="D74" s="17"/>
      <c r="E74" s="17"/>
      <c r="F74" s="17"/>
      <c r="G74" s="17"/>
      <c r="H74" s="17"/>
      <c r="I74" s="17"/>
      <c r="J74" s="17"/>
      <c r="K74" s="17"/>
      <c r="L74" s="17"/>
      <c r="M74" s="17"/>
    </row>
    <row r="75" spans="1:13">
      <c r="A75" s="17"/>
      <c r="B75"/>
      <c r="C75" s="17"/>
      <c r="D75" s="17"/>
      <c r="E75" s="17"/>
      <c r="F75" s="17"/>
      <c r="G75" s="17"/>
      <c r="H75" s="17"/>
      <c r="I75" s="17"/>
      <c r="J75" s="17"/>
      <c r="K75" s="17"/>
      <c r="L75" s="17"/>
      <c r="M75" s="17"/>
    </row>
    <row r="76" spans="1:13">
      <c r="A76" s="17"/>
      <c r="B76"/>
      <c r="C76" s="17"/>
      <c r="D76" s="17"/>
      <c r="E76" s="17"/>
      <c r="F76" s="17"/>
      <c r="G76" s="17"/>
      <c r="H76" s="17"/>
      <c r="I76" s="17"/>
      <c r="J76" s="17"/>
      <c r="K76" s="17"/>
      <c r="L76" s="17"/>
      <c r="M76" s="17"/>
    </row>
    <row r="77" spans="1:13">
      <c r="A77" s="17"/>
      <c r="B77"/>
      <c r="C77" s="17"/>
      <c r="D77" s="17"/>
      <c r="E77" s="17"/>
      <c r="F77" s="17"/>
      <c r="G77" s="17"/>
      <c r="H77" s="17"/>
      <c r="I77" s="17"/>
      <c r="J77" s="17"/>
      <c r="K77" s="17"/>
      <c r="L77" s="17"/>
      <c r="M77" s="17"/>
    </row>
    <row r="78" spans="1:13">
      <c r="A78" s="17"/>
      <c r="B78"/>
      <c r="C78" s="17"/>
      <c r="D78" s="17"/>
      <c r="E78" s="17"/>
      <c r="F78" s="17"/>
      <c r="G78" s="17"/>
      <c r="H78" s="17"/>
      <c r="I78" s="17"/>
      <c r="J78" s="17"/>
      <c r="K78" s="17"/>
      <c r="L78" s="17"/>
      <c r="M78" s="17"/>
    </row>
    <row r="79" spans="1:13">
      <c r="A79" s="17"/>
      <c r="B79"/>
      <c r="C79" s="17"/>
      <c r="D79" s="17"/>
      <c r="E79" s="17"/>
      <c r="F79" s="17"/>
      <c r="G79" s="17"/>
      <c r="H79" s="17"/>
      <c r="I79" s="17"/>
      <c r="J79" s="17"/>
      <c r="K79" s="17"/>
      <c r="L79" s="17"/>
      <c r="M79" s="17"/>
    </row>
    <row r="80" spans="1:13">
      <c r="A80" s="17"/>
      <c r="B80" s="17"/>
      <c r="C80" s="17"/>
      <c r="D80" s="17"/>
      <c r="E80" s="17"/>
      <c r="F80" s="17"/>
      <c r="G80" s="17"/>
      <c r="H80" s="17"/>
      <c r="I80" s="17"/>
      <c r="J80" s="17"/>
      <c r="K80" s="17"/>
      <c r="L80" s="17"/>
      <c r="M80" s="17"/>
    </row>
    <row r="81" spans="1:13">
      <c r="A81" s="17"/>
      <c r="B81" s="17"/>
      <c r="C81" s="17"/>
      <c r="D81" s="17"/>
      <c r="E81" s="17"/>
      <c r="F81" s="17"/>
      <c r="G81" s="17"/>
      <c r="H81" s="17"/>
      <c r="I81" s="17"/>
      <c r="J81" s="17"/>
      <c r="K81" s="17"/>
      <c r="L81" s="17"/>
      <c r="M81" s="17"/>
    </row>
    <row r="82" spans="1:13">
      <c r="A82" s="17"/>
      <c r="B82" s="17"/>
      <c r="C82" s="17"/>
      <c r="D82" s="17"/>
      <c r="E82" s="17"/>
      <c r="F82" s="17"/>
      <c r="G82" s="17"/>
      <c r="H82" s="17"/>
      <c r="I82" s="17"/>
      <c r="J82" s="17"/>
      <c r="K82" s="17"/>
      <c r="L82" s="17"/>
      <c r="M82" s="17"/>
    </row>
    <row r="83" spans="1:13">
      <c r="A83" s="17"/>
      <c r="B83" s="17"/>
      <c r="C83" s="17"/>
      <c r="D83" s="17"/>
      <c r="E83" s="17"/>
      <c r="F83" s="17"/>
      <c r="G83" s="17"/>
      <c r="H83" s="17"/>
      <c r="I83" s="17"/>
      <c r="J83" s="17"/>
      <c r="K83" s="17"/>
      <c r="L83" s="17"/>
      <c r="M83" s="17"/>
    </row>
    <row r="84" spans="1:13">
      <c r="A84" s="17"/>
      <c r="B84" s="17"/>
      <c r="C84" s="17"/>
      <c r="D84" s="17"/>
      <c r="E84" s="17"/>
      <c r="F84" s="17"/>
      <c r="G84" s="17"/>
      <c r="H84" s="17"/>
      <c r="I84" s="17"/>
      <c r="J84" s="17"/>
      <c r="K84" s="17"/>
      <c r="L84" s="17"/>
      <c r="M84" s="17"/>
    </row>
    <row r="85" spans="1:13">
      <c r="A85" s="17"/>
      <c r="B85" s="17"/>
      <c r="C85" s="17"/>
      <c r="D85" s="17"/>
      <c r="E85" s="17"/>
      <c r="F85" s="17"/>
      <c r="G85" s="17"/>
      <c r="H85" s="17"/>
      <c r="I85" s="17"/>
      <c r="J85" s="17"/>
      <c r="K85" s="17"/>
      <c r="L85" s="17"/>
      <c r="M85" s="17"/>
    </row>
    <row r="86" spans="1:13">
      <c r="A86" s="17"/>
      <c r="B86" s="17"/>
      <c r="C86" s="17"/>
      <c r="D86" s="17"/>
      <c r="E86" s="17"/>
      <c r="F86" s="17"/>
      <c r="G86" s="17"/>
      <c r="H86" s="17"/>
      <c r="I86" s="17"/>
      <c r="J86" s="17"/>
      <c r="K86" s="17"/>
      <c r="L86" s="17"/>
      <c r="M86" s="17"/>
    </row>
    <row r="87" spans="1:13">
      <c r="A87" s="17"/>
      <c r="B87" s="17"/>
      <c r="C87" s="17"/>
      <c r="D87" s="17"/>
      <c r="E87" s="17"/>
      <c r="F87" s="17"/>
      <c r="G87" s="17"/>
      <c r="H87" s="17"/>
      <c r="I87" s="17"/>
      <c r="J87" s="17"/>
      <c r="K87" s="17"/>
      <c r="L87" s="17"/>
      <c r="M87" s="17"/>
    </row>
    <row r="88" spans="1:13">
      <c r="A88" s="17"/>
      <c r="B88" s="17"/>
      <c r="C88" s="17"/>
      <c r="D88" s="17"/>
      <c r="E88" s="17"/>
      <c r="F88" s="17"/>
      <c r="G88" s="17"/>
      <c r="H88" s="17"/>
      <c r="I88" s="17"/>
      <c r="J88" s="17"/>
      <c r="K88" s="17"/>
      <c r="L88" s="17"/>
      <c r="M88" s="17"/>
    </row>
    <row r="89" spans="1:13">
      <c r="A89" s="17"/>
      <c r="B89" s="17"/>
      <c r="C89" s="17"/>
      <c r="D89" s="17"/>
      <c r="E89" s="17"/>
      <c r="F89" s="17"/>
      <c r="G89" s="17"/>
      <c r="H89" s="17"/>
      <c r="I89" s="17"/>
      <c r="J89" s="17"/>
      <c r="K89" s="17"/>
      <c r="L89" s="17"/>
      <c r="M89" s="17"/>
    </row>
    <row r="90" spans="1:13">
      <c r="A90" s="17"/>
      <c r="B90" s="17"/>
      <c r="C90" s="17"/>
      <c r="D90" s="17"/>
      <c r="E90" s="17"/>
      <c r="F90" s="17"/>
      <c r="G90" s="17"/>
      <c r="H90" s="17"/>
      <c r="I90" s="17"/>
      <c r="J90" s="17"/>
      <c r="K90" s="17"/>
      <c r="L90" s="17"/>
    </row>
    <row r="91" spans="1:13">
      <c r="A91" s="17"/>
      <c r="B91" s="17"/>
      <c r="C91" s="17"/>
      <c r="D91" s="17"/>
      <c r="E91" s="17"/>
      <c r="F91" s="17"/>
      <c r="G91" s="17"/>
      <c r="H91" s="17"/>
      <c r="I91" s="17"/>
      <c r="J91" s="17"/>
      <c r="K91" s="17"/>
      <c r="L91" s="17"/>
    </row>
    <row r="92" spans="1:13">
      <c r="A92" s="17"/>
      <c r="B92" s="17"/>
      <c r="C92" s="17"/>
      <c r="D92" s="17"/>
      <c r="E92" s="17"/>
      <c r="F92" s="17"/>
      <c r="G92" s="17"/>
      <c r="H92" s="17"/>
      <c r="I92" s="17"/>
      <c r="J92" s="17"/>
      <c r="K92" s="17"/>
      <c r="L92" s="17"/>
    </row>
    <row r="93" spans="1:13">
      <c r="A93" s="17"/>
      <c r="B93" s="17"/>
      <c r="C93" s="17"/>
      <c r="D93" s="17"/>
      <c r="E93" s="17"/>
      <c r="F93" s="17"/>
      <c r="G93" s="17"/>
      <c r="H93" s="17"/>
      <c r="I93" s="17"/>
      <c r="J93" s="17"/>
      <c r="K93" s="17"/>
      <c r="L93" s="17"/>
    </row>
    <row r="94" spans="1:13">
      <c r="A94" s="17"/>
      <c r="B94" s="17"/>
      <c r="C94" s="17"/>
      <c r="D94" s="17"/>
      <c r="E94" s="17"/>
      <c r="F94" s="17"/>
      <c r="G94" s="17"/>
      <c r="H94" s="17"/>
      <c r="I94" s="17"/>
      <c r="J94" s="17"/>
      <c r="K94" s="17"/>
      <c r="L94" s="17"/>
    </row>
    <row r="95" spans="1:13">
      <c r="A95" s="17"/>
      <c r="B95" s="17"/>
      <c r="C95" s="17"/>
      <c r="D95" s="17"/>
      <c r="E95" s="17"/>
      <c r="F95" s="17"/>
      <c r="G95" s="17"/>
      <c r="H95" s="17"/>
      <c r="I95" s="17"/>
      <c r="J95" s="17"/>
      <c r="K95" s="17"/>
      <c r="L95" s="17"/>
    </row>
    <row r="96" spans="1:13">
      <c r="A96" s="17"/>
      <c r="B96" s="17"/>
      <c r="C96" s="17"/>
      <c r="D96" s="17"/>
      <c r="E96" s="17"/>
      <c r="F96" s="17"/>
      <c r="G96" s="17"/>
      <c r="H96" s="17"/>
      <c r="I96" s="17"/>
      <c r="J96" s="17"/>
      <c r="K96" s="17"/>
      <c r="L96" s="17"/>
    </row>
    <row r="97" spans="1:12">
      <c r="A97" s="17"/>
      <c r="B97" s="17"/>
      <c r="C97" s="17"/>
      <c r="D97" s="17"/>
      <c r="E97" s="17"/>
      <c r="F97" s="17"/>
      <c r="G97" s="17"/>
      <c r="H97" s="17"/>
      <c r="I97" s="17"/>
      <c r="J97" s="17"/>
      <c r="K97" s="17"/>
      <c r="L97" s="17"/>
    </row>
    <row r="98" spans="1:12">
      <c r="A98" s="17"/>
      <c r="B98" s="17"/>
      <c r="C98" s="17"/>
      <c r="D98" s="17"/>
      <c r="E98" s="17"/>
      <c r="F98" s="17"/>
      <c r="G98" s="17"/>
      <c r="H98" s="17"/>
      <c r="I98" s="17"/>
      <c r="J98" s="17"/>
      <c r="K98" s="17"/>
      <c r="L98" s="17"/>
    </row>
    <row r="99" spans="1:12">
      <c r="A99" s="17"/>
      <c r="B99" s="17"/>
      <c r="C99" s="17"/>
      <c r="D99" s="17"/>
      <c r="E99" s="17"/>
      <c r="F99" s="17"/>
      <c r="G99" s="17"/>
      <c r="H99" s="17"/>
      <c r="I99" s="17"/>
      <c r="J99" s="17"/>
      <c r="K99" s="17"/>
      <c r="L99" s="17"/>
    </row>
    <row r="100" spans="1:12">
      <c r="A100" s="17"/>
      <c r="B100" s="17"/>
      <c r="C100" s="17"/>
      <c r="D100" s="17"/>
      <c r="E100" s="17"/>
      <c r="F100" s="17"/>
      <c r="G100" s="17"/>
      <c r="H100" s="17"/>
      <c r="I100" s="17"/>
      <c r="J100" s="17"/>
      <c r="K100" s="17"/>
      <c r="L100" s="17"/>
    </row>
    <row r="101" spans="1:12">
      <c r="A101" s="17"/>
      <c r="B101" s="17"/>
      <c r="C101" s="17"/>
      <c r="D101" s="17"/>
      <c r="E101" s="17"/>
      <c r="F101" s="17"/>
      <c r="G101" s="17"/>
      <c r="H101" s="17"/>
      <c r="I101" s="17"/>
      <c r="J101" s="17"/>
      <c r="K101" s="17"/>
      <c r="L101" s="17"/>
    </row>
    <row r="102" spans="1:12">
      <c r="A102" s="17"/>
      <c r="B102" s="17"/>
      <c r="C102" s="17"/>
      <c r="D102" s="17"/>
      <c r="E102" s="17"/>
      <c r="F102" s="17"/>
      <c r="G102" s="17"/>
      <c r="H102" s="17"/>
      <c r="I102" s="17"/>
      <c r="J102" s="17"/>
      <c r="K102" s="17"/>
      <c r="L102" s="17"/>
    </row>
    <row r="103" spans="1:12">
      <c r="A103" s="17"/>
      <c r="B103" s="17"/>
      <c r="C103" s="17"/>
      <c r="D103" s="17"/>
      <c r="E103" s="17"/>
      <c r="F103" s="17"/>
      <c r="G103" s="17"/>
      <c r="H103" s="17"/>
      <c r="I103" s="17"/>
      <c r="J103" s="17"/>
      <c r="K103" s="17"/>
      <c r="L103" s="17"/>
    </row>
    <row r="104" spans="1:12">
      <c r="A104" s="17"/>
      <c r="B104" s="17"/>
      <c r="C104" s="17"/>
      <c r="D104" s="17"/>
      <c r="E104" s="17"/>
      <c r="F104" s="17"/>
      <c r="G104" s="17"/>
      <c r="H104" s="17"/>
      <c r="I104" s="17"/>
      <c r="J104" s="17"/>
      <c r="K104" s="17"/>
      <c r="L104" s="17"/>
    </row>
    <row r="105" spans="1:12">
      <c r="A105" s="17"/>
      <c r="B105" s="17"/>
      <c r="C105" s="17"/>
      <c r="D105" s="17"/>
      <c r="E105" s="17"/>
      <c r="F105" s="17"/>
      <c r="G105" s="17"/>
      <c r="H105" s="17"/>
      <c r="I105" s="17"/>
      <c r="J105" s="17"/>
      <c r="K105" s="17"/>
      <c r="L105" s="17"/>
    </row>
    <row r="106" spans="1:12">
      <c r="A106" s="17"/>
      <c r="B106" s="17"/>
      <c r="C106" s="17"/>
      <c r="D106" s="17"/>
      <c r="E106" s="17"/>
      <c r="F106" s="17"/>
      <c r="G106" s="17"/>
      <c r="H106" s="17"/>
      <c r="I106" s="17"/>
      <c r="J106" s="17"/>
      <c r="K106" s="17"/>
      <c r="L106" s="17"/>
    </row>
    <row r="107" spans="1:12">
      <c r="A107" s="17"/>
      <c r="B107" s="17"/>
      <c r="C107" s="17"/>
      <c r="D107" s="17"/>
      <c r="E107" s="17"/>
      <c r="F107" s="17"/>
      <c r="G107" s="17"/>
      <c r="H107" s="17"/>
      <c r="I107" s="17"/>
      <c r="J107" s="17"/>
      <c r="K107" s="17"/>
      <c r="L107" s="17"/>
    </row>
    <row r="108" spans="1:12">
      <c r="A108" s="17"/>
      <c r="B108" s="17"/>
      <c r="C108" s="17"/>
      <c r="D108" s="17"/>
      <c r="E108" s="17"/>
      <c r="F108" s="17"/>
      <c r="G108" s="17"/>
      <c r="H108" s="17"/>
      <c r="I108" s="17"/>
      <c r="J108" s="17"/>
      <c r="K108" s="17"/>
      <c r="L108" s="17"/>
    </row>
    <row r="109" spans="1:12">
      <c r="A109" s="17"/>
      <c r="B109" s="17"/>
      <c r="C109" s="17"/>
      <c r="D109" s="17"/>
      <c r="E109" s="17"/>
      <c r="F109" s="17"/>
      <c r="G109" s="17"/>
      <c r="H109" s="17"/>
      <c r="I109" s="17"/>
      <c r="J109" s="17"/>
      <c r="K109" s="17"/>
      <c r="L109" s="17"/>
    </row>
    <row r="110" spans="1:12">
      <c r="A110" s="17"/>
      <c r="B110" s="17"/>
      <c r="C110" s="17"/>
      <c r="D110" s="17"/>
      <c r="E110" s="17"/>
      <c r="F110" s="17"/>
      <c r="G110" s="17"/>
      <c r="H110" s="17"/>
      <c r="I110" s="17"/>
      <c r="J110" s="17"/>
      <c r="K110" s="17"/>
      <c r="L110" s="17"/>
    </row>
    <row r="111" spans="1:12">
      <c r="A111" s="17"/>
      <c r="B111" s="17"/>
      <c r="C111" s="17"/>
      <c r="D111" s="17"/>
      <c r="E111" s="17"/>
      <c r="F111" s="17"/>
      <c r="G111" s="17"/>
      <c r="H111" s="17"/>
      <c r="I111" s="17"/>
      <c r="J111" s="17"/>
      <c r="K111" s="17"/>
      <c r="L111" s="17"/>
    </row>
    <row r="112" spans="1:12">
      <c r="A112" s="17"/>
      <c r="B112" s="17"/>
      <c r="C112" s="17"/>
      <c r="D112" s="17"/>
      <c r="E112" s="17"/>
      <c r="F112" s="17"/>
      <c r="G112" s="17"/>
      <c r="H112" s="17"/>
      <c r="I112" s="17"/>
      <c r="J112" s="17"/>
      <c r="K112" s="17"/>
      <c r="L112" s="17"/>
    </row>
    <row r="113" spans="1:12">
      <c r="A113" s="17"/>
      <c r="B113" s="17"/>
      <c r="C113" s="17"/>
      <c r="D113" s="17"/>
      <c r="E113" s="17"/>
      <c r="F113" s="17"/>
      <c r="G113" s="17"/>
      <c r="H113" s="17"/>
      <c r="I113" s="17"/>
      <c r="J113" s="17"/>
      <c r="K113" s="17"/>
      <c r="L113" s="17"/>
    </row>
    <row r="114" spans="1:12">
      <c r="A114" s="17"/>
      <c r="B114" s="17"/>
      <c r="C114" s="17"/>
      <c r="D114" s="17"/>
      <c r="E114" s="17"/>
      <c r="F114" s="17"/>
      <c r="G114" s="17"/>
      <c r="H114" s="17"/>
      <c r="I114" s="17"/>
      <c r="J114" s="17"/>
      <c r="K114" s="17"/>
      <c r="L114" s="17"/>
    </row>
    <row r="115" spans="1:12">
      <c r="A115" s="17"/>
      <c r="B115" s="17"/>
      <c r="C115" s="17"/>
      <c r="D115" s="17"/>
      <c r="E115" s="17"/>
      <c r="F115" s="17"/>
      <c r="G115" s="17"/>
      <c r="H115" s="17"/>
      <c r="I115" s="17"/>
      <c r="J115" s="17"/>
      <c r="K115" s="17"/>
      <c r="L115" s="17"/>
    </row>
    <row r="116" spans="1:12">
      <c r="A116" s="17"/>
      <c r="B116" s="17"/>
      <c r="C116" s="17"/>
      <c r="D116" s="17"/>
      <c r="E116" s="17"/>
      <c r="F116" s="17"/>
      <c r="G116" s="17"/>
      <c r="H116" s="17"/>
      <c r="I116" s="17"/>
      <c r="J116" s="17"/>
      <c r="K116" s="17"/>
      <c r="L116" s="17"/>
    </row>
    <row r="117" spans="1:12">
      <c r="A117" s="17"/>
      <c r="B117" s="17"/>
      <c r="C117" s="17"/>
      <c r="D117" s="17"/>
      <c r="E117" s="17"/>
      <c r="F117" s="17"/>
      <c r="G117" s="17"/>
      <c r="H117" s="17"/>
      <c r="I117" s="17"/>
      <c r="J117" s="17"/>
      <c r="K117" s="17"/>
      <c r="L117" s="17"/>
    </row>
    <row r="118" spans="1:12">
      <c r="A118" s="17"/>
      <c r="B118" s="17"/>
      <c r="C118" s="17"/>
      <c r="D118" s="17"/>
      <c r="E118" s="17"/>
      <c r="F118" s="17"/>
      <c r="G118" s="17"/>
      <c r="H118" s="17"/>
      <c r="I118" s="17"/>
      <c r="J118" s="17"/>
      <c r="K118" s="17"/>
      <c r="L118" s="17"/>
    </row>
    <row r="119" spans="1:12">
      <c r="A119" s="17"/>
      <c r="B119" s="17"/>
      <c r="C119" s="17"/>
      <c r="D119" s="17"/>
      <c r="E119" s="17"/>
      <c r="F119" s="17"/>
      <c r="G119" s="17"/>
      <c r="H119" s="17"/>
      <c r="I119" s="17"/>
      <c r="J119" s="17"/>
      <c r="K119" s="17"/>
      <c r="L119" s="17"/>
    </row>
    <row r="120" spans="1:12">
      <c r="A120" s="17"/>
      <c r="B120" s="17"/>
      <c r="C120" s="17"/>
      <c r="D120" s="17"/>
      <c r="E120" s="17"/>
      <c r="F120" s="17"/>
      <c r="G120" s="17"/>
      <c r="H120" s="17"/>
      <c r="I120" s="17"/>
      <c r="J120" s="17"/>
      <c r="K120" s="17"/>
      <c r="L120" s="17"/>
    </row>
    <row r="121" spans="1:12">
      <c r="A121" s="17"/>
      <c r="B121" s="17"/>
      <c r="C121" s="17"/>
      <c r="D121" s="17"/>
      <c r="E121" s="17"/>
      <c r="F121" s="17"/>
      <c r="G121" s="17"/>
      <c r="H121" s="17"/>
      <c r="I121" s="17"/>
      <c r="J121" s="17"/>
      <c r="K121" s="17"/>
      <c r="L121" s="17"/>
    </row>
    <row r="122" spans="1:12">
      <c r="A122" s="17"/>
      <c r="B122" s="17"/>
      <c r="C122" s="17"/>
      <c r="D122" s="17"/>
      <c r="E122" s="17"/>
      <c r="F122" s="17"/>
      <c r="G122" s="17"/>
      <c r="H122" s="17"/>
      <c r="I122" s="17"/>
      <c r="J122" s="17"/>
      <c r="K122" s="17"/>
      <c r="L122" s="17"/>
    </row>
    <row r="123" spans="1:12">
      <c r="A123" s="17"/>
      <c r="B123" s="17"/>
      <c r="C123" s="17"/>
      <c r="D123" s="17"/>
      <c r="E123" s="17"/>
      <c r="F123" s="17"/>
      <c r="G123" s="17"/>
      <c r="H123" s="17"/>
      <c r="I123" s="17"/>
      <c r="J123" s="17"/>
      <c r="K123" s="17"/>
      <c r="L123" s="17"/>
    </row>
    <row r="124" spans="1:12">
      <c r="A124" s="17"/>
      <c r="B124" s="17"/>
      <c r="C124" s="17"/>
      <c r="D124" s="17"/>
      <c r="E124" s="17"/>
      <c r="F124" s="17"/>
      <c r="G124" s="17"/>
      <c r="H124" s="17"/>
      <c r="I124" s="17"/>
      <c r="J124" s="17"/>
      <c r="K124" s="17"/>
      <c r="L124" s="17"/>
    </row>
    <row r="125" spans="1:12">
      <c r="A125" s="17"/>
      <c r="B125" s="17"/>
      <c r="C125" s="17"/>
      <c r="D125" s="17"/>
      <c r="E125" s="17"/>
      <c r="F125" s="17"/>
      <c r="G125" s="17"/>
      <c r="H125" s="17"/>
      <c r="I125" s="17"/>
      <c r="J125" s="17"/>
      <c r="K125" s="17"/>
      <c r="L125" s="17"/>
    </row>
    <row r="126" spans="1:12">
      <c r="A126" s="17"/>
      <c r="B126" s="17"/>
      <c r="C126" s="17"/>
      <c r="D126" s="17"/>
      <c r="E126" s="17"/>
      <c r="F126" s="17"/>
      <c r="G126" s="17"/>
      <c r="H126" s="17"/>
      <c r="I126" s="17"/>
      <c r="J126" s="17"/>
      <c r="K126" s="17"/>
      <c r="L126" s="17"/>
    </row>
    <row r="127" spans="1:12">
      <c r="A127" s="17"/>
      <c r="B127" s="17"/>
      <c r="C127" s="17"/>
      <c r="D127" s="17"/>
      <c r="E127" s="17"/>
      <c r="F127" s="17"/>
      <c r="G127" s="17"/>
      <c r="H127" s="17"/>
      <c r="I127" s="17"/>
      <c r="J127" s="17"/>
      <c r="K127" s="17"/>
      <c r="L127" s="17"/>
    </row>
    <row r="128" spans="1:12">
      <c r="A128" s="17"/>
      <c r="B128" s="17"/>
      <c r="C128" s="17"/>
      <c r="D128" s="17"/>
      <c r="E128" s="17"/>
      <c r="F128" s="17"/>
      <c r="G128" s="17"/>
      <c r="H128" s="17"/>
      <c r="I128" s="17"/>
      <c r="J128" s="17"/>
      <c r="K128" s="17"/>
      <c r="L128" s="17"/>
    </row>
    <row r="129" spans="1:12">
      <c r="A129" s="17"/>
      <c r="B129" s="17"/>
      <c r="C129" s="17"/>
      <c r="D129" s="17"/>
      <c r="E129" s="17"/>
      <c r="F129" s="17"/>
      <c r="G129" s="17"/>
      <c r="H129" s="17"/>
      <c r="I129" s="17"/>
      <c r="J129" s="17"/>
      <c r="K129" s="17"/>
      <c r="L129" s="17"/>
    </row>
    <row r="130" spans="1:12">
      <c r="A130" s="17"/>
      <c r="B130" s="17"/>
      <c r="C130" s="17"/>
      <c r="D130" s="17"/>
      <c r="E130" s="17"/>
      <c r="F130" s="17"/>
      <c r="G130" s="17"/>
      <c r="H130" s="17"/>
      <c r="I130" s="17"/>
      <c r="J130" s="17"/>
      <c r="K130" s="17"/>
      <c r="L130" s="17"/>
    </row>
    <row r="131" spans="1:12">
      <c r="A131" s="17"/>
      <c r="B131" s="17"/>
      <c r="C131" s="17"/>
      <c r="D131" s="17"/>
      <c r="E131" s="17"/>
      <c r="F131" s="17"/>
      <c r="G131" s="17"/>
      <c r="H131" s="17"/>
      <c r="I131" s="17"/>
      <c r="J131" s="17"/>
      <c r="K131" s="17"/>
      <c r="L131" s="17"/>
    </row>
    <row r="132" spans="1:12">
      <c r="A132" s="17"/>
      <c r="B132" s="17"/>
      <c r="C132" s="17"/>
      <c r="D132" s="17"/>
      <c r="E132" s="17"/>
      <c r="F132" s="17"/>
      <c r="G132" s="17"/>
      <c r="H132" s="17"/>
      <c r="I132" s="17"/>
      <c r="J132" s="17"/>
      <c r="K132" s="17"/>
      <c r="L132" s="17"/>
    </row>
    <row r="133" spans="1:12">
      <c r="A133" s="17"/>
      <c r="B133" s="17"/>
      <c r="C133" s="17"/>
      <c r="D133" s="17"/>
      <c r="E133" s="17"/>
      <c r="F133" s="17"/>
      <c r="G133" s="17"/>
      <c r="H133" s="17"/>
      <c r="I133" s="17"/>
      <c r="J133" s="17"/>
      <c r="K133" s="17"/>
      <c r="L133" s="17"/>
    </row>
    <row r="134" spans="1:12">
      <c r="A134" s="17"/>
      <c r="B134" s="17"/>
      <c r="C134" s="17"/>
      <c r="D134" s="17"/>
      <c r="E134" s="17"/>
      <c r="F134" s="17"/>
      <c r="G134" s="17"/>
      <c r="H134" s="17"/>
      <c r="I134" s="17"/>
      <c r="J134" s="17"/>
      <c r="K134" s="17"/>
      <c r="L134" s="17"/>
    </row>
    <row r="135" spans="1:12">
      <c r="A135" s="17"/>
      <c r="B135" s="17"/>
      <c r="C135" s="17"/>
      <c r="D135" s="17"/>
      <c r="E135" s="17"/>
      <c r="F135" s="17"/>
      <c r="G135" s="17"/>
      <c r="H135" s="17"/>
      <c r="I135" s="17"/>
      <c r="J135" s="17"/>
      <c r="K135" s="17"/>
      <c r="L135" s="17"/>
    </row>
    <row r="136" spans="1:12">
      <c r="A136" s="17"/>
      <c r="B136" s="17"/>
      <c r="C136" s="17"/>
      <c r="D136" s="17"/>
      <c r="E136" s="17"/>
      <c r="F136" s="17"/>
      <c r="G136" s="17"/>
      <c r="H136" s="17"/>
      <c r="I136" s="17"/>
      <c r="J136" s="17"/>
      <c r="K136" s="17"/>
      <c r="L136" s="17"/>
    </row>
    <row r="137" spans="1:12">
      <c r="A137" s="17"/>
      <c r="B137" s="17"/>
      <c r="C137" s="17"/>
      <c r="D137" s="17"/>
      <c r="E137" s="17"/>
      <c r="F137" s="17"/>
      <c r="G137" s="17"/>
      <c r="H137" s="17"/>
      <c r="I137" s="17"/>
      <c r="J137" s="17"/>
      <c r="K137" s="17"/>
      <c r="L137" s="17"/>
    </row>
    <row r="138" spans="1:12">
      <c r="A138" s="17"/>
      <c r="B138" s="17"/>
      <c r="C138" s="17"/>
      <c r="D138" s="17"/>
      <c r="E138" s="17"/>
      <c r="F138" s="17"/>
      <c r="G138" s="17"/>
      <c r="H138" s="17"/>
      <c r="I138" s="17"/>
      <c r="J138" s="17"/>
      <c r="K138" s="17"/>
      <c r="L138" s="17"/>
    </row>
    <row r="139" spans="1:12">
      <c r="A139" s="17"/>
      <c r="B139" s="17"/>
      <c r="C139" s="17"/>
      <c r="D139" s="17"/>
      <c r="E139" s="17"/>
      <c r="F139" s="17"/>
      <c r="G139" s="17"/>
      <c r="H139" s="17"/>
      <c r="I139" s="17"/>
      <c r="J139" s="17"/>
      <c r="K139" s="17"/>
      <c r="L139" s="17"/>
    </row>
    <row r="140" spans="1:12">
      <c r="A140" s="17"/>
      <c r="B140" s="17"/>
      <c r="C140" s="17"/>
      <c r="D140" s="17"/>
      <c r="E140" s="17"/>
      <c r="F140" s="17"/>
      <c r="G140" s="17"/>
      <c r="H140" s="17"/>
      <c r="I140" s="17"/>
      <c r="J140" s="17"/>
      <c r="K140" s="17"/>
      <c r="L140" s="17"/>
    </row>
    <row r="141" spans="1:12">
      <c r="A141" s="17"/>
      <c r="B141" s="17"/>
      <c r="C141" s="17"/>
      <c r="D141" s="17"/>
      <c r="E141" s="17"/>
      <c r="F141" s="17"/>
      <c r="G141" s="17"/>
      <c r="H141" s="17"/>
      <c r="I141" s="17"/>
      <c r="J141" s="17"/>
      <c r="K141" s="17"/>
      <c r="L141" s="17"/>
    </row>
    <row r="142" spans="1:12">
      <c r="A142" s="17"/>
      <c r="B142" s="17"/>
      <c r="C142" s="17"/>
      <c r="D142" s="17"/>
      <c r="E142" s="17"/>
      <c r="F142" s="17"/>
      <c r="G142" s="17"/>
      <c r="H142" s="17"/>
      <c r="I142" s="17"/>
      <c r="J142" s="17"/>
      <c r="K142" s="17"/>
      <c r="L142" s="17"/>
    </row>
    <row r="143" spans="1:12">
      <c r="A143" s="17"/>
      <c r="B143" s="17"/>
      <c r="C143" s="17"/>
      <c r="D143" s="17"/>
      <c r="E143" s="17"/>
      <c r="F143" s="17"/>
      <c r="G143" s="17"/>
      <c r="H143" s="17"/>
      <c r="I143" s="17"/>
      <c r="J143" s="17"/>
      <c r="K143" s="17"/>
      <c r="L143" s="17"/>
    </row>
  </sheetData>
  <printOptions horizontalCentered="1" verticalCentered="1"/>
  <pageMargins left="0.5" right="0.5" top="0.5" bottom="0.5" header="0.5" footer="0.5"/>
  <pageSetup scale="7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5"/>
  <sheetViews>
    <sheetView defaultGridColor="0" view="pageBreakPreview" colorId="22" zoomScaleNormal="100" zoomScaleSheetLayoutView="100" workbookViewId="0">
      <selection activeCell="G225" sqref="G225"/>
    </sheetView>
  </sheetViews>
  <sheetFormatPr defaultColWidth="9.6640625" defaultRowHeight="15"/>
  <cols>
    <col min="1" max="1" width="2.6640625" style="1541" customWidth="1"/>
    <col min="2" max="2" width="4.6640625" style="1541" customWidth="1"/>
    <col min="3" max="3" width="1.6640625" style="1541" customWidth="1"/>
    <col min="4" max="4" width="19.6640625" style="1541" customWidth="1"/>
    <col min="5" max="5" width="28.6640625" style="1541" customWidth="1"/>
    <col min="6" max="6" width="32.44140625" style="1541" customWidth="1"/>
    <col min="7" max="7" width="34.6640625" style="1541" customWidth="1"/>
    <col min="8" max="16384" width="9.6640625" style="1541"/>
  </cols>
  <sheetData>
    <row r="1" spans="1:27" ht="15.6" customHeight="1">
      <c r="A1" s="1538"/>
      <c r="B1" s="1694" t="s">
        <v>1181</v>
      </c>
      <c r="C1" s="1694"/>
      <c r="D1" s="1539"/>
      <c r="E1" s="1694" t="s">
        <v>3296</v>
      </c>
      <c r="F1" s="1897" t="s">
        <v>1806</v>
      </c>
      <c r="G1" s="1958" t="s">
        <v>1807</v>
      </c>
      <c r="H1" s="1564"/>
      <c r="I1" s="1564"/>
      <c r="J1" s="1564"/>
      <c r="K1" s="1564"/>
      <c r="L1" s="1564"/>
      <c r="M1" s="1564"/>
      <c r="N1" s="1564"/>
      <c r="O1" s="1564"/>
      <c r="P1" s="1564"/>
      <c r="Q1" s="1564"/>
      <c r="R1" s="1564"/>
      <c r="S1" s="1564"/>
      <c r="T1" s="1564"/>
      <c r="U1" s="1564"/>
      <c r="V1" s="1564"/>
      <c r="W1" s="1564"/>
      <c r="X1" s="1564"/>
      <c r="Y1" s="1564"/>
      <c r="Z1" s="1564"/>
      <c r="AA1" s="1564"/>
    </row>
    <row r="2" spans="1:27" ht="15.6" customHeight="1">
      <c r="A2" s="1542"/>
      <c r="B2" s="1564" t="str">
        <f>'Data Sheet'!$C$25</f>
        <v>Orange &amp; Rockland Utilities, Inc</v>
      </c>
      <c r="C2" s="1564"/>
      <c r="D2" s="1543"/>
      <c r="E2" s="1564" t="s">
        <v>1823</v>
      </c>
      <c r="F2" s="1815" t="s">
        <v>3315</v>
      </c>
      <c r="G2" s="1959"/>
      <c r="H2" s="1564"/>
      <c r="I2" s="1564"/>
      <c r="J2" s="1564"/>
      <c r="K2" s="1564"/>
      <c r="L2" s="1564"/>
      <c r="M2" s="1564"/>
      <c r="N2" s="1564"/>
      <c r="O2" s="1564"/>
      <c r="P2" s="1564"/>
      <c r="Q2" s="1564"/>
      <c r="R2" s="1564"/>
      <c r="S2" s="1564"/>
      <c r="T2" s="1564"/>
      <c r="U2" s="1564"/>
      <c r="V2" s="1564"/>
      <c r="W2" s="1564"/>
      <c r="X2" s="1564"/>
      <c r="Y2" s="1564"/>
      <c r="Z2" s="1564"/>
      <c r="AA2" s="1564"/>
    </row>
    <row r="3" spans="1:27" ht="15.6" customHeight="1">
      <c r="A3" s="1542"/>
      <c r="B3" s="1564"/>
      <c r="C3" s="1564"/>
      <c r="D3" s="1543"/>
      <c r="E3" s="1564" t="s">
        <v>1182</v>
      </c>
      <c r="F3" s="1603" t="str">
        <f>'Data Sheet'!$C$40</f>
        <v>April 30, 2017</v>
      </c>
      <c r="G3" s="1898" t="str">
        <f>'Data Sheet'!$C$38</f>
        <v>December 31, 2016</v>
      </c>
      <c r="H3" s="1564"/>
      <c r="I3" s="1564"/>
      <c r="J3" s="1564"/>
      <c r="K3" s="1564"/>
      <c r="L3" s="1564"/>
      <c r="M3" s="1564"/>
      <c r="N3" s="1564"/>
      <c r="O3" s="1564"/>
      <c r="P3" s="1564"/>
      <c r="Q3" s="1564"/>
      <c r="R3" s="1564"/>
      <c r="S3" s="1564"/>
      <c r="T3" s="1564"/>
      <c r="U3" s="1564"/>
      <c r="V3" s="1564"/>
      <c r="W3" s="1564"/>
      <c r="X3" s="1564"/>
      <c r="Y3" s="1564"/>
      <c r="Z3" s="1564"/>
      <c r="AA3" s="1564"/>
    </row>
    <row r="4" spans="1:27" ht="15.6" customHeight="1">
      <c r="A4" s="1961"/>
      <c r="B4" s="1820" t="s">
        <v>1183</v>
      </c>
      <c r="C4" s="1820"/>
      <c r="D4" s="1820"/>
      <c r="E4" s="1820"/>
      <c r="F4" s="1820"/>
      <c r="G4" s="1821"/>
      <c r="H4" s="1564"/>
      <c r="I4" s="1564"/>
      <c r="J4" s="1564"/>
      <c r="K4" s="1564"/>
      <c r="L4" s="1564"/>
      <c r="M4" s="1564"/>
      <c r="N4" s="1564"/>
      <c r="O4" s="1564"/>
      <c r="P4" s="1564"/>
      <c r="Q4" s="1564"/>
      <c r="R4" s="1564"/>
      <c r="S4" s="1564"/>
      <c r="T4" s="1564"/>
      <c r="U4" s="1564"/>
      <c r="V4" s="1564"/>
      <c r="W4" s="1564"/>
      <c r="X4" s="1564"/>
      <c r="Y4" s="1564"/>
      <c r="Z4" s="1564"/>
      <c r="AA4" s="1564"/>
    </row>
    <row r="5" spans="1:27" ht="15.6" customHeight="1">
      <c r="A5" s="1542"/>
      <c r="B5" s="1564"/>
      <c r="C5" s="1564"/>
      <c r="D5" s="1564"/>
      <c r="E5" s="1564"/>
      <c r="F5" s="1564"/>
      <c r="G5" s="1544"/>
      <c r="H5" s="1564"/>
      <c r="I5" s="1564"/>
      <c r="J5" s="1564"/>
      <c r="K5" s="1564"/>
      <c r="L5" s="1564"/>
      <c r="M5" s="1564"/>
      <c r="N5" s="1564"/>
      <c r="O5" s="1564"/>
      <c r="P5" s="1564"/>
      <c r="Q5" s="1564"/>
      <c r="R5" s="1564"/>
      <c r="S5" s="1564"/>
      <c r="T5" s="1564"/>
      <c r="U5" s="1564"/>
      <c r="V5" s="1564"/>
      <c r="W5" s="1564"/>
      <c r="X5" s="1564"/>
      <c r="Y5" s="1564"/>
      <c r="Z5" s="1564"/>
      <c r="AA5" s="1564"/>
    </row>
    <row r="6" spans="1:27" ht="15.6" customHeight="1">
      <c r="A6" s="1542"/>
      <c r="B6" s="1564" t="s">
        <v>1184</v>
      </c>
      <c r="C6" s="1564"/>
      <c r="D6" s="1564"/>
      <c r="E6" s="1564"/>
      <c r="F6" s="1564"/>
      <c r="G6" s="1544"/>
      <c r="H6" s="1564"/>
      <c r="I6" s="1564"/>
      <c r="J6" s="1564"/>
      <c r="K6" s="1564"/>
      <c r="L6" s="1564"/>
      <c r="M6" s="1564"/>
      <c r="N6" s="1564"/>
      <c r="O6" s="1564"/>
      <c r="P6" s="1564"/>
      <c r="Q6" s="1564"/>
      <c r="R6" s="1564"/>
      <c r="S6" s="1564"/>
      <c r="T6" s="1564"/>
      <c r="U6" s="1564"/>
      <c r="V6" s="1564"/>
      <c r="W6" s="1564"/>
      <c r="X6" s="1564"/>
      <c r="Y6" s="1564"/>
      <c r="Z6" s="1564"/>
      <c r="AA6" s="1564"/>
    </row>
    <row r="7" spans="1:27" ht="15.6" customHeight="1">
      <c r="A7" s="1542"/>
      <c r="B7" s="1564" t="s">
        <v>1185</v>
      </c>
      <c r="C7" s="1564"/>
      <c r="D7" s="1564"/>
      <c r="E7" s="1564"/>
      <c r="F7" s="1564"/>
      <c r="G7" s="1544"/>
      <c r="H7" s="1564"/>
      <c r="I7" s="1564"/>
      <c r="J7" s="1564"/>
      <c r="K7" s="1564"/>
      <c r="L7" s="1564"/>
      <c r="M7" s="1564"/>
      <c r="N7" s="1564"/>
      <c r="O7" s="1564"/>
      <c r="P7" s="1564"/>
      <c r="Q7" s="1564"/>
      <c r="R7" s="1564"/>
      <c r="S7" s="1564"/>
      <c r="T7" s="1564"/>
      <c r="U7" s="1564"/>
      <c r="V7" s="1564"/>
      <c r="W7" s="1564"/>
      <c r="X7" s="1564"/>
      <c r="Y7" s="1564"/>
      <c r="Z7" s="1564"/>
      <c r="AA7" s="1564"/>
    </row>
    <row r="8" spans="1:27" ht="15.6" customHeight="1">
      <c r="A8" s="1542"/>
      <c r="B8" s="1564" t="s">
        <v>1186</v>
      </c>
      <c r="C8" s="1564"/>
      <c r="D8" s="1564"/>
      <c r="E8" s="1564"/>
      <c r="F8" s="1564"/>
      <c r="G8" s="1544"/>
      <c r="H8" s="1564"/>
      <c r="I8" s="1564"/>
      <c r="J8" s="1564"/>
      <c r="K8" s="1564"/>
      <c r="L8" s="1564"/>
      <c r="M8" s="1564"/>
      <c r="N8" s="1564"/>
      <c r="O8" s="1564"/>
      <c r="P8" s="1564"/>
      <c r="Q8" s="1564"/>
      <c r="R8" s="1564"/>
      <c r="S8" s="1564"/>
      <c r="T8" s="1564"/>
      <c r="U8" s="1564"/>
      <c r="V8" s="1564"/>
      <c r="W8" s="1564"/>
      <c r="X8" s="1564"/>
      <c r="Y8" s="1564"/>
      <c r="Z8" s="1564"/>
      <c r="AA8" s="1564"/>
    </row>
    <row r="9" spans="1:27" ht="15.6" customHeight="1">
      <c r="A9" s="1542"/>
      <c r="B9" s="1564" t="s">
        <v>1187</v>
      </c>
      <c r="C9" s="1564"/>
      <c r="D9" s="1564"/>
      <c r="E9" s="1564"/>
      <c r="F9" s="1564"/>
      <c r="G9" s="1544"/>
      <c r="H9" s="1564"/>
      <c r="I9" s="1564"/>
      <c r="J9" s="1564"/>
      <c r="K9" s="1564"/>
      <c r="L9" s="1564"/>
      <c r="M9" s="1564"/>
      <c r="N9" s="1564"/>
      <c r="O9" s="1564"/>
      <c r="P9" s="1564"/>
      <c r="Q9" s="1564"/>
      <c r="R9" s="1564"/>
      <c r="S9" s="1564"/>
      <c r="T9" s="1564"/>
      <c r="U9" s="1564"/>
      <c r="V9" s="1564"/>
      <c r="W9" s="1564"/>
      <c r="X9" s="1564"/>
      <c r="Y9" s="1564"/>
      <c r="Z9" s="1564"/>
      <c r="AA9" s="1564"/>
    </row>
    <row r="10" spans="1:27" ht="15.6" customHeight="1">
      <c r="A10" s="2485"/>
      <c r="B10" s="2486" t="s">
        <v>4613</v>
      </c>
      <c r="C10" s="2486"/>
      <c r="D10" s="2486"/>
      <c r="E10" s="2486"/>
      <c r="F10" s="2486"/>
      <c r="G10" s="2511"/>
      <c r="H10" s="1564"/>
      <c r="I10" s="1564"/>
      <c r="J10" s="1564"/>
      <c r="K10" s="1564"/>
      <c r="L10" s="1564"/>
      <c r="M10" s="1564"/>
      <c r="N10" s="1564"/>
      <c r="O10" s="1564"/>
      <c r="P10" s="1564"/>
      <c r="Q10" s="1564"/>
      <c r="R10" s="1564"/>
      <c r="S10" s="1564"/>
      <c r="T10" s="1564"/>
      <c r="U10" s="1564"/>
      <c r="V10" s="1564"/>
      <c r="W10" s="1564"/>
      <c r="X10" s="1564"/>
      <c r="Y10" s="1564"/>
      <c r="Z10" s="1564"/>
      <c r="AA10" s="1564"/>
    </row>
    <row r="11" spans="1:27" ht="15.6" customHeight="1">
      <c r="A11" s="1545"/>
      <c r="B11" s="1708"/>
      <c r="C11" s="1708"/>
      <c r="D11" s="1708"/>
      <c r="E11" s="1708"/>
      <c r="F11" s="1708"/>
      <c r="G11" s="1900"/>
      <c r="H11" s="1564"/>
      <c r="I11" s="1564"/>
      <c r="J11" s="1564"/>
      <c r="K11" s="1564"/>
      <c r="L11" s="1564"/>
      <c r="M11" s="1564"/>
      <c r="N11" s="1564"/>
      <c r="O11" s="1564"/>
      <c r="P11" s="1564"/>
      <c r="Q11" s="1564"/>
      <c r="R11" s="1564"/>
      <c r="S11" s="1564"/>
      <c r="T11" s="1564"/>
      <c r="U11" s="1564"/>
      <c r="V11" s="1564"/>
      <c r="W11" s="1564"/>
      <c r="X11" s="1564"/>
      <c r="Y11" s="1564"/>
      <c r="Z11" s="1564"/>
      <c r="AA11" s="1564"/>
    </row>
    <row r="12" spans="1:27">
      <c r="A12" s="1542"/>
      <c r="B12" s="1564"/>
      <c r="C12" s="1906"/>
      <c r="D12" s="1580"/>
      <c r="E12" s="1580"/>
      <c r="F12" s="1907"/>
      <c r="G12" s="1568" t="s">
        <v>1188</v>
      </c>
      <c r="H12" s="1564"/>
      <c r="I12" s="1564"/>
      <c r="J12" s="1564"/>
      <c r="K12" s="1564"/>
      <c r="L12" s="1564"/>
      <c r="M12" s="1564"/>
      <c r="N12" s="1564"/>
      <c r="O12" s="1564"/>
      <c r="P12" s="1564"/>
      <c r="Q12" s="1564"/>
      <c r="R12" s="1564"/>
      <c r="S12" s="1564"/>
      <c r="T12" s="1564"/>
      <c r="U12" s="1564"/>
      <c r="V12" s="1564"/>
      <c r="W12" s="1564"/>
      <c r="X12" s="1564"/>
      <c r="Y12" s="1564"/>
      <c r="Z12" s="1564"/>
      <c r="AA12" s="1564"/>
    </row>
    <row r="13" spans="1:27">
      <c r="A13" s="1542"/>
      <c r="B13" s="1558" t="s">
        <v>1733</v>
      </c>
      <c r="C13" s="1834"/>
      <c r="D13" s="1564"/>
      <c r="E13" s="1558" t="s">
        <v>1189</v>
      </c>
      <c r="F13" s="1984"/>
      <c r="G13" s="1568" t="s">
        <v>1190</v>
      </c>
      <c r="H13" s="1564"/>
      <c r="I13" s="1564"/>
      <c r="J13" s="1564"/>
      <c r="K13" s="1564"/>
      <c r="L13" s="1564"/>
      <c r="M13" s="1564"/>
      <c r="N13" s="1564"/>
      <c r="O13" s="1564"/>
      <c r="P13" s="1564"/>
      <c r="Q13" s="1564"/>
      <c r="R13" s="1564"/>
      <c r="S13" s="1564"/>
      <c r="T13" s="1564"/>
      <c r="U13" s="1564"/>
      <c r="V13" s="1564"/>
      <c r="W13" s="1564"/>
      <c r="X13" s="1564"/>
      <c r="Y13" s="1564"/>
      <c r="Z13" s="1564"/>
      <c r="AA13" s="1564"/>
    </row>
    <row r="14" spans="1:27">
      <c r="A14" s="1545"/>
      <c r="B14" s="1561" t="s">
        <v>1736</v>
      </c>
      <c r="C14" s="1899"/>
      <c r="D14" s="1708" t="s">
        <v>1191</v>
      </c>
      <c r="E14" s="1708"/>
      <c r="F14" s="1546"/>
      <c r="G14" s="1547" t="s">
        <v>3027</v>
      </c>
      <c r="H14" s="1564"/>
      <c r="I14" s="1564"/>
      <c r="J14" s="1564"/>
      <c r="K14" s="1564"/>
      <c r="L14" s="1564"/>
      <c r="M14" s="1564"/>
      <c r="N14" s="1564"/>
      <c r="O14" s="1564"/>
      <c r="P14" s="1564"/>
      <c r="Q14" s="1564"/>
      <c r="R14" s="1564"/>
      <c r="S14" s="1564"/>
      <c r="T14" s="1564"/>
      <c r="U14" s="1564"/>
      <c r="V14" s="1564"/>
      <c r="W14" s="1564"/>
      <c r="X14" s="1564"/>
      <c r="Y14" s="1564"/>
      <c r="Z14" s="1564"/>
      <c r="AA14" s="1564"/>
    </row>
    <row r="15" spans="1:27">
      <c r="A15" s="1542"/>
      <c r="B15" s="1564">
        <v>1</v>
      </c>
      <c r="C15" s="1815"/>
      <c r="D15" s="1985" t="s">
        <v>3003</v>
      </c>
      <c r="E15" s="1564"/>
      <c r="F15" s="1564"/>
      <c r="G15" s="1986"/>
      <c r="H15" s="1564"/>
      <c r="I15" s="1564"/>
      <c r="J15" s="1564"/>
      <c r="K15" s="1564"/>
      <c r="L15" s="1564"/>
      <c r="M15" s="1564"/>
      <c r="N15" s="1564"/>
      <c r="O15" s="1564"/>
      <c r="P15" s="1564"/>
      <c r="Q15" s="1564"/>
      <c r="R15" s="1564"/>
      <c r="S15" s="1564"/>
      <c r="T15" s="1564"/>
      <c r="U15" s="1564"/>
      <c r="V15" s="1564"/>
      <c r="W15" s="1564"/>
      <c r="X15" s="1564"/>
      <c r="Y15" s="1564"/>
      <c r="Z15" s="1564"/>
      <c r="AA15" s="1564"/>
    </row>
    <row r="16" spans="1:27">
      <c r="A16" s="1542"/>
      <c r="B16" s="1564">
        <v>2</v>
      </c>
      <c r="C16" s="1815"/>
      <c r="D16" s="1564"/>
      <c r="E16" s="1564"/>
      <c r="F16" s="1564"/>
      <c r="G16" s="1986"/>
      <c r="H16" s="1564"/>
      <c r="I16" s="1564"/>
      <c r="J16" s="1564"/>
      <c r="K16" s="1564"/>
      <c r="L16" s="1564"/>
      <c r="M16" s="1564"/>
      <c r="N16" s="1564"/>
      <c r="O16" s="1564"/>
      <c r="P16" s="1564"/>
      <c r="Q16" s="1564"/>
      <c r="R16" s="1564"/>
      <c r="S16" s="1564"/>
      <c r="T16" s="1564"/>
      <c r="U16" s="1564"/>
      <c r="V16" s="1564"/>
      <c r="W16" s="1564"/>
      <c r="X16" s="1564"/>
      <c r="Y16" s="1564"/>
      <c r="Z16" s="1564"/>
      <c r="AA16" s="1564"/>
    </row>
    <row r="17" spans="1:27">
      <c r="A17" s="1542"/>
      <c r="B17" s="1564">
        <v>3</v>
      </c>
      <c r="C17" s="1815"/>
      <c r="D17" s="1564"/>
      <c r="E17" s="1564"/>
      <c r="F17" s="1564"/>
      <c r="G17" s="1987"/>
      <c r="H17" s="1564"/>
      <c r="I17" s="1564"/>
      <c r="J17" s="1564"/>
      <c r="K17" s="1564"/>
      <c r="L17" s="1564"/>
      <c r="M17" s="1564"/>
      <c r="N17" s="1564"/>
      <c r="O17" s="1564"/>
      <c r="P17" s="1564"/>
      <c r="Q17" s="1564"/>
      <c r="R17" s="1564"/>
      <c r="S17" s="1564"/>
      <c r="T17" s="1564"/>
      <c r="U17" s="1564"/>
      <c r="V17" s="1564"/>
      <c r="W17" s="1564"/>
      <c r="X17" s="1564"/>
      <c r="Y17" s="1564"/>
      <c r="Z17" s="1564"/>
      <c r="AA17" s="1564"/>
    </row>
    <row r="18" spans="1:27">
      <c r="A18" s="1542"/>
      <c r="B18" s="1564">
        <v>4</v>
      </c>
      <c r="C18" s="1815"/>
      <c r="D18" s="1564"/>
      <c r="E18" s="1564"/>
      <c r="F18" s="1564"/>
      <c r="G18" s="1987"/>
      <c r="H18" s="1564"/>
      <c r="I18" s="1564"/>
      <c r="J18" s="1564"/>
      <c r="K18" s="1564"/>
      <c r="L18" s="1564"/>
      <c r="M18" s="1564"/>
      <c r="N18" s="1564"/>
      <c r="O18" s="1564"/>
      <c r="P18" s="1564"/>
      <c r="Q18" s="1564"/>
      <c r="R18" s="1564"/>
      <c r="S18" s="1564"/>
      <c r="T18" s="1564"/>
      <c r="U18" s="1564"/>
      <c r="V18" s="1564"/>
      <c r="W18" s="1564"/>
      <c r="X18" s="1564"/>
      <c r="Y18" s="1564"/>
      <c r="Z18" s="1564"/>
      <c r="AA18" s="1564"/>
    </row>
    <row r="19" spans="1:27">
      <c r="A19" s="1542"/>
      <c r="B19" s="1564">
        <v>5</v>
      </c>
      <c r="C19" s="1815"/>
      <c r="D19" s="1564"/>
      <c r="E19" s="1564"/>
      <c r="F19" s="1564"/>
      <c r="G19" s="1987"/>
      <c r="H19" s="1564"/>
      <c r="I19" s="1564"/>
      <c r="J19" s="1564"/>
      <c r="K19" s="1564"/>
      <c r="L19" s="1564"/>
      <c r="M19" s="1564"/>
      <c r="N19" s="1564"/>
      <c r="O19" s="1564"/>
      <c r="P19" s="1564"/>
      <c r="Q19" s="1564"/>
      <c r="R19" s="1564"/>
      <c r="S19" s="1564"/>
      <c r="T19" s="1564"/>
      <c r="U19" s="1564"/>
      <c r="V19" s="1564"/>
      <c r="W19" s="1564"/>
      <c r="X19" s="1564"/>
      <c r="Y19" s="1564"/>
      <c r="Z19" s="1564"/>
      <c r="AA19" s="1564"/>
    </row>
    <row r="20" spans="1:27">
      <c r="A20" s="1542"/>
      <c r="B20" s="1564">
        <v>6</v>
      </c>
      <c r="C20" s="1815"/>
      <c r="D20" s="1564"/>
      <c r="E20" s="1564"/>
      <c r="F20" s="1564"/>
      <c r="G20" s="1987"/>
      <c r="H20" s="1564"/>
      <c r="I20" s="1564"/>
      <c r="J20" s="1564"/>
      <c r="K20" s="1564"/>
      <c r="L20" s="1564"/>
      <c r="M20" s="1564"/>
      <c r="N20" s="1564"/>
      <c r="O20" s="1564"/>
      <c r="P20" s="1564"/>
      <c r="Q20" s="1564"/>
      <c r="R20" s="1564"/>
      <c r="S20" s="1564"/>
      <c r="T20" s="1564"/>
      <c r="U20" s="1564"/>
      <c r="V20" s="1564"/>
      <c r="W20" s="1564"/>
      <c r="X20" s="1564"/>
      <c r="Y20" s="1564"/>
      <c r="Z20" s="1564"/>
      <c r="AA20" s="1564"/>
    </row>
    <row r="21" spans="1:27">
      <c r="A21" s="1542"/>
      <c r="B21" s="1564">
        <v>7</v>
      </c>
      <c r="C21" s="1815"/>
      <c r="D21" s="1564"/>
      <c r="E21" s="1564"/>
      <c r="F21" s="1564"/>
      <c r="G21" s="1987"/>
      <c r="H21" s="1564"/>
      <c r="I21" s="1564"/>
      <c r="J21" s="1564"/>
      <c r="K21" s="1564"/>
      <c r="L21" s="1564"/>
      <c r="M21" s="1564"/>
      <c r="N21" s="1564"/>
      <c r="O21" s="1564"/>
      <c r="P21" s="1564"/>
      <c r="Q21" s="1564"/>
      <c r="R21" s="1564"/>
      <c r="S21" s="1564"/>
      <c r="T21" s="1564"/>
      <c r="U21" s="1564"/>
      <c r="V21" s="1564"/>
      <c r="W21" s="1564"/>
      <c r="X21" s="1564"/>
      <c r="Y21" s="1564"/>
      <c r="Z21" s="1564"/>
      <c r="AA21" s="1564"/>
    </row>
    <row r="22" spans="1:27">
      <c r="A22" s="1542"/>
      <c r="B22" s="1564">
        <v>8</v>
      </c>
      <c r="C22" s="1815"/>
      <c r="D22" s="1564"/>
      <c r="E22" s="1564"/>
      <c r="F22" s="1564"/>
      <c r="G22" s="1987"/>
      <c r="H22" s="1564"/>
      <c r="I22" s="1564"/>
      <c r="J22" s="1564"/>
      <c r="K22" s="1564"/>
      <c r="L22" s="1564"/>
      <c r="M22" s="1564"/>
      <c r="N22" s="1564"/>
      <c r="O22" s="1564"/>
      <c r="P22" s="1564"/>
      <c r="Q22" s="1564"/>
      <c r="R22" s="1564"/>
      <c r="S22" s="1564"/>
      <c r="T22" s="1564"/>
      <c r="U22" s="1564"/>
      <c r="V22" s="1564"/>
      <c r="W22" s="1564"/>
      <c r="X22" s="1564"/>
      <c r="Y22" s="1564"/>
      <c r="Z22" s="1564"/>
      <c r="AA22" s="1564"/>
    </row>
    <row r="23" spans="1:27">
      <c r="A23" s="1542"/>
      <c r="B23" s="1564">
        <v>9</v>
      </c>
      <c r="C23" s="1815"/>
      <c r="D23" s="1564"/>
      <c r="E23" s="1564"/>
      <c r="F23" s="1564"/>
      <c r="G23" s="1987"/>
      <c r="H23" s="1564"/>
      <c r="I23" s="1564"/>
      <c r="J23" s="1564"/>
      <c r="K23" s="1564"/>
      <c r="L23" s="1564"/>
      <c r="M23" s="1564"/>
      <c r="N23" s="1564"/>
      <c r="O23" s="1564"/>
      <c r="P23" s="1564"/>
      <c r="Q23" s="1564"/>
      <c r="R23" s="1564"/>
      <c r="S23" s="1564"/>
      <c r="T23" s="1564"/>
      <c r="U23" s="1564"/>
      <c r="V23" s="1564"/>
      <c r="W23" s="1564"/>
      <c r="X23" s="1564"/>
      <c r="Y23" s="1564"/>
      <c r="Z23" s="1564"/>
      <c r="AA23" s="1564"/>
    </row>
    <row r="24" spans="1:27">
      <c r="A24" s="1542"/>
      <c r="B24" s="1564">
        <v>10</v>
      </c>
      <c r="C24" s="1815"/>
      <c r="D24" s="1564"/>
      <c r="E24" s="1564"/>
      <c r="F24" s="1564"/>
      <c r="G24" s="1987"/>
      <c r="H24" s="1564"/>
      <c r="I24" s="1564"/>
      <c r="J24" s="1564"/>
      <c r="K24" s="1564"/>
      <c r="L24" s="1564"/>
      <c r="M24" s="1564"/>
      <c r="N24" s="1564"/>
      <c r="O24" s="1564"/>
      <c r="P24" s="1564"/>
      <c r="Q24" s="1564"/>
      <c r="R24" s="1564"/>
      <c r="S24" s="1564"/>
      <c r="T24" s="1564"/>
      <c r="U24" s="1564"/>
      <c r="V24" s="1564"/>
      <c r="W24" s="1564"/>
      <c r="X24" s="1564"/>
      <c r="Y24" s="1564"/>
      <c r="Z24" s="1564"/>
      <c r="AA24" s="1564"/>
    </row>
    <row r="25" spans="1:27">
      <c r="A25" s="1542"/>
      <c r="B25" s="1564">
        <v>11</v>
      </c>
      <c r="C25" s="1815"/>
      <c r="D25" s="1564"/>
      <c r="E25" s="1564"/>
      <c r="F25" s="1564"/>
      <c r="G25" s="1987"/>
      <c r="H25" s="1564"/>
      <c r="I25" s="1564"/>
      <c r="J25" s="1564"/>
      <c r="K25" s="1564"/>
      <c r="L25" s="1564"/>
      <c r="M25" s="1564"/>
      <c r="N25" s="1564"/>
      <c r="O25" s="1564"/>
      <c r="P25" s="1564"/>
      <c r="Q25" s="1564"/>
      <c r="R25" s="1564"/>
      <c r="S25" s="1564"/>
      <c r="T25" s="1564"/>
      <c r="U25" s="1564"/>
      <c r="V25" s="1564"/>
      <c r="W25" s="1564"/>
      <c r="X25" s="1564"/>
      <c r="Y25" s="1564"/>
      <c r="Z25" s="1564"/>
      <c r="AA25" s="1564"/>
    </row>
    <row r="26" spans="1:27">
      <c r="A26" s="1542"/>
      <c r="B26" s="1564">
        <v>12</v>
      </c>
      <c r="C26" s="1815"/>
      <c r="D26" s="1564"/>
      <c r="E26" s="1564"/>
      <c r="F26" s="1564"/>
      <c r="G26" s="1987"/>
      <c r="H26" s="1564"/>
      <c r="I26" s="1564"/>
      <c r="J26" s="1564"/>
      <c r="K26" s="1564"/>
      <c r="L26" s="1564"/>
      <c r="M26" s="1564"/>
      <c r="N26" s="1564"/>
      <c r="O26" s="1564"/>
      <c r="P26" s="1564"/>
      <c r="Q26" s="1564"/>
      <c r="R26" s="1564"/>
      <c r="S26" s="1564"/>
      <c r="T26" s="1564"/>
      <c r="U26" s="1564"/>
      <c r="V26" s="1564"/>
      <c r="W26" s="1564"/>
      <c r="X26" s="1564"/>
      <c r="Y26" s="1564"/>
      <c r="Z26" s="1564"/>
      <c r="AA26" s="1564"/>
    </row>
    <row r="27" spans="1:27">
      <c r="A27" s="1542"/>
      <c r="B27" s="1564">
        <v>13</v>
      </c>
      <c r="C27" s="1815"/>
      <c r="D27" s="1564"/>
      <c r="E27" s="1564"/>
      <c r="F27" s="1564"/>
      <c r="G27" s="1987"/>
      <c r="H27" s="1564"/>
      <c r="I27" s="1564"/>
      <c r="J27" s="1564"/>
      <c r="K27" s="1564"/>
      <c r="L27" s="1564"/>
      <c r="M27" s="1564"/>
      <c r="N27" s="1564"/>
      <c r="O27" s="1564"/>
      <c r="P27" s="1564"/>
      <c r="Q27" s="1564"/>
      <c r="R27" s="1564"/>
      <c r="S27" s="1564"/>
      <c r="T27" s="1564"/>
      <c r="U27" s="1564"/>
      <c r="V27" s="1564"/>
      <c r="W27" s="1564"/>
      <c r="X27" s="1564"/>
      <c r="Y27" s="1564"/>
      <c r="Z27" s="1564"/>
      <c r="AA27" s="1564"/>
    </row>
    <row r="28" spans="1:27">
      <c r="A28" s="1542"/>
      <c r="B28" s="1564">
        <v>14</v>
      </c>
      <c r="C28" s="1815"/>
      <c r="D28" s="1564"/>
      <c r="E28" s="1564"/>
      <c r="F28" s="1564"/>
      <c r="G28" s="1987"/>
      <c r="H28" s="1564"/>
      <c r="I28" s="1564"/>
      <c r="J28" s="1564"/>
      <c r="K28" s="1564"/>
      <c r="L28" s="1564"/>
      <c r="M28" s="1564"/>
      <c r="N28" s="1564"/>
      <c r="O28" s="1564"/>
      <c r="P28" s="1564"/>
      <c r="Q28" s="1564"/>
      <c r="R28" s="1564"/>
      <c r="S28" s="1564"/>
      <c r="T28" s="1564"/>
      <c r="U28" s="1564"/>
      <c r="V28" s="1564"/>
      <c r="W28" s="1564"/>
      <c r="X28" s="1564"/>
      <c r="Y28" s="1564"/>
      <c r="Z28" s="1564"/>
      <c r="AA28" s="1564"/>
    </row>
    <row r="29" spans="1:27">
      <c r="A29" s="1542"/>
      <c r="B29" s="1564">
        <v>15</v>
      </c>
      <c r="C29" s="1815"/>
      <c r="D29" s="1564"/>
      <c r="E29" s="1564"/>
      <c r="F29" s="1564"/>
      <c r="G29" s="1987"/>
      <c r="H29" s="1564"/>
      <c r="I29" s="1564"/>
      <c r="J29" s="1564"/>
      <c r="K29" s="1564"/>
      <c r="L29" s="1564"/>
      <c r="M29" s="1564"/>
      <c r="N29" s="1564"/>
      <c r="O29" s="1564"/>
      <c r="P29" s="1564"/>
      <c r="Q29" s="1564"/>
      <c r="R29" s="1564"/>
      <c r="S29" s="1564"/>
      <c r="T29" s="1564"/>
      <c r="U29" s="1564"/>
      <c r="V29" s="1564"/>
      <c r="W29" s="1564"/>
      <c r="X29" s="1564"/>
      <c r="Y29" s="1564"/>
      <c r="Z29" s="1564"/>
      <c r="AA29" s="1564"/>
    </row>
    <row r="30" spans="1:27">
      <c r="A30" s="1542"/>
      <c r="B30" s="1564">
        <v>16</v>
      </c>
      <c r="C30" s="1815"/>
      <c r="D30" s="1564"/>
      <c r="E30" s="1564"/>
      <c r="F30" s="1564"/>
      <c r="G30" s="1987"/>
      <c r="H30" s="1564"/>
      <c r="I30" s="1564"/>
      <c r="J30" s="1564"/>
      <c r="K30" s="1564"/>
      <c r="L30" s="1564"/>
      <c r="M30" s="1564"/>
      <c r="N30" s="1564"/>
      <c r="O30" s="1564"/>
      <c r="P30" s="1564"/>
      <c r="Q30" s="1564"/>
      <c r="R30" s="1564"/>
      <c r="S30" s="1564"/>
      <c r="T30" s="1564"/>
      <c r="U30" s="1564"/>
      <c r="V30" s="1564"/>
      <c r="W30" s="1564"/>
      <c r="X30" s="1564"/>
      <c r="Y30" s="1564"/>
      <c r="Z30" s="1564"/>
      <c r="AA30" s="1564"/>
    </row>
    <row r="31" spans="1:27">
      <c r="A31" s="1542"/>
      <c r="B31" s="1564">
        <v>17</v>
      </c>
      <c r="C31" s="1815"/>
      <c r="D31" s="1564"/>
      <c r="E31" s="1564"/>
      <c r="F31" s="1564"/>
      <c r="G31" s="1987"/>
      <c r="H31" s="1564"/>
      <c r="I31" s="1564"/>
      <c r="J31" s="1564"/>
      <c r="K31" s="1564"/>
      <c r="L31" s="1564"/>
      <c r="M31" s="1564"/>
      <c r="N31" s="1564"/>
      <c r="O31" s="1564"/>
      <c r="P31" s="1564"/>
      <c r="Q31" s="1564"/>
      <c r="R31" s="1564"/>
      <c r="S31" s="1564"/>
      <c r="T31" s="1564"/>
      <c r="U31" s="1564"/>
      <c r="V31" s="1564"/>
      <c r="W31" s="1564"/>
      <c r="X31" s="1564"/>
      <c r="Y31" s="1564"/>
      <c r="Z31" s="1564"/>
      <c r="AA31" s="1564"/>
    </row>
    <row r="32" spans="1:27">
      <c r="A32" s="1542"/>
      <c r="B32" s="1564">
        <v>18</v>
      </c>
      <c r="C32" s="1815"/>
      <c r="D32" s="1564" t="s">
        <v>1192</v>
      </c>
      <c r="E32" s="1564"/>
      <c r="F32" s="1564"/>
      <c r="G32" s="1987"/>
      <c r="H32" s="1564"/>
      <c r="I32" s="1564"/>
      <c r="J32" s="1564"/>
      <c r="K32" s="1564"/>
      <c r="L32" s="1564"/>
      <c r="M32" s="1564"/>
      <c r="N32" s="1564"/>
      <c r="O32" s="1564"/>
      <c r="P32" s="1564"/>
      <c r="Q32" s="1564"/>
      <c r="R32" s="1564"/>
      <c r="S32" s="1564"/>
      <c r="T32" s="1564"/>
      <c r="U32" s="1564"/>
      <c r="V32" s="1564"/>
      <c r="W32" s="1564"/>
      <c r="X32" s="1564"/>
      <c r="Y32" s="1564"/>
      <c r="Z32" s="1564"/>
      <c r="AA32" s="1564"/>
    </row>
    <row r="33" spans="1:27">
      <c r="A33" s="1542"/>
      <c r="B33" s="1564">
        <v>19</v>
      </c>
      <c r="C33" s="1815"/>
      <c r="D33" s="1564"/>
      <c r="E33" s="1564" t="s">
        <v>1193</v>
      </c>
      <c r="F33" s="1564"/>
      <c r="G33" s="3158">
        <f>G109</f>
        <v>41781981.279999986</v>
      </c>
      <c r="H33" s="1564"/>
      <c r="I33" s="1564"/>
      <c r="J33" s="1564"/>
      <c r="K33" s="1564"/>
      <c r="L33" s="1564"/>
      <c r="M33" s="1564"/>
      <c r="N33" s="1564"/>
      <c r="O33" s="1564"/>
      <c r="P33" s="1564"/>
      <c r="Q33" s="1564"/>
      <c r="R33" s="1564"/>
      <c r="S33" s="1564"/>
      <c r="T33" s="1564"/>
      <c r="U33" s="1564"/>
      <c r="V33" s="1564"/>
      <c r="W33" s="1564"/>
      <c r="X33" s="1564"/>
      <c r="Y33" s="1564"/>
      <c r="Z33" s="1564"/>
      <c r="AA33" s="1564"/>
    </row>
    <row r="34" spans="1:27">
      <c r="A34" s="1542"/>
      <c r="B34" s="1564">
        <v>20</v>
      </c>
      <c r="C34" s="1815"/>
      <c r="D34" s="1564"/>
      <c r="E34" s="1564"/>
      <c r="F34" s="1564"/>
      <c r="G34" s="1986"/>
      <c r="H34" s="1564"/>
      <c r="I34" s="1564"/>
      <c r="J34" s="1564"/>
      <c r="K34" s="1564"/>
      <c r="L34" s="1564"/>
      <c r="M34" s="1564"/>
      <c r="N34" s="1564"/>
      <c r="O34" s="1564"/>
      <c r="P34" s="1564"/>
      <c r="Q34" s="1564"/>
      <c r="R34" s="1564"/>
      <c r="S34" s="1564"/>
      <c r="T34" s="1564"/>
      <c r="U34" s="1564"/>
      <c r="V34" s="1564"/>
      <c r="W34" s="1564"/>
      <c r="X34" s="1564"/>
      <c r="Y34" s="1564"/>
      <c r="Z34" s="1564"/>
      <c r="AA34" s="1564"/>
    </row>
    <row r="35" spans="1:27">
      <c r="A35" s="1542"/>
      <c r="B35" s="1564">
        <v>21</v>
      </c>
      <c r="C35" s="1815"/>
      <c r="D35" s="1985" t="s">
        <v>3004</v>
      </c>
      <c r="E35" s="1564"/>
      <c r="F35" s="1564"/>
      <c r="G35" s="1987"/>
      <c r="H35" s="1564"/>
      <c r="I35" s="1564"/>
      <c r="J35" s="1564"/>
      <c r="K35" s="1564"/>
      <c r="L35" s="1564"/>
      <c r="M35" s="1564"/>
      <c r="N35" s="1564"/>
      <c r="O35" s="1564"/>
      <c r="P35" s="1564"/>
      <c r="Q35" s="1564"/>
      <c r="R35" s="1564"/>
      <c r="S35" s="1564"/>
      <c r="T35" s="1564"/>
      <c r="U35" s="1564"/>
      <c r="V35" s="1564"/>
      <c r="W35" s="1564"/>
      <c r="X35" s="1564"/>
      <c r="Y35" s="1564"/>
      <c r="Z35" s="1564"/>
      <c r="AA35" s="1564"/>
    </row>
    <row r="36" spans="1:27">
      <c r="A36" s="1542"/>
      <c r="B36" s="1564">
        <v>22</v>
      </c>
      <c r="C36" s="1815"/>
      <c r="D36" s="1564"/>
      <c r="E36" s="1564"/>
      <c r="F36" s="1564"/>
      <c r="G36" s="1986"/>
      <c r="H36" s="1564"/>
      <c r="I36" s="1564"/>
      <c r="J36" s="1564"/>
      <c r="K36" s="1564"/>
      <c r="L36" s="1564"/>
      <c r="M36" s="1564"/>
      <c r="N36" s="1564"/>
      <c r="O36" s="1564"/>
      <c r="P36" s="1564"/>
      <c r="Q36" s="1564"/>
      <c r="R36" s="1564"/>
      <c r="S36" s="1564"/>
      <c r="T36" s="1564"/>
      <c r="U36" s="1564"/>
      <c r="V36" s="1564"/>
      <c r="W36" s="1564"/>
      <c r="X36" s="1564"/>
      <c r="Y36" s="1564"/>
      <c r="Z36" s="1564"/>
      <c r="AA36" s="1564"/>
    </row>
    <row r="37" spans="1:27">
      <c r="A37" s="1542"/>
      <c r="B37" s="1564">
        <v>23</v>
      </c>
      <c r="C37" s="1815"/>
      <c r="D37" s="1564"/>
      <c r="E37" s="1564"/>
      <c r="F37" s="1564"/>
      <c r="G37" s="1987"/>
      <c r="H37" s="1564"/>
      <c r="I37" s="1564"/>
      <c r="J37" s="1564"/>
      <c r="K37" s="1564"/>
      <c r="L37" s="1564"/>
      <c r="M37" s="1564"/>
      <c r="N37" s="1564"/>
      <c r="O37" s="1564"/>
      <c r="P37" s="1564"/>
      <c r="Q37" s="1564"/>
      <c r="R37" s="1564"/>
      <c r="S37" s="1564"/>
      <c r="T37" s="1564"/>
      <c r="U37" s="1564"/>
      <c r="V37" s="1564"/>
      <c r="W37" s="1564"/>
      <c r="X37" s="1564"/>
      <c r="Y37" s="1564"/>
      <c r="Z37" s="1564"/>
      <c r="AA37" s="1564"/>
    </row>
    <row r="38" spans="1:27">
      <c r="A38" s="1542"/>
      <c r="B38" s="1564">
        <v>24</v>
      </c>
      <c r="C38" s="1815"/>
      <c r="D38" s="1564"/>
      <c r="E38" s="1564"/>
      <c r="F38" s="1564"/>
      <c r="G38" s="1987"/>
      <c r="H38" s="1564"/>
      <c r="I38" s="1564"/>
      <c r="J38" s="1564"/>
      <c r="K38" s="1564"/>
      <c r="L38" s="1564"/>
      <c r="M38" s="1564"/>
      <c r="N38" s="1564"/>
      <c r="O38" s="1564"/>
      <c r="P38" s="1564"/>
      <c r="Q38" s="1564"/>
      <c r="R38" s="1564"/>
      <c r="S38" s="1564"/>
      <c r="T38" s="1564"/>
      <c r="U38" s="1564"/>
      <c r="V38" s="1564"/>
      <c r="W38" s="1564"/>
      <c r="X38" s="1564"/>
      <c r="Y38" s="1564"/>
      <c r="Z38" s="1564"/>
      <c r="AA38" s="1564"/>
    </row>
    <row r="39" spans="1:27">
      <c r="A39" s="1542"/>
      <c r="B39" s="1564">
        <v>25</v>
      </c>
      <c r="C39" s="1815"/>
      <c r="D39" s="1564"/>
      <c r="E39" s="1564"/>
      <c r="F39" s="1564"/>
      <c r="G39" s="1987"/>
      <c r="H39" s="1564"/>
      <c r="I39" s="1564"/>
      <c r="J39" s="1564"/>
      <c r="K39" s="1564"/>
      <c r="L39" s="1564"/>
      <c r="M39" s="1564"/>
      <c r="N39" s="1564"/>
      <c r="O39" s="1564"/>
      <c r="P39" s="1564"/>
      <c r="Q39" s="1564"/>
      <c r="R39" s="1564"/>
      <c r="S39" s="1564"/>
      <c r="T39" s="1564"/>
      <c r="U39" s="1564"/>
      <c r="V39" s="1564"/>
      <c r="W39" s="1564"/>
      <c r="X39" s="1564"/>
      <c r="Y39" s="1564"/>
      <c r="Z39" s="1564"/>
      <c r="AA39" s="1564"/>
    </row>
    <row r="40" spans="1:27">
      <c r="A40" s="1542"/>
      <c r="B40" s="1564">
        <v>26</v>
      </c>
      <c r="C40" s="1815"/>
      <c r="D40" s="1564"/>
      <c r="E40" s="1564"/>
      <c r="F40" s="1564"/>
      <c r="G40" s="1987"/>
      <c r="H40" s="1564"/>
      <c r="I40" s="1564"/>
      <c r="J40" s="1564"/>
      <c r="K40" s="1564"/>
      <c r="L40" s="1564"/>
      <c r="M40" s="1564"/>
      <c r="N40" s="1564"/>
      <c r="O40" s="1564"/>
      <c r="P40" s="1564"/>
      <c r="Q40" s="1564"/>
      <c r="R40" s="1564"/>
      <c r="S40" s="1564"/>
      <c r="T40" s="1564"/>
      <c r="U40" s="1564"/>
      <c r="V40" s="1564"/>
      <c r="W40" s="1564"/>
      <c r="X40" s="1564"/>
      <c r="Y40" s="1564"/>
      <c r="Z40" s="1564"/>
      <c r="AA40" s="1564"/>
    </row>
    <row r="41" spans="1:27">
      <c r="A41" s="1542"/>
      <c r="B41" s="1564">
        <v>27</v>
      </c>
      <c r="C41" s="1815"/>
      <c r="D41" s="1564"/>
      <c r="E41" s="1564"/>
      <c r="F41" s="1564"/>
      <c r="G41" s="1987"/>
      <c r="H41" s="1564"/>
      <c r="I41" s="1564"/>
      <c r="J41" s="1564"/>
      <c r="K41" s="1564"/>
      <c r="L41" s="1564"/>
      <c r="M41" s="1564"/>
      <c r="N41" s="1564"/>
      <c r="O41" s="1564"/>
      <c r="P41" s="1564"/>
      <c r="Q41" s="1564"/>
      <c r="R41" s="1564"/>
      <c r="S41" s="1564"/>
      <c r="T41" s="1564"/>
      <c r="U41" s="1564"/>
      <c r="V41" s="1564"/>
      <c r="W41" s="1564"/>
      <c r="X41" s="1564"/>
      <c r="Y41" s="1564"/>
      <c r="Z41" s="1564"/>
      <c r="AA41" s="1564"/>
    </row>
    <row r="42" spans="1:27">
      <c r="A42" s="1542"/>
      <c r="B42" s="1564">
        <v>28</v>
      </c>
      <c r="C42" s="1815"/>
      <c r="D42" s="1564"/>
      <c r="E42" s="1564"/>
      <c r="F42" s="1564"/>
      <c r="G42" s="1987"/>
      <c r="H42" s="1564"/>
      <c r="I42" s="1564"/>
      <c r="J42" s="1564"/>
      <c r="K42" s="1564"/>
      <c r="L42" s="1564"/>
      <c r="M42" s="1564"/>
      <c r="N42" s="1564"/>
      <c r="O42" s="1564"/>
      <c r="P42" s="1564"/>
      <c r="Q42" s="1564"/>
      <c r="R42" s="1564"/>
      <c r="S42" s="1564"/>
      <c r="T42" s="1564"/>
      <c r="U42" s="1564"/>
      <c r="V42" s="1564"/>
      <c r="W42" s="1564"/>
      <c r="X42" s="1564"/>
      <c r="Y42" s="1564"/>
      <c r="Z42" s="1564"/>
      <c r="AA42" s="1564"/>
    </row>
    <row r="43" spans="1:27">
      <c r="A43" s="1542"/>
      <c r="B43" s="1564">
        <v>29</v>
      </c>
      <c r="C43" s="1815"/>
      <c r="D43" s="1564"/>
      <c r="E43" s="1564"/>
      <c r="F43" s="1564"/>
      <c r="G43" s="1987"/>
      <c r="H43" s="1564"/>
      <c r="I43" s="1564"/>
      <c r="J43" s="1564"/>
      <c r="K43" s="1564"/>
      <c r="L43" s="1564"/>
      <c r="M43" s="1564"/>
      <c r="N43" s="1564"/>
      <c r="O43" s="1564"/>
      <c r="P43" s="1564"/>
      <c r="Q43" s="1564"/>
      <c r="R43" s="1564"/>
      <c r="S43" s="1564"/>
      <c r="T43" s="1564"/>
      <c r="U43" s="1564"/>
      <c r="V43" s="1564"/>
      <c r="W43" s="1564"/>
      <c r="X43" s="1564"/>
      <c r="Y43" s="1564"/>
      <c r="Z43" s="1564"/>
      <c r="AA43" s="1564"/>
    </row>
    <row r="44" spans="1:27">
      <c r="A44" s="1542"/>
      <c r="B44" s="1564">
        <v>30</v>
      </c>
      <c r="C44" s="1815"/>
      <c r="D44" s="1564" t="s">
        <v>1192</v>
      </c>
      <c r="E44" s="1564"/>
      <c r="F44" s="1564"/>
      <c r="G44" s="1987"/>
      <c r="H44" s="1564"/>
      <c r="I44" s="1564"/>
      <c r="J44" s="1564"/>
      <c r="K44" s="1564"/>
      <c r="L44" s="1564"/>
      <c r="M44" s="1564"/>
      <c r="N44" s="1564"/>
      <c r="O44" s="1564"/>
      <c r="P44" s="1564"/>
      <c r="Q44" s="1564"/>
      <c r="R44" s="1564"/>
      <c r="S44" s="1564"/>
      <c r="T44" s="1564"/>
      <c r="U44" s="1564"/>
      <c r="V44" s="1564"/>
      <c r="W44" s="1564"/>
      <c r="X44" s="1564"/>
      <c r="Y44" s="1564"/>
      <c r="Z44" s="1564"/>
      <c r="AA44" s="1564"/>
    </row>
    <row r="45" spans="1:27">
      <c r="A45" s="1542"/>
      <c r="B45" s="1564">
        <v>31</v>
      </c>
      <c r="C45" s="1815"/>
      <c r="D45" s="1564"/>
      <c r="E45" s="1564" t="s">
        <v>1193</v>
      </c>
      <c r="F45" s="1564"/>
      <c r="G45" s="3158">
        <f>+G154</f>
        <v>5763329.4900000002</v>
      </c>
      <c r="H45" s="1564"/>
      <c r="I45" s="1564"/>
      <c r="J45" s="1564"/>
      <c r="K45" s="1564"/>
      <c r="L45" s="1564"/>
      <c r="M45" s="1564"/>
      <c r="N45" s="1564"/>
      <c r="O45" s="1564"/>
      <c r="P45" s="1564"/>
      <c r="Q45" s="1564"/>
      <c r="R45" s="1564"/>
      <c r="S45" s="1564"/>
      <c r="T45" s="1564"/>
      <c r="U45" s="1564"/>
      <c r="V45" s="1564"/>
      <c r="W45" s="1564"/>
      <c r="X45" s="1564"/>
      <c r="Y45" s="1564"/>
      <c r="Z45" s="1564"/>
      <c r="AA45" s="1564"/>
    </row>
    <row r="46" spans="1:27">
      <c r="A46" s="1542"/>
      <c r="B46" s="1564">
        <v>32</v>
      </c>
      <c r="C46" s="1815"/>
      <c r="D46" s="1564"/>
      <c r="E46" s="1564"/>
      <c r="F46" s="1564"/>
      <c r="G46" s="1986"/>
      <c r="H46" s="1564"/>
      <c r="I46" s="1564"/>
      <c r="J46" s="1564"/>
      <c r="K46" s="1564"/>
      <c r="L46" s="1564"/>
      <c r="M46" s="1564"/>
      <c r="N46" s="1564"/>
      <c r="O46" s="1564"/>
      <c r="P46" s="1564"/>
      <c r="Q46" s="1564"/>
      <c r="R46" s="1564"/>
      <c r="S46" s="1564"/>
      <c r="T46" s="1564"/>
      <c r="U46" s="1564"/>
      <c r="V46" s="1564"/>
      <c r="W46" s="1564"/>
      <c r="X46" s="1564"/>
      <c r="Y46" s="1564"/>
      <c r="Z46" s="1564"/>
      <c r="AA46" s="1564"/>
    </row>
    <row r="47" spans="1:27">
      <c r="A47" s="1542"/>
      <c r="B47" s="1564">
        <v>33</v>
      </c>
      <c r="C47" s="1815"/>
      <c r="D47" s="1985" t="s">
        <v>3553</v>
      </c>
      <c r="E47" s="1564"/>
      <c r="F47" s="1564"/>
      <c r="G47" s="1987"/>
      <c r="H47" s="1564"/>
      <c r="I47" s="1564"/>
      <c r="J47" s="1564"/>
      <c r="K47" s="1564"/>
      <c r="L47" s="1564"/>
      <c r="M47" s="1564"/>
      <c r="N47" s="1564"/>
      <c r="O47" s="1564"/>
      <c r="P47" s="1564"/>
      <c r="Q47" s="1564"/>
      <c r="R47" s="1564"/>
      <c r="S47" s="1564"/>
      <c r="T47" s="1564"/>
      <c r="U47" s="1564"/>
      <c r="V47" s="1564"/>
      <c r="W47" s="1564"/>
      <c r="X47" s="1564"/>
      <c r="Y47" s="1564"/>
      <c r="Z47" s="1564"/>
      <c r="AA47" s="1564"/>
    </row>
    <row r="48" spans="1:27">
      <c r="A48" s="1542"/>
      <c r="B48" s="1564">
        <v>34</v>
      </c>
      <c r="C48" s="1815"/>
      <c r="D48" s="1564"/>
      <c r="E48" s="1564"/>
      <c r="F48" s="1564"/>
      <c r="G48" s="1986"/>
      <c r="H48" s="1564"/>
      <c r="I48" s="1564"/>
      <c r="J48" s="1564"/>
      <c r="K48" s="1564"/>
      <c r="L48" s="1564"/>
      <c r="M48" s="1564"/>
      <c r="N48" s="1564"/>
      <c r="O48" s="1564"/>
      <c r="P48" s="1564"/>
      <c r="Q48" s="1564"/>
      <c r="R48" s="1564"/>
      <c r="S48" s="1564"/>
      <c r="T48" s="1564"/>
      <c r="U48" s="1564"/>
      <c r="V48" s="1564"/>
      <c r="W48" s="1564"/>
      <c r="X48" s="1564"/>
      <c r="Y48" s="1564"/>
      <c r="Z48" s="1564"/>
      <c r="AA48" s="1564"/>
    </row>
    <row r="49" spans="1:27">
      <c r="A49" s="1542"/>
      <c r="B49" s="1564">
        <v>35</v>
      </c>
      <c r="C49" s="1815"/>
      <c r="D49" s="1564"/>
      <c r="E49" s="1564"/>
      <c r="F49" s="1564"/>
      <c r="G49" s="1987"/>
      <c r="H49" s="1564"/>
      <c r="I49" s="1564"/>
      <c r="J49" s="1564"/>
      <c r="K49" s="1564"/>
      <c r="L49" s="1564"/>
      <c r="M49" s="1564"/>
      <c r="N49" s="1564"/>
      <c r="O49" s="1564"/>
      <c r="P49" s="1564"/>
      <c r="Q49" s="1564"/>
      <c r="R49" s="1564"/>
      <c r="S49" s="1564"/>
      <c r="T49" s="1564"/>
      <c r="U49" s="1564"/>
      <c r="V49" s="1564"/>
      <c r="W49" s="1564"/>
      <c r="X49" s="1564"/>
      <c r="Y49" s="1564"/>
      <c r="Z49" s="1564"/>
      <c r="AA49" s="1564"/>
    </row>
    <row r="50" spans="1:27">
      <c r="A50" s="1542"/>
      <c r="B50" s="1564">
        <v>36</v>
      </c>
      <c r="C50" s="1815"/>
      <c r="D50" s="1564"/>
      <c r="E50" s="1564"/>
      <c r="F50" s="1564"/>
      <c r="G50" s="1987"/>
      <c r="H50" s="1564"/>
      <c r="I50" s="1564"/>
      <c r="J50" s="1564"/>
      <c r="K50" s="1564"/>
      <c r="L50" s="1564"/>
      <c r="M50" s="1564"/>
      <c r="N50" s="1564"/>
      <c r="O50" s="1564"/>
      <c r="P50" s="1564"/>
      <c r="Q50" s="1564"/>
      <c r="R50" s="1564"/>
      <c r="S50" s="1564"/>
      <c r="T50" s="1564"/>
      <c r="U50" s="1564"/>
      <c r="V50" s="1564"/>
      <c r="W50" s="1564"/>
      <c r="X50" s="1564"/>
      <c r="Y50" s="1564"/>
      <c r="Z50" s="1564"/>
      <c r="AA50" s="1564"/>
    </row>
    <row r="51" spans="1:27">
      <c r="A51" s="1542"/>
      <c r="B51" s="1564">
        <v>37</v>
      </c>
      <c r="C51" s="1815"/>
      <c r="D51" s="1564"/>
      <c r="E51" s="1564"/>
      <c r="F51" s="1564"/>
      <c r="G51" s="1987"/>
      <c r="H51" s="1564"/>
      <c r="I51" s="1564"/>
      <c r="J51" s="1564"/>
      <c r="K51" s="1564"/>
      <c r="L51" s="1564"/>
      <c r="M51" s="1564"/>
      <c r="N51" s="1564"/>
      <c r="O51" s="1564"/>
      <c r="P51" s="1564"/>
      <c r="Q51" s="1564"/>
      <c r="R51" s="1564"/>
      <c r="S51" s="1564"/>
      <c r="T51" s="1564"/>
      <c r="U51" s="1564"/>
      <c r="V51" s="1564"/>
      <c r="W51" s="1564"/>
      <c r="X51" s="1564"/>
      <c r="Y51" s="1564"/>
      <c r="Z51" s="1564"/>
      <c r="AA51" s="1564"/>
    </row>
    <row r="52" spans="1:27">
      <c r="A52" s="1542"/>
      <c r="B52" s="1564">
        <v>38</v>
      </c>
      <c r="C52" s="1815"/>
      <c r="D52" s="1564"/>
      <c r="E52" s="1564"/>
      <c r="F52" s="1564"/>
      <c r="G52" s="1987"/>
      <c r="H52" s="1564"/>
      <c r="I52" s="1564"/>
      <c r="J52" s="1564"/>
      <c r="K52" s="1564"/>
      <c r="L52" s="1564"/>
      <c r="M52" s="1564"/>
      <c r="N52" s="1564"/>
      <c r="O52" s="1564"/>
      <c r="P52" s="1564"/>
      <c r="Q52" s="1564"/>
      <c r="R52" s="1564"/>
      <c r="S52" s="1564"/>
      <c r="T52" s="1564"/>
      <c r="U52" s="1564"/>
      <c r="V52" s="1564"/>
      <c r="W52" s="1564"/>
      <c r="X52" s="1564"/>
      <c r="Y52" s="1564"/>
      <c r="Z52" s="1564"/>
      <c r="AA52" s="1564"/>
    </row>
    <row r="53" spans="1:27">
      <c r="A53" s="1542"/>
      <c r="B53" s="1564">
        <v>39</v>
      </c>
      <c r="C53" s="1815"/>
      <c r="D53" s="1564"/>
      <c r="E53" s="1564"/>
      <c r="F53" s="1564"/>
      <c r="G53" s="1987"/>
      <c r="H53" s="1564"/>
      <c r="I53" s="1564"/>
      <c r="J53" s="1564"/>
      <c r="K53" s="1564"/>
      <c r="L53" s="1564"/>
      <c r="M53" s="1564"/>
      <c r="N53" s="1564"/>
      <c r="O53" s="1564"/>
      <c r="P53" s="1564"/>
      <c r="Q53" s="1564"/>
      <c r="R53" s="1564"/>
      <c r="S53" s="1564"/>
      <c r="T53" s="1564"/>
      <c r="U53" s="1564"/>
      <c r="V53" s="1564"/>
      <c r="W53" s="1564"/>
      <c r="X53" s="1564"/>
      <c r="Y53" s="1564"/>
      <c r="Z53" s="1564"/>
      <c r="AA53" s="1564"/>
    </row>
    <row r="54" spans="1:27">
      <c r="A54" s="1542"/>
      <c r="B54" s="1564">
        <v>40</v>
      </c>
      <c r="C54" s="1815"/>
      <c r="D54" s="1564"/>
      <c r="E54" s="1564"/>
      <c r="F54" s="1564"/>
      <c r="G54" s="1987"/>
      <c r="H54" s="1564"/>
      <c r="I54" s="1564"/>
      <c r="J54" s="1564"/>
      <c r="K54" s="1564"/>
      <c r="L54" s="1564"/>
      <c r="M54" s="1564"/>
      <c r="N54" s="1564"/>
      <c r="O54" s="1564"/>
      <c r="P54" s="1564"/>
      <c r="Q54" s="1564"/>
      <c r="R54" s="1564"/>
      <c r="S54" s="1564"/>
      <c r="T54" s="1564"/>
      <c r="U54" s="1564"/>
      <c r="V54" s="1564"/>
      <c r="W54" s="1564"/>
      <c r="X54" s="1564"/>
      <c r="Y54" s="1564"/>
      <c r="Z54" s="1564"/>
      <c r="AA54" s="1564"/>
    </row>
    <row r="55" spans="1:27">
      <c r="A55" s="1542"/>
      <c r="B55" s="1564">
        <v>41</v>
      </c>
      <c r="C55" s="1815"/>
      <c r="D55" s="1564" t="s">
        <v>1192</v>
      </c>
      <c r="E55" s="1564"/>
      <c r="F55" s="1564"/>
      <c r="G55" s="1987"/>
      <c r="H55" s="1564"/>
      <c r="I55" s="1564"/>
      <c r="J55" s="1564"/>
      <c r="K55" s="1564"/>
      <c r="L55" s="1564"/>
      <c r="M55" s="1564"/>
      <c r="N55" s="1564"/>
      <c r="O55" s="1564"/>
      <c r="P55" s="1564"/>
      <c r="Q55" s="1564"/>
      <c r="R55" s="1564"/>
      <c r="S55" s="1564"/>
      <c r="T55" s="1564"/>
      <c r="U55" s="1564"/>
      <c r="V55" s="1564"/>
      <c r="W55" s="1564"/>
      <c r="X55" s="1564"/>
      <c r="Y55" s="1564"/>
      <c r="Z55" s="1564"/>
      <c r="AA55" s="1564"/>
    </row>
    <row r="56" spans="1:27">
      <c r="A56" s="1542"/>
      <c r="B56" s="1564">
        <v>42</v>
      </c>
      <c r="C56" s="1815"/>
      <c r="D56" s="1564"/>
      <c r="E56" s="1564" t="s">
        <v>1193</v>
      </c>
      <c r="F56" s="1564"/>
      <c r="G56" s="3158">
        <f>+G220</f>
        <v>16813635.980000004</v>
      </c>
      <c r="H56" s="1564"/>
      <c r="I56" s="1564"/>
      <c r="J56" s="1564"/>
      <c r="K56" s="1564"/>
      <c r="L56" s="1564"/>
      <c r="M56" s="1564"/>
      <c r="N56" s="1564"/>
      <c r="O56" s="1564"/>
      <c r="P56" s="1564"/>
      <c r="Q56" s="1564"/>
      <c r="R56" s="1564"/>
      <c r="S56" s="1564"/>
      <c r="T56" s="1564"/>
      <c r="U56" s="1564"/>
      <c r="V56" s="1564"/>
      <c r="W56" s="1564"/>
      <c r="X56" s="1564"/>
      <c r="Y56" s="1564"/>
      <c r="Z56" s="1564"/>
      <c r="AA56" s="1564"/>
    </row>
    <row r="57" spans="1:27" ht="15.75" thickBot="1">
      <c r="A57" s="1778"/>
      <c r="B57" s="1575">
        <v>43</v>
      </c>
      <c r="C57" s="1988"/>
      <c r="D57" s="1989" t="s">
        <v>172</v>
      </c>
      <c r="E57" s="1989"/>
      <c r="F57" s="1575"/>
      <c r="G57" s="1990">
        <f>G33+G45+G56</f>
        <v>64358946.749999993</v>
      </c>
      <c r="H57" s="1564"/>
      <c r="I57" s="1564"/>
      <c r="J57" s="1564"/>
      <c r="K57" s="1564"/>
      <c r="L57" s="1564"/>
      <c r="M57" s="1564"/>
      <c r="N57" s="1564"/>
      <c r="O57" s="1564"/>
      <c r="P57" s="1564"/>
      <c r="Q57" s="1564"/>
      <c r="R57" s="1564"/>
      <c r="S57" s="1564"/>
      <c r="T57" s="1564"/>
      <c r="U57" s="1564"/>
      <c r="V57" s="1564"/>
      <c r="W57" s="1564"/>
      <c r="X57" s="1564"/>
      <c r="Y57" s="1564"/>
      <c r="Z57" s="1564"/>
      <c r="AA57" s="1564"/>
    </row>
    <row r="58" spans="1:27">
      <c r="A58" s="1564"/>
      <c r="B58" s="1564"/>
      <c r="C58" s="1564"/>
      <c r="D58" s="1564"/>
      <c r="E58" s="1564"/>
      <c r="F58" s="1564"/>
      <c r="G58" s="1564"/>
      <c r="H58" s="1564"/>
      <c r="I58" s="1564"/>
      <c r="J58" s="1564"/>
      <c r="K58" s="1564"/>
      <c r="L58" s="1564"/>
      <c r="M58" s="1564"/>
      <c r="N58" s="1564"/>
      <c r="O58" s="1564"/>
      <c r="P58" s="1564"/>
      <c r="Q58" s="1564"/>
      <c r="R58" s="1564"/>
      <c r="S58" s="1564"/>
      <c r="T58" s="1564"/>
      <c r="U58" s="1564"/>
      <c r="V58" s="1564"/>
      <c r="W58" s="1564"/>
      <c r="X58" s="1564"/>
      <c r="Y58" s="1564"/>
      <c r="Z58" s="1564"/>
      <c r="AA58" s="1564"/>
    </row>
    <row r="59" spans="1:27" ht="15.75">
      <c r="A59" s="2486" t="s">
        <v>4670</v>
      </c>
      <c r="B59" s="2618"/>
      <c r="C59" s="2618"/>
      <c r="D59" s="2618"/>
      <c r="E59" s="2619"/>
      <c r="F59" s="2486"/>
      <c r="G59" s="1564"/>
      <c r="H59" s="1564"/>
      <c r="I59" s="1564"/>
      <c r="J59" s="1564"/>
      <c r="K59" s="1564"/>
      <c r="L59" s="1564"/>
      <c r="M59" s="1564"/>
      <c r="N59" s="1564"/>
      <c r="O59" s="1564"/>
      <c r="P59" s="1564"/>
      <c r="Q59" s="1564"/>
      <c r="R59" s="1564"/>
      <c r="S59" s="1564"/>
      <c r="T59" s="1564"/>
      <c r="U59" s="1564"/>
      <c r="V59" s="1564"/>
      <c r="W59" s="1564"/>
      <c r="X59" s="1564"/>
      <c r="Y59" s="1564"/>
      <c r="Z59" s="1564"/>
      <c r="AA59" s="1564"/>
    </row>
    <row r="60" spans="1:27">
      <c r="A60" s="1579" t="s">
        <v>1194</v>
      </c>
      <c r="B60" s="1579"/>
      <c r="C60" s="1579"/>
      <c r="D60" s="1579"/>
      <c r="E60" s="1579"/>
      <c r="F60" s="1579"/>
      <c r="G60" s="1579"/>
      <c r="H60" s="1564"/>
      <c r="I60" s="1564"/>
      <c r="J60" s="1564"/>
      <c r="K60" s="1564"/>
      <c r="L60" s="1564"/>
      <c r="M60" s="1564"/>
      <c r="N60" s="1564"/>
      <c r="O60" s="1564"/>
      <c r="P60" s="1564"/>
      <c r="Q60" s="1564"/>
      <c r="R60" s="1564"/>
      <c r="S60" s="1564"/>
      <c r="T60" s="1564"/>
      <c r="U60" s="1564"/>
      <c r="V60" s="1564"/>
      <c r="W60" s="1564"/>
      <c r="X60" s="1564"/>
      <c r="Y60" s="1564"/>
      <c r="Z60" s="1564"/>
      <c r="AA60" s="1564"/>
    </row>
    <row r="61" spans="1:27" ht="15.75">
      <c r="A61" s="1583" t="s">
        <v>1195</v>
      </c>
      <c r="B61" s="1579"/>
      <c r="C61" s="1579"/>
      <c r="D61" s="1579"/>
      <c r="E61" s="1579"/>
      <c r="F61" s="1579"/>
      <c r="G61" s="1579"/>
      <c r="H61" s="1564"/>
      <c r="I61" s="1564"/>
      <c r="J61" s="1564"/>
      <c r="K61" s="1564"/>
      <c r="L61" s="1564"/>
      <c r="M61" s="1564"/>
      <c r="N61" s="1564"/>
      <c r="O61" s="1564"/>
      <c r="P61" s="1564"/>
      <c r="Q61" s="1564"/>
      <c r="R61" s="1564"/>
      <c r="S61" s="1564"/>
      <c r="T61" s="1564"/>
      <c r="U61" s="1564"/>
      <c r="V61" s="1564"/>
      <c r="W61" s="1564"/>
      <c r="X61" s="1564"/>
      <c r="Y61" s="1564"/>
      <c r="Z61" s="1564"/>
      <c r="AA61" s="1564"/>
    </row>
    <row r="62" spans="1:27" ht="15.75" thickBot="1">
      <c r="A62" s="1564"/>
      <c r="B62" s="1564" t="str">
        <f>'Data Sheet'!$C$25</f>
        <v>Orange &amp; Rockland Utilities, Inc</v>
      </c>
      <c r="C62" s="1564"/>
      <c r="D62" s="1564"/>
      <c r="E62" s="1564"/>
      <c r="F62" s="1992" t="str">
        <f>'Data Sheet'!$C$40</f>
        <v>April 30, 2017</v>
      </c>
      <c r="G62" s="1564" t="str">
        <f>'Data Sheet'!$C$38</f>
        <v>December 31, 2016</v>
      </c>
      <c r="H62" s="1564"/>
      <c r="I62" s="1564"/>
      <c r="J62" s="1564"/>
      <c r="K62" s="1564"/>
      <c r="L62" s="1564"/>
      <c r="M62" s="1564"/>
      <c r="N62" s="1564"/>
      <c r="O62" s="1564"/>
      <c r="P62" s="1564"/>
      <c r="Q62" s="1564"/>
      <c r="R62" s="1564"/>
      <c r="S62" s="1564"/>
      <c r="T62" s="1564"/>
      <c r="U62" s="1564"/>
      <c r="V62" s="1564"/>
      <c r="W62" s="1564"/>
      <c r="X62" s="1564"/>
      <c r="Y62" s="1564"/>
      <c r="Z62" s="1564"/>
      <c r="AA62" s="1564"/>
    </row>
    <row r="63" spans="1:27">
      <c r="A63" s="1538"/>
      <c r="B63" s="1694"/>
      <c r="C63" s="1694"/>
      <c r="D63" s="1694"/>
      <c r="E63" s="1694"/>
      <c r="F63" s="1694"/>
      <c r="G63" s="1896"/>
      <c r="H63" s="1564"/>
      <c r="I63" s="1564"/>
      <c r="J63" s="1564"/>
      <c r="K63" s="1564"/>
      <c r="L63" s="1564"/>
      <c r="M63" s="1564"/>
      <c r="N63" s="1564"/>
      <c r="O63" s="1564"/>
      <c r="P63" s="1564"/>
      <c r="Q63" s="1564"/>
      <c r="R63" s="1564"/>
      <c r="S63" s="1564"/>
      <c r="T63" s="1564"/>
      <c r="U63" s="1564"/>
      <c r="V63" s="1564"/>
      <c r="W63" s="1564"/>
      <c r="X63" s="1564"/>
      <c r="Y63" s="1564"/>
      <c r="Z63" s="1564"/>
      <c r="AA63" s="1564"/>
    </row>
    <row r="64" spans="1:27" ht="15.75">
      <c r="A64" s="1993"/>
      <c r="B64" s="1579" t="s">
        <v>1183</v>
      </c>
      <c r="C64" s="1579"/>
      <c r="D64" s="1579"/>
      <c r="E64" s="1579"/>
      <c r="F64" s="1579"/>
      <c r="G64" s="1994"/>
      <c r="H64" s="1564"/>
      <c r="I64" s="1564"/>
      <c r="J64" s="1564"/>
      <c r="K64" s="1564"/>
      <c r="L64" s="1564"/>
      <c r="M64" s="1564"/>
      <c r="N64" s="1564"/>
      <c r="O64" s="1564"/>
      <c r="P64" s="1564"/>
      <c r="Q64" s="1564"/>
      <c r="R64" s="1564"/>
      <c r="S64" s="1564"/>
      <c r="T64" s="1564"/>
      <c r="U64" s="1564"/>
      <c r="V64" s="1564"/>
      <c r="W64" s="1564"/>
      <c r="X64" s="1564"/>
      <c r="Y64" s="1564"/>
      <c r="Z64" s="1564"/>
      <c r="AA64" s="1564"/>
    </row>
    <row r="65" spans="1:27" ht="15.75" thickBot="1">
      <c r="A65" s="1542"/>
      <c r="B65" s="1564"/>
      <c r="C65" s="1564"/>
      <c r="D65" s="2941"/>
      <c r="E65" s="2941"/>
      <c r="F65" s="2941"/>
      <c r="G65" s="2023"/>
      <c r="H65" s="1564"/>
      <c r="I65" s="1564"/>
      <c r="J65" s="1564"/>
      <c r="K65" s="1564"/>
      <c r="L65" s="1564"/>
      <c r="M65" s="1564"/>
      <c r="N65" s="1564"/>
      <c r="O65" s="1564"/>
      <c r="P65" s="1564"/>
      <c r="Q65" s="1564"/>
      <c r="R65" s="1564"/>
      <c r="S65" s="1564"/>
      <c r="T65" s="1564"/>
      <c r="U65" s="1564"/>
      <c r="V65" s="1564"/>
      <c r="W65" s="1564"/>
      <c r="X65" s="1564"/>
      <c r="Y65" s="1564"/>
      <c r="Z65" s="1564"/>
      <c r="AA65" s="1564"/>
    </row>
    <row r="66" spans="1:27">
      <c r="A66" s="1553"/>
      <c r="B66" s="1580"/>
      <c r="C66" s="1580"/>
      <c r="D66" s="3100" t="s">
        <v>5519</v>
      </c>
      <c r="E66" s="3100" t="s">
        <v>5520</v>
      </c>
      <c r="F66" s="3100"/>
      <c r="G66" s="3151">
        <v>5543233.7999999998</v>
      </c>
      <c r="H66" s="1564"/>
      <c r="I66" s="1564"/>
      <c r="J66" s="1564"/>
      <c r="K66" s="1564"/>
      <c r="L66" s="1564"/>
      <c r="M66" s="1564"/>
      <c r="N66" s="1564"/>
      <c r="O66" s="1564"/>
      <c r="P66" s="1564"/>
      <c r="Q66" s="1564"/>
      <c r="R66" s="1564"/>
      <c r="S66" s="1564"/>
      <c r="T66" s="1564"/>
      <c r="U66" s="1564"/>
      <c r="V66" s="1564"/>
      <c r="W66" s="1564"/>
      <c r="X66" s="1564"/>
      <c r="Y66" s="1564"/>
      <c r="Z66" s="1564"/>
      <c r="AA66" s="1564"/>
    </row>
    <row r="67" spans="1:27">
      <c r="A67" s="1542"/>
      <c r="B67" s="1564"/>
      <c r="C67" s="1564"/>
      <c r="D67" s="3100" t="s">
        <v>5519</v>
      </c>
      <c r="E67" s="3100" t="s">
        <v>5521</v>
      </c>
      <c r="F67" s="3100"/>
      <c r="G67" s="3151">
        <v>3323699.08</v>
      </c>
      <c r="H67" s="1564"/>
      <c r="I67" s="1564"/>
      <c r="J67" s="1564"/>
      <c r="K67" s="1564"/>
      <c r="L67" s="1564"/>
      <c r="M67" s="1564"/>
      <c r="N67" s="1564"/>
      <c r="O67" s="1564"/>
      <c r="P67" s="1564"/>
      <c r="Q67" s="1564"/>
      <c r="R67" s="1564"/>
      <c r="S67" s="1564"/>
      <c r="T67" s="1564"/>
      <c r="U67" s="1564"/>
      <c r="V67" s="1564"/>
      <c r="W67" s="1564"/>
      <c r="X67" s="1564"/>
      <c r="Y67" s="1564"/>
      <c r="Z67" s="1564"/>
      <c r="AA67" s="1564"/>
    </row>
    <row r="68" spans="1:27">
      <c r="A68" s="1542"/>
      <c r="B68" s="1564"/>
      <c r="C68" s="1564"/>
      <c r="D68" s="3100" t="s">
        <v>5519</v>
      </c>
      <c r="E68" s="3100" t="s">
        <v>5522</v>
      </c>
      <c r="F68" s="3100"/>
      <c r="G68" s="3151">
        <v>3323126.22</v>
      </c>
      <c r="H68" s="1564"/>
      <c r="I68" s="1564"/>
      <c r="J68" s="1564"/>
      <c r="K68" s="1564"/>
      <c r="L68" s="1564"/>
      <c r="M68" s="1564"/>
      <c r="N68" s="1564"/>
      <c r="O68" s="1564"/>
      <c r="P68" s="1564"/>
      <c r="Q68" s="1564"/>
      <c r="R68" s="1564"/>
      <c r="S68" s="1564"/>
      <c r="T68" s="1564"/>
      <c r="U68" s="1564"/>
      <c r="V68" s="1564"/>
      <c r="W68" s="1564"/>
      <c r="X68" s="1564"/>
      <c r="Y68" s="1564"/>
      <c r="Z68" s="1564"/>
      <c r="AA68" s="1564"/>
    </row>
    <row r="69" spans="1:27">
      <c r="A69" s="1542"/>
      <c r="B69" s="1564"/>
      <c r="C69" s="1564"/>
      <c r="D69" s="3100" t="s">
        <v>5519</v>
      </c>
      <c r="E69" s="3100" t="s">
        <v>5523</v>
      </c>
      <c r="F69" s="3100"/>
      <c r="G69" s="3151">
        <v>3259189.77</v>
      </c>
      <c r="H69" s="1564"/>
      <c r="I69" s="1564"/>
      <c r="J69" s="1564"/>
      <c r="K69" s="1564"/>
      <c r="L69" s="1564"/>
      <c r="M69" s="1564"/>
      <c r="N69" s="1564"/>
      <c r="O69" s="1564"/>
      <c r="P69" s="1564"/>
      <c r="Q69" s="1564"/>
      <c r="R69" s="1564"/>
      <c r="S69" s="1564"/>
      <c r="T69" s="1564"/>
      <c r="U69" s="1564"/>
      <c r="V69" s="1564"/>
      <c r="W69" s="1564"/>
      <c r="X69" s="1564"/>
      <c r="Y69" s="1564"/>
      <c r="Z69" s="1564"/>
      <c r="AA69" s="1564"/>
    </row>
    <row r="70" spans="1:27">
      <c r="A70" s="1542"/>
      <c r="B70" s="1564"/>
      <c r="C70" s="1564"/>
      <c r="D70" s="3100" t="s">
        <v>5519</v>
      </c>
      <c r="E70" s="3100" t="s">
        <v>5524</v>
      </c>
      <c r="F70" s="3100"/>
      <c r="G70" s="3151">
        <v>2374766.08</v>
      </c>
      <c r="H70" s="1564"/>
      <c r="I70" s="1564"/>
      <c r="J70" s="1564"/>
      <c r="K70" s="1564"/>
      <c r="L70" s="1564"/>
      <c r="M70" s="1564"/>
      <c r="N70" s="1564"/>
      <c r="O70" s="1564"/>
      <c r="P70" s="1564"/>
      <c r="Q70" s="1564"/>
      <c r="R70" s="1564"/>
      <c r="S70" s="1564"/>
      <c r="T70" s="1564"/>
      <c r="U70" s="1564"/>
      <c r="V70" s="1564"/>
      <c r="W70" s="1564"/>
      <c r="X70" s="1564"/>
      <c r="Y70" s="1564"/>
      <c r="Z70" s="1564"/>
      <c r="AA70" s="1564"/>
    </row>
    <row r="71" spans="1:27">
      <c r="A71" s="1542"/>
      <c r="B71" s="1564"/>
      <c r="C71" s="1564"/>
      <c r="D71" s="3100" t="s">
        <v>5519</v>
      </c>
      <c r="E71" s="3100" t="s">
        <v>5525</v>
      </c>
      <c r="F71" s="3100"/>
      <c r="G71" s="3151">
        <v>1919463.32</v>
      </c>
      <c r="H71" s="1564"/>
      <c r="I71" s="1564"/>
      <c r="J71" s="1564"/>
      <c r="K71" s="1564"/>
      <c r="L71" s="1564"/>
      <c r="M71" s="1564"/>
      <c r="N71" s="1564"/>
      <c r="O71" s="1564"/>
      <c r="P71" s="1564"/>
      <c r="Q71" s="1564"/>
      <c r="R71" s="1564"/>
      <c r="S71" s="1564"/>
      <c r="T71" s="1564"/>
      <c r="U71" s="1564"/>
      <c r="V71" s="1564"/>
      <c r="W71" s="1564"/>
      <c r="X71" s="1564"/>
      <c r="Y71" s="1564"/>
      <c r="Z71" s="1564"/>
      <c r="AA71" s="1564"/>
    </row>
    <row r="72" spans="1:27">
      <c r="A72" s="1542"/>
      <c r="B72" s="1564"/>
      <c r="C72" s="1564"/>
      <c r="D72" s="3100" t="s">
        <v>5519</v>
      </c>
      <c r="E72" s="3100" t="s">
        <v>5526</v>
      </c>
      <c r="F72" s="3100"/>
      <c r="G72" s="3151">
        <v>1864188.9</v>
      </c>
      <c r="H72" s="1564"/>
      <c r="I72" s="1564"/>
      <c r="J72" s="1564"/>
      <c r="K72" s="1564"/>
      <c r="L72" s="1564"/>
      <c r="M72" s="1564"/>
      <c r="N72" s="1564"/>
      <c r="O72" s="1564"/>
      <c r="P72" s="1564"/>
      <c r="Q72" s="1564"/>
      <c r="R72" s="1564"/>
      <c r="S72" s="1564"/>
      <c r="T72" s="1564"/>
      <c r="U72" s="1564"/>
      <c r="V72" s="1564"/>
      <c r="W72" s="1564"/>
      <c r="X72" s="1564"/>
      <c r="Y72" s="1564"/>
      <c r="Z72" s="1564"/>
      <c r="AA72" s="1564"/>
    </row>
    <row r="73" spans="1:27">
      <c r="A73" s="1542"/>
      <c r="B73" s="1564"/>
      <c r="C73" s="1564"/>
      <c r="D73" s="3100" t="s">
        <v>5519</v>
      </c>
      <c r="E73" s="3100" t="s">
        <v>5527</v>
      </c>
      <c r="F73" s="3100"/>
      <c r="G73" s="3151">
        <v>1382700.34</v>
      </c>
      <c r="H73" s="1564"/>
      <c r="I73" s="1564"/>
      <c r="J73" s="1564"/>
      <c r="K73" s="1564"/>
      <c r="L73" s="1564"/>
      <c r="M73" s="1564"/>
      <c r="N73" s="1564"/>
      <c r="O73" s="1564"/>
      <c r="P73" s="1564"/>
      <c r="Q73" s="1564"/>
      <c r="R73" s="1564"/>
      <c r="S73" s="1564"/>
      <c r="T73" s="1564"/>
      <c r="U73" s="1564"/>
      <c r="V73" s="1564"/>
      <c r="W73" s="1564"/>
      <c r="X73" s="1564"/>
      <c r="Y73" s="1564"/>
      <c r="Z73" s="1564"/>
      <c r="AA73" s="1564"/>
    </row>
    <row r="74" spans="1:27">
      <c r="A74" s="1542"/>
      <c r="B74" s="1564"/>
      <c r="C74" s="1564"/>
      <c r="D74" s="3100" t="s">
        <v>5519</v>
      </c>
      <c r="E74" s="3100" t="s">
        <v>5528</v>
      </c>
      <c r="F74" s="3100"/>
      <c r="G74" s="3151">
        <v>1303039.97</v>
      </c>
      <c r="H74" s="1564"/>
      <c r="I74" s="1564"/>
      <c r="J74" s="1564"/>
      <c r="K74" s="1564"/>
      <c r="L74" s="1564"/>
      <c r="M74" s="1564"/>
      <c r="N74" s="1564"/>
      <c r="O74" s="1564"/>
      <c r="P74" s="1564"/>
      <c r="Q74" s="1564"/>
      <c r="R74" s="1564"/>
      <c r="S74" s="1564"/>
      <c r="T74" s="1564"/>
      <c r="U74" s="1564"/>
      <c r="V74" s="1564"/>
      <c r="W74" s="1564"/>
      <c r="X74" s="1564"/>
      <c r="Y74" s="1564"/>
      <c r="Z74" s="1564"/>
      <c r="AA74" s="1564"/>
    </row>
    <row r="75" spans="1:27">
      <c r="A75" s="1542"/>
      <c r="B75" s="1564"/>
      <c r="C75" s="1558"/>
      <c r="D75" s="3100" t="s">
        <v>5519</v>
      </c>
      <c r="E75" s="3100" t="s">
        <v>5529</v>
      </c>
      <c r="F75" s="3100"/>
      <c r="G75" s="3151">
        <v>1254537.3500000001</v>
      </c>
      <c r="H75" s="1564"/>
      <c r="I75" s="1564"/>
      <c r="J75" s="1564"/>
      <c r="K75" s="1564"/>
      <c r="L75" s="1564"/>
      <c r="M75" s="1564"/>
      <c r="N75" s="1564"/>
      <c r="O75" s="1564"/>
      <c r="P75" s="1564"/>
      <c r="Q75" s="1564"/>
      <c r="R75" s="1564"/>
      <c r="S75" s="1564"/>
      <c r="T75" s="1564"/>
      <c r="U75" s="1564"/>
      <c r="V75" s="1564"/>
      <c r="W75" s="1564"/>
      <c r="X75" s="1564"/>
      <c r="Y75" s="1564"/>
      <c r="Z75" s="1564"/>
      <c r="AA75" s="1564"/>
    </row>
    <row r="76" spans="1:27">
      <c r="A76" s="1542"/>
      <c r="B76" s="1564"/>
      <c r="C76" s="1564"/>
      <c r="D76" s="3100" t="s">
        <v>5519</v>
      </c>
      <c r="E76" s="3100" t="s">
        <v>5530</v>
      </c>
      <c r="F76" s="3100"/>
      <c r="G76" s="3151">
        <v>1197352.23</v>
      </c>
      <c r="H76" s="1564"/>
      <c r="I76" s="1564"/>
      <c r="J76" s="1564"/>
      <c r="K76" s="1564"/>
      <c r="L76" s="1564"/>
      <c r="M76" s="1564"/>
      <c r="N76" s="1564"/>
      <c r="O76" s="1564"/>
      <c r="P76" s="1564"/>
      <c r="Q76" s="1564"/>
      <c r="R76" s="1564"/>
      <c r="S76" s="1564"/>
      <c r="T76" s="1564"/>
      <c r="U76" s="1564"/>
      <c r="V76" s="1564"/>
      <c r="W76" s="1564"/>
      <c r="X76" s="1564"/>
      <c r="Y76" s="1564"/>
      <c r="Z76" s="1564"/>
      <c r="AA76" s="1564"/>
    </row>
    <row r="77" spans="1:27">
      <c r="A77" s="1542"/>
      <c r="B77" s="1564"/>
      <c r="C77" s="1564"/>
      <c r="D77" s="3100" t="s">
        <v>5519</v>
      </c>
      <c r="E77" s="3100" t="s">
        <v>5531</v>
      </c>
      <c r="F77" s="3100"/>
      <c r="G77" s="3151">
        <v>1105111.6400000001</v>
      </c>
      <c r="H77" s="1564"/>
      <c r="I77" s="1564"/>
      <c r="J77" s="1564"/>
      <c r="K77" s="1564"/>
      <c r="L77" s="1564"/>
      <c r="M77" s="1564"/>
      <c r="N77" s="1564"/>
      <c r="O77" s="1564"/>
      <c r="P77" s="1564"/>
      <c r="Q77" s="1564"/>
      <c r="R77" s="1564"/>
      <c r="S77" s="1564"/>
      <c r="T77" s="1564"/>
      <c r="U77" s="1564"/>
      <c r="V77" s="1564"/>
      <c r="W77" s="1564"/>
      <c r="X77" s="1564"/>
      <c r="Y77" s="1564"/>
      <c r="Z77" s="1564"/>
      <c r="AA77" s="1564"/>
    </row>
    <row r="78" spans="1:27">
      <c r="A78" s="1542"/>
      <c r="B78" s="1564"/>
      <c r="C78" s="1564"/>
      <c r="D78" s="3100" t="s">
        <v>5519</v>
      </c>
      <c r="E78" s="3100" t="s">
        <v>5532</v>
      </c>
      <c r="F78" s="3100"/>
      <c r="G78" s="3151">
        <v>983551.44000000006</v>
      </c>
      <c r="H78" s="1564"/>
      <c r="I78" s="1564"/>
      <c r="J78" s="1564"/>
      <c r="K78" s="1564"/>
      <c r="L78" s="1564"/>
      <c r="M78" s="1564"/>
      <c r="N78" s="1564"/>
      <c r="O78" s="1564"/>
      <c r="P78" s="1564"/>
      <c r="Q78" s="1564"/>
      <c r="R78" s="1564"/>
      <c r="S78" s="1564"/>
      <c r="T78" s="1564"/>
      <c r="U78" s="1564"/>
      <c r="V78" s="1564"/>
      <c r="W78" s="1564"/>
      <c r="X78" s="1564"/>
      <c r="Y78" s="1564"/>
      <c r="Z78" s="1564"/>
      <c r="AA78" s="1564"/>
    </row>
    <row r="79" spans="1:27">
      <c r="A79" s="1542"/>
      <c r="B79" s="1564"/>
      <c r="C79" s="1564"/>
      <c r="D79" s="3100" t="s">
        <v>5519</v>
      </c>
      <c r="E79" s="3100" t="s">
        <v>5525</v>
      </c>
      <c r="F79" s="3100"/>
      <c r="G79" s="3151">
        <v>947934.68</v>
      </c>
      <c r="H79" s="1564"/>
      <c r="I79" s="1564"/>
      <c r="J79" s="1564"/>
      <c r="K79" s="1564"/>
      <c r="L79" s="1564"/>
      <c r="M79" s="1564"/>
      <c r="N79" s="1564"/>
      <c r="O79" s="1564"/>
      <c r="P79" s="1564"/>
      <c r="Q79" s="1564"/>
      <c r="R79" s="1564"/>
      <c r="S79" s="1564"/>
      <c r="T79" s="1564"/>
      <c r="U79" s="1564"/>
      <c r="V79" s="1564"/>
      <c r="W79" s="1564"/>
      <c r="X79" s="1564"/>
      <c r="Y79" s="1564"/>
      <c r="Z79" s="1564"/>
      <c r="AA79" s="1564"/>
    </row>
    <row r="80" spans="1:27">
      <c r="A80" s="1542"/>
      <c r="B80" s="1564"/>
      <c r="C80" s="1564"/>
      <c r="D80" s="3100" t="s">
        <v>5519</v>
      </c>
      <c r="E80" s="3100" t="s">
        <v>5533</v>
      </c>
      <c r="F80" s="3100"/>
      <c r="G80" s="3151">
        <v>918823.08</v>
      </c>
      <c r="H80" s="1564"/>
      <c r="I80" s="1564"/>
      <c r="J80" s="1564"/>
      <c r="K80" s="1564"/>
      <c r="L80" s="1564"/>
      <c r="M80" s="1564"/>
      <c r="N80" s="1564"/>
      <c r="O80" s="1564"/>
      <c r="P80" s="1564"/>
      <c r="Q80" s="1564"/>
      <c r="R80" s="1564"/>
      <c r="S80" s="1564"/>
      <c r="T80" s="1564"/>
      <c r="U80" s="1564"/>
      <c r="V80" s="1564"/>
      <c r="W80" s="1564"/>
      <c r="X80" s="1564"/>
      <c r="Y80" s="1564"/>
      <c r="Z80" s="1564"/>
      <c r="AA80" s="1564"/>
    </row>
    <row r="81" spans="1:27">
      <c r="A81" s="1542"/>
      <c r="B81" s="1564"/>
      <c r="C81" s="1564"/>
      <c r="D81" s="3100" t="s">
        <v>5519</v>
      </c>
      <c r="E81" s="3100" t="s">
        <v>5534</v>
      </c>
      <c r="F81" s="3100"/>
      <c r="G81" s="3151">
        <v>726852.1</v>
      </c>
      <c r="H81" s="1564"/>
      <c r="I81" s="1564"/>
      <c r="J81" s="1564"/>
      <c r="K81" s="1564"/>
      <c r="L81" s="1564"/>
      <c r="M81" s="1564"/>
      <c r="N81" s="1564"/>
      <c r="O81" s="1564"/>
      <c r="P81" s="1564"/>
      <c r="Q81" s="1564"/>
      <c r="R81" s="1564"/>
      <c r="S81" s="1564"/>
      <c r="T81" s="1564"/>
      <c r="U81" s="1564"/>
      <c r="V81" s="1564"/>
      <c r="W81" s="1564"/>
      <c r="X81" s="1564"/>
      <c r="Y81" s="1564"/>
      <c r="Z81" s="1564"/>
      <c r="AA81" s="1564"/>
    </row>
    <row r="82" spans="1:27">
      <c r="A82" s="1542"/>
      <c r="B82" s="1564"/>
      <c r="C82" s="1564"/>
      <c r="D82" s="3100" t="s">
        <v>5519</v>
      </c>
      <c r="E82" s="3100" t="s">
        <v>5535</v>
      </c>
      <c r="F82" s="3100"/>
      <c r="G82" s="3151">
        <v>701954.21</v>
      </c>
      <c r="H82" s="1564"/>
      <c r="I82" s="1564"/>
      <c r="J82" s="1564"/>
      <c r="K82" s="1564"/>
      <c r="L82" s="1564"/>
      <c r="M82" s="1564"/>
      <c r="N82" s="1564"/>
      <c r="O82" s="1564"/>
      <c r="P82" s="1564"/>
      <c r="Q82" s="1564"/>
      <c r="R82" s="1564"/>
      <c r="S82" s="1564"/>
      <c r="T82" s="1564"/>
      <c r="U82" s="1564"/>
      <c r="V82" s="1564"/>
      <c r="W82" s="1564"/>
      <c r="X82" s="1564"/>
      <c r="Y82" s="1564"/>
      <c r="Z82" s="1564"/>
      <c r="AA82" s="1564"/>
    </row>
    <row r="83" spans="1:27">
      <c r="A83" s="1542"/>
      <c r="B83" s="1564"/>
      <c r="C83" s="1564"/>
      <c r="D83" s="3100" t="s">
        <v>5519</v>
      </c>
      <c r="E83" s="3100" t="s">
        <v>5536</v>
      </c>
      <c r="F83" s="3100"/>
      <c r="G83" s="3151">
        <v>551471.55000000005</v>
      </c>
      <c r="H83" s="1564"/>
      <c r="I83" s="1564"/>
      <c r="J83" s="1564"/>
      <c r="K83" s="1564"/>
      <c r="L83" s="1564"/>
      <c r="M83" s="1564"/>
      <c r="N83" s="1564"/>
      <c r="O83" s="1564"/>
      <c r="P83" s="1564"/>
      <c r="Q83" s="1564"/>
      <c r="R83" s="1564"/>
      <c r="S83" s="1564"/>
      <c r="T83" s="1564"/>
      <c r="U83" s="1564"/>
      <c r="V83" s="1564"/>
      <c r="W83" s="1564"/>
      <c r="X83" s="1564"/>
      <c r="Y83" s="1564"/>
      <c r="Z83" s="1564"/>
      <c r="AA83" s="1564"/>
    </row>
    <row r="84" spans="1:27">
      <c r="A84" s="1542"/>
      <c r="B84" s="1564"/>
      <c r="C84" s="1564"/>
      <c r="D84" s="3100" t="s">
        <v>5519</v>
      </c>
      <c r="E84" s="3100" t="s">
        <v>5537</v>
      </c>
      <c r="F84" s="3100"/>
      <c r="G84" s="3151">
        <v>488570.16</v>
      </c>
      <c r="H84" s="1564"/>
      <c r="I84" s="1564"/>
      <c r="J84" s="1564"/>
      <c r="K84" s="1564"/>
      <c r="L84" s="1564"/>
      <c r="M84" s="1564"/>
      <c r="N84" s="1564"/>
      <c r="O84" s="1564"/>
      <c r="P84" s="1564"/>
      <c r="Q84" s="1564"/>
      <c r="R84" s="1564"/>
      <c r="S84" s="1564"/>
      <c r="T84" s="1564"/>
      <c r="U84" s="1564"/>
      <c r="V84" s="1564"/>
      <c r="W84" s="1564"/>
      <c r="X84" s="1564"/>
      <c r="Y84" s="1564"/>
      <c r="Z84" s="1564"/>
      <c r="AA84" s="1564"/>
    </row>
    <row r="85" spans="1:27">
      <c r="A85" s="1542"/>
      <c r="B85" s="1564"/>
      <c r="C85" s="1564"/>
      <c r="D85" s="3100" t="s">
        <v>5519</v>
      </c>
      <c r="E85" s="3100" t="s">
        <v>5538</v>
      </c>
      <c r="F85" s="3100"/>
      <c r="G85" s="3151">
        <v>468989.37</v>
      </c>
      <c r="H85" s="1564"/>
      <c r="I85" s="1564"/>
      <c r="J85" s="1564"/>
      <c r="K85" s="1564"/>
      <c r="L85" s="1564"/>
      <c r="M85" s="1564"/>
      <c r="N85" s="1564"/>
      <c r="O85" s="1564"/>
      <c r="P85" s="1564"/>
      <c r="Q85" s="1564"/>
      <c r="R85" s="1564"/>
      <c r="S85" s="1564"/>
      <c r="T85" s="1564"/>
      <c r="U85" s="1564"/>
      <c r="V85" s="1564"/>
      <c r="W85" s="1564"/>
      <c r="X85" s="1564"/>
      <c r="Y85" s="1564"/>
      <c r="Z85" s="1564"/>
      <c r="AA85" s="1564"/>
    </row>
    <row r="86" spans="1:27">
      <c r="A86" s="1542"/>
      <c r="B86" s="1564"/>
      <c r="C86" s="1564"/>
      <c r="D86" s="3100" t="s">
        <v>5519</v>
      </c>
      <c r="E86" s="3100" t="s">
        <v>5539</v>
      </c>
      <c r="F86" s="3100"/>
      <c r="G86" s="3151">
        <v>455934.71</v>
      </c>
      <c r="H86" s="1564"/>
      <c r="I86" s="1564"/>
      <c r="J86" s="1564"/>
      <c r="K86" s="1564"/>
      <c r="L86" s="1564"/>
      <c r="M86" s="1564"/>
      <c r="N86" s="1564"/>
      <c r="O86" s="1564"/>
      <c r="P86" s="1564"/>
      <c r="Q86" s="1564"/>
      <c r="R86" s="1564"/>
      <c r="S86" s="1564"/>
      <c r="T86" s="1564"/>
      <c r="U86" s="1564"/>
      <c r="V86" s="1564"/>
      <c r="W86" s="1564"/>
      <c r="X86" s="1564"/>
      <c r="Y86" s="1564"/>
      <c r="Z86" s="1564"/>
      <c r="AA86" s="1564"/>
    </row>
    <row r="87" spans="1:27">
      <c r="A87" s="1542"/>
      <c r="B87" s="1564"/>
      <c r="C87" s="1564"/>
      <c r="D87" s="3100" t="s">
        <v>5519</v>
      </c>
      <c r="E87" s="3100" t="s">
        <v>5540</v>
      </c>
      <c r="F87" s="3100"/>
      <c r="G87" s="3151">
        <v>413166.85000000003</v>
      </c>
      <c r="H87" s="1564"/>
      <c r="I87" s="1564"/>
      <c r="J87" s="1564"/>
      <c r="K87" s="1564"/>
      <c r="L87" s="1564"/>
      <c r="M87" s="1564"/>
      <c r="N87" s="1564"/>
      <c r="O87" s="1564"/>
      <c r="P87" s="1564"/>
      <c r="Q87" s="1564"/>
      <c r="R87" s="1564"/>
      <c r="S87" s="1564"/>
      <c r="T87" s="1564"/>
      <c r="U87" s="1564"/>
      <c r="V87" s="1564"/>
      <c r="W87" s="1564"/>
      <c r="X87" s="1564"/>
      <c r="Y87" s="1564"/>
      <c r="Z87" s="1564"/>
      <c r="AA87" s="1564"/>
    </row>
    <row r="88" spans="1:27">
      <c r="A88" s="1542"/>
      <c r="B88" s="1564"/>
      <c r="C88" s="1564"/>
      <c r="D88" s="3100" t="s">
        <v>5519</v>
      </c>
      <c r="E88" s="3100" t="s">
        <v>5541</v>
      </c>
      <c r="F88" s="3100"/>
      <c r="G88" s="3151">
        <v>388210.35</v>
      </c>
      <c r="H88" s="1564"/>
      <c r="I88" s="1564"/>
      <c r="J88" s="1564"/>
      <c r="K88" s="1564"/>
      <c r="L88" s="1564"/>
      <c r="M88" s="1564"/>
      <c r="N88" s="1564"/>
      <c r="O88" s="1564"/>
      <c r="P88" s="1564"/>
      <c r="Q88" s="1564"/>
      <c r="R88" s="1564"/>
      <c r="S88" s="1564"/>
      <c r="T88" s="1564"/>
      <c r="U88" s="1564"/>
      <c r="V88" s="1564"/>
      <c r="W88" s="1564"/>
      <c r="X88" s="1564"/>
      <c r="Y88" s="1564"/>
      <c r="Z88" s="1564"/>
      <c r="AA88" s="1564"/>
    </row>
    <row r="89" spans="1:27">
      <c r="A89" s="1542"/>
      <c r="B89" s="1564"/>
      <c r="C89" s="1564"/>
      <c r="D89" s="3100" t="s">
        <v>5519</v>
      </c>
      <c r="E89" s="3100" t="s">
        <v>5542</v>
      </c>
      <c r="F89" s="3100"/>
      <c r="G89" s="3151">
        <v>343306.26</v>
      </c>
      <c r="H89" s="1564"/>
      <c r="I89" s="1564"/>
      <c r="J89" s="1564"/>
      <c r="K89" s="1564"/>
      <c r="L89" s="1564"/>
      <c r="M89" s="1564"/>
      <c r="N89" s="1564"/>
      <c r="O89" s="1564"/>
      <c r="P89" s="1564"/>
      <c r="Q89" s="1564"/>
      <c r="R89" s="1564"/>
      <c r="S89" s="1564"/>
      <c r="T89" s="1564"/>
      <c r="U89" s="1564"/>
      <c r="V89" s="1564"/>
      <c r="W89" s="1564"/>
      <c r="X89" s="1564"/>
      <c r="Y89" s="1564"/>
      <c r="Z89" s="1564"/>
      <c r="AA89" s="1564"/>
    </row>
    <row r="90" spans="1:27">
      <c r="A90" s="1542"/>
      <c r="B90" s="1564"/>
      <c r="C90" s="1564"/>
      <c r="D90" s="3100" t="s">
        <v>5519</v>
      </c>
      <c r="E90" s="3100" t="s">
        <v>5543</v>
      </c>
      <c r="F90" s="3100"/>
      <c r="G90" s="3151">
        <v>335781.29</v>
      </c>
      <c r="H90" s="1564"/>
      <c r="I90" s="1564"/>
      <c r="J90" s="1564"/>
      <c r="K90" s="1564"/>
      <c r="L90" s="1564"/>
      <c r="M90" s="1564"/>
      <c r="N90" s="1564"/>
      <c r="O90" s="1564"/>
      <c r="P90" s="1564"/>
      <c r="Q90" s="1564"/>
      <c r="R90" s="1564"/>
      <c r="S90" s="1564"/>
      <c r="T90" s="1564"/>
      <c r="U90" s="1564"/>
      <c r="V90" s="1564"/>
      <c r="W90" s="1564"/>
      <c r="X90" s="1564"/>
      <c r="Y90" s="1564"/>
      <c r="Z90" s="1564"/>
      <c r="AA90" s="1564"/>
    </row>
    <row r="91" spans="1:27">
      <c r="A91" s="1542"/>
      <c r="B91" s="1564"/>
      <c r="C91" s="1564"/>
      <c r="D91" s="3100" t="s">
        <v>5519</v>
      </c>
      <c r="E91" s="3100" t="s">
        <v>5544</v>
      </c>
      <c r="F91" s="3100"/>
      <c r="G91" s="3151">
        <v>333187.18</v>
      </c>
      <c r="H91" s="1564"/>
      <c r="I91" s="1564"/>
      <c r="J91" s="1564"/>
      <c r="K91" s="1564"/>
      <c r="L91" s="1564"/>
      <c r="M91" s="1564"/>
      <c r="N91" s="1564"/>
      <c r="O91" s="1564"/>
      <c r="P91" s="1564"/>
      <c r="Q91" s="1564"/>
      <c r="R91" s="1564"/>
      <c r="S91" s="1564"/>
      <c r="T91" s="1564"/>
      <c r="U91" s="1564"/>
      <c r="V91" s="1564"/>
      <c r="W91" s="1564"/>
      <c r="X91" s="1564"/>
      <c r="Y91" s="1564"/>
      <c r="Z91" s="1564"/>
      <c r="AA91" s="1564"/>
    </row>
    <row r="92" spans="1:27">
      <c r="A92" s="1542"/>
      <c r="B92" s="1564"/>
      <c r="C92" s="1564"/>
      <c r="D92" s="3100" t="s">
        <v>5519</v>
      </c>
      <c r="E92" s="3100" t="s">
        <v>5531</v>
      </c>
      <c r="F92" s="3100"/>
      <c r="G92" s="3151">
        <v>297551.83</v>
      </c>
      <c r="H92" s="1564"/>
      <c r="I92" s="1564"/>
      <c r="J92" s="1564"/>
      <c r="K92" s="1564"/>
      <c r="L92" s="1564"/>
      <c r="M92" s="1564"/>
      <c r="N92" s="1564"/>
      <c r="O92" s="1564"/>
      <c r="P92" s="1564"/>
      <c r="Q92" s="1564"/>
      <c r="R92" s="1564"/>
      <c r="S92" s="1564"/>
      <c r="T92" s="1564"/>
      <c r="U92" s="1564"/>
      <c r="V92" s="1564"/>
      <c r="W92" s="1564"/>
      <c r="X92" s="1564"/>
      <c r="Y92" s="1564"/>
      <c r="Z92" s="1564"/>
      <c r="AA92" s="1564"/>
    </row>
    <row r="93" spans="1:27">
      <c r="A93" s="1542"/>
      <c r="B93" s="1564"/>
      <c r="C93" s="1564"/>
      <c r="D93" s="3100" t="s">
        <v>5519</v>
      </c>
      <c r="E93" s="3100" t="s">
        <v>5545</v>
      </c>
      <c r="F93" s="3100"/>
      <c r="G93" s="3151">
        <v>295112.68</v>
      </c>
      <c r="H93" s="1564"/>
      <c r="I93" s="1564"/>
      <c r="J93" s="1564"/>
      <c r="K93" s="1564"/>
      <c r="L93" s="1564"/>
      <c r="M93" s="1564"/>
      <c r="N93" s="1564"/>
      <c r="O93" s="1564"/>
      <c r="P93" s="1564"/>
      <c r="Q93" s="1564"/>
      <c r="R93" s="1564"/>
      <c r="S93" s="1564"/>
      <c r="T93" s="1564"/>
      <c r="U93" s="1564"/>
      <c r="V93" s="1564"/>
      <c r="W93" s="1564"/>
      <c r="X93" s="1564"/>
      <c r="Y93" s="1564"/>
      <c r="Z93" s="1564"/>
      <c r="AA93" s="1564"/>
    </row>
    <row r="94" spans="1:27">
      <c r="A94" s="1542"/>
      <c r="B94" s="1564"/>
      <c r="C94" s="1564"/>
      <c r="D94" s="3100" t="s">
        <v>5519</v>
      </c>
      <c r="E94" s="3100" t="s">
        <v>5546</v>
      </c>
      <c r="F94" s="3100"/>
      <c r="G94" s="3151">
        <v>253913.12</v>
      </c>
      <c r="H94" s="1564"/>
      <c r="I94" s="1564"/>
      <c r="J94" s="1564"/>
      <c r="K94" s="1564"/>
      <c r="L94" s="1564"/>
      <c r="M94" s="1564"/>
      <c r="N94" s="1564"/>
      <c r="O94" s="1564"/>
      <c r="P94" s="1564"/>
      <c r="Q94" s="1564"/>
      <c r="R94" s="1564"/>
      <c r="S94" s="1564"/>
      <c r="T94" s="1564"/>
      <c r="U94" s="1564"/>
      <c r="V94" s="1564"/>
      <c r="W94" s="1564"/>
      <c r="X94" s="1564"/>
      <c r="Y94" s="1564"/>
      <c r="Z94" s="1564"/>
      <c r="AA94" s="1564"/>
    </row>
    <row r="95" spans="1:27">
      <c r="A95" s="1542"/>
      <c r="B95" s="1564"/>
      <c r="C95" s="1564"/>
      <c r="D95" s="3100" t="s">
        <v>5519</v>
      </c>
      <c r="E95" s="3100" t="s">
        <v>5547</v>
      </c>
      <c r="F95" s="3100"/>
      <c r="G95" s="3151">
        <v>212865.16</v>
      </c>
      <c r="H95" s="1564"/>
      <c r="I95" s="1564"/>
      <c r="J95" s="1564"/>
      <c r="K95" s="1564"/>
      <c r="L95" s="1564"/>
      <c r="M95" s="1564"/>
      <c r="N95" s="1564"/>
      <c r="O95" s="1564"/>
      <c r="P95" s="1564"/>
      <c r="Q95" s="1564"/>
      <c r="R95" s="1564"/>
      <c r="S95" s="1564"/>
      <c r="T95" s="1564"/>
      <c r="U95" s="1564"/>
      <c r="V95" s="1564"/>
      <c r="W95" s="1564"/>
      <c r="X95" s="1564"/>
      <c r="Y95" s="1564"/>
      <c r="Z95" s="1564"/>
      <c r="AA95" s="1564"/>
    </row>
    <row r="96" spans="1:27">
      <c r="A96" s="1542"/>
      <c r="B96" s="1564"/>
      <c r="C96" s="1564"/>
      <c r="D96" s="3100" t="s">
        <v>5519</v>
      </c>
      <c r="E96" s="3100" t="s">
        <v>5548</v>
      </c>
      <c r="F96" s="3100"/>
      <c r="G96" s="3151">
        <v>197139.77</v>
      </c>
      <c r="H96" s="1564"/>
      <c r="I96" s="1564"/>
      <c r="J96" s="1564"/>
      <c r="K96" s="1564"/>
      <c r="L96" s="1564"/>
      <c r="M96" s="1564"/>
      <c r="N96" s="1564"/>
      <c r="O96" s="1564"/>
      <c r="P96" s="1564"/>
      <c r="Q96" s="1564"/>
      <c r="R96" s="1564"/>
      <c r="S96" s="1564"/>
      <c r="T96" s="1564"/>
      <c r="U96" s="1564"/>
      <c r="V96" s="1564"/>
      <c r="W96" s="1564"/>
      <c r="X96" s="1564"/>
      <c r="Y96" s="1564"/>
      <c r="Z96" s="1564"/>
      <c r="AA96" s="1564"/>
    </row>
    <row r="97" spans="1:27">
      <c r="A97" s="1542"/>
      <c r="B97" s="1564"/>
      <c r="C97" s="1564"/>
      <c r="D97" s="3100" t="s">
        <v>5519</v>
      </c>
      <c r="E97" s="3100" t="s">
        <v>5549</v>
      </c>
      <c r="F97" s="3100"/>
      <c r="G97" s="3151">
        <v>186688.31999999998</v>
      </c>
      <c r="H97" s="1564"/>
      <c r="I97" s="1564"/>
      <c r="J97" s="1564"/>
      <c r="K97" s="1564"/>
      <c r="L97" s="1564"/>
      <c r="M97" s="1564"/>
      <c r="N97" s="1564"/>
      <c r="O97" s="1564"/>
      <c r="P97" s="1564"/>
      <c r="Q97" s="1564"/>
      <c r="R97" s="1564"/>
      <c r="S97" s="1564"/>
      <c r="T97" s="1564"/>
      <c r="U97" s="1564"/>
      <c r="V97" s="1564"/>
      <c r="W97" s="1564"/>
      <c r="X97" s="1564"/>
      <c r="Y97" s="1564"/>
      <c r="Z97" s="1564"/>
      <c r="AA97" s="1564"/>
    </row>
    <row r="98" spans="1:27">
      <c r="A98" s="1542"/>
      <c r="B98" s="1564"/>
      <c r="C98" s="1564"/>
      <c r="D98" s="3100" t="s">
        <v>5519</v>
      </c>
      <c r="E98" s="3100" t="s">
        <v>5521</v>
      </c>
      <c r="F98" s="3100"/>
      <c r="G98" s="3151">
        <v>178470.95</v>
      </c>
      <c r="H98" s="1564"/>
      <c r="I98" s="1564"/>
      <c r="J98" s="1564"/>
      <c r="K98" s="1564"/>
      <c r="L98" s="1564"/>
      <c r="M98" s="1564"/>
      <c r="N98" s="1564"/>
      <c r="O98" s="1564"/>
      <c r="P98" s="1564"/>
      <c r="Q98" s="1564"/>
      <c r="R98" s="1564"/>
      <c r="S98" s="1564"/>
      <c r="T98" s="1564"/>
      <c r="U98" s="1564"/>
      <c r="V98" s="1564"/>
      <c r="W98" s="1564"/>
      <c r="X98" s="1564"/>
      <c r="Y98" s="1564"/>
      <c r="Z98" s="1564"/>
      <c r="AA98" s="1564"/>
    </row>
    <row r="99" spans="1:27">
      <c r="A99" s="1542"/>
      <c r="B99" s="1564"/>
      <c r="C99" s="1564"/>
      <c r="D99" s="3100" t="s">
        <v>5519</v>
      </c>
      <c r="E99" s="3100" t="s">
        <v>5550</v>
      </c>
      <c r="F99" s="3100"/>
      <c r="G99" s="3151">
        <v>160662.48000000001</v>
      </c>
      <c r="H99" s="1564"/>
      <c r="I99" s="1564"/>
      <c r="J99" s="1564"/>
      <c r="K99" s="1564"/>
      <c r="L99" s="1564"/>
      <c r="M99" s="1564"/>
      <c r="N99" s="1564"/>
      <c r="O99" s="1564"/>
      <c r="P99" s="1564"/>
      <c r="Q99" s="1564"/>
      <c r="R99" s="1564"/>
      <c r="S99" s="1564"/>
      <c r="T99" s="1564"/>
      <c r="U99" s="1564"/>
      <c r="V99" s="1564"/>
      <c r="W99" s="1564"/>
      <c r="X99" s="1564"/>
      <c r="Y99" s="1564"/>
      <c r="Z99" s="1564"/>
      <c r="AA99" s="1564"/>
    </row>
    <row r="100" spans="1:27">
      <c r="A100" s="1542"/>
      <c r="B100" s="1564"/>
      <c r="C100" s="1564"/>
      <c r="D100" s="3100" t="s">
        <v>5519</v>
      </c>
      <c r="E100" s="3100" t="s">
        <v>5551</v>
      </c>
      <c r="F100" s="3100"/>
      <c r="G100" s="3151">
        <v>154373.04</v>
      </c>
      <c r="H100" s="1564"/>
      <c r="I100" s="1564"/>
      <c r="J100" s="1564"/>
      <c r="K100" s="1564"/>
      <c r="L100" s="1564"/>
      <c r="M100" s="1564"/>
      <c r="N100" s="1564"/>
      <c r="O100" s="1564"/>
      <c r="P100" s="1564"/>
      <c r="Q100" s="1564"/>
      <c r="R100" s="1564"/>
      <c r="S100" s="1564"/>
      <c r="T100" s="1564"/>
      <c r="U100" s="1564"/>
      <c r="V100" s="1564"/>
      <c r="W100" s="1564"/>
      <c r="X100" s="1564"/>
      <c r="Y100" s="1564"/>
      <c r="Z100" s="1564"/>
      <c r="AA100" s="1564"/>
    </row>
    <row r="101" spans="1:27">
      <c r="A101" s="1542"/>
      <c r="B101" s="1564"/>
      <c r="C101" s="1564"/>
      <c r="D101" s="3100" t="s">
        <v>5519</v>
      </c>
      <c r="E101" s="3100" t="s">
        <v>5552</v>
      </c>
      <c r="F101" s="3100"/>
      <c r="G101" s="3151">
        <v>129644.11</v>
      </c>
      <c r="H101" s="1564"/>
      <c r="I101" s="1564"/>
      <c r="J101" s="1564"/>
      <c r="K101" s="1564"/>
      <c r="L101" s="1564"/>
      <c r="M101" s="1564"/>
      <c r="N101" s="1564"/>
      <c r="O101" s="1564"/>
      <c r="P101" s="1564"/>
      <c r="Q101" s="1564"/>
      <c r="R101" s="1564"/>
      <c r="S101" s="1564"/>
      <c r="T101" s="1564"/>
      <c r="U101" s="1564"/>
      <c r="V101" s="1564"/>
      <c r="W101" s="1564"/>
      <c r="X101" s="1564"/>
      <c r="Y101" s="1564"/>
      <c r="Z101" s="1564"/>
      <c r="AA101" s="1564"/>
    </row>
    <row r="102" spans="1:27">
      <c r="A102" s="1542"/>
      <c r="B102" s="1564"/>
      <c r="C102" s="1564"/>
      <c r="D102" s="3100" t="s">
        <v>5519</v>
      </c>
      <c r="E102" s="3100" t="s">
        <v>5553</v>
      </c>
      <c r="F102" s="3100"/>
      <c r="G102" s="3151">
        <v>125236.48</v>
      </c>
      <c r="H102" s="1564"/>
      <c r="I102" s="1564"/>
      <c r="J102" s="1564"/>
      <c r="K102" s="1564"/>
      <c r="L102" s="1564"/>
      <c r="M102" s="1564"/>
      <c r="N102" s="1564"/>
      <c r="O102" s="1564"/>
      <c r="P102" s="1564"/>
      <c r="Q102" s="1564"/>
      <c r="R102" s="1564"/>
      <c r="S102" s="1564"/>
      <c r="T102" s="1564"/>
      <c r="U102" s="1564"/>
      <c r="V102" s="1564"/>
      <c r="W102" s="1564"/>
      <c r="X102" s="1564"/>
      <c r="Y102" s="1564"/>
      <c r="Z102" s="1564"/>
      <c r="AA102" s="1564"/>
    </row>
    <row r="103" spans="1:27">
      <c r="A103" s="1542"/>
      <c r="B103" s="1564"/>
      <c r="C103" s="1564"/>
      <c r="D103" s="3100" t="s">
        <v>5519</v>
      </c>
      <c r="E103" s="3100" t="s">
        <v>5554</v>
      </c>
      <c r="F103" s="3100"/>
      <c r="G103" s="3151">
        <v>121109.75</v>
      </c>
      <c r="H103" s="1564"/>
      <c r="I103" s="1564"/>
      <c r="J103" s="1564"/>
      <c r="K103" s="1564"/>
      <c r="L103" s="1564"/>
      <c r="M103" s="1564"/>
      <c r="N103" s="1564"/>
      <c r="O103" s="1564"/>
      <c r="P103" s="1564"/>
      <c r="Q103" s="1564"/>
      <c r="R103" s="1564"/>
      <c r="S103" s="1564"/>
      <c r="T103" s="1564"/>
      <c r="U103" s="1564"/>
      <c r="V103" s="1564"/>
      <c r="W103" s="1564"/>
      <c r="X103" s="1564"/>
      <c r="Y103" s="1564"/>
      <c r="Z103" s="1564"/>
      <c r="AA103" s="1564"/>
    </row>
    <row r="104" spans="1:27">
      <c r="A104" s="1542"/>
      <c r="B104" s="1564"/>
      <c r="C104" s="1564"/>
      <c r="D104" s="3100" t="s">
        <v>5519</v>
      </c>
      <c r="E104" s="3100" t="s">
        <v>5555</v>
      </c>
      <c r="F104" s="3100"/>
      <c r="G104" s="3151">
        <v>112517.23</v>
      </c>
      <c r="H104" s="1564"/>
      <c r="I104" s="1564"/>
      <c r="J104" s="1564"/>
      <c r="K104" s="1564"/>
      <c r="L104" s="1564"/>
      <c r="M104" s="1564"/>
      <c r="N104" s="1564"/>
      <c r="O104" s="1564"/>
      <c r="P104" s="1564"/>
      <c r="Q104" s="1564"/>
      <c r="R104" s="1564"/>
      <c r="S104" s="1564"/>
      <c r="T104" s="1564"/>
      <c r="U104" s="1564"/>
      <c r="V104" s="1564"/>
      <c r="W104" s="1564"/>
      <c r="X104" s="1564"/>
      <c r="Y104" s="1564"/>
      <c r="Z104" s="1564"/>
      <c r="AA104" s="1564"/>
    </row>
    <row r="105" spans="1:27" ht="15.75" thickBot="1">
      <c r="A105" s="1542"/>
      <c r="B105" s="1564"/>
      <c r="C105" s="1564"/>
      <c r="D105" s="3100"/>
      <c r="E105" s="3100"/>
      <c r="F105" s="3152" t="s">
        <v>5556</v>
      </c>
      <c r="G105" s="3153">
        <f>SUM(G66:G104)</f>
        <v>38333426.849999987</v>
      </c>
      <c r="H105" s="1564"/>
      <c r="I105" s="1564"/>
      <c r="J105" s="1564"/>
      <c r="K105" s="1564"/>
      <c r="L105" s="1564"/>
      <c r="M105" s="1564"/>
      <c r="N105" s="1564"/>
      <c r="O105" s="1564"/>
      <c r="P105" s="1564"/>
      <c r="Q105" s="1564"/>
      <c r="R105" s="1564"/>
      <c r="S105" s="1564"/>
      <c r="T105" s="1564"/>
      <c r="U105" s="1564"/>
      <c r="V105" s="1564"/>
      <c r="W105" s="1564"/>
      <c r="X105" s="1564"/>
      <c r="Y105" s="1564"/>
      <c r="Z105" s="1564"/>
      <c r="AA105" s="1564"/>
    </row>
    <row r="106" spans="1:27" ht="15.75" thickTop="1">
      <c r="A106" s="1542"/>
      <c r="B106" s="1564"/>
      <c r="C106" s="1564"/>
      <c r="D106" s="3100"/>
      <c r="E106" s="3100"/>
      <c r="F106" s="3100"/>
      <c r="G106" s="3154"/>
      <c r="H106" s="1564"/>
      <c r="I106" s="1564"/>
      <c r="J106" s="1564"/>
      <c r="K106" s="1564"/>
      <c r="L106" s="1564"/>
      <c r="M106" s="1564"/>
      <c r="N106" s="1564"/>
      <c r="O106" s="1564"/>
      <c r="P106" s="1564"/>
      <c r="Q106" s="1564"/>
      <c r="R106" s="1564"/>
      <c r="S106" s="1564"/>
      <c r="T106" s="1564"/>
      <c r="U106" s="1564"/>
      <c r="V106" s="1564"/>
      <c r="W106" s="1564"/>
      <c r="X106" s="1564"/>
      <c r="Y106" s="1564"/>
      <c r="Z106" s="1564"/>
      <c r="AA106" s="1564"/>
    </row>
    <row r="107" spans="1:27">
      <c r="A107" s="1542"/>
      <c r="B107" s="1564"/>
      <c r="C107" s="1564"/>
      <c r="D107" s="3100"/>
      <c r="E107" s="3100"/>
      <c r="F107" s="3155" t="s">
        <v>5557</v>
      </c>
      <c r="G107" s="3154">
        <f>1647041.48+263403.98+1545719.89-7610.92</f>
        <v>3448554.4299999997</v>
      </c>
      <c r="H107" s="1564"/>
      <c r="I107" s="1564"/>
      <c r="J107" s="1564"/>
      <c r="K107" s="1564"/>
      <c r="L107" s="1564"/>
      <c r="M107" s="1564"/>
      <c r="N107" s="1564"/>
      <c r="O107" s="1564"/>
      <c r="P107" s="1564"/>
      <c r="Q107" s="1564"/>
      <c r="R107" s="1564"/>
      <c r="S107" s="1564"/>
      <c r="T107" s="1564"/>
      <c r="U107" s="1564"/>
      <c r="V107" s="1564"/>
      <c r="W107" s="1564"/>
      <c r="X107" s="1564"/>
      <c r="Y107" s="1564"/>
      <c r="Z107" s="1564"/>
      <c r="AA107" s="1564"/>
    </row>
    <row r="108" spans="1:27">
      <c r="A108" s="1542"/>
      <c r="B108" s="1564"/>
      <c r="C108" s="1564"/>
      <c r="D108" s="3100"/>
      <c r="E108" s="3100"/>
      <c r="F108" s="3100"/>
      <c r="G108" s="3154"/>
      <c r="H108" s="1564"/>
      <c r="I108" s="1564"/>
      <c r="J108" s="1564"/>
      <c r="K108" s="1564"/>
      <c r="L108" s="1564"/>
      <c r="M108" s="1564"/>
      <c r="N108" s="1564"/>
      <c r="O108" s="1564"/>
      <c r="P108" s="1564"/>
      <c r="Q108" s="1564"/>
      <c r="R108" s="1564"/>
      <c r="S108" s="1564"/>
      <c r="T108" s="1564"/>
      <c r="U108" s="1564"/>
      <c r="V108" s="1564"/>
      <c r="W108" s="1564"/>
      <c r="X108" s="1564"/>
      <c r="Y108" s="1564"/>
      <c r="Z108" s="1564"/>
      <c r="AA108" s="1564"/>
    </row>
    <row r="109" spans="1:27" ht="15.75" thickBot="1">
      <c r="A109" s="1542"/>
      <c r="B109" s="1564"/>
      <c r="C109" s="1564"/>
      <c r="D109" s="3100"/>
      <c r="E109" s="3100"/>
      <c r="F109" s="3152" t="s">
        <v>5558</v>
      </c>
      <c r="G109" s="3153">
        <f>G105+G107</f>
        <v>41781981.279999986</v>
      </c>
      <c r="H109" s="1564"/>
      <c r="I109" s="1564"/>
      <c r="J109" s="1564"/>
      <c r="K109" s="1564"/>
      <c r="L109" s="1564"/>
      <c r="M109" s="1564"/>
      <c r="N109" s="1564"/>
      <c r="O109" s="1564"/>
      <c r="P109" s="1564"/>
      <c r="Q109" s="1564"/>
      <c r="R109" s="1564"/>
      <c r="S109" s="1564"/>
      <c r="T109" s="1564"/>
      <c r="U109" s="1564"/>
      <c r="V109" s="1564"/>
      <c r="W109" s="1564"/>
      <c r="X109" s="1564"/>
      <c r="Y109" s="1564"/>
      <c r="Z109" s="1564"/>
      <c r="AA109" s="1564"/>
    </row>
    <row r="110" spans="1:27" ht="15.75" thickTop="1">
      <c r="A110" s="1542"/>
      <c r="B110" s="1564"/>
      <c r="C110" s="1564"/>
      <c r="D110" s="3100"/>
      <c r="E110" s="3100"/>
      <c r="F110" s="3152"/>
      <c r="G110" s="3156"/>
      <c r="H110" s="1564"/>
      <c r="I110" s="1564"/>
      <c r="J110" s="1564"/>
      <c r="K110" s="1564"/>
      <c r="L110" s="1564"/>
      <c r="M110" s="1564"/>
      <c r="N110" s="1564"/>
      <c r="O110" s="1564"/>
      <c r="P110" s="1564"/>
      <c r="Q110" s="1564"/>
      <c r="R110" s="1564"/>
      <c r="S110" s="1564"/>
      <c r="T110" s="1564"/>
      <c r="U110" s="1564"/>
      <c r="V110" s="1564"/>
      <c r="W110" s="1564"/>
      <c r="X110" s="1564"/>
      <c r="Y110" s="1564"/>
      <c r="Z110" s="1564"/>
      <c r="AA110" s="1564"/>
    </row>
    <row r="111" spans="1:27">
      <c r="A111" s="1542"/>
      <c r="B111" s="1564"/>
      <c r="C111" s="1564"/>
      <c r="D111" s="3100"/>
      <c r="E111" s="3100"/>
      <c r="F111" s="3152"/>
      <c r="G111" s="3156"/>
      <c r="H111" s="1564"/>
      <c r="I111" s="1564"/>
      <c r="J111" s="1564"/>
      <c r="K111" s="1564"/>
      <c r="L111" s="1564"/>
      <c r="M111" s="1564"/>
      <c r="N111" s="1564"/>
      <c r="O111" s="1564"/>
      <c r="P111" s="1564"/>
      <c r="Q111" s="1564"/>
      <c r="R111" s="1564"/>
      <c r="S111" s="1564"/>
      <c r="T111" s="1564"/>
      <c r="U111" s="1564"/>
      <c r="V111" s="1564"/>
      <c r="W111" s="1564"/>
      <c r="X111" s="1564"/>
      <c r="Y111" s="1564"/>
      <c r="Z111" s="1564"/>
      <c r="AA111" s="1564"/>
    </row>
    <row r="112" spans="1:27">
      <c r="A112" s="1542"/>
      <c r="B112" s="1564"/>
      <c r="C112" s="1564"/>
      <c r="D112" s="1564"/>
      <c r="E112" s="1564"/>
      <c r="F112" s="1564"/>
      <c r="G112" s="1987"/>
      <c r="H112" s="1564"/>
      <c r="I112" s="1564"/>
      <c r="J112" s="1564"/>
      <c r="K112" s="1564"/>
      <c r="L112" s="1564"/>
      <c r="M112" s="1564"/>
      <c r="N112" s="1564"/>
      <c r="O112" s="1564"/>
      <c r="P112" s="1564"/>
      <c r="Q112" s="1564"/>
      <c r="R112" s="1564"/>
      <c r="S112" s="1564"/>
      <c r="T112" s="1564"/>
      <c r="U112" s="1564"/>
      <c r="V112" s="1564"/>
      <c r="W112" s="1564"/>
      <c r="X112" s="1564"/>
      <c r="Y112" s="1564"/>
      <c r="Z112" s="1564"/>
      <c r="AA112" s="1564"/>
    </row>
    <row r="113" spans="1:27">
      <c r="A113" s="1542"/>
      <c r="B113" s="1564"/>
      <c r="C113" s="1564"/>
      <c r="D113" s="1564"/>
      <c r="E113" s="1564"/>
      <c r="F113" s="1564"/>
      <c r="G113" s="1987"/>
      <c r="H113" s="1564"/>
      <c r="I113" s="1564"/>
      <c r="J113" s="1564"/>
      <c r="K113" s="1564"/>
      <c r="L113" s="1564"/>
      <c r="M113" s="1564"/>
      <c r="N113" s="1564"/>
      <c r="O113" s="1564"/>
      <c r="P113" s="1564"/>
      <c r="Q113" s="1564"/>
      <c r="R113" s="1564"/>
      <c r="S113" s="1564"/>
      <c r="T113" s="1564"/>
      <c r="U113" s="1564"/>
      <c r="V113" s="1564"/>
      <c r="W113" s="1564"/>
      <c r="X113" s="1564"/>
      <c r="Y113" s="1564"/>
      <c r="Z113" s="1564"/>
      <c r="AA113" s="1564"/>
    </row>
    <row r="114" spans="1:27">
      <c r="A114" s="1542"/>
      <c r="B114" s="1564"/>
      <c r="C114" s="1564"/>
      <c r="D114" s="1564"/>
      <c r="E114" s="1564"/>
      <c r="F114" s="1564"/>
      <c r="G114" s="1987"/>
      <c r="H114" s="1564"/>
      <c r="I114" s="1564"/>
      <c r="J114" s="1564"/>
      <c r="K114" s="1564"/>
      <c r="L114" s="1564"/>
      <c r="M114" s="1564"/>
      <c r="N114" s="1564"/>
      <c r="O114" s="1564"/>
      <c r="P114" s="1564"/>
      <c r="Q114" s="1564"/>
      <c r="R114" s="1564"/>
      <c r="S114" s="1564"/>
      <c r="T114" s="1564"/>
      <c r="U114" s="1564"/>
      <c r="V114" s="1564"/>
      <c r="W114" s="1564"/>
      <c r="X114" s="1564"/>
      <c r="Y114" s="1564"/>
      <c r="Z114" s="1564"/>
      <c r="AA114" s="1564"/>
    </row>
    <row r="115" spans="1:27">
      <c r="A115" s="1542"/>
      <c r="B115" s="1564"/>
      <c r="C115" s="1564"/>
      <c r="D115" s="1564"/>
      <c r="E115" s="1564"/>
      <c r="F115" s="1564"/>
      <c r="G115" s="1987"/>
      <c r="H115" s="1564"/>
      <c r="I115" s="1564"/>
      <c r="J115" s="1564"/>
      <c r="K115" s="1564"/>
      <c r="L115" s="1564"/>
      <c r="M115" s="1564"/>
      <c r="N115" s="1564"/>
      <c r="O115" s="1564"/>
      <c r="P115" s="1564"/>
      <c r="Q115" s="1564"/>
      <c r="R115" s="1564"/>
      <c r="S115" s="1564"/>
      <c r="T115" s="1564"/>
      <c r="U115" s="1564"/>
      <c r="V115" s="1564"/>
      <c r="W115" s="1564"/>
      <c r="X115" s="1564"/>
      <c r="Y115" s="1564"/>
      <c r="Z115" s="1564"/>
      <c r="AA115" s="1564"/>
    </row>
    <row r="116" spans="1:27">
      <c r="A116" s="1542"/>
      <c r="B116" s="1564"/>
      <c r="C116" s="1564"/>
      <c r="D116" s="1564"/>
      <c r="E116" s="1564"/>
      <c r="F116" s="1564"/>
      <c r="G116" s="1987"/>
      <c r="H116" s="1564"/>
      <c r="I116" s="1564"/>
      <c r="J116" s="1564"/>
      <c r="K116" s="1564"/>
      <c r="L116" s="1564"/>
      <c r="M116" s="1564"/>
      <c r="N116" s="1564"/>
      <c r="O116" s="1564"/>
      <c r="P116" s="1564"/>
      <c r="Q116" s="1564"/>
      <c r="R116" s="1564"/>
      <c r="S116" s="1564"/>
      <c r="T116" s="1564"/>
      <c r="U116" s="1564"/>
      <c r="V116" s="1564"/>
      <c r="W116" s="1564"/>
      <c r="X116" s="1564"/>
      <c r="Y116" s="1564"/>
      <c r="Z116" s="1564"/>
      <c r="AA116" s="1564"/>
    </row>
    <row r="117" spans="1:27">
      <c r="A117" s="1542"/>
      <c r="B117" s="1564"/>
      <c r="C117" s="1564"/>
      <c r="D117" s="1564"/>
      <c r="E117" s="1564"/>
      <c r="F117" s="1564"/>
      <c r="G117" s="1987"/>
      <c r="H117" s="1564"/>
      <c r="I117" s="1564"/>
      <c r="J117" s="1564"/>
      <c r="K117" s="1564"/>
      <c r="L117" s="1564"/>
      <c r="M117" s="1564"/>
      <c r="N117" s="1564"/>
      <c r="O117" s="1564"/>
      <c r="P117" s="1564"/>
      <c r="Q117" s="1564"/>
      <c r="R117" s="1564"/>
      <c r="S117" s="1564"/>
      <c r="T117" s="1564"/>
      <c r="U117" s="1564"/>
      <c r="V117" s="1564"/>
      <c r="W117" s="1564"/>
      <c r="X117" s="1564"/>
      <c r="Y117" s="1564"/>
      <c r="Z117" s="1564"/>
      <c r="AA117" s="1564"/>
    </row>
    <row r="118" spans="1:27">
      <c r="A118" s="1542"/>
      <c r="B118" s="1564"/>
      <c r="C118" s="1564"/>
      <c r="D118" s="1564"/>
      <c r="E118" s="1564"/>
      <c r="F118" s="1564"/>
      <c r="G118" s="1987"/>
      <c r="H118" s="1564"/>
      <c r="I118" s="1564"/>
      <c r="J118" s="1564"/>
      <c r="K118" s="1564"/>
      <c r="L118" s="1564"/>
      <c r="M118" s="1564"/>
      <c r="N118" s="1564"/>
      <c r="O118" s="1564"/>
      <c r="P118" s="1564"/>
      <c r="Q118" s="1564"/>
      <c r="R118" s="1564"/>
      <c r="S118" s="1564"/>
      <c r="T118" s="1564"/>
      <c r="U118" s="1564"/>
      <c r="V118" s="1564"/>
      <c r="W118" s="1564"/>
      <c r="X118" s="1564"/>
      <c r="Y118" s="1564"/>
      <c r="Z118" s="1564"/>
      <c r="AA118" s="1564"/>
    </row>
    <row r="119" spans="1:27" ht="15.75" thickBot="1">
      <c r="A119" s="1778"/>
      <c r="B119" s="1575"/>
      <c r="C119" s="1989"/>
      <c r="D119" s="1989"/>
      <c r="E119" s="1989"/>
      <c r="F119" s="1575"/>
      <c r="G119" s="1996"/>
      <c r="H119" s="1564"/>
      <c r="I119" s="1564"/>
      <c r="J119" s="1564"/>
      <c r="K119" s="1564"/>
      <c r="L119" s="1564"/>
      <c r="M119" s="1564"/>
      <c r="N119" s="1564"/>
      <c r="O119" s="1564"/>
      <c r="P119" s="1564"/>
      <c r="Q119" s="1564"/>
      <c r="R119" s="1564"/>
      <c r="S119" s="1564"/>
      <c r="T119" s="1564"/>
      <c r="U119" s="1564"/>
      <c r="V119" s="1564"/>
      <c r="W119" s="1564"/>
      <c r="X119" s="1564"/>
      <c r="Y119" s="1564"/>
      <c r="Z119" s="1564"/>
      <c r="AA119" s="1564"/>
    </row>
    <row r="120" spans="1:27">
      <c r="A120" s="1564"/>
      <c r="B120" s="1564"/>
      <c r="C120" s="1564"/>
      <c r="D120" s="1564"/>
      <c r="E120" s="1564"/>
      <c r="F120" s="1564"/>
      <c r="G120" s="1564"/>
      <c r="H120" s="1564"/>
      <c r="I120" s="1564"/>
      <c r="J120" s="1564"/>
      <c r="K120" s="1564"/>
      <c r="L120" s="1564"/>
      <c r="M120" s="1564"/>
      <c r="N120" s="1564"/>
      <c r="O120" s="1564"/>
      <c r="P120" s="1564"/>
      <c r="Q120" s="1564"/>
      <c r="R120" s="1564"/>
      <c r="S120" s="1564"/>
      <c r="T120" s="1564"/>
      <c r="U120" s="1564"/>
      <c r="V120" s="1564"/>
      <c r="W120" s="1564"/>
      <c r="X120" s="1564"/>
      <c r="Y120" s="1564"/>
      <c r="Z120" s="1564"/>
      <c r="AA120" s="1564"/>
    </row>
    <row r="121" spans="1:27" ht="15.75">
      <c r="A121" s="2486" t="s">
        <v>4670</v>
      </c>
      <c r="B121" s="2618"/>
      <c r="C121" s="2618"/>
      <c r="D121" s="2618"/>
      <c r="E121" s="2619"/>
      <c r="F121" s="2486"/>
      <c r="G121" s="1564"/>
      <c r="H121" s="1564"/>
      <c r="I121" s="1564"/>
      <c r="J121" s="1564"/>
      <c r="K121" s="1564"/>
      <c r="L121" s="1564"/>
      <c r="M121" s="1564"/>
      <c r="N121" s="1564"/>
      <c r="O121" s="1564"/>
      <c r="P121" s="1564"/>
      <c r="Q121" s="1564"/>
      <c r="R121" s="1564"/>
      <c r="S121" s="1564"/>
      <c r="T121" s="1564"/>
      <c r="U121" s="1564"/>
      <c r="V121" s="1564"/>
      <c r="W121" s="1564"/>
      <c r="X121" s="1564"/>
      <c r="Y121" s="1564"/>
      <c r="Z121" s="1564"/>
      <c r="AA121" s="1564"/>
    </row>
    <row r="122" spans="1:27">
      <c r="A122" s="1579" t="s">
        <v>1196</v>
      </c>
      <c r="B122" s="1579"/>
      <c r="C122" s="1579"/>
      <c r="D122" s="1579"/>
      <c r="E122" s="1579"/>
      <c r="F122" s="1579"/>
      <c r="G122" s="1579"/>
      <c r="H122" s="1564"/>
      <c r="I122" s="1564"/>
      <c r="J122" s="1564"/>
      <c r="K122" s="1564"/>
      <c r="L122" s="1564"/>
      <c r="M122" s="1564"/>
      <c r="N122" s="1564"/>
      <c r="O122" s="1564"/>
      <c r="P122" s="1564"/>
      <c r="Q122" s="1564"/>
      <c r="R122" s="1564"/>
      <c r="S122" s="1564"/>
      <c r="T122" s="1564"/>
      <c r="U122" s="1564"/>
      <c r="V122" s="1564"/>
      <c r="W122" s="1564"/>
      <c r="X122" s="1564"/>
      <c r="Y122" s="1564"/>
      <c r="Z122" s="1564"/>
      <c r="AA122" s="1564"/>
    </row>
    <row r="123" spans="1:27" ht="15.75" thickBot="1">
      <c r="A123" s="1564"/>
      <c r="B123" s="1564" t="str">
        <f>'Data Sheet'!$C$25</f>
        <v>Orange &amp; Rockland Utilities, Inc</v>
      </c>
      <c r="C123" s="1564"/>
      <c r="D123" s="1564"/>
      <c r="E123" s="1564"/>
      <c r="F123" s="1992" t="str">
        <f>'Data Sheet'!$C$40</f>
        <v>April 30, 2017</v>
      </c>
      <c r="G123" s="1564" t="str">
        <f>'Data Sheet'!$C$38</f>
        <v>December 31, 2016</v>
      </c>
      <c r="H123" s="1564"/>
      <c r="I123" s="1564"/>
      <c r="J123" s="1564"/>
      <c r="K123" s="1564"/>
      <c r="L123" s="1564"/>
      <c r="M123" s="1564"/>
      <c r="N123" s="1564"/>
      <c r="O123" s="1564"/>
      <c r="P123" s="1564"/>
      <c r="Q123" s="1564"/>
      <c r="R123" s="1564"/>
      <c r="S123" s="1564"/>
      <c r="T123" s="1564"/>
      <c r="U123" s="1564"/>
      <c r="V123" s="1564"/>
      <c r="W123" s="1564"/>
      <c r="X123" s="1564"/>
      <c r="Y123" s="1564"/>
      <c r="Z123" s="1564"/>
      <c r="AA123" s="1564"/>
    </row>
    <row r="124" spans="1:27">
      <c r="A124" s="1538"/>
      <c r="B124" s="1694"/>
      <c r="C124" s="1694"/>
      <c r="D124" s="1694"/>
      <c r="E124" s="1694"/>
      <c r="F124" s="1694"/>
      <c r="G124" s="1896"/>
      <c r="H124" s="1564"/>
      <c r="I124" s="1564"/>
      <c r="J124" s="1564"/>
      <c r="K124" s="1564"/>
      <c r="L124" s="1564"/>
      <c r="M124" s="1564"/>
      <c r="N124" s="1564"/>
      <c r="O124" s="1564"/>
      <c r="P124" s="1564"/>
      <c r="Q124" s="1564"/>
      <c r="R124" s="1564"/>
      <c r="S124" s="1564"/>
      <c r="T124" s="1564"/>
      <c r="U124" s="1564"/>
      <c r="V124" s="1564"/>
      <c r="W124" s="1564"/>
      <c r="X124" s="1564"/>
      <c r="Y124" s="1564"/>
      <c r="Z124" s="1564"/>
      <c r="AA124" s="1564"/>
    </row>
    <row r="125" spans="1:27" ht="15.75">
      <c r="A125" s="1993"/>
      <c r="B125" s="1579" t="s">
        <v>1183</v>
      </c>
      <c r="C125" s="1579"/>
      <c r="D125" s="1579"/>
      <c r="E125" s="1579"/>
      <c r="F125" s="1579"/>
      <c r="G125" s="1994"/>
      <c r="H125" s="1564"/>
      <c r="I125" s="1564"/>
      <c r="J125" s="1564"/>
      <c r="K125" s="1564"/>
      <c r="L125" s="1564"/>
      <c r="M125" s="1564"/>
      <c r="N125" s="1564"/>
      <c r="O125" s="1564"/>
      <c r="P125" s="1564"/>
      <c r="Q125" s="1564"/>
      <c r="R125" s="1564"/>
      <c r="S125" s="1564"/>
      <c r="T125" s="1564"/>
      <c r="U125" s="1564"/>
      <c r="V125" s="1564"/>
      <c r="W125" s="1564"/>
      <c r="X125" s="1564"/>
      <c r="Y125" s="1564"/>
      <c r="Z125" s="1564"/>
      <c r="AA125" s="1564"/>
    </row>
    <row r="126" spans="1:27">
      <c r="A126" s="1542"/>
      <c r="B126" s="1564"/>
      <c r="C126" s="1564"/>
      <c r="D126" s="1564"/>
      <c r="E126" s="1564"/>
      <c r="F126" s="1564"/>
      <c r="G126" s="1544"/>
      <c r="H126" s="1564"/>
      <c r="I126" s="1564"/>
      <c r="J126" s="1564"/>
      <c r="K126" s="1564"/>
      <c r="L126" s="1564"/>
      <c r="M126" s="1564"/>
      <c r="N126" s="1564"/>
      <c r="O126" s="1564"/>
      <c r="P126" s="1564"/>
      <c r="Q126" s="1564"/>
      <c r="R126" s="1564"/>
      <c r="S126" s="1564"/>
      <c r="T126" s="1564"/>
      <c r="U126" s="1564"/>
      <c r="V126" s="1564"/>
      <c r="W126" s="1564"/>
      <c r="X126" s="1564"/>
      <c r="Y126" s="1564"/>
      <c r="Z126" s="1564"/>
      <c r="AA126" s="1564"/>
    </row>
    <row r="127" spans="1:27">
      <c r="A127" s="1553"/>
      <c r="B127" s="1580"/>
      <c r="C127" s="1580"/>
      <c r="D127" s="3100" t="s">
        <v>5559</v>
      </c>
      <c r="E127" s="3100" t="s">
        <v>5560</v>
      </c>
      <c r="F127" s="3100"/>
      <c r="G127" s="3151">
        <v>544733.81999999995</v>
      </c>
      <c r="H127" s="1564"/>
      <c r="I127" s="1564"/>
      <c r="J127" s="1564"/>
      <c r="K127" s="1564"/>
      <c r="L127" s="1564"/>
      <c r="M127" s="1564"/>
      <c r="N127" s="1564"/>
      <c r="O127" s="1564"/>
      <c r="P127" s="1564"/>
      <c r="Q127" s="1564"/>
      <c r="R127" s="1564"/>
      <c r="S127" s="1564"/>
      <c r="T127" s="1564"/>
      <c r="U127" s="1564"/>
      <c r="V127" s="1564"/>
      <c r="W127" s="1564"/>
      <c r="X127" s="1564"/>
      <c r="Y127" s="1564"/>
      <c r="Z127" s="1564"/>
      <c r="AA127" s="1564"/>
    </row>
    <row r="128" spans="1:27">
      <c r="A128" s="1542"/>
      <c r="B128" s="1564"/>
      <c r="C128" s="1564"/>
      <c r="D128" s="3100" t="s">
        <v>5559</v>
      </c>
      <c r="E128" s="3100" t="s">
        <v>5561</v>
      </c>
      <c r="F128" s="3100"/>
      <c r="G128" s="3151">
        <v>492105.41</v>
      </c>
      <c r="H128" s="1564"/>
      <c r="I128" s="1564"/>
      <c r="J128" s="1564"/>
      <c r="K128" s="1564"/>
      <c r="L128" s="1564"/>
      <c r="M128" s="1564"/>
      <c r="N128" s="1564"/>
      <c r="O128" s="1564"/>
      <c r="P128" s="1564"/>
      <c r="Q128" s="1564"/>
      <c r="R128" s="1564"/>
      <c r="S128" s="1564"/>
      <c r="T128" s="1564"/>
      <c r="U128" s="1564"/>
      <c r="V128" s="1564"/>
      <c r="W128" s="1564"/>
      <c r="X128" s="1564"/>
      <c r="Y128" s="1564"/>
      <c r="Z128" s="1564"/>
      <c r="AA128" s="1564"/>
    </row>
    <row r="129" spans="1:27">
      <c r="A129" s="1542"/>
      <c r="B129" s="1564"/>
      <c r="C129" s="1564"/>
      <c r="D129" s="3100" t="s">
        <v>5559</v>
      </c>
      <c r="E129" s="3100" t="s">
        <v>5531</v>
      </c>
      <c r="F129" s="3100"/>
      <c r="G129" s="3151">
        <v>355616.23</v>
      </c>
      <c r="H129" s="1564"/>
      <c r="I129" s="1564"/>
      <c r="J129" s="1564"/>
      <c r="K129" s="1564"/>
      <c r="L129" s="1564"/>
      <c r="M129" s="1564"/>
      <c r="N129" s="1564"/>
      <c r="O129" s="1564"/>
      <c r="P129" s="1564"/>
      <c r="Q129" s="1564"/>
      <c r="R129" s="1564"/>
      <c r="S129" s="1564"/>
      <c r="T129" s="1564"/>
      <c r="U129" s="1564"/>
      <c r="V129" s="1564"/>
      <c r="W129" s="1564"/>
      <c r="X129" s="1564"/>
      <c r="Y129" s="1564"/>
      <c r="Z129" s="1564"/>
      <c r="AA129" s="1564"/>
    </row>
    <row r="130" spans="1:27">
      <c r="A130" s="1542"/>
      <c r="B130" s="1564"/>
      <c r="C130" s="1564"/>
      <c r="D130" s="3100" t="s">
        <v>5559</v>
      </c>
      <c r="E130" s="3100" t="s">
        <v>5562</v>
      </c>
      <c r="F130" s="3100"/>
      <c r="G130" s="3151">
        <v>293381.06</v>
      </c>
      <c r="H130" s="1564"/>
      <c r="I130" s="1564"/>
      <c r="J130" s="1564"/>
      <c r="K130" s="1564"/>
      <c r="L130" s="1564"/>
      <c r="M130" s="1564"/>
      <c r="N130" s="1564"/>
      <c r="O130" s="1564"/>
      <c r="P130" s="1564"/>
      <c r="Q130" s="1564"/>
      <c r="R130" s="1564"/>
      <c r="S130" s="1564"/>
      <c r="T130" s="1564"/>
      <c r="U130" s="1564"/>
      <c r="V130" s="1564"/>
      <c r="W130" s="1564"/>
      <c r="X130" s="1564"/>
      <c r="Y130" s="1564"/>
      <c r="Z130" s="1564"/>
      <c r="AA130" s="1564"/>
    </row>
    <row r="131" spans="1:27">
      <c r="A131" s="1542"/>
      <c r="B131" s="1564"/>
      <c r="C131" s="1564"/>
      <c r="D131" s="3100" t="s">
        <v>5559</v>
      </c>
      <c r="E131" s="3100" t="s">
        <v>5563</v>
      </c>
      <c r="F131" s="3100"/>
      <c r="G131" s="3151">
        <v>265371.07</v>
      </c>
      <c r="H131" s="1564"/>
      <c r="I131" s="1564"/>
      <c r="J131" s="1564"/>
      <c r="K131" s="1564"/>
      <c r="L131" s="1564"/>
      <c r="M131" s="1564"/>
      <c r="N131" s="1564"/>
      <c r="O131" s="1564"/>
      <c r="P131" s="1564"/>
      <c r="Q131" s="1564"/>
      <c r="R131" s="1564"/>
      <c r="S131" s="1564"/>
      <c r="T131" s="1564"/>
      <c r="U131" s="1564"/>
      <c r="V131" s="1564"/>
      <c r="W131" s="1564"/>
      <c r="X131" s="1564"/>
      <c r="Y131" s="1564"/>
      <c r="Z131" s="1564"/>
      <c r="AA131" s="1564"/>
    </row>
    <row r="132" spans="1:27">
      <c r="A132" s="1542"/>
      <c r="B132" s="1564"/>
      <c r="C132" s="1564"/>
      <c r="D132" s="3100" t="s">
        <v>5559</v>
      </c>
      <c r="E132" s="3100" t="s">
        <v>5531</v>
      </c>
      <c r="F132" s="3100"/>
      <c r="G132" s="3151">
        <v>265007.28000000003</v>
      </c>
      <c r="H132" s="1564"/>
      <c r="I132" s="1564"/>
      <c r="J132" s="1564"/>
      <c r="K132" s="1564"/>
      <c r="L132" s="1564"/>
      <c r="M132" s="1564"/>
      <c r="N132" s="1564"/>
      <c r="O132" s="1564"/>
      <c r="P132" s="1564"/>
      <c r="Q132" s="1564"/>
      <c r="R132" s="1564"/>
      <c r="S132" s="1564"/>
      <c r="T132" s="1564"/>
      <c r="U132" s="1564"/>
      <c r="V132" s="1564"/>
      <c r="W132" s="1564"/>
      <c r="X132" s="1564"/>
      <c r="Y132" s="1564"/>
      <c r="Z132" s="1564"/>
      <c r="AA132" s="1564"/>
    </row>
    <row r="133" spans="1:27">
      <c r="A133" s="1542"/>
      <c r="B133" s="1564"/>
      <c r="C133" s="1564"/>
      <c r="D133" s="3100" t="s">
        <v>5559</v>
      </c>
      <c r="E133" s="3100" t="s">
        <v>5564</v>
      </c>
      <c r="F133" s="3100"/>
      <c r="G133" s="3151">
        <v>228011.32</v>
      </c>
      <c r="H133" s="1564"/>
      <c r="I133" s="1564"/>
      <c r="J133" s="1564"/>
      <c r="K133" s="1564"/>
      <c r="L133" s="1564"/>
      <c r="M133" s="1564"/>
      <c r="N133" s="1564"/>
      <c r="O133" s="1564"/>
      <c r="P133" s="1564"/>
      <c r="Q133" s="1564"/>
      <c r="R133" s="1564"/>
      <c r="S133" s="1564"/>
      <c r="T133" s="1564"/>
      <c r="U133" s="1564"/>
      <c r="V133" s="1564"/>
      <c r="W133" s="1564"/>
      <c r="X133" s="1564"/>
      <c r="Y133" s="1564"/>
      <c r="Z133" s="1564"/>
      <c r="AA133" s="1564"/>
    </row>
    <row r="134" spans="1:27">
      <c r="A134" s="1542"/>
      <c r="B134" s="1564"/>
      <c r="C134" s="1564"/>
      <c r="D134" s="3100" t="s">
        <v>5559</v>
      </c>
      <c r="E134" s="3100" t="s">
        <v>5565</v>
      </c>
      <c r="F134" s="3100"/>
      <c r="G134" s="3151">
        <v>221757.83</v>
      </c>
      <c r="H134" s="1564"/>
      <c r="I134" s="1564"/>
      <c r="J134" s="1564"/>
      <c r="K134" s="1564"/>
      <c r="L134" s="1564"/>
      <c r="M134" s="1564"/>
      <c r="N134" s="1564"/>
      <c r="O134" s="1564"/>
      <c r="P134" s="1564"/>
      <c r="Q134" s="1564"/>
      <c r="R134" s="1564"/>
      <c r="S134" s="1564"/>
      <c r="T134" s="1564"/>
      <c r="U134" s="1564"/>
      <c r="V134" s="1564"/>
      <c r="W134" s="1564"/>
      <c r="X134" s="1564"/>
      <c r="Y134" s="1564"/>
      <c r="Z134" s="1564"/>
      <c r="AA134" s="1564"/>
    </row>
    <row r="135" spans="1:27">
      <c r="A135" s="1542"/>
      <c r="B135" s="1564"/>
      <c r="C135" s="1564"/>
      <c r="D135" s="3100" t="s">
        <v>5559</v>
      </c>
      <c r="E135" s="3100" t="s">
        <v>5566</v>
      </c>
      <c r="F135" s="3100"/>
      <c r="G135" s="3151">
        <v>212353.49</v>
      </c>
      <c r="H135" s="1564"/>
      <c r="I135" s="1564"/>
      <c r="J135" s="1564"/>
      <c r="K135" s="1564"/>
      <c r="L135" s="1564"/>
      <c r="M135" s="1564"/>
      <c r="N135" s="1564"/>
      <c r="O135" s="1564"/>
      <c r="P135" s="1564"/>
      <c r="Q135" s="1564"/>
      <c r="R135" s="1564"/>
      <c r="S135" s="1564"/>
      <c r="T135" s="1564"/>
      <c r="U135" s="1564"/>
      <c r="V135" s="1564"/>
      <c r="W135" s="1564"/>
      <c r="X135" s="1564"/>
      <c r="Y135" s="1564"/>
      <c r="Z135" s="1564"/>
      <c r="AA135" s="1564"/>
    </row>
    <row r="136" spans="1:27">
      <c r="A136" s="1542"/>
      <c r="B136" s="1564"/>
      <c r="C136" s="1558"/>
      <c r="D136" s="3100" t="s">
        <v>5559</v>
      </c>
      <c r="E136" s="3100" t="s">
        <v>5567</v>
      </c>
      <c r="F136" s="3100"/>
      <c r="G136" s="3151">
        <v>202677.64</v>
      </c>
      <c r="H136" s="1564"/>
      <c r="I136" s="1564"/>
      <c r="J136" s="1564"/>
      <c r="K136" s="1564"/>
      <c r="L136" s="1564"/>
      <c r="M136" s="1564"/>
      <c r="N136" s="1564"/>
      <c r="O136" s="1564"/>
      <c r="P136" s="1564"/>
      <c r="Q136" s="1564"/>
      <c r="R136" s="1564"/>
      <c r="S136" s="1564"/>
      <c r="T136" s="1564"/>
      <c r="U136" s="1564"/>
      <c r="V136" s="1564"/>
      <c r="W136" s="1564"/>
      <c r="X136" s="1564"/>
      <c r="Y136" s="1564"/>
      <c r="Z136" s="1564"/>
      <c r="AA136" s="1564"/>
    </row>
    <row r="137" spans="1:27">
      <c r="A137" s="1542"/>
      <c r="B137" s="1564"/>
      <c r="C137" s="1564"/>
      <c r="D137" s="3100" t="s">
        <v>5559</v>
      </c>
      <c r="E137" s="3100" t="s">
        <v>5544</v>
      </c>
      <c r="F137" s="3100"/>
      <c r="G137" s="3151">
        <v>191392.96</v>
      </c>
      <c r="H137" s="1564"/>
      <c r="I137" s="1564"/>
      <c r="J137" s="1564"/>
      <c r="K137" s="1564"/>
      <c r="L137" s="1564"/>
      <c r="M137" s="1564"/>
      <c r="N137" s="1564"/>
      <c r="O137" s="1564"/>
      <c r="P137" s="1564"/>
      <c r="Q137" s="1564"/>
      <c r="R137" s="1564"/>
      <c r="S137" s="1564"/>
      <c r="T137" s="1564"/>
      <c r="U137" s="1564"/>
      <c r="V137" s="1564"/>
      <c r="W137" s="1564"/>
      <c r="X137" s="1564"/>
      <c r="Y137" s="1564"/>
      <c r="Z137" s="1564"/>
      <c r="AA137" s="1564"/>
    </row>
    <row r="138" spans="1:27">
      <c r="A138" s="1542"/>
      <c r="B138" s="1564"/>
      <c r="C138" s="1564"/>
      <c r="D138" s="3100" t="s">
        <v>5559</v>
      </c>
      <c r="E138" s="3100" t="s">
        <v>5568</v>
      </c>
      <c r="F138" s="3100"/>
      <c r="G138" s="3151">
        <v>182559.4</v>
      </c>
      <c r="H138" s="1564"/>
      <c r="I138" s="1564"/>
      <c r="J138" s="1564"/>
      <c r="K138" s="1564"/>
      <c r="L138" s="1564"/>
      <c r="M138" s="1564"/>
      <c r="N138" s="1564"/>
      <c r="O138" s="1564"/>
      <c r="P138" s="1564"/>
      <c r="Q138" s="1564"/>
      <c r="R138" s="1564"/>
      <c r="S138" s="1564"/>
      <c r="T138" s="1564"/>
      <c r="U138" s="1564"/>
      <c r="V138" s="1564"/>
      <c r="W138" s="1564"/>
      <c r="X138" s="1564"/>
      <c r="Y138" s="1564"/>
      <c r="Z138" s="1564"/>
      <c r="AA138" s="1564"/>
    </row>
    <row r="139" spans="1:27">
      <c r="A139" s="1542"/>
      <c r="B139" s="1564"/>
      <c r="C139" s="1564"/>
      <c r="D139" s="3100" t="s">
        <v>5559</v>
      </c>
      <c r="E139" s="3100" t="s">
        <v>5569</v>
      </c>
      <c r="F139" s="3100"/>
      <c r="G139" s="3151">
        <v>179602.43</v>
      </c>
      <c r="H139" s="1564"/>
      <c r="I139" s="1564"/>
      <c r="J139" s="1564"/>
      <c r="K139" s="1564"/>
      <c r="L139" s="1564"/>
      <c r="M139" s="1564"/>
      <c r="N139" s="1564"/>
      <c r="O139" s="1564"/>
      <c r="P139" s="1564"/>
      <c r="Q139" s="1564"/>
      <c r="R139" s="1564"/>
      <c r="S139" s="1564"/>
      <c r="T139" s="1564"/>
      <c r="U139" s="1564"/>
      <c r="V139" s="1564"/>
      <c r="W139" s="1564"/>
      <c r="X139" s="1564"/>
      <c r="Y139" s="1564"/>
      <c r="Z139" s="1564"/>
      <c r="AA139" s="1564"/>
    </row>
    <row r="140" spans="1:27">
      <c r="A140" s="1542"/>
      <c r="B140" s="1564"/>
      <c r="C140" s="1564"/>
      <c r="D140" s="3100" t="s">
        <v>5559</v>
      </c>
      <c r="E140" s="3100" t="s">
        <v>5570</v>
      </c>
      <c r="F140" s="3100"/>
      <c r="G140" s="3151">
        <v>176173.2</v>
      </c>
      <c r="H140" s="1564"/>
      <c r="I140" s="1564"/>
      <c r="J140" s="1564"/>
      <c r="K140" s="1564"/>
      <c r="L140" s="1564"/>
      <c r="M140" s="1564"/>
      <c r="N140" s="1564"/>
      <c r="O140" s="1564"/>
      <c r="P140" s="1564"/>
      <c r="Q140" s="1564"/>
      <c r="R140" s="1564"/>
      <c r="S140" s="1564"/>
      <c r="T140" s="1564"/>
      <c r="U140" s="1564"/>
      <c r="V140" s="1564"/>
      <c r="W140" s="1564"/>
      <c r="X140" s="1564"/>
      <c r="Y140" s="1564"/>
      <c r="Z140" s="1564"/>
      <c r="AA140" s="1564"/>
    </row>
    <row r="141" spans="1:27">
      <c r="A141" s="1542"/>
      <c r="B141" s="1564"/>
      <c r="C141" s="1564"/>
      <c r="D141" s="3100" t="s">
        <v>5559</v>
      </c>
      <c r="E141" s="3100" t="s">
        <v>5571</v>
      </c>
      <c r="F141" s="3100"/>
      <c r="G141" s="3151">
        <v>175406.06</v>
      </c>
      <c r="H141" s="1564"/>
      <c r="I141" s="1564"/>
      <c r="J141" s="1564"/>
      <c r="K141" s="1564"/>
      <c r="L141" s="1564"/>
      <c r="M141" s="1564"/>
      <c r="N141" s="1564"/>
      <c r="O141" s="1564"/>
      <c r="P141" s="1564"/>
      <c r="Q141" s="1564"/>
      <c r="R141" s="1564"/>
      <c r="S141" s="1564"/>
      <c r="T141" s="1564"/>
      <c r="U141" s="1564"/>
      <c r="V141" s="1564"/>
      <c r="W141" s="1564"/>
      <c r="X141" s="1564"/>
      <c r="Y141" s="1564"/>
      <c r="Z141" s="1564"/>
      <c r="AA141" s="1564"/>
    </row>
    <row r="142" spans="1:27">
      <c r="A142" s="1542"/>
      <c r="B142" s="1564"/>
      <c r="C142" s="1564"/>
      <c r="D142" s="3100" t="s">
        <v>5559</v>
      </c>
      <c r="E142" s="3100" t="s">
        <v>5572</v>
      </c>
      <c r="F142" s="3100"/>
      <c r="G142" s="3151">
        <v>166116.56</v>
      </c>
      <c r="H142" s="1564"/>
      <c r="I142" s="1564"/>
      <c r="J142" s="1564"/>
      <c r="K142" s="1564"/>
      <c r="L142" s="1564"/>
      <c r="M142" s="1564"/>
      <c r="N142" s="1564"/>
      <c r="O142" s="1564"/>
      <c r="P142" s="1564"/>
      <c r="Q142" s="1564"/>
      <c r="R142" s="1564"/>
      <c r="S142" s="1564"/>
      <c r="T142" s="1564"/>
      <c r="U142" s="1564"/>
      <c r="V142" s="1564"/>
      <c r="W142" s="1564"/>
      <c r="X142" s="1564"/>
      <c r="Y142" s="1564"/>
      <c r="Z142" s="1564"/>
      <c r="AA142" s="1564"/>
    </row>
    <row r="143" spans="1:27">
      <c r="A143" s="1542"/>
      <c r="B143" s="1564"/>
      <c r="C143" s="1564"/>
      <c r="D143" s="3100" t="s">
        <v>5559</v>
      </c>
      <c r="E143" s="3100" t="s">
        <v>5573</v>
      </c>
      <c r="F143" s="3100"/>
      <c r="G143" s="3151">
        <v>164615.95000000001</v>
      </c>
      <c r="H143" s="1564"/>
      <c r="I143" s="1564"/>
      <c r="J143" s="1564"/>
      <c r="K143" s="1564"/>
      <c r="L143" s="1564"/>
      <c r="M143" s="1564"/>
      <c r="N143" s="1564"/>
      <c r="O143" s="1564"/>
      <c r="P143" s="1564"/>
      <c r="Q143" s="1564"/>
      <c r="R143" s="1564"/>
      <c r="S143" s="1564"/>
      <c r="T143" s="1564"/>
      <c r="U143" s="1564"/>
      <c r="V143" s="1564"/>
      <c r="W143" s="1564"/>
      <c r="X143" s="1564"/>
      <c r="Y143" s="1564"/>
      <c r="Z143" s="1564"/>
      <c r="AA143" s="1564"/>
    </row>
    <row r="144" spans="1:27">
      <c r="A144" s="1542"/>
      <c r="B144" s="1564"/>
      <c r="C144" s="1564"/>
      <c r="D144" s="3100" t="s">
        <v>5559</v>
      </c>
      <c r="E144" s="3100" t="s">
        <v>5574</v>
      </c>
      <c r="F144" s="3100"/>
      <c r="G144" s="3151">
        <v>148721.88</v>
      </c>
      <c r="H144" s="1564"/>
      <c r="I144" s="1564"/>
      <c r="J144" s="1564"/>
      <c r="K144" s="1564"/>
      <c r="L144" s="1564"/>
      <c r="M144" s="1564"/>
      <c r="N144" s="1564"/>
      <c r="O144" s="1564"/>
      <c r="P144" s="1564"/>
      <c r="Q144" s="1564"/>
      <c r="R144" s="1564"/>
      <c r="S144" s="1564"/>
      <c r="T144" s="1564"/>
      <c r="U144" s="1564"/>
      <c r="V144" s="1564"/>
      <c r="W144" s="1564"/>
      <c r="X144" s="1564"/>
      <c r="Y144" s="1564"/>
      <c r="Z144" s="1564"/>
      <c r="AA144" s="1564"/>
    </row>
    <row r="145" spans="1:27">
      <c r="A145" s="1542"/>
      <c r="B145" s="1564"/>
      <c r="C145" s="1564"/>
      <c r="D145" s="3100" t="s">
        <v>5559</v>
      </c>
      <c r="E145" s="3100" t="s">
        <v>5562</v>
      </c>
      <c r="F145" s="3100"/>
      <c r="G145" s="3151">
        <v>133801.79999999999</v>
      </c>
      <c r="H145" s="1564"/>
      <c r="I145" s="1564"/>
      <c r="J145" s="1564"/>
      <c r="K145" s="1564"/>
      <c r="L145" s="1564"/>
      <c r="M145" s="1564"/>
      <c r="N145" s="1564"/>
      <c r="O145" s="1564"/>
      <c r="P145" s="1564"/>
      <c r="Q145" s="1564"/>
      <c r="R145" s="1564"/>
      <c r="S145" s="1564"/>
      <c r="T145" s="1564"/>
      <c r="U145" s="1564"/>
      <c r="V145" s="1564"/>
      <c r="W145" s="1564"/>
      <c r="X145" s="1564"/>
      <c r="Y145" s="1564"/>
      <c r="Z145" s="1564"/>
      <c r="AA145" s="1564"/>
    </row>
    <row r="146" spans="1:27">
      <c r="A146" s="1542"/>
      <c r="B146" s="1564"/>
      <c r="C146" s="1564"/>
      <c r="D146" s="3100" t="s">
        <v>5559</v>
      </c>
      <c r="E146" s="3100" t="s">
        <v>5575</v>
      </c>
      <c r="F146" s="3100"/>
      <c r="G146" s="3151">
        <v>128974.94</v>
      </c>
      <c r="H146" s="1564"/>
      <c r="I146" s="1564"/>
      <c r="J146" s="1564"/>
      <c r="K146" s="1564"/>
      <c r="L146" s="1564"/>
      <c r="M146" s="1564"/>
      <c r="N146" s="1564"/>
      <c r="O146" s="1564"/>
      <c r="P146" s="1564"/>
      <c r="Q146" s="1564"/>
      <c r="R146" s="1564"/>
      <c r="S146" s="1564"/>
      <c r="T146" s="1564"/>
      <c r="U146" s="1564"/>
      <c r="V146" s="1564"/>
      <c r="W146" s="1564"/>
      <c r="X146" s="1564"/>
      <c r="Y146" s="1564"/>
      <c r="Z146" s="1564"/>
      <c r="AA146" s="1564"/>
    </row>
    <row r="147" spans="1:27">
      <c r="A147" s="1542"/>
      <c r="B147" s="1564"/>
      <c r="C147" s="1564"/>
      <c r="D147" s="3100" t="s">
        <v>5559</v>
      </c>
      <c r="E147" s="3100" t="s">
        <v>5576</v>
      </c>
      <c r="F147" s="3100"/>
      <c r="G147" s="3151">
        <v>124875.5</v>
      </c>
      <c r="H147" s="1564"/>
      <c r="I147" s="1564"/>
      <c r="J147" s="1564"/>
      <c r="K147" s="1564"/>
      <c r="L147" s="1564"/>
      <c r="M147" s="1564"/>
      <c r="N147" s="1564"/>
      <c r="O147" s="1564"/>
      <c r="P147" s="1564"/>
      <c r="Q147" s="1564"/>
      <c r="R147" s="1564"/>
      <c r="S147" s="1564"/>
      <c r="T147" s="1564"/>
      <c r="U147" s="1564"/>
      <c r="V147" s="1564"/>
      <c r="W147" s="1564"/>
      <c r="X147" s="1564"/>
      <c r="Y147" s="1564"/>
      <c r="Z147" s="1564"/>
      <c r="AA147" s="1564"/>
    </row>
    <row r="148" spans="1:27">
      <c r="A148" s="1542"/>
      <c r="B148" s="1564"/>
      <c r="C148" s="1564"/>
      <c r="D148" s="3100" t="s">
        <v>5559</v>
      </c>
      <c r="E148" s="3100" t="s">
        <v>5577</v>
      </c>
      <c r="F148" s="3100"/>
      <c r="G148" s="3151">
        <v>124548.53</v>
      </c>
      <c r="H148" s="1564"/>
      <c r="I148" s="1564"/>
      <c r="J148" s="1564"/>
      <c r="K148" s="1564"/>
      <c r="L148" s="1564"/>
      <c r="M148" s="1564"/>
      <c r="N148" s="1564"/>
      <c r="O148" s="1564"/>
      <c r="P148" s="1564"/>
      <c r="Q148" s="1564"/>
      <c r="R148" s="1564"/>
      <c r="S148" s="1564"/>
      <c r="T148" s="1564"/>
      <c r="U148" s="1564"/>
      <c r="V148" s="1564"/>
      <c r="W148" s="1564"/>
      <c r="X148" s="1564"/>
      <c r="Y148" s="1564"/>
      <c r="Z148" s="1564"/>
      <c r="AA148" s="1564"/>
    </row>
    <row r="149" spans="1:27">
      <c r="A149" s="1542"/>
      <c r="B149" s="1564"/>
      <c r="C149" s="1564"/>
      <c r="D149" s="3100" t="s">
        <v>5559</v>
      </c>
      <c r="E149" s="3100" t="s">
        <v>5578</v>
      </c>
      <c r="F149" s="3100"/>
      <c r="G149" s="3151">
        <v>102822.78</v>
      </c>
      <c r="H149" s="1564"/>
      <c r="I149" s="1564"/>
      <c r="J149" s="1564"/>
      <c r="K149" s="1564"/>
      <c r="L149" s="1564"/>
      <c r="M149" s="1564"/>
      <c r="N149" s="1564"/>
      <c r="O149" s="1564"/>
      <c r="P149" s="1564"/>
      <c r="Q149" s="1564"/>
      <c r="R149" s="1564"/>
      <c r="S149" s="1564"/>
      <c r="T149" s="1564"/>
      <c r="U149" s="1564"/>
      <c r="V149" s="1564"/>
      <c r="W149" s="1564"/>
      <c r="X149" s="1564"/>
      <c r="Y149" s="1564"/>
      <c r="Z149" s="1564"/>
      <c r="AA149" s="1564"/>
    </row>
    <row r="150" spans="1:27" ht="15.75" thickBot="1">
      <c r="A150" s="1542"/>
      <c r="B150" s="1564"/>
      <c r="C150" s="1564"/>
      <c r="D150" s="3100"/>
      <c r="E150" s="3100"/>
      <c r="F150" s="3152" t="s">
        <v>5579</v>
      </c>
      <c r="G150" s="3153">
        <f>SUM(G127:G149)</f>
        <v>5080627.1400000006</v>
      </c>
      <c r="H150" s="1564"/>
      <c r="I150" s="1564"/>
      <c r="J150" s="1564"/>
      <c r="K150" s="1564"/>
      <c r="L150" s="1564"/>
      <c r="M150" s="1564"/>
      <c r="N150" s="1564"/>
      <c r="O150" s="1564"/>
      <c r="P150" s="1564"/>
      <c r="Q150" s="1564"/>
      <c r="R150" s="1564"/>
      <c r="S150" s="1564"/>
      <c r="T150" s="1564"/>
      <c r="U150" s="1564"/>
      <c r="V150" s="1564"/>
      <c r="W150" s="1564"/>
      <c r="X150" s="1564"/>
      <c r="Y150" s="1564"/>
      <c r="Z150" s="1564"/>
      <c r="AA150" s="1564"/>
    </row>
    <row r="151" spans="1:27" ht="15.75" thickTop="1">
      <c r="A151" s="1542"/>
      <c r="B151" s="1564"/>
      <c r="C151" s="1564"/>
      <c r="D151" s="3100"/>
      <c r="E151" s="3100"/>
      <c r="F151" s="3100"/>
      <c r="G151" s="3154"/>
      <c r="H151" s="1564"/>
      <c r="I151" s="1564"/>
      <c r="J151" s="1564"/>
      <c r="K151" s="1564"/>
      <c r="L151" s="1564"/>
      <c r="M151" s="1564"/>
      <c r="N151" s="1564"/>
      <c r="O151" s="1564"/>
      <c r="P151" s="1564"/>
      <c r="Q151" s="1564"/>
      <c r="R151" s="1564"/>
      <c r="S151" s="1564"/>
      <c r="T151" s="1564"/>
      <c r="U151" s="1564"/>
      <c r="V151" s="1564"/>
      <c r="W151" s="1564"/>
      <c r="X151" s="1564"/>
      <c r="Y151" s="1564"/>
      <c r="Z151" s="1564"/>
      <c r="AA151" s="1564"/>
    </row>
    <row r="152" spans="1:27" ht="15.75" thickBot="1">
      <c r="A152" s="1542"/>
      <c r="B152" s="1564"/>
      <c r="C152" s="1564"/>
      <c r="D152" s="3100"/>
      <c r="E152" s="3100"/>
      <c r="F152" s="3155" t="s">
        <v>5557</v>
      </c>
      <c r="G152" s="3153">
        <f>954154.24-271451.89</f>
        <v>682702.35</v>
      </c>
      <c r="H152" s="1564"/>
      <c r="I152" s="1564"/>
      <c r="J152" s="1564"/>
      <c r="K152" s="1564"/>
      <c r="L152" s="1564"/>
      <c r="M152" s="1564"/>
      <c r="N152" s="1564"/>
      <c r="O152" s="1564"/>
      <c r="P152" s="1564"/>
      <c r="Q152" s="1564"/>
      <c r="R152" s="1564"/>
      <c r="S152" s="1564"/>
      <c r="T152" s="1564"/>
      <c r="U152" s="1564"/>
      <c r="V152" s="1564"/>
      <c r="W152" s="1564"/>
      <c r="X152" s="1564"/>
      <c r="Y152" s="1564"/>
      <c r="Z152" s="1564"/>
      <c r="AA152" s="1564"/>
    </row>
    <row r="153" spans="1:27" ht="15.75" thickTop="1">
      <c r="A153" s="1542"/>
      <c r="B153" s="1564"/>
      <c r="C153" s="1564"/>
      <c r="D153" s="3100"/>
      <c r="E153" s="3100"/>
      <c r="F153" s="3100"/>
      <c r="G153" s="3151"/>
      <c r="H153" s="1564"/>
      <c r="I153" s="1564"/>
      <c r="J153" s="1564"/>
      <c r="K153" s="1564"/>
      <c r="L153" s="1564"/>
      <c r="M153" s="1564"/>
      <c r="N153" s="1564"/>
      <c r="O153" s="1564"/>
      <c r="P153" s="1564"/>
      <c r="Q153" s="1564"/>
      <c r="R153" s="1564"/>
      <c r="S153" s="1564"/>
      <c r="T153" s="1564"/>
      <c r="U153" s="1564"/>
      <c r="V153" s="1564"/>
      <c r="W153" s="1564"/>
      <c r="X153" s="1564"/>
      <c r="Y153" s="1564"/>
      <c r="Z153" s="1564"/>
      <c r="AA153" s="1564"/>
    </row>
    <row r="154" spans="1:27" ht="15.75" thickBot="1">
      <c r="A154" s="1542"/>
      <c r="B154" s="1564"/>
      <c r="C154" s="1564"/>
      <c r="D154" s="3100"/>
      <c r="E154" s="3100"/>
      <c r="F154" s="3152" t="s">
        <v>5580</v>
      </c>
      <c r="G154" s="3153">
        <f>G150+G152</f>
        <v>5763329.4900000002</v>
      </c>
      <c r="H154" s="1564"/>
      <c r="I154" s="1564"/>
      <c r="J154" s="1564"/>
      <c r="K154" s="1564"/>
      <c r="L154" s="1564"/>
      <c r="M154" s="1564"/>
      <c r="N154" s="1564"/>
      <c r="O154" s="1564"/>
      <c r="P154" s="1564"/>
      <c r="Q154" s="1564"/>
      <c r="R154" s="1564"/>
      <c r="S154" s="1564"/>
      <c r="T154" s="1564"/>
      <c r="U154" s="1564"/>
      <c r="V154" s="1564"/>
      <c r="W154" s="1564"/>
      <c r="X154" s="1564"/>
      <c r="Y154" s="1564"/>
      <c r="Z154" s="1564"/>
      <c r="AA154" s="1564"/>
    </row>
    <row r="155" spans="1:27" ht="15.75" thickTop="1">
      <c r="A155" s="1542"/>
      <c r="B155" s="1564"/>
      <c r="C155" s="1564"/>
      <c r="D155" s="3100"/>
      <c r="E155" s="3100"/>
      <c r="F155" s="3100"/>
      <c r="G155" s="3151"/>
      <c r="H155" s="1564"/>
      <c r="I155" s="1564"/>
      <c r="J155" s="1564"/>
      <c r="K155" s="1564"/>
      <c r="L155" s="1564"/>
      <c r="M155" s="1564"/>
      <c r="N155" s="1564"/>
      <c r="O155" s="1564"/>
      <c r="P155" s="1564"/>
      <c r="Q155" s="1564"/>
      <c r="R155" s="1564"/>
      <c r="S155" s="1564"/>
      <c r="T155" s="1564"/>
      <c r="U155" s="1564"/>
      <c r="V155" s="1564"/>
      <c r="W155" s="1564"/>
      <c r="X155" s="1564"/>
      <c r="Y155" s="1564"/>
      <c r="Z155" s="1564"/>
      <c r="AA155" s="1564"/>
    </row>
    <row r="156" spans="1:27">
      <c r="A156" s="1542"/>
      <c r="B156" s="1564"/>
      <c r="C156" s="1564"/>
      <c r="D156" s="1564"/>
      <c r="E156" s="1564"/>
      <c r="F156" s="1564"/>
      <c r="G156" s="1987"/>
      <c r="H156" s="1564"/>
      <c r="I156" s="1564"/>
      <c r="J156" s="1564"/>
      <c r="K156" s="1564"/>
      <c r="L156" s="1564"/>
      <c r="M156" s="1564"/>
      <c r="N156" s="1564"/>
      <c r="O156" s="1564"/>
      <c r="P156" s="1564"/>
      <c r="Q156" s="1564"/>
      <c r="R156" s="1564"/>
      <c r="S156" s="1564"/>
      <c r="T156" s="1564"/>
      <c r="U156" s="1564"/>
      <c r="V156" s="1564"/>
      <c r="W156" s="1564"/>
      <c r="X156" s="1564"/>
      <c r="Y156" s="1564"/>
      <c r="Z156" s="1564"/>
      <c r="AA156" s="1564"/>
    </row>
    <row r="157" spans="1:27">
      <c r="A157" s="1542"/>
      <c r="B157" s="1564"/>
      <c r="C157" s="1564"/>
      <c r="D157" s="1564"/>
      <c r="E157" s="1564"/>
      <c r="F157" s="1564"/>
      <c r="G157" s="1987"/>
      <c r="H157" s="1564"/>
      <c r="I157" s="1564"/>
      <c r="J157" s="1564"/>
      <c r="K157" s="1564"/>
      <c r="L157" s="1564"/>
      <c r="M157" s="1564"/>
      <c r="N157" s="1564"/>
      <c r="O157" s="1564"/>
      <c r="P157" s="1564"/>
      <c r="Q157" s="1564"/>
      <c r="R157" s="1564"/>
      <c r="S157" s="1564"/>
      <c r="T157" s="1564"/>
      <c r="U157" s="1564"/>
      <c r="V157" s="1564"/>
      <c r="W157" s="1564"/>
      <c r="X157" s="1564"/>
      <c r="Y157" s="1564"/>
      <c r="Z157" s="1564"/>
      <c r="AA157" s="1564"/>
    </row>
    <row r="158" spans="1:27">
      <c r="A158" s="1542"/>
      <c r="B158" s="1564"/>
      <c r="C158" s="1564"/>
      <c r="D158" s="1564"/>
      <c r="E158" s="1564"/>
      <c r="F158" s="1564"/>
      <c r="G158" s="1987"/>
      <c r="H158" s="1564"/>
      <c r="I158" s="1564"/>
      <c r="J158" s="1564"/>
      <c r="K158" s="1564"/>
      <c r="L158" s="1564"/>
      <c r="M158" s="1564"/>
      <c r="N158" s="1564"/>
      <c r="O158" s="1564"/>
      <c r="P158" s="1564"/>
      <c r="Q158" s="1564"/>
      <c r="R158" s="1564"/>
      <c r="S158" s="1564"/>
      <c r="T158" s="1564"/>
      <c r="U158" s="1564"/>
      <c r="V158" s="1564"/>
      <c r="W158" s="1564"/>
      <c r="X158" s="1564"/>
      <c r="Y158" s="1564"/>
      <c r="Z158" s="1564"/>
      <c r="AA158" s="1564"/>
    </row>
    <row r="159" spans="1:27">
      <c r="A159" s="1542"/>
      <c r="B159" s="1564"/>
      <c r="C159" s="1564"/>
      <c r="D159" s="1564"/>
      <c r="E159" s="1564"/>
      <c r="F159" s="1564"/>
      <c r="G159" s="1987"/>
      <c r="H159" s="1564"/>
      <c r="I159" s="1564"/>
      <c r="J159" s="1564"/>
      <c r="K159" s="1564"/>
      <c r="L159" s="1564"/>
      <c r="M159" s="1564"/>
      <c r="N159" s="1564"/>
      <c r="O159" s="1564"/>
      <c r="P159" s="1564"/>
      <c r="Q159" s="1564"/>
      <c r="R159" s="1564"/>
      <c r="S159" s="1564"/>
      <c r="T159" s="1564"/>
      <c r="U159" s="1564"/>
      <c r="V159" s="1564"/>
      <c r="W159" s="1564"/>
      <c r="X159" s="1564"/>
      <c r="Y159" s="1564"/>
      <c r="Z159" s="1564"/>
      <c r="AA159" s="1564"/>
    </row>
    <row r="160" spans="1:27">
      <c r="A160" s="1542"/>
      <c r="B160" s="1564"/>
      <c r="C160" s="1564"/>
      <c r="D160" s="1564"/>
      <c r="E160" s="1564"/>
      <c r="F160" s="1564"/>
      <c r="G160" s="1987"/>
      <c r="H160" s="1564"/>
      <c r="I160" s="1564"/>
      <c r="J160" s="1564"/>
      <c r="K160" s="1564"/>
      <c r="L160" s="1564"/>
      <c r="M160" s="1564"/>
      <c r="N160" s="1564"/>
      <c r="O160" s="1564"/>
      <c r="P160" s="1564"/>
      <c r="Q160" s="1564"/>
      <c r="R160" s="1564"/>
      <c r="S160" s="1564"/>
      <c r="T160" s="1564"/>
      <c r="U160" s="1564"/>
      <c r="V160" s="1564"/>
      <c r="W160" s="1564"/>
      <c r="X160" s="1564"/>
      <c r="Y160" s="1564"/>
      <c r="Z160" s="1564"/>
      <c r="AA160" s="1564"/>
    </row>
    <row r="161" spans="1:27">
      <c r="A161" s="1542"/>
      <c r="B161" s="1564"/>
      <c r="C161" s="1564"/>
      <c r="D161" s="1564"/>
      <c r="E161" s="1564"/>
      <c r="F161" s="1564"/>
      <c r="G161" s="1987"/>
      <c r="H161" s="1564"/>
      <c r="I161" s="1564"/>
      <c r="J161" s="1564"/>
      <c r="K161" s="1564"/>
      <c r="L161" s="1564"/>
      <c r="M161" s="1564"/>
      <c r="N161" s="1564"/>
      <c r="O161" s="1564"/>
      <c r="P161" s="1564"/>
      <c r="Q161" s="1564"/>
      <c r="R161" s="1564"/>
      <c r="S161" s="1564"/>
      <c r="T161" s="1564"/>
      <c r="U161" s="1564"/>
      <c r="V161" s="1564"/>
      <c r="W161" s="1564"/>
      <c r="X161" s="1564"/>
      <c r="Y161" s="1564"/>
      <c r="Z161" s="1564"/>
      <c r="AA161" s="1564"/>
    </row>
    <row r="162" spans="1:27">
      <c r="A162" s="1542"/>
      <c r="B162" s="1564"/>
      <c r="C162" s="1564"/>
      <c r="D162" s="1564"/>
      <c r="E162" s="1564"/>
      <c r="F162" s="1564"/>
      <c r="G162" s="1987"/>
      <c r="H162" s="1564"/>
      <c r="I162" s="1564"/>
      <c r="J162" s="1564"/>
      <c r="K162" s="1564"/>
      <c r="L162" s="1564"/>
      <c r="M162" s="1564"/>
      <c r="N162" s="1564"/>
      <c r="O162" s="1564"/>
      <c r="P162" s="1564"/>
      <c r="Q162" s="1564"/>
      <c r="R162" s="1564"/>
      <c r="S162" s="1564"/>
      <c r="T162" s="1564"/>
      <c r="U162" s="1564"/>
      <c r="V162" s="1564"/>
      <c r="W162" s="1564"/>
      <c r="X162" s="1564"/>
      <c r="Y162" s="1564"/>
      <c r="Z162" s="1564"/>
      <c r="AA162" s="1564"/>
    </row>
    <row r="163" spans="1:27">
      <c r="A163" s="1542"/>
      <c r="B163" s="1564"/>
      <c r="C163" s="1564"/>
      <c r="D163" s="1564"/>
      <c r="E163" s="1564"/>
      <c r="F163" s="1564"/>
      <c r="G163" s="1987"/>
      <c r="H163" s="1564"/>
      <c r="I163" s="1564"/>
      <c r="J163" s="1564"/>
      <c r="K163" s="1564"/>
      <c r="L163" s="1564"/>
      <c r="M163" s="1564"/>
      <c r="N163" s="1564"/>
      <c r="O163" s="1564"/>
      <c r="P163" s="1564"/>
      <c r="Q163" s="1564"/>
      <c r="R163" s="1564"/>
      <c r="S163" s="1564"/>
      <c r="T163" s="1564"/>
      <c r="U163" s="1564"/>
      <c r="V163" s="1564"/>
      <c r="W163" s="1564"/>
      <c r="X163" s="1564"/>
      <c r="Y163" s="1564"/>
      <c r="Z163" s="1564"/>
      <c r="AA163" s="1564"/>
    </row>
    <row r="164" spans="1:27">
      <c r="A164" s="1542"/>
      <c r="B164" s="1564"/>
      <c r="C164" s="1564"/>
      <c r="D164" s="1564"/>
      <c r="E164" s="1564"/>
      <c r="F164" s="1564"/>
      <c r="G164" s="1987"/>
      <c r="H164" s="1564"/>
      <c r="I164" s="1564"/>
      <c r="J164" s="1564"/>
      <c r="K164" s="1564"/>
      <c r="L164" s="1564"/>
      <c r="M164" s="1564"/>
      <c r="N164" s="1564"/>
      <c r="O164" s="1564"/>
      <c r="P164" s="1564"/>
      <c r="Q164" s="1564"/>
      <c r="R164" s="1564"/>
      <c r="S164" s="1564"/>
      <c r="T164" s="1564"/>
      <c r="U164" s="1564"/>
      <c r="V164" s="1564"/>
      <c r="W164" s="1564"/>
      <c r="X164" s="1564"/>
      <c r="Y164" s="1564"/>
      <c r="Z164" s="1564"/>
      <c r="AA164" s="1564"/>
    </row>
    <row r="165" spans="1:27">
      <c r="A165" s="1542"/>
      <c r="B165" s="1564"/>
      <c r="C165" s="1564"/>
      <c r="D165" s="1564"/>
      <c r="E165" s="1564"/>
      <c r="F165" s="1564"/>
      <c r="G165" s="1987"/>
      <c r="H165" s="1564"/>
      <c r="I165" s="1564"/>
      <c r="J165" s="1564"/>
      <c r="K165" s="1564"/>
      <c r="L165" s="1564"/>
      <c r="M165" s="1564"/>
      <c r="N165" s="1564"/>
      <c r="O165" s="1564"/>
      <c r="P165" s="1564"/>
      <c r="Q165" s="1564"/>
      <c r="R165" s="1564"/>
      <c r="S165" s="1564"/>
      <c r="T165" s="1564"/>
      <c r="U165" s="1564"/>
      <c r="V165" s="1564"/>
      <c r="W165" s="1564"/>
      <c r="X165" s="1564"/>
      <c r="Y165" s="1564"/>
      <c r="Z165" s="1564"/>
      <c r="AA165" s="1564"/>
    </row>
    <row r="166" spans="1:27">
      <c r="A166" s="1542"/>
      <c r="B166" s="1564"/>
      <c r="C166" s="1564"/>
      <c r="D166" s="1564"/>
      <c r="E166" s="1564"/>
      <c r="F166" s="1564"/>
      <c r="G166" s="1987"/>
      <c r="H166" s="1564"/>
      <c r="I166" s="1564"/>
      <c r="J166" s="1564"/>
      <c r="K166" s="1564"/>
      <c r="L166" s="1564"/>
      <c r="M166" s="1564"/>
      <c r="N166" s="1564"/>
      <c r="O166" s="1564"/>
      <c r="P166" s="1564"/>
      <c r="Q166" s="1564"/>
      <c r="R166" s="1564"/>
      <c r="S166" s="1564"/>
      <c r="T166" s="1564"/>
      <c r="U166" s="1564"/>
      <c r="V166" s="1564"/>
      <c r="W166" s="1564"/>
      <c r="X166" s="1564"/>
      <c r="Y166" s="1564"/>
      <c r="Z166" s="1564"/>
      <c r="AA166" s="1564"/>
    </row>
    <row r="167" spans="1:27">
      <c r="A167" s="1542"/>
      <c r="B167" s="1564"/>
      <c r="C167" s="1564"/>
      <c r="D167" s="1564"/>
      <c r="E167" s="1564"/>
      <c r="F167" s="1564"/>
      <c r="G167" s="1987"/>
      <c r="H167" s="1564"/>
      <c r="I167" s="1564"/>
      <c r="J167" s="1564"/>
      <c r="K167" s="1564"/>
      <c r="L167" s="1564"/>
      <c r="M167" s="1564"/>
      <c r="N167" s="1564"/>
      <c r="O167" s="1564"/>
      <c r="P167" s="1564"/>
      <c r="Q167" s="1564"/>
      <c r="R167" s="1564"/>
      <c r="S167" s="1564"/>
      <c r="T167" s="1564"/>
      <c r="U167" s="1564"/>
      <c r="V167" s="1564"/>
      <c r="W167" s="1564"/>
      <c r="X167" s="1564"/>
      <c r="Y167" s="1564"/>
      <c r="Z167" s="1564"/>
      <c r="AA167" s="1564"/>
    </row>
    <row r="168" spans="1:27">
      <c r="A168" s="1542"/>
      <c r="B168" s="1564"/>
      <c r="C168" s="1564"/>
      <c r="D168" s="1564"/>
      <c r="E168" s="1564"/>
      <c r="F168" s="1564"/>
      <c r="G168" s="1987"/>
      <c r="H168" s="1564"/>
      <c r="I168" s="1564"/>
      <c r="J168" s="1564"/>
      <c r="K168" s="1564"/>
      <c r="L168" s="1564"/>
      <c r="M168" s="1564"/>
      <c r="N168" s="1564"/>
      <c r="O168" s="1564"/>
      <c r="P168" s="1564"/>
      <c r="Q168" s="1564"/>
      <c r="R168" s="1564"/>
      <c r="S168" s="1564"/>
      <c r="T168" s="1564"/>
      <c r="U168" s="1564"/>
      <c r="V168" s="1564"/>
      <c r="W168" s="1564"/>
      <c r="X168" s="1564"/>
      <c r="Y168" s="1564"/>
      <c r="Z168" s="1564"/>
      <c r="AA168" s="1564"/>
    </row>
    <row r="169" spans="1:27">
      <c r="A169" s="1542"/>
      <c r="B169" s="1564"/>
      <c r="C169" s="1564"/>
      <c r="D169" s="1564"/>
      <c r="E169" s="1564"/>
      <c r="F169" s="1564"/>
      <c r="G169" s="1987"/>
      <c r="H169" s="1564"/>
      <c r="I169" s="1564"/>
      <c r="J169" s="1564"/>
      <c r="K169" s="1564"/>
      <c r="L169" s="1564"/>
      <c r="M169" s="1564"/>
      <c r="N169" s="1564"/>
      <c r="O169" s="1564"/>
      <c r="P169" s="1564"/>
      <c r="Q169" s="1564"/>
      <c r="R169" s="1564"/>
      <c r="S169" s="1564"/>
      <c r="T169" s="1564"/>
      <c r="U169" s="1564"/>
      <c r="V169" s="1564"/>
      <c r="W169" s="1564"/>
      <c r="X169" s="1564"/>
      <c r="Y169" s="1564"/>
      <c r="Z169" s="1564"/>
      <c r="AA169" s="1564"/>
    </row>
    <row r="170" spans="1:27">
      <c r="A170" s="1542"/>
      <c r="B170" s="1564"/>
      <c r="C170" s="1564"/>
      <c r="D170" s="1564"/>
      <c r="E170" s="1564"/>
      <c r="F170" s="1564"/>
      <c r="G170" s="1987"/>
      <c r="H170" s="1564"/>
      <c r="I170" s="1564"/>
      <c r="J170" s="1564"/>
      <c r="K170" s="1564"/>
      <c r="L170" s="1564"/>
      <c r="M170" s="1564"/>
      <c r="N170" s="1564"/>
      <c r="O170" s="1564"/>
      <c r="P170" s="1564"/>
      <c r="Q170" s="1564"/>
      <c r="R170" s="1564"/>
      <c r="S170" s="1564"/>
      <c r="T170" s="1564"/>
      <c r="U170" s="1564"/>
      <c r="V170" s="1564"/>
      <c r="W170" s="1564"/>
      <c r="X170" s="1564"/>
      <c r="Y170" s="1564"/>
      <c r="Z170" s="1564"/>
      <c r="AA170" s="1564"/>
    </row>
    <row r="171" spans="1:27">
      <c r="A171" s="1542"/>
      <c r="B171" s="1564"/>
      <c r="C171" s="1564"/>
      <c r="D171" s="1564"/>
      <c r="E171" s="1564"/>
      <c r="F171" s="1564"/>
      <c r="G171" s="1987"/>
      <c r="H171" s="1564"/>
      <c r="I171" s="1564"/>
      <c r="J171" s="1564"/>
      <c r="K171" s="1564"/>
      <c r="L171" s="1564"/>
      <c r="M171" s="1564"/>
      <c r="N171" s="1564"/>
      <c r="O171" s="1564"/>
      <c r="P171" s="1564"/>
      <c r="Q171" s="1564"/>
      <c r="R171" s="1564"/>
      <c r="S171" s="1564"/>
      <c r="T171" s="1564"/>
      <c r="U171" s="1564"/>
      <c r="V171" s="1564"/>
      <c r="W171" s="1564"/>
      <c r="X171" s="1564"/>
      <c r="Y171" s="1564"/>
      <c r="Z171" s="1564"/>
      <c r="AA171" s="1564"/>
    </row>
    <row r="172" spans="1:27">
      <c r="A172" s="1542"/>
      <c r="B172" s="1564"/>
      <c r="C172" s="1564"/>
      <c r="D172" s="1564"/>
      <c r="E172" s="1564"/>
      <c r="F172" s="1564"/>
      <c r="G172" s="1987"/>
      <c r="H172" s="1564"/>
      <c r="I172" s="1564"/>
      <c r="J172" s="1564"/>
      <c r="K172" s="1564"/>
      <c r="L172" s="1564"/>
      <c r="M172" s="1564"/>
      <c r="N172" s="1564"/>
      <c r="O172" s="1564"/>
      <c r="P172" s="1564"/>
      <c r="Q172" s="1564"/>
      <c r="R172" s="1564"/>
      <c r="S172" s="1564"/>
      <c r="T172" s="1564"/>
      <c r="U172" s="1564"/>
      <c r="V172" s="1564"/>
      <c r="W172" s="1564"/>
      <c r="X172" s="1564"/>
      <c r="Y172" s="1564"/>
      <c r="Z172" s="1564"/>
      <c r="AA172" s="1564"/>
    </row>
    <row r="173" spans="1:27">
      <c r="A173" s="1542"/>
      <c r="B173" s="1564"/>
      <c r="C173" s="1564"/>
      <c r="D173" s="1564"/>
      <c r="E173" s="1564"/>
      <c r="F173" s="1564"/>
      <c r="G173" s="1987"/>
      <c r="H173" s="1564"/>
      <c r="I173" s="1564"/>
      <c r="J173" s="1564"/>
      <c r="K173" s="1564"/>
      <c r="L173" s="1564"/>
      <c r="M173" s="1564"/>
      <c r="N173" s="1564"/>
      <c r="O173" s="1564"/>
      <c r="P173" s="1564"/>
      <c r="Q173" s="1564"/>
      <c r="R173" s="1564"/>
      <c r="S173" s="1564"/>
      <c r="T173" s="1564"/>
      <c r="U173" s="1564"/>
      <c r="V173" s="1564"/>
      <c r="W173" s="1564"/>
      <c r="X173" s="1564"/>
      <c r="Y173" s="1564"/>
      <c r="Z173" s="1564"/>
      <c r="AA173" s="1564"/>
    </row>
    <row r="174" spans="1:27">
      <c r="A174" s="1542"/>
      <c r="B174" s="1564"/>
      <c r="C174" s="1564"/>
      <c r="D174" s="1564"/>
      <c r="E174" s="1564"/>
      <c r="F174" s="1564"/>
      <c r="G174" s="1987"/>
      <c r="H174" s="1564"/>
      <c r="I174" s="1564"/>
      <c r="J174" s="1564"/>
      <c r="K174" s="1564"/>
      <c r="L174" s="1564"/>
      <c r="M174" s="1564"/>
      <c r="N174" s="1564"/>
      <c r="O174" s="1564"/>
      <c r="P174" s="1564"/>
      <c r="Q174" s="1564"/>
      <c r="R174" s="1564"/>
      <c r="S174" s="1564"/>
      <c r="T174" s="1564"/>
      <c r="U174" s="1564"/>
      <c r="V174" s="1564"/>
      <c r="W174" s="1564"/>
      <c r="X174" s="1564"/>
      <c r="Y174" s="1564"/>
      <c r="Z174" s="1564"/>
      <c r="AA174" s="1564"/>
    </row>
    <row r="175" spans="1:27">
      <c r="A175" s="1542"/>
      <c r="B175" s="1564"/>
      <c r="C175" s="1564"/>
      <c r="D175" s="1564"/>
      <c r="E175" s="1564"/>
      <c r="F175" s="1564"/>
      <c r="G175" s="1987"/>
      <c r="H175" s="1564"/>
      <c r="I175" s="1564"/>
      <c r="J175" s="1564"/>
      <c r="K175" s="1564"/>
      <c r="L175" s="1564"/>
      <c r="M175" s="1564"/>
      <c r="N175" s="1564"/>
      <c r="O175" s="1564"/>
      <c r="P175" s="1564"/>
      <c r="Q175" s="1564"/>
      <c r="R175" s="1564"/>
      <c r="S175" s="1564"/>
      <c r="T175" s="1564"/>
      <c r="U175" s="1564"/>
      <c r="V175" s="1564"/>
      <c r="W175" s="1564"/>
      <c r="X175" s="1564"/>
      <c r="Y175" s="1564"/>
      <c r="Z175" s="1564"/>
      <c r="AA175" s="1564"/>
    </row>
    <row r="176" spans="1:27">
      <c r="A176" s="1542"/>
      <c r="B176" s="1564"/>
      <c r="C176" s="1564"/>
      <c r="D176" s="1564"/>
      <c r="E176" s="1564"/>
      <c r="F176" s="1564"/>
      <c r="G176" s="1987"/>
      <c r="H176" s="1564"/>
      <c r="I176" s="1564"/>
      <c r="J176" s="1564"/>
      <c r="K176" s="1564"/>
      <c r="L176" s="1564"/>
      <c r="M176" s="1564"/>
      <c r="N176" s="1564"/>
      <c r="O176" s="1564"/>
      <c r="P176" s="1564"/>
      <c r="Q176" s="1564"/>
      <c r="R176" s="1564"/>
      <c r="S176" s="1564"/>
      <c r="T176" s="1564"/>
      <c r="U176" s="1564"/>
      <c r="V176" s="1564"/>
      <c r="W176" s="1564"/>
      <c r="X176" s="1564"/>
      <c r="Y176" s="1564"/>
      <c r="Z176" s="1564"/>
      <c r="AA176" s="1564"/>
    </row>
    <row r="177" spans="1:27">
      <c r="A177" s="1542"/>
      <c r="B177" s="1564"/>
      <c r="C177" s="1564"/>
      <c r="D177" s="1564"/>
      <c r="E177" s="1564"/>
      <c r="F177" s="1564"/>
      <c r="G177" s="1987"/>
      <c r="H177" s="1564"/>
      <c r="I177" s="1564"/>
      <c r="J177" s="1564"/>
      <c r="K177" s="1564"/>
      <c r="L177" s="1564"/>
      <c r="M177" s="1564"/>
      <c r="N177" s="1564"/>
      <c r="O177" s="1564"/>
      <c r="P177" s="1564"/>
      <c r="Q177" s="1564"/>
      <c r="R177" s="1564"/>
      <c r="S177" s="1564"/>
      <c r="T177" s="1564"/>
      <c r="U177" s="1564"/>
      <c r="V177" s="1564"/>
      <c r="W177" s="1564"/>
      <c r="X177" s="1564"/>
      <c r="Y177" s="1564"/>
      <c r="Z177" s="1564"/>
      <c r="AA177" s="1564"/>
    </row>
    <row r="178" spans="1:27">
      <c r="A178" s="1542"/>
      <c r="B178" s="1564"/>
      <c r="C178" s="1564"/>
      <c r="D178" s="1564"/>
      <c r="E178" s="1564"/>
      <c r="F178" s="1564"/>
      <c r="G178" s="1987"/>
      <c r="H178" s="1564"/>
      <c r="I178" s="1564"/>
      <c r="J178" s="1564"/>
      <c r="K178" s="1564"/>
      <c r="L178" s="1564"/>
      <c r="M178" s="1564"/>
      <c r="N178" s="1564"/>
      <c r="O178" s="1564"/>
      <c r="P178" s="1564"/>
      <c r="Q178" s="1564"/>
      <c r="R178" s="1564"/>
      <c r="S178" s="1564"/>
      <c r="T178" s="1564"/>
      <c r="U178" s="1564"/>
      <c r="V178" s="1564"/>
      <c r="W178" s="1564"/>
      <c r="X178" s="1564"/>
      <c r="Y178" s="1564"/>
      <c r="Z178" s="1564"/>
      <c r="AA178" s="1564"/>
    </row>
    <row r="179" spans="1:27">
      <c r="A179" s="1542"/>
      <c r="B179" s="1564"/>
      <c r="C179" s="1564"/>
      <c r="D179" s="1564"/>
      <c r="E179" s="1564"/>
      <c r="F179" s="1564"/>
      <c r="G179" s="1987"/>
      <c r="H179" s="1564"/>
      <c r="I179" s="1564"/>
      <c r="J179" s="1564"/>
      <c r="K179" s="1564"/>
      <c r="L179" s="1564"/>
      <c r="M179" s="1564"/>
      <c r="N179" s="1564"/>
      <c r="O179" s="1564"/>
      <c r="P179" s="1564"/>
      <c r="Q179" s="1564"/>
      <c r="R179" s="1564"/>
      <c r="S179" s="1564"/>
      <c r="T179" s="1564"/>
      <c r="U179" s="1564"/>
      <c r="V179" s="1564"/>
      <c r="W179" s="1564"/>
      <c r="X179" s="1564"/>
      <c r="Y179" s="1564"/>
      <c r="Z179" s="1564"/>
      <c r="AA179" s="1564"/>
    </row>
    <row r="180" spans="1:27" ht="15.75" thickBot="1">
      <c r="A180" s="1778"/>
      <c r="B180" s="1575"/>
      <c r="C180" s="1989"/>
      <c r="D180" s="1989"/>
      <c r="E180" s="1989"/>
      <c r="F180" s="1575"/>
      <c r="G180" s="1996"/>
      <c r="H180" s="1564"/>
      <c r="I180" s="1564"/>
      <c r="J180" s="1564"/>
      <c r="K180" s="1564"/>
      <c r="L180" s="1564"/>
      <c r="M180" s="1564"/>
      <c r="N180" s="1564"/>
      <c r="O180" s="1564"/>
      <c r="P180" s="1564"/>
      <c r="Q180" s="1564"/>
      <c r="R180" s="1564"/>
      <c r="S180" s="1564"/>
      <c r="T180" s="1564"/>
      <c r="U180" s="1564"/>
      <c r="V180" s="1564"/>
      <c r="W180" s="1564"/>
      <c r="X180" s="1564"/>
      <c r="Y180" s="1564"/>
      <c r="Z180" s="1564"/>
      <c r="AA180" s="1564"/>
    </row>
    <row r="181" spans="1:27">
      <c r="A181" s="1564"/>
      <c r="B181" s="1564"/>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row>
    <row r="182" spans="1:27" ht="15.75">
      <c r="A182" s="2486" t="s">
        <v>4670</v>
      </c>
      <c r="B182" s="2618"/>
      <c r="C182" s="2618"/>
      <c r="D182" s="2618"/>
      <c r="E182" s="2619"/>
      <c r="F182" s="2486"/>
      <c r="G182" s="1564"/>
      <c r="H182" s="1564"/>
      <c r="I182" s="1564"/>
      <c r="J182" s="1564"/>
      <c r="K182" s="1564"/>
      <c r="L182" s="1564"/>
      <c r="M182" s="1564"/>
      <c r="N182" s="1564"/>
      <c r="O182" s="1564"/>
      <c r="P182" s="1564"/>
      <c r="Q182" s="1564"/>
      <c r="R182" s="1564"/>
      <c r="S182" s="1564"/>
      <c r="T182" s="1564"/>
      <c r="U182" s="1564"/>
      <c r="V182" s="1564"/>
      <c r="W182" s="1564"/>
      <c r="X182" s="1564"/>
      <c r="Y182" s="1564"/>
      <c r="Z182" s="1564"/>
      <c r="AA182" s="1564"/>
    </row>
    <row r="183" spans="1:27">
      <c r="A183" s="1579" t="s">
        <v>1197</v>
      </c>
      <c r="B183" s="1579"/>
      <c r="C183" s="1579"/>
      <c r="D183" s="1579"/>
      <c r="E183" s="1579"/>
      <c r="F183" s="1579"/>
      <c r="G183" s="1579"/>
      <c r="H183" s="1564"/>
      <c r="I183" s="1564"/>
      <c r="J183" s="1564"/>
      <c r="K183" s="1564"/>
      <c r="L183" s="1564"/>
      <c r="M183" s="1564"/>
      <c r="N183" s="1564"/>
      <c r="O183" s="1564"/>
      <c r="P183" s="1564"/>
      <c r="Q183" s="1564"/>
      <c r="R183" s="1564"/>
      <c r="S183" s="1564"/>
      <c r="T183" s="1564"/>
      <c r="U183" s="1564"/>
      <c r="V183" s="1564"/>
      <c r="W183" s="1564"/>
      <c r="X183" s="1564"/>
      <c r="Y183" s="1564"/>
      <c r="Z183" s="1564"/>
      <c r="AA183" s="1564"/>
    </row>
    <row r="184" spans="1:27" ht="15.75" thickBot="1">
      <c r="A184" s="1564"/>
      <c r="B184" s="1564" t="str">
        <f>'Data Sheet'!$C$25</f>
        <v>Orange &amp; Rockland Utilities, Inc</v>
      </c>
      <c r="C184" s="1564"/>
      <c r="D184" s="1564"/>
      <c r="E184" s="1564"/>
      <c r="F184" s="1992" t="str">
        <f>'Data Sheet'!$C$40</f>
        <v>April 30, 2017</v>
      </c>
      <c r="G184" s="1564" t="str">
        <f>'Data Sheet'!$C$38</f>
        <v>December 31, 2016</v>
      </c>
      <c r="H184" s="1564"/>
      <c r="I184" s="1564"/>
      <c r="J184" s="1564"/>
      <c r="K184" s="1564"/>
      <c r="L184" s="1564"/>
      <c r="M184" s="1564"/>
      <c r="N184" s="1564"/>
      <c r="O184" s="1564"/>
      <c r="P184" s="1564"/>
      <c r="Q184" s="1564"/>
      <c r="R184" s="1564"/>
      <c r="S184" s="1564"/>
      <c r="T184" s="1564"/>
      <c r="U184" s="1564"/>
      <c r="V184" s="1564"/>
      <c r="W184" s="1564"/>
      <c r="X184" s="1564"/>
      <c r="Y184" s="1564"/>
      <c r="Z184" s="1564"/>
      <c r="AA184" s="1564"/>
    </row>
    <row r="185" spans="1:27">
      <c r="A185" s="1538"/>
      <c r="B185" s="1694"/>
      <c r="C185" s="1694"/>
      <c r="D185" s="1694"/>
      <c r="E185" s="1694"/>
      <c r="F185" s="1694"/>
      <c r="G185" s="1896"/>
      <c r="H185" s="1564"/>
      <c r="I185" s="1564"/>
      <c r="J185" s="1564"/>
      <c r="K185" s="1564"/>
      <c r="L185" s="1564"/>
      <c r="M185" s="1564"/>
      <c r="N185" s="1564"/>
      <c r="O185" s="1564"/>
      <c r="P185" s="1564"/>
      <c r="Q185" s="1564"/>
      <c r="R185" s="1564"/>
      <c r="S185" s="1564"/>
      <c r="T185" s="1564"/>
      <c r="U185" s="1564"/>
      <c r="V185" s="1564"/>
      <c r="W185" s="1564"/>
      <c r="X185" s="1564"/>
      <c r="Y185" s="1564"/>
      <c r="Z185" s="1564"/>
      <c r="AA185" s="1564"/>
    </row>
    <row r="186" spans="1:27" ht="15.75">
      <c r="A186" s="1993"/>
      <c r="B186" s="1579" t="s">
        <v>1183</v>
      </c>
      <c r="C186" s="1579"/>
      <c r="D186" s="1579"/>
      <c r="E186" s="1579"/>
      <c r="F186" s="1579"/>
      <c r="G186" s="1994"/>
      <c r="H186" s="1564"/>
      <c r="I186" s="1564"/>
      <c r="J186" s="1564"/>
      <c r="K186" s="1564"/>
      <c r="L186" s="1564"/>
      <c r="M186" s="1564"/>
      <c r="N186" s="1564"/>
      <c r="O186" s="1564"/>
      <c r="P186" s="1564"/>
      <c r="Q186" s="1564"/>
      <c r="R186" s="1564"/>
      <c r="S186" s="1564"/>
      <c r="T186" s="1564"/>
      <c r="U186" s="1564"/>
      <c r="V186" s="1564"/>
      <c r="W186" s="1564"/>
      <c r="X186" s="1564"/>
      <c r="Y186" s="1564"/>
      <c r="Z186" s="1564"/>
      <c r="AA186" s="1564"/>
    </row>
    <row r="187" spans="1:27">
      <c r="A187" s="1542"/>
      <c r="B187" s="1564"/>
      <c r="C187" s="1564"/>
      <c r="D187" s="1564"/>
      <c r="E187" s="1564"/>
      <c r="F187" s="1564"/>
      <c r="G187" s="154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row>
    <row r="188" spans="1:27">
      <c r="A188" s="1553"/>
      <c r="B188" s="1580"/>
      <c r="C188" s="1580"/>
      <c r="D188" s="3100" t="s">
        <v>5581</v>
      </c>
      <c r="E188" s="3100" t="s">
        <v>5582</v>
      </c>
      <c r="F188" s="3100"/>
      <c r="G188" s="3151">
        <v>1882580.91</v>
      </c>
      <c r="H188" s="1564"/>
      <c r="I188" s="1564"/>
      <c r="J188" s="1564"/>
      <c r="K188" s="1564"/>
      <c r="L188" s="1564"/>
      <c r="M188" s="1564"/>
      <c r="N188" s="1564"/>
      <c r="O188" s="1564"/>
      <c r="P188" s="1564"/>
      <c r="Q188" s="1564"/>
      <c r="R188" s="1564"/>
      <c r="S188" s="1564"/>
      <c r="T188" s="1564"/>
      <c r="U188" s="1564"/>
      <c r="V188" s="1564"/>
      <c r="W188" s="1564"/>
      <c r="X188" s="1564"/>
      <c r="Y188" s="1564"/>
      <c r="Z188" s="1564"/>
      <c r="AA188" s="1564"/>
    </row>
    <row r="189" spans="1:27">
      <c r="A189" s="1542"/>
      <c r="B189" s="1564"/>
      <c r="C189" s="1564"/>
      <c r="D189" s="3100" t="s">
        <v>5581</v>
      </c>
      <c r="E189" s="3100" t="s">
        <v>5583</v>
      </c>
      <c r="F189" s="3100"/>
      <c r="G189" s="3151">
        <v>1857888.59</v>
      </c>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row>
    <row r="190" spans="1:27">
      <c r="A190" s="1542"/>
      <c r="B190" s="1564"/>
      <c r="C190" s="1564"/>
      <c r="D190" s="3100" t="s">
        <v>5581</v>
      </c>
      <c r="E190" s="3100" t="s">
        <v>5582</v>
      </c>
      <c r="F190" s="3100"/>
      <c r="G190" s="3151">
        <v>1710053.0299999998</v>
      </c>
      <c r="H190" s="1564"/>
      <c r="I190" s="1564"/>
      <c r="J190" s="1564"/>
      <c r="K190" s="1564"/>
      <c r="L190" s="1564"/>
      <c r="M190" s="1564"/>
      <c r="N190" s="1564"/>
      <c r="O190" s="1564"/>
      <c r="P190" s="1564"/>
      <c r="Q190" s="1564"/>
      <c r="R190" s="1564"/>
      <c r="S190" s="1564"/>
      <c r="T190" s="1564"/>
      <c r="U190" s="1564"/>
      <c r="V190" s="1564"/>
      <c r="W190" s="1564"/>
      <c r="X190" s="1564"/>
      <c r="Y190" s="1564"/>
      <c r="Z190" s="1564"/>
      <c r="AA190" s="1564"/>
    </row>
    <row r="191" spans="1:27">
      <c r="A191" s="1542"/>
      <c r="B191" s="1564"/>
      <c r="C191" s="1564"/>
      <c r="D191" s="3100" t="s">
        <v>5581</v>
      </c>
      <c r="E191" s="3100" t="s">
        <v>5584</v>
      </c>
      <c r="F191" s="3100"/>
      <c r="G191" s="3151">
        <v>1696587.1</v>
      </c>
      <c r="H191" s="1564"/>
      <c r="I191" s="1564"/>
      <c r="J191" s="1564"/>
      <c r="K191" s="1564"/>
      <c r="L191" s="1564"/>
      <c r="M191" s="1564"/>
      <c r="N191" s="1564"/>
      <c r="O191" s="1564"/>
      <c r="P191" s="1564"/>
      <c r="Q191" s="1564"/>
      <c r="R191" s="1564"/>
      <c r="S191" s="1564"/>
      <c r="T191" s="1564"/>
      <c r="U191" s="1564"/>
      <c r="V191" s="1564"/>
      <c r="W191" s="1564"/>
      <c r="X191" s="1564"/>
      <c r="Y191" s="1564"/>
      <c r="Z191" s="1564"/>
      <c r="AA191" s="1564"/>
    </row>
    <row r="192" spans="1:27">
      <c r="A192" s="1542"/>
      <c r="B192" s="1564"/>
      <c r="C192" s="1564"/>
      <c r="D192" s="3100" t="s">
        <v>5581</v>
      </c>
      <c r="E192" s="3100" t="s">
        <v>5585</v>
      </c>
      <c r="F192" s="3100"/>
      <c r="G192" s="3151">
        <v>906004.54</v>
      </c>
      <c r="H192" s="1564"/>
      <c r="I192" s="1564"/>
      <c r="J192" s="1564"/>
      <c r="K192" s="1564"/>
      <c r="L192" s="1564"/>
      <c r="M192" s="1564"/>
      <c r="N192" s="1564"/>
      <c r="O192" s="1564"/>
      <c r="P192" s="1564"/>
      <c r="Q192" s="1564"/>
      <c r="R192" s="1564"/>
      <c r="S192" s="1564"/>
      <c r="T192" s="1564"/>
      <c r="U192" s="1564"/>
      <c r="V192" s="1564"/>
      <c r="W192" s="1564"/>
      <c r="X192" s="1564"/>
      <c r="Y192" s="1564"/>
      <c r="Z192" s="1564"/>
      <c r="AA192" s="1564"/>
    </row>
    <row r="193" spans="1:25">
      <c r="A193" s="1542"/>
      <c r="B193" s="1564"/>
      <c r="C193" s="1564"/>
      <c r="D193" s="3100" t="s">
        <v>5581</v>
      </c>
      <c r="E193" s="3100" t="s">
        <v>5586</v>
      </c>
      <c r="F193" s="3100"/>
      <c r="G193" s="3151">
        <v>905706.11</v>
      </c>
      <c r="H193" s="1564"/>
      <c r="I193" s="1564"/>
      <c r="J193" s="1564"/>
      <c r="K193" s="1564"/>
      <c r="L193" s="1564"/>
      <c r="M193" s="1564"/>
      <c r="N193" s="1564"/>
      <c r="O193" s="1564"/>
      <c r="P193" s="1564"/>
      <c r="Q193" s="1564"/>
      <c r="R193" s="1564"/>
      <c r="S193" s="1564"/>
      <c r="T193" s="1564"/>
      <c r="U193" s="1564"/>
      <c r="V193" s="1564"/>
      <c r="W193" s="1564"/>
      <c r="X193" s="1564"/>
      <c r="Y193" s="1564"/>
    </row>
    <row r="194" spans="1:25">
      <c r="A194" s="1542"/>
      <c r="B194" s="1564"/>
      <c r="C194" s="1564"/>
      <c r="D194" s="3100" t="s">
        <v>5581</v>
      </c>
      <c r="E194" s="3100" t="s">
        <v>5587</v>
      </c>
      <c r="F194" s="3100"/>
      <c r="G194" s="3151">
        <v>768800.66</v>
      </c>
      <c r="H194" s="1564"/>
      <c r="I194" s="1564"/>
      <c r="J194" s="1564"/>
      <c r="K194" s="1564"/>
      <c r="L194" s="1564"/>
      <c r="M194" s="1564"/>
      <c r="N194" s="1564"/>
      <c r="O194" s="1564"/>
      <c r="P194" s="1564"/>
      <c r="Q194" s="1564"/>
      <c r="R194" s="1564"/>
      <c r="S194" s="1564"/>
      <c r="T194" s="1564"/>
      <c r="U194" s="1564"/>
      <c r="V194" s="1564"/>
      <c r="W194" s="1564"/>
      <c r="X194" s="1564"/>
      <c r="Y194" s="1564"/>
    </row>
    <row r="195" spans="1:25">
      <c r="A195" s="1542"/>
      <c r="B195" s="1564"/>
      <c r="C195" s="1564"/>
      <c r="D195" s="3100" t="s">
        <v>5581</v>
      </c>
      <c r="E195" s="3100" t="s">
        <v>5588</v>
      </c>
      <c r="F195" s="3100"/>
      <c r="G195" s="3151">
        <v>617792.79</v>
      </c>
      <c r="H195" s="1564"/>
      <c r="I195" s="1564"/>
      <c r="J195" s="1564"/>
      <c r="K195" s="1564"/>
      <c r="L195" s="1564"/>
      <c r="M195" s="1564"/>
      <c r="N195" s="1564"/>
      <c r="O195" s="1564"/>
      <c r="P195" s="1564"/>
      <c r="Q195" s="1564"/>
      <c r="R195" s="1564"/>
      <c r="S195" s="1564"/>
      <c r="T195" s="1564"/>
      <c r="U195" s="1564"/>
      <c r="V195" s="1564"/>
      <c r="W195" s="1564"/>
      <c r="X195" s="1564"/>
      <c r="Y195" s="1564"/>
    </row>
    <row r="196" spans="1:25">
      <c r="A196" s="1542"/>
      <c r="B196" s="1564"/>
      <c r="C196" s="1564"/>
      <c r="D196" s="3100" t="s">
        <v>5581</v>
      </c>
      <c r="E196" s="3100" t="s">
        <v>5589</v>
      </c>
      <c r="F196" s="3100"/>
      <c r="G196" s="3151">
        <v>586268.1</v>
      </c>
      <c r="H196" s="1564"/>
      <c r="I196" s="1564"/>
      <c r="J196" s="1564"/>
      <c r="K196" s="1564"/>
      <c r="L196" s="1564"/>
      <c r="M196" s="1564"/>
      <c r="N196" s="1564"/>
      <c r="O196" s="1564"/>
      <c r="P196" s="1564"/>
      <c r="Q196" s="1564"/>
      <c r="R196" s="1564"/>
      <c r="S196" s="1564"/>
      <c r="T196" s="1564"/>
      <c r="U196" s="1564"/>
      <c r="V196" s="1564"/>
      <c r="W196" s="1564"/>
      <c r="X196" s="1564"/>
      <c r="Y196" s="1564"/>
    </row>
    <row r="197" spans="1:25">
      <c r="A197" s="1542"/>
      <c r="B197" s="1564"/>
      <c r="C197" s="1558"/>
      <c r="D197" s="3100" t="s">
        <v>5581</v>
      </c>
      <c r="E197" s="3100" t="s">
        <v>5588</v>
      </c>
      <c r="F197" s="3100"/>
      <c r="G197" s="3151">
        <v>575676.91000000015</v>
      </c>
      <c r="H197" s="1564"/>
      <c r="I197" s="1564"/>
      <c r="J197" s="1564"/>
      <c r="K197" s="1564"/>
      <c r="L197" s="1564"/>
      <c r="M197" s="1564"/>
      <c r="N197" s="1564"/>
      <c r="O197" s="1564"/>
      <c r="P197" s="1564"/>
      <c r="Q197" s="1564"/>
      <c r="R197" s="1564"/>
      <c r="S197" s="1564"/>
      <c r="T197" s="1564"/>
      <c r="U197" s="1564"/>
      <c r="V197" s="1564"/>
      <c r="W197" s="1564"/>
      <c r="X197" s="1564"/>
      <c r="Y197" s="1564"/>
    </row>
    <row r="198" spans="1:25">
      <c r="A198" s="1542"/>
      <c r="B198" s="1564"/>
      <c r="C198" s="1564"/>
      <c r="D198" s="3100" t="s">
        <v>5581</v>
      </c>
      <c r="E198" s="3100" t="s">
        <v>5590</v>
      </c>
      <c r="F198" s="3100"/>
      <c r="G198" s="3151">
        <v>517778.88</v>
      </c>
      <c r="H198" s="1564"/>
      <c r="I198" s="1564"/>
      <c r="J198" s="1564"/>
      <c r="K198" s="1564"/>
      <c r="L198" s="1564"/>
      <c r="M198" s="1564"/>
      <c r="N198" s="1564"/>
      <c r="O198" s="1564"/>
      <c r="P198" s="1564"/>
      <c r="Q198" s="1564"/>
      <c r="R198" s="1564"/>
      <c r="S198" s="1564"/>
      <c r="T198" s="1564"/>
      <c r="U198" s="1564"/>
      <c r="V198" s="1564"/>
      <c r="W198" s="1564"/>
      <c r="X198" s="1564"/>
      <c r="Y198" s="1564"/>
    </row>
    <row r="199" spans="1:25">
      <c r="A199" s="1542"/>
      <c r="B199" s="1564"/>
      <c r="C199" s="1564"/>
      <c r="D199" s="3100" t="s">
        <v>5581</v>
      </c>
      <c r="E199" s="3100" t="s">
        <v>5591</v>
      </c>
      <c r="F199" s="3100"/>
      <c r="G199" s="3151">
        <v>472863.75</v>
      </c>
      <c r="H199" s="1564"/>
      <c r="I199" s="1564"/>
      <c r="J199" s="1564"/>
      <c r="K199" s="1564"/>
      <c r="L199" s="1564"/>
      <c r="M199" s="1564"/>
      <c r="N199" s="1564"/>
      <c r="O199" s="1564"/>
      <c r="P199" s="1564"/>
      <c r="Q199" s="1564"/>
      <c r="R199" s="1564"/>
      <c r="S199" s="1564"/>
      <c r="T199" s="1564"/>
      <c r="U199" s="1564"/>
      <c r="V199" s="1564"/>
      <c r="W199" s="1564"/>
      <c r="X199" s="1564"/>
      <c r="Y199" s="1564"/>
    </row>
    <row r="200" spans="1:25">
      <c r="A200" s="1542"/>
      <c r="B200" s="1564"/>
      <c r="C200" s="1564"/>
      <c r="D200" s="3100" t="s">
        <v>5581</v>
      </c>
      <c r="E200" s="3100" t="s">
        <v>5592</v>
      </c>
      <c r="F200" s="3100"/>
      <c r="G200" s="3151">
        <v>349570.97</v>
      </c>
      <c r="H200" s="1564"/>
      <c r="I200" s="1564"/>
      <c r="J200" s="1564"/>
      <c r="K200" s="1564"/>
      <c r="L200" s="1564"/>
      <c r="M200" s="1564"/>
      <c r="N200" s="1564"/>
      <c r="O200" s="1564"/>
      <c r="P200" s="1564"/>
      <c r="Q200" s="1564"/>
      <c r="R200" s="1564"/>
      <c r="S200" s="1564"/>
      <c r="T200" s="1564"/>
      <c r="U200" s="1564"/>
      <c r="V200" s="1564"/>
      <c r="W200" s="1564"/>
      <c r="X200" s="1564"/>
      <c r="Y200" s="1564"/>
    </row>
    <row r="201" spans="1:25">
      <c r="A201" s="1542"/>
      <c r="B201" s="1564"/>
      <c r="C201" s="1564"/>
      <c r="D201" s="3100" t="s">
        <v>5581</v>
      </c>
      <c r="E201" s="3100" t="s">
        <v>5593</v>
      </c>
      <c r="F201" s="3100"/>
      <c r="G201" s="3151">
        <v>302571.18</v>
      </c>
      <c r="H201" s="1564"/>
      <c r="I201" s="1564"/>
      <c r="J201" s="1564"/>
      <c r="K201" s="1564"/>
      <c r="L201" s="1564"/>
      <c r="M201" s="1564"/>
      <c r="N201" s="1564"/>
      <c r="O201" s="1564"/>
      <c r="P201" s="1564"/>
      <c r="Q201" s="1564"/>
      <c r="R201" s="1564"/>
      <c r="S201" s="1564"/>
      <c r="T201" s="1564"/>
      <c r="U201" s="1564"/>
      <c r="V201" s="1564"/>
      <c r="W201" s="1564"/>
      <c r="X201" s="1564"/>
      <c r="Y201" s="1564"/>
    </row>
    <row r="202" spans="1:25">
      <c r="A202" s="1542"/>
      <c r="B202" s="1564"/>
      <c r="C202" s="1564"/>
      <c r="D202" s="3100" t="s">
        <v>5581</v>
      </c>
      <c r="E202" s="3100" t="s">
        <v>5594</v>
      </c>
      <c r="F202" s="3100"/>
      <c r="G202" s="3151">
        <v>260548.23</v>
      </c>
      <c r="H202" s="1564"/>
      <c r="I202" s="1564"/>
      <c r="J202" s="1564"/>
      <c r="K202" s="1564"/>
      <c r="L202" s="1564"/>
      <c r="M202" s="1564"/>
      <c r="N202" s="1564"/>
      <c r="O202" s="1564"/>
      <c r="P202" s="1564"/>
      <c r="Q202" s="1564"/>
      <c r="R202" s="1564"/>
      <c r="S202" s="1564"/>
      <c r="T202" s="1564"/>
      <c r="U202" s="1564"/>
      <c r="V202" s="1564"/>
      <c r="W202" s="1564"/>
      <c r="X202" s="1564"/>
      <c r="Y202" s="1564"/>
    </row>
    <row r="203" spans="1:25">
      <c r="A203" s="1542"/>
      <c r="B203" s="1564"/>
      <c r="C203" s="1564"/>
      <c r="D203" s="3100" t="s">
        <v>5581</v>
      </c>
      <c r="E203" s="3100" t="s">
        <v>5595</v>
      </c>
      <c r="F203" s="3100"/>
      <c r="G203" s="3151">
        <v>247175.66</v>
      </c>
      <c r="H203" s="1564"/>
      <c r="I203" s="1564"/>
      <c r="J203" s="1564"/>
      <c r="K203" s="1564"/>
      <c r="L203" s="1564"/>
      <c r="M203" s="1564"/>
      <c r="N203" s="1564"/>
      <c r="O203" s="1564"/>
      <c r="P203" s="1564"/>
      <c r="Q203" s="1564"/>
      <c r="R203" s="1564"/>
      <c r="S203" s="1564"/>
      <c r="T203" s="1564"/>
      <c r="U203" s="1564"/>
      <c r="V203" s="1564"/>
      <c r="W203" s="1564"/>
      <c r="X203" s="1564"/>
      <c r="Y203" s="1564"/>
    </row>
    <row r="204" spans="1:25">
      <c r="A204" s="1542"/>
      <c r="B204" s="1564"/>
      <c r="C204" s="1564"/>
      <c r="D204" s="3100" t="s">
        <v>5581</v>
      </c>
      <c r="E204" s="3100" t="s">
        <v>5592</v>
      </c>
      <c r="F204" s="3100"/>
      <c r="G204" s="3151">
        <v>245162.15</v>
      </c>
      <c r="H204" s="1564"/>
      <c r="I204" s="1564"/>
      <c r="J204" s="1564"/>
      <c r="K204" s="1564"/>
      <c r="L204" s="1564"/>
      <c r="M204" s="1564"/>
      <c r="N204" s="1564"/>
      <c r="O204" s="1564"/>
      <c r="P204" s="1564"/>
      <c r="Q204" s="1564"/>
      <c r="R204" s="1564"/>
      <c r="S204" s="1564"/>
      <c r="T204" s="1564"/>
      <c r="U204" s="1564"/>
      <c r="V204" s="1564"/>
      <c r="W204" s="1564"/>
      <c r="X204" s="1564"/>
      <c r="Y204" s="1564"/>
    </row>
    <row r="205" spans="1:25">
      <c r="A205" s="1542"/>
      <c r="B205" s="1564"/>
      <c r="C205" s="1564"/>
      <c r="D205" s="3100" t="s">
        <v>5581</v>
      </c>
      <c r="E205" s="3100" t="s">
        <v>5596</v>
      </c>
      <c r="F205" s="3100"/>
      <c r="G205" s="3151">
        <v>206239.57</v>
      </c>
      <c r="H205" s="1564"/>
      <c r="I205" s="1564"/>
      <c r="J205" s="1564"/>
      <c r="K205" s="1564"/>
      <c r="L205" s="1564"/>
      <c r="M205" s="1564"/>
      <c r="N205" s="1564"/>
      <c r="O205" s="1564"/>
      <c r="P205" s="1564"/>
      <c r="Q205" s="1564"/>
      <c r="R205" s="1564"/>
      <c r="S205" s="1564"/>
      <c r="T205" s="1564"/>
      <c r="U205" s="1564"/>
      <c r="V205" s="1564"/>
      <c r="W205" s="1564"/>
      <c r="X205" s="1564"/>
      <c r="Y205" s="1564"/>
    </row>
    <row r="206" spans="1:25">
      <c r="A206" s="1542"/>
      <c r="B206" s="1564"/>
      <c r="C206" s="1564"/>
      <c r="D206" s="3100" t="s">
        <v>5581</v>
      </c>
      <c r="E206" s="3100" t="s">
        <v>5597</v>
      </c>
      <c r="F206" s="3100"/>
      <c r="G206" s="3151">
        <v>203546.15</v>
      </c>
      <c r="H206" s="1564"/>
      <c r="I206" s="1564"/>
      <c r="J206" s="1564"/>
      <c r="K206" s="1564"/>
      <c r="L206" s="1564"/>
      <c r="M206" s="1564"/>
      <c r="N206" s="1564"/>
      <c r="O206" s="1564"/>
      <c r="P206" s="1564"/>
      <c r="Q206" s="1564"/>
      <c r="R206" s="1564"/>
      <c r="S206" s="1564"/>
      <c r="T206" s="1564"/>
      <c r="U206" s="1564"/>
      <c r="V206" s="1564"/>
      <c r="W206" s="1564"/>
      <c r="X206" s="1564"/>
      <c r="Y206" s="1564"/>
    </row>
    <row r="207" spans="1:25">
      <c r="A207" s="1542"/>
      <c r="B207" s="1564"/>
      <c r="C207" s="1564"/>
      <c r="D207" s="3100" t="s">
        <v>5581</v>
      </c>
      <c r="E207" s="3100" t="s">
        <v>5531</v>
      </c>
      <c r="F207" s="3100"/>
      <c r="G207" s="3151">
        <v>186062.36</v>
      </c>
      <c r="H207" s="1564"/>
      <c r="I207" s="1564"/>
      <c r="J207" s="1564"/>
      <c r="K207" s="1564"/>
      <c r="L207" s="1564"/>
      <c r="M207" s="1564"/>
      <c r="N207" s="1564"/>
      <c r="O207" s="1564"/>
      <c r="P207" s="1564"/>
      <c r="Q207" s="1564"/>
      <c r="R207" s="1564"/>
      <c r="S207" s="1564"/>
      <c r="T207" s="1564"/>
      <c r="U207" s="1564"/>
      <c r="V207" s="1564"/>
      <c r="W207" s="1564"/>
      <c r="X207" s="1564"/>
      <c r="Y207" s="1564"/>
    </row>
    <row r="208" spans="1:25">
      <c r="A208" s="1542"/>
      <c r="B208" s="1564"/>
      <c r="C208" s="1564"/>
      <c r="D208" s="3100" t="s">
        <v>5581</v>
      </c>
      <c r="E208" s="3100" t="s">
        <v>5598</v>
      </c>
      <c r="F208" s="3100"/>
      <c r="G208" s="3151">
        <v>183924.79</v>
      </c>
      <c r="H208" s="1564"/>
      <c r="I208" s="1564"/>
      <c r="J208" s="1564"/>
      <c r="K208" s="1564"/>
      <c r="L208" s="1564"/>
      <c r="M208" s="1564"/>
      <c r="N208" s="1564"/>
      <c r="O208" s="1564"/>
      <c r="P208" s="1564"/>
      <c r="Q208" s="1564"/>
      <c r="R208" s="1564"/>
      <c r="S208" s="1564"/>
      <c r="T208" s="1564"/>
      <c r="U208" s="1564"/>
      <c r="V208" s="1564"/>
      <c r="W208" s="1564"/>
      <c r="X208" s="1564"/>
      <c r="Y208" s="1564"/>
    </row>
    <row r="209" spans="1:25">
      <c r="A209" s="1542"/>
      <c r="B209" s="1564"/>
      <c r="C209" s="1564"/>
      <c r="D209" s="3100" t="s">
        <v>5581</v>
      </c>
      <c r="E209" s="3100" t="s">
        <v>5599</v>
      </c>
      <c r="F209" s="3100"/>
      <c r="G209" s="3151">
        <v>168294</v>
      </c>
      <c r="H209" s="1564"/>
      <c r="I209" s="1564"/>
      <c r="J209" s="1564"/>
      <c r="K209" s="1564"/>
      <c r="L209" s="1564"/>
      <c r="M209" s="1564"/>
      <c r="N209" s="1564"/>
      <c r="O209" s="1564"/>
      <c r="P209" s="1564"/>
      <c r="Q209" s="1564"/>
      <c r="R209" s="1564"/>
      <c r="S209" s="1564"/>
      <c r="T209" s="1564"/>
      <c r="U209" s="1564"/>
      <c r="V209" s="1564"/>
      <c r="W209" s="1564"/>
      <c r="X209" s="1564"/>
      <c r="Y209" s="1564"/>
    </row>
    <row r="210" spans="1:25">
      <c r="A210" s="1542"/>
      <c r="B210" s="1564"/>
      <c r="C210" s="1564"/>
      <c r="D210" s="3100" t="s">
        <v>5581</v>
      </c>
      <c r="E210" s="3100" t="s">
        <v>5600</v>
      </c>
      <c r="F210" s="3100"/>
      <c r="G210" s="3151">
        <v>142511.47</v>
      </c>
      <c r="H210" s="1564"/>
      <c r="I210" s="1564"/>
      <c r="J210" s="1564"/>
      <c r="K210" s="1564"/>
      <c r="L210" s="1564"/>
      <c r="M210" s="1564"/>
      <c r="N210" s="1564"/>
      <c r="O210" s="1564"/>
      <c r="P210" s="1564"/>
      <c r="Q210" s="1564"/>
      <c r="R210" s="1564"/>
      <c r="S210" s="1564"/>
      <c r="T210" s="1564"/>
      <c r="U210" s="1564"/>
      <c r="V210" s="1564"/>
      <c r="W210" s="1564"/>
      <c r="X210" s="1564"/>
      <c r="Y210" s="1564"/>
    </row>
    <row r="211" spans="1:25">
      <c r="A211" s="1542"/>
      <c r="B211" s="1564"/>
      <c r="C211" s="1564"/>
      <c r="D211" s="3100" t="s">
        <v>5581</v>
      </c>
      <c r="E211" s="3100" t="s">
        <v>5601</v>
      </c>
      <c r="F211" s="3100"/>
      <c r="G211" s="3151">
        <v>132939.13</v>
      </c>
      <c r="H211" s="1564"/>
      <c r="I211" s="1564"/>
      <c r="J211" s="1564"/>
      <c r="K211" s="1564"/>
      <c r="L211" s="1564"/>
      <c r="M211" s="1564"/>
      <c r="N211" s="1564"/>
      <c r="O211" s="1564"/>
      <c r="P211" s="1564"/>
      <c r="Q211" s="1564"/>
      <c r="R211" s="1564"/>
      <c r="S211" s="1564"/>
      <c r="T211" s="1564"/>
      <c r="U211" s="1564"/>
      <c r="V211" s="1564"/>
      <c r="W211" s="1564"/>
      <c r="X211" s="1564"/>
      <c r="Y211" s="1564"/>
    </row>
    <row r="212" spans="1:25">
      <c r="A212" s="1542"/>
      <c r="B212" s="1564"/>
      <c r="C212" s="1564"/>
      <c r="D212" s="3100" t="s">
        <v>5581</v>
      </c>
      <c r="E212" s="3100" t="s">
        <v>5602</v>
      </c>
      <c r="F212" s="3100"/>
      <c r="G212" s="3151">
        <v>127672.02</v>
      </c>
      <c r="H212" s="1564"/>
      <c r="I212" s="1564"/>
      <c r="J212" s="1564"/>
      <c r="K212" s="1564"/>
      <c r="L212" s="1564"/>
      <c r="M212" s="1564"/>
      <c r="N212" s="1564"/>
      <c r="O212" s="1564"/>
      <c r="P212" s="1564"/>
      <c r="Q212" s="1564"/>
      <c r="R212" s="1564"/>
      <c r="S212" s="1564"/>
      <c r="T212" s="1564"/>
      <c r="U212" s="1564"/>
      <c r="V212" s="1564"/>
      <c r="W212" s="1564"/>
      <c r="X212" s="1564"/>
      <c r="Y212" s="1564"/>
    </row>
    <row r="213" spans="1:25">
      <c r="A213" s="1542"/>
      <c r="B213" s="1564"/>
      <c r="C213" s="1564"/>
      <c r="D213" s="3100" t="s">
        <v>5581</v>
      </c>
      <c r="E213" s="3100" t="s">
        <v>5603</v>
      </c>
      <c r="F213" s="3100"/>
      <c r="G213" s="3151">
        <v>108242.21</v>
      </c>
      <c r="H213" s="1564"/>
      <c r="I213" s="1564"/>
      <c r="J213" s="1564"/>
      <c r="K213" s="1564"/>
      <c r="L213" s="1564"/>
      <c r="M213" s="1564"/>
      <c r="N213" s="1564"/>
      <c r="O213" s="1564"/>
      <c r="P213" s="1564"/>
      <c r="Q213" s="1564"/>
      <c r="R213" s="1564"/>
      <c r="S213" s="1564"/>
      <c r="T213" s="1564"/>
      <c r="U213" s="1564"/>
      <c r="V213" s="1564"/>
      <c r="W213" s="1564"/>
      <c r="X213" s="1564"/>
      <c r="Y213" s="1564"/>
    </row>
    <row r="214" spans="1:25">
      <c r="A214" s="1542"/>
      <c r="B214" s="1564"/>
      <c r="C214" s="1564"/>
      <c r="D214" s="3100" t="s">
        <v>5581</v>
      </c>
      <c r="E214" s="3100" t="s">
        <v>5604</v>
      </c>
      <c r="F214" s="3100"/>
      <c r="G214" s="3151">
        <v>103426.31</v>
      </c>
      <c r="H214" s="1564"/>
      <c r="I214" s="1564"/>
      <c r="J214" s="1564"/>
      <c r="K214" s="1564"/>
      <c r="L214" s="1564"/>
      <c r="M214" s="1564"/>
      <c r="N214" s="1564"/>
      <c r="O214" s="1564"/>
      <c r="P214" s="1564"/>
      <c r="Q214" s="1564"/>
      <c r="R214" s="1564"/>
      <c r="S214" s="1564"/>
      <c r="T214" s="1564"/>
      <c r="U214" s="1564"/>
      <c r="V214" s="1564"/>
      <c r="W214" s="1564"/>
      <c r="X214" s="1564"/>
      <c r="Y214" s="1564"/>
    </row>
    <row r="215" spans="1:25">
      <c r="A215" s="1542"/>
      <c r="B215" s="1564"/>
      <c r="C215" s="1564"/>
      <c r="D215" s="3100" t="s">
        <v>5581</v>
      </c>
      <c r="E215" s="3100" t="s">
        <v>5605</v>
      </c>
      <c r="F215" s="3100"/>
      <c r="G215" s="3151">
        <v>102676.89</v>
      </c>
      <c r="H215" s="1564"/>
      <c r="I215" s="1564"/>
      <c r="J215" s="1564"/>
      <c r="K215" s="1564"/>
      <c r="L215" s="1564"/>
      <c r="M215" s="1564"/>
      <c r="N215" s="1564"/>
      <c r="O215" s="1564"/>
      <c r="P215" s="1564"/>
      <c r="Q215" s="1564"/>
      <c r="R215" s="1564"/>
      <c r="S215" s="1564"/>
      <c r="T215" s="1564"/>
      <c r="U215" s="1564"/>
      <c r="V215" s="1564"/>
      <c r="W215" s="1564"/>
      <c r="X215" s="1564"/>
      <c r="Y215" s="1564"/>
    </row>
    <row r="216" spans="1:25" ht="15.75" thickBot="1">
      <c r="A216" s="1542"/>
      <c r="B216" s="1564"/>
      <c r="C216" s="1564"/>
      <c r="D216" s="3100"/>
      <c r="E216" s="3100"/>
      <c r="F216" s="3152" t="s">
        <v>5606</v>
      </c>
      <c r="G216" s="3153">
        <f>SUM(G188:G215)</f>
        <v>15568564.460000005</v>
      </c>
      <c r="H216" s="1564"/>
      <c r="I216" s="1564"/>
      <c r="J216" s="1564"/>
      <c r="K216" s="1564"/>
      <c r="L216" s="1564"/>
      <c r="M216" s="1564"/>
      <c r="N216" s="1564"/>
      <c r="O216" s="1564"/>
      <c r="P216" s="1564"/>
      <c r="Q216" s="1564"/>
      <c r="R216" s="1564"/>
      <c r="S216" s="1564"/>
      <c r="T216" s="1564"/>
      <c r="U216" s="1564"/>
      <c r="V216" s="1564"/>
      <c r="W216" s="1564"/>
      <c r="X216" s="1564"/>
      <c r="Y216" s="1564"/>
    </row>
    <row r="217" spans="1:25" ht="15.75" thickTop="1">
      <c r="A217" s="1542"/>
      <c r="B217" s="1564"/>
      <c r="C217" s="1564"/>
      <c r="D217" s="3100"/>
      <c r="E217" s="3100"/>
      <c r="F217" s="3157"/>
      <c r="G217" s="3154"/>
      <c r="H217" s="1564"/>
      <c r="I217" s="1564"/>
      <c r="J217" s="1564"/>
      <c r="K217" s="1564"/>
      <c r="L217" s="1564"/>
      <c r="M217" s="1564"/>
      <c r="N217" s="1564"/>
      <c r="O217" s="1564"/>
      <c r="P217" s="1564"/>
      <c r="Q217" s="1564"/>
      <c r="R217" s="1564"/>
      <c r="S217" s="1564"/>
      <c r="T217" s="1564"/>
      <c r="U217" s="1564"/>
      <c r="V217" s="1564"/>
      <c r="W217" s="1564"/>
      <c r="X217" s="1564"/>
      <c r="Y217" s="1564"/>
    </row>
    <row r="218" spans="1:25">
      <c r="A218" s="1542"/>
      <c r="B218" s="1564"/>
      <c r="C218" s="1564"/>
      <c r="D218" s="3100"/>
      <c r="E218" s="3100"/>
      <c r="F218" s="3155" t="s">
        <v>5557</v>
      </c>
      <c r="G218" s="3154">
        <f>1289102-44030.48</f>
        <v>1245071.52</v>
      </c>
      <c r="H218" s="1564"/>
      <c r="I218" s="1564"/>
      <c r="J218" s="1564"/>
      <c r="K218" s="1564"/>
      <c r="L218" s="1564"/>
      <c r="M218" s="1564"/>
      <c r="N218" s="1564"/>
      <c r="O218" s="1564"/>
      <c r="P218" s="1564"/>
      <c r="Q218" s="1564"/>
      <c r="R218" s="1564"/>
      <c r="S218" s="1564"/>
      <c r="T218" s="1564"/>
      <c r="U218" s="1564"/>
      <c r="V218" s="1564"/>
      <c r="W218" s="1564"/>
      <c r="X218" s="1564"/>
      <c r="Y218" s="1564"/>
    </row>
    <row r="219" spans="1:25">
      <c r="A219" s="1542"/>
      <c r="B219" s="1564"/>
      <c r="C219" s="1564"/>
      <c r="D219" s="3100"/>
      <c r="E219" s="3100"/>
      <c r="F219" s="3157"/>
      <c r="G219" s="3154"/>
      <c r="H219" s="1564"/>
      <c r="I219" s="1564"/>
      <c r="J219" s="1564"/>
      <c r="K219" s="1564"/>
      <c r="L219" s="1564"/>
      <c r="M219" s="1564"/>
      <c r="N219" s="1564"/>
      <c r="O219" s="1564"/>
      <c r="P219" s="1564"/>
      <c r="Q219" s="1564"/>
      <c r="R219" s="1564"/>
      <c r="S219" s="1564"/>
      <c r="T219" s="1564"/>
      <c r="U219" s="1564"/>
      <c r="V219" s="1564"/>
      <c r="W219" s="1564"/>
      <c r="X219" s="1564"/>
      <c r="Y219" s="1564"/>
    </row>
    <row r="220" spans="1:25" ht="15.75" thickBot="1">
      <c r="A220" s="1542"/>
      <c r="B220" s="1564"/>
      <c r="C220" s="1564"/>
      <c r="D220" s="3100"/>
      <c r="E220" s="3100"/>
      <c r="F220" s="3152" t="s">
        <v>5607</v>
      </c>
      <c r="G220" s="3153">
        <f>G216+G218</f>
        <v>16813635.980000004</v>
      </c>
      <c r="H220" s="1564"/>
      <c r="I220" s="1564"/>
      <c r="J220" s="1564"/>
      <c r="K220" s="1564"/>
      <c r="L220" s="1564"/>
      <c r="M220" s="1564"/>
      <c r="N220" s="1564"/>
      <c r="O220" s="1564"/>
      <c r="P220" s="1564"/>
      <c r="Q220" s="1564"/>
      <c r="R220" s="1564"/>
      <c r="S220" s="1564"/>
      <c r="T220" s="1564"/>
      <c r="U220" s="1564"/>
      <c r="V220" s="1564"/>
      <c r="W220" s="1564"/>
      <c r="X220" s="1564"/>
      <c r="Y220" s="1564"/>
    </row>
    <row r="221" spans="1:25" ht="15.75" thickTop="1">
      <c r="A221" s="1542"/>
      <c r="B221" s="1564"/>
      <c r="C221" s="1564"/>
      <c r="D221" s="3100"/>
      <c r="E221" s="3100"/>
      <c r="F221" s="3100"/>
      <c r="G221" s="3151"/>
      <c r="H221" s="1564"/>
      <c r="I221" s="1564"/>
      <c r="J221" s="1564"/>
      <c r="K221" s="1564"/>
      <c r="L221" s="1564"/>
      <c r="M221" s="1564"/>
      <c r="N221" s="1564"/>
      <c r="O221" s="1564"/>
      <c r="P221" s="1564"/>
      <c r="Q221" s="1564"/>
      <c r="R221" s="1564"/>
      <c r="S221" s="1564"/>
      <c r="T221" s="1564"/>
      <c r="U221" s="1564"/>
      <c r="V221" s="1564"/>
      <c r="W221" s="1564"/>
      <c r="X221" s="1564"/>
      <c r="Y221" s="1564"/>
    </row>
    <row r="222" spans="1:25">
      <c r="A222" s="1542"/>
      <c r="B222" s="1564"/>
      <c r="C222" s="1564"/>
      <c r="D222" s="1564"/>
      <c r="E222" s="1564"/>
      <c r="F222" s="1564"/>
      <c r="G222" s="1987"/>
      <c r="H222" s="1564"/>
      <c r="I222" s="1564"/>
      <c r="J222" s="1564"/>
      <c r="K222" s="1564"/>
      <c r="L222" s="1564"/>
      <c r="M222" s="1564"/>
      <c r="N222" s="1564"/>
      <c r="O222" s="1564"/>
      <c r="P222" s="1564"/>
      <c r="Q222" s="1564"/>
      <c r="R222" s="1564"/>
      <c r="S222" s="1564"/>
      <c r="T222" s="1564"/>
      <c r="U222" s="1564"/>
      <c r="V222" s="1564"/>
      <c r="W222" s="1564"/>
      <c r="X222" s="1564"/>
      <c r="Y222" s="1564"/>
    </row>
    <row r="223" spans="1:25">
      <c r="A223" s="1542"/>
      <c r="B223" s="1564"/>
      <c r="C223" s="1564"/>
      <c r="D223" s="1564"/>
      <c r="E223" s="1564"/>
      <c r="F223" s="1564"/>
      <c r="G223" s="1987"/>
      <c r="H223" s="1564"/>
      <c r="I223" s="1564"/>
      <c r="J223" s="1564"/>
      <c r="K223" s="1564"/>
      <c r="L223" s="1564"/>
      <c r="M223" s="1564"/>
      <c r="N223" s="1564"/>
      <c r="O223" s="1564"/>
      <c r="P223" s="1564"/>
      <c r="Q223" s="1564"/>
      <c r="R223" s="1564"/>
      <c r="S223" s="1564"/>
      <c r="T223" s="1564"/>
      <c r="U223" s="1564"/>
      <c r="V223" s="1564"/>
      <c r="W223" s="1564"/>
      <c r="X223" s="1564"/>
      <c r="Y223" s="1564"/>
    </row>
    <row r="224" spans="1:25">
      <c r="A224" s="1542"/>
      <c r="B224" s="1564"/>
      <c r="C224" s="1564"/>
      <c r="D224" s="1564"/>
      <c r="E224" s="1564"/>
      <c r="F224" s="1564"/>
      <c r="G224" s="1987"/>
      <c r="H224" s="1564"/>
      <c r="I224" s="1564"/>
      <c r="J224" s="1564"/>
      <c r="K224" s="1564"/>
      <c r="L224" s="1564"/>
      <c r="M224" s="1564"/>
      <c r="N224" s="1564"/>
      <c r="O224" s="1564"/>
      <c r="P224" s="1564"/>
      <c r="Q224" s="1564"/>
      <c r="R224" s="1564"/>
      <c r="S224" s="1564"/>
      <c r="T224" s="1564"/>
      <c r="U224" s="1564"/>
      <c r="V224" s="1564"/>
      <c r="W224" s="1564"/>
      <c r="X224" s="1564"/>
      <c r="Y224" s="1564"/>
    </row>
    <row r="225" spans="1:7">
      <c r="A225" s="1542"/>
      <c r="B225" s="1564"/>
      <c r="C225" s="1564"/>
      <c r="D225" s="1564"/>
      <c r="E225" s="1564"/>
      <c r="F225" s="1564"/>
      <c r="G225" s="1987"/>
    </row>
    <row r="226" spans="1:7">
      <c r="A226" s="1542"/>
      <c r="B226" s="1564"/>
      <c r="C226" s="1564"/>
      <c r="D226" s="1564"/>
      <c r="E226" s="1564"/>
      <c r="F226" s="1564"/>
      <c r="G226" s="1987"/>
    </row>
    <row r="227" spans="1:7">
      <c r="A227" s="1542"/>
      <c r="B227" s="1564"/>
      <c r="C227" s="1564"/>
      <c r="D227" s="1564"/>
      <c r="E227" s="1564"/>
      <c r="F227" s="1564"/>
      <c r="G227" s="1987"/>
    </row>
    <row r="228" spans="1:7">
      <c r="A228" s="1542"/>
      <c r="B228" s="1564"/>
      <c r="C228" s="1564"/>
      <c r="D228" s="1564"/>
      <c r="E228" s="1564"/>
      <c r="F228" s="1564"/>
      <c r="G228" s="1987"/>
    </row>
    <row r="229" spans="1:7">
      <c r="A229" s="1542"/>
      <c r="B229" s="1564"/>
      <c r="C229" s="1564"/>
      <c r="D229" s="1564"/>
      <c r="E229" s="1564"/>
      <c r="F229" s="1564"/>
      <c r="G229" s="1987"/>
    </row>
    <row r="230" spans="1:7">
      <c r="A230" s="1542"/>
      <c r="B230" s="1564"/>
      <c r="C230" s="1564"/>
      <c r="D230" s="1564"/>
      <c r="E230" s="1564"/>
      <c r="F230" s="1564"/>
      <c r="G230" s="1987"/>
    </row>
    <row r="231" spans="1:7">
      <c r="A231" s="1542"/>
      <c r="B231" s="1564"/>
      <c r="C231" s="1564"/>
      <c r="D231" s="1564"/>
      <c r="E231" s="1564"/>
      <c r="F231" s="1564"/>
      <c r="G231" s="1987"/>
    </row>
    <row r="232" spans="1:7">
      <c r="A232" s="1542"/>
      <c r="B232" s="1564"/>
      <c r="C232" s="1564"/>
      <c r="D232" s="1564"/>
      <c r="E232" s="1564"/>
      <c r="F232" s="1564"/>
      <c r="G232" s="1987"/>
    </row>
    <row r="233" spans="1:7">
      <c r="A233" s="1542"/>
      <c r="B233" s="1564"/>
      <c r="C233" s="1564"/>
      <c r="D233" s="1564"/>
      <c r="E233" s="1564"/>
      <c r="F233" s="1564"/>
      <c r="G233" s="1987"/>
    </row>
    <row r="234" spans="1:7">
      <c r="A234" s="1542"/>
      <c r="B234" s="1564"/>
      <c r="C234" s="1564"/>
      <c r="D234" s="1564"/>
      <c r="E234" s="1564"/>
      <c r="F234" s="1564"/>
      <c r="G234" s="1987"/>
    </row>
    <row r="235" spans="1:7">
      <c r="A235" s="1542"/>
      <c r="B235" s="1564"/>
      <c r="C235" s="1564"/>
      <c r="D235" s="1564"/>
      <c r="E235" s="1564"/>
      <c r="F235" s="1564"/>
      <c r="G235" s="1987"/>
    </row>
    <row r="236" spans="1:7">
      <c r="A236" s="1542"/>
      <c r="B236" s="1564"/>
      <c r="C236" s="1564"/>
      <c r="D236" s="1564"/>
      <c r="E236" s="1564"/>
      <c r="F236" s="1564"/>
      <c r="G236" s="1987"/>
    </row>
    <row r="237" spans="1:7">
      <c r="A237" s="1542"/>
      <c r="B237" s="1564"/>
      <c r="C237" s="1564"/>
      <c r="D237" s="1564"/>
      <c r="E237" s="1564"/>
      <c r="F237" s="1564"/>
      <c r="G237" s="1987"/>
    </row>
    <row r="238" spans="1:7">
      <c r="A238" s="1542"/>
      <c r="B238" s="1564"/>
      <c r="C238" s="1564"/>
      <c r="D238" s="1564"/>
      <c r="E238" s="1564"/>
      <c r="F238" s="1564"/>
      <c r="G238" s="1987"/>
    </row>
    <row r="239" spans="1:7">
      <c r="A239" s="1542"/>
      <c r="B239" s="1564"/>
      <c r="C239" s="1564"/>
      <c r="D239" s="1564"/>
      <c r="E239" s="1564"/>
      <c r="F239" s="1564"/>
      <c r="G239" s="1987"/>
    </row>
    <row r="240" spans="1:7">
      <c r="A240" s="1542"/>
      <c r="B240" s="1564"/>
      <c r="C240" s="1564"/>
      <c r="D240" s="1564"/>
      <c r="E240" s="1564"/>
      <c r="F240" s="1564"/>
      <c r="G240" s="1987"/>
    </row>
    <row r="241" spans="1:7" ht="15.75" thickBot="1">
      <c r="A241" s="1778"/>
      <c r="B241" s="1575"/>
      <c r="C241" s="1989"/>
      <c r="D241" s="1989"/>
      <c r="E241" s="1989"/>
      <c r="F241" s="1575"/>
      <c r="G241" s="1996"/>
    </row>
    <row r="243" spans="1:7" ht="15.75">
      <c r="A243" s="2486" t="s">
        <v>4670</v>
      </c>
      <c r="B243" s="2618"/>
      <c r="C243" s="2618"/>
      <c r="D243" s="2618"/>
      <c r="E243" s="2619"/>
      <c r="F243" s="2486"/>
      <c r="G243" s="1564"/>
    </row>
    <row r="244" spans="1:7">
      <c r="A244" s="1579" t="s">
        <v>1198</v>
      </c>
      <c r="B244" s="1579"/>
      <c r="C244" s="1579"/>
      <c r="D244" s="1579"/>
      <c r="E244" s="1579"/>
      <c r="F244" s="1579"/>
      <c r="G244" s="1579"/>
    </row>
    <row r="245" spans="1:7" ht="15.75" thickBot="1">
      <c r="A245" s="1564"/>
      <c r="B245" s="1564" t="str">
        <f>'Data Sheet'!$C$25</f>
        <v>Orange &amp; Rockland Utilities, Inc</v>
      </c>
      <c r="C245" s="1564"/>
      <c r="D245" s="1564"/>
      <c r="E245" s="1564"/>
      <c r="F245" s="1992" t="str">
        <f>'Data Sheet'!$C$40</f>
        <v>April 30, 2017</v>
      </c>
      <c r="G245" s="1541" t="str">
        <f>'Data Sheet'!$C$38</f>
        <v>December 31, 2016</v>
      </c>
    </row>
    <row r="246" spans="1:7">
      <c r="A246" s="1538"/>
      <c r="B246" s="1694"/>
      <c r="C246" s="1694"/>
      <c r="D246" s="1694"/>
      <c r="E246" s="1694"/>
      <c r="F246" s="1694"/>
      <c r="G246" s="1896"/>
    </row>
    <row r="247" spans="1:7" ht="15.75">
      <c r="A247" s="1993"/>
      <c r="B247" s="1579" t="s">
        <v>1183</v>
      </c>
      <c r="C247" s="1579"/>
      <c r="D247" s="1579"/>
      <c r="E247" s="1579"/>
      <c r="F247" s="1579"/>
      <c r="G247" s="1994"/>
    </row>
    <row r="248" spans="1:7">
      <c r="A248" s="1542"/>
      <c r="B248" s="1564"/>
      <c r="C248" s="1564"/>
      <c r="D248" s="1564"/>
      <c r="E248" s="1564"/>
      <c r="F248" s="1564"/>
      <c r="G248" s="1544"/>
    </row>
    <row r="249" spans="1:7">
      <c r="A249" s="1553"/>
      <c r="B249" s="1580"/>
      <c r="C249" s="1580"/>
      <c r="D249" s="1580"/>
      <c r="E249" s="1580"/>
      <c r="F249" s="1580"/>
      <c r="G249" s="1995"/>
    </row>
    <row r="250" spans="1:7">
      <c r="A250" s="1542"/>
      <c r="B250" s="1564"/>
      <c r="C250" s="1564"/>
      <c r="D250" s="1564"/>
      <c r="E250" s="1564"/>
      <c r="F250" s="1564"/>
      <c r="G250" s="1987"/>
    </row>
    <row r="251" spans="1:7">
      <c r="A251" s="1542"/>
      <c r="B251" s="1564"/>
      <c r="C251" s="1564"/>
      <c r="D251" s="1564"/>
      <c r="E251" s="1564"/>
      <c r="F251" s="1564"/>
      <c r="G251" s="1987"/>
    </row>
    <row r="252" spans="1:7">
      <c r="A252" s="1542"/>
      <c r="B252" s="1564"/>
      <c r="C252" s="1564"/>
      <c r="D252" s="1564"/>
      <c r="E252" s="1564"/>
      <c r="F252" s="1564"/>
      <c r="G252" s="1987"/>
    </row>
    <row r="253" spans="1:7">
      <c r="A253" s="1542"/>
      <c r="B253" s="1564"/>
      <c r="C253" s="1564"/>
      <c r="D253" s="1564"/>
      <c r="E253" s="1564"/>
      <c r="F253" s="1564"/>
      <c r="G253" s="1987"/>
    </row>
    <row r="254" spans="1:7">
      <c r="A254" s="1542"/>
      <c r="B254" s="1564"/>
      <c r="C254" s="1564"/>
      <c r="D254" s="1564"/>
      <c r="E254" s="1564"/>
      <c r="F254" s="1564"/>
      <c r="G254" s="1987"/>
    </row>
    <row r="255" spans="1:7">
      <c r="A255" s="1542"/>
      <c r="B255" s="1564"/>
      <c r="C255" s="1564"/>
      <c r="D255" s="1564"/>
      <c r="E255" s="1564"/>
      <c r="F255" s="1564"/>
      <c r="G255" s="1987"/>
    </row>
    <row r="256" spans="1:7">
      <c r="A256" s="1542"/>
      <c r="B256" s="1564"/>
      <c r="C256" s="1564"/>
      <c r="D256" s="1564"/>
      <c r="E256" s="1564"/>
      <c r="F256" s="1564"/>
      <c r="G256" s="1987"/>
    </row>
    <row r="257" spans="1:7">
      <c r="A257" s="1542"/>
      <c r="B257" s="1564"/>
      <c r="C257" s="1564"/>
      <c r="D257" s="1564"/>
      <c r="E257" s="1564"/>
      <c r="F257" s="1564"/>
      <c r="G257" s="1987"/>
    </row>
    <row r="258" spans="1:7">
      <c r="A258" s="1542"/>
      <c r="B258" s="1564"/>
      <c r="C258" s="1558"/>
      <c r="D258" s="1564"/>
      <c r="E258" s="1558"/>
      <c r="F258" s="1558"/>
      <c r="G258" s="1987"/>
    </row>
    <row r="259" spans="1:7">
      <c r="A259" s="1542"/>
      <c r="B259" s="1564"/>
      <c r="C259" s="1564"/>
      <c r="D259" s="1564"/>
      <c r="E259" s="1564"/>
      <c r="F259" s="1564"/>
      <c r="G259" s="1987"/>
    </row>
    <row r="260" spans="1:7">
      <c r="A260" s="1542"/>
      <c r="B260" s="1564"/>
      <c r="C260" s="1564"/>
      <c r="D260" s="1564"/>
      <c r="E260" s="1564"/>
      <c r="F260" s="1564"/>
      <c r="G260" s="1987"/>
    </row>
    <row r="261" spans="1:7">
      <c r="A261" s="1542"/>
      <c r="B261" s="1564"/>
      <c r="C261" s="1564"/>
      <c r="D261" s="1564"/>
      <c r="E261" s="1564"/>
      <c r="F261" s="1564"/>
      <c r="G261" s="1987"/>
    </row>
    <row r="262" spans="1:7">
      <c r="A262" s="1542"/>
      <c r="B262" s="1564"/>
      <c r="C262" s="1564"/>
      <c r="D262" s="1564"/>
      <c r="E262" s="1564"/>
      <c r="F262" s="1564"/>
      <c r="G262" s="1987"/>
    </row>
    <row r="263" spans="1:7">
      <c r="A263" s="1542"/>
      <c r="B263" s="1564"/>
      <c r="C263" s="1564"/>
      <c r="D263" s="1564"/>
      <c r="E263" s="1564"/>
      <c r="F263" s="1564"/>
      <c r="G263" s="1987"/>
    </row>
    <row r="264" spans="1:7">
      <c r="A264" s="1542"/>
      <c r="B264" s="1564"/>
      <c r="C264" s="1564"/>
      <c r="D264" s="1564"/>
      <c r="E264" s="1564"/>
      <c r="F264" s="1564"/>
      <c r="G264" s="1987"/>
    </row>
    <row r="265" spans="1:7">
      <c r="A265" s="1542"/>
      <c r="B265" s="1564"/>
      <c r="C265" s="1564"/>
      <c r="D265" s="1564"/>
      <c r="E265" s="1564"/>
      <c r="F265" s="1564"/>
      <c r="G265" s="1987"/>
    </row>
    <row r="266" spans="1:7">
      <c r="A266" s="1542"/>
      <c r="B266" s="1564"/>
      <c r="C266" s="1564"/>
      <c r="D266" s="1564"/>
      <c r="E266" s="1564"/>
      <c r="F266" s="1564"/>
      <c r="G266" s="1987"/>
    </row>
    <row r="267" spans="1:7">
      <c r="A267" s="1542"/>
      <c r="B267" s="1564"/>
      <c r="C267" s="1564"/>
      <c r="D267" s="1564"/>
      <c r="E267" s="1564"/>
      <c r="F267" s="1564"/>
      <c r="G267" s="1987"/>
    </row>
    <row r="268" spans="1:7">
      <c r="A268" s="1542"/>
      <c r="B268" s="1564"/>
      <c r="C268" s="1564"/>
      <c r="D268" s="1564"/>
      <c r="E268" s="1564"/>
      <c r="F268" s="1564"/>
      <c r="G268" s="1987"/>
    </row>
    <row r="269" spans="1:7">
      <c r="A269" s="1542"/>
      <c r="B269" s="1564"/>
      <c r="C269" s="1564"/>
      <c r="D269" s="1564"/>
      <c r="E269" s="1564"/>
      <c r="F269" s="1564"/>
      <c r="G269" s="1987"/>
    </row>
    <row r="270" spans="1:7">
      <c r="A270" s="1542"/>
      <c r="B270" s="1564"/>
      <c r="C270" s="1564"/>
      <c r="D270" s="1564"/>
      <c r="E270" s="1564"/>
      <c r="F270" s="1564"/>
      <c r="G270" s="1987"/>
    </row>
    <row r="271" spans="1:7">
      <c r="A271" s="1542"/>
      <c r="B271" s="1564"/>
      <c r="C271" s="1564"/>
      <c r="D271" s="1564"/>
      <c r="E271" s="1564"/>
      <c r="F271" s="1564"/>
      <c r="G271" s="1987"/>
    </row>
    <row r="272" spans="1:7">
      <c r="A272" s="1542"/>
      <c r="B272" s="1564"/>
      <c r="C272" s="1564"/>
      <c r="D272" s="1564"/>
      <c r="E272" s="1564"/>
      <c r="F272" s="1564"/>
      <c r="G272" s="1987"/>
    </row>
    <row r="273" spans="1:7">
      <c r="A273" s="1542"/>
      <c r="B273" s="1564"/>
      <c r="C273" s="1564"/>
      <c r="D273" s="1564"/>
      <c r="E273" s="1564"/>
      <c r="F273" s="1564"/>
      <c r="G273" s="1987"/>
    </row>
    <row r="274" spans="1:7">
      <c r="A274" s="1542"/>
      <c r="B274" s="1564"/>
      <c r="C274" s="1564"/>
      <c r="D274" s="1564"/>
      <c r="E274" s="1564"/>
      <c r="F274" s="1564"/>
      <c r="G274" s="1987"/>
    </row>
    <row r="275" spans="1:7">
      <c r="A275" s="1542"/>
      <c r="B275" s="1564"/>
      <c r="C275" s="1564"/>
      <c r="D275" s="1564"/>
      <c r="E275" s="1564"/>
      <c r="F275" s="1564"/>
      <c r="G275" s="1987"/>
    </row>
    <row r="276" spans="1:7">
      <c r="A276" s="1542"/>
      <c r="B276" s="1564"/>
      <c r="C276" s="1564"/>
      <c r="D276" s="1564"/>
      <c r="E276" s="1564"/>
      <c r="F276" s="1564"/>
      <c r="G276" s="1987"/>
    </row>
    <row r="277" spans="1:7">
      <c r="A277" s="1542"/>
      <c r="B277" s="1564"/>
      <c r="C277" s="1564"/>
      <c r="D277" s="1564"/>
      <c r="E277" s="1564"/>
      <c r="F277" s="1564"/>
      <c r="G277" s="1987"/>
    </row>
    <row r="278" spans="1:7">
      <c r="A278" s="1542"/>
      <c r="B278" s="1564"/>
      <c r="C278" s="1564"/>
      <c r="D278" s="1564"/>
      <c r="E278" s="1564"/>
      <c r="F278" s="1564"/>
      <c r="G278" s="1987"/>
    </row>
    <row r="279" spans="1:7">
      <c r="A279" s="1542"/>
      <c r="B279" s="1564"/>
      <c r="C279" s="1564"/>
      <c r="D279" s="1564"/>
      <c r="E279" s="1564"/>
      <c r="F279" s="1564"/>
      <c r="G279" s="1987"/>
    </row>
    <row r="280" spans="1:7">
      <c r="A280" s="1542"/>
      <c r="B280" s="1564"/>
      <c r="C280" s="1564"/>
      <c r="D280" s="1564"/>
      <c r="E280" s="1564"/>
      <c r="F280" s="1564"/>
      <c r="G280" s="1987"/>
    </row>
    <row r="281" spans="1:7">
      <c r="A281" s="1542"/>
      <c r="B281" s="1564"/>
      <c r="C281" s="1564"/>
      <c r="D281" s="1564"/>
      <c r="E281" s="1564"/>
      <c r="F281" s="1564"/>
      <c r="G281" s="1987"/>
    </row>
    <row r="282" spans="1:7">
      <c r="A282" s="1542"/>
      <c r="B282" s="1564"/>
      <c r="C282" s="1564"/>
      <c r="D282" s="1564"/>
      <c r="E282" s="1564"/>
      <c r="F282" s="1564"/>
      <c r="G282" s="1987"/>
    </row>
    <row r="283" spans="1:7">
      <c r="A283" s="1542"/>
      <c r="B283" s="1564"/>
      <c r="C283" s="1564"/>
      <c r="D283" s="1564"/>
      <c r="E283" s="1564"/>
      <c r="F283" s="1564"/>
      <c r="G283" s="1987"/>
    </row>
    <row r="284" spans="1:7">
      <c r="A284" s="1542"/>
      <c r="B284" s="1564"/>
      <c r="C284" s="1564"/>
      <c r="D284" s="1564"/>
      <c r="E284" s="1564"/>
      <c r="F284" s="1564"/>
      <c r="G284" s="1987"/>
    </row>
    <row r="285" spans="1:7">
      <c r="A285" s="1542"/>
      <c r="B285" s="1564"/>
      <c r="C285" s="1564"/>
      <c r="D285" s="1564"/>
      <c r="E285" s="1564"/>
      <c r="F285" s="1564"/>
      <c r="G285" s="1987"/>
    </row>
    <row r="286" spans="1:7">
      <c r="A286" s="1542"/>
      <c r="B286" s="1564"/>
      <c r="C286" s="1564"/>
      <c r="D286" s="1564"/>
      <c r="E286" s="1564"/>
      <c r="F286" s="1564"/>
      <c r="G286" s="1987"/>
    </row>
    <row r="287" spans="1:7">
      <c r="A287" s="1542"/>
      <c r="B287" s="1564"/>
      <c r="C287" s="1564"/>
      <c r="D287" s="1564"/>
      <c r="E287" s="1564"/>
      <c r="F287" s="1564"/>
      <c r="G287" s="1987"/>
    </row>
    <row r="288" spans="1:7">
      <c r="A288" s="1542"/>
      <c r="B288" s="1564"/>
      <c r="C288" s="1564"/>
      <c r="D288" s="1564"/>
      <c r="E288" s="1564"/>
      <c r="F288" s="1564"/>
      <c r="G288" s="1987"/>
    </row>
    <row r="289" spans="1:7">
      <c r="A289" s="1542"/>
      <c r="B289" s="1564"/>
      <c r="C289" s="1564"/>
      <c r="D289" s="1564"/>
      <c r="E289" s="1564"/>
      <c r="F289" s="1564"/>
      <c r="G289" s="1987"/>
    </row>
    <row r="290" spans="1:7">
      <c r="A290" s="1542"/>
      <c r="B290" s="1564"/>
      <c r="C290" s="1564"/>
      <c r="D290" s="1564"/>
      <c r="E290" s="1564"/>
      <c r="F290" s="1564"/>
      <c r="G290" s="1987"/>
    </row>
    <row r="291" spans="1:7">
      <c r="A291" s="1542"/>
      <c r="B291" s="1564"/>
      <c r="C291" s="1564"/>
      <c r="D291" s="1564"/>
      <c r="E291" s="1564"/>
      <c r="F291" s="1564"/>
      <c r="G291" s="1987"/>
    </row>
    <row r="292" spans="1:7">
      <c r="A292" s="1542"/>
      <c r="B292" s="1564"/>
      <c r="C292" s="1564"/>
      <c r="D292" s="1564"/>
      <c r="E292" s="1564"/>
      <c r="F292" s="1564"/>
      <c r="G292" s="1987"/>
    </row>
    <row r="293" spans="1:7">
      <c r="A293" s="1542"/>
      <c r="B293" s="1564"/>
      <c r="C293" s="1564"/>
      <c r="D293" s="1564"/>
      <c r="E293" s="1564"/>
      <c r="F293" s="1564"/>
      <c r="G293" s="1987"/>
    </row>
    <row r="294" spans="1:7">
      <c r="A294" s="1542"/>
      <c r="B294" s="1564"/>
      <c r="C294" s="1564"/>
      <c r="D294" s="1564"/>
      <c r="E294" s="1564"/>
      <c r="F294" s="1564"/>
      <c r="G294" s="1987"/>
    </row>
    <row r="295" spans="1:7">
      <c r="A295" s="1542"/>
      <c r="B295" s="1564"/>
      <c r="C295" s="1564"/>
      <c r="D295" s="1564"/>
      <c r="E295" s="1564"/>
      <c r="F295" s="1564"/>
      <c r="G295" s="1987"/>
    </row>
    <row r="296" spans="1:7">
      <c r="A296" s="1542"/>
      <c r="B296" s="1564"/>
      <c r="C296" s="1564"/>
      <c r="D296" s="1564"/>
      <c r="E296" s="1564"/>
      <c r="F296" s="1564"/>
      <c r="G296" s="1987"/>
    </row>
    <row r="297" spans="1:7">
      <c r="A297" s="1542"/>
      <c r="B297" s="1564"/>
      <c r="C297" s="1564"/>
      <c r="D297" s="1564"/>
      <c r="E297" s="1564"/>
      <c r="F297" s="1564"/>
      <c r="G297" s="1987"/>
    </row>
    <row r="298" spans="1:7">
      <c r="A298" s="1542"/>
      <c r="B298" s="1564"/>
      <c r="C298" s="1564"/>
      <c r="D298" s="1564"/>
      <c r="E298" s="1564"/>
      <c r="F298" s="1564"/>
      <c r="G298" s="1987"/>
    </row>
    <row r="299" spans="1:7">
      <c r="A299" s="1542"/>
      <c r="B299" s="1564"/>
      <c r="C299" s="1564"/>
      <c r="D299" s="1564"/>
      <c r="E299" s="1564"/>
      <c r="F299" s="1564"/>
      <c r="G299" s="1987"/>
    </row>
    <row r="300" spans="1:7">
      <c r="A300" s="1542"/>
      <c r="B300" s="1564"/>
      <c r="C300" s="1564"/>
      <c r="D300" s="1564"/>
      <c r="E300" s="1564"/>
      <c r="F300" s="1564"/>
      <c r="G300" s="1987"/>
    </row>
    <row r="301" spans="1:7">
      <c r="A301" s="1542"/>
      <c r="B301" s="1564"/>
      <c r="C301" s="1564"/>
      <c r="D301" s="1564"/>
      <c r="E301" s="1564"/>
      <c r="F301" s="1564"/>
      <c r="G301" s="1987"/>
    </row>
    <row r="302" spans="1:7" ht="15.75" thickBot="1">
      <c r="A302" s="1778"/>
      <c r="B302" s="1575"/>
      <c r="C302" s="1989"/>
      <c r="D302" s="1989"/>
      <c r="E302" s="1989"/>
      <c r="F302" s="1575"/>
      <c r="G302" s="1996"/>
    </row>
    <row r="304" spans="1:7" ht="15.75">
      <c r="A304" s="2486" t="s">
        <v>4670</v>
      </c>
      <c r="B304" s="2618"/>
      <c r="C304" s="2618"/>
      <c r="D304" s="2618"/>
      <c r="E304" s="2619"/>
      <c r="F304" s="2486"/>
      <c r="G304" s="1564"/>
    </row>
    <row r="305" spans="1:7">
      <c r="A305" s="1579" t="s">
        <v>1199</v>
      </c>
      <c r="B305" s="1579"/>
      <c r="C305" s="1579"/>
      <c r="D305" s="1579"/>
      <c r="E305" s="1579"/>
      <c r="F305" s="1579"/>
      <c r="G305" s="1579"/>
    </row>
  </sheetData>
  <printOptions horizontalCentered="1" verticalCentered="1"/>
  <pageMargins left="0.5" right="0.5" top="0.5" bottom="0.5" header="0.5" footer="0.5"/>
  <pageSetup scale="64" fitToHeight="5" orientation="portrait" r:id="rId1"/>
  <headerFooter alignWithMargins="0"/>
  <rowBreaks count="4" manualBreakCount="4">
    <brk id="61" max="16383" man="1"/>
    <brk id="122" max="6" man="1"/>
    <brk id="183" max="6" man="1"/>
    <brk id="244"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86"/>
  <sheetViews>
    <sheetView defaultGridColor="0" view="pageBreakPreview" topLeftCell="A4" colorId="22" zoomScale="80" zoomScaleNormal="100" zoomScaleSheetLayoutView="80" workbookViewId="0">
      <selection activeCell="D27" sqref="D27"/>
    </sheetView>
  </sheetViews>
  <sheetFormatPr defaultColWidth="9.6640625" defaultRowHeight="15"/>
  <cols>
    <col min="1" max="1" width="4.6640625" style="9" customWidth="1"/>
    <col min="2" max="2" width="1.6640625" style="9" customWidth="1"/>
    <col min="3" max="3" width="30.6640625" style="9" customWidth="1"/>
    <col min="4" max="4" width="28.6640625" style="9" customWidth="1"/>
    <col min="5" max="5" width="14.5546875" style="9" customWidth="1"/>
    <col min="6" max="6" width="27.88671875" style="9" customWidth="1"/>
    <col min="7" max="7" width="9.88671875" style="9" customWidth="1"/>
    <col min="8" max="16384" width="9.6640625" style="9"/>
  </cols>
  <sheetData>
    <row r="1" spans="1:56" ht="15" customHeight="1">
      <c r="A1" s="29" t="s">
        <v>407</v>
      </c>
      <c r="B1" s="66"/>
      <c r="C1" s="66"/>
      <c r="D1" s="230" t="s">
        <v>3296</v>
      </c>
      <c r="E1" s="231" t="s">
        <v>1806</v>
      </c>
      <c r="F1" s="261" t="s">
        <v>1807</v>
      </c>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15" customHeight="1">
      <c r="A2" s="72" t="str">
        <f>'Data Sheet'!$C$25</f>
        <v>Orange &amp; Rockland Utilities, Inc</v>
      </c>
      <c r="B2" s="17"/>
      <c r="C2" s="17"/>
      <c r="D2" s="78" t="s">
        <v>1823</v>
      </c>
      <c r="E2" s="98" t="s">
        <v>3315</v>
      </c>
      <c r="F2" s="83"/>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 customHeight="1">
      <c r="A3" s="72"/>
      <c r="B3" s="17"/>
      <c r="C3" s="17"/>
      <c r="D3" s="78" t="s">
        <v>408</v>
      </c>
      <c r="E3" s="691" t="str">
        <f>'Data Sheet'!$C$40</f>
        <v>April 30, 2017</v>
      </c>
      <c r="F3" s="111" t="str">
        <f>'Data Sheet'!$C$38</f>
        <v>December 31, 2016</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5" customHeight="1">
      <c r="A4" s="232" t="s">
        <v>1810</v>
      </c>
      <c r="B4" s="233"/>
      <c r="C4" s="233"/>
      <c r="D4" s="233"/>
      <c r="E4" s="233"/>
      <c r="F4" s="234"/>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5" customHeight="1">
      <c r="A5" s="72"/>
      <c r="B5" s="17"/>
      <c r="C5" s="17"/>
      <c r="D5" s="17"/>
      <c r="E5" s="17"/>
      <c r="F5" s="73"/>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ht="15" customHeight="1">
      <c r="A6" s="235" t="s">
        <v>1811</v>
      </c>
      <c r="B6" s="236"/>
      <c r="C6" s="236"/>
      <c r="D6" s="236"/>
      <c r="E6" s="236"/>
      <c r="F6" s="23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ht="15" customHeight="1">
      <c r="A7" s="235" t="s">
        <v>1812</v>
      </c>
      <c r="B7" s="236"/>
      <c r="C7" s="236"/>
      <c r="D7" s="236"/>
      <c r="E7" s="236"/>
      <c r="F7" s="23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row>
    <row r="8" spans="1:56" ht="15" customHeight="1">
      <c r="A8" s="235"/>
      <c r="B8" s="236"/>
      <c r="C8" s="236"/>
      <c r="D8" s="236"/>
      <c r="E8" s="236"/>
      <c r="F8" s="23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ht="15" customHeight="1">
      <c r="A9" s="235" t="s">
        <v>99</v>
      </c>
      <c r="B9" s="236"/>
      <c r="C9" s="236"/>
      <c r="D9" s="236"/>
      <c r="E9" s="236"/>
      <c r="F9" s="23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pans="1:56" ht="15" customHeight="1">
      <c r="A10" s="235"/>
      <c r="B10" s="236"/>
      <c r="C10" s="236"/>
      <c r="D10" s="236"/>
      <c r="E10" s="236"/>
      <c r="F10" s="23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ht="15" customHeight="1">
      <c r="A11" s="235" t="s">
        <v>100</v>
      </c>
      <c r="B11" s="236"/>
      <c r="C11" s="236"/>
      <c r="D11" s="236"/>
      <c r="E11" s="236"/>
      <c r="F11" s="23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pans="1:56" ht="15" customHeight="1">
      <c r="A12" s="235" t="s">
        <v>101</v>
      </c>
      <c r="B12" s="236"/>
      <c r="C12" s="236"/>
      <c r="D12" s="236"/>
      <c r="E12" s="236"/>
      <c r="F12" s="23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15" customHeight="1">
      <c r="A13" s="235" t="s">
        <v>102</v>
      </c>
      <c r="B13" s="236"/>
      <c r="C13" s="236"/>
      <c r="D13" s="236"/>
      <c r="E13" s="236"/>
      <c r="F13" s="23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15" customHeight="1">
      <c r="A14" s="235"/>
      <c r="B14" s="236"/>
      <c r="C14" s="236"/>
      <c r="D14" s="236"/>
      <c r="E14" s="236"/>
      <c r="F14" s="23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ht="15" customHeight="1">
      <c r="A15" s="235" t="s">
        <v>103</v>
      </c>
      <c r="B15" s="236"/>
      <c r="C15" s="236"/>
      <c r="D15" s="236"/>
      <c r="E15" s="236"/>
      <c r="F15" s="23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1:56" ht="15" customHeight="1">
      <c r="A16" s="235" t="s">
        <v>104</v>
      </c>
      <c r="B16" s="236"/>
      <c r="C16" s="236"/>
      <c r="D16" s="236"/>
      <c r="E16" s="236"/>
      <c r="F16" s="23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ht="15" customHeight="1">
      <c r="A17" s="74"/>
      <c r="B17" s="77"/>
      <c r="C17" s="77"/>
      <c r="D17" s="77"/>
      <c r="E17" s="77"/>
      <c r="F17" s="76"/>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c r="A18" s="72"/>
      <c r="B18" s="98"/>
      <c r="C18" s="17"/>
      <c r="D18" s="17"/>
      <c r="E18" s="17"/>
      <c r="F18" s="239" t="s">
        <v>105</v>
      </c>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c r="A19" s="240" t="s">
        <v>1733</v>
      </c>
      <c r="B19" s="98"/>
      <c r="C19" s="17" t="s">
        <v>106</v>
      </c>
      <c r="D19" s="17"/>
      <c r="E19" s="17"/>
      <c r="F19" s="552" t="s">
        <v>107</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c r="A20" s="241" t="s">
        <v>1736</v>
      </c>
      <c r="B20" s="105"/>
      <c r="C20" s="77" t="s">
        <v>108</v>
      </c>
      <c r="D20" s="77"/>
      <c r="E20" s="77"/>
      <c r="F20" s="653" t="s">
        <v>3027</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c r="A21" s="72"/>
      <c r="B21" s="98"/>
      <c r="C21" s="17"/>
      <c r="D21" s="17"/>
      <c r="E21" s="17"/>
      <c r="F21" s="283"/>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row>
    <row r="22" spans="1:56" ht="15.75">
      <c r="A22" s="72">
        <v>1</v>
      </c>
      <c r="B22" s="298" t="s">
        <v>3003</v>
      </c>
      <c r="C22" s="17"/>
      <c r="D22" s="3379" t="s">
        <v>5987</v>
      </c>
      <c r="E22" s="17"/>
      <c r="F22" s="83"/>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row>
    <row r="23" spans="1:56">
      <c r="A23" s="72">
        <v>2</v>
      </c>
      <c r="B23" s="98"/>
      <c r="C23" s="17"/>
      <c r="D23" s="17"/>
      <c r="E23" s="17"/>
      <c r="F23" s="283"/>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c r="A24" s="72">
        <v>3</v>
      </c>
      <c r="B24" s="98"/>
      <c r="C24" s="17"/>
      <c r="D24" s="17"/>
      <c r="E24" s="17"/>
      <c r="F24" s="284"/>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c r="A25" s="72">
        <v>4</v>
      </c>
      <c r="B25" s="98"/>
      <c r="C25" s="17"/>
      <c r="D25" s="17"/>
      <c r="E25" s="17"/>
      <c r="F25" s="284"/>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row>
    <row r="26" spans="1:56">
      <c r="A26" s="72">
        <v>5</v>
      </c>
      <c r="B26" s="98"/>
      <c r="C26" s="17"/>
      <c r="D26" s="17"/>
      <c r="E26" s="17"/>
      <c r="F26" s="284"/>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c r="A27" s="72">
        <v>6</v>
      </c>
      <c r="B27" s="98"/>
      <c r="C27" s="17"/>
      <c r="D27" s="17"/>
      <c r="E27" s="17"/>
      <c r="F27" s="284"/>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c r="A28" s="72">
        <v>7</v>
      </c>
      <c r="B28" s="98"/>
      <c r="C28" s="17"/>
      <c r="D28" s="17"/>
      <c r="E28" s="17"/>
      <c r="F28" s="284"/>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c r="A29" s="72">
        <v>8</v>
      </c>
      <c r="B29" s="98"/>
      <c r="C29" s="17"/>
      <c r="D29" s="17"/>
      <c r="E29" s="17"/>
      <c r="F29" s="284"/>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c r="A30" s="72">
        <v>9</v>
      </c>
      <c r="B30" s="98"/>
      <c r="C30" s="17"/>
      <c r="D30" s="17"/>
      <c r="E30" s="17"/>
      <c r="F30" s="284"/>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c r="A31" s="72">
        <v>10</v>
      </c>
      <c r="B31" s="98"/>
      <c r="C31" s="17"/>
      <c r="D31" s="17"/>
      <c r="E31" s="17"/>
      <c r="F31" s="284"/>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c r="A32" s="72">
        <v>11</v>
      </c>
      <c r="B32" s="98"/>
      <c r="C32" s="17"/>
      <c r="D32" s="17"/>
      <c r="E32" s="17"/>
      <c r="F32" s="284"/>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56">
      <c r="A33" s="72">
        <v>12</v>
      </c>
      <c r="B33" s="98"/>
      <c r="C33" s="17"/>
      <c r="D33" s="17"/>
      <c r="E33" s="17"/>
      <c r="F33" s="284"/>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56">
      <c r="A34" s="72">
        <v>13</v>
      </c>
      <c r="B34" s="98"/>
      <c r="C34" s="17"/>
      <c r="D34" s="17"/>
      <c r="E34" s="17"/>
      <c r="F34" s="284"/>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c r="A35" s="72">
        <v>14</v>
      </c>
      <c r="B35" s="98"/>
      <c r="C35" s="17"/>
      <c r="D35" s="17"/>
      <c r="E35" s="17"/>
      <c r="F35" s="284"/>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56">
      <c r="A36" s="72">
        <v>15</v>
      </c>
      <c r="B36" s="98"/>
      <c r="C36" s="17"/>
      <c r="D36" s="17"/>
      <c r="E36" s="17"/>
      <c r="F36" s="284"/>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56">
      <c r="A37" s="72">
        <v>16</v>
      </c>
      <c r="B37" s="98"/>
      <c r="C37" s="17"/>
      <c r="D37" s="17"/>
      <c r="E37" s="17"/>
      <c r="F37" s="284"/>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56">
      <c r="A38" s="72">
        <v>17</v>
      </c>
      <c r="B38" s="98"/>
      <c r="C38" s="17"/>
      <c r="D38" s="17"/>
      <c r="E38" s="17"/>
      <c r="F38" s="284"/>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56">
      <c r="A39" s="72">
        <v>18</v>
      </c>
      <c r="B39" s="98"/>
      <c r="C39" s="17" t="s">
        <v>109</v>
      </c>
      <c r="D39" s="17"/>
      <c r="E39" s="17"/>
      <c r="F39" s="284"/>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56">
      <c r="A40" s="72">
        <v>19</v>
      </c>
      <c r="B40" s="98"/>
      <c r="C40" s="17"/>
      <c r="D40" s="17" t="s">
        <v>1193</v>
      </c>
      <c r="E40" s="17"/>
      <c r="F40" s="265">
        <f>SUM(F21:F39)</f>
        <v>0</v>
      </c>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56">
      <c r="A41" s="72">
        <v>20</v>
      </c>
      <c r="B41" s="298" t="s">
        <v>3004</v>
      </c>
      <c r="C41" s="17"/>
      <c r="D41" s="17"/>
      <c r="E41" s="17"/>
      <c r="F41" s="283"/>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56">
      <c r="A42" s="72">
        <v>21</v>
      </c>
      <c r="B42" s="98"/>
      <c r="C42" s="17"/>
      <c r="D42" s="17"/>
      <c r="E42" s="17"/>
      <c r="F42" s="283"/>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6">
      <c r="A43" s="72">
        <v>22</v>
      </c>
      <c r="B43" s="98"/>
      <c r="C43" s="17"/>
      <c r="D43" s="17"/>
      <c r="E43" s="17"/>
      <c r="F43" s="284"/>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56">
      <c r="A44" s="72">
        <v>23</v>
      </c>
      <c r="B44" s="98"/>
      <c r="C44" s="17"/>
      <c r="D44" s="17"/>
      <c r="E44" s="17"/>
      <c r="F44" s="284"/>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56">
      <c r="A45" s="72">
        <v>24</v>
      </c>
      <c r="B45" s="98"/>
      <c r="C45" s="17"/>
      <c r="D45" s="17"/>
      <c r="E45" s="17"/>
      <c r="F45" s="284"/>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56">
      <c r="A46" s="72">
        <v>25</v>
      </c>
      <c r="B46" s="98"/>
      <c r="C46" s="17"/>
      <c r="D46" s="17"/>
      <c r="E46" s="17"/>
      <c r="F46" s="284"/>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56">
      <c r="A47" s="72">
        <v>26</v>
      </c>
      <c r="B47" s="98"/>
      <c r="C47" s="17"/>
      <c r="D47" s="17"/>
      <c r="E47" s="17"/>
      <c r="F47" s="284"/>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56">
      <c r="A48" s="72">
        <v>27</v>
      </c>
      <c r="B48" s="98"/>
      <c r="C48" s="17"/>
      <c r="D48" s="17"/>
      <c r="E48" s="17"/>
      <c r="F48" s="284"/>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56">
      <c r="A49" s="72">
        <v>28</v>
      </c>
      <c r="B49" s="98"/>
      <c r="C49" s="17"/>
      <c r="D49" s="17"/>
      <c r="E49" s="17"/>
      <c r="F49" s="284"/>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56">
      <c r="A50" s="72">
        <v>29</v>
      </c>
      <c r="B50" s="98"/>
      <c r="C50" s="17"/>
      <c r="D50" s="17"/>
      <c r="E50" s="17"/>
      <c r="F50" s="284"/>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56">
      <c r="A51" s="72">
        <v>30</v>
      </c>
      <c r="B51" s="98"/>
      <c r="C51" s="17"/>
      <c r="D51" s="17"/>
      <c r="E51" s="17"/>
      <c r="F51" s="284"/>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56">
      <c r="A52" s="72">
        <v>31</v>
      </c>
      <c r="B52" s="98"/>
      <c r="C52" s="17" t="s">
        <v>109</v>
      </c>
      <c r="D52" s="17"/>
      <c r="E52" s="17"/>
      <c r="F52" s="283"/>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56">
      <c r="A53" s="72">
        <v>32</v>
      </c>
      <c r="B53" s="98"/>
      <c r="C53" s="17"/>
      <c r="D53" s="17" t="s">
        <v>1193</v>
      </c>
      <c r="E53" s="17"/>
      <c r="F53" s="265">
        <f>SUM(F41:F52)</f>
        <v>0</v>
      </c>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56">
      <c r="A54" s="72">
        <v>33</v>
      </c>
      <c r="B54" s="298" t="s">
        <v>3553</v>
      </c>
      <c r="C54" s="17"/>
      <c r="D54" s="17"/>
      <c r="E54" s="17"/>
      <c r="F54" s="283"/>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56">
      <c r="A55" s="72">
        <v>34</v>
      </c>
      <c r="B55" s="98"/>
      <c r="C55" s="17"/>
      <c r="D55" s="17"/>
      <c r="E55" s="17"/>
      <c r="F55" s="283"/>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56">
      <c r="A56" s="72">
        <v>35</v>
      </c>
      <c r="B56" s="98"/>
      <c r="C56" s="17"/>
      <c r="D56" s="17"/>
      <c r="E56" s="17"/>
      <c r="F56" s="284"/>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56">
      <c r="A57" s="72">
        <v>36</v>
      </c>
      <c r="B57" s="98"/>
      <c r="C57" s="17"/>
      <c r="D57" s="17"/>
      <c r="E57" s="17"/>
      <c r="F57" s="284"/>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56">
      <c r="A58" s="72">
        <v>37</v>
      </c>
      <c r="B58" s="98"/>
      <c r="C58" s="17"/>
      <c r="D58" s="17"/>
      <c r="E58" s="17"/>
      <c r="F58" s="284"/>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56">
      <c r="A59" s="72">
        <v>38</v>
      </c>
      <c r="B59" s="98"/>
      <c r="C59" s="17"/>
      <c r="D59" s="17"/>
      <c r="E59" s="17"/>
      <c r="F59" s="284"/>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56">
      <c r="A60" s="72">
        <v>39</v>
      </c>
      <c r="B60" s="98"/>
      <c r="C60" s="17"/>
      <c r="D60" s="17"/>
      <c r="E60" s="17"/>
      <c r="F60" s="284"/>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56">
      <c r="A61" s="72">
        <v>40</v>
      </c>
      <c r="B61" s="98"/>
      <c r="C61" s="17"/>
      <c r="D61" s="17"/>
      <c r="E61" s="17"/>
      <c r="F61" s="284"/>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56">
      <c r="A62" s="72">
        <v>41</v>
      </c>
      <c r="B62" s="98"/>
      <c r="C62" s="17"/>
      <c r="D62" s="17"/>
      <c r="E62" s="17"/>
      <c r="F62" s="284"/>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56">
      <c r="A63" s="72">
        <v>42</v>
      </c>
      <c r="B63" s="98"/>
      <c r="C63" s="17"/>
      <c r="D63" s="17"/>
      <c r="E63" s="17"/>
      <c r="F63" s="284"/>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56">
      <c r="A64" s="72">
        <v>43</v>
      </c>
      <c r="B64" s="98"/>
      <c r="C64" s="17"/>
      <c r="D64" s="17"/>
      <c r="E64" s="17"/>
      <c r="F64" s="284"/>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56">
      <c r="A65" s="72">
        <v>44</v>
      </c>
      <c r="B65" s="98"/>
      <c r="C65" s="17" t="s">
        <v>109</v>
      </c>
      <c r="D65" s="17"/>
      <c r="E65" s="17"/>
      <c r="F65" s="284"/>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56">
      <c r="A66" s="72">
        <v>45</v>
      </c>
      <c r="B66" s="98"/>
      <c r="C66" s="17"/>
      <c r="D66" s="17" t="s">
        <v>1193</v>
      </c>
      <c r="E66" s="17"/>
      <c r="F66" s="265">
        <f>SUM(F54:F65)</f>
        <v>0</v>
      </c>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56" ht="15.75" thickBot="1">
      <c r="A67" s="299">
        <v>46</v>
      </c>
      <c r="B67" s="256"/>
      <c r="C67" s="275" t="s">
        <v>172</v>
      </c>
      <c r="D67" s="275" t="s">
        <v>2925</v>
      </c>
      <c r="E67" s="275"/>
      <c r="F67" s="272">
        <f>SUM(F40+F53+F66)</f>
        <v>0</v>
      </c>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56" ht="15.75">
      <c r="A68" s="115" t="s">
        <v>110</v>
      </c>
      <c r="B68" s="17"/>
      <c r="C68" s="17"/>
      <c r="D68" s="115"/>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56">
      <c r="A69" s="69" t="s">
        <v>111</v>
      </c>
      <c r="B69" s="69"/>
      <c r="C69" s="69"/>
      <c r="D69" s="69"/>
      <c r="E69" s="69"/>
      <c r="F69" s="69"/>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56">
      <c r="A70" s="17"/>
      <c r="B70" s="17"/>
      <c r="C70" s="17"/>
      <c r="D70" s="17"/>
      <c r="E70" s="17"/>
      <c r="F70" s="69"/>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56">
      <c r="A71" s="17"/>
      <c r="B71"/>
      <c r="C71"/>
      <c r="D71"/>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56">
      <c r="A72" s="17"/>
      <c r="B72"/>
      <c r="C72"/>
      <c r="D72"/>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56">
      <c r="A73" s="17"/>
      <c r="B73"/>
      <c r="C73"/>
      <c r="D73"/>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56">
      <c r="A74" s="17"/>
      <c r="B74"/>
      <c r="C74"/>
      <c r="D74"/>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56">
      <c r="A75" s="17"/>
      <c r="B75"/>
      <c r="C75"/>
      <c r="D75"/>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56">
      <c r="A76" s="17"/>
      <c r="B76"/>
      <c r="C76"/>
      <c r="D7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56">
      <c r="A77" s="17"/>
      <c r="B77"/>
      <c r="C77"/>
      <c r="D7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56">
      <c r="A78" s="17"/>
      <c r="B78"/>
      <c r="C78"/>
      <c r="D7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56">
      <c r="A79" s="17"/>
      <c r="B79"/>
      <c r="C79"/>
      <c r="D7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56">
      <c r="A80" s="17"/>
      <c r="B80"/>
      <c r="C80"/>
      <c r="D80"/>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c r="A81" s="17"/>
      <c r="B81"/>
      <c r="C81"/>
      <c r="D81"/>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c r="A82" s="17"/>
      <c r="B82"/>
      <c r="C82"/>
      <c r="D82"/>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spans="1:56">
      <c r="A83" s="17"/>
      <c r="B83"/>
      <c r="C83"/>
      <c r="D83"/>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spans="1:56">
      <c r="A84" s="17"/>
      <c r="B84"/>
      <c r="C84"/>
      <c r="D84"/>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spans="1:56">
      <c r="A85" s="17"/>
      <c r="B85"/>
      <c r="C85"/>
      <c r="D85"/>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spans="1:5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sheetData>
  <printOptions horizontalCentered="1" verticalCentered="1"/>
  <pageMargins left="0.5" right="0.5" top="0.5" bottom="0.5" header="0.5" footer="0.5"/>
  <pageSetup scale="6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33"/>
  <sheetViews>
    <sheetView defaultGridColor="0" view="pageBreakPreview" colorId="22" zoomScale="80" zoomScaleNormal="85" zoomScaleSheetLayoutView="80" workbookViewId="0"/>
  </sheetViews>
  <sheetFormatPr defaultColWidth="9.6640625" defaultRowHeight="15"/>
  <cols>
    <col min="1" max="1" width="8.6640625" style="9" customWidth="1"/>
    <col min="2" max="2" width="4.6640625" style="9" customWidth="1"/>
    <col min="3" max="3" width="20.6640625" style="9" customWidth="1"/>
    <col min="4" max="4" width="3.6640625" style="9" customWidth="1"/>
    <col min="5" max="5" width="19" style="9" customWidth="1"/>
    <col min="6" max="6" width="22.6640625" style="9" customWidth="1"/>
    <col min="7" max="7" width="22.21875" style="9" customWidth="1"/>
    <col min="8" max="16384" width="9.6640625" style="9"/>
  </cols>
  <sheetData>
    <row r="1" spans="1:7">
      <c r="A1" s="29" t="s">
        <v>1804</v>
      </c>
      <c r="B1" s="66"/>
      <c r="C1" s="229"/>
      <c r="D1" s="231" t="s">
        <v>3296</v>
      </c>
      <c r="E1" s="66"/>
      <c r="F1" s="231" t="s">
        <v>1806</v>
      </c>
      <c r="G1" s="407" t="s">
        <v>1807</v>
      </c>
    </row>
    <row r="2" spans="1:7">
      <c r="A2" s="72" t="str">
        <f>'Data Sheet'!$C$25</f>
        <v>Orange &amp; Rockland Utilities, Inc</v>
      </c>
      <c r="B2" s="17"/>
      <c r="C2" s="81"/>
      <c r="D2" s="98" t="s">
        <v>1823</v>
      </c>
      <c r="E2" s="17"/>
      <c r="F2" s="98" t="s">
        <v>3315</v>
      </c>
      <c r="G2" s="83"/>
    </row>
    <row r="3" spans="1:7" ht="15" customHeight="1">
      <c r="A3" s="74"/>
      <c r="B3" s="77"/>
      <c r="C3" s="118"/>
      <c r="D3" s="105" t="s">
        <v>408</v>
      </c>
      <c r="E3" s="77"/>
      <c r="F3" s="690" t="str">
        <f>'Data Sheet'!$C$40</f>
        <v>April 30, 2017</v>
      </c>
      <c r="G3" s="242" t="str">
        <f>'Data Sheet'!$C$38</f>
        <v>December 31, 2016</v>
      </c>
    </row>
    <row r="4" spans="1:7" ht="15" customHeight="1">
      <c r="A4" s="3496" t="s">
        <v>112</v>
      </c>
      <c r="B4" s="3497"/>
      <c r="C4" s="3497"/>
      <c r="D4" s="3497"/>
      <c r="E4" s="3497"/>
      <c r="F4" s="3497"/>
      <c r="G4" s="3498"/>
    </row>
    <row r="5" spans="1:7">
      <c r="A5" s="3501" t="s">
        <v>1457</v>
      </c>
      <c r="B5" s="3499"/>
      <c r="C5" s="3499"/>
      <c r="D5" s="3499"/>
      <c r="E5" s="3499"/>
      <c r="F5" s="3499" t="s">
        <v>1458</v>
      </c>
      <c r="G5" s="3500"/>
    </row>
    <row r="6" spans="1:7">
      <c r="A6" s="3493" t="s">
        <v>113</v>
      </c>
      <c r="B6" s="3494"/>
      <c r="C6" s="3494"/>
      <c r="D6" s="3494"/>
      <c r="E6" s="3494"/>
      <c r="F6" s="3489" t="s">
        <v>114</v>
      </c>
      <c r="G6" s="3490"/>
    </row>
    <row r="7" spans="1:7">
      <c r="A7" s="3493" t="s">
        <v>3035</v>
      </c>
      <c r="B7" s="3494"/>
      <c r="C7" s="3494"/>
      <c r="D7" s="3494"/>
      <c r="E7" s="3494"/>
      <c r="F7" s="3489" t="s">
        <v>3036</v>
      </c>
      <c r="G7" s="3490"/>
    </row>
    <row r="8" spans="1:7">
      <c r="A8" s="3493" t="s">
        <v>3090</v>
      </c>
      <c r="B8" s="3494"/>
      <c r="C8" s="3494"/>
      <c r="D8" s="3494"/>
      <c r="E8" s="3494"/>
      <c r="F8" s="3489" t="s">
        <v>3091</v>
      </c>
      <c r="G8" s="3490"/>
    </row>
    <row r="9" spans="1:7">
      <c r="A9" s="3493" t="s">
        <v>3092</v>
      </c>
      <c r="B9" s="3494"/>
      <c r="C9" s="3494"/>
      <c r="D9" s="3494"/>
      <c r="E9" s="3494"/>
      <c r="F9" s="3489" t="s">
        <v>1459</v>
      </c>
      <c r="G9" s="3490"/>
    </row>
    <row r="10" spans="1:7">
      <c r="A10" s="3493" t="s">
        <v>3093</v>
      </c>
      <c r="B10" s="3494"/>
      <c r="C10" s="3494"/>
      <c r="D10" s="3494"/>
      <c r="E10" s="3494"/>
      <c r="F10" s="3489" t="s">
        <v>3094</v>
      </c>
      <c r="G10" s="3490"/>
    </row>
    <row r="11" spans="1:7">
      <c r="A11" s="3493" t="s">
        <v>3095</v>
      </c>
      <c r="B11" s="3494"/>
      <c r="C11" s="3494"/>
      <c r="D11" s="3494"/>
      <c r="E11" s="3494"/>
      <c r="F11" s="3489" t="s">
        <v>3096</v>
      </c>
      <c r="G11" s="3490"/>
    </row>
    <row r="12" spans="1:7" ht="15.6" customHeight="1">
      <c r="A12" s="3495" t="s">
        <v>3097</v>
      </c>
      <c r="B12" s="3491"/>
      <c r="C12" s="3491"/>
      <c r="D12" s="3491"/>
      <c r="E12" s="2462"/>
      <c r="F12" s="3491" t="s">
        <v>3098</v>
      </c>
      <c r="G12" s="3492"/>
    </row>
    <row r="13" spans="1:7" ht="17.45" customHeight="1">
      <c r="A13" s="3486" t="s">
        <v>3099</v>
      </c>
      <c r="B13" s="3487"/>
      <c r="C13" s="3487"/>
      <c r="D13" s="3487"/>
      <c r="E13" s="3487"/>
      <c r="F13" s="3487"/>
      <c r="G13" s="3488"/>
    </row>
    <row r="14" spans="1:7">
      <c r="A14" s="1504"/>
      <c r="B14" s="17"/>
      <c r="C14" s="17"/>
      <c r="D14" s="17"/>
      <c r="E14" s="17"/>
      <c r="F14" s="17"/>
      <c r="G14" s="73"/>
    </row>
    <row r="15" spans="1:7">
      <c r="A15" s="2914"/>
      <c r="B15" s="2943" t="s">
        <v>4803</v>
      </c>
      <c r="C15" s="2909"/>
      <c r="D15" s="2909"/>
      <c r="E15" s="2909"/>
      <c r="F15" s="2909"/>
      <c r="G15" s="2913"/>
    </row>
    <row r="16" spans="1:7">
      <c r="A16" s="2914"/>
      <c r="B16" s="2915"/>
      <c r="C16" s="2915"/>
      <c r="D16" s="2915"/>
      <c r="E16" s="2915"/>
      <c r="F16" s="2915"/>
      <c r="G16" s="2916"/>
    </row>
    <row r="17" spans="1:7">
      <c r="A17" s="2914"/>
      <c r="B17" s="2917" t="s">
        <v>4804</v>
      </c>
      <c r="C17" s="2917"/>
      <c r="D17" s="2917"/>
      <c r="E17" s="2917"/>
      <c r="F17" s="2915"/>
      <c r="G17" s="2916"/>
    </row>
    <row r="18" spans="1:7">
      <c r="A18" s="2914"/>
      <c r="B18" s="2915" t="s">
        <v>4805</v>
      </c>
      <c r="C18" s="2915"/>
      <c r="D18" s="2915"/>
      <c r="E18" s="2915"/>
      <c r="F18" s="2915"/>
      <c r="G18" s="2916"/>
    </row>
    <row r="19" spans="1:7">
      <c r="A19" s="2914"/>
      <c r="B19" s="2915" t="s">
        <v>4806</v>
      </c>
      <c r="C19" s="2915"/>
      <c r="D19" s="2915"/>
      <c r="E19" s="2915"/>
      <c r="F19" s="2915"/>
      <c r="G19" s="2916"/>
    </row>
    <row r="20" spans="1:7">
      <c r="A20" s="2914"/>
      <c r="B20" s="2915" t="s">
        <v>4807</v>
      </c>
      <c r="C20" s="2915"/>
      <c r="D20" s="2915"/>
      <c r="E20" s="2915"/>
      <c r="F20" s="2915"/>
      <c r="G20" s="2916"/>
    </row>
    <row r="21" spans="1:7">
      <c r="A21" s="2914"/>
      <c r="B21" s="2915"/>
      <c r="C21" s="2915"/>
      <c r="D21" s="2915"/>
      <c r="E21" s="2915"/>
      <c r="F21" s="2915"/>
      <c r="G21" s="2916"/>
    </row>
    <row r="22" spans="1:7">
      <c r="A22" s="2914"/>
      <c r="B22" s="2917" t="s">
        <v>4808</v>
      </c>
      <c r="C22" s="2915"/>
      <c r="D22" s="2915"/>
      <c r="E22" s="2915"/>
      <c r="F22" s="2915"/>
      <c r="G22" s="2916"/>
    </row>
    <row r="23" spans="1:7">
      <c r="A23" s="2914"/>
      <c r="B23" s="2915" t="s">
        <v>4809</v>
      </c>
      <c r="C23" s="2915"/>
      <c r="D23" s="2915"/>
      <c r="E23" s="2915"/>
      <c r="F23" s="2915"/>
      <c r="G23" s="2916"/>
    </row>
    <row r="24" spans="1:7">
      <c r="A24" s="2914"/>
      <c r="B24" s="2915" t="s">
        <v>4810</v>
      </c>
      <c r="C24" s="2915"/>
      <c r="D24" s="2915"/>
      <c r="E24" s="2915"/>
      <c r="F24" s="2915"/>
      <c r="G24" s="2916"/>
    </row>
    <row r="25" spans="1:7">
      <c r="A25" s="2914"/>
      <c r="B25" s="2915" t="s">
        <v>4811</v>
      </c>
      <c r="C25" s="2915"/>
      <c r="D25" s="2915"/>
      <c r="E25" s="2915"/>
      <c r="F25" s="2915"/>
      <c r="G25" s="2916"/>
    </row>
    <row r="26" spans="1:7">
      <c r="A26" s="2914"/>
      <c r="B26" s="2915" t="s">
        <v>4812</v>
      </c>
      <c r="C26" s="2915"/>
      <c r="D26" s="2915"/>
      <c r="E26" s="2915"/>
      <c r="F26" s="2915"/>
      <c r="G26" s="2916"/>
    </row>
    <row r="27" spans="1:7">
      <c r="A27" s="2914"/>
      <c r="B27" s="2915"/>
      <c r="C27" s="2915"/>
      <c r="D27" s="2915"/>
      <c r="E27" s="2915"/>
      <c r="F27" s="2915"/>
      <c r="G27" s="2916"/>
    </row>
    <row r="28" spans="1:7">
      <c r="A28" s="2914"/>
      <c r="B28" s="2917" t="s">
        <v>4813</v>
      </c>
      <c r="C28" s="2915"/>
      <c r="D28" s="2915"/>
      <c r="E28" s="2915"/>
      <c r="F28" s="2915"/>
      <c r="G28" s="2916"/>
    </row>
    <row r="29" spans="1:7">
      <c r="A29" s="2914"/>
      <c r="B29" s="2915" t="s">
        <v>4814</v>
      </c>
      <c r="C29" s="2915"/>
      <c r="D29" s="2915"/>
      <c r="E29" s="2915"/>
      <c r="F29" s="2915"/>
      <c r="G29" s="2916"/>
    </row>
    <row r="30" spans="1:7">
      <c r="A30" s="2914"/>
      <c r="B30" s="2915" t="s">
        <v>4815</v>
      </c>
      <c r="C30" s="2915"/>
      <c r="D30" s="2915"/>
      <c r="E30" s="2915"/>
      <c r="F30" s="2915"/>
      <c r="G30" s="2916"/>
    </row>
    <row r="31" spans="1:7">
      <c r="A31" s="2914"/>
      <c r="B31" s="2915"/>
      <c r="C31" s="2915"/>
      <c r="D31" s="2915"/>
      <c r="E31" s="2915"/>
      <c r="F31" s="2915"/>
      <c r="G31" s="2916"/>
    </row>
    <row r="32" spans="1:7">
      <c r="A32" s="2914"/>
      <c r="B32" s="2917" t="s">
        <v>4816</v>
      </c>
      <c r="C32" s="2915"/>
      <c r="D32" s="2915"/>
      <c r="E32" s="2915"/>
      <c r="F32" s="2915"/>
      <c r="G32" s="2916"/>
    </row>
    <row r="33" spans="1:7">
      <c r="A33" s="2914"/>
      <c r="B33" s="2915" t="s">
        <v>4817</v>
      </c>
      <c r="C33" s="2915"/>
      <c r="D33" s="2915"/>
      <c r="E33" s="2915"/>
      <c r="F33" s="2915"/>
      <c r="G33" s="2916"/>
    </row>
    <row r="34" spans="1:7">
      <c r="A34" s="2914"/>
      <c r="B34" s="2915" t="s">
        <v>4818</v>
      </c>
      <c r="C34" s="2915"/>
      <c r="D34" s="2915"/>
      <c r="E34" s="2915"/>
      <c r="F34" s="2915"/>
      <c r="G34" s="2916"/>
    </row>
    <row r="35" spans="1:7">
      <c r="A35" s="2914"/>
      <c r="B35" s="2915"/>
      <c r="C35" s="2915"/>
      <c r="D35" s="2915"/>
      <c r="E35" s="2915"/>
      <c r="F35" s="2915"/>
      <c r="G35" s="2916"/>
    </row>
    <row r="36" spans="1:7">
      <c r="A36" s="2914"/>
      <c r="B36" s="2917" t="s">
        <v>4819</v>
      </c>
      <c r="C36" s="2915"/>
      <c r="D36" s="2915"/>
      <c r="E36" s="2915"/>
      <c r="F36" s="2915"/>
      <c r="G36" s="2916"/>
    </row>
    <row r="37" spans="1:7">
      <c r="A37" s="2914"/>
      <c r="B37" s="2915" t="s">
        <v>4820</v>
      </c>
      <c r="C37" s="2915"/>
      <c r="D37" s="2915"/>
      <c r="E37" s="2915"/>
      <c r="F37" s="2915"/>
      <c r="G37" s="2916"/>
    </row>
    <row r="38" spans="1:7">
      <c r="A38" s="2914"/>
      <c r="B38" s="2915" t="s">
        <v>4821</v>
      </c>
      <c r="C38" s="2915"/>
      <c r="D38" s="2915"/>
      <c r="E38" s="2915"/>
      <c r="F38" s="2915"/>
      <c r="G38" s="2916"/>
    </row>
    <row r="39" spans="1:7">
      <c r="A39" s="2914"/>
      <c r="B39" s="2915" t="s">
        <v>4822</v>
      </c>
      <c r="C39" s="2915"/>
      <c r="D39" s="2915"/>
      <c r="E39" s="2915"/>
      <c r="F39" s="2915"/>
      <c r="G39" s="2916"/>
    </row>
    <row r="40" spans="1:7">
      <c r="A40" s="2914"/>
      <c r="B40" s="2915"/>
      <c r="C40" s="2915"/>
      <c r="D40" s="2915"/>
      <c r="E40" s="2915"/>
      <c r="F40" s="2915"/>
      <c r="G40" s="2916"/>
    </row>
    <row r="41" spans="1:7">
      <c r="A41" s="2914"/>
      <c r="B41" s="2915"/>
      <c r="C41" s="2915"/>
      <c r="D41" s="2915"/>
      <c r="E41" s="2915"/>
      <c r="F41" s="2915"/>
      <c r="G41" s="2916"/>
    </row>
    <row r="42" spans="1:7">
      <c r="A42" s="2918"/>
      <c r="B42" s="2909"/>
      <c r="C42" s="2909"/>
      <c r="D42" s="2909"/>
      <c r="E42" s="2909"/>
      <c r="F42" s="2909"/>
      <c r="G42" s="2913"/>
    </row>
    <row r="43" spans="1:7">
      <c r="A43" s="2908"/>
      <c r="B43" s="2910"/>
      <c r="C43" s="2910"/>
      <c r="D43" s="2910"/>
      <c r="E43" s="2910"/>
      <c r="F43" s="2910"/>
      <c r="G43" s="2919"/>
    </row>
    <row r="44" spans="1:7">
      <c r="A44" s="2920" t="s">
        <v>3100</v>
      </c>
      <c r="B44" s="2911"/>
      <c r="C44" s="2911"/>
      <c r="D44" s="2911"/>
      <c r="E44" s="2911"/>
      <c r="F44" s="2911"/>
      <c r="G44" s="2912"/>
    </row>
    <row r="45" spans="1:7">
      <c r="A45" s="2908" t="s">
        <v>3101</v>
      </c>
      <c r="B45" s="2909"/>
      <c r="C45" s="2909"/>
      <c r="D45" s="2909"/>
      <c r="E45" s="2909"/>
      <c r="F45" s="2909"/>
      <c r="G45" s="2913"/>
    </row>
    <row r="46" spans="1:7">
      <c r="A46" s="2908" t="s">
        <v>3102</v>
      </c>
      <c r="B46" s="2909"/>
      <c r="C46" s="2909"/>
      <c r="D46" s="2909"/>
      <c r="E46" s="2909"/>
      <c r="F46" s="2909"/>
      <c r="G46" s="2913"/>
    </row>
    <row r="47" spans="1:7">
      <c r="A47" s="2921" t="s">
        <v>4823</v>
      </c>
      <c r="B47" s="2922"/>
      <c r="C47" s="2922"/>
      <c r="D47" s="2922"/>
      <c r="E47" s="2922"/>
      <c r="F47" s="2922"/>
      <c r="G47" s="2923"/>
    </row>
    <row r="48" spans="1:7">
      <c r="A48" s="2908"/>
      <c r="B48" s="2924"/>
      <c r="C48" s="2924"/>
      <c r="D48" s="2924"/>
      <c r="E48" s="2924"/>
      <c r="F48" s="2925" t="s">
        <v>1762</v>
      </c>
      <c r="G48" s="2926" t="s">
        <v>1763</v>
      </c>
    </row>
    <row r="49" spans="1:9">
      <c r="A49" s="2908"/>
      <c r="B49" s="2925" t="s">
        <v>1733</v>
      </c>
      <c r="C49" s="2925" t="s">
        <v>1764</v>
      </c>
      <c r="D49" s="2924"/>
      <c r="E49" s="2925" t="s">
        <v>1845</v>
      </c>
      <c r="F49" s="2925" t="s">
        <v>1765</v>
      </c>
      <c r="G49" s="2926" t="s">
        <v>1766</v>
      </c>
    </row>
    <row r="50" spans="1:9">
      <c r="A50" s="2908"/>
      <c r="B50" s="2925" t="s">
        <v>1736</v>
      </c>
      <c r="C50" s="2925" t="s">
        <v>1767</v>
      </c>
      <c r="D50" s="2924"/>
      <c r="E50" s="2925" t="s">
        <v>3027</v>
      </c>
      <c r="F50" s="2925" t="s">
        <v>3028</v>
      </c>
      <c r="G50" s="2926" t="s">
        <v>3029</v>
      </c>
    </row>
    <row r="51" spans="1:9">
      <c r="A51" s="2908"/>
      <c r="B51" s="2924">
        <v>1</v>
      </c>
      <c r="C51" s="2924" t="s">
        <v>1768</v>
      </c>
      <c r="D51" s="2924" t="s">
        <v>4824</v>
      </c>
      <c r="E51" s="2944">
        <v>35387310</v>
      </c>
      <c r="F51" s="2927"/>
      <c r="G51" s="2928"/>
    </row>
    <row r="52" spans="1:9">
      <c r="A52" s="2908"/>
      <c r="B52" s="2924">
        <v>2</v>
      </c>
      <c r="C52" s="2924" t="s">
        <v>1769</v>
      </c>
      <c r="D52" s="2924"/>
      <c r="E52" s="2929"/>
      <c r="F52" s="2927"/>
      <c r="G52" s="2945">
        <v>0.68</v>
      </c>
    </row>
    <row r="53" spans="1:9">
      <c r="A53" s="2908"/>
      <c r="B53" s="2924">
        <v>3</v>
      </c>
      <c r="C53" s="2924" t="s">
        <v>1668</v>
      </c>
      <c r="D53" s="2924" t="s">
        <v>4825</v>
      </c>
      <c r="E53" s="2944">
        <v>663200000</v>
      </c>
      <c r="F53" s="2930">
        <v>0.52149999999999996</v>
      </c>
      <c r="G53" s="2945">
        <v>4.3700000000000003E-2</v>
      </c>
    </row>
    <row r="54" spans="1:9">
      <c r="A54" s="2908"/>
      <c r="B54" s="2924">
        <v>4</v>
      </c>
      <c r="C54" s="2924" t="s">
        <v>1770</v>
      </c>
      <c r="D54" s="2924" t="s">
        <v>4826</v>
      </c>
      <c r="E54" s="2944">
        <v>0</v>
      </c>
      <c r="F54" s="2930">
        <v>0</v>
      </c>
      <c r="G54" s="2945">
        <v>0</v>
      </c>
    </row>
    <row r="55" spans="1:9">
      <c r="A55" s="2908"/>
      <c r="B55" s="2924">
        <v>5</v>
      </c>
      <c r="C55" s="2924" t="s">
        <v>1771</v>
      </c>
      <c r="D55" s="2924" t="s">
        <v>4827</v>
      </c>
      <c r="E55" s="2944">
        <v>608437428</v>
      </c>
      <c r="F55" s="2930">
        <v>0.47849999999999998</v>
      </c>
      <c r="G55" s="2945">
        <v>0.09</v>
      </c>
    </row>
    <row r="56" spans="1:9">
      <c r="A56" s="2908"/>
      <c r="B56" s="2924">
        <v>6</v>
      </c>
      <c r="C56" s="2924" t="s">
        <v>1772</v>
      </c>
      <c r="D56" s="2924"/>
      <c r="E56" s="2931">
        <v>1271637428</v>
      </c>
      <c r="F56" s="2930">
        <v>1</v>
      </c>
      <c r="G56" s="2928"/>
      <c r="I56" s="810"/>
    </row>
    <row r="57" spans="1:9">
      <c r="A57" s="2908"/>
      <c r="B57" s="2932">
        <v>7</v>
      </c>
      <c r="C57" s="2932" t="s">
        <v>1773</v>
      </c>
      <c r="D57" s="2932" t="s">
        <v>4828</v>
      </c>
      <c r="E57" s="2944">
        <v>68292034</v>
      </c>
      <c r="F57" s="2933"/>
      <c r="G57" s="2934"/>
      <c r="I57" s="814"/>
    </row>
    <row r="58" spans="1:9">
      <c r="A58" s="2908"/>
      <c r="B58" s="2935"/>
      <c r="C58" s="2935" t="s">
        <v>1774</v>
      </c>
      <c r="D58" s="2935"/>
      <c r="E58" s="2936"/>
      <c r="F58" s="2937"/>
      <c r="G58" s="2938"/>
      <c r="I58" s="810"/>
    </row>
    <row r="59" spans="1:9">
      <c r="A59" s="2908"/>
      <c r="B59" s="2909"/>
      <c r="C59" s="2909"/>
      <c r="D59" s="2909"/>
      <c r="E59" s="2909"/>
      <c r="F59" s="2909"/>
      <c r="G59" s="2913"/>
    </row>
    <row r="60" spans="1:9">
      <c r="A60" s="2921" t="s">
        <v>1775</v>
      </c>
      <c r="B60" s="2922"/>
      <c r="C60" s="2922"/>
      <c r="D60" s="2922"/>
      <c r="E60" s="2946"/>
      <c r="F60" s="2946"/>
      <c r="G60" s="2947"/>
    </row>
    <row r="61" spans="1:9">
      <c r="A61" s="2908"/>
      <c r="B61" s="2909"/>
      <c r="C61" s="2909"/>
      <c r="D61" s="2909" t="s">
        <v>1776</v>
      </c>
      <c r="E61" s="2951">
        <v>1.4500000000000001E-2</v>
      </c>
      <c r="F61" s="2948"/>
      <c r="G61" s="2949"/>
    </row>
    <row r="62" spans="1:9">
      <c r="A62" s="2908"/>
      <c r="B62" s="2909"/>
      <c r="C62" s="2909"/>
      <c r="D62" s="2909"/>
      <c r="E62" s="2950"/>
      <c r="F62" s="2950"/>
      <c r="G62" s="2949"/>
    </row>
    <row r="63" spans="1:9">
      <c r="A63" s="2921" t="s">
        <v>478</v>
      </c>
      <c r="B63" s="2922"/>
      <c r="C63" s="2922"/>
      <c r="D63" s="2922"/>
      <c r="E63" s="2946"/>
      <c r="F63" s="2946"/>
      <c r="G63" s="2947"/>
    </row>
    <row r="64" spans="1:9">
      <c r="A64" s="2908"/>
      <c r="B64" s="2909"/>
      <c r="C64" s="2909"/>
      <c r="D64" s="2909" t="s">
        <v>1776</v>
      </c>
      <c r="E64" s="2951">
        <v>2.0750000000000001E-2</v>
      </c>
      <c r="F64" s="2948"/>
      <c r="G64" s="2949"/>
    </row>
    <row r="65" spans="1:7">
      <c r="A65" s="2908"/>
      <c r="B65" s="2909"/>
      <c r="C65" s="2909"/>
      <c r="D65" s="2909"/>
      <c r="E65" s="2950"/>
      <c r="F65" s="2950"/>
      <c r="G65" s="2949"/>
    </row>
    <row r="66" spans="1:7">
      <c r="A66" s="2921" t="s">
        <v>479</v>
      </c>
      <c r="B66" s="2922"/>
      <c r="C66" s="2922"/>
      <c r="D66" s="2922"/>
      <c r="E66" s="2604"/>
      <c r="F66" s="2604"/>
      <c r="G66" s="3262"/>
    </row>
    <row r="67" spans="1:7">
      <c r="A67" s="2908" t="s">
        <v>480</v>
      </c>
      <c r="B67" s="2909"/>
      <c r="C67" s="2909"/>
      <c r="D67" s="2939" t="s">
        <v>1776</v>
      </c>
      <c r="E67" s="3263">
        <v>1.4500000000000001E-2</v>
      </c>
      <c r="F67" s="2915"/>
      <c r="G67" s="2916"/>
    </row>
    <row r="68" spans="1:7" ht="15.75" thickBot="1">
      <c r="A68" s="2940" t="s">
        <v>481</v>
      </c>
      <c r="B68" s="2941"/>
      <c r="C68" s="2941"/>
      <c r="D68" s="2942" t="s">
        <v>1776</v>
      </c>
      <c r="E68" s="3264">
        <v>2.0750000000000001E-2</v>
      </c>
      <c r="F68" s="2517"/>
      <c r="G68" s="2518"/>
    </row>
    <row r="69" spans="1:7" ht="15.75">
      <c r="A69" s="115" t="s">
        <v>482</v>
      </c>
      <c r="B69" s="17"/>
      <c r="C69" s="115"/>
      <c r="D69" s="115" t="s">
        <v>483</v>
      </c>
    </row>
    <row r="70" spans="1:7" ht="15.75">
      <c r="A70" s="115"/>
      <c r="B70" s="17"/>
      <c r="C70" s="115"/>
      <c r="D70" s="115"/>
    </row>
    <row r="71" spans="1:7">
      <c r="A71" s="2463" t="s">
        <v>484</v>
      </c>
      <c r="B71" s="2463"/>
      <c r="C71" s="2463"/>
      <c r="D71" s="2463"/>
      <c r="E71" s="2463"/>
      <c r="F71" s="2463"/>
      <c r="G71" s="2463"/>
    </row>
    <row r="72" spans="1:7" ht="15.75">
      <c r="A72" s="634" t="s">
        <v>1195</v>
      </c>
      <c r="B72" s="2463"/>
      <c r="C72" s="2463"/>
      <c r="D72" s="2463"/>
      <c r="E72" s="2463"/>
      <c r="F72" s="2463"/>
      <c r="G72" s="2463"/>
    </row>
    <row r="73" spans="1:7" ht="15.75" thickBot="1">
      <c r="A73" s="17" t="str">
        <f>'Data Sheet'!$C$25</f>
        <v>Orange &amp; Rockland Utilities, Inc</v>
      </c>
      <c r="B73" s="17"/>
      <c r="C73" s="17"/>
      <c r="D73" s="17"/>
      <c r="E73" s="17"/>
      <c r="F73" s="681" t="str">
        <f>'Data Sheet'!$C$40</f>
        <v>April 30, 2017</v>
      </c>
      <c r="G73" s="9" t="str">
        <f>'Data Sheet'!$C$38</f>
        <v>December 31, 2016</v>
      </c>
    </row>
    <row r="74" spans="1:7">
      <c r="A74" s="29"/>
      <c r="B74" s="66"/>
      <c r="C74" s="66"/>
      <c r="D74" s="66"/>
      <c r="E74" s="66"/>
      <c r="F74" s="66"/>
      <c r="G74" s="67"/>
    </row>
    <row r="75" spans="1:7">
      <c r="A75" s="2464" t="s">
        <v>112</v>
      </c>
      <c r="B75" s="2463"/>
      <c r="C75" s="2463"/>
      <c r="D75" s="2463"/>
      <c r="E75" s="2463"/>
      <c r="F75" s="2463"/>
      <c r="G75" s="400"/>
    </row>
    <row r="76" spans="1:7">
      <c r="A76" s="74"/>
      <c r="B76" s="77"/>
      <c r="C76" s="77"/>
      <c r="D76" s="77"/>
      <c r="E76" s="77"/>
      <c r="F76" s="77"/>
      <c r="G76" s="76"/>
    </row>
    <row r="77" spans="1:7">
      <c r="A77" s="87"/>
      <c r="B77" s="89"/>
      <c r="C77" s="89"/>
      <c r="D77" s="89"/>
      <c r="E77" s="89"/>
      <c r="F77" s="89"/>
      <c r="G77" s="73"/>
    </row>
    <row r="78" spans="1:7">
      <c r="A78" s="72"/>
      <c r="B78" s="17"/>
      <c r="C78" s="17"/>
      <c r="D78" s="17"/>
      <c r="E78" s="17"/>
      <c r="F78" s="17"/>
      <c r="G78" s="73"/>
    </row>
    <row r="79" spans="1:7">
      <c r="A79" s="72"/>
      <c r="B79" s="17"/>
      <c r="C79" s="17"/>
      <c r="D79" s="17"/>
      <c r="E79" s="17"/>
      <c r="F79" s="17"/>
      <c r="G79" s="73"/>
    </row>
    <row r="80" spans="1:7">
      <c r="A80" s="72"/>
      <c r="B80" s="17"/>
      <c r="C80" s="17"/>
      <c r="D80" s="17"/>
      <c r="E80" s="17"/>
      <c r="F80" s="17"/>
      <c r="G80" s="73"/>
    </row>
    <row r="81" spans="1:7">
      <c r="A81" s="72"/>
      <c r="B81" s="17"/>
      <c r="C81" s="17"/>
      <c r="D81" s="17"/>
      <c r="E81" s="17"/>
      <c r="F81" s="17"/>
      <c r="G81" s="73"/>
    </row>
    <row r="82" spans="1:7">
      <c r="A82" s="72"/>
      <c r="B82" s="17"/>
      <c r="C82" s="17"/>
      <c r="D82" s="17"/>
      <c r="E82" s="17"/>
      <c r="F82" s="17"/>
      <c r="G82" s="73"/>
    </row>
    <row r="83" spans="1:7">
      <c r="A83" s="72"/>
      <c r="B83" s="17"/>
      <c r="C83" s="17"/>
      <c r="D83" s="17"/>
      <c r="E83" s="17"/>
      <c r="F83" s="17"/>
      <c r="G83" s="73"/>
    </row>
    <row r="84" spans="1:7">
      <c r="A84" s="72"/>
      <c r="B84" s="17"/>
      <c r="C84" s="17"/>
      <c r="D84" s="17"/>
      <c r="E84" s="17"/>
      <c r="F84" s="17"/>
      <c r="G84" s="73"/>
    </row>
    <row r="85" spans="1:7">
      <c r="A85" s="72"/>
      <c r="B85" s="17"/>
      <c r="C85" s="17"/>
      <c r="D85" s="17"/>
      <c r="E85" s="17"/>
      <c r="F85" s="17"/>
      <c r="G85" s="73"/>
    </row>
    <row r="86" spans="1:7">
      <c r="A86" s="72"/>
      <c r="B86" s="17"/>
      <c r="C86" s="2463"/>
      <c r="D86" s="17"/>
      <c r="E86" s="2463"/>
      <c r="F86" s="2463"/>
      <c r="G86" s="73"/>
    </row>
    <row r="87" spans="1:7">
      <c r="A87" s="72"/>
      <c r="B87" s="17"/>
      <c r="C87" s="17"/>
      <c r="D87" s="17"/>
      <c r="E87" s="17"/>
      <c r="F87" s="17"/>
      <c r="G87" s="73"/>
    </row>
    <row r="88" spans="1:7">
      <c r="A88" s="72"/>
      <c r="B88" s="17"/>
      <c r="C88" s="17"/>
      <c r="D88" s="17"/>
      <c r="E88" s="17"/>
      <c r="F88" s="17"/>
      <c r="G88" s="73"/>
    </row>
    <row r="89" spans="1:7">
      <c r="A89" s="72"/>
      <c r="B89" s="17"/>
      <c r="C89" s="17"/>
      <c r="D89" s="17"/>
      <c r="E89" s="17"/>
      <c r="F89" s="17"/>
      <c r="G89" s="73"/>
    </row>
    <row r="90" spans="1:7">
      <c r="A90" s="72"/>
      <c r="B90" s="17"/>
      <c r="C90" s="17"/>
      <c r="D90" s="17"/>
      <c r="E90" s="17"/>
      <c r="F90" s="17"/>
      <c r="G90" s="73"/>
    </row>
    <row r="91" spans="1:7">
      <c r="A91" s="72"/>
      <c r="B91" s="17"/>
      <c r="C91" s="17"/>
      <c r="D91" s="17"/>
      <c r="E91" s="17"/>
      <c r="F91" s="17"/>
      <c r="G91" s="73"/>
    </row>
    <row r="92" spans="1:7">
      <c r="A92" s="72"/>
      <c r="B92" s="17"/>
      <c r="C92" s="17"/>
      <c r="D92" s="17"/>
      <c r="E92" s="17"/>
      <c r="F92" s="17"/>
      <c r="G92" s="73"/>
    </row>
    <row r="93" spans="1:7">
      <c r="A93" s="72"/>
      <c r="B93" s="17"/>
      <c r="C93" s="17"/>
      <c r="D93" s="17"/>
      <c r="E93" s="17"/>
      <c r="F93" s="17"/>
      <c r="G93" s="73"/>
    </row>
    <row r="94" spans="1:7">
      <c r="A94" s="72"/>
      <c r="B94" s="17"/>
      <c r="C94" s="17"/>
      <c r="D94" s="17"/>
      <c r="E94" s="17"/>
      <c r="F94" s="17"/>
      <c r="G94" s="73"/>
    </row>
    <row r="95" spans="1:7">
      <c r="A95" s="72"/>
      <c r="B95" s="17"/>
      <c r="C95" s="17"/>
      <c r="D95" s="17"/>
      <c r="E95" s="17"/>
      <c r="F95" s="17"/>
      <c r="G95" s="73"/>
    </row>
    <row r="96" spans="1:7">
      <c r="A96" s="72"/>
      <c r="B96" s="17"/>
      <c r="C96" s="17"/>
      <c r="D96" s="17"/>
      <c r="E96" s="17"/>
      <c r="F96" s="17"/>
      <c r="G96" s="73"/>
    </row>
    <row r="97" spans="1:7">
      <c r="A97" s="72"/>
      <c r="B97" s="17"/>
      <c r="C97" s="17"/>
      <c r="D97" s="17"/>
      <c r="E97" s="17"/>
      <c r="F97" s="17"/>
      <c r="G97" s="73"/>
    </row>
    <row r="98" spans="1:7">
      <c r="A98" s="72"/>
      <c r="B98" s="17"/>
      <c r="C98" s="17"/>
      <c r="D98" s="17"/>
      <c r="E98" s="17"/>
      <c r="F98" s="17"/>
      <c r="G98" s="73"/>
    </row>
    <row r="99" spans="1:7">
      <c r="A99" s="72"/>
      <c r="B99" s="17"/>
      <c r="C99" s="17"/>
      <c r="D99" s="17"/>
      <c r="E99" s="17"/>
      <c r="F99" s="17"/>
      <c r="G99" s="73"/>
    </row>
    <row r="100" spans="1:7">
      <c r="A100" s="72"/>
      <c r="B100" s="17"/>
      <c r="C100" s="17"/>
      <c r="D100" s="17"/>
      <c r="E100" s="17"/>
      <c r="F100" s="17"/>
      <c r="G100" s="73"/>
    </row>
    <row r="101" spans="1:7">
      <c r="A101" s="72"/>
      <c r="B101" s="17"/>
      <c r="C101" s="17"/>
      <c r="D101" s="17"/>
      <c r="E101" s="17"/>
      <c r="F101" s="17"/>
      <c r="G101" s="73"/>
    </row>
    <row r="102" spans="1:7">
      <c r="A102" s="72"/>
      <c r="B102" s="17"/>
      <c r="C102" s="17"/>
      <c r="D102" s="17"/>
      <c r="E102" s="17"/>
      <c r="F102" s="17"/>
      <c r="G102" s="73"/>
    </row>
    <row r="103" spans="1:7">
      <c r="A103" s="72"/>
      <c r="B103" s="17"/>
      <c r="C103" s="17"/>
      <c r="D103" s="17"/>
      <c r="E103" s="17"/>
      <c r="F103" s="17"/>
      <c r="G103" s="73"/>
    </row>
    <row r="104" spans="1:7">
      <c r="A104" s="72"/>
      <c r="B104" s="17"/>
      <c r="C104" s="17"/>
      <c r="D104" s="17"/>
      <c r="E104" s="17"/>
      <c r="F104" s="17"/>
      <c r="G104" s="73"/>
    </row>
    <row r="105" spans="1:7">
      <c r="A105" s="72"/>
      <c r="B105" s="17"/>
      <c r="C105" s="17"/>
      <c r="D105" s="17"/>
      <c r="E105" s="17"/>
      <c r="F105" s="17"/>
      <c r="G105" s="73"/>
    </row>
    <row r="106" spans="1:7">
      <c r="A106" s="72"/>
      <c r="B106" s="17"/>
      <c r="C106" s="17"/>
      <c r="D106" s="17"/>
      <c r="E106" s="17"/>
      <c r="F106" s="17"/>
      <c r="G106" s="73"/>
    </row>
    <row r="107" spans="1:7">
      <c r="A107" s="72"/>
      <c r="B107" s="17"/>
      <c r="C107" s="17"/>
      <c r="D107" s="17"/>
      <c r="E107" s="17"/>
      <c r="F107" s="17"/>
      <c r="G107" s="73"/>
    </row>
    <row r="108" spans="1:7">
      <c r="A108" s="72"/>
      <c r="B108" s="17"/>
      <c r="C108" s="17"/>
      <c r="D108" s="17"/>
      <c r="E108" s="17"/>
      <c r="F108" s="17"/>
      <c r="G108" s="73"/>
    </row>
    <row r="109" spans="1:7">
      <c r="A109" s="72"/>
      <c r="B109" s="17"/>
      <c r="C109" s="17"/>
      <c r="D109" s="17"/>
      <c r="E109" s="17"/>
      <c r="F109" s="17"/>
      <c r="G109" s="73"/>
    </row>
    <row r="110" spans="1:7">
      <c r="A110" s="72"/>
      <c r="B110" s="17"/>
      <c r="C110" s="17"/>
      <c r="D110" s="17"/>
      <c r="E110" s="17"/>
      <c r="F110" s="17"/>
      <c r="G110" s="73"/>
    </row>
    <row r="111" spans="1:7">
      <c r="A111" s="72"/>
      <c r="B111" s="17"/>
      <c r="C111" s="17"/>
      <c r="D111" s="17"/>
      <c r="E111" s="17"/>
      <c r="F111" s="17"/>
      <c r="G111" s="73"/>
    </row>
    <row r="112" spans="1:7">
      <c r="A112" s="72"/>
      <c r="B112" s="17"/>
      <c r="C112" s="17"/>
      <c r="D112" s="17"/>
      <c r="E112" s="17"/>
      <c r="F112" s="17"/>
      <c r="G112" s="73"/>
    </row>
    <row r="113" spans="1:7">
      <c r="A113" s="72"/>
      <c r="B113" s="17"/>
      <c r="C113" s="17"/>
      <c r="D113" s="17"/>
      <c r="E113" s="17"/>
      <c r="F113" s="17"/>
      <c r="G113" s="73"/>
    </row>
    <row r="114" spans="1:7">
      <c r="A114" s="72"/>
      <c r="B114" s="17"/>
      <c r="C114" s="17"/>
      <c r="D114" s="17"/>
      <c r="E114" s="17"/>
      <c r="F114" s="17"/>
      <c r="G114" s="73"/>
    </row>
    <row r="115" spans="1:7">
      <c r="A115" s="72"/>
      <c r="B115" s="17"/>
      <c r="C115" s="17"/>
      <c r="D115" s="17"/>
      <c r="E115" s="17"/>
      <c r="F115" s="17"/>
      <c r="G115" s="73"/>
    </row>
    <row r="116" spans="1:7">
      <c r="A116" s="72"/>
      <c r="B116" s="17"/>
      <c r="C116" s="17"/>
      <c r="D116" s="17"/>
      <c r="E116" s="17"/>
      <c r="F116" s="17"/>
      <c r="G116" s="73"/>
    </row>
    <row r="117" spans="1:7">
      <c r="A117" s="72"/>
      <c r="B117" s="17"/>
      <c r="C117" s="17"/>
      <c r="D117" s="17"/>
      <c r="E117" s="17"/>
      <c r="F117" s="17"/>
      <c r="G117" s="73"/>
    </row>
    <row r="118" spans="1:7">
      <c r="A118" s="72"/>
      <c r="B118" s="17"/>
      <c r="C118" s="17"/>
      <c r="D118" s="17"/>
      <c r="E118" s="17"/>
      <c r="F118" s="17"/>
      <c r="G118" s="73"/>
    </row>
    <row r="119" spans="1:7">
      <c r="A119" s="72"/>
      <c r="B119" s="17"/>
      <c r="C119" s="17"/>
      <c r="D119" s="17"/>
      <c r="E119" s="17"/>
      <c r="F119" s="17"/>
      <c r="G119" s="73"/>
    </row>
    <row r="120" spans="1:7">
      <c r="A120" s="72"/>
      <c r="B120" s="17"/>
      <c r="C120" s="17"/>
      <c r="D120" s="17"/>
      <c r="E120" s="17"/>
      <c r="F120" s="17"/>
      <c r="G120" s="73"/>
    </row>
    <row r="121" spans="1:7">
      <c r="A121" s="72"/>
      <c r="B121" s="17"/>
      <c r="C121" s="17"/>
      <c r="D121" s="17"/>
      <c r="E121" s="17"/>
      <c r="F121" s="17"/>
      <c r="G121" s="73"/>
    </row>
    <row r="122" spans="1:7">
      <c r="A122" s="72"/>
      <c r="B122" s="17"/>
      <c r="C122" s="17"/>
      <c r="D122" s="17"/>
      <c r="E122" s="17"/>
      <c r="F122" s="17"/>
      <c r="G122" s="73"/>
    </row>
    <row r="123" spans="1:7">
      <c r="A123" s="72"/>
      <c r="B123" s="17"/>
      <c r="C123" s="17"/>
      <c r="D123" s="17"/>
      <c r="E123" s="17"/>
      <c r="F123" s="17"/>
      <c r="G123" s="73"/>
    </row>
    <row r="124" spans="1:7">
      <c r="A124" s="72"/>
      <c r="B124" s="17"/>
      <c r="C124" s="17"/>
      <c r="D124" s="17"/>
      <c r="E124" s="17"/>
      <c r="F124" s="17"/>
      <c r="G124" s="73"/>
    </row>
    <row r="125" spans="1:7">
      <c r="A125" s="72"/>
      <c r="B125" s="17"/>
      <c r="C125" s="17"/>
      <c r="D125" s="17"/>
      <c r="E125" s="17"/>
      <c r="F125" s="17"/>
      <c r="G125" s="73"/>
    </row>
    <row r="126" spans="1:7">
      <c r="A126" s="72"/>
      <c r="B126" s="17"/>
      <c r="C126" s="17"/>
      <c r="D126" s="17"/>
      <c r="E126" s="17"/>
      <c r="F126" s="17"/>
      <c r="G126" s="73"/>
    </row>
    <row r="127" spans="1:7">
      <c r="A127" s="72"/>
      <c r="B127" s="17"/>
      <c r="C127" s="17"/>
      <c r="D127" s="17"/>
      <c r="E127" s="17"/>
      <c r="F127" s="17"/>
      <c r="G127" s="73"/>
    </row>
    <row r="128" spans="1:7">
      <c r="A128" s="72"/>
      <c r="B128" s="17"/>
      <c r="C128" s="17"/>
      <c r="D128" s="17"/>
      <c r="E128" s="17"/>
      <c r="F128" s="17"/>
      <c r="G128" s="73"/>
    </row>
    <row r="129" spans="1:7">
      <c r="A129" s="72"/>
      <c r="B129" s="17"/>
      <c r="C129" s="17"/>
      <c r="D129" s="17"/>
      <c r="E129" s="17"/>
      <c r="F129" s="17"/>
      <c r="G129" s="73"/>
    </row>
    <row r="130" spans="1:7" ht="15.75" thickBot="1">
      <c r="A130" s="112"/>
      <c r="B130" s="113"/>
      <c r="C130" s="295"/>
      <c r="D130" s="295"/>
      <c r="E130" s="295"/>
      <c r="F130" s="113"/>
      <c r="G130" s="114"/>
    </row>
    <row r="131" spans="1:7" ht="15.75">
      <c r="A131" s="115" t="s">
        <v>485</v>
      </c>
      <c r="B131" s="17"/>
      <c r="C131" s="17"/>
      <c r="D131" s="115" t="s">
        <v>483</v>
      </c>
    </row>
    <row r="132" spans="1:7">
      <c r="A132" s="17"/>
      <c r="B132" s="17"/>
      <c r="C132" s="17"/>
      <c r="D132" s="17"/>
      <c r="E132" s="17"/>
      <c r="F132" s="17"/>
    </row>
    <row r="133" spans="1:7" ht="15.75">
      <c r="A133" s="2463" t="s">
        <v>486</v>
      </c>
      <c r="B133" s="2463"/>
      <c r="C133" s="2463"/>
      <c r="D133" s="634"/>
      <c r="E133" s="2463"/>
      <c r="F133" s="2463"/>
      <c r="G133" s="2463"/>
    </row>
  </sheetData>
  <sheetProtection selectLockedCells="1" selectUnlockedCells="1"/>
  <mergeCells count="18">
    <mergeCell ref="A4:G4"/>
    <mergeCell ref="F5:G5"/>
    <mergeCell ref="F6:G6"/>
    <mergeCell ref="F7:G7"/>
    <mergeCell ref="F8:G8"/>
    <mergeCell ref="A5:E5"/>
    <mergeCell ref="A6:E6"/>
    <mergeCell ref="A7:E7"/>
    <mergeCell ref="A8:E8"/>
    <mergeCell ref="A13:G13"/>
    <mergeCell ref="F9:G9"/>
    <mergeCell ref="F10:G10"/>
    <mergeCell ref="F11:G11"/>
    <mergeCell ref="F12:G12"/>
    <mergeCell ref="A9:E9"/>
    <mergeCell ref="A10:E10"/>
    <mergeCell ref="A11:E11"/>
    <mergeCell ref="A12:D12"/>
  </mergeCells>
  <printOptions horizontalCentered="1" verticalCentered="1"/>
  <pageMargins left="0.5" right="0.5" top="0.5" bottom="0.5" header="0" footer="0"/>
  <pageSetup scale="65"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BG189"/>
  <sheetViews>
    <sheetView defaultGridColor="0" view="pageBreakPreview" colorId="22" zoomScale="80" zoomScaleNormal="100" zoomScaleSheetLayoutView="80" workbookViewId="0"/>
  </sheetViews>
  <sheetFormatPr defaultColWidth="9.6640625" defaultRowHeight="15"/>
  <cols>
    <col min="1" max="1" width="2.6640625" style="1541" customWidth="1"/>
    <col min="2" max="2" width="3.6640625" style="1541" customWidth="1"/>
    <col min="3" max="3" width="1.6640625" style="1541" customWidth="1"/>
    <col min="4" max="4" width="39.6640625" style="1541" customWidth="1"/>
    <col min="5" max="5" width="21.44140625" style="1541" customWidth="1"/>
    <col min="6" max="8" width="15.6640625" style="1541" customWidth="1"/>
    <col min="9" max="16384" width="9.6640625" style="1541"/>
  </cols>
  <sheetData>
    <row r="1" spans="1:59" ht="17.45" customHeight="1">
      <c r="A1" s="1538"/>
      <c r="B1" s="1694" t="s">
        <v>1804</v>
      </c>
      <c r="C1" s="1694"/>
      <c r="D1" s="1539"/>
      <c r="E1" s="1694" t="s">
        <v>3296</v>
      </c>
      <c r="F1" s="1897" t="s">
        <v>1806</v>
      </c>
      <c r="G1" s="1897" t="s">
        <v>1807</v>
      </c>
      <c r="H1" s="1896"/>
      <c r="I1" s="1564"/>
      <c r="J1" s="1564"/>
      <c r="K1" s="1564"/>
      <c r="L1" s="1564"/>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c r="AK1" s="1564"/>
      <c r="AL1" s="1564"/>
      <c r="AM1" s="1564"/>
      <c r="AN1" s="1564"/>
      <c r="AO1" s="1564"/>
      <c r="AP1" s="1564"/>
      <c r="AQ1" s="1564"/>
      <c r="AR1" s="1564"/>
      <c r="AS1" s="1564"/>
      <c r="AT1" s="1564"/>
      <c r="AU1" s="1564"/>
      <c r="AV1" s="1564"/>
      <c r="AW1" s="1564"/>
      <c r="AX1" s="1564"/>
      <c r="AY1" s="1564"/>
      <c r="AZ1" s="1564"/>
      <c r="BA1" s="1564"/>
      <c r="BB1" s="1564"/>
      <c r="BC1" s="1564"/>
      <c r="BD1" s="1564"/>
      <c r="BE1" s="1564"/>
      <c r="BF1" s="1564"/>
      <c r="BG1" s="1564"/>
    </row>
    <row r="2" spans="1:59" ht="13.5" customHeight="1">
      <c r="A2" s="1542"/>
      <c r="B2" s="1564" t="str">
        <f>'Data Sheet'!$C$25</f>
        <v>Orange &amp; Rockland Utilities, Inc</v>
      </c>
      <c r="C2" s="1564"/>
      <c r="D2" s="1997"/>
      <c r="E2" s="3265" t="s">
        <v>1823</v>
      </c>
      <c r="F2" s="1815" t="s">
        <v>3315</v>
      </c>
      <c r="G2" s="1999"/>
      <c r="H2" s="1544"/>
      <c r="I2" s="1564"/>
      <c r="J2" s="1564"/>
      <c r="K2" s="1564"/>
      <c r="L2" s="1564"/>
      <c r="M2" s="1564"/>
      <c r="N2" s="1564"/>
      <c r="O2" s="1564"/>
      <c r="P2" s="1564"/>
      <c r="Q2" s="1564"/>
      <c r="R2" s="1564"/>
      <c r="S2" s="1564"/>
      <c r="T2" s="1564"/>
      <c r="U2" s="1564"/>
      <c r="V2" s="1564"/>
      <c r="W2" s="1564"/>
      <c r="X2" s="1564"/>
      <c r="Y2" s="1564"/>
      <c r="Z2" s="1564"/>
      <c r="AA2" s="1564"/>
      <c r="AB2" s="1564"/>
      <c r="AC2" s="1564"/>
      <c r="AD2" s="1564"/>
      <c r="AE2" s="1564"/>
      <c r="AF2" s="1564"/>
      <c r="AG2" s="1564"/>
      <c r="AH2" s="1564"/>
      <c r="AI2" s="1564"/>
      <c r="AJ2" s="1564"/>
      <c r="AK2" s="1564"/>
      <c r="AL2" s="1564"/>
      <c r="AM2" s="1564"/>
      <c r="AN2" s="1564"/>
      <c r="AO2" s="1564"/>
      <c r="AP2" s="1564"/>
      <c r="AQ2" s="1564"/>
      <c r="AR2" s="1564"/>
      <c r="AS2" s="1564"/>
      <c r="AT2" s="1564"/>
      <c r="AU2" s="1564"/>
      <c r="AV2" s="1564"/>
      <c r="AW2" s="1564"/>
      <c r="AX2" s="1564"/>
      <c r="AY2" s="1564"/>
      <c r="AZ2" s="1564"/>
      <c r="BA2" s="1564"/>
      <c r="BB2" s="1564"/>
      <c r="BC2" s="1564"/>
      <c r="BD2" s="1564"/>
      <c r="BE2" s="1564"/>
      <c r="BF2" s="1564"/>
      <c r="BG2" s="1564"/>
    </row>
    <row r="3" spans="1:59" ht="15" customHeight="1">
      <c r="A3" s="1542"/>
      <c r="B3" s="1708"/>
      <c r="C3" s="1708"/>
      <c r="D3" s="2000"/>
      <c r="E3" s="3266" t="s">
        <v>408</v>
      </c>
      <c r="F3" s="2002" t="str">
        <f>'Data Sheet'!$C$40</f>
        <v>April 30, 2017</v>
      </c>
      <c r="G3" s="1899" t="str">
        <f>'Data Sheet'!$C$38</f>
        <v>December 31, 2016</v>
      </c>
      <c r="H3" s="1900"/>
      <c r="I3" s="1564"/>
      <c r="J3" s="1564"/>
      <c r="K3" s="1564"/>
      <c r="L3" s="1564"/>
      <c r="M3" s="1564"/>
      <c r="N3" s="1564"/>
      <c r="O3" s="1564"/>
      <c r="P3" s="1564"/>
      <c r="Q3" s="1564"/>
      <c r="R3" s="1564"/>
      <c r="S3" s="1564"/>
      <c r="T3" s="1564"/>
      <c r="U3" s="1564"/>
      <c r="V3" s="1564"/>
      <c r="W3" s="1564"/>
      <c r="X3" s="1564"/>
      <c r="Y3" s="1564"/>
      <c r="Z3" s="1564"/>
      <c r="AA3" s="1564"/>
      <c r="AB3" s="1564"/>
      <c r="AC3" s="1564"/>
      <c r="AD3" s="1564"/>
      <c r="AE3" s="1564"/>
      <c r="AF3" s="1564"/>
      <c r="AG3" s="1564"/>
      <c r="AH3" s="1564"/>
      <c r="AI3" s="1564"/>
      <c r="AJ3" s="1564"/>
      <c r="AK3" s="1564"/>
      <c r="AL3" s="1564"/>
      <c r="AM3" s="1564"/>
      <c r="AN3" s="1564"/>
      <c r="AO3" s="1564"/>
      <c r="AP3" s="1564"/>
      <c r="AQ3" s="1564"/>
      <c r="AR3" s="1564"/>
      <c r="AS3" s="1564"/>
      <c r="AT3" s="1564"/>
      <c r="AU3" s="1564"/>
      <c r="AV3" s="1564"/>
      <c r="AW3" s="1564"/>
      <c r="AX3" s="1564"/>
      <c r="AY3" s="1564"/>
      <c r="AZ3" s="1564"/>
      <c r="BA3" s="1564"/>
      <c r="BB3" s="1564"/>
      <c r="BC3" s="1564"/>
      <c r="BD3" s="1564"/>
      <c r="BE3" s="1564"/>
      <c r="BF3" s="1564"/>
      <c r="BG3" s="1564"/>
    </row>
    <row r="4" spans="1:59" ht="15" customHeight="1">
      <c r="A4" s="1901" t="s">
        <v>487</v>
      </c>
      <c r="B4" s="1820"/>
      <c r="C4" s="1820"/>
      <c r="D4" s="2003"/>
      <c r="E4" s="1820"/>
      <c r="F4" s="1820"/>
      <c r="G4" s="1820"/>
      <c r="H4" s="1821"/>
      <c r="I4" s="1564"/>
      <c r="J4" s="1564"/>
      <c r="K4" s="1564"/>
      <c r="L4" s="1564"/>
      <c r="M4" s="1564"/>
      <c r="N4" s="1564"/>
      <c r="O4" s="1564"/>
      <c r="P4" s="1564"/>
      <c r="Q4" s="1564"/>
      <c r="R4" s="1564"/>
      <c r="S4" s="1564"/>
      <c r="T4" s="1564"/>
      <c r="U4" s="1564"/>
      <c r="V4" s="1564"/>
      <c r="W4" s="1564"/>
      <c r="X4" s="1564"/>
      <c r="Y4" s="1564"/>
      <c r="Z4" s="1564"/>
      <c r="AA4" s="1564"/>
      <c r="AB4" s="1564"/>
      <c r="AC4" s="1564"/>
      <c r="AD4" s="1564"/>
      <c r="AE4" s="1564"/>
      <c r="AF4" s="1564"/>
      <c r="AG4" s="1564"/>
      <c r="AH4" s="1564"/>
      <c r="AI4" s="1564"/>
      <c r="AJ4" s="1564"/>
      <c r="AK4" s="1564"/>
      <c r="AL4" s="1564"/>
      <c r="AM4" s="1564"/>
      <c r="AN4" s="1564"/>
      <c r="AO4" s="1564"/>
      <c r="AP4" s="1564"/>
      <c r="AQ4" s="1564"/>
      <c r="AR4" s="1564"/>
      <c r="AS4" s="1564"/>
      <c r="AT4" s="1564"/>
      <c r="AU4" s="1564"/>
      <c r="AV4" s="1564"/>
      <c r="AW4" s="1564"/>
      <c r="AX4" s="1564"/>
      <c r="AY4" s="1564"/>
      <c r="AZ4" s="1564"/>
      <c r="BA4" s="1564"/>
      <c r="BB4" s="1564"/>
      <c r="BC4" s="1564"/>
      <c r="BD4" s="1564"/>
      <c r="BE4" s="1564"/>
      <c r="BF4" s="1564"/>
      <c r="BG4" s="1564"/>
    </row>
    <row r="5" spans="1:59" ht="13.5" customHeight="1">
      <c r="A5" s="1542"/>
      <c r="B5" s="1564"/>
      <c r="C5" s="1564"/>
      <c r="D5" s="1564"/>
      <c r="E5" s="1564"/>
      <c r="F5" s="1564"/>
      <c r="G5" s="1564"/>
      <c r="H5" s="1544"/>
      <c r="I5" s="1564"/>
      <c r="J5" s="1564"/>
      <c r="K5" s="1564"/>
      <c r="L5" s="1564"/>
      <c r="M5" s="1564"/>
      <c r="N5" s="1564"/>
      <c r="O5" s="1564"/>
      <c r="P5" s="1564"/>
      <c r="Q5" s="1564"/>
      <c r="R5" s="1564"/>
      <c r="S5" s="1564"/>
      <c r="T5" s="1564"/>
      <c r="U5" s="1564"/>
      <c r="V5" s="1564"/>
      <c r="W5" s="1564"/>
      <c r="X5" s="1564"/>
      <c r="Y5" s="1564"/>
      <c r="Z5" s="1564"/>
      <c r="AA5" s="1564"/>
      <c r="AB5" s="1564"/>
      <c r="AC5" s="1564"/>
      <c r="AD5" s="1564"/>
      <c r="AE5" s="1564"/>
      <c r="AF5" s="1564"/>
      <c r="AG5" s="1564"/>
      <c r="AH5" s="1564"/>
      <c r="AI5" s="1564"/>
      <c r="AJ5" s="1564"/>
      <c r="AK5" s="1564"/>
      <c r="AL5" s="1564"/>
      <c r="AM5" s="1564"/>
      <c r="AN5" s="1564"/>
      <c r="AO5" s="1564"/>
      <c r="AP5" s="1564"/>
      <c r="AQ5" s="1564"/>
      <c r="AR5" s="1564"/>
      <c r="AS5" s="1564"/>
      <c r="AT5" s="1564"/>
      <c r="AU5" s="1564"/>
      <c r="AV5" s="1564"/>
      <c r="AW5" s="1564"/>
      <c r="AX5" s="1564"/>
      <c r="AY5" s="1564"/>
      <c r="AZ5" s="1564"/>
      <c r="BA5" s="1564"/>
      <c r="BB5" s="1564"/>
      <c r="BC5" s="1564"/>
      <c r="BD5" s="1564"/>
      <c r="BE5" s="1564"/>
      <c r="BF5" s="1564"/>
      <c r="BG5" s="1564"/>
    </row>
    <row r="6" spans="1:59" ht="13.5" customHeight="1">
      <c r="A6" s="1542"/>
      <c r="B6" s="1903" t="s">
        <v>488</v>
      </c>
      <c r="C6" s="1903"/>
      <c r="D6" s="1903"/>
      <c r="E6" s="1903"/>
      <c r="F6" s="1903"/>
      <c r="G6" s="1903"/>
      <c r="H6" s="1904"/>
      <c r="I6" s="1564"/>
      <c r="J6" s="1564"/>
      <c r="K6" s="1564"/>
      <c r="L6" s="1564"/>
      <c r="M6" s="1564"/>
      <c r="N6" s="1564"/>
      <c r="O6" s="1564"/>
      <c r="P6" s="1564"/>
      <c r="Q6" s="1564"/>
      <c r="R6" s="1564"/>
      <c r="S6" s="1564"/>
      <c r="T6" s="1564"/>
      <c r="U6" s="1564"/>
      <c r="V6" s="1564"/>
      <c r="W6" s="1564"/>
      <c r="X6" s="1564"/>
      <c r="Y6" s="1564"/>
      <c r="Z6" s="1564"/>
      <c r="AA6" s="1564"/>
      <c r="AB6" s="1564"/>
      <c r="AC6" s="1564"/>
      <c r="AD6" s="1564"/>
      <c r="AE6" s="1564"/>
      <c r="AF6" s="1564"/>
      <c r="AG6" s="1564"/>
      <c r="AH6" s="1564"/>
      <c r="AI6" s="1564"/>
      <c r="AJ6" s="1564"/>
      <c r="AK6" s="1564"/>
      <c r="AL6" s="1564"/>
      <c r="AM6" s="1564"/>
      <c r="AN6" s="1564"/>
      <c r="AO6" s="1564"/>
      <c r="AP6" s="1564"/>
      <c r="AQ6" s="1564"/>
      <c r="AR6" s="1564"/>
      <c r="AS6" s="1564"/>
      <c r="AT6" s="1564"/>
      <c r="AU6" s="1564"/>
      <c r="AV6" s="1564"/>
      <c r="AW6" s="1564"/>
      <c r="AX6" s="1564"/>
      <c r="AY6" s="1564"/>
      <c r="AZ6" s="1564"/>
      <c r="BA6" s="1564"/>
      <c r="BB6" s="1564"/>
      <c r="BC6" s="1564"/>
      <c r="BD6" s="1564"/>
      <c r="BE6" s="1564"/>
      <c r="BF6" s="1564"/>
      <c r="BG6" s="1564"/>
    </row>
    <row r="7" spans="1:59" ht="13.5" customHeight="1">
      <c r="A7" s="1542"/>
      <c r="B7" s="1903"/>
      <c r="C7" s="1903"/>
      <c r="D7" s="1903"/>
      <c r="E7" s="1903"/>
      <c r="F7" s="1903"/>
      <c r="G7" s="1903"/>
      <c r="H7" s="1904"/>
      <c r="I7" s="1564"/>
      <c r="J7" s="1564"/>
      <c r="K7" s="1564"/>
      <c r="L7" s="1564"/>
      <c r="M7" s="1564"/>
      <c r="N7" s="1564"/>
      <c r="O7" s="1564"/>
      <c r="P7" s="1564"/>
      <c r="Q7" s="1564"/>
      <c r="R7" s="1564"/>
      <c r="S7" s="1564"/>
      <c r="T7" s="1564"/>
      <c r="U7" s="1564"/>
      <c r="V7" s="1564"/>
      <c r="W7" s="1564"/>
      <c r="X7" s="1564"/>
      <c r="Y7" s="1564"/>
      <c r="Z7" s="1564"/>
      <c r="AA7" s="1564"/>
      <c r="AB7" s="1564"/>
      <c r="AC7" s="1564"/>
      <c r="AD7" s="1564"/>
      <c r="AE7" s="1564"/>
      <c r="AF7" s="1564"/>
      <c r="AG7" s="1564"/>
      <c r="AH7" s="1564"/>
      <c r="AI7" s="1564"/>
      <c r="AJ7" s="1564"/>
      <c r="AK7" s="1564"/>
      <c r="AL7" s="1564"/>
      <c r="AM7" s="1564"/>
      <c r="AN7" s="1564"/>
      <c r="AO7" s="1564"/>
      <c r="AP7" s="1564"/>
      <c r="AQ7" s="1564"/>
      <c r="AR7" s="1564"/>
      <c r="AS7" s="1564"/>
      <c r="AT7" s="1564"/>
      <c r="AU7" s="1564"/>
      <c r="AV7" s="1564"/>
      <c r="AW7" s="1564"/>
      <c r="AX7" s="1564"/>
      <c r="AY7" s="1564"/>
      <c r="AZ7" s="1564"/>
      <c r="BA7" s="1564"/>
      <c r="BB7" s="1564"/>
      <c r="BC7" s="1564"/>
      <c r="BD7" s="1564"/>
      <c r="BE7" s="1564"/>
      <c r="BF7" s="1564"/>
      <c r="BG7" s="1564"/>
    </row>
    <row r="8" spans="1:59" ht="13.5" customHeight="1">
      <c r="A8" s="1542"/>
      <c r="B8" s="1903" t="s">
        <v>489</v>
      </c>
      <c r="C8" s="1903"/>
      <c r="D8" s="1903"/>
      <c r="E8" s="1903"/>
      <c r="F8" s="1903"/>
      <c r="G8" s="1903"/>
      <c r="H8" s="1904"/>
      <c r="I8" s="1564"/>
      <c r="J8" s="1564"/>
      <c r="K8" s="1564"/>
      <c r="L8" s="1564"/>
      <c r="M8" s="1564"/>
      <c r="N8" s="1564"/>
      <c r="O8" s="1564"/>
      <c r="P8" s="1564"/>
      <c r="Q8" s="1564"/>
      <c r="R8" s="1564"/>
      <c r="S8" s="1564"/>
      <c r="T8" s="1564"/>
      <c r="U8" s="1564"/>
      <c r="V8" s="1564"/>
      <c r="W8" s="1564"/>
      <c r="X8" s="1564"/>
      <c r="Y8" s="1564"/>
      <c r="Z8" s="1564"/>
      <c r="AA8" s="1564"/>
      <c r="AB8" s="1564"/>
      <c r="AC8" s="1564"/>
      <c r="AD8" s="1564"/>
      <c r="AE8" s="1564"/>
      <c r="AF8" s="1564"/>
      <c r="AG8" s="1564"/>
      <c r="AH8" s="1564"/>
      <c r="AI8" s="1564"/>
      <c r="AJ8" s="1564"/>
      <c r="AK8" s="1564"/>
      <c r="AL8" s="1564"/>
      <c r="AM8" s="1564"/>
      <c r="AN8" s="1564"/>
      <c r="AO8" s="1564"/>
      <c r="AP8" s="1564"/>
      <c r="AQ8" s="1564"/>
      <c r="AR8" s="1564"/>
      <c r="AS8" s="1564"/>
      <c r="AT8" s="1564"/>
      <c r="AU8" s="1564"/>
      <c r="AV8" s="1564"/>
      <c r="AW8" s="1564"/>
      <c r="AX8" s="1564"/>
      <c r="AY8" s="1564"/>
      <c r="AZ8" s="1564"/>
      <c r="BA8" s="1564"/>
      <c r="BB8" s="1564"/>
      <c r="BC8" s="1564"/>
      <c r="BD8" s="1564"/>
      <c r="BE8" s="1564"/>
      <c r="BF8" s="1564"/>
      <c r="BG8" s="1564"/>
    </row>
    <row r="9" spans="1:59" ht="13.5" customHeight="1">
      <c r="A9" s="1542"/>
      <c r="B9" s="1903" t="s">
        <v>490</v>
      </c>
      <c r="C9" s="1903"/>
      <c r="D9" s="1903"/>
      <c r="E9" s="1903"/>
      <c r="F9" s="1903"/>
      <c r="G9" s="1903"/>
      <c r="H9" s="1904"/>
      <c r="I9" s="1564"/>
      <c r="J9" s="1564"/>
      <c r="K9" s="1564"/>
      <c r="L9" s="1564"/>
      <c r="M9" s="1564"/>
      <c r="N9" s="1564"/>
      <c r="O9" s="1564"/>
      <c r="P9" s="1564"/>
      <c r="Q9" s="1564"/>
      <c r="R9" s="1564"/>
      <c r="S9" s="1564"/>
      <c r="T9" s="1564"/>
      <c r="U9" s="1564"/>
      <c r="V9" s="1564"/>
      <c r="W9" s="1564"/>
      <c r="X9" s="1564"/>
      <c r="Y9" s="1564"/>
      <c r="Z9" s="1564"/>
      <c r="AA9" s="1564"/>
      <c r="AB9" s="1564"/>
      <c r="AC9" s="1564"/>
      <c r="AD9" s="1564"/>
      <c r="AE9" s="1564"/>
      <c r="AF9" s="1564"/>
      <c r="AG9" s="1564"/>
      <c r="AH9" s="1564"/>
      <c r="AI9" s="1564"/>
      <c r="AJ9" s="1564"/>
      <c r="AK9" s="1564"/>
      <c r="AL9" s="1564"/>
      <c r="AM9" s="1564"/>
      <c r="AN9" s="1564"/>
      <c r="AO9" s="1564"/>
      <c r="AP9" s="1564"/>
      <c r="AQ9" s="1564"/>
      <c r="AR9" s="1564"/>
      <c r="AS9" s="1564"/>
      <c r="AT9" s="1564"/>
      <c r="AU9" s="1564"/>
      <c r="AV9" s="1564"/>
      <c r="AW9" s="1564"/>
      <c r="AX9" s="1564"/>
      <c r="AY9" s="1564"/>
      <c r="AZ9" s="1564"/>
      <c r="BA9" s="1564"/>
      <c r="BB9" s="1564"/>
      <c r="BC9" s="1564"/>
      <c r="BD9" s="1564"/>
      <c r="BE9" s="1564"/>
      <c r="BF9" s="1564"/>
      <c r="BG9" s="1564"/>
    </row>
    <row r="10" spans="1:59" ht="13.5" customHeight="1">
      <c r="A10" s="1542"/>
      <c r="B10" s="1903"/>
      <c r="C10" s="1903"/>
      <c r="D10" s="1903"/>
      <c r="E10" s="1903"/>
      <c r="F10" s="1903"/>
      <c r="G10" s="1903"/>
      <c r="H10" s="1904"/>
      <c r="I10" s="1564"/>
      <c r="J10" s="1564"/>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c r="AY10" s="1564"/>
      <c r="AZ10" s="1564"/>
      <c r="BA10" s="1564"/>
      <c r="BB10" s="1564"/>
      <c r="BC10" s="1564"/>
      <c r="BD10" s="1564"/>
      <c r="BE10" s="1564"/>
      <c r="BF10" s="1564"/>
      <c r="BG10" s="1564"/>
    </row>
    <row r="11" spans="1:59" ht="13.5" customHeight="1">
      <c r="A11" s="1542"/>
      <c r="B11" s="1903" t="s">
        <v>491</v>
      </c>
      <c r="C11" s="1903"/>
      <c r="D11" s="1903"/>
      <c r="E11" s="1903"/>
      <c r="F11" s="1903"/>
      <c r="G11" s="1903"/>
      <c r="H11" s="1904"/>
      <c r="I11" s="1564"/>
      <c r="J11" s="1564"/>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564"/>
      <c r="AQ11" s="1564"/>
      <c r="AR11" s="1564"/>
      <c r="AS11" s="1564"/>
      <c r="AT11" s="1564"/>
      <c r="AU11" s="1564"/>
      <c r="AV11" s="1564"/>
      <c r="AW11" s="1564"/>
      <c r="AX11" s="1564"/>
      <c r="AY11" s="1564"/>
      <c r="AZ11" s="1564"/>
      <c r="BA11" s="1564"/>
      <c r="BB11" s="1564"/>
      <c r="BC11" s="1564"/>
      <c r="BD11" s="1564"/>
      <c r="BE11" s="1564"/>
      <c r="BF11" s="1564"/>
      <c r="BG11" s="1564"/>
    </row>
    <row r="12" spans="1:59" ht="13.5" customHeight="1">
      <c r="A12" s="1542"/>
      <c r="B12" s="1903" t="s">
        <v>640</v>
      </c>
      <c r="C12" s="1903"/>
      <c r="D12" s="1903"/>
      <c r="E12" s="1903"/>
      <c r="F12" s="1903"/>
      <c r="G12" s="1903"/>
      <c r="H12" s="1904"/>
      <c r="I12" s="1564"/>
      <c r="J12" s="1564"/>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4"/>
      <c r="AX12" s="1564"/>
      <c r="AY12" s="1564"/>
      <c r="AZ12" s="1564"/>
      <c r="BA12" s="1564"/>
      <c r="BB12" s="1564"/>
      <c r="BC12" s="1564"/>
      <c r="BD12" s="1564"/>
      <c r="BE12" s="1564"/>
      <c r="BF12" s="1564"/>
      <c r="BG12" s="1564"/>
    </row>
    <row r="13" spans="1:59" ht="13.5" customHeight="1">
      <c r="A13" s="1542"/>
      <c r="B13" s="1903" t="s">
        <v>774</v>
      </c>
      <c r="C13" s="1903"/>
      <c r="D13" s="1903"/>
      <c r="E13" s="1903"/>
      <c r="F13" s="1903"/>
      <c r="G13" s="1903"/>
      <c r="H13" s="1904"/>
      <c r="I13" s="1564"/>
      <c r="J13" s="1564"/>
      <c r="K13" s="1564"/>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4"/>
      <c r="AM13" s="1564"/>
      <c r="AN13" s="1564"/>
      <c r="AO13" s="1564"/>
      <c r="AP13" s="1564"/>
      <c r="AQ13" s="1564"/>
      <c r="AR13" s="1564"/>
      <c r="AS13" s="1564"/>
      <c r="AT13" s="1564"/>
      <c r="AU13" s="1564"/>
      <c r="AV13" s="1564"/>
      <c r="AW13" s="1564"/>
      <c r="AX13" s="1564"/>
      <c r="AY13" s="1564"/>
      <c r="AZ13" s="1564"/>
      <c r="BA13" s="1564"/>
      <c r="BB13" s="1564"/>
      <c r="BC13" s="1564"/>
      <c r="BD13" s="1564"/>
      <c r="BE13" s="1564"/>
      <c r="BF13" s="1564"/>
      <c r="BG13" s="1564"/>
    </row>
    <row r="14" spans="1:59" ht="13.5" customHeight="1">
      <c r="A14" s="1542"/>
      <c r="B14" s="1903" t="s">
        <v>775</v>
      </c>
      <c r="C14" s="1903"/>
      <c r="D14" s="1903"/>
      <c r="E14" s="1903"/>
      <c r="F14" s="1903"/>
      <c r="G14" s="1903"/>
      <c r="H14" s="1904"/>
      <c r="I14" s="1564"/>
      <c r="J14" s="1564"/>
      <c r="K14" s="1564"/>
      <c r="L14" s="1564"/>
      <c r="M14" s="1564"/>
      <c r="N14" s="1564"/>
      <c r="O14" s="1564"/>
      <c r="P14" s="1564"/>
      <c r="Q14" s="1564"/>
      <c r="R14" s="1564"/>
      <c r="S14" s="1564"/>
      <c r="T14" s="1564"/>
      <c r="U14" s="1564"/>
      <c r="V14" s="1564"/>
      <c r="W14" s="1564"/>
      <c r="X14" s="1564"/>
      <c r="Y14" s="1564"/>
      <c r="Z14" s="1564"/>
      <c r="AA14" s="1564"/>
      <c r="AB14" s="1564"/>
      <c r="AC14" s="1564"/>
      <c r="AD14" s="1564"/>
      <c r="AE14" s="1564"/>
      <c r="AF14" s="1564"/>
      <c r="AG14" s="1564"/>
      <c r="AH14" s="1564"/>
      <c r="AI14" s="1564"/>
      <c r="AJ14" s="1564"/>
      <c r="AK14" s="1564"/>
      <c r="AL14" s="1564"/>
      <c r="AM14" s="1564"/>
      <c r="AN14" s="1564"/>
      <c r="AO14" s="1564"/>
      <c r="AP14" s="1564"/>
      <c r="AQ14" s="1564"/>
      <c r="AR14" s="1564"/>
      <c r="AS14" s="1564"/>
      <c r="AT14" s="1564"/>
      <c r="AU14" s="1564"/>
      <c r="AV14" s="1564"/>
      <c r="AW14" s="1564"/>
      <c r="AX14" s="1564"/>
      <c r="AY14" s="1564"/>
      <c r="AZ14" s="1564"/>
      <c r="BA14" s="1564"/>
      <c r="BB14" s="1564"/>
      <c r="BC14" s="1564"/>
      <c r="BD14" s="1564"/>
      <c r="BE14" s="1564"/>
      <c r="BF14" s="1564"/>
      <c r="BG14" s="1564"/>
    </row>
    <row r="15" spans="1:59" ht="13.5" customHeight="1">
      <c r="A15" s="1542"/>
      <c r="B15" s="1903"/>
      <c r="C15" s="1903"/>
      <c r="D15" s="1903"/>
      <c r="E15" s="1903"/>
      <c r="F15" s="1903"/>
      <c r="G15" s="1903"/>
      <c r="H15" s="1904"/>
      <c r="I15" s="1564"/>
      <c r="J15" s="1564"/>
      <c r="K15" s="1564"/>
      <c r="L15" s="1564"/>
      <c r="M15" s="1564"/>
      <c r="N15" s="1564"/>
      <c r="O15" s="1564"/>
      <c r="P15" s="1564"/>
      <c r="Q15" s="1564"/>
      <c r="R15" s="1564"/>
      <c r="S15" s="1564"/>
      <c r="T15" s="1564"/>
      <c r="U15" s="1564"/>
      <c r="V15" s="1564"/>
      <c r="W15" s="1564"/>
      <c r="X15" s="1564"/>
      <c r="Y15" s="1564"/>
      <c r="Z15" s="1564"/>
      <c r="AA15" s="1564"/>
      <c r="AB15" s="1564"/>
      <c r="AC15" s="1564"/>
      <c r="AD15" s="1564"/>
      <c r="AE15" s="1564"/>
      <c r="AF15" s="1564"/>
      <c r="AG15" s="1564"/>
      <c r="AH15" s="1564"/>
      <c r="AI15" s="1564"/>
      <c r="AJ15" s="1564"/>
      <c r="AK15" s="1564"/>
      <c r="AL15" s="1564"/>
      <c r="AM15" s="1564"/>
      <c r="AN15" s="1564"/>
      <c r="AO15" s="1564"/>
      <c r="AP15" s="1564"/>
      <c r="AQ15" s="1564"/>
      <c r="AR15" s="1564"/>
      <c r="AS15" s="1564"/>
      <c r="AT15" s="1564"/>
      <c r="AU15" s="1564"/>
      <c r="AV15" s="1564"/>
      <c r="AW15" s="1564"/>
      <c r="AX15" s="1564"/>
      <c r="AY15" s="1564"/>
      <c r="AZ15" s="1564"/>
      <c r="BA15" s="1564"/>
      <c r="BB15" s="1564"/>
      <c r="BC15" s="1564"/>
      <c r="BD15" s="1564"/>
      <c r="BE15" s="1564"/>
      <c r="BF15" s="1564"/>
      <c r="BG15" s="1564"/>
    </row>
    <row r="16" spans="1:59" ht="13.5" customHeight="1">
      <c r="A16" s="1542"/>
      <c r="B16" s="1903" t="s">
        <v>776</v>
      </c>
      <c r="C16" s="1903"/>
      <c r="D16" s="1903"/>
      <c r="E16" s="1903"/>
      <c r="F16" s="1903"/>
      <c r="G16" s="1903"/>
      <c r="H16" s="1904"/>
      <c r="I16" s="1564"/>
      <c r="J16" s="1564"/>
      <c r="K16" s="1564"/>
      <c r="L16" s="1564"/>
      <c r="M16" s="1564"/>
      <c r="N16" s="1564"/>
      <c r="O16" s="1564"/>
      <c r="P16" s="1564"/>
      <c r="Q16" s="1564"/>
      <c r="R16" s="1564"/>
      <c r="S16" s="1564"/>
      <c r="T16" s="1564"/>
      <c r="U16" s="1564"/>
      <c r="V16" s="1564"/>
      <c r="W16" s="1564"/>
      <c r="X16" s="1564"/>
      <c r="Y16" s="1564"/>
      <c r="Z16" s="1564"/>
      <c r="AA16" s="1564"/>
      <c r="AB16" s="1564"/>
      <c r="AC16" s="1564"/>
      <c r="AD16" s="1564"/>
      <c r="AE16" s="1564"/>
      <c r="AF16" s="1564"/>
      <c r="AG16" s="1564"/>
      <c r="AH16" s="1564"/>
      <c r="AI16" s="1564"/>
      <c r="AJ16" s="1564"/>
      <c r="AK16" s="1564"/>
      <c r="AL16" s="1564"/>
      <c r="AM16" s="1564"/>
      <c r="AN16" s="1564"/>
      <c r="AO16" s="1564"/>
      <c r="AP16" s="1564"/>
      <c r="AQ16" s="1564"/>
      <c r="AR16" s="1564"/>
      <c r="AS16" s="1564"/>
      <c r="AT16" s="1564"/>
      <c r="AU16" s="1564"/>
      <c r="AV16" s="1564"/>
      <c r="AW16" s="1564"/>
      <c r="AX16" s="1564"/>
      <c r="AY16" s="1564"/>
      <c r="AZ16" s="1564"/>
      <c r="BA16" s="1564"/>
      <c r="BB16" s="1564"/>
      <c r="BC16" s="1564"/>
      <c r="BD16" s="1564"/>
      <c r="BE16" s="1564"/>
      <c r="BF16" s="1564"/>
      <c r="BG16" s="1564"/>
    </row>
    <row r="17" spans="1:59" ht="13.5" customHeight="1">
      <c r="A17" s="1545"/>
      <c r="B17" s="1708"/>
      <c r="C17" s="1708"/>
      <c r="D17" s="1708"/>
      <c r="E17" s="1708"/>
      <c r="F17" s="1708"/>
      <c r="G17" s="1708"/>
      <c r="H17" s="1900"/>
      <c r="I17" s="1564"/>
      <c r="J17" s="1564"/>
      <c r="K17" s="1564"/>
      <c r="L17" s="1564"/>
      <c r="M17" s="1564"/>
      <c r="N17" s="1564"/>
      <c r="O17" s="1564"/>
      <c r="P17" s="1564"/>
      <c r="Q17" s="1564"/>
      <c r="R17" s="1564"/>
      <c r="S17" s="1564"/>
      <c r="T17" s="1564"/>
      <c r="U17" s="1564"/>
      <c r="V17" s="1564"/>
      <c r="W17" s="1564"/>
      <c r="X17" s="1564"/>
      <c r="Y17" s="1564"/>
      <c r="Z17" s="1564"/>
      <c r="AA17" s="1564"/>
      <c r="AB17" s="1564"/>
      <c r="AC17" s="1564"/>
      <c r="AD17" s="1564"/>
      <c r="AE17" s="1564"/>
      <c r="AF17" s="1564"/>
      <c r="AG17" s="1564"/>
      <c r="AH17" s="1564"/>
      <c r="AI17" s="1564"/>
      <c r="AJ17" s="1564"/>
      <c r="AK17" s="1564"/>
      <c r="AL17" s="1564"/>
      <c r="AM17" s="1564"/>
      <c r="AN17" s="1564"/>
      <c r="AO17" s="1564"/>
      <c r="AP17" s="1564"/>
      <c r="AQ17" s="1564"/>
      <c r="AR17" s="1564"/>
      <c r="AS17" s="1564"/>
      <c r="AT17" s="1564"/>
      <c r="AU17" s="1564"/>
      <c r="AV17" s="1564"/>
      <c r="AW17" s="1564"/>
      <c r="AX17" s="1564"/>
      <c r="AY17" s="1564"/>
      <c r="AZ17" s="1564"/>
      <c r="BA17" s="1564"/>
      <c r="BB17" s="1564"/>
      <c r="BC17" s="1564"/>
      <c r="BD17" s="1564"/>
      <c r="BE17" s="1564"/>
      <c r="BF17" s="1564"/>
      <c r="BG17" s="1564"/>
    </row>
    <row r="18" spans="1:59" ht="13.5" customHeight="1">
      <c r="A18" s="1961"/>
      <c r="B18" s="1962"/>
      <c r="C18" s="1962"/>
      <c r="D18" s="1820" t="s">
        <v>0</v>
      </c>
      <c r="E18" s="1820"/>
      <c r="F18" s="1820"/>
      <c r="G18" s="1820"/>
      <c r="H18" s="1821"/>
      <c r="I18" s="1564"/>
      <c r="J18" s="1564"/>
      <c r="K18" s="1564"/>
      <c r="L18" s="1564"/>
      <c r="M18" s="1564"/>
      <c r="N18" s="1564"/>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64"/>
      <c r="AJ18" s="1564"/>
      <c r="AK18" s="1564"/>
      <c r="AL18" s="1564"/>
      <c r="AM18" s="1564"/>
      <c r="AN18" s="1564"/>
      <c r="AO18" s="1564"/>
      <c r="AP18" s="1564"/>
      <c r="AQ18" s="1564"/>
      <c r="AR18" s="1564"/>
      <c r="AS18" s="1564"/>
      <c r="AT18" s="1564"/>
      <c r="AU18" s="1564"/>
      <c r="AV18" s="1564"/>
      <c r="AW18" s="1564"/>
      <c r="AX18" s="1564"/>
      <c r="AY18" s="1564"/>
      <c r="AZ18" s="1564"/>
      <c r="BA18" s="1564"/>
      <c r="BB18" s="1564"/>
      <c r="BC18" s="1564"/>
      <c r="BD18" s="1564"/>
      <c r="BE18" s="1564"/>
      <c r="BF18" s="1564"/>
      <c r="BG18" s="1564"/>
    </row>
    <row r="19" spans="1:59" ht="13.5" customHeight="1">
      <c r="A19" s="1542"/>
      <c r="B19" s="1564"/>
      <c r="C19" s="1815"/>
      <c r="D19" s="1564"/>
      <c r="E19" s="1834" t="s">
        <v>2338</v>
      </c>
      <c r="F19" s="1834" t="s">
        <v>1</v>
      </c>
      <c r="G19" s="1834" t="s">
        <v>2</v>
      </c>
      <c r="H19" s="1908" t="s">
        <v>1</v>
      </c>
      <c r="I19" s="1564"/>
      <c r="J19" s="1564"/>
      <c r="K19" s="1564"/>
      <c r="L19" s="1564"/>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564"/>
      <c r="AL19" s="1564"/>
      <c r="AM19" s="1564"/>
      <c r="AN19" s="1564"/>
      <c r="AO19" s="1564"/>
      <c r="AP19" s="1564"/>
      <c r="AQ19" s="1564"/>
      <c r="AR19" s="1564"/>
      <c r="AS19" s="1564"/>
      <c r="AT19" s="1564"/>
      <c r="AU19" s="1564"/>
      <c r="AV19" s="1564"/>
      <c r="AW19" s="1564"/>
      <c r="AX19" s="1564"/>
      <c r="AY19" s="1564"/>
      <c r="AZ19" s="1564"/>
      <c r="BA19" s="1564"/>
      <c r="BB19" s="1564"/>
      <c r="BC19" s="1564"/>
      <c r="BD19" s="1564"/>
      <c r="BE19" s="1564"/>
      <c r="BF19" s="1564"/>
      <c r="BG19" s="1564"/>
    </row>
    <row r="20" spans="1:59" ht="13.5" customHeight="1">
      <c r="A20" s="1542"/>
      <c r="B20" s="1558" t="s">
        <v>1733</v>
      </c>
      <c r="C20" s="1815"/>
      <c r="D20" s="1558" t="s">
        <v>1787</v>
      </c>
      <c r="E20" s="1834" t="s">
        <v>3</v>
      </c>
      <c r="F20" s="1834" t="s">
        <v>4</v>
      </c>
      <c r="G20" s="1834" t="s">
        <v>5</v>
      </c>
      <c r="H20" s="1908" t="s">
        <v>3013</v>
      </c>
      <c r="I20" s="1564"/>
      <c r="J20" s="1564"/>
      <c r="K20" s="1564"/>
      <c r="L20" s="1564"/>
      <c r="M20" s="1564"/>
      <c r="N20" s="1564"/>
      <c r="O20" s="1564"/>
      <c r="P20" s="1564"/>
      <c r="Q20" s="1564"/>
      <c r="R20" s="1564"/>
      <c r="S20" s="1564"/>
      <c r="T20" s="1564"/>
      <c r="U20" s="1564"/>
      <c r="V20" s="1564"/>
      <c r="W20" s="1564"/>
      <c r="X20" s="1564"/>
      <c r="Y20" s="1564"/>
      <c r="Z20" s="1564"/>
      <c r="AA20" s="1564"/>
      <c r="AB20" s="1564"/>
      <c r="AC20" s="1564"/>
      <c r="AD20" s="1564"/>
      <c r="AE20" s="1564"/>
      <c r="AF20" s="1564"/>
      <c r="AG20" s="1564"/>
      <c r="AH20" s="1564"/>
      <c r="AI20" s="1564"/>
      <c r="AJ20" s="1564"/>
      <c r="AK20" s="1564"/>
      <c r="AL20" s="1564"/>
      <c r="AM20" s="1564"/>
      <c r="AN20" s="1564"/>
      <c r="AO20" s="1564"/>
      <c r="AP20" s="1564"/>
      <c r="AQ20" s="1564"/>
      <c r="AR20" s="1564"/>
      <c r="AS20" s="1564"/>
      <c r="AT20" s="1564"/>
      <c r="AU20" s="1564"/>
      <c r="AV20" s="1564"/>
      <c r="AW20" s="1564"/>
      <c r="AX20" s="1564"/>
      <c r="AY20" s="1564"/>
      <c r="AZ20" s="1564"/>
      <c r="BA20" s="1564"/>
      <c r="BB20" s="1564"/>
      <c r="BC20" s="1564"/>
      <c r="BD20" s="1564"/>
      <c r="BE20" s="1564"/>
      <c r="BF20" s="1564"/>
      <c r="BG20" s="1564"/>
    </row>
    <row r="21" spans="1:59" ht="13.5" customHeight="1">
      <c r="A21" s="1545"/>
      <c r="B21" s="1558" t="s">
        <v>1736</v>
      </c>
      <c r="C21" s="1899"/>
      <c r="D21" s="1561" t="s">
        <v>3026</v>
      </c>
      <c r="E21" s="1910" t="s">
        <v>3027</v>
      </c>
      <c r="F21" s="1910" t="s">
        <v>3028</v>
      </c>
      <c r="G21" s="1910" t="s">
        <v>3029</v>
      </c>
      <c r="H21" s="1911" t="s">
        <v>2353</v>
      </c>
      <c r="I21" s="1564"/>
      <c r="J21" s="1564"/>
      <c r="K21" s="1564"/>
      <c r="L21" s="1564"/>
      <c r="M21" s="1564"/>
      <c r="N21" s="1564"/>
      <c r="O21" s="1564"/>
      <c r="P21" s="1564"/>
      <c r="Q21" s="1564"/>
      <c r="R21" s="1564"/>
      <c r="S21" s="1564"/>
      <c r="T21" s="1564"/>
      <c r="U21" s="1564"/>
      <c r="V21" s="1564"/>
      <c r="W21" s="1564"/>
      <c r="X21" s="1564"/>
      <c r="Y21" s="1564"/>
      <c r="Z21" s="1564"/>
      <c r="AA21" s="1564"/>
      <c r="AB21" s="1564"/>
      <c r="AC21" s="1564"/>
      <c r="AD21" s="1564"/>
      <c r="AE21" s="1564"/>
      <c r="AF21" s="1564"/>
      <c r="AG21" s="1564"/>
      <c r="AH21" s="1564"/>
      <c r="AI21" s="1564"/>
      <c r="AJ21" s="1564"/>
      <c r="AK21" s="1564"/>
      <c r="AL21" s="1564"/>
      <c r="AM21" s="1564"/>
      <c r="AN21" s="1564"/>
      <c r="AO21" s="1564"/>
      <c r="AP21" s="1564"/>
      <c r="AQ21" s="1564"/>
      <c r="AR21" s="1564"/>
      <c r="AS21" s="1564"/>
      <c r="AT21" s="1564"/>
      <c r="AU21" s="1564"/>
      <c r="AV21" s="1564"/>
      <c r="AW21" s="1564"/>
      <c r="AX21" s="1564"/>
      <c r="AY21" s="1564"/>
      <c r="AZ21" s="1564"/>
      <c r="BA21" s="1564"/>
      <c r="BB21" s="1564"/>
      <c r="BC21" s="1564"/>
      <c r="BD21" s="1564"/>
      <c r="BE21" s="1564"/>
      <c r="BF21" s="1564"/>
      <c r="BG21" s="1564"/>
    </row>
    <row r="22" spans="1:59" ht="19.899999999999999" customHeight="1">
      <c r="A22" s="1545"/>
      <c r="B22" s="1962">
        <v>1</v>
      </c>
      <c r="C22" s="1913"/>
      <c r="D22" s="1962" t="s">
        <v>6</v>
      </c>
      <c r="E22" s="1966">
        <v>385673102</v>
      </c>
      <c r="F22" s="2004">
        <v>385576659</v>
      </c>
      <c r="G22" s="2004">
        <v>96443</v>
      </c>
      <c r="H22" s="2005"/>
      <c r="I22" s="1564"/>
      <c r="J22" s="1564"/>
      <c r="K22" s="1564"/>
      <c r="L22" s="1564"/>
      <c r="M22" s="1564"/>
      <c r="N22" s="1564"/>
      <c r="O22" s="1564"/>
      <c r="P22" s="1564"/>
      <c r="Q22" s="1564"/>
      <c r="R22" s="1564"/>
      <c r="S22" s="1564"/>
      <c r="T22" s="1564"/>
      <c r="U22" s="1564"/>
      <c r="V22" s="1564"/>
      <c r="W22" s="1564"/>
      <c r="X22" s="1564"/>
      <c r="Y22" s="1564"/>
      <c r="Z22" s="1564"/>
      <c r="AA22" s="1564"/>
      <c r="AB22" s="1564"/>
      <c r="AC22" s="1564"/>
      <c r="AD22" s="1564"/>
      <c r="AE22" s="1564"/>
      <c r="AF22" s="1564"/>
      <c r="AG22" s="1564"/>
      <c r="AH22" s="1564"/>
      <c r="AI22" s="1564"/>
      <c r="AJ22" s="1564"/>
      <c r="AK22" s="1564"/>
      <c r="AL22" s="1564"/>
      <c r="AM22" s="1564"/>
      <c r="AN22" s="1564"/>
      <c r="AO22" s="1564"/>
      <c r="AP22" s="1564"/>
      <c r="AQ22" s="1564"/>
      <c r="AR22" s="1564"/>
      <c r="AS22" s="1564"/>
      <c r="AT22" s="1564"/>
      <c r="AU22" s="1564"/>
      <c r="AV22" s="1564"/>
      <c r="AW22" s="1564"/>
      <c r="AX22" s="1564"/>
      <c r="AY22" s="1564"/>
      <c r="AZ22" s="1564"/>
      <c r="BA22" s="1564"/>
      <c r="BB22" s="1564"/>
      <c r="BC22" s="1564"/>
      <c r="BD22" s="1564"/>
      <c r="BE22" s="1564"/>
      <c r="BF22" s="1564"/>
      <c r="BG22" s="1564"/>
    </row>
    <row r="23" spans="1:59" ht="19.899999999999999" customHeight="1">
      <c r="A23" s="1542"/>
      <c r="B23" s="1580">
        <v>2</v>
      </c>
      <c r="C23" s="1906"/>
      <c r="D23" s="1580" t="s">
        <v>7</v>
      </c>
      <c r="E23" s="1931"/>
      <c r="F23" s="1934"/>
      <c r="G23" s="1931"/>
      <c r="H23" s="2006"/>
      <c r="I23" s="1564"/>
      <c r="J23" s="1564"/>
      <c r="K23" s="1564"/>
      <c r="L23" s="1564"/>
      <c r="M23" s="1564"/>
      <c r="N23" s="1564"/>
      <c r="O23" s="1564"/>
      <c r="P23" s="1564"/>
      <c r="Q23" s="1564"/>
      <c r="R23" s="1564"/>
      <c r="S23" s="1564"/>
      <c r="T23" s="1564"/>
      <c r="U23" s="1564"/>
      <c r="V23" s="1564"/>
      <c r="W23" s="1564"/>
      <c r="X23" s="1564"/>
      <c r="Y23" s="1564"/>
      <c r="Z23" s="1564"/>
      <c r="AA23" s="1564"/>
      <c r="AB23" s="1564"/>
      <c r="AC23" s="1564"/>
      <c r="AD23" s="1564"/>
      <c r="AE23" s="1564"/>
      <c r="AF23" s="1564"/>
      <c r="AG23" s="1564"/>
      <c r="AH23" s="1564"/>
      <c r="AI23" s="1564"/>
      <c r="AJ23" s="1564"/>
      <c r="AK23" s="1564"/>
      <c r="AL23" s="1564"/>
      <c r="AM23" s="1564"/>
      <c r="AN23" s="1564"/>
      <c r="AO23" s="1564"/>
      <c r="AP23" s="1564"/>
      <c r="AQ23" s="1564"/>
      <c r="AR23" s="1564"/>
      <c r="AS23" s="1564"/>
      <c r="AT23" s="1564"/>
      <c r="AU23" s="1564"/>
      <c r="AV23" s="1564"/>
      <c r="AW23" s="1564"/>
      <c r="AX23" s="1564"/>
      <c r="AY23" s="1564"/>
      <c r="AZ23" s="1564"/>
      <c r="BA23" s="1564"/>
      <c r="BB23" s="1564"/>
      <c r="BC23" s="1564"/>
      <c r="BD23" s="1564"/>
      <c r="BE23" s="1564"/>
      <c r="BF23" s="1564"/>
      <c r="BG23" s="1564"/>
    </row>
    <row r="24" spans="1:59" ht="19.899999999999999" customHeight="1">
      <c r="A24" s="1545"/>
      <c r="B24" s="1708"/>
      <c r="C24" s="1899"/>
      <c r="D24" s="1708" t="s">
        <v>8</v>
      </c>
      <c r="E24" s="2007"/>
      <c r="F24" s="2008"/>
      <c r="G24" s="1936"/>
      <c r="H24" s="2009"/>
      <c r="I24" s="1564"/>
      <c r="J24" s="1564"/>
      <c r="K24" s="1564"/>
      <c r="L24" s="1564"/>
      <c r="M24" s="1564"/>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4"/>
      <c r="AI24" s="1564"/>
      <c r="AJ24" s="1564"/>
      <c r="AK24" s="1564"/>
      <c r="AL24" s="1564"/>
      <c r="AM24" s="1564"/>
      <c r="AN24" s="1564"/>
      <c r="AO24" s="1564"/>
      <c r="AP24" s="1564"/>
      <c r="AQ24" s="1564"/>
      <c r="AR24" s="1564"/>
      <c r="AS24" s="1564"/>
      <c r="AT24" s="1564"/>
      <c r="AU24" s="1564"/>
      <c r="AV24" s="1564"/>
      <c r="AW24" s="1564"/>
      <c r="AX24" s="1564"/>
      <c r="AY24" s="1564"/>
      <c r="AZ24" s="1564"/>
      <c r="BA24" s="1564"/>
      <c r="BB24" s="1564"/>
      <c r="BC24" s="1564"/>
      <c r="BD24" s="1564"/>
      <c r="BE24" s="1564"/>
      <c r="BF24" s="1564"/>
      <c r="BG24" s="1564"/>
    </row>
    <row r="25" spans="1:59" ht="19.899999999999999" customHeight="1">
      <c r="A25" s="1545"/>
      <c r="B25" s="1962">
        <v>3</v>
      </c>
      <c r="C25" s="1913"/>
      <c r="D25" s="1962" t="s">
        <v>9</v>
      </c>
      <c r="E25" s="1970">
        <f t="shared" ref="E25:E32" si="0">F25+G25+H25</f>
        <v>30599106</v>
      </c>
      <c r="F25" s="2010">
        <v>30599106</v>
      </c>
      <c r="G25" s="2010"/>
      <c r="H25" s="2626"/>
      <c r="I25" s="1564"/>
      <c r="J25" s="1564"/>
      <c r="K25" s="1564"/>
      <c r="L25" s="1564"/>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c r="AI25" s="1564"/>
      <c r="AJ25" s="1564"/>
      <c r="AK25" s="1564"/>
      <c r="AL25" s="1564"/>
      <c r="AM25" s="1564"/>
      <c r="AN25" s="1564"/>
      <c r="AO25" s="1564"/>
      <c r="AP25" s="1564"/>
      <c r="AQ25" s="1564"/>
      <c r="AR25" s="1564"/>
      <c r="AS25" s="1564"/>
      <c r="AT25" s="1564"/>
      <c r="AU25" s="1564"/>
      <c r="AV25" s="1564"/>
      <c r="AW25" s="1564"/>
      <c r="AX25" s="1564"/>
      <c r="AY25" s="1564"/>
      <c r="AZ25" s="1564"/>
      <c r="BA25" s="1564"/>
      <c r="BB25" s="1564"/>
      <c r="BC25" s="1564"/>
      <c r="BD25" s="1564"/>
      <c r="BE25" s="1564"/>
      <c r="BF25" s="1564"/>
      <c r="BG25" s="1564"/>
    </row>
    <row r="26" spans="1:59" ht="30">
      <c r="A26" s="2490"/>
      <c r="B26" s="2620">
        <v>4</v>
      </c>
      <c r="C26" s="2590"/>
      <c r="D26" s="2621" t="s">
        <v>4427</v>
      </c>
      <c r="E26" s="2599">
        <f t="shared" si="0"/>
        <v>0</v>
      </c>
      <c r="F26" s="2624"/>
      <c r="G26" s="2625"/>
      <c r="H26" s="2011"/>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564"/>
      <c r="AM26" s="1564"/>
      <c r="AN26" s="1564"/>
      <c r="AO26" s="1564"/>
      <c r="AP26" s="1564"/>
      <c r="AQ26" s="1564"/>
      <c r="AR26" s="1564"/>
      <c r="AS26" s="1564"/>
      <c r="AT26" s="1564"/>
      <c r="AU26" s="1564"/>
      <c r="AV26" s="1564"/>
      <c r="AW26" s="1564"/>
      <c r="AX26" s="1564"/>
      <c r="AY26" s="1564"/>
      <c r="AZ26" s="1564"/>
      <c r="BA26" s="1564"/>
      <c r="BB26" s="1564"/>
      <c r="BC26" s="1564"/>
      <c r="BD26" s="1564"/>
      <c r="BE26" s="1564"/>
      <c r="BF26" s="1564"/>
      <c r="BG26" s="1564"/>
    </row>
    <row r="27" spans="1:59" ht="19.899999999999999" customHeight="1">
      <c r="A27" s="1545"/>
      <c r="B27" s="1962">
        <v>5</v>
      </c>
      <c r="C27" s="1913"/>
      <c r="D27" s="1962" t="s">
        <v>10</v>
      </c>
      <c r="E27" s="1970">
        <f t="shared" si="0"/>
        <v>0</v>
      </c>
      <c r="F27" s="2627"/>
      <c r="G27" s="2623"/>
      <c r="H27" s="2012"/>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564"/>
      <c r="AM27" s="1564"/>
      <c r="AN27" s="1564"/>
      <c r="AO27" s="1564"/>
      <c r="AP27" s="1564"/>
      <c r="AQ27" s="1564"/>
      <c r="AR27" s="1564"/>
      <c r="AS27" s="1564"/>
      <c r="AT27" s="1564"/>
      <c r="AU27" s="1564"/>
      <c r="AV27" s="1564"/>
      <c r="AW27" s="1564"/>
      <c r="AX27" s="1564"/>
      <c r="AY27" s="1564"/>
      <c r="AZ27" s="1564"/>
      <c r="BA27" s="1564"/>
      <c r="BB27" s="1564"/>
      <c r="BC27" s="1564"/>
      <c r="BD27" s="1564"/>
      <c r="BE27" s="1564"/>
      <c r="BF27" s="1564"/>
      <c r="BG27" s="1564"/>
    </row>
    <row r="28" spans="1:59" ht="19.899999999999999" customHeight="1">
      <c r="A28" s="1545"/>
      <c r="B28" s="1962">
        <v>6</v>
      </c>
      <c r="C28" s="1913"/>
      <c r="D28" s="1962" t="s">
        <v>11</v>
      </c>
      <c r="E28" s="1970">
        <f t="shared" si="0"/>
        <v>2333047</v>
      </c>
      <c r="F28" s="1970">
        <v>2333047</v>
      </c>
      <c r="G28" s="1936"/>
      <c r="H28" s="2013"/>
      <c r="I28" s="1564"/>
      <c r="J28" s="1564"/>
      <c r="K28" s="1564"/>
      <c r="L28" s="1564"/>
      <c r="M28" s="1564"/>
      <c r="N28" s="1564"/>
      <c r="O28" s="1564"/>
      <c r="P28" s="1564"/>
      <c r="Q28" s="1564"/>
      <c r="R28" s="1564"/>
      <c r="S28" s="1564"/>
      <c r="T28" s="1564"/>
      <c r="U28" s="1564"/>
      <c r="V28" s="1564"/>
      <c r="W28" s="1564"/>
      <c r="X28" s="1564"/>
      <c r="Y28" s="1564"/>
      <c r="Z28" s="1564"/>
      <c r="AA28" s="1564"/>
      <c r="AB28" s="1564"/>
      <c r="AC28" s="1564"/>
      <c r="AD28" s="1564"/>
      <c r="AE28" s="1564"/>
      <c r="AF28" s="1564"/>
      <c r="AG28" s="1564"/>
      <c r="AH28" s="1564"/>
      <c r="AI28" s="1564"/>
      <c r="AJ28" s="1564"/>
      <c r="AK28" s="1564"/>
      <c r="AL28" s="1564"/>
      <c r="AM28" s="1564"/>
      <c r="AN28" s="1564"/>
      <c r="AO28" s="1564"/>
      <c r="AP28" s="1564"/>
      <c r="AQ28" s="1564"/>
      <c r="AR28" s="1564"/>
      <c r="AS28" s="1564"/>
      <c r="AT28" s="1564"/>
      <c r="AU28" s="1564"/>
      <c r="AV28" s="1564"/>
      <c r="AW28" s="1564"/>
      <c r="AX28" s="1564"/>
      <c r="AY28" s="1564"/>
      <c r="AZ28" s="1564"/>
      <c r="BA28" s="1564"/>
      <c r="BB28" s="1564"/>
      <c r="BC28" s="1564"/>
      <c r="BD28" s="1564"/>
      <c r="BE28" s="1564"/>
      <c r="BF28" s="1564"/>
      <c r="BG28" s="1564"/>
    </row>
    <row r="29" spans="1:59" ht="19.899999999999999" customHeight="1">
      <c r="A29" s="1545"/>
      <c r="B29" s="1962">
        <v>7</v>
      </c>
      <c r="C29" s="1913"/>
      <c r="D29" s="1962" t="s">
        <v>12</v>
      </c>
      <c r="E29" s="1970">
        <f t="shared" si="0"/>
        <v>0</v>
      </c>
      <c r="F29" s="2010"/>
      <c r="G29" s="2010"/>
      <c r="H29" s="2012"/>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1564"/>
      <c r="AO29" s="1564"/>
      <c r="AP29" s="1564"/>
      <c r="AQ29" s="1564"/>
      <c r="AR29" s="1564"/>
      <c r="AS29" s="1564"/>
      <c r="AT29" s="1564"/>
      <c r="AU29" s="1564"/>
      <c r="AV29" s="1564"/>
      <c r="AW29" s="1564"/>
      <c r="AX29" s="1564"/>
      <c r="AY29" s="1564"/>
      <c r="AZ29" s="1564"/>
      <c r="BA29" s="1564"/>
      <c r="BB29" s="1564"/>
      <c r="BC29" s="1564"/>
      <c r="BD29" s="1564"/>
      <c r="BE29" s="1564"/>
      <c r="BF29" s="1564"/>
      <c r="BG29" s="1564"/>
    </row>
    <row r="30" spans="1:59" ht="19.899999999999999" customHeight="1">
      <c r="A30" s="1545"/>
      <c r="B30" s="1962">
        <v>8</v>
      </c>
      <c r="C30" s="1913"/>
      <c r="D30" s="1962" t="s">
        <v>13</v>
      </c>
      <c r="E30" s="1970">
        <f t="shared" si="0"/>
        <v>2491633</v>
      </c>
      <c r="F30" s="2010">
        <v>2488847</v>
      </c>
      <c r="G30" s="2010">
        <v>2786</v>
      </c>
      <c r="H30" s="2012"/>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564"/>
      <c r="AM30" s="1564"/>
      <c r="AN30" s="1564"/>
      <c r="AO30" s="1564"/>
      <c r="AP30" s="1564"/>
      <c r="AQ30" s="1564"/>
      <c r="AR30" s="1564"/>
      <c r="AS30" s="1564"/>
      <c r="AT30" s="1564"/>
      <c r="AU30" s="1564"/>
      <c r="AV30" s="1564"/>
      <c r="AW30" s="1564"/>
      <c r="AX30" s="1564"/>
      <c r="AY30" s="1564"/>
      <c r="AZ30" s="1564"/>
      <c r="BA30" s="1564"/>
      <c r="BB30" s="1564"/>
      <c r="BC30" s="1564"/>
      <c r="BD30" s="1564"/>
      <c r="BE30" s="1564"/>
      <c r="BF30" s="1564"/>
      <c r="BG30" s="1564"/>
    </row>
    <row r="31" spans="1:59" ht="19.899999999999999" customHeight="1">
      <c r="A31" s="1545"/>
      <c r="B31" s="1962">
        <v>9</v>
      </c>
      <c r="C31" s="1913"/>
      <c r="D31" s="1962"/>
      <c r="E31" s="1970">
        <f t="shared" si="0"/>
        <v>0</v>
      </c>
      <c r="F31" s="2010"/>
      <c r="G31" s="2010"/>
      <c r="H31" s="2012"/>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1564"/>
      <c r="AO31" s="1564"/>
      <c r="AP31" s="1564"/>
      <c r="AQ31" s="1564"/>
      <c r="AR31" s="1564"/>
      <c r="AS31" s="1564"/>
      <c r="AT31" s="1564"/>
      <c r="AU31" s="1564"/>
      <c r="AV31" s="1564"/>
      <c r="AW31" s="1564"/>
      <c r="AX31" s="1564"/>
      <c r="AY31" s="1564"/>
      <c r="AZ31" s="1564"/>
      <c r="BA31" s="1564"/>
      <c r="BB31" s="1564"/>
      <c r="BC31" s="1564"/>
      <c r="BD31" s="1564"/>
      <c r="BE31" s="1564"/>
      <c r="BF31" s="1564"/>
      <c r="BG31" s="1564"/>
    </row>
    <row r="32" spans="1:59" ht="19.899999999999999" customHeight="1">
      <c r="A32" s="1542"/>
      <c r="B32" s="1580">
        <v>10</v>
      </c>
      <c r="C32" s="1906"/>
      <c r="D32" s="1580" t="s">
        <v>14</v>
      </c>
      <c r="E32" s="2014">
        <f t="shared" si="0"/>
        <v>35423786</v>
      </c>
      <c r="F32" s="2014">
        <f>F25+F26+F28+F29+F30+F31</f>
        <v>35421000</v>
      </c>
      <c r="G32" s="2014">
        <f>G25+G26+G29+G30+G31</f>
        <v>2786</v>
      </c>
      <c r="H32" s="1995">
        <f>H27+H29+H30+H31</f>
        <v>0</v>
      </c>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1564"/>
      <c r="AO32" s="1564"/>
      <c r="AP32" s="1564"/>
      <c r="AQ32" s="1564"/>
      <c r="AR32" s="1564"/>
      <c r="AS32" s="1564"/>
      <c r="AT32" s="1564"/>
      <c r="AU32" s="1564"/>
      <c r="AV32" s="1564"/>
      <c r="AW32" s="1564"/>
      <c r="AX32" s="1564"/>
      <c r="AY32" s="1564"/>
      <c r="AZ32" s="1564"/>
      <c r="BA32" s="1564"/>
      <c r="BB32" s="1564"/>
      <c r="BC32" s="1564"/>
      <c r="BD32" s="1564"/>
      <c r="BE32" s="1564"/>
      <c r="BF32" s="1564"/>
      <c r="BG32" s="1564"/>
    </row>
    <row r="33" spans="1:59" ht="19.899999999999999" customHeight="1">
      <c r="A33" s="1545"/>
      <c r="B33" s="1708"/>
      <c r="C33" s="1899"/>
      <c r="D33" s="1708" t="s">
        <v>15</v>
      </c>
      <c r="E33" s="2015"/>
      <c r="F33" s="2015"/>
      <c r="G33" s="2015"/>
      <c r="H33" s="1898"/>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c r="AM33" s="1564"/>
      <c r="AN33" s="1564"/>
      <c r="AO33" s="1564"/>
      <c r="AP33" s="1564"/>
      <c r="AQ33" s="1564"/>
      <c r="AR33" s="1564"/>
      <c r="AS33" s="1564"/>
      <c r="AT33" s="1564"/>
      <c r="AU33" s="1564"/>
      <c r="AV33" s="1564"/>
      <c r="AW33" s="1564"/>
      <c r="AX33" s="1564"/>
      <c r="AY33" s="1564"/>
      <c r="AZ33" s="1564"/>
      <c r="BA33" s="1564"/>
      <c r="BB33" s="1564"/>
      <c r="BC33" s="1564"/>
      <c r="BD33" s="1564"/>
      <c r="BE33" s="1564"/>
      <c r="BF33" s="1564"/>
      <c r="BG33" s="1564"/>
    </row>
    <row r="34" spans="1:59" ht="19.899999999999999" customHeight="1">
      <c r="A34" s="1545"/>
      <c r="B34" s="1962">
        <v>11</v>
      </c>
      <c r="C34" s="1913"/>
      <c r="D34" s="1962" t="s">
        <v>16</v>
      </c>
      <c r="E34" s="1943" t="s">
        <v>1793</v>
      </c>
      <c r="F34" s="1946"/>
      <c r="G34" s="1943"/>
      <c r="H34" s="2013"/>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1564"/>
      <c r="AO34" s="1564"/>
      <c r="AP34" s="1564"/>
      <c r="AQ34" s="1564"/>
      <c r="AR34" s="1564"/>
      <c r="AS34" s="1564"/>
      <c r="AT34" s="1564"/>
      <c r="AU34" s="1564"/>
      <c r="AV34" s="1564"/>
      <c r="AW34" s="1564"/>
      <c r="AX34" s="1564"/>
      <c r="AY34" s="1564"/>
      <c r="AZ34" s="1564"/>
      <c r="BA34" s="1564"/>
      <c r="BB34" s="1564"/>
      <c r="BC34" s="1564"/>
      <c r="BD34" s="1564"/>
      <c r="BE34" s="1564"/>
      <c r="BF34" s="1564"/>
      <c r="BG34" s="1564"/>
    </row>
    <row r="35" spans="1:59" ht="19.899999999999999" customHeight="1">
      <c r="A35" s="1545"/>
      <c r="B35" s="1962">
        <v>12</v>
      </c>
      <c r="C35" s="1913"/>
      <c r="D35" s="1962" t="s">
        <v>17</v>
      </c>
      <c r="E35" s="1970">
        <f t="shared" ref="E35:E36" si="1">F35+G35+H35</f>
        <v>9369887</v>
      </c>
      <c r="F35" s="2010">
        <v>9369887</v>
      </c>
      <c r="G35" s="2010"/>
      <c r="H35" s="2012"/>
      <c r="I35" s="1564"/>
      <c r="J35" s="1564"/>
      <c r="K35" s="1564"/>
      <c r="L35" s="1564"/>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c r="AI35" s="1564"/>
      <c r="AJ35" s="1564"/>
      <c r="AK35" s="1564"/>
      <c r="AL35" s="1564"/>
      <c r="AM35" s="1564"/>
      <c r="AN35" s="1564"/>
      <c r="AO35" s="1564"/>
      <c r="AP35" s="1564"/>
      <c r="AQ35" s="1564"/>
      <c r="AR35" s="1564"/>
      <c r="AS35" s="1564"/>
      <c r="AT35" s="1564"/>
      <c r="AU35" s="1564"/>
      <c r="AV35" s="1564"/>
      <c r="AW35" s="1564"/>
      <c r="AX35" s="1564"/>
      <c r="AY35" s="1564"/>
      <c r="AZ35" s="1564"/>
      <c r="BA35" s="1564"/>
      <c r="BB35" s="1564"/>
      <c r="BC35" s="1564"/>
      <c r="BD35" s="1564"/>
      <c r="BE35" s="1564"/>
      <c r="BF35" s="1564"/>
      <c r="BG35" s="1564"/>
    </row>
    <row r="36" spans="1:59" ht="19.899999999999999" customHeight="1">
      <c r="A36" s="1545"/>
      <c r="B36" s="1962">
        <v>13</v>
      </c>
      <c r="C36" s="1913"/>
      <c r="D36" s="1962" t="s">
        <v>18</v>
      </c>
      <c r="E36" s="1970">
        <f t="shared" si="1"/>
        <v>3744441</v>
      </c>
      <c r="F36" s="2010">
        <v>3744441</v>
      </c>
      <c r="G36" s="2010"/>
      <c r="H36" s="2012"/>
      <c r="I36" s="1564"/>
      <c r="J36" s="1564"/>
      <c r="K36" s="1564"/>
      <c r="L36" s="1564"/>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4"/>
      <c r="AL36" s="1564"/>
      <c r="AM36" s="1564"/>
      <c r="AN36" s="1564"/>
      <c r="AO36" s="1564"/>
      <c r="AP36" s="1564"/>
      <c r="AQ36" s="1564"/>
      <c r="AR36" s="1564"/>
      <c r="AS36" s="1564"/>
      <c r="AT36" s="1564"/>
      <c r="AU36" s="1564"/>
      <c r="AV36" s="1564"/>
      <c r="AW36" s="1564"/>
      <c r="AX36" s="1564"/>
      <c r="AY36" s="1564"/>
      <c r="AZ36" s="1564"/>
      <c r="BA36" s="1564"/>
      <c r="BB36" s="1564"/>
      <c r="BC36" s="1564"/>
      <c r="BD36" s="1564"/>
      <c r="BE36" s="1564"/>
      <c r="BF36" s="1564"/>
      <c r="BG36" s="1564"/>
    </row>
    <row r="37" spans="1:59" ht="19.899999999999999" customHeight="1">
      <c r="A37" s="1545"/>
      <c r="B37" s="1962">
        <v>14</v>
      </c>
      <c r="C37" s="1913"/>
      <c r="D37" s="1962" t="s">
        <v>19</v>
      </c>
      <c r="E37" s="1970">
        <f>F37+G37+H37</f>
        <v>-2339990</v>
      </c>
      <c r="F37" s="2010">
        <v>-2339990</v>
      </c>
      <c r="G37" s="2010"/>
      <c r="H37" s="2012"/>
      <c r="I37" s="1564"/>
      <c r="J37" s="1564"/>
      <c r="K37" s="1564"/>
      <c r="L37" s="1564"/>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c r="AH37" s="1564"/>
      <c r="AI37" s="1564"/>
      <c r="AJ37" s="1564"/>
      <c r="AK37" s="1564"/>
      <c r="AL37" s="1564"/>
      <c r="AM37" s="1564"/>
      <c r="AN37" s="1564"/>
      <c r="AO37" s="1564"/>
      <c r="AP37" s="1564"/>
      <c r="AQ37" s="1564"/>
      <c r="AR37" s="1564"/>
      <c r="AS37" s="1564"/>
      <c r="AT37" s="1564"/>
      <c r="AU37" s="1564"/>
      <c r="AV37" s="1564"/>
      <c r="AW37" s="1564"/>
      <c r="AX37" s="1564"/>
      <c r="AY37" s="1564"/>
      <c r="AZ37" s="1564"/>
      <c r="BA37" s="1564"/>
      <c r="BB37" s="1564"/>
      <c r="BC37" s="1564"/>
      <c r="BD37" s="1564"/>
      <c r="BE37" s="1564"/>
      <c r="BF37" s="1564"/>
      <c r="BG37" s="1564"/>
    </row>
    <row r="38" spans="1:59" ht="19.899999999999999" customHeight="1">
      <c r="A38" s="1542"/>
      <c r="B38" s="1580">
        <v>15</v>
      </c>
      <c r="C38" s="1906"/>
      <c r="D38" s="1580" t="s">
        <v>20</v>
      </c>
      <c r="E38" s="2014">
        <f>F38+G38+H38</f>
        <v>10774338</v>
      </c>
      <c r="F38" s="2014">
        <f>F35+F36+F37</f>
        <v>10774338</v>
      </c>
      <c r="G38" s="2014">
        <f>G35+G36+G37</f>
        <v>0</v>
      </c>
      <c r="H38" s="1995">
        <f>H35+H36+H37</f>
        <v>0</v>
      </c>
      <c r="I38" s="1564"/>
      <c r="J38" s="1564"/>
      <c r="K38" s="1564"/>
      <c r="L38" s="1564"/>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c r="AH38" s="1564"/>
      <c r="AI38" s="1564"/>
      <c r="AJ38" s="1564"/>
      <c r="AK38" s="1564"/>
      <c r="AL38" s="1564"/>
      <c r="AM38" s="1564"/>
      <c r="AN38" s="1564"/>
      <c r="AO38" s="1564"/>
      <c r="AP38" s="1564"/>
      <c r="AQ38" s="1564"/>
      <c r="AR38" s="1564"/>
      <c r="AS38" s="1564"/>
      <c r="AT38" s="1564"/>
      <c r="AU38" s="1564"/>
      <c r="AV38" s="1564"/>
      <c r="AW38" s="1564"/>
      <c r="AX38" s="1564"/>
      <c r="AY38" s="1564"/>
      <c r="AZ38" s="1564"/>
      <c r="BA38" s="1564"/>
      <c r="BB38" s="1564"/>
      <c r="BC38" s="1564"/>
      <c r="BD38" s="1564"/>
      <c r="BE38" s="1564"/>
      <c r="BF38" s="1564"/>
      <c r="BG38" s="1564"/>
    </row>
    <row r="39" spans="1:59" ht="19.899999999999999" customHeight="1">
      <c r="A39" s="1545"/>
      <c r="B39" s="1708"/>
      <c r="C39" s="2492"/>
      <c r="D39" s="2491" t="s">
        <v>4614</v>
      </c>
      <c r="E39" s="2015"/>
      <c r="F39" s="2015"/>
      <c r="G39" s="2015"/>
      <c r="H39" s="1898"/>
      <c r="I39" s="1564"/>
      <c r="J39" s="1564"/>
      <c r="K39" s="1564"/>
      <c r="L39" s="1564"/>
      <c r="M39" s="1564"/>
      <c r="N39" s="1564"/>
      <c r="O39" s="1564"/>
      <c r="P39" s="1564"/>
      <c r="Q39" s="1564"/>
      <c r="R39" s="1564"/>
      <c r="S39" s="1564"/>
      <c r="T39" s="1564"/>
      <c r="U39" s="1564"/>
      <c r="V39" s="1564"/>
      <c r="W39" s="1564"/>
      <c r="X39" s="1564"/>
      <c r="Y39" s="1564"/>
      <c r="Z39" s="1564"/>
      <c r="AA39" s="1564"/>
      <c r="AB39" s="1564"/>
      <c r="AC39" s="1564"/>
      <c r="AD39" s="1564"/>
      <c r="AE39" s="1564"/>
      <c r="AF39" s="1564"/>
      <c r="AG39" s="1564"/>
      <c r="AH39" s="1564"/>
      <c r="AI39" s="1564"/>
      <c r="AJ39" s="1564"/>
      <c r="AK39" s="1564"/>
      <c r="AL39" s="1564"/>
      <c r="AM39" s="1564"/>
      <c r="AN39" s="1564"/>
      <c r="AO39" s="1564"/>
      <c r="AP39" s="1564"/>
      <c r="AQ39" s="1564"/>
      <c r="AR39" s="1564"/>
      <c r="AS39" s="1564"/>
      <c r="AT39" s="1564"/>
      <c r="AU39" s="1564"/>
      <c r="AV39" s="1564"/>
      <c r="AW39" s="1564"/>
      <c r="AX39" s="1564"/>
      <c r="AY39" s="1564"/>
      <c r="AZ39" s="1564"/>
      <c r="BA39" s="1564"/>
      <c r="BB39" s="1564"/>
      <c r="BC39" s="1564"/>
      <c r="BD39" s="1564"/>
      <c r="BE39" s="1564"/>
      <c r="BF39" s="1564"/>
      <c r="BG39" s="1564"/>
    </row>
    <row r="40" spans="1:59" ht="19.899999999999999" customHeight="1">
      <c r="A40" s="1545"/>
      <c r="B40" s="1962">
        <v>16</v>
      </c>
      <c r="C40" s="1913"/>
      <c r="D40" s="1962" t="s">
        <v>1367</v>
      </c>
      <c r="E40" s="1970">
        <f>F40+G40+H40</f>
        <v>-2210952</v>
      </c>
      <c r="F40" s="2010">
        <v>-2210952</v>
      </c>
      <c r="G40" s="2010"/>
      <c r="H40" s="2012"/>
      <c r="I40" s="1564"/>
      <c r="J40" s="1564"/>
      <c r="K40" s="1564"/>
      <c r="L40" s="1564"/>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64"/>
      <c r="AI40" s="1564"/>
      <c r="AJ40" s="1564"/>
      <c r="AK40" s="1564"/>
      <c r="AL40" s="1564"/>
      <c r="AM40" s="1564"/>
      <c r="AN40" s="1564"/>
      <c r="AO40" s="1564"/>
      <c r="AP40" s="1564"/>
      <c r="AQ40" s="1564"/>
      <c r="AR40" s="1564"/>
      <c r="AS40" s="1564"/>
      <c r="AT40" s="1564"/>
      <c r="AU40" s="1564"/>
      <c r="AV40" s="1564"/>
      <c r="AW40" s="1564"/>
      <c r="AX40" s="1564"/>
      <c r="AY40" s="1564"/>
      <c r="AZ40" s="1564"/>
      <c r="BA40" s="1564"/>
      <c r="BB40" s="1564"/>
      <c r="BC40" s="1564"/>
      <c r="BD40" s="1564"/>
      <c r="BE40" s="1564"/>
      <c r="BF40" s="1564"/>
      <c r="BG40" s="1564"/>
    </row>
    <row r="41" spans="1:59" ht="19.899999999999999" customHeight="1">
      <c r="A41" s="1545"/>
      <c r="B41" s="1962">
        <v>17</v>
      </c>
      <c r="C41" s="1913"/>
      <c r="D41" s="1962"/>
      <c r="E41" s="1970"/>
      <c r="F41" s="2010"/>
      <c r="G41" s="2010"/>
      <c r="H41" s="2012"/>
      <c r="I41" s="1564"/>
      <c r="J41" s="1564"/>
      <c r="K41" s="1564"/>
      <c r="L41" s="1564"/>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64"/>
      <c r="AI41" s="1564"/>
      <c r="AJ41" s="1564"/>
      <c r="AK41" s="1564"/>
      <c r="AL41" s="1564"/>
      <c r="AM41" s="1564"/>
      <c r="AN41" s="1564"/>
      <c r="AO41" s="1564"/>
      <c r="AP41" s="1564"/>
      <c r="AQ41" s="1564"/>
      <c r="AR41" s="1564"/>
      <c r="AS41" s="1564"/>
      <c r="AT41" s="1564"/>
      <c r="AU41" s="1564"/>
      <c r="AV41" s="1564"/>
      <c r="AW41" s="1564"/>
      <c r="AX41" s="1564"/>
      <c r="AY41" s="1564"/>
      <c r="AZ41" s="1564"/>
      <c r="BA41" s="1564"/>
      <c r="BB41" s="1564"/>
      <c r="BC41" s="1564"/>
      <c r="BD41" s="1564"/>
      <c r="BE41" s="1564"/>
      <c r="BF41" s="1564"/>
      <c r="BG41" s="1564"/>
    </row>
    <row r="42" spans="1:59" ht="19.899999999999999" customHeight="1">
      <c r="A42" s="2490"/>
      <c r="B42" s="2604">
        <v>18</v>
      </c>
      <c r="C42" s="2628"/>
      <c r="D42" s="2604" t="s">
        <v>3955</v>
      </c>
      <c r="E42" s="2629"/>
      <c r="F42" s="2622"/>
      <c r="G42" s="2622"/>
      <c r="H42" s="2630"/>
      <c r="I42" s="1564"/>
      <c r="J42" s="1564"/>
      <c r="K42" s="1564"/>
      <c r="L42" s="1564"/>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c r="AI42" s="1564"/>
      <c r="AJ42" s="1564"/>
      <c r="AK42" s="1564"/>
      <c r="AL42" s="1564"/>
      <c r="AM42" s="1564"/>
      <c r="AN42" s="1564"/>
      <c r="AO42" s="1564"/>
      <c r="AP42" s="1564"/>
      <c r="AQ42" s="1564"/>
      <c r="AR42" s="1564"/>
      <c r="AS42" s="1564"/>
      <c r="AT42" s="1564"/>
      <c r="AU42" s="1564"/>
      <c r="AV42" s="1564"/>
      <c r="AW42" s="1564"/>
      <c r="AX42" s="1564"/>
      <c r="AY42" s="1564"/>
      <c r="AZ42" s="1564"/>
      <c r="BA42" s="1564"/>
      <c r="BB42" s="1564"/>
      <c r="BC42" s="1564"/>
      <c r="BD42" s="1564"/>
      <c r="BE42" s="1564"/>
      <c r="BF42" s="1564"/>
      <c r="BG42" s="1564"/>
    </row>
    <row r="43" spans="1:59" ht="19.899999999999999" customHeight="1">
      <c r="A43" s="1542"/>
      <c r="B43" s="1580">
        <v>19</v>
      </c>
      <c r="C43" s="1906"/>
      <c r="D43" s="1580" t="s">
        <v>1368</v>
      </c>
      <c r="E43" s="2016">
        <f>F43+G43+H43</f>
        <v>408111598</v>
      </c>
      <c r="F43" s="2016">
        <f>F22+F32+F40+F41+F42-F38</f>
        <v>408012369</v>
      </c>
      <c r="G43" s="2016">
        <f>G22+G32+G38+G40+G41+G42</f>
        <v>99229</v>
      </c>
      <c r="H43" s="2017">
        <f>H22+H32+H38+H40+H41+H42</f>
        <v>0</v>
      </c>
      <c r="I43" s="1564"/>
      <c r="J43" s="1564"/>
      <c r="K43" s="1564"/>
      <c r="L43" s="1564"/>
      <c r="M43" s="1564"/>
      <c r="N43" s="1564"/>
      <c r="O43" s="1564"/>
      <c r="P43" s="1564"/>
      <c r="Q43" s="1564"/>
      <c r="R43" s="1564"/>
      <c r="S43" s="1564"/>
      <c r="T43" s="1564"/>
      <c r="U43" s="1564"/>
      <c r="V43" s="1564"/>
      <c r="W43" s="1564"/>
      <c r="X43" s="1564"/>
      <c r="Y43" s="1564"/>
      <c r="Z43" s="1564"/>
      <c r="AA43" s="1564"/>
      <c r="AB43" s="1564"/>
      <c r="AC43" s="1564"/>
      <c r="AD43" s="1564"/>
      <c r="AE43" s="1564"/>
      <c r="AF43" s="1564"/>
      <c r="AG43" s="1564"/>
      <c r="AH43" s="1564"/>
      <c r="AI43" s="1564"/>
      <c r="AJ43" s="1564"/>
      <c r="AK43" s="1564"/>
      <c r="AL43" s="1564"/>
      <c r="AM43" s="1564"/>
      <c r="AN43" s="1564"/>
      <c r="AO43" s="1564"/>
      <c r="AP43" s="1564"/>
      <c r="AQ43" s="1564"/>
      <c r="AR43" s="1564"/>
      <c r="AS43" s="1564"/>
      <c r="AT43" s="1564"/>
      <c r="AU43" s="1564"/>
      <c r="AV43" s="1564"/>
      <c r="AW43" s="1564"/>
      <c r="AX43" s="1564"/>
      <c r="AY43" s="1564"/>
      <c r="AZ43" s="1564"/>
      <c r="BA43" s="1564"/>
      <c r="BB43" s="1564"/>
      <c r="BC43" s="1564"/>
      <c r="BD43" s="1564"/>
      <c r="BE43" s="1564"/>
      <c r="BF43" s="1564"/>
      <c r="BG43" s="1564"/>
    </row>
    <row r="44" spans="1:59" ht="19.899999999999999" customHeight="1">
      <c r="A44" s="1545"/>
      <c r="B44" s="1708"/>
      <c r="C44" s="2492"/>
      <c r="D44" s="2491" t="s">
        <v>4615</v>
      </c>
      <c r="E44" s="2015"/>
      <c r="F44" s="2015"/>
      <c r="G44" s="2015"/>
      <c r="H44" s="1898"/>
      <c r="I44" s="1564"/>
      <c r="J44" s="1564"/>
      <c r="K44" s="1564"/>
      <c r="L44" s="1564"/>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64"/>
      <c r="AI44" s="1564"/>
      <c r="AJ44" s="1564"/>
      <c r="AK44" s="1564"/>
      <c r="AL44" s="1564"/>
      <c r="AM44" s="1564"/>
      <c r="AN44" s="1564"/>
      <c r="AO44" s="1564"/>
      <c r="AP44" s="1564"/>
      <c r="AQ44" s="1564"/>
      <c r="AR44" s="1564"/>
      <c r="AS44" s="1564"/>
      <c r="AT44" s="1564"/>
      <c r="AU44" s="1564"/>
      <c r="AV44" s="1564"/>
      <c r="AW44" s="1564"/>
      <c r="AX44" s="1564"/>
      <c r="AY44" s="1564"/>
      <c r="AZ44" s="1564"/>
      <c r="BA44" s="1564"/>
      <c r="BB44" s="1564"/>
      <c r="BC44" s="1564"/>
      <c r="BD44" s="1564"/>
      <c r="BE44" s="1564"/>
      <c r="BF44" s="1564"/>
      <c r="BG44" s="1564"/>
    </row>
    <row r="45" spans="1:59" ht="19.899999999999999" customHeight="1">
      <c r="A45" s="1545"/>
      <c r="B45" s="1962"/>
      <c r="C45" s="1564"/>
      <c r="D45" s="1564" t="s">
        <v>1369</v>
      </c>
      <c r="E45" s="2018"/>
      <c r="F45" s="2018"/>
      <c r="G45" s="2019"/>
      <c r="H45" s="1959"/>
      <c r="I45" s="1564"/>
      <c r="J45" s="1564"/>
      <c r="K45" s="1564"/>
      <c r="L45" s="1564"/>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64"/>
      <c r="AI45" s="1564"/>
      <c r="AJ45" s="1564"/>
      <c r="AK45" s="1564"/>
      <c r="AL45" s="1564"/>
      <c r="AM45" s="1564"/>
      <c r="AN45" s="1564"/>
      <c r="AO45" s="1564"/>
      <c r="AP45" s="1564"/>
      <c r="AQ45" s="1564"/>
      <c r="AR45" s="1564"/>
      <c r="AS45" s="1564"/>
      <c r="AT45" s="1564"/>
      <c r="AU45" s="1564"/>
      <c r="AV45" s="1564"/>
      <c r="AW45" s="1564"/>
      <c r="AX45" s="1564"/>
      <c r="AY45" s="1564"/>
      <c r="AZ45" s="1564"/>
      <c r="BA45" s="1564"/>
      <c r="BB45" s="1564"/>
      <c r="BC45" s="1564"/>
      <c r="BD45" s="1564"/>
      <c r="BE45" s="1564"/>
      <c r="BF45" s="1564"/>
      <c r="BG45" s="1564"/>
    </row>
    <row r="46" spans="1:59" ht="19.899999999999999" customHeight="1">
      <c r="A46" s="1545"/>
      <c r="B46" s="1962">
        <v>20</v>
      </c>
      <c r="C46" s="1913"/>
      <c r="D46" s="1962" t="s">
        <v>1370</v>
      </c>
      <c r="E46" s="1966">
        <f t="shared" ref="E46:E55" si="2">F46+G46+H46</f>
        <v>0</v>
      </c>
      <c r="F46" s="2004"/>
      <c r="G46" s="2004" t="s">
        <v>1793</v>
      </c>
      <c r="H46" s="2005"/>
      <c r="I46" s="1564"/>
      <c r="J46" s="1564"/>
      <c r="K46" s="1564"/>
      <c r="L46" s="1564"/>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c r="AI46" s="1564"/>
      <c r="AJ46" s="1564"/>
      <c r="AK46" s="1564"/>
      <c r="AL46" s="1564"/>
      <c r="AM46" s="1564"/>
      <c r="AN46" s="1564"/>
      <c r="AO46" s="1564"/>
      <c r="AP46" s="1564"/>
      <c r="AQ46" s="1564"/>
      <c r="AR46" s="1564"/>
      <c r="AS46" s="1564"/>
      <c r="AT46" s="1564"/>
      <c r="AU46" s="1564"/>
      <c r="AV46" s="1564"/>
      <c r="AW46" s="1564"/>
      <c r="AX46" s="1564"/>
      <c r="AY46" s="1564"/>
      <c r="AZ46" s="1564"/>
      <c r="BA46" s="1564"/>
      <c r="BB46" s="1564"/>
      <c r="BC46" s="1564"/>
      <c r="BD46" s="1564"/>
      <c r="BE46" s="1564"/>
      <c r="BF46" s="1564"/>
      <c r="BG46" s="1564"/>
    </row>
    <row r="47" spans="1:59" ht="19.899999999999999" customHeight="1">
      <c r="A47" s="1545"/>
      <c r="B47" s="1962">
        <v>21</v>
      </c>
      <c r="C47" s="1913"/>
      <c r="D47" s="1962" t="s">
        <v>1371</v>
      </c>
      <c r="E47" s="1970">
        <f t="shared" si="2"/>
        <v>0</v>
      </c>
      <c r="F47" s="2010"/>
      <c r="G47" s="2010"/>
      <c r="H47" s="2012"/>
      <c r="I47" s="1564"/>
      <c r="J47" s="1564"/>
      <c r="K47" s="1564"/>
      <c r="L47" s="1564"/>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c r="AI47" s="1564"/>
      <c r="AJ47" s="1564"/>
      <c r="AK47" s="1564"/>
      <c r="AL47" s="1564"/>
      <c r="AM47" s="1564"/>
      <c r="AN47" s="1564"/>
      <c r="AO47" s="1564"/>
      <c r="AP47" s="1564"/>
      <c r="AQ47" s="1564"/>
      <c r="AR47" s="1564"/>
      <c r="AS47" s="1564"/>
      <c r="AT47" s="1564"/>
      <c r="AU47" s="1564"/>
      <c r="AV47" s="1564"/>
      <c r="AW47" s="1564"/>
      <c r="AX47" s="1564"/>
      <c r="AY47" s="1564"/>
      <c r="AZ47" s="1564"/>
      <c r="BA47" s="1564"/>
      <c r="BB47" s="1564"/>
      <c r="BC47" s="1564"/>
      <c r="BD47" s="1564"/>
      <c r="BE47" s="1564"/>
      <c r="BF47" s="1564"/>
      <c r="BG47" s="1564"/>
    </row>
    <row r="48" spans="1:59" ht="19.899999999999999" customHeight="1">
      <c r="A48" s="1545"/>
      <c r="B48" s="1962">
        <v>22</v>
      </c>
      <c r="C48" s="1913"/>
      <c r="D48" s="1962" t="s">
        <v>1372</v>
      </c>
      <c r="E48" s="1970">
        <f t="shared" si="2"/>
        <v>0</v>
      </c>
      <c r="F48" s="2010"/>
      <c r="G48" s="2010"/>
      <c r="H48" s="2012"/>
      <c r="I48" s="1564"/>
      <c r="J48" s="1564"/>
      <c r="K48" s="1564"/>
      <c r="L48" s="1564"/>
      <c r="M48" s="1564"/>
      <c r="N48" s="1564"/>
      <c r="O48" s="1564"/>
      <c r="P48" s="1564"/>
      <c r="Q48" s="1564"/>
      <c r="R48" s="1564"/>
      <c r="S48" s="1564"/>
      <c r="T48" s="1564"/>
      <c r="U48" s="1564"/>
      <c r="V48" s="1564"/>
      <c r="W48" s="1564"/>
      <c r="X48" s="1564"/>
      <c r="Y48" s="1564"/>
      <c r="Z48" s="1564"/>
      <c r="AA48" s="1564"/>
      <c r="AB48" s="1564"/>
      <c r="AC48" s="1564"/>
      <c r="AD48" s="1564"/>
      <c r="AE48" s="1564"/>
      <c r="AF48" s="1564"/>
      <c r="AG48" s="1564"/>
      <c r="AH48" s="1564"/>
      <c r="AI48" s="1564"/>
      <c r="AJ48" s="1564"/>
      <c r="AK48" s="1564"/>
      <c r="AL48" s="1564"/>
      <c r="AM48" s="1564"/>
      <c r="AN48" s="1564"/>
      <c r="AO48" s="1564"/>
      <c r="AP48" s="1564"/>
      <c r="AQ48" s="1564"/>
      <c r="AR48" s="1564"/>
      <c r="AS48" s="1564"/>
      <c r="AT48" s="1564"/>
      <c r="AU48" s="1564"/>
      <c r="AV48" s="1564"/>
      <c r="AW48" s="1564"/>
      <c r="AX48" s="1564"/>
      <c r="AY48" s="1564"/>
      <c r="AZ48" s="1564"/>
      <c r="BA48" s="1564"/>
      <c r="BB48" s="1564"/>
      <c r="BC48" s="1564"/>
      <c r="BD48" s="1564"/>
      <c r="BE48" s="1564"/>
      <c r="BF48" s="1564"/>
      <c r="BG48" s="1564"/>
    </row>
    <row r="49" spans="1:59" ht="19.899999999999999" customHeight="1">
      <c r="A49" s="1545"/>
      <c r="B49" s="1962">
        <v>23</v>
      </c>
      <c r="C49" s="1913"/>
      <c r="D49" s="1962" t="s">
        <v>1373</v>
      </c>
      <c r="E49" s="1970">
        <f t="shared" si="2"/>
        <v>0</v>
      </c>
      <c r="F49" s="2010"/>
      <c r="G49" s="2010"/>
      <c r="H49" s="2012"/>
      <c r="I49" s="1564"/>
      <c r="J49" s="1564"/>
      <c r="K49" s="1564"/>
      <c r="L49" s="1564"/>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c r="AI49" s="1564"/>
      <c r="AJ49" s="1564"/>
      <c r="AK49" s="1564"/>
      <c r="AL49" s="1564"/>
      <c r="AM49" s="1564"/>
      <c r="AN49" s="1564"/>
      <c r="AO49" s="1564"/>
      <c r="AP49" s="1564"/>
      <c r="AQ49" s="1564"/>
      <c r="AR49" s="1564"/>
      <c r="AS49" s="1564"/>
      <c r="AT49" s="1564"/>
      <c r="AU49" s="1564"/>
      <c r="AV49" s="1564"/>
      <c r="AW49" s="1564"/>
      <c r="AX49" s="1564"/>
      <c r="AY49" s="1564"/>
      <c r="AZ49" s="1564"/>
      <c r="BA49" s="1564"/>
      <c r="BB49" s="1564"/>
      <c r="BC49" s="1564"/>
      <c r="BD49" s="1564"/>
      <c r="BE49" s="1564"/>
      <c r="BF49" s="1564"/>
      <c r="BG49" s="1564"/>
    </row>
    <row r="50" spans="1:59" ht="19.899999999999999" customHeight="1">
      <c r="A50" s="1545"/>
      <c r="B50" s="1962">
        <v>24</v>
      </c>
      <c r="C50" s="1913"/>
      <c r="D50" s="1962" t="s">
        <v>1374</v>
      </c>
      <c r="E50" s="1970">
        <f t="shared" si="2"/>
        <v>0</v>
      </c>
      <c r="F50" s="2010"/>
      <c r="G50" s="2010"/>
      <c r="H50" s="2012"/>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564"/>
      <c r="AM50" s="1564"/>
      <c r="AN50" s="1564"/>
      <c r="AO50" s="1564"/>
      <c r="AP50" s="1564"/>
      <c r="AQ50" s="1564"/>
      <c r="AR50" s="1564"/>
      <c r="AS50" s="1564"/>
      <c r="AT50" s="1564"/>
      <c r="AU50" s="1564"/>
      <c r="AV50" s="1564"/>
      <c r="AW50" s="1564"/>
      <c r="AX50" s="1564"/>
      <c r="AY50" s="1564"/>
      <c r="AZ50" s="1564"/>
      <c r="BA50" s="1564"/>
      <c r="BB50" s="1564"/>
      <c r="BC50" s="1564"/>
      <c r="BD50" s="1564"/>
      <c r="BE50" s="1564"/>
      <c r="BF50" s="1564"/>
      <c r="BG50" s="1564"/>
    </row>
    <row r="51" spans="1:59" ht="19.899999999999999" customHeight="1">
      <c r="A51" s="1545"/>
      <c r="B51" s="1962">
        <v>25</v>
      </c>
      <c r="C51" s="1913"/>
      <c r="D51" s="1962" t="s">
        <v>1375</v>
      </c>
      <c r="E51" s="1970">
        <f t="shared" si="2"/>
        <v>86148311</v>
      </c>
      <c r="F51" s="2010">
        <v>86101594</v>
      </c>
      <c r="G51" s="2010">
        <v>46717</v>
      </c>
      <c r="H51" s="2012"/>
      <c r="I51" s="1564"/>
      <c r="J51" s="1564"/>
      <c r="K51" s="1564"/>
      <c r="L51" s="1564"/>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c r="AI51" s="1564"/>
      <c r="AJ51" s="1564"/>
      <c r="AK51" s="1564"/>
      <c r="AL51" s="1564"/>
      <c r="AM51" s="1564"/>
      <c r="AN51" s="1564"/>
      <c r="AO51" s="1564"/>
      <c r="AP51" s="1564"/>
      <c r="AQ51" s="1564"/>
      <c r="AR51" s="1564"/>
      <c r="AS51" s="1564"/>
      <c r="AT51" s="1564"/>
      <c r="AU51" s="1564"/>
      <c r="AV51" s="1564"/>
      <c r="AW51" s="1564"/>
      <c r="AX51" s="1564"/>
      <c r="AY51" s="1564"/>
      <c r="AZ51" s="1564"/>
      <c r="BA51" s="1564"/>
      <c r="BB51" s="1564"/>
      <c r="BC51" s="1564"/>
      <c r="BD51" s="1564"/>
      <c r="BE51" s="1564"/>
      <c r="BF51" s="1564"/>
      <c r="BG51" s="1564"/>
    </row>
    <row r="52" spans="1:59" ht="19.899999999999999" customHeight="1">
      <c r="A52" s="1545"/>
      <c r="B52" s="1962">
        <v>26</v>
      </c>
      <c r="C52" s="1913"/>
      <c r="D52" s="1962" t="s">
        <v>1376</v>
      </c>
      <c r="E52" s="1970">
        <f t="shared" si="2"/>
        <v>276662814</v>
      </c>
      <c r="F52" s="2010">
        <v>276610302</v>
      </c>
      <c r="G52" s="2010">
        <v>52512</v>
      </c>
      <c r="H52" s="2012"/>
      <c r="I52" s="1564"/>
      <c r="J52" s="1564"/>
      <c r="K52" s="1564"/>
      <c r="L52" s="1564"/>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c r="AI52" s="1564"/>
      <c r="AJ52" s="1564"/>
      <c r="AK52" s="1564"/>
      <c r="AL52" s="1564"/>
      <c r="AM52" s="1564"/>
      <c r="AN52" s="1564"/>
      <c r="AO52" s="1564"/>
      <c r="AP52" s="1564"/>
      <c r="AQ52" s="1564"/>
      <c r="AR52" s="1564"/>
      <c r="AS52" s="1564"/>
      <c r="AT52" s="1564"/>
      <c r="AU52" s="1564"/>
      <c r="AV52" s="1564"/>
      <c r="AW52" s="1564"/>
      <c r="AX52" s="1564"/>
      <c r="AY52" s="1564"/>
      <c r="AZ52" s="1564"/>
      <c r="BA52" s="1564"/>
      <c r="BB52" s="1564"/>
      <c r="BC52" s="1564"/>
      <c r="BD52" s="1564"/>
      <c r="BE52" s="1564"/>
      <c r="BF52" s="1564"/>
      <c r="BG52" s="1564"/>
    </row>
    <row r="53" spans="1:59" ht="19.899999999999999" customHeight="1">
      <c r="A53" s="2490"/>
      <c r="B53" s="2604">
        <v>27</v>
      </c>
      <c r="C53" s="2628"/>
      <c r="D53" s="2604" t="s">
        <v>3956</v>
      </c>
      <c r="E53" s="2629">
        <f t="shared" si="2"/>
        <v>0</v>
      </c>
      <c r="F53" s="2622"/>
      <c r="G53" s="2622"/>
      <c r="H53" s="2630"/>
      <c r="I53" s="1564"/>
      <c r="J53" s="1564"/>
      <c r="K53" s="1564"/>
      <c r="L53" s="1564"/>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c r="AI53" s="1564"/>
      <c r="AJ53" s="1564"/>
      <c r="AK53" s="1564"/>
      <c r="AL53" s="1564"/>
      <c r="AM53" s="1564"/>
      <c r="AN53" s="1564"/>
      <c r="AO53" s="1564"/>
      <c r="AP53" s="1564"/>
      <c r="AQ53" s="1564"/>
      <c r="AR53" s="1564"/>
      <c r="AS53" s="1564"/>
      <c r="AT53" s="1564"/>
      <c r="AU53" s="1564"/>
      <c r="AV53" s="1564"/>
      <c r="AW53" s="1564"/>
      <c r="AX53" s="1564"/>
      <c r="AY53" s="1564"/>
      <c r="AZ53" s="1564"/>
      <c r="BA53" s="1564"/>
      <c r="BB53" s="1564"/>
      <c r="BC53" s="1564"/>
      <c r="BD53" s="1564"/>
      <c r="BE53" s="1564"/>
      <c r="BF53" s="1564"/>
      <c r="BG53" s="1564"/>
    </row>
    <row r="54" spans="1:59" ht="19.899999999999999" customHeight="1">
      <c r="A54" s="1545"/>
      <c r="B54" s="1962">
        <v>28</v>
      </c>
      <c r="C54" s="1913"/>
      <c r="D54" s="1962" t="s">
        <v>1377</v>
      </c>
      <c r="E54" s="1970">
        <f t="shared" si="2"/>
        <v>45300473</v>
      </c>
      <c r="F54" s="2010">
        <v>45300473</v>
      </c>
      <c r="G54" s="2010"/>
      <c r="H54" s="2012"/>
      <c r="I54" s="1564"/>
      <c r="J54" s="1564"/>
      <c r="K54" s="1564"/>
      <c r="L54" s="1564"/>
      <c r="M54" s="1564"/>
      <c r="N54" s="1564"/>
      <c r="O54" s="1564"/>
      <c r="P54" s="1564"/>
      <c r="Q54" s="1564"/>
      <c r="R54" s="1564"/>
      <c r="S54" s="1564"/>
      <c r="T54" s="1564"/>
      <c r="U54" s="1564"/>
      <c r="V54" s="1564"/>
      <c r="W54" s="1564"/>
      <c r="X54" s="1564"/>
      <c r="Y54" s="1564"/>
      <c r="Z54" s="1564"/>
      <c r="AA54" s="1564"/>
      <c r="AB54" s="1564"/>
      <c r="AC54" s="1564"/>
      <c r="AD54" s="1564"/>
      <c r="AE54" s="1564"/>
      <c r="AF54" s="1564"/>
      <c r="AG54" s="1564"/>
      <c r="AH54" s="1564"/>
      <c r="AI54" s="1564"/>
      <c r="AJ54" s="1564"/>
      <c r="AK54" s="1564"/>
      <c r="AL54" s="1564"/>
      <c r="AM54" s="1564"/>
      <c r="AN54" s="1564"/>
      <c r="AO54" s="1564"/>
      <c r="AP54" s="1564"/>
      <c r="AQ54" s="1564"/>
      <c r="AR54" s="1564"/>
      <c r="AS54" s="1564"/>
      <c r="AT54" s="1564"/>
      <c r="AU54" s="1564"/>
      <c r="AV54" s="1564"/>
      <c r="AW54" s="1564"/>
      <c r="AX54" s="1564"/>
      <c r="AY54" s="1564"/>
      <c r="AZ54" s="1564"/>
      <c r="BA54" s="1564"/>
      <c r="BB54" s="1564"/>
      <c r="BC54" s="1564"/>
      <c r="BD54" s="1564"/>
      <c r="BE54" s="1564"/>
      <c r="BF54" s="1564"/>
      <c r="BG54" s="1564"/>
    </row>
    <row r="55" spans="1:59" ht="19.899999999999999" customHeight="1" thickBot="1">
      <c r="A55" s="1778"/>
      <c r="B55" s="1981">
        <v>29</v>
      </c>
      <c r="C55" s="2603"/>
      <c r="D55" s="2631" t="s">
        <v>4616</v>
      </c>
      <c r="E55" s="1980">
        <f t="shared" si="2"/>
        <v>408111598</v>
      </c>
      <c r="F55" s="2020">
        <f>SUM(F46:F54)</f>
        <v>408012369</v>
      </c>
      <c r="G55" s="2020">
        <f>SUM(G46:G54)</f>
        <v>99229</v>
      </c>
      <c r="H55" s="1990">
        <f>SUM(H46:H54)</f>
        <v>0</v>
      </c>
      <c r="I55" s="1564"/>
      <c r="J55" s="1564"/>
      <c r="K55" s="1564"/>
      <c r="L55" s="1564"/>
      <c r="M55" s="1564"/>
      <c r="N55" s="1564"/>
      <c r="O55" s="1564"/>
      <c r="P55" s="1564"/>
      <c r="Q55" s="1564"/>
      <c r="R55" s="1564"/>
      <c r="S55" s="1564"/>
      <c r="T55" s="1564"/>
      <c r="U55" s="1564"/>
      <c r="V55" s="1564"/>
      <c r="W55" s="1564"/>
      <c r="X55" s="1564"/>
      <c r="Y55" s="1564"/>
      <c r="Z55" s="1564"/>
      <c r="AA55" s="1564"/>
      <c r="AB55" s="1564"/>
      <c r="AC55" s="1564"/>
      <c r="AD55" s="1564"/>
      <c r="AE55" s="1564"/>
      <c r="AF55" s="1564"/>
      <c r="AG55" s="1564"/>
      <c r="AH55" s="1564"/>
      <c r="AI55" s="1564"/>
      <c r="AJ55" s="1564"/>
      <c r="AK55" s="1564"/>
      <c r="AL55" s="1564"/>
      <c r="AM55" s="1564"/>
      <c r="AN55" s="1564"/>
      <c r="AO55" s="1564"/>
      <c r="AP55" s="1564"/>
      <c r="AQ55" s="1564"/>
      <c r="AR55" s="1564"/>
      <c r="AS55" s="1564"/>
      <c r="AT55" s="1564"/>
      <c r="AU55" s="1564"/>
      <c r="AV55" s="1564"/>
      <c r="AW55" s="1564"/>
      <c r="AX55" s="1564"/>
      <c r="AY55" s="1564"/>
      <c r="AZ55" s="1564"/>
      <c r="BA55" s="1564"/>
      <c r="BB55" s="1564"/>
      <c r="BC55" s="1564"/>
      <c r="BD55" s="1564"/>
      <c r="BE55" s="1564"/>
      <c r="BF55" s="1564"/>
      <c r="BG55" s="1564"/>
    </row>
    <row r="56" spans="1:59">
      <c r="A56" s="1564"/>
      <c r="B56" s="1564"/>
      <c r="C56" s="1564"/>
      <c r="D56" s="1564"/>
      <c r="E56" s="1564"/>
      <c r="F56" s="2018"/>
      <c r="G56" s="2018"/>
      <c r="H56" s="1564"/>
      <c r="I56" s="1564"/>
      <c r="J56" s="1564"/>
      <c r="K56" s="1564"/>
      <c r="L56" s="1564"/>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c r="AI56" s="1564"/>
      <c r="AJ56" s="1564"/>
      <c r="AK56" s="1564"/>
      <c r="AL56" s="1564"/>
      <c r="AM56" s="1564"/>
      <c r="AN56" s="1564"/>
      <c r="AO56" s="1564"/>
      <c r="AP56" s="1564"/>
      <c r="AQ56" s="1564"/>
      <c r="AR56" s="1564"/>
      <c r="AS56" s="1564"/>
      <c r="AT56" s="1564"/>
      <c r="AU56" s="1564"/>
      <c r="AV56" s="1564"/>
      <c r="AW56" s="1564"/>
      <c r="AX56" s="1564"/>
      <c r="AY56" s="1564"/>
      <c r="AZ56" s="1564"/>
      <c r="BA56" s="1564"/>
      <c r="BB56" s="1564"/>
      <c r="BC56" s="1564"/>
      <c r="BD56" s="1564"/>
      <c r="BE56" s="1564"/>
      <c r="BF56" s="1564"/>
      <c r="BG56" s="1564"/>
    </row>
    <row r="57" spans="1:59">
      <c r="A57" s="2486" t="s">
        <v>4671</v>
      </c>
      <c r="B57" s="1941"/>
      <c r="C57" s="2486"/>
      <c r="D57" s="2486"/>
      <c r="E57" s="1564"/>
      <c r="F57" s="1564"/>
      <c r="G57" s="1564"/>
      <c r="H57" s="1983" t="s">
        <v>1378</v>
      </c>
      <c r="I57" s="1564"/>
      <c r="J57" s="1564"/>
      <c r="K57" s="1564"/>
      <c r="L57" s="1564"/>
      <c r="M57" s="1564"/>
      <c r="N57" s="1564"/>
      <c r="O57" s="1564"/>
      <c r="P57" s="1564"/>
      <c r="Q57" s="1564"/>
      <c r="R57" s="1564"/>
      <c r="S57" s="1564"/>
      <c r="T57" s="1564"/>
      <c r="U57" s="1564"/>
      <c r="V57" s="1564"/>
      <c r="W57" s="1564"/>
      <c r="X57" s="1564"/>
      <c r="Y57" s="1564"/>
      <c r="Z57" s="1564"/>
      <c r="AA57" s="1564"/>
      <c r="AB57" s="1564"/>
      <c r="AC57" s="1564"/>
      <c r="AD57" s="1564"/>
      <c r="AE57" s="1564"/>
      <c r="AF57" s="1564"/>
      <c r="AG57" s="1564"/>
      <c r="AH57" s="1564"/>
      <c r="AI57" s="1564"/>
      <c r="AJ57" s="1564"/>
      <c r="AK57" s="1564"/>
      <c r="AL57" s="1564"/>
      <c r="AM57" s="1564"/>
      <c r="AN57" s="1564"/>
      <c r="AO57" s="1564"/>
      <c r="AP57" s="1564"/>
      <c r="AQ57" s="1564"/>
      <c r="AR57" s="1564"/>
      <c r="AS57" s="1564"/>
      <c r="AT57" s="1564"/>
      <c r="AU57" s="1564"/>
      <c r="AV57" s="1564"/>
      <c r="AW57" s="1564"/>
      <c r="AX57" s="1564"/>
      <c r="AY57" s="1564"/>
      <c r="AZ57" s="1564"/>
      <c r="BA57" s="1564"/>
      <c r="BB57" s="1564"/>
      <c r="BC57" s="1564"/>
      <c r="BD57" s="1564"/>
      <c r="BE57" s="1564"/>
      <c r="BF57" s="1564"/>
      <c r="BG57" s="1564"/>
    </row>
    <row r="58" spans="1:59">
      <c r="A58" s="1564"/>
      <c r="B58" s="1579" t="s">
        <v>1379</v>
      </c>
      <c r="C58" s="1579"/>
      <c r="D58" s="1579"/>
      <c r="E58" s="1579"/>
      <c r="F58" s="1579"/>
      <c r="G58" s="1579"/>
      <c r="H58" s="1579"/>
      <c r="I58" s="1564"/>
      <c r="J58" s="1564"/>
      <c r="K58" s="1564"/>
      <c r="L58" s="1564"/>
      <c r="M58" s="1564"/>
      <c r="N58" s="1564"/>
      <c r="O58" s="1564"/>
      <c r="P58" s="1564"/>
      <c r="Q58" s="1564"/>
      <c r="R58" s="1564"/>
      <c r="S58" s="1564"/>
      <c r="T58" s="1564"/>
      <c r="U58" s="1564"/>
      <c r="V58" s="1564"/>
      <c r="W58" s="1564"/>
      <c r="X58" s="1564"/>
      <c r="Y58" s="1564"/>
      <c r="Z58" s="1564"/>
      <c r="AA58" s="1564"/>
      <c r="AB58" s="1564"/>
      <c r="AC58" s="1564"/>
      <c r="AD58" s="1564"/>
      <c r="AE58" s="1564"/>
      <c r="AF58" s="1564"/>
      <c r="AG58" s="1564"/>
      <c r="AH58" s="1564"/>
      <c r="AI58" s="1564"/>
      <c r="AJ58" s="1564"/>
      <c r="AK58" s="1564"/>
      <c r="AL58" s="1564"/>
      <c r="AM58" s="1564"/>
      <c r="AN58" s="1564"/>
      <c r="AO58" s="1564"/>
      <c r="AP58" s="1564"/>
      <c r="AQ58" s="1564"/>
      <c r="AR58" s="1564"/>
      <c r="AS58" s="1564"/>
      <c r="AT58" s="1564"/>
      <c r="AU58" s="1564"/>
      <c r="AV58" s="1564"/>
      <c r="AW58" s="1564"/>
      <c r="AX58" s="1564"/>
      <c r="AY58" s="1564"/>
      <c r="AZ58" s="1564"/>
      <c r="BA58" s="1564"/>
      <c r="BB58" s="1564"/>
      <c r="BC58" s="1564"/>
      <c r="BD58" s="1564"/>
      <c r="BE58" s="1564"/>
      <c r="BF58" s="1564"/>
      <c r="BG58" s="1564"/>
    </row>
    <row r="59" spans="1:59" ht="1.1499999999999999" customHeight="1">
      <c r="A59" s="1564"/>
      <c r="B59" s="1564"/>
      <c r="C59" s="1564"/>
      <c r="D59" s="1564"/>
      <c r="E59" s="1564"/>
      <c r="F59" s="1564"/>
      <c r="G59" s="1564"/>
      <c r="H59" s="1564"/>
      <c r="I59" s="1564"/>
      <c r="J59" s="1564"/>
      <c r="K59" s="1564"/>
      <c r="L59" s="1564"/>
      <c r="M59" s="1564"/>
      <c r="N59" s="1564"/>
      <c r="O59" s="1564"/>
      <c r="P59" s="1564"/>
      <c r="Q59" s="1564"/>
      <c r="R59" s="1564"/>
      <c r="S59" s="1564"/>
      <c r="T59" s="1564"/>
      <c r="U59" s="1564"/>
      <c r="V59" s="1564"/>
      <c r="W59" s="1564"/>
      <c r="X59" s="1564"/>
      <c r="Y59" s="1564"/>
      <c r="Z59" s="1564"/>
      <c r="AA59" s="1564"/>
      <c r="AB59" s="1564"/>
      <c r="AC59" s="1564"/>
      <c r="AD59" s="1564"/>
      <c r="AE59" s="1564"/>
      <c r="AF59" s="1564"/>
      <c r="AG59" s="1564"/>
      <c r="AH59" s="1564"/>
      <c r="AI59" s="1564"/>
      <c r="AJ59" s="1564"/>
      <c r="AK59" s="1564"/>
      <c r="AL59" s="1564"/>
      <c r="AM59" s="1564"/>
      <c r="AN59" s="1564"/>
      <c r="AO59" s="1564"/>
      <c r="AP59" s="1564"/>
      <c r="AQ59" s="1564"/>
      <c r="AR59" s="1564"/>
      <c r="AS59" s="1564"/>
      <c r="AT59" s="1564"/>
      <c r="AU59" s="1564"/>
      <c r="AV59" s="1564"/>
      <c r="AW59" s="1564"/>
      <c r="AX59" s="1564"/>
      <c r="AY59" s="1564"/>
      <c r="AZ59" s="1564"/>
      <c r="BA59" s="1564"/>
      <c r="BB59" s="1564"/>
      <c r="BC59" s="1564"/>
      <c r="BD59" s="1564"/>
      <c r="BE59" s="1564"/>
      <c r="BF59" s="1564"/>
      <c r="BG59" s="1564"/>
    </row>
    <row r="60" spans="1:59" ht="15.75">
      <c r="A60" s="1583" t="s">
        <v>1195</v>
      </c>
      <c r="B60" s="1579"/>
      <c r="C60" s="1579"/>
      <c r="D60" s="1579"/>
      <c r="E60" s="1579"/>
      <c r="F60" s="1579"/>
      <c r="G60" s="1579"/>
      <c r="H60" s="1579"/>
      <c r="I60" s="1564"/>
      <c r="J60" s="1564"/>
      <c r="K60" s="1564"/>
      <c r="L60" s="1564"/>
      <c r="M60" s="1564"/>
      <c r="N60" s="1564"/>
      <c r="O60" s="1564"/>
      <c r="P60" s="1564"/>
      <c r="Q60" s="1564"/>
      <c r="R60" s="1564"/>
      <c r="S60" s="1564"/>
      <c r="T60" s="1564"/>
      <c r="U60" s="1564"/>
      <c r="V60" s="1564"/>
      <c r="W60" s="1564"/>
      <c r="X60" s="1564"/>
      <c r="Y60" s="1564"/>
      <c r="Z60" s="1564"/>
      <c r="AA60" s="1564"/>
      <c r="AB60" s="1564"/>
      <c r="AC60" s="1564"/>
      <c r="AD60" s="1564"/>
      <c r="AE60" s="1564"/>
      <c r="AF60" s="1564"/>
      <c r="AG60" s="1564"/>
      <c r="AH60" s="1564"/>
      <c r="AI60" s="1564"/>
      <c r="AJ60" s="1564"/>
      <c r="AK60" s="1564"/>
      <c r="AL60" s="1564"/>
      <c r="AM60" s="1564"/>
      <c r="AN60" s="1564"/>
      <c r="AO60" s="1564"/>
      <c r="AP60" s="1564"/>
      <c r="AQ60" s="1564"/>
      <c r="AR60" s="1564"/>
      <c r="AS60" s="1564"/>
      <c r="AT60" s="1564"/>
      <c r="AU60" s="1564"/>
      <c r="AV60" s="1564"/>
      <c r="AW60" s="1564"/>
      <c r="AX60" s="1564"/>
      <c r="AY60" s="1564"/>
      <c r="AZ60" s="1564"/>
      <c r="BA60" s="1564"/>
      <c r="BB60" s="1564"/>
      <c r="BC60" s="1564"/>
      <c r="BD60" s="1564"/>
      <c r="BE60" s="1564"/>
      <c r="BF60" s="1564"/>
      <c r="BG60" s="1564"/>
    </row>
    <row r="61" spans="1:59">
      <c r="A61" s="1564"/>
      <c r="B61" s="1564"/>
      <c r="C61" s="1564"/>
      <c r="D61" s="1564"/>
      <c r="E61" s="1564"/>
      <c r="F61" s="1564"/>
      <c r="G61" s="1564"/>
      <c r="H61" s="1564"/>
      <c r="I61" s="1564"/>
      <c r="J61" s="1564"/>
      <c r="K61" s="1564"/>
      <c r="L61" s="1564"/>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c r="AI61" s="1564"/>
      <c r="AJ61" s="1564"/>
      <c r="AK61" s="1564"/>
      <c r="AL61" s="1564"/>
      <c r="AM61" s="1564"/>
      <c r="AN61" s="1564"/>
      <c r="AO61" s="1564"/>
      <c r="AP61" s="1564"/>
      <c r="AQ61" s="1564"/>
      <c r="AR61" s="1564"/>
      <c r="AS61" s="1564"/>
      <c r="AT61" s="1564"/>
      <c r="AU61" s="1564"/>
      <c r="AV61" s="1564"/>
      <c r="AW61" s="1564"/>
      <c r="AX61" s="1564"/>
      <c r="AY61" s="1564"/>
      <c r="AZ61" s="1564"/>
      <c r="BA61" s="1564"/>
      <c r="BB61" s="1564"/>
      <c r="BC61" s="1564"/>
      <c r="BD61" s="1564"/>
      <c r="BE61" s="1564"/>
      <c r="BF61" s="1564"/>
      <c r="BG61" s="1564"/>
    </row>
    <row r="62" spans="1:59" ht="15.75" thickBot="1">
      <c r="A62" s="1564" t="str">
        <f>'Data Sheet'!$C$25</f>
        <v>Orange &amp; Rockland Utilities, Inc</v>
      </c>
      <c r="B62" s="1564"/>
      <c r="C62" s="1564"/>
      <c r="D62" s="1564"/>
      <c r="E62" s="1564"/>
      <c r="F62" s="1992" t="str">
        <f>'Data Sheet'!$C$40</f>
        <v>April 30, 2017</v>
      </c>
      <c r="G62" s="1564" t="str">
        <f>'Data Sheet'!$C$38</f>
        <v>December 31, 2016</v>
      </c>
      <c r="H62" s="1564"/>
      <c r="I62" s="1564"/>
      <c r="J62" s="1564"/>
      <c r="K62" s="1564"/>
      <c r="L62" s="1564"/>
      <c r="M62" s="1564"/>
      <c r="N62" s="1564"/>
      <c r="O62" s="1564"/>
      <c r="P62" s="1564"/>
      <c r="Q62" s="1564"/>
      <c r="R62" s="1564"/>
      <c r="S62" s="1564"/>
      <c r="T62" s="1564"/>
      <c r="U62" s="1564"/>
      <c r="V62" s="1564"/>
      <c r="W62" s="1564"/>
      <c r="X62" s="1564"/>
      <c r="Y62" s="1564"/>
      <c r="Z62" s="1564"/>
      <c r="AA62" s="1564"/>
      <c r="AB62" s="1564"/>
      <c r="AC62" s="1564"/>
      <c r="AD62" s="1564"/>
      <c r="AE62" s="1564"/>
      <c r="AF62" s="1564"/>
      <c r="AG62" s="1564"/>
      <c r="AH62" s="1564"/>
      <c r="AI62" s="1564"/>
      <c r="AJ62" s="1564"/>
      <c r="AK62" s="1564"/>
      <c r="AL62" s="1564"/>
      <c r="AM62" s="1564"/>
      <c r="AN62" s="1564"/>
      <c r="AO62" s="1564"/>
      <c r="AP62" s="1564"/>
      <c r="AQ62" s="1564"/>
      <c r="AR62" s="1564"/>
      <c r="AS62" s="1564"/>
      <c r="AT62" s="1564"/>
      <c r="AU62" s="1564"/>
      <c r="AV62" s="1564"/>
      <c r="AW62" s="1564"/>
      <c r="AX62" s="1564"/>
      <c r="AY62" s="1564"/>
      <c r="AZ62" s="1564"/>
      <c r="BA62" s="1564"/>
      <c r="BB62" s="1564"/>
      <c r="BC62" s="1564"/>
      <c r="BD62" s="1564"/>
      <c r="BE62" s="1564"/>
      <c r="BF62" s="1564"/>
      <c r="BG62" s="1564"/>
    </row>
    <row r="63" spans="1:59">
      <c r="A63" s="1538"/>
      <c r="B63" s="1694"/>
      <c r="C63" s="1694"/>
      <c r="D63" s="1694"/>
      <c r="E63" s="1694"/>
      <c r="F63" s="1694"/>
      <c r="G63" s="1694"/>
      <c r="H63" s="1896"/>
      <c r="I63" s="1564"/>
      <c r="J63" s="1564"/>
      <c r="K63" s="1564"/>
      <c r="L63" s="1564"/>
      <c r="M63" s="1564"/>
      <c r="N63" s="1564"/>
      <c r="O63" s="1564"/>
      <c r="P63" s="1564"/>
      <c r="Q63" s="1564"/>
      <c r="R63" s="1564"/>
      <c r="S63" s="1564"/>
      <c r="T63" s="1564"/>
      <c r="U63" s="1564"/>
      <c r="V63" s="1564"/>
      <c r="W63" s="1564"/>
      <c r="X63" s="1564"/>
      <c r="Y63" s="1564"/>
      <c r="Z63" s="1564"/>
      <c r="AA63" s="1564"/>
      <c r="AB63" s="1564"/>
      <c r="AC63" s="1564"/>
      <c r="AD63" s="1564"/>
      <c r="AE63" s="1564"/>
      <c r="AF63" s="1564"/>
      <c r="AG63" s="1564"/>
      <c r="AH63" s="1564"/>
      <c r="AI63" s="1564"/>
      <c r="AJ63" s="1564"/>
      <c r="AK63" s="1564"/>
      <c r="AL63" s="1564"/>
      <c r="AM63" s="1564"/>
      <c r="AN63" s="1564"/>
      <c r="AO63" s="1564"/>
      <c r="AP63" s="1564"/>
      <c r="AQ63" s="1564"/>
      <c r="AR63" s="1564"/>
      <c r="AS63" s="1564"/>
      <c r="AT63" s="1564"/>
      <c r="AU63" s="1564"/>
      <c r="AV63" s="1564"/>
      <c r="AW63" s="1564"/>
      <c r="AX63" s="1564"/>
      <c r="AY63" s="1564"/>
      <c r="AZ63" s="1564"/>
      <c r="BA63" s="1564"/>
      <c r="BB63" s="1564"/>
      <c r="BC63" s="1564"/>
      <c r="BD63" s="1564"/>
      <c r="BE63" s="1564"/>
      <c r="BF63" s="1564"/>
      <c r="BG63" s="1564"/>
    </row>
    <row r="64" spans="1:59">
      <c r="A64" s="2021" t="s">
        <v>487</v>
      </c>
      <c r="B64" s="1579"/>
      <c r="C64" s="1579"/>
      <c r="D64" s="1579"/>
      <c r="E64" s="1579"/>
      <c r="F64" s="1579"/>
      <c r="G64" s="1579"/>
      <c r="H64" s="1994"/>
      <c r="I64" s="1564"/>
      <c r="J64" s="1564"/>
      <c r="K64" s="1564"/>
      <c r="L64" s="1564"/>
      <c r="M64" s="1564"/>
      <c r="N64" s="1564"/>
      <c r="O64" s="1564"/>
      <c r="P64" s="1564"/>
      <c r="Q64" s="1564"/>
      <c r="R64" s="1564"/>
      <c r="S64" s="1564"/>
      <c r="T64" s="1564"/>
      <c r="U64" s="1564"/>
      <c r="V64" s="1564"/>
      <c r="W64" s="1564"/>
      <c r="X64" s="1564"/>
      <c r="Y64" s="1564"/>
      <c r="Z64" s="1564"/>
      <c r="AA64" s="1564"/>
      <c r="AB64" s="1564"/>
      <c r="AC64" s="1564"/>
      <c r="AD64" s="1564"/>
      <c r="AE64" s="1564"/>
      <c r="AF64" s="1564"/>
      <c r="AG64" s="1564"/>
      <c r="AH64" s="1564"/>
      <c r="AI64" s="1564"/>
      <c r="AJ64" s="1564"/>
      <c r="AK64" s="1564"/>
      <c r="AL64" s="1564"/>
      <c r="AM64" s="1564"/>
      <c r="AN64" s="1564"/>
      <c r="AO64" s="1564"/>
      <c r="AP64" s="1564"/>
      <c r="AQ64" s="1564"/>
      <c r="AR64" s="1564"/>
      <c r="AS64" s="1564"/>
      <c r="AT64" s="1564"/>
      <c r="AU64" s="1564"/>
      <c r="AV64" s="1564"/>
      <c r="AW64" s="1564"/>
      <c r="AX64" s="1564"/>
      <c r="AY64" s="1564"/>
      <c r="AZ64" s="1564"/>
      <c r="BA64" s="1564"/>
      <c r="BB64" s="1564"/>
      <c r="BC64" s="1564"/>
      <c r="BD64" s="1564"/>
      <c r="BE64" s="1564"/>
      <c r="BF64" s="1564"/>
      <c r="BG64" s="1564"/>
    </row>
    <row r="65" spans="1:59">
      <c r="A65" s="1545"/>
      <c r="B65" s="1708"/>
      <c r="C65" s="1708"/>
      <c r="D65" s="1708"/>
      <c r="E65" s="1708"/>
      <c r="F65" s="1708"/>
      <c r="G65" s="1708"/>
      <c r="H65" s="1900"/>
      <c r="I65" s="1564"/>
      <c r="J65" s="1564"/>
      <c r="K65" s="1564"/>
      <c r="L65" s="1564"/>
      <c r="M65" s="1564"/>
      <c r="N65" s="1564"/>
      <c r="O65" s="1564"/>
      <c r="P65" s="1564"/>
      <c r="Q65" s="1564"/>
      <c r="R65" s="1564"/>
      <c r="S65" s="1564"/>
      <c r="T65" s="1564"/>
      <c r="U65" s="1564"/>
      <c r="V65" s="1564"/>
      <c r="W65" s="1564"/>
      <c r="X65" s="1564"/>
      <c r="Y65" s="1564"/>
      <c r="Z65" s="1564"/>
      <c r="AA65" s="1564"/>
      <c r="AB65" s="1564"/>
      <c r="AC65" s="1564"/>
      <c r="AD65" s="1564"/>
      <c r="AE65" s="1564"/>
      <c r="AF65" s="1564"/>
      <c r="AG65" s="1564"/>
      <c r="AH65" s="1564"/>
      <c r="AI65" s="1564"/>
      <c r="AJ65" s="1564"/>
      <c r="AK65" s="1564"/>
      <c r="AL65" s="1564"/>
      <c r="AM65" s="1564"/>
      <c r="AN65" s="1564"/>
      <c r="AO65" s="1564"/>
      <c r="AP65" s="1564"/>
      <c r="AQ65" s="1564"/>
      <c r="AR65" s="1564"/>
      <c r="AS65" s="1564"/>
      <c r="AT65" s="1564"/>
      <c r="AU65" s="1564"/>
      <c r="AV65" s="1564"/>
      <c r="AW65" s="1564"/>
      <c r="AX65" s="1564"/>
      <c r="AY65" s="1564"/>
      <c r="AZ65" s="1564"/>
      <c r="BA65" s="1564"/>
      <c r="BB65" s="1564"/>
      <c r="BC65" s="1564"/>
      <c r="BD65" s="1564"/>
      <c r="BE65" s="1564"/>
      <c r="BF65" s="1564"/>
      <c r="BG65" s="1564"/>
    </row>
    <row r="66" spans="1:59">
      <c r="A66" s="1542"/>
      <c r="B66" s="1564"/>
      <c r="C66" s="1564"/>
      <c r="D66" s="1564"/>
      <c r="E66" s="1564"/>
      <c r="F66" s="1564"/>
      <c r="G66" s="1564"/>
      <c r="H66" s="1544"/>
      <c r="I66" s="1564"/>
      <c r="J66" s="1564"/>
      <c r="K66" s="1564"/>
      <c r="L66" s="1564"/>
      <c r="M66" s="1564"/>
      <c r="N66" s="1564"/>
      <c r="O66" s="1564"/>
      <c r="P66" s="1564"/>
      <c r="Q66" s="1564"/>
      <c r="R66" s="1564"/>
      <c r="S66" s="1564"/>
      <c r="T66" s="1564"/>
      <c r="U66" s="1564"/>
      <c r="V66" s="1564"/>
      <c r="W66" s="1564"/>
      <c r="X66" s="1564"/>
      <c r="Y66" s="1564"/>
      <c r="Z66" s="1564"/>
      <c r="AA66" s="1564"/>
      <c r="AB66" s="1564"/>
      <c r="AC66" s="1564"/>
      <c r="AD66" s="1564"/>
      <c r="AE66" s="1564"/>
      <c r="AF66" s="1564"/>
      <c r="AG66" s="1564"/>
      <c r="AH66" s="1564"/>
      <c r="AI66" s="1564"/>
      <c r="AJ66" s="1564"/>
      <c r="AK66" s="1564"/>
      <c r="AL66" s="1564"/>
      <c r="AM66" s="1564"/>
      <c r="AN66" s="1564"/>
      <c r="AO66" s="1564"/>
      <c r="AP66" s="1564"/>
      <c r="AQ66" s="1564"/>
      <c r="AR66" s="1564"/>
      <c r="AS66" s="1564"/>
      <c r="AT66" s="1564"/>
      <c r="AU66" s="1564"/>
      <c r="AV66" s="1564"/>
      <c r="AW66" s="1564"/>
      <c r="AX66" s="1564"/>
      <c r="AY66" s="1564"/>
      <c r="AZ66" s="1564"/>
      <c r="BA66" s="1564"/>
      <c r="BB66" s="1564"/>
      <c r="BC66" s="1564"/>
      <c r="BD66" s="1564"/>
      <c r="BE66" s="1564"/>
      <c r="BF66" s="1564"/>
      <c r="BG66" s="1564"/>
    </row>
    <row r="67" spans="1:59" ht="15.75">
      <c r="A67" s="1582" t="s">
        <v>1380</v>
      </c>
      <c r="B67" s="1583"/>
      <c r="C67" s="1583"/>
      <c r="D67" s="1583"/>
      <c r="E67" s="1583"/>
      <c r="F67" s="1583"/>
      <c r="G67" s="1583"/>
      <c r="H67" s="1584"/>
      <c r="I67" s="1564"/>
      <c r="J67" s="1564"/>
      <c r="K67" s="1564"/>
      <c r="L67" s="1564"/>
      <c r="M67" s="1564"/>
      <c r="N67" s="1564"/>
      <c r="O67" s="1564"/>
      <c r="P67" s="1564"/>
      <c r="Q67" s="1564"/>
      <c r="R67" s="1564"/>
      <c r="S67" s="1564"/>
      <c r="T67" s="1564"/>
      <c r="U67" s="1564"/>
      <c r="V67" s="1564"/>
      <c r="W67" s="1564"/>
      <c r="X67" s="1564"/>
      <c r="Y67" s="1564"/>
      <c r="Z67" s="1564"/>
      <c r="AA67" s="1564"/>
      <c r="AB67" s="1564"/>
      <c r="AC67" s="1564"/>
      <c r="AD67" s="1564"/>
      <c r="AE67" s="1564"/>
      <c r="AF67" s="1564"/>
      <c r="AG67" s="1564"/>
      <c r="AH67" s="1564"/>
      <c r="AI67" s="1564"/>
      <c r="AJ67" s="1564"/>
      <c r="AK67" s="1564"/>
      <c r="AL67" s="1564"/>
      <c r="AM67" s="1564"/>
      <c r="AN67" s="1564"/>
      <c r="AO67" s="1564"/>
      <c r="AP67" s="1564"/>
      <c r="AQ67" s="1564"/>
      <c r="AR67" s="1564"/>
      <c r="AS67" s="1564"/>
      <c r="AT67" s="1564"/>
      <c r="AU67" s="1564"/>
      <c r="AV67" s="1564"/>
      <c r="AW67" s="1564"/>
      <c r="AX67" s="1564"/>
      <c r="AY67" s="1564"/>
      <c r="AZ67" s="1564"/>
      <c r="BA67" s="1564"/>
      <c r="BB67" s="1564"/>
      <c r="BC67" s="1564"/>
      <c r="BD67" s="1564"/>
      <c r="BE67" s="1564"/>
      <c r="BF67" s="1564"/>
      <c r="BG67" s="1564"/>
    </row>
    <row r="68" spans="1:59">
      <c r="A68" s="1542"/>
      <c r="B68" s="1564"/>
      <c r="C68" s="1564"/>
      <c r="D68" s="1564"/>
      <c r="E68" s="1564"/>
      <c r="F68" s="1564"/>
      <c r="G68" s="1564"/>
      <c r="H68" s="1544"/>
      <c r="I68" s="1564"/>
      <c r="J68" s="1564"/>
      <c r="K68" s="1564"/>
      <c r="L68" s="1564"/>
      <c r="M68" s="1564"/>
      <c r="N68" s="1564"/>
      <c r="O68" s="1564"/>
      <c r="P68" s="1564"/>
      <c r="Q68" s="1564"/>
      <c r="R68" s="1564"/>
      <c r="S68" s="1564"/>
      <c r="T68" s="1564"/>
      <c r="U68" s="1564"/>
      <c r="V68" s="1564"/>
      <c r="W68" s="1564"/>
      <c r="X68" s="1564"/>
      <c r="Y68" s="1564"/>
      <c r="Z68" s="1564"/>
      <c r="AA68" s="1564"/>
      <c r="AB68" s="1564"/>
      <c r="AC68" s="1564"/>
      <c r="AD68" s="1564"/>
      <c r="AE68" s="1564"/>
      <c r="AF68" s="1564"/>
      <c r="AG68" s="1564"/>
      <c r="AH68" s="1564"/>
      <c r="AI68" s="1564"/>
      <c r="AJ68" s="1564"/>
      <c r="AK68" s="1564"/>
      <c r="AL68" s="1564"/>
      <c r="AM68" s="1564"/>
      <c r="AN68" s="1564"/>
      <c r="AO68" s="1564"/>
      <c r="AP68" s="1564"/>
      <c r="AQ68" s="1564"/>
      <c r="AR68" s="1564"/>
      <c r="AS68" s="1564"/>
      <c r="AT68" s="1564"/>
      <c r="AU68" s="1564"/>
      <c r="AV68" s="1564"/>
      <c r="AW68" s="1564"/>
      <c r="AX68" s="1564"/>
      <c r="AY68" s="1564"/>
      <c r="AZ68" s="1564"/>
      <c r="BA68" s="1564"/>
      <c r="BB68" s="1564"/>
      <c r="BC68" s="1564"/>
      <c r="BD68" s="1564"/>
      <c r="BE68" s="1564"/>
      <c r="BF68" s="1564"/>
      <c r="BG68" s="1564"/>
    </row>
    <row r="69" spans="1:59">
      <c r="A69" s="1542"/>
      <c r="B69" s="1564"/>
      <c r="C69" s="2821"/>
      <c r="D69" s="2821"/>
      <c r="E69" s="2821"/>
      <c r="F69" s="1564"/>
      <c r="G69" s="1564"/>
      <c r="H69" s="1544"/>
      <c r="I69" s="1564"/>
      <c r="J69" s="1564"/>
      <c r="K69" s="1564"/>
      <c r="L69" s="1564"/>
      <c r="M69" s="1564"/>
      <c r="N69" s="1564"/>
      <c r="O69" s="1564"/>
      <c r="P69" s="1564"/>
      <c r="Q69" s="1564"/>
      <c r="R69" s="1564"/>
      <c r="S69" s="1564"/>
      <c r="T69" s="1564"/>
      <c r="U69" s="1564"/>
      <c r="V69" s="1564"/>
      <c r="W69" s="1564"/>
      <c r="X69" s="1564"/>
      <c r="Y69" s="1564"/>
      <c r="Z69" s="1564"/>
      <c r="AA69" s="1564"/>
      <c r="AB69" s="1564"/>
      <c r="AC69" s="1564"/>
      <c r="AD69" s="1564"/>
      <c r="AE69" s="1564"/>
      <c r="AF69" s="1564"/>
      <c r="AG69" s="1564"/>
      <c r="AH69" s="1564"/>
      <c r="AI69" s="1564"/>
      <c r="AJ69" s="1564"/>
      <c r="AK69" s="1564"/>
      <c r="AL69" s="1564"/>
      <c r="AM69" s="1564"/>
      <c r="AN69" s="1564"/>
      <c r="AO69" s="1564"/>
      <c r="AP69" s="1564"/>
      <c r="AQ69" s="1564"/>
      <c r="AR69" s="1564"/>
      <c r="AS69" s="1564"/>
      <c r="AT69" s="1564"/>
      <c r="AU69" s="1564"/>
      <c r="AV69" s="1564"/>
      <c r="AW69" s="1564"/>
      <c r="AX69" s="1564"/>
      <c r="AY69" s="1564"/>
      <c r="AZ69" s="1564"/>
      <c r="BA69" s="1564"/>
      <c r="BB69" s="1564"/>
      <c r="BC69" s="1564"/>
      <c r="BD69" s="1564"/>
      <c r="BE69" s="1564"/>
      <c r="BF69" s="1564"/>
      <c r="BG69" s="1564"/>
    </row>
    <row r="70" spans="1:59">
      <c r="A70" s="1542"/>
      <c r="B70" s="1564"/>
      <c r="C70" s="2822"/>
      <c r="D70" s="2821"/>
      <c r="E70" s="2823"/>
      <c r="F70" s="1564"/>
      <c r="G70" s="1564"/>
      <c r="H70" s="1544"/>
      <c r="I70" s="1564"/>
      <c r="J70" s="1564"/>
      <c r="K70" s="1564"/>
      <c r="L70" s="1564"/>
      <c r="M70" s="1564"/>
      <c r="N70" s="1564"/>
      <c r="O70" s="1564"/>
      <c r="P70" s="1564"/>
      <c r="Q70" s="1564"/>
      <c r="R70" s="1564"/>
      <c r="S70" s="1564"/>
      <c r="T70" s="1564"/>
      <c r="U70" s="1564"/>
      <c r="V70" s="1564"/>
      <c r="W70" s="1564"/>
      <c r="X70" s="1564"/>
      <c r="Y70" s="1564"/>
      <c r="Z70" s="1564"/>
      <c r="AA70" s="1564"/>
      <c r="AB70" s="1564"/>
      <c r="AC70" s="1564"/>
      <c r="AD70" s="1564"/>
      <c r="AE70" s="1564"/>
      <c r="AF70" s="1564"/>
      <c r="AG70" s="1564"/>
      <c r="AH70" s="1564"/>
      <c r="AI70" s="1564"/>
      <c r="AJ70" s="1564"/>
      <c r="AK70" s="1564"/>
      <c r="AL70" s="1564"/>
      <c r="AM70" s="1564"/>
      <c r="AN70" s="1564"/>
      <c r="AO70" s="1564"/>
      <c r="AP70" s="1564"/>
      <c r="AQ70" s="1564"/>
      <c r="AR70" s="1564"/>
      <c r="AS70" s="1564"/>
      <c r="AT70" s="1564"/>
      <c r="AU70" s="1564"/>
      <c r="AV70" s="1564"/>
      <c r="AW70" s="1564"/>
      <c r="AX70" s="1564"/>
      <c r="AY70" s="1564"/>
      <c r="AZ70" s="1564"/>
      <c r="BA70" s="1564"/>
      <c r="BB70" s="1564"/>
      <c r="BC70" s="1564"/>
      <c r="BD70" s="1564"/>
      <c r="BE70" s="1564"/>
      <c r="BF70" s="1564"/>
      <c r="BG70" s="1564"/>
    </row>
    <row r="71" spans="1:59">
      <c r="A71" s="1542"/>
      <c r="B71" s="1564"/>
      <c r="C71" s="2822"/>
      <c r="D71" s="2821"/>
      <c r="E71" s="2822"/>
      <c r="F71" s="1564"/>
      <c r="G71" s="1564"/>
      <c r="H71" s="1544"/>
      <c r="I71" s="1564"/>
      <c r="J71" s="1564"/>
      <c r="K71" s="1564"/>
      <c r="L71" s="1564"/>
      <c r="M71" s="1564"/>
      <c r="N71" s="1564"/>
      <c r="O71" s="1564"/>
      <c r="P71" s="1564"/>
      <c r="Q71" s="1564"/>
      <c r="R71" s="1564"/>
      <c r="S71" s="1564"/>
      <c r="T71" s="1564"/>
      <c r="U71" s="1564"/>
      <c r="V71" s="1564"/>
      <c r="W71" s="1564"/>
      <c r="X71" s="1564"/>
      <c r="Y71" s="1564"/>
      <c r="Z71" s="1564"/>
      <c r="AA71" s="1564"/>
      <c r="AB71" s="1564"/>
      <c r="AC71" s="1564"/>
      <c r="AD71" s="1564"/>
      <c r="AE71" s="1564"/>
      <c r="AF71" s="1564"/>
      <c r="AG71" s="1564"/>
      <c r="AH71" s="1564"/>
      <c r="AI71" s="1564"/>
      <c r="AJ71" s="1564"/>
      <c r="AK71" s="1564"/>
      <c r="AL71" s="1564"/>
      <c r="AM71" s="1564"/>
      <c r="AN71" s="1564"/>
      <c r="AO71" s="1564"/>
      <c r="AP71" s="1564"/>
      <c r="AQ71" s="1564"/>
      <c r="AR71" s="1564"/>
      <c r="AS71" s="1564"/>
      <c r="AT71" s="1564"/>
      <c r="AU71" s="1564"/>
      <c r="AV71" s="1564"/>
      <c r="AW71" s="1564"/>
      <c r="AX71" s="1564"/>
      <c r="AY71" s="1564"/>
      <c r="AZ71" s="1564"/>
      <c r="BA71" s="1564"/>
      <c r="BB71" s="1564"/>
      <c r="BC71" s="1564"/>
      <c r="BD71" s="1564"/>
      <c r="BE71" s="1564"/>
      <c r="BF71" s="1564"/>
      <c r="BG71" s="1564"/>
    </row>
    <row r="72" spans="1:59">
      <c r="A72" s="1542"/>
      <c r="B72" s="1564"/>
      <c r="C72" s="2822"/>
      <c r="D72" s="2824"/>
      <c r="E72" s="2822"/>
      <c r="F72" s="1564"/>
      <c r="G72" s="1564"/>
      <c r="H72" s="1544"/>
      <c r="I72" s="1564"/>
      <c r="J72" s="1564"/>
      <c r="K72" s="1564"/>
      <c r="L72" s="1564"/>
      <c r="M72" s="1564"/>
      <c r="N72" s="1564"/>
      <c r="O72" s="1564"/>
      <c r="P72" s="1564"/>
      <c r="Q72" s="1564"/>
      <c r="R72" s="1564"/>
      <c r="S72" s="1564"/>
      <c r="T72" s="1564"/>
      <c r="U72" s="1564"/>
      <c r="V72" s="1564"/>
      <c r="W72" s="1564"/>
      <c r="X72" s="1564"/>
      <c r="Y72" s="1564"/>
      <c r="Z72" s="1564"/>
      <c r="AA72" s="1564"/>
      <c r="AB72" s="1564"/>
      <c r="AC72" s="1564"/>
      <c r="AD72" s="1564"/>
      <c r="AE72" s="1564"/>
      <c r="AF72" s="1564"/>
      <c r="AG72" s="1564"/>
      <c r="AH72" s="1564"/>
      <c r="AI72" s="1564"/>
      <c r="AJ72" s="1564"/>
      <c r="AK72" s="1564"/>
      <c r="AL72" s="1564"/>
      <c r="AM72" s="1564"/>
      <c r="AN72" s="1564"/>
      <c r="AO72" s="1564"/>
      <c r="AP72" s="1564"/>
      <c r="AQ72" s="1564"/>
      <c r="AR72" s="1564"/>
      <c r="AS72" s="1564"/>
      <c r="AT72" s="1564"/>
      <c r="AU72" s="1564"/>
      <c r="AV72" s="1564"/>
      <c r="AW72" s="1564"/>
      <c r="AX72" s="1564"/>
      <c r="AY72" s="1564"/>
      <c r="AZ72" s="1564"/>
      <c r="BA72" s="1564"/>
      <c r="BB72" s="1564"/>
      <c r="BC72" s="1564"/>
      <c r="BD72" s="1564"/>
      <c r="BE72" s="1564"/>
      <c r="BF72" s="1564"/>
      <c r="BG72" s="1564"/>
    </row>
    <row r="73" spans="1:59">
      <c r="A73" s="1542"/>
      <c r="B73" s="1564"/>
      <c r="C73" s="2825" t="s">
        <v>4720</v>
      </c>
      <c r="D73" s="2822"/>
      <c r="E73" s="2826">
        <v>0</v>
      </c>
      <c r="F73" s="1564"/>
      <c r="G73" s="1564"/>
      <c r="H73" s="1544"/>
      <c r="I73" s="1564"/>
      <c r="J73" s="1564"/>
      <c r="K73" s="1564"/>
      <c r="L73" s="1564"/>
      <c r="M73" s="1564"/>
      <c r="N73" s="1564"/>
      <c r="O73" s="1564"/>
      <c r="P73" s="1564"/>
      <c r="Q73" s="1564"/>
      <c r="R73" s="1564"/>
      <c r="S73" s="1564"/>
      <c r="T73" s="1564"/>
      <c r="U73" s="1564"/>
      <c r="V73" s="1564"/>
      <c r="W73" s="1564"/>
      <c r="X73" s="1564"/>
      <c r="Y73" s="1564"/>
      <c r="Z73" s="1564"/>
      <c r="AA73" s="1564"/>
      <c r="AB73" s="1564"/>
      <c r="AC73" s="1564"/>
      <c r="AD73" s="1564"/>
      <c r="AE73" s="1564"/>
      <c r="AF73" s="1564"/>
      <c r="AG73" s="1564"/>
      <c r="AH73" s="1564"/>
      <c r="AI73" s="1564"/>
      <c r="AJ73" s="1564"/>
      <c r="AK73" s="1564"/>
      <c r="AL73" s="1564"/>
      <c r="AM73" s="1564"/>
      <c r="AN73" s="1564"/>
      <c r="AO73" s="1564"/>
      <c r="AP73" s="1564"/>
      <c r="AQ73" s="1564"/>
      <c r="AR73" s="1564"/>
      <c r="AS73" s="1564"/>
      <c r="AT73" s="1564"/>
      <c r="AU73" s="1564"/>
      <c r="AV73" s="1564"/>
      <c r="AW73" s="1564"/>
      <c r="AX73" s="1564"/>
      <c r="AY73" s="1564"/>
      <c r="AZ73" s="1564"/>
      <c r="BA73" s="1564"/>
      <c r="BB73" s="1564"/>
      <c r="BC73" s="1564"/>
      <c r="BD73" s="1564"/>
      <c r="BE73" s="1564"/>
      <c r="BF73" s="1564"/>
      <c r="BG73" s="1564"/>
    </row>
    <row r="74" spans="1:59">
      <c r="A74" s="1542"/>
      <c r="B74" s="1564"/>
      <c r="C74" s="2825"/>
      <c r="D74" s="2822"/>
      <c r="E74" s="2826"/>
      <c r="F74" s="1558"/>
      <c r="G74" s="1564"/>
      <c r="H74" s="1544"/>
      <c r="I74" s="1564"/>
      <c r="J74" s="1564"/>
      <c r="K74" s="1564"/>
      <c r="L74" s="1564"/>
      <c r="M74" s="1564"/>
      <c r="N74" s="1564"/>
      <c r="O74" s="1564"/>
      <c r="P74" s="1564"/>
      <c r="Q74" s="1564"/>
      <c r="R74" s="1564"/>
      <c r="S74" s="1564"/>
      <c r="T74" s="1564"/>
      <c r="U74" s="1564"/>
      <c r="V74" s="1564"/>
      <c r="W74" s="1564"/>
      <c r="X74" s="1564"/>
      <c r="Y74" s="1564"/>
      <c r="Z74" s="1564"/>
      <c r="AA74" s="1564"/>
      <c r="AB74" s="1564"/>
      <c r="AC74" s="1564"/>
      <c r="AD74" s="1564"/>
      <c r="AE74" s="1564"/>
      <c r="AF74" s="1564"/>
      <c r="AG74" s="1564"/>
      <c r="AH74" s="1564"/>
      <c r="AI74" s="1564"/>
      <c r="AJ74" s="1564"/>
      <c r="AK74" s="1564"/>
      <c r="AL74" s="1564"/>
      <c r="AM74" s="1564"/>
      <c r="AN74" s="1564"/>
      <c r="AO74" s="1564"/>
      <c r="AP74" s="1564"/>
      <c r="AQ74" s="1564"/>
      <c r="AR74" s="1564"/>
      <c r="AS74" s="1564"/>
      <c r="AT74" s="1564"/>
      <c r="AU74" s="1564"/>
      <c r="AV74" s="1564"/>
      <c r="AW74" s="1564"/>
      <c r="AX74" s="1564"/>
      <c r="AY74" s="1564"/>
      <c r="AZ74" s="1564"/>
      <c r="BA74" s="1564"/>
      <c r="BB74" s="1564"/>
      <c r="BC74" s="1564"/>
      <c r="BD74" s="1564"/>
      <c r="BE74" s="1564"/>
      <c r="BF74" s="1564"/>
      <c r="BG74" s="1564"/>
    </row>
    <row r="75" spans="1:59">
      <c r="A75" s="1542"/>
      <c r="B75" s="1564"/>
      <c r="C75" s="2822"/>
      <c r="D75" s="2821"/>
      <c r="E75" s="2822"/>
      <c r="F75" s="1564"/>
      <c r="G75" s="1564"/>
      <c r="H75" s="1544"/>
      <c r="I75" s="1564"/>
      <c r="J75" s="1564"/>
      <c r="K75" s="1564"/>
      <c r="L75" s="1564"/>
      <c r="M75" s="1564"/>
      <c r="N75" s="1564"/>
      <c r="O75" s="1564"/>
      <c r="P75" s="1564"/>
      <c r="Q75" s="1564"/>
      <c r="R75" s="1564"/>
      <c r="S75" s="1564"/>
      <c r="T75" s="1564"/>
      <c r="U75" s="1564"/>
      <c r="V75" s="1564"/>
      <c r="W75" s="1564"/>
      <c r="X75" s="1564"/>
      <c r="Y75" s="1564"/>
      <c r="Z75" s="1564"/>
      <c r="AA75" s="1564"/>
      <c r="AB75" s="1564"/>
      <c r="AC75" s="1564"/>
      <c r="AD75" s="1564"/>
      <c r="AE75" s="1564"/>
      <c r="AF75" s="1564"/>
      <c r="AG75" s="1564"/>
      <c r="AH75" s="1564"/>
      <c r="AI75" s="1564"/>
      <c r="AJ75" s="1564"/>
      <c r="AK75" s="1564"/>
      <c r="AL75" s="1564"/>
      <c r="AM75" s="1564"/>
      <c r="AN75" s="1564"/>
      <c r="AO75" s="1564"/>
      <c r="AP75" s="1564"/>
      <c r="AQ75" s="1564"/>
      <c r="AR75" s="1564"/>
      <c r="AS75" s="1564"/>
      <c r="AT75" s="1564"/>
      <c r="AU75" s="1564"/>
      <c r="AV75" s="1564"/>
      <c r="AW75" s="1564"/>
      <c r="AX75" s="1564"/>
      <c r="AY75" s="1564"/>
      <c r="AZ75" s="1564"/>
      <c r="BA75" s="1564"/>
      <c r="BB75" s="1564"/>
      <c r="BC75" s="1564"/>
      <c r="BD75" s="1564"/>
      <c r="BE75" s="1564"/>
      <c r="BF75" s="1564"/>
      <c r="BG75" s="1564"/>
    </row>
    <row r="76" spans="1:59">
      <c r="A76" s="1542"/>
      <c r="B76" s="1564"/>
      <c r="C76" s="2822"/>
      <c r="D76" s="2824"/>
      <c r="E76" s="2822"/>
      <c r="F76" s="1564"/>
      <c r="G76" s="1564"/>
      <c r="H76" s="1544"/>
      <c r="I76" s="1564"/>
      <c r="J76" s="1564"/>
      <c r="K76" s="1564"/>
      <c r="L76" s="1564"/>
      <c r="M76" s="1564"/>
      <c r="N76" s="1564"/>
      <c r="O76" s="1564"/>
      <c r="P76" s="1564"/>
      <c r="Q76" s="1564"/>
      <c r="R76" s="1564"/>
      <c r="S76" s="1564"/>
      <c r="T76" s="1564"/>
      <c r="U76" s="1564"/>
      <c r="V76" s="1564"/>
      <c r="W76" s="1564"/>
      <c r="X76" s="1564"/>
      <c r="Y76" s="1564"/>
      <c r="Z76" s="1564"/>
      <c r="AA76" s="1564"/>
      <c r="AB76" s="1564"/>
      <c r="AC76" s="1564"/>
      <c r="AD76" s="1564"/>
      <c r="AE76" s="1564"/>
      <c r="AF76" s="1564"/>
      <c r="AG76" s="1564"/>
      <c r="AH76" s="1564"/>
      <c r="AI76" s="1564"/>
      <c r="AJ76" s="1564"/>
      <c r="AK76" s="1564"/>
      <c r="AL76" s="1564"/>
      <c r="AM76" s="1564"/>
      <c r="AN76" s="1564"/>
      <c r="AO76" s="1564"/>
      <c r="AP76" s="1564"/>
      <c r="AQ76" s="1564"/>
      <c r="AR76" s="1564"/>
      <c r="AS76" s="1564"/>
      <c r="AT76" s="1564"/>
      <c r="AU76" s="1564"/>
      <c r="AV76" s="1564"/>
      <c r="AW76" s="1564"/>
      <c r="AX76" s="1564"/>
      <c r="AY76" s="1564"/>
      <c r="AZ76" s="1564"/>
      <c r="BA76" s="1564"/>
      <c r="BB76" s="1564"/>
      <c r="BC76" s="1564"/>
      <c r="BD76" s="1564"/>
      <c r="BE76" s="1564"/>
      <c r="BF76" s="1564"/>
      <c r="BG76" s="1564"/>
    </row>
    <row r="77" spans="1:59">
      <c r="A77" s="1542"/>
      <c r="B77" s="1564"/>
      <c r="C77" s="2822"/>
      <c r="D77" s="2822"/>
      <c r="E77" s="2822"/>
      <c r="F77" s="1564"/>
      <c r="G77" s="1564"/>
      <c r="H77" s="1544"/>
      <c r="I77" s="1564"/>
      <c r="J77" s="1564"/>
      <c r="K77" s="1564"/>
      <c r="L77" s="1564"/>
      <c r="M77" s="1564"/>
      <c r="N77" s="1564"/>
      <c r="O77" s="1564"/>
      <c r="P77" s="1564"/>
      <c r="Q77" s="1564"/>
      <c r="R77" s="1564"/>
      <c r="S77" s="1564"/>
      <c r="T77" s="1564"/>
      <c r="U77" s="1564"/>
      <c r="V77" s="1564"/>
      <c r="W77" s="1564"/>
      <c r="X77" s="1564"/>
      <c r="Y77" s="1564"/>
      <c r="Z77" s="1564"/>
      <c r="AA77" s="1564"/>
      <c r="AB77" s="1564"/>
      <c r="AC77" s="1564"/>
      <c r="AD77" s="1564"/>
      <c r="AE77" s="1564"/>
      <c r="AF77" s="1564"/>
      <c r="AG77" s="1564"/>
      <c r="AH77" s="1564"/>
      <c r="AI77" s="1564"/>
      <c r="AJ77" s="1564"/>
      <c r="AK77" s="1564"/>
      <c r="AL77" s="1564"/>
      <c r="AM77" s="1564"/>
      <c r="AN77" s="1564"/>
      <c r="AO77" s="1564"/>
      <c r="AP77" s="1564"/>
      <c r="AQ77" s="1564"/>
      <c r="AR77" s="1564"/>
      <c r="AS77" s="1564"/>
      <c r="AT77" s="1564"/>
      <c r="AU77" s="1564"/>
      <c r="AV77" s="1564"/>
      <c r="AW77" s="1564"/>
      <c r="AX77" s="1564"/>
      <c r="AY77" s="1564"/>
      <c r="AZ77" s="1564"/>
      <c r="BA77" s="1564"/>
      <c r="BB77" s="1564"/>
      <c r="BC77" s="1564"/>
      <c r="BD77" s="1564"/>
      <c r="BE77" s="1564"/>
      <c r="BF77" s="1564"/>
      <c r="BG77" s="1564"/>
    </row>
    <row r="78" spans="1:59">
      <c r="A78" s="1542"/>
      <c r="B78" s="1564"/>
      <c r="C78" s="2825" t="s">
        <v>4721</v>
      </c>
      <c r="D78" s="2822"/>
      <c r="E78" s="2826">
        <v>0</v>
      </c>
      <c r="F78" s="1564"/>
      <c r="G78" s="1564"/>
      <c r="H78" s="1544"/>
      <c r="I78" s="1564"/>
      <c r="J78" s="1564"/>
      <c r="K78" s="1564"/>
      <c r="L78" s="1564"/>
      <c r="M78" s="1564"/>
      <c r="N78" s="1564"/>
      <c r="O78" s="1564"/>
      <c r="P78" s="1564"/>
      <c r="Q78" s="1564"/>
      <c r="R78" s="1564"/>
      <c r="S78" s="1564"/>
      <c r="T78" s="1564"/>
      <c r="U78" s="1564"/>
      <c r="V78" s="1564"/>
      <c r="W78" s="1564"/>
      <c r="X78" s="1564"/>
      <c r="Y78" s="1564"/>
      <c r="Z78" s="1564"/>
      <c r="AA78" s="1564"/>
      <c r="AB78" s="1564"/>
      <c r="AC78" s="1564"/>
      <c r="AD78" s="1564"/>
      <c r="AE78" s="1564"/>
      <c r="AF78" s="1564"/>
      <c r="AG78" s="1564"/>
      <c r="AH78" s="1564"/>
      <c r="AI78" s="1564"/>
      <c r="AJ78" s="1564"/>
      <c r="AK78" s="1564"/>
      <c r="AL78" s="1564"/>
      <c r="AM78" s="1564"/>
      <c r="AN78" s="1564"/>
      <c r="AO78" s="1564"/>
      <c r="AP78" s="1564"/>
      <c r="AQ78" s="1564"/>
      <c r="AR78" s="1564"/>
      <c r="AS78" s="1564"/>
      <c r="AT78" s="1564"/>
      <c r="AU78" s="1564"/>
      <c r="AV78" s="1564"/>
      <c r="AW78" s="1564"/>
      <c r="AX78" s="1564"/>
      <c r="AY78" s="1564"/>
      <c r="AZ78" s="1564"/>
      <c r="BA78" s="1564"/>
      <c r="BB78" s="1564"/>
      <c r="BC78" s="1564"/>
      <c r="BD78" s="1564"/>
      <c r="BE78" s="1564"/>
      <c r="BF78" s="1564"/>
      <c r="BG78" s="1564"/>
    </row>
    <row r="79" spans="1:59">
      <c r="A79" s="1542"/>
      <c r="B79" s="1564"/>
      <c r="C79" s="2825"/>
      <c r="D79" s="2822"/>
      <c r="E79" s="2826"/>
      <c r="F79" s="1564"/>
      <c r="G79" s="1564"/>
      <c r="H79" s="1544"/>
      <c r="I79" s="1564"/>
      <c r="J79" s="1564"/>
      <c r="K79" s="1564"/>
      <c r="L79" s="1564"/>
      <c r="M79" s="1564"/>
      <c r="N79" s="1564"/>
      <c r="O79" s="1564"/>
      <c r="P79" s="1564"/>
      <c r="Q79" s="1564"/>
      <c r="R79" s="1564"/>
      <c r="S79" s="1564"/>
      <c r="T79" s="1564"/>
      <c r="U79" s="1564"/>
      <c r="V79" s="1564"/>
      <c r="W79" s="1564"/>
      <c r="X79" s="1564"/>
      <c r="Y79" s="1564"/>
      <c r="Z79" s="1564"/>
      <c r="AA79" s="1564"/>
      <c r="AB79" s="1564"/>
      <c r="AC79" s="1564"/>
      <c r="AD79" s="1564"/>
      <c r="AE79" s="1564"/>
      <c r="AF79" s="1564"/>
      <c r="AG79" s="1564"/>
      <c r="AH79" s="1564"/>
      <c r="AI79" s="1564"/>
      <c r="AJ79" s="1564"/>
      <c r="AK79" s="1564"/>
      <c r="AL79" s="1564"/>
      <c r="AM79" s="1564"/>
      <c r="AN79" s="1564"/>
      <c r="AO79" s="1564"/>
      <c r="AP79" s="1564"/>
      <c r="AQ79" s="1564"/>
      <c r="AR79" s="1564"/>
      <c r="AS79" s="1564"/>
      <c r="AT79" s="1564"/>
      <c r="AU79" s="1564"/>
      <c r="AV79" s="1564"/>
      <c r="AW79" s="1564"/>
      <c r="AX79" s="1564"/>
      <c r="AY79" s="1564"/>
      <c r="AZ79" s="1564"/>
      <c r="BA79" s="1564"/>
      <c r="BB79" s="1564"/>
      <c r="BC79" s="1564"/>
      <c r="BD79" s="1564"/>
      <c r="BE79" s="1564"/>
      <c r="BF79" s="1564"/>
      <c r="BG79" s="1564"/>
    </row>
    <row r="80" spans="1:59">
      <c r="A80" s="1542"/>
      <c r="B80" s="1564"/>
      <c r="C80" s="2825"/>
      <c r="D80" s="2822"/>
      <c r="E80" s="2826"/>
      <c r="F80" s="1564"/>
      <c r="G80" s="1564"/>
      <c r="H80" s="1544"/>
      <c r="I80" s="1564"/>
      <c r="J80" s="1564"/>
      <c r="K80" s="1564"/>
      <c r="L80" s="1564"/>
      <c r="M80" s="1564"/>
      <c r="N80" s="1564"/>
      <c r="O80" s="1564"/>
      <c r="P80" s="1564"/>
      <c r="Q80" s="1564"/>
      <c r="R80" s="1564"/>
      <c r="S80" s="1564"/>
      <c r="T80" s="1564"/>
      <c r="U80" s="1564"/>
      <c r="V80" s="1564"/>
      <c r="W80" s="1564"/>
      <c r="X80" s="1564"/>
      <c r="Y80" s="1564"/>
      <c r="Z80" s="1564"/>
      <c r="AA80" s="1564"/>
      <c r="AB80" s="1564"/>
      <c r="AC80" s="1564"/>
      <c r="AD80" s="1564"/>
      <c r="AE80" s="1564"/>
      <c r="AF80" s="1564"/>
      <c r="AG80" s="1564"/>
      <c r="AH80" s="1564"/>
      <c r="AI80" s="1564"/>
      <c r="AJ80" s="1564"/>
      <c r="AK80" s="1564"/>
      <c r="AL80" s="1564"/>
      <c r="AM80" s="1564"/>
      <c r="AN80" s="1564"/>
      <c r="AO80" s="1564"/>
      <c r="AP80" s="1564"/>
      <c r="AQ80" s="1564"/>
      <c r="AR80" s="1564"/>
      <c r="AS80" s="1564"/>
      <c r="AT80" s="1564"/>
      <c r="AU80" s="1564"/>
      <c r="AV80" s="1564"/>
      <c r="AW80" s="1564"/>
      <c r="AX80" s="1564"/>
      <c r="AY80" s="1564"/>
      <c r="AZ80" s="1564"/>
      <c r="BA80" s="1564"/>
      <c r="BB80" s="1564"/>
      <c r="BC80" s="1564"/>
      <c r="BD80" s="1564"/>
      <c r="BE80" s="1564"/>
      <c r="BF80" s="1564"/>
      <c r="BG80" s="1564"/>
    </row>
    <row r="81" spans="1:59">
      <c r="A81" s="1542"/>
      <c r="B81" s="1564"/>
      <c r="C81" s="2825"/>
      <c r="D81" s="2822"/>
      <c r="E81" s="2826"/>
      <c r="F81" s="1564"/>
      <c r="G81" s="1564"/>
      <c r="H81" s="1544"/>
      <c r="I81" s="1564"/>
      <c r="J81" s="1564"/>
      <c r="K81" s="1564"/>
      <c r="L81" s="1564"/>
      <c r="M81" s="1564"/>
      <c r="N81" s="1564"/>
      <c r="O81" s="1564"/>
      <c r="P81" s="1564"/>
      <c r="Q81" s="1564"/>
      <c r="R81" s="1564"/>
      <c r="S81" s="1564"/>
      <c r="T81" s="1564"/>
      <c r="U81" s="1564"/>
      <c r="V81" s="1564"/>
      <c r="W81" s="1564"/>
      <c r="X81" s="1564"/>
      <c r="Y81" s="1564"/>
      <c r="Z81" s="1564"/>
      <c r="AA81" s="1564"/>
      <c r="AB81" s="1564"/>
      <c r="AC81" s="1564"/>
      <c r="AD81" s="1564"/>
      <c r="AE81" s="1564"/>
      <c r="AF81" s="1564"/>
      <c r="AG81" s="1564"/>
      <c r="AH81" s="1564"/>
      <c r="AI81" s="1564"/>
      <c r="AJ81" s="1564"/>
      <c r="AK81" s="1564"/>
      <c r="AL81" s="1564"/>
      <c r="AM81" s="1564"/>
      <c r="AN81" s="1564"/>
      <c r="AO81" s="1564"/>
      <c r="AP81" s="1564"/>
      <c r="AQ81" s="1564"/>
      <c r="AR81" s="1564"/>
      <c r="AS81" s="1564"/>
      <c r="AT81" s="1564"/>
      <c r="AU81" s="1564"/>
      <c r="AV81" s="1564"/>
      <c r="AW81" s="1564"/>
      <c r="AX81" s="1564"/>
      <c r="AY81" s="1564"/>
      <c r="AZ81" s="1564"/>
      <c r="BA81" s="1564"/>
      <c r="BB81" s="1564"/>
      <c r="BC81" s="1564"/>
      <c r="BD81" s="1564"/>
      <c r="BE81" s="1564"/>
      <c r="BF81" s="1564"/>
      <c r="BG81" s="1564"/>
    </row>
    <row r="82" spans="1:59">
      <c r="A82" s="1542"/>
      <c r="B82" s="1564"/>
      <c r="C82" s="2825"/>
      <c r="D82" s="2822"/>
      <c r="E82" s="2826"/>
      <c r="F82" s="1564"/>
      <c r="G82" s="1564"/>
      <c r="H82" s="1544"/>
      <c r="I82" s="1564"/>
      <c r="J82" s="1564"/>
      <c r="K82" s="1564"/>
      <c r="L82" s="1564"/>
      <c r="M82" s="1564"/>
      <c r="N82" s="1564"/>
      <c r="O82" s="1564"/>
      <c r="P82" s="1564"/>
      <c r="Q82" s="1564"/>
      <c r="R82" s="1564"/>
      <c r="S82" s="1564"/>
      <c r="T82" s="1564"/>
      <c r="U82" s="1564"/>
      <c r="V82" s="1564"/>
      <c r="W82" s="1564"/>
      <c r="X82" s="1564"/>
      <c r="Y82" s="1564"/>
      <c r="Z82" s="1564"/>
      <c r="AA82" s="1564"/>
      <c r="AB82" s="1564"/>
      <c r="AC82" s="1564"/>
      <c r="AD82" s="1564"/>
      <c r="AE82" s="1564"/>
      <c r="AF82" s="1564"/>
      <c r="AG82" s="1564"/>
      <c r="AH82" s="1564"/>
      <c r="AI82" s="1564"/>
      <c r="AJ82" s="1564"/>
      <c r="AK82" s="1564"/>
      <c r="AL82" s="1564"/>
      <c r="AM82" s="1564"/>
      <c r="AN82" s="1564"/>
      <c r="AO82" s="1564"/>
      <c r="AP82" s="1564"/>
      <c r="AQ82" s="1564"/>
      <c r="AR82" s="1564"/>
      <c r="AS82" s="1564"/>
      <c r="AT82" s="1564"/>
      <c r="AU82" s="1564"/>
      <c r="AV82" s="1564"/>
      <c r="AW82" s="1564"/>
      <c r="AX82" s="1564"/>
      <c r="AY82" s="1564"/>
      <c r="AZ82" s="1564"/>
      <c r="BA82" s="1564"/>
      <c r="BB82" s="1564"/>
      <c r="BC82" s="1564"/>
      <c r="BD82" s="1564"/>
      <c r="BE82" s="1564"/>
      <c r="BF82" s="1564"/>
      <c r="BG82" s="1564"/>
    </row>
    <row r="83" spans="1:59">
      <c r="A83" s="1542"/>
      <c r="B83" s="1564"/>
      <c r="C83" s="2825"/>
      <c r="D83" s="2822"/>
      <c r="E83" s="2826"/>
      <c r="F83" s="1564"/>
      <c r="G83" s="1564"/>
      <c r="H83" s="1544"/>
      <c r="I83" s="1564"/>
      <c r="J83" s="1564"/>
      <c r="K83" s="1564"/>
      <c r="L83" s="1564"/>
      <c r="M83" s="1564"/>
      <c r="N83" s="1564"/>
      <c r="O83" s="1564"/>
      <c r="P83" s="1564"/>
      <c r="Q83" s="1564"/>
      <c r="R83" s="1564"/>
      <c r="S83" s="1564"/>
      <c r="T83" s="1564"/>
      <c r="U83" s="1564"/>
      <c r="V83" s="1564"/>
      <c r="W83" s="1564"/>
      <c r="X83" s="1564"/>
      <c r="Y83" s="1564"/>
      <c r="Z83" s="1564"/>
      <c r="AA83" s="1564"/>
      <c r="AB83" s="1564"/>
      <c r="AC83" s="1564"/>
      <c r="AD83" s="1564"/>
      <c r="AE83" s="1564"/>
      <c r="AF83" s="1564"/>
      <c r="AG83" s="1564"/>
      <c r="AH83" s="1564"/>
      <c r="AI83" s="1564"/>
      <c r="AJ83" s="1564"/>
      <c r="AK83" s="1564"/>
      <c r="AL83" s="1564"/>
      <c r="AM83" s="1564"/>
      <c r="AN83" s="1564"/>
      <c r="AO83" s="1564"/>
      <c r="AP83" s="1564"/>
      <c r="AQ83" s="1564"/>
      <c r="AR83" s="1564"/>
      <c r="AS83" s="1564"/>
      <c r="AT83" s="1564"/>
      <c r="AU83" s="1564"/>
      <c r="AV83" s="1564"/>
      <c r="AW83" s="1564"/>
      <c r="AX83" s="1564"/>
      <c r="AY83" s="1564"/>
      <c r="AZ83" s="1564"/>
      <c r="BA83" s="1564"/>
      <c r="BB83" s="1564"/>
      <c r="BC83" s="1564"/>
      <c r="BD83" s="1564"/>
      <c r="BE83" s="1564"/>
      <c r="BF83" s="1564"/>
      <c r="BG83" s="1564"/>
    </row>
    <row r="84" spans="1:59">
      <c r="A84" s="1542"/>
      <c r="B84" s="1564"/>
      <c r="C84" s="2825" t="s">
        <v>4722</v>
      </c>
      <c r="D84" s="2822"/>
      <c r="E84" s="3267">
        <v>2488847</v>
      </c>
      <c r="F84" s="1564"/>
      <c r="G84" s="1564"/>
      <c r="H84" s="1544"/>
      <c r="I84" s="1564"/>
      <c r="J84" s="1564"/>
      <c r="K84" s="1564"/>
      <c r="L84" s="1564"/>
      <c r="M84" s="1564"/>
      <c r="N84" s="1564"/>
      <c r="O84" s="1564"/>
      <c r="P84" s="1564"/>
      <c r="Q84" s="1564"/>
      <c r="R84" s="1564"/>
      <c r="S84" s="1564"/>
      <c r="T84" s="1564"/>
      <c r="U84" s="1564"/>
      <c r="V84" s="1564"/>
      <c r="W84" s="1564"/>
      <c r="X84" s="1564"/>
      <c r="Y84" s="1564"/>
      <c r="Z84" s="1564"/>
      <c r="AA84" s="1564"/>
      <c r="AB84" s="1564"/>
      <c r="AC84" s="1564"/>
      <c r="AD84" s="1564"/>
      <c r="AE84" s="1564"/>
      <c r="AF84" s="1564"/>
      <c r="AG84" s="1564"/>
      <c r="AH84" s="1564"/>
      <c r="AI84" s="1564"/>
      <c r="AJ84" s="1564"/>
      <c r="AK84" s="1564"/>
      <c r="AL84" s="1564"/>
      <c r="AM84" s="1564"/>
      <c r="AN84" s="1564"/>
      <c r="AO84" s="1564"/>
      <c r="AP84" s="1564"/>
      <c r="AQ84" s="1564"/>
      <c r="AR84" s="1564"/>
      <c r="AS84" s="1564"/>
      <c r="AT84" s="1564"/>
      <c r="AU84" s="1564"/>
      <c r="AV84" s="1564"/>
      <c r="AW84" s="1564"/>
      <c r="AX84" s="1564"/>
      <c r="AY84" s="1564"/>
      <c r="AZ84" s="1564"/>
      <c r="BA84" s="1564"/>
      <c r="BB84" s="1564"/>
      <c r="BC84" s="1564"/>
      <c r="BD84" s="1564"/>
      <c r="BE84" s="1564"/>
      <c r="BF84" s="1564"/>
      <c r="BG84" s="1564"/>
    </row>
    <row r="85" spans="1:59">
      <c r="A85" s="1542"/>
      <c r="B85" s="1564"/>
      <c r="C85" s="2825"/>
      <c r="D85" s="2822"/>
      <c r="E85" s="2826"/>
      <c r="F85" s="1564"/>
      <c r="G85" s="1564"/>
      <c r="H85" s="1544"/>
      <c r="I85" s="1564"/>
      <c r="J85" s="1564"/>
      <c r="K85" s="1564"/>
      <c r="L85" s="1564"/>
      <c r="M85" s="1564"/>
      <c r="N85" s="1564"/>
      <c r="O85" s="1564"/>
      <c r="P85" s="1564"/>
      <c r="Q85" s="1564"/>
      <c r="R85" s="1564"/>
      <c r="S85" s="1564"/>
      <c r="T85" s="1564"/>
      <c r="U85" s="1564"/>
      <c r="V85" s="1564"/>
      <c r="W85" s="1564"/>
      <c r="X85" s="1564"/>
      <c r="Y85" s="1564"/>
      <c r="Z85" s="1564"/>
      <c r="AA85" s="1564"/>
      <c r="AB85" s="1564"/>
      <c r="AC85" s="1564"/>
      <c r="AD85" s="1564"/>
      <c r="AE85" s="1564"/>
      <c r="AF85" s="1564"/>
      <c r="AG85" s="1564"/>
      <c r="AH85" s="1564"/>
      <c r="AI85" s="1564"/>
      <c r="AJ85" s="1564"/>
      <c r="AK85" s="1564"/>
      <c r="AL85" s="1564"/>
      <c r="AM85" s="1564"/>
      <c r="AN85" s="1564"/>
      <c r="AO85" s="1564"/>
      <c r="AP85" s="1564"/>
      <c r="AQ85" s="1564"/>
      <c r="AR85" s="1564"/>
      <c r="AS85" s="1564"/>
      <c r="AT85" s="1564"/>
      <c r="AU85" s="1564"/>
      <c r="AV85" s="1564"/>
      <c r="AW85" s="1564"/>
      <c r="AX85" s="1564"/>
      <c r="AY85" s="1564"/>
      <c r="AZ85" s="1564"/>
      <c r="BA85" s="1564"/>
      <c r="BB85" s="1564"/>
      <c r="BC85" s="1564"/>
      <c r="BD85" s="1564"/>
      <c r="BE85" s="1564"/>
      <c r="BF85" s="1564"/>
      <c r="BG85" s="1564"/>
    </row>
    <row r="86" spans="1:59">
      <c r="A86" s="1542"/>
      <c r="B86" s="1564"/>
      <c r="C86" s="2822"/>
      <c r="D86" s="2822"/>
      <c r="E86" s="2823"/>
      <c r="F86" s="1564"/>
      <c r="G86" s="1564"/>
      <c r="H86" s="1544"/>
      <c r="I86" s="1564"/>
      <c r="J86" s="1564"/>
      <c r="K86" s="1564"/>
      <c r="L86" s="1564"/>
      <c r="M86" s="1564"/>
      <c r="N86" s="1564"/>
      <c r="O86" s="1564"/>
      <c r="P86" s="1564"/>
      <c r="Q86" s="1564"/>
      <c r="R86" s="1564"/>
      <c r="S86" s="1564"/>
      <c r="T86" s="1564"/>
      <c r="U86" s="1564"/>
      <c r="V86" s="1564"/>
      <c r="W86" s="1564"/>
      <c r="X86" s="1564"/>
      <c r="Y86" s="1564"/>
      <c r="Z86" s="1564"/>
      <c r="AA86" s="1564"/>
      <c r="AB86" s="1564"/>
      <c r="AC86" s="1564"/>
      <c r="AD86" s="1564"/>
      <c r="AE86" s="1564"/>
      <c r="AF86" s="1564"/>
      <c r="AG86" s="1564"/>
      <c r="AH86" s="1564"/>
      <c r="AI86" s="1564"/>
      <c r="AJ86" s="1564"/>
      <c r="AK86" s="1564"/>
      <c r="AL86" s="1564"/>
      <c r="AM86" s="1564"/>
      <c r="AN86" s="1564"/>
      <c r="AO86" s="1564"/>
      <c r="AP86" s="1564"/>
      <c r="AQ86" s="1564"/>
      <c r="AR86" s="1564"/>
      <c r="AS86" s="1564"/>
      <c r="AT86" s="1564"/>
      <c r="AU86" s="1564"/>
      <c r="AV86" s="1564"/>
      <c r="AW86" s="1564"/>
      <c r="AX86" s="1564"/>
      <c r="AY86" s="1564"/>
      <c r="AZ86" s="1564"/>
      <c r="BA86" s="1564"/>
      <c r="BB86" s="1564"/>
      <c r="BC86" s="1564"/>
      <c r="BD86" s="1564"/>
      <c r="BE86" s="1564"/>
      <c r="BF86" s="1564"/>
      <c r="BG86" s="1564"/>
    </row>
    <row r="87" spans="1:59">
      <c r="A87" s="1542"/>
      <c r="B87" s="1564"/>
      <c r="C87" s="2822"/>
      <c r="D87" s="2822"/>
      <c r="E87" s="2823"/>
      <c r="F87" s="1564"/>
      <c r="G87" s="1564"/>
      <c r="H87" s="1544"/>
      <c r="I87" s="1564"/>
      <c r="J87" s="1564"/>
      <c r="K87" s="1564"/>
      <c r="L87" s="1564"/>
      <c r="M87" s="1564"/>
      <c r="N87" s="1564"/>
      <c r="O87" s="1564"/>
      <c r="P87" s="1564"/>
      <c r="Q87" s="1564"/>
      <c r="R87" s="1564"/>
      <c r="S87" s="1564"/>
      <c r="T87" s="1564"/>
      <c r="U87" s="1564"/>
      <c r="V87" s="1564"/>
      <c r="W87" s="1564"/>
      <c r="X87" s="1564"/>
      <c r="Y87" s="1564"/>
      <c r="Z87" s="1564"/>
      <c r="AA87" s="1564"/>
      <c r="AB87" s="1564"/>
      <c r="AC87" s="1564"/>
      <c r="AD87" s="1564"/>
      <c r="AE87" s="1564"/>
      <c r="AF87" s="1564"/>
      <c r="AG87" s="1564"/>
      <c r="AH87" s="1564"/>
      <c r="AI87" s="1564"/>
      <c r="AJ87" s="1564"/>
      <c r="AK87" s="1564"/>
      <c r="AL87" s="1564"/>
      <c r="AM87" s="1564"/>
      <c r="AN87" s="1564"/>
      <c r="AO87" s="1564"/>
      <c r="AP87" s="1564"/>
      <c r="AQ87" s="1564"/>
      <c r="AR87" s="1564"/>
      <c r="AS87" s="1564"/>
      <c r="AT87" s="1564"/>
      <c r="AU87" s="1564"/>
      <c r="AV87" s="1564"/>
      <c r="AW87" s="1564"/>
      <c r="AX87" s="1564"/>
      <c r="AY87" s="1564"/>
      <c r="AZ87" s="1564"/>
      <c r="BA87" s="1564"/>
      <c r="BB87" s="1564"/>
      <c r="BC87" s="1564"/>
      <c r="BD87" s="1564"/>
      <c r="BE87" s="1564"/>
      <c r="BF87" s="1564"/>
      <c r="BG87" s="1564"/>
    </row>
    <row r="88" spans="1:59">
      <c r="A88" s="1542"/>
      <c r="B88" s="1564"/>
      <c r="C88" s="2822"/>
      <c r="D88" s="2822"/>
      <c r="E88" s="2822"/>
      <c r="F88" s="1564"/>
      <c r="G88" s="1564"/>
      <c r="H88" s="1544"/>
      <c r="I88" s="1564"/>
      <c r="J88" s="1564"/>
      <c r="K88" s="1564"/>
      <c r="L88" s="1564"/>
      <c r="M88" s="1564"/>
      <c r="N88" s="1564"/>
      <c r="O88" s="1564"/>
      <c r="P88" s="1564"/>
      <c r="Q88" s="1564"/>
      <c r="R88" s="1564"/>
      <c r="S88" s="1564"/>
      <c r="T88" s="1564"/>
      <c r="U88" s="1564"/>
      <c r="V88" s="1564"/>
      <c r="W88" s="1564"/>
      <c r="X88" s="1564"/>
      <c r="Y88" s="1564"/>
      <c r="Z88" s="1564"/>
      <c r="AA88" s="1564"/>
      <c r="AB88" s="1564"/>
      <c r="AC88" s="1564"/>
      <c r="AD88" s="1564"/>
      <c r="AE88" s="1564"/>
      <c r="AF88" s="1564"/>
      <c r="AG88" s="1564"/>
      <c r="AH88" s="1564"/>
      <c r="AI88" s="1564"/>
      <c r="AJ88" s="1564"/>
      <c r="AK88" s="1564"/>
      <c r="AL88" s="1564"/>
      <c r="AM88" s="1564"/>
      <c r="AN88" s="1564"/>
      <c r="AO88" s="1564"/>
      <c r="AP88" s="1564"/>
      <c r="AQ88" s="1564"/>
      <c r="AR88" s="1564"/>
      <c r="AS88" s="1564"/>
      <c r="AT88" s="1564"/>
      <c r="AU88" s="1564"/>
      <c r="AV88" s="1564"/>
      <c r="AW88" s="1564"/>
      <c r="AX88" s="1564"/>
      <c r="AY88" s="1564"/>
      <c r="AZ88" s="1564"/>
      <c r="BA88" s="1564"/>
      <c r="BB88" s="1564"/>
      <c r="BC88" s="1564"/>
      <c r="BD88" s="1564"/>
      <c r="BE88" s="1564"/>
      <c r="BF88" s="1564"/>
      <c r="BG88" s="1564"/>
    </row>
    <row r="89" spans="1:59">
      <c r="A89" s="1542"/>
      <c r="B89" s="1564"/>
      <c r="C89" s="2822"/>
      <c r="D89" s="2822"/>
      <c r="E89" s="2822"/>
      <c r="F89" s="1564"/>
      <c r="G89" s="1564"/>
      <c r="H89" s="1544"/>
      <c r="I89" s="1564"/>
      <c r="J89" s="1564"/>
      <c r="K89" s="1564"/>
      <c r="L89" s="1564"/>
      <c r="M89" s="1564"/>
      <c r="N89" s="1564"/>
      <c r="O89" s="1564"/>
      <c r="P89" s="1564"/>
      <c r="Q89" s="1564"/>
      <c r="R89" s="1564"/>
      <c r="S89" s="1564"/>
      <c r="T89" s="1564"/>
      <c r="U89" s="1564"/>
      <c r="V89" s="1564"/>
      <c r="W89" s="1564"/>
      <c r="X89" s="1564"/>
      <c r="Y89" s="1564"/>
      <c r="Z89" s="1564"/>
      <c r="AA89" s="1564"/>
      <c r="AB89" s="1564"/>
      <c r="AC89" s="1564"/>
      <c r="AD89" s="1564"/>
      <c r="AE89" s="1564"/>
      <c r="AF89" s="1564"/>
      <c r="AG89" s="1564"/>
      <c r="AH89" s="1564"/>
      <c r="AI89" s="1564"/>
      <c r="AJ89" s="1564"/>
      <c r="AK89" s="1564"/>
      <c r="AL89" s="1564"/>
      <c r="AM89" s="1564"/>
      <c r="AN89" s="1564"/>
      <c r="AO89" s="1564"/>
      <c r="AP89" s="1564"/>
      <c r="AQ89" s="1564"/>
      <c r="AR89" s="1564"/>
      <c r="AS89" s="1564"/>
      <c r="AT89" s="1564"/>
      <c r="AU89" s="1564"/>
      <c r="AV89" s="1564"/>
      <c r="AW89" s="1564"/>
      <c r="AX89" s="1564"/>
      <c r="AY89" s="1564"/>
      <c r="AZ89" s="1564"/>
      <c r="BA89" s="1564"/>
      <c r="BB89" s="1564"/>
      <c r="BC89" s="1564"/>
      <c r="BD89" s="1564"/>
      <c r="BE89" s="1564"/>
      <c r="BF89" s="1564"/>
      <c r="BG89" s="1564"/>
    </row>
    <row r="90" spans="1:59">
      <c r="A90" s="1542"/>
      <c r="B90" s="1564"/>
      <c r="C90" s="2825" t="s">
        <v>4723</v>
      </c>
      <c r="D90" s="2822"/>
      <c r="E90" s="3268">
        <v>2786</v>
      </c>
      <c r="F90" s="1564"/>
      <c r="G90" s="1564"/>
      <c r="H90" s="1544"/>
      <c r="I90" s="1564"/>
      <c r="J90" s="1564"/>
      <c r="K90" s="1564"/>
      <c r="L90" s="1564"/>
      <c r="M90" s="1564"/>
      <c r="N90" s="1564"/>
      <c r="O90" s="1564"/>
      <c r="P90" s="1564"/>
      <c r="Q90" s="1564"/>
      <c r="R90" s="1564"/>
      <c r="S90" s="1564"/>
      <c r="T90" s="1564"/>
      <c r="U90" s="1564"/>
      <c r="V90" s="1564"/>
      <c r="W90" s="1564"/>
      <c r="X90" s="1564"/>
      <c r="Y90" s="1564"/>
      <c r="Z90" s="1564"/>
      <c r="AA90" s="1564"/>
      <c r="AB90" s="1564"/>
      <c r="AC90" s="1564"/>
      <c r="AD90" s="1564"/>
      <c r="AE90" s="1564"/>
      <c r="AF90" s="1564"/>
      <c r="AG90" s="1564"/>
      <c r="AH90" s="1564"/>
      <c r="AI90" s="1564"/>
      <c r="AJ90" s="1564"/>
      <c r="AK90" s="1564"/>
      <c r="AL90" s="1564"/>
      <c r="AM90" s="1564"/>
      <c r="AN90" s="1564"/>
      <c r="AO90" s="1564"/>
      <c r="AP90" s="1564"/>
      <c r="AQ90" s="1564"/>
      <c r="AR90" s="1564"/>
      <c r="AS90" s="1564"/>
      <c r="AT90" s="1564"/>
      <c r="AU90" s="1564"/>
      <c r="AV90" s="1564"/>
      <c r="AW90" s="1564"/>
      <c r="AX90" s="1564"/>
      <c r="AY90" s="1564"/>
      <c r="AZ90" s="1564"/>
      <c r="BA90" s="1564"/>
      <c r="BB90" s="1564"/>
      <c r="BC90" s="1564"/>
      <c r="BD90" s="1564"/>
      <c r="BE90" s="1564"/>
      <c r="BF90" s="1564"/>
      <c r="BG90" s="1564"/>
    </row>
    <row r="91" spans="1:59">
      <c r="A91" s="1542"/>
      <c r="B91" s="1564"/>
      <c r="C91" s="2822"/>
      <c r="D91" s="2822"/>
      <c r="E91" s="2822"/>
      <c r="F91" s="1564"/>
      <c r="G91" s="1564"/>
      <c r="H91" s="1544"/>
      <c r="I91" s="1564"/>
      <c r="J91" s="1564"/>
      <c r="K91" s="1564"/>
      <c r="L91" s="1564"/>
      <c r="M91" s="1564"/>
      <c r="N91" s="1564"/>
      <c r="O91" s="1564"/>
      <c r="P91" s="1564"/>
      <c r="Q91" s="1564"/>
      <c r="R91" s="1564"/>
      <c r="S91" s="1564"/>
      <c r="T91" s="1564"/>
      <c r="U91" s="1564"/>
      <c r="V91" s="1564"/>
      <c r="W91" s="1564"/>
      <c r="X91" s="1564"/>
      <c r="Y91" s="1564"/>
      <c r="Z91" s="1564"/>
      <c r="AA91" s="1564"/>
      <c r="AB91" s="1564"/>
      <c r="AC91" s="1564"/>
      <c r="AD91" s="1564"/>
      <c r="AE91" s="1564"/>
      <c r="AF91" s="1564"/>
      <c r="AG91" s="1564"/>
      <c r="AH91" s="1564"/>
      <c r="AI91" s="1564"/>
      <c r="AJ91" s="1564"/>
      <c r="AK91" s="1564"/>
      <c r="AL91" s="1564"/>
      <c r="AM91" s="1564"/>
      <c r="AN91" s="1564"/>
      <c r="AO91" s="1564"/>
      <c r="AP91" s="1564"/>
      <c r="AQ91" s="1564"/>
      <c r="AR91" s="1564"/>
      <c r="AS91" s="1564"/>
      <c r="AT91" s="1564"/>
      <c r="AU91" s="1564"/>
      <c r="AV91" s="1564"/>
      <c r="AW91" s="1564"/>
      <c r="AX91" s="1564"/>
      <c r="AY91" s="1564"/>
      <c r="AZ91" s="1564"/>
      <c r="BA91" s="1564"/>
      <c r="BB91" s="1564"/>
      <c r="BC91" s="1564"/>
      <c r="BD91" s="1564"/>
      <c r="BE91" s="1564"/>
      <c r="BF91" s="1564"/>
      <c r="BG91" s="1564"/>
    </row>
    <row r="92" spans="1:59">
      <c r="A92" s="1542"/>
      <c r="B92" s="1564"/>
      <c r="C92" s="2822"/>
      <c r="D92" s="2822"/>
      <c r="E92" s="2823"/>
      <c r="F92" s="1564"/>
      <c r="G92" s="1564"/>
      <c r="H92" s="1544"/>
      <c r="I92" s="1564"/>
      <c r="J92" s="1564"/>
      <c r="K92" s="1564"/>
      <c r="L92" s="1564"/>
      <c r="M92" s="1564"/>
      <c r="N92" s="1564"/>
      <c r="O92" s="1564"/>
      <c r="P92" s="1564"/>
      <c r="Q92" s="1564"/>
      <c r="R92" s="1564"/>
      <c r="S92" s="1564"/>
      <c r="T92" s="1564"/>
      <c r="U92" s="1564"/>
      <c r="V92" s="1564"/>
      <c r="W92" s="1564"/>
      <c r="X92" s="1564"/>
      <c r="Y92" s="1564"/>
      <c r="Z92" s="1564"/>
      <c r="AA92" s="1564"/>
      <c r="AB92" s="1564"/>
      <c r="AC92" s="1564"/>
      <c r="AD92" s="1564"/>
      <c r="AE92" s="1564"/>
      <c r="AF92" s="1564"/>
      <c r="AG92" s="1564"/>
      <c r="AH92" s="1564"/>
      <c r="AI92" s="1564"/>
      <c r="AJ92" s="1564"/>
      <c r="AK92" s="1564"/>
      <c r="AL92" s="1564"/>
      <c r="AM92" s="1564"/>
      <c r="AN92" s="1564"/>
      <c r="AO92" s="1564"/>
      <c r="AP92" s="1564"/>
      <c r="AQ92" s="1564"/>
      <c r="AR92" s="1564"/>
      <c r="AS92" s="1564"/>
      <c r="AT92" s="1564"/>
      <c r="AU92" s="1564"/>
      <c r="AV92" s="1564"/>
      <c r="AW92" s="1564"/>
      <c r="AX92" s="1564"/>
      <c r="AY92" s="1564"/>
      <c r="AZ92" s="1564"/>
      <c r="BA92" s="1564"/>
      <c r="BB92" s="1564"/>
      <c r="BC92" s="1564"/>
      <c r="BD92" s="1564"/>
      <c r="BE92" s="1564"/>
      <c r="BF92" s="1564"/>
      <c r="BG92" s="1564"/>
    </row>
    <row r="93" spans="1:59" ht="15.75" thickBot="1">
      <c r="A93" s="1542"/>
      <c r="B93" s="1564"/>
      <c r="C93" s="2822"/>
      <c r="D93" s="2822"/>
      <c r="E93" s="2827">
        <f>+E73+E78+E84+E90</f>
        <v>2491633</v>
      </c>
      <c r="F93" s="1564"/>
      <c r="G93" s="1564"/>
      <c r="H93" s="1544"/>
      <c r="I93" s="1564"/>
      <c r="J93" s="1564"/>
      <c r="K93" s="1564"/>
      <c r="L93" s="1564"/>
      <c r="M93" s="1564"/>
      <c r="N93" s="1564"/>
      <c r="O93" s="1564"/>
      <c r="P93" s="1564"/>
      <c r="Q93" s="1564"/>
      <c r="R93" s="1564"/>
      <c r="S93" s="1564"/>
      <c r="T93" s="1564"/>
      <c r="U93" s="1564"/>
      <c r="V93" s="1564"/>
      <c r="W93" s="1564"/>
      <c r="X93" s="1564"/>
      <c r="Y93" s="1564"/>
      <c r="Z93" s="1564"/>
      <c r="AA93" s="1564"/>
      <c r="AB93" s="1564"/>
      <c r="AC93" s="1564"/>
      <c r="AD93" s="1564"/>
      <c r="AE93" s="1564"/>
      <c r="AF93" s="1564"/>
      <c r="AG93" s="1564"/>
      <c r="AH93" s="1564"/>
      <c r="AI93" s="1564"/>
      <c r="AJ93" s="1564"/>
      <c r="AK93" s="1564"/>
      <c r="AL93" s="1564"/>
      <c r="AM93" s="1564"/>
      <c r="AN93" s="1564"/>
      <c r="AO93" s="1564"/>
      <c r="AP93" s="1564"/>
      <c r="AQ93" s="1564"/>
      <c r="AR93" s="1564"/>
      <c r="AS93" s="1564"/>
      <c r="AT93" s="1564"/>
      <c r="AU93" s="1564"/>
      <c r="AV93" s="1564"/>
      <c r="AW93" s="1564"/>
      <c r="AX93" s="1564"/>
      <c r="AY93" s="1564"/>
      <c r="AZ93" s="1564"/>
      <c r="BA93" s="1564"/>
      <c r="BB93" s="1564"/>
      <c r="BC93" s="1564"/>
      <c r="BD93" s="1564"/>
      <c r="BE93" s="1564"/>
      <c r="BF93" s="1564"/>
      <c r="BG93" s="1564"/>
    </row>
    <row r="94" spans="1:59" ht="15.75" thickTop="1">
      <c r="A94" s="1542"/>
      <c r="B94" s="1564"/>
      <c r="C94" s="2828"/>
      <c r="D94" s="2828"/>
      <c r="E94" s="2829"/>
      <c r="F94" s="1564"/>
      <c r="G94" s="1564"/>
      <c r="H94" s="1544"/>
      <c r="I94" s="1564"/>
      <c r="J94" s="1564"/>
      <c r="K94" s="1564"/>
      <c r="L94" s="1564"/>
      <c r="M94" s="1564"/>
      <c r="N94" s="1564"/>
      <c r="O94" s="1564"/>
      <c r="P94" s="1564"/>
      <c r="Q94" s="1564"/>
      <c r="R94" s="1564"/>
      <c r="S94" s="1564"/>
      <c r="T94" s="1564"/>
      <c r="U94" s="1564"/>
      <c r="V94" s="1564"/>
      <c r="W94" s="1564"/>
      <c r="X94" s="1564"/>
      <c r="Y94" s="1564"/>
      <c r="Z94" s="1564"/>
      <c r="AA94" s="1564"/>
      <c r="AB94" s="1564"/>
      <c r="AC94" s="1564"/>
      <c r="AD94" s="1564"/>
      <c r="AE94" s="1564"/>
      <c r="AF94" s="1564"/>
      <c r="AG94" s="1564"/>
      <c r="AH94" s="1564"/>
      <c r="AI94" s="1564"/>
      <c r="AJ94" s="1564"/>
      <c r="AK94" s="1564"/>
      <c r="AL94" s="1564"/>
      <c r="AM94" s="1564"/>
      <c r="AN94" s="1564"/>
      <c r="AO94" s="1564"/>
      <c r="AP94" s="1564"/>
      <c r="AQ94" s="1564"/>
      <c r="AR94" s="1564"/>
      <c r="AS94" s="1564"/>
      <c r="AT94" s="1564"/>
      <c r="AU94" s="1564"/>
      <c r="AV94" s="1564"/>
      <c r="AW94" s="1564"/>
      <c r="AX94" s="1564"/>
      <c r="AY94" s="1564"/>
      <c r="AZ94" s="1564"/>
      <c r="BA94" s="1564"/>
      <c r="BB94" s="1564"/>
      <c r="BC94" s="1564"/>
      <c r="BD94" s="1564"/>
      <c r="BE94" s="1564"/>
      <c r="BF94" s="1564"/>
      <c r="BG94" s="1564"/>
    </row>
    <row r="95" spans="1:59">
      <c r="A95" s="1542"/>
      <c r="B95" s="1564"/>
      <c r="C95" s="2828" t="s">
        <v>1793</v>
      </c>
      <c r="D95" s="2828"/>
      <c r="E95" s="2828"/>
      <c r="F95" s="1564"/>
      <c r="G95" s="1564"/>
      <c r="H95" s="1544"/>
      <c r="I95" s="1564"/>
      <c r="J95" s="1564"/>
      <c r="K95" s="1564"/>
      <c r="L95" s="1564"/>
      <c r="M95" s="1564"/>
      <c r="N95" s="1564"/>
      <c r="O95" s="1564"/>
      <c r="P95" s="1564"/>
      <c r="Q95" s="1564"/>
      <c r="R95" s="1564"/>
      <c r="S95" s="1564"/>
      <c r="T95" s="1564"/>
      <c r="U95" s="1564"/>
      <c r="V95" s="1564"/>
      <c r="W95" s="1564"/>
      <c r="X95" s="1564"/>
      <c r="Y95" s="1564"/>
      <c r="Z95" s="1564"/>
      <c r="AA95" s="1564"/>
      <c r="AB95" s="1564"/>
      <c r="AC95" s="1564"/>
      <c r="AD95" s="1564"/>
      <c r="AE95" s="1564"/>
      <c r="AF95" s="1564"/>
      <c r="AG95" s="1564"/>
      <c r="AH95" s="1564"/>
      <c r="AI95" s="1564"/>
      <c r="AJ95" s="1564"/>
      <c r="AK95" s="1564"/>
      <c r="AL95" s="1564"/>
      <c r="AM95" s="1564"/>
      <c r="AN95" s="1564"/>
      <c r="AO95" s="1564"/>
      <c r="AP95" s="1564"/>
      <c r="AQ95" s="1564"/>
      <c r="AR95" s="1564"/>
      <c r="AS95" s="1564"/>
      <c r="AT95" s="1564"/>
      <c r="AU95" s="1564"/>
      <c r="AV95" s="1564"/>
      <c r="AW95" s="1564"/>
      <c r="AX95" s="1564"/>
      <c r="AY95" s="1564"/>
      <c r="AZ95" s="1564"/>
      <c r="BA95" s="1564"/>
      <c r="BB95" s="1564"/>
      <c r="BC95" s="1564"/>
      <c r="BD95" s="1564"/>
      <c r="BE95" s="1564"/>
      <c r="BF95" s="1564"/>
      <c r="BG95" s="1564"/>
    </row>
    <row r="96" spans="1:59">
      <c r="A96" s="1542"/>
      <c r="B96" s="1564"/>
      <c r="C96" s="2822"/>
      <c r="D96" s="2828"/>
      <c r="E96" s="2828"/>
      <c r="F96" s="1564"/>
      <c r="G96" s="1564"/>
      <c r="H96" s="1544"/>
      <c r="I96" s="1564"/>
      <c r="J96" s="1564"/>
      <c r="K96" s="1564"/>
      <c r="L96" s="1564"/>
      <c r="M96" s="1564"/>
      <c r="N96" s="1564"/>
      <c r="O96" s="1564"/>
      <c r="P96" s="1564"/>
      <c r="Q96" s="1564"/>
      <c r="R96" s="1564"/>
      <c r="S96" s="1564"/>
      <c r="T96" s="1564"/>
      <c r="U96" s="1564"/>
      <c r="V96" s="1564"/>
      <c r="W96" s="1564"/>
      <c r="X96" s="1564"/>
      <c r="Y96" s="1564"/>
      <c r="Z96" s="1564"/>
      <c r="AA96" s="1564"/>
      <c r="AB96" s="1564"/>
      <c r="AC96" s="1564"/>
      <c r="AD96" s="1564"/>
      <c r="AE96" s="1564"/>
      <c r="AF96" s="1564"/>
      <c r="AG96" s="1564"/>
      <c r="AH96" s="1564"/>
      <c r="AI96" s="1564"/>
      <c r="AJ96" s="1564"/>
      <c r="AK96" s="1564"/>
      <c r="AL96" s="1564"/>
      <c r="AM96" s="1564"/>
      <c r="AN96" s="1564"/>
      <c r="AO96" s="1564"/>
      <c r="AP96" s="1564"/>
      <c r="AQ96" s="1564"/>
      <c r="AR96" s="1564"/>
      <c r="AS96" s="1564"/>
      <c r="AT96" s="1564"/>
      <c r="AU96" s="1564"/>
      <c r="AV96" s="1564"/>
      <c r="AW96" s="1564"/>
      <c r="AX96" s="1564"/>
      <c r="AY96" s="1564"/>
      <c r="AZ96" s="1564"/>
      <c r="BA96" s="1564"/>
      <c r="BB96" s="1564"/>
      <c r="BC96" s="1564"/>
      <c r="BD96" s="1564"/>
      <c r="BE96" s="1564"/>
      <c r="BF96" s="1564"/>
      <c r="BG96" s="1564"/>
    </row>
    <row r="97" spans="1:59">
      <c r="A97" s="1542"/>
      <c r="B97" s="1564"/>
      <c r="C97" s="2822"/>
      <c r="D97" s="2828"/>
      <c r="E97" s="2828"/>
      <c r="F97" s="1564"/>
      <c r="G97" s="1564"/>
      <c r="H97" s="1544"/>
      <c r="I97" s="1564"/>
      <c r="J97" s="1564"/>
      <c r="K97" s="1564"/>
      <c r="L97" s="1564"/>
      <c r="M97" s="1564"/>
      <c r="N97" s="1564"/>
      <c r="O97" s="1564"/>
      <c r="P97" s="1564"/>
      <c r="Q97" s="1564"/>
      <c r="R97" s="1564"/>
      <c r="S97" s="1564"/>
      <c r="T97" s="1564"/>
      <c r="U97" s="1564"/>
      <c r="V97" s="1564"/>
      <c r="W97" s="1564"/>
      <c r="X97" s="1564"/>
      <c r="Y97" s="1564"/>
      <c r="Z97" s="1564"/>
      <c r="AA97" s="1564"/>
      <c r="AB97" s="1564"/>
      <c r="AC97" s="1564"/>
      <c r="AD97" s="1564"/>
      <c r="AE97" s="1564"/>
      <c r="AF97" s="1564"/>
      <c r="AG97" s="1564"/>
      <c r="AH97" s="1564"/>
      <c r="AI97" s="1564"/>
      <c r="AJ97" s="1564"/>
      <c r="AK97" s="1564"/>
      <c r="AL97" s="1564"/>
      <c r="AM97" s="1564"/>
      <c r="AN97" s="1564"/>
      <c r="AO97" s="1564"/>
      <c r="AP97" s="1564"/>
      <c r="AQ97" s="1564"/>
      <c r="AR97" s="1564"/>
      <c r="AS97" s="1564"/>
      <c r="AT97" s="1564"/>
      <c r="AU97" s="1564"/>
      <c r="AV97" s="1564"/>
      <c r="AW97" s="1564"/>
      <c r="AX97" s="1564"/>
      <c r="AY97" s="1564"/>
      <c r="AZ97" s="1564"/>
      <c r="BA97" s="1564"/>
      <c r="BB97" s="1564"/>
      <c r="BC97" s="1564"/>
      <c r="BD97" s="1564"/>
      <c r="BE97" s="1564"/>
      <c r="BF97" s="1564"/>
      <c r="BG97" s="1564"/>
    </row>
    <row r="98" spans="1:59">
      <c r="A98" s="1542"/>
      <c r="B98" s="1564"/>
      <c r="C98" s="2822"/>
      <c r="D98" s="2828"/>
      <c r="E98" s="2828"/>
      <c r="F98" s="1564"/>
      <c r="G98" s="1564"/>
      <c r="H98" s="1544"/>
      <c r="I98" s="1564"/>
      <c r="J98" s="1564"/>
      <c r="K98" s="1564"/>
      <c r="L98" s="1564"/>
      <c r="M98" s="1564"/>
      <c r="N98" s="1564"/>
      <c r="O98" s="1564"/>
      <c r="P98" s="1564"/>
      <c r="Q98" s="1564"/>
      <c r="R98" s="1564"/>
      <c r="S98" s="1564"/>
      <c r="T98" s="1564"/>
      <c r="U98" s="1564"/>
      <c r="V98" s="1564"/>
      <c r="W98" s="1564"/>
      <c r="X98" s="1564"/>
      <c r="Y98" s="1564"/>
      <c r="Z98" s="1564"/>
      <c r="AA98" s="1564"/>
      <c r="AB98" s="1564"/>
      <c r="AC98" s="1564"/>
      <c r="AD98" s="1564"/>
      <c r="AE98" s="1564"/>
      <c r="AF98" s="1564"/>
      <c r="AG98" s="1564"/>
      <c r="AH98" s="1564"/>
      <c r="AI98" s="1564"/>
      <c r="AJ98" s="1564"/>
      <c r="AK98" s="1564"/>
      <c r="AL98" s="1564"/>
      <c r="AM98" s="1564"/>
      <c r="AN98" s="1564"/>
      <c r="AO98" s="1564"/>
      <c r="AP98" s="1564"/>
      <c r="AQ98" s="1564"/>
      <c r="AR98" s="1564"/>
      <c r="AS98" s="1564"/>
      <c r="AT98" s="1564"/>
      <c r="AU98" s="1564"/>
      <c r="AV98" s="1564"/>
      <c r="AW98" s="1564"/>
      <c r="AX98" s="1564"/>
      <c r="AY98" s="1564"/>
      <c r="AZ98" s="1564"/>
      <c r="BA98" s="1564"/>
      <c r="BB98" s="1564"/>
      <c r="BC98" s="1564"/>
      <c r="BD98" s="1564"/>
      <c r="BE98" s="1564"/>
      <c r="BF98" s="1564"/>
      <c r="BG98" s="1564"/>
    </row>
    <row r="99" spans="1:59">
      <c r="A99" s="1542"/>
      <c r="B99" s="1564"/>
      <c r="C99" s="2821" t="s">
        <v>4724</v>
      </c>
      <c r="D99" s="2821"/>
      <c r="E99" s="2828"/>
      <c r="F99" s="1564"/>
      <c r="G99" s="1564"/>
      <c r="H99" s="1544"/>
      <c r="I99" s="1564"/>
      <c r="J99" s="1564"/>
      <c r="K99" s="1564"/>
      <c r="L99" s="1564"/>
      <c r="M99" s="1564"/>
      <c r="N99" s="1564"/>
      <c r="O99" s="1564"/>
      <c r="P99" s="1564"/>
      <c r="Q99" s="1564"/>
      <c r="R99" s="1564"/>
      <c r="S99" s="1564"/>
      <c r="T99" s="1564"/>
      <c r="U99" s="1564"/>
      <c r="V99" s="1564"/>
      <c r="W99" s="1564"/>
      <c r="X99" s="1564"/>
      <c r="Y99" s="1564"/>
      <c r="Z99" s="1564"/>
      <c r="AA99" s="1564"/>
      <c r="AB99" s="1564"/>
      <c r="AC99" s="1564"/>
      <c r="AD99" s="1564"/>
      <c r="AE99" s="1564"/>
      <c r="AF99" s="1564"/>
      <c r="AG99" s="1564"/>
      <c r="AH99" s="1564"/>
      <c r="AI99" s="1564"/>
      <c r="AJ99" s="1564"/>
      <c r="AK99" s="1564"/>
      <c r="AL99" s="1564"/>
      <c r="AM99" s="1564"/>
      <c r="AN99" s="1564"/>
      <c r="AO99" s="1564"/>
      <c r="AP99" s="1564"/>
      <c r="AQ99" s="1564"/>
      <c r="AR99" s="1564"/>
      <c r="AS99" s="1564"/>
      <c r="AT99" s="1564"/>
      <c r="AU99" s="1564"/>
      <c r="AV99" s="1564"/>
      <c r="AW99" s="1564"/>
      <c r="AX99" s="1564"/>
      <c r="AY99" s="1564"/>
      <c r="AZ99" s="1564"/>
      <c r="BA99" s="1564"/>
      <c r="BB99" s="1564"/>
      <c r="BC99" s="1564"/>
      <c r="BD99" s="1564"/>
      <c r="BE99" s="1564"/>
      <c r="BF99" s="1564"/>
      <c r="BG99" s="1564"/>
    </row>
    <row r="100" spans="1:59">
      <c r="A100" s="1542"/>
      <c r="B100" s="1564"/>
      <c r="C100" s="2821" t="s">
        <v>4725</v>
      </c>
      <c r="D100" s="2821"/>
      <c r="E100" s="2830">
        <v>-2210952</v>
      </c>
      <c r="F100" s="1564"/>
      <c r="G100" s="1564"/>
      <c r="H100" s="1544"/>
      <c r="I100" s="1564"/>
      <c r="J100" s="1564"/>
      <c r="K100" s="1564"/>
      <c r="L100" s="1564"/>
      <c r="M100" s="1564"/>
      <c r="N100" s="1564"/>
      <c r="O100" s="1564"/>
      <c r="P100" s="1564"/>
      <c r="Q100" s="1564"/>
      <c r="R100" s="1564"/>
      <c r="S100" s="1564"/>
      <c r="T100" s="1564"/>
      <c r="U100" s="1564"/>
      <c r="V100" s="1564"/>
      <c r="W100" s="1564"/>
      <c r="X100" s="1564"/>
      <c r="Y100" s="1564"/>
      <c r="Z100" s="1564"/>
      <c r="AA100" s="1564"/>
      <c r="AB100" s="1564"/>
      <c r="AC100" s="1564"/>
      <c r="AD100" s="1564"/>
      <c r="AE100" s="1564"/>
      <c r="AF100" s="1564"/>
      <c r="AG100" s="1564"/>
      <c r="AH100" s="1564"/>
      <c r="AI100" s="1564"/>
      <c r="AJ100" s="1564"/>
      <c r="AK100" s="1564"/>
      <c r="AL100" s="1564"/>
      <c r="AM100" s="1564"/>
      <c r="AN100" s="1564"/>
      <c r="AO100" s="1564"/>
      <c r="AP100" s="1564"/>
      <c r="AQ100" s="1564"/>
      <c r="AR100" s="1564"/>
      <c r="AS100" s="1564"/>
      <c r="AT100" s="1564"/>
      <c r="AU100" s="1564"/>
      <c r="AV100" s="1564"/>
      <c r="AW100" s="1564"/>
      <c r="AX100" s="1564"/>
      <c r="AY100" s="1564"/>
      <c r="AZ100" s="1564"/>
      <c r="BA100" s="1564"/>
      <c r="BB100" s="1564"/>
      <c r="BC100" s="1564"/>
      <c r="BD100" s="1564"/>
      <c r="BE100" s="1564"/>
      <c r="BF100" s="1564"/>
      <c r="BG100" s="1564"/>
    </row>
    <row r="101" spans="1:59">
      <c r="A101" s="1542"/>
      <c r="B101" s="1564"/>
      <c r="C101" s="2821"/>
      <c r="D101" s="2821"/>
      <c r="E101" s="2823"/>
      <c r="F101" s="1564"/>
      <c r="G101" s="1564"/>
      <c r="H101" s="1544"/>
      <c r="I101" s="1564"/>
      <c r="J101" s="1564"/>
      <c r="K101" s="1564"/>
      <c r="L101" s="1564"/>
      <c r="M101" s="1564"/>
      <c r="N101" s="1564"/>
      <c r="O101" s="1564"/>
      <c r="P101" s="1564"/>
      <c r="Q101" s="1564"/>
      <c r="R101" s="1564"/>
      <c r="S101" s="1564"/>
      <c r="T101" s="1564"/>
      <c r="U101" s="1564"/>
      <c r="V101" s="1564"/>
      <c r="W101" s="1564"/>
      <c r="X101" s="1564"/>
      <c r="Y101" s="1564"/>
      <c r="Z101" s="1564"/>
      <c r="AA101" s="1564"/>
      <c r="AB101" s="1564"/>
      <c r="AC101" s="1564"/>
      <c r="AD101" s="1564"/>
      <c r="AE101" s="1564"/>
      <c r="AF101" s="1564"/>
      <c r="AG101" s="1564"/>
      <c r="AH101" s="1564"/>
      <c r="AI101" s="1564"/>
      <c r="AJ101" s="1564"/>
      <c r="AK101" s="1564"/>
      <c r="AL101" s="1564"/>
      <c r="AM101" s="1564"/>
      <c r="AN101" s="1564"/>
      <c r="AO101" s="1564"/>
      <c r="AP101" s="1564"/>
      <c r="AQ101" s="1564"/>
      <c r="AR101" s="1564"/>
      <c r="AS101" s="1564"/>
      <c r="AT101" s="1564"/>
      <c r="AU101" s="1564"/>
      <c r="AV101" s="1564"/>
      <c r="AW101" s="1564"/>
      <c r="AX101" s="1564"/>
      <c r="AY101" s="1564"/>
      <c r="AZ101" s="1564"/>
      <c r="BA101" s="1564"/>
      <c r="BB101" s="1564"/>
      <c r="BC101" s="1564"/>
      <c r="BD101" s="1564"/>
      <c r="BE101" s="1564"/>
      <c r="BF101" s="1564"/>
      <c r="BG101" s="1564"/>
    </row>
    <row r="102" spans="1:59">
      <c r="A102" s="1542"/>
      <c r="B102" s="1564"/>
      <c r="C102" s="2821" t="s">
        <v>4724</v>
      </c>
      <c r="D102" s="2821"/>
      <c r="E102" s="2828"/>
      <c r="F102" s="1564"/>
      <c r="G102" s="1564"/>
      <c r="H102" s="1544"/>
      <c r="I102" s="1564"/>
      <c r="J102" s="1564"/>
      <c r="K102" s="1564"/>
      <c r="L102" s="1564"/>
      <c r="M102" s="1564"/>
      <c r="N102" s="1564"/>
      <c r="O102" s="1564"/>
      <c r="P102" s="1564"/>
      <c r="Q102" s="1564"/>
      <c r="R102" s="1564"/>
      <c r="S102" s="1564"/>
      <c r="T102" s="1564"/>
      <c r="U102" s="1564"/>
      <c r="V102" s="1564"/>
      <c r="W102" s="1564"/>
      <c r="X102" s="1564"/>
      <c r="Y102" s="1564"/>
      <c r="Z102" s="1564"/>
      <c r="AA102" s="1564"/>
      <c r="AB102" s="1564"/>
      <c r="AC102" s="1564"/>
      <c r="AD102" s="1564"/>
      <c r="AE102" s="1564"/>
      <c r="AF102" s="1564"/>
      <c r="AG102" s="1564"/>
      <c r="AH102" s="1564"/>
      <c r="AI102" s="1564"/>
      <c r="AJ102" s="1564"/>
      <c r="AK102" s="1564"/>
      <c r="AL102" s="1564"/>
      <c r="AM102" s="1564"/>
      <c r="AN102" s="1564"/>
      <c r="AO102" s="1564"/>
      <c r="AP102" s="1564"/>
      <c r="AQ102" s="1564"/>
      <c r="AR102" s="1564"/>
      <c r="AS102" s="1564"/>
      <c r="AT102" s="1564"/>
      <c r="AU102" s="1564"/>
      <c r="AV102" s="1564"/>
      <c r="AW102" s="1564"/>
      <c r="AX102" s="1564"/>
      <c r="AY102" s="1564"/>
      <c r="AZ102" s="1564"/>
      <c r="BA102" s="1564"/>
      <c r="BB102" s="1564"/>
      <c r="BC102" s="1564"/>
      <c r="BD102" s="1564"/>
      <c r="BE102" s="1564"/>
      <c r="BF102" s="1564"/>
      <c r="BG102" s="1564"/>
    </row>
    <row r="103" spans="1:59">
      <c r="A103" s="1542"/>
      <c r="B103" s="1564"/>
      <c r="C103" s="2821" t="s">
        <v>4726</v>
      </c>
      <c r="D103" s="2821"/>
      <c r="E103" s="2830">
        <v>0</v>
      </c>
      <c r="F103" s="1564"/>
      <c r="G103" s="1564"/>
      <c r="H103" s="1544"/>
      <c r="I103" s="1564"/>
      <c r="J103" s="1564"/>
      <c r="K103" s="1564"/>
      <c r="L103" s="1564"/>
      <c r="M103" s="1564"/>
      <c r="N103" s="1564"/>
      <c r="O103" s="1564"/>
      <c r="P103" s="1564"/>
      <c r="Q103" s="1564"/>
      <c r="R103" s="1564"/>
      <c r="S103" s="1564"/>
      <c r="T103" s="1564"/>
      <c r="U103" s="1564"/>
      <c r="V103" s="1564"/>
      <c r="W103" s="1564"/>
      <c r="X103" s="1564"/>
      <c r="Y103" s="1564"/>
      <c r="Z103" s="1564"/>
      <c r="AA103" s="1564"/>
      <c r="AB103" s="1564"/>
      <c r="AC103" s="1564"/>
      <c r="AD103" s="1564"/>
      <c r="AE103" s="1564"/>
      <c r="AF103" s="1564"/>
      <c r="AG103" s="1564"/>
      <c r="AH103" s="1564"/>
      <c r="AI103" s="1564"/>
      <c r="AJ103" s="1564"/>
      <c r="AK103" s="1564"/>
      <c r="AL103" s="1564"/>
      <c r="AM103" s="1564"/>
      <c r="AN103" s="1564"/>
      <c r="AO103" s="1564"/>
      <c r="AP103" s="1564"/>
      <c r="AQ103" s="1564"/>
      <c r="AR103" s="1564"/>
      <c r="AS103" s="1564"/>
      <c r="AT103" s="1564"/>
      <c r="AU103" s="1564"/>
      <c r="AV103" s="1564"/>
      <c r="AW103" s="1564"/>
      <c r="AX103" s="1564"/>
      <c r="AY103" s="1564"/>
      <c r="AZ103" s="1564"/>
      <c r="BA103" s="1564"/>
      <c r="BB103" s="1564"/>
      <c r="BC103" s="1564"/>
      <c r="BD103" s="1564"/>
      <c r="BE103" s="1564"/>
      <c r="BF103" s="1564"/>
      <c r="BG103" s="1564"/>
    </row>
    <row r="104" spans="1:59">
      <c r="A104" s="1542"/>
      <c r="B104" s="1564"/>
      <c r="C104" s="2821"/>
      <c r="D104" s="2821"/>
      <c r="E104" s="2823"/>
      <c r="F104" s="1564"/>
      <c r="G104" s="1564"/>
      <c r="H104" s="1544"/>
      <c r="I104" s="1564"/>
      <c r="J104" s="1564"/>
      <c r="K104" s="1564"/>
      <c r="L104" s="1564"/>
      <c r="M104" s="1564"/>
      <c r="N104" s="1564"/>
      <c r="O104" s="1564"/>
      <c r="P104" s="1564"/>
      <c r="Q104" s="1564"/>
      <c r="R104" s="1564"/>
      <c r="S104" s="1564"/>
      <c r="T104" s="1564"/>
      <c r="U104" s="1564"/>
      <c r="V104" s="1564"/>
      <c r="W104" s="1564"/>
      <c r="X104" s="1564"/>
      <c r="Y104" s="1564"/>
      <c r="Z104" s="1564"/>
      <c r="AA104" s="1564"/>
      <c r="AB104" s="1564"/>
      <c r="AC104" s="1564"/>
      <c r="AD104" s="1564"/>
      <c r="AE104" s="1564"/>
      <c r="AF104" s="1564"/>
      <c r="AG104" s="1564"/>
      <c r="AH104" s="1564"/>
      <c r="AI104" s="1564"/>
      <c r="AJ104" s="1564"/>
      <c r="AK104" s="1564"/>
      <c r="AL104" s="1564"/>
      <c r="AM104" s="1564"/>
      <c r="AN104" s="1564"/>
      <c r="AO104" s="1564"/>
      <c r="AP104" s="1564"/>
      <c r="AQ104" s="1564"/>
      <c r="AR104" s="1564"/>
      <c r="AS104" s="1564"/>
      <c r="AT104" s="1564"/>
      <c r="AU104" s="1564"/>
      <c r="AV104" s="1564"/>
      <c r="AW104" s="1564"/>
      <c r="AX104" s="1564"/>
      <c r="AY104" s="1564"/>
      <c r="AZ104" s="1564"/>
      <c r="BA104" s="1564"/>
      <c r="BB104" s="1564"/>
      <c r="BC104" s="1564"/>
      <c r="BD104" s="1564"/>
      <c r="BE104" s="1564"/>
      <c r="BF104" s="1564"/>
      <c r="BG104" s="1564"/>
    </row>
    <row r="105" spans="1:59">
      <c r="A105" s="1542"/>
      <c r="B105" s="1564"/>
      <c r="C105" s="2831"/>
      <c r="D105" s="2831"/>
      <c r="E105" s="2832"/>
      <c r="F105" s="1564"/>
      <c r="G105" s="1564"/>
      <c r="H105" s="1544"/>
      <c r="I105" s="1564"/>
      <c r="J105" s="1564"/>
      <c r="K105" s="1564"/>
      <c r="L105" s="1564"/>
      <c r="M105" s="1564"/>
      <c r="N105" s="1564"/>
      <c r="O105" s="1564"/>
      <c r="P105" s="1564"/>
      <c r="Q105" s="1564"/>
      <c r="R105" s="1564"/>
      <c r="S105" s="1564"/>
      <c r="T105" s="1564"/>
      <c r="U105" s="1564"/>
      <c r="V105" s="1564"/>
      <c r="W105" s="1564"/>
      <c r="X105" s="1564"/>
      <c r="Y105" s="1564"/>
      <c r="Z105" s="1564"/>
      <c r="AA105" s="1564"/>
      <c r="AB105" s="1564"/>
      <c r="AC105" s="1564"/>
      <c r="AD105" s="1564"/>
      <c r="AE105" s="1564"/>
      <c r="AF105" s="1564"/>
      <c r="AG105" s="1564"/>
      <c r="AH105" s="1564"/>
      <c r="AI105" s="1564"/>
      <c r="AJ105" s="1564"/>
      <c r="AK105" s="1564"/>
      <c r="AL105" s="1564"/>
      <c r="AM105" s="1564"/>
      <c r="AN105" s="1564"/>
      <c r="AO105" s="1564"/>
      <c r="AP105" s="1564"/>
      <c r="AQ105" s="1564"/>
      <c r="AR105" s="1564"/>
      <c r="AS105" s="1564"/>
      <c r="AT105" s="1564"/>
      <c r="AU105" s="1564"/>
      <c r="AV105" s="1564"/>
      <c r="AW105" s="1564"/>
      <c r="AX105" s="1564"/>
      <c r="AY105" s="1564"/>
      <c r="AZ105" s="1564"/>
      <c r="BA105" s="1564"/>
      <c r="BB105" s="1564"/>
      <c r="BC105" s="1564"/>
      <c r="BD105" s="1564"/>
      <c r="BE105" s="1564"/>
      <c r="BF105" s="1564"/>
      <c r="BG105" s="1564"/>
    </row>
    <row r="106" spans="1:59">
      <c r="A106" s="1542"/>
      <c r="B106" s="1564"/>
      <c r="C106" s="2821"/>
      <c r="D106" s="2821"/>
      <c r="E106" s="2823"/>
      <c r="F106" s="1564"/>
      <c r="G106" s="1564"/>
      <c r="H106" s="1544"/>
      <c r="I106" s="1564"/>
      <c r="J106" s="1564"/>
      <c r="K106" s="1564"/>
      <c r="L106" s="1564"/>
      <c r="M106" s="1564"/>
      <c r="N106" s="1564"/>
      <c r="O106" s="1564"/>
      <c r="P106" s="1564"/>
      <c r="Q106" s="1564"/>
      <c r="R106" s="1564"/>
      <c r="S106" s="1564"/>
      <c r="T106" s="1564"/>
      <c r="U106" s="1564"/>
      <c r="V106" s="1564"/>
      <c r="W106" s="1564"/>
      <c r="X106" s="1564"/>
      <c r="Y106" s="1564"/>
      <c r="Z106" s="1564"/>
      <c r="AA106" s="1564"/>
      <c r="AB106" s="1564"/>
      <c r="AC106" s="1564"/>
      <c r="AD106" s="1564"/>
      <c r="AE106" s="1564"/>
      <c r="AF106" s="1564"/>
      <c r="AG106" s="1564"/>
      <c r="AH106" s="1564"/>
      <c r="AI106" s="1564"/>
      <c r="AJ106" s="1564"/>
      <c r="AK106" s="1564"/>
      <c r="AL106" s="1564"/>
      <c r="AM106" s="1564"/>
      <c r="AN106" s="1564"/>
      <c r="AO106" s="1564"/>
      <c r="AP106" s="1564"/>
      <c r="AQ106" s="1564"/>
      <c r="AR106" s="1564"/>
      <c r="AS106" s="1564"/>
      <c r="AT106" s="1564"/>
      <c r="AU106" s="1564"/>
      <c r="AV106" s="1564"/>
      <c r="AW106" s="1564"/>
      <c r="AX106" s="1564"/>
      <c r="AY106" s="1564"/>
      <c r="AZ106" s="1564"/>
      <c r="BA106" s="1564"/>
      <c r="BB106" s="1564"/>
      <c r="BC106" s="1564"/>
      <c r="BD106" s="1564"/>
      <c r="BE106" s="1564"/>
      <c r="BF106" s="1564"/>
      <c r="BG106" s="1564"/>
    </row>
    <row r="107" spans="1:59">
      <c r="A107" s="1542"/>
      <c r="B107" s="1564"/>
      <c r="C107" s="2821"/>
      <c r="D107" s="2821"/>
      <c r="E107" s="2823"/>
      <c r="F107" s="1564"/>
      <c r="G107" s="1564"/>
      <c r="H107" s="2022"/>
      <c r="I107" s="1564"/>
      <c r="J107" s="1564"/>
      <c r="K107" s="1564"/>
      <c r="L107" s="1564"/>
      <c r="M107" s="1564"/>
      <c r="N107" s="1564"/>
      <c r="O107" s="1564"/>
      <c r="P107" s="1564"/>
      <c r="Q107" s="1564"/>
      <c r="R107" s="1564"/>
      <c r="S107" s="1564"/>
      <c r="T107" s="1564"/>
      <c r="U107" s="1564"/>
      <c r="V107" s="1564"/>
      <c r="W107" s="1564"/>
      <c r="X107" s="1564"/>
      <c r="Y107" s="1564"/>
      <c r="Z107" s="1564"/>
      <c r="AA107" s="1564"/>
      <c r="AB107" s="1564"/>
      <c r="AC107" s="1564"/>
      <c r="AD107" s="1564"/>
      <c r="AE107" s="1564"/>
      <c r="AF107" s="1564"/>
      <c r="AG107" s="1564"/>
      <c r="AH107" s="1564"/>
      <c r="AI107" s="1564"/>
      <c r="AJ107" s="1564"/>
      <c r="AK107" s="1564"/>
      <c r="AL107" s="1564"/>
      <c r="AM107" s="1564"/>
      <c r="AN107" s="1564"/>
      <c r="AO107" s="1564"/>
      <c r="AP107" s="1564"/>
      <c r="AQ107" s="1564"/>
      <c r="AR107" s="1564"/>
      <c r="AS107" s="1564"/>
      <c r="AT107" s="1564"/>
      <c r="AU107" s="1564"/>
      <c r="AV107" s="1564"/>
      <c r="AW107" s="1564"/>
      <c r="AX107" s="1564"/>
      <c r="AY107" s="1564"/>
      <c r="AZ107" s="1564"/>
      <c r="BA107" s="1564"/>
      <c r="BB107" s="1564"/>
      <c r="BC107" s="1564"/>
      <c r="BD107" s="1564"/>
      <c r="BE107" s="1564"/>
      <c r="BF107" s="1564"/>
      <c r="BG107" s="1564"/>
    </row>
    <row r="108" spans="1:59" ht="15.75" thickBot="1">
      <c r="A108" s="1542"/>
      <c r="B108" s="1564"/>
      <c r="C108" s="2821"/>
      <c r="D108" s="2821"/>
      <c r="E108" s="2827">
        <f>SUM(E100:E106)</f>
        <v>-2210952</v>
      </c>
      <c r="F108" s="1564"/>
      <c r="G108" s="1564"/>
      <c r="H108" s="1544"/>
      <c r="I108" s="1564"/>
      <c r="J108" s="1564"/>
      <c r="K108" s="1564"/>
      <c r="L108" s="1564"/>
      <c r="M108" s="1564"/>
      <c r="N108" s="1564"/>
      <c r="O108" s="1564"/>
      <c r="P108" s="1564"/>
      <c r="Q108" s="1564"/>
      <c r="R108" s="1564"/>
      <c r="S108" s="1564"/>
      <c r="T108" s="1564"/>
      <c r="U108" s="1564"/>
      <c r="V108" s="1564"/>
      <c r="W108" s="1564"/>
      <c r="X108" s="1564"/>
      <c r="Y108" s="1564"/>
      <c r="Z108" s="1564"/>
      <c r="AA108" s="1564"/>
      <c r="AB108" s="1564"/>
      <c r="AC108" s="1564"/>
      <c r="AD108" s="1564"/>
      <c r="AE108" s="1564"/>
      <c r="AF108" s="1564"/>
      <c r="AG108" s="1564"/>
      <c r="AH108" s="1564"/>
      <c r="AI108" s="1564"/>
      <c r="AJ108" s="1564"/>
      <c r="AK108" s="1564"/>
      <c r="AL108" s="1564"/>
      <c r="AM108" s="1564"/>
      <c r="AN108" s="1564"/>
      <c r="AO108" s="1564"/>
      <c r="AP108" s="1564"/>
      <c r="AQ108" s="1564"/>
      <c r="AR108" s="1564"/>
      <c r="AS108" s="1564"/>
      <c r="AT108" s="1564"/>
      <c r="AU108" s="1564"/>
      <c r="AV108" s="1564"/>
      <c r="AW108" s="1564"/>
      <c r="AX108" s="1564"/>
      <c r="AY108" s="1564"/>
      <c r="AZ108" s="1564"/>
      <c r="BA108" s="1564"/>
      <c r="BB108" s="1564"/>
      <c r="BC108" s="1564"/>
      <c r="BD108" s="1564"/>
      <c r="BE108" s="1564"/>
      <c r="BF108" s="1564"/>
      <c r="BG108" s="1564"/>
    </row>
    <row r="109" spans="1:59" ht="15.75" thickTop="1">
      <c r="A109" s="1542"/>
      <c r="B109" s="1564"/>
      <c r="C109" s="2833"/>
      <c r="D109" s="2833"/>
      <c r="E109" s="2833"/>
      <c r="F109" s="1564"/>
      <c r="G109" s="1564"/>
      <c r="H109" s="1544"/>
      <c r="I109" s="1564"/>
      <c r="J109" s="1564"/>
      <c r="K109" s="1564"/>
      <c r="L109" s="1564"/>
      <c r="M109" s="1564"/>
      <c r="N109" s="1564"/>
      <c r="O109" s="1564"/>
      <c r="P109" s="1564"/>
      <c r="Q109" s="1564"/>
      <c r="R109" s="1564"/>
      <c r="S109" s="1564"/>
      <c r="T109" s="1564"/>
      <c r="U109" s="1564"/>
      <c r="V109" s="1564"/>
      <c r="W109" s="1564"/>
      <c r="X109" s="1564"/>
      <c r="Y109" s="1564"/>
      <c r="Z109" s="1564"/>
      <c r="AA109" s="1564"/>
      <c r="AB109" s="1564"/>
      <c r="AC109" s="1564"/>
      <c r="AD109" s="1564"/>
      <c r="AE109" s="1564"/>
      <c r="AF109" s="1564"/>
      <c r="AG109" s="1564"/>
      <c r="AH109" s="1564"/>
      <c r="AI109" s="1564"/>
      <c r="AJ109" s="1564"/>
      <c r="AK109" s="1564"/>
      <c r="AL109" s="1564"/>
      <c r="AM109" s="1564"/>
      <c r="AN109" s="1564"/>
      <c r="AO109" s="1564"/>
      <c r="AP109" s="1564"/>
      <c r="AQ109" s="1564"/>
      <c r="AR109" s="1564"/>
      <c r="AS109" s="1564"/>
      <c r="AT109" s="1564"/>
      <c r="AU109" s="1564"/>
      <c r="AV109" s="1564"/>
      <c r="AW109" s="1564"/>
      <c r="AX109" s="1564"/>
      <c r="AY109" s="1564"/>
      <c r="AZ109" s="1564"/>
      <c r="BA109" s="1564"/>
      <c r="BB109" s="1564"/>
      <c r="BC109" s="1564"/>
      <c r="BD109" s="1564"/>
      <c r="BE109" s="1564"/>
      <c r="BF109" s="1564"/>
      <c r="BG109" s="1564"/>
    </row>
    <row r="110" spans="1:59">
      <c r="A110" s="1542"/>
      <c r="B110" s="1564"/>
      <c r="C110" s="1564"/>
      <c r="D110" s="1564"/>
      <c r="E110" s="1564"/>
      <c r="F110" s="1564"/>
      <c r="G110" s="1564"/>
      <c r="H110" s="1544"/>
      <c r="I110" s="1564"/>
      <c r="J110" s="1564"/>
      <c r="K110" s="1564"/>
      <c r="L110" s="1564"/>
      <c r="M110" s="1564"/>
      <c r="N110" s="1564"/>
      <c r="O110" s="1564"/>
      <c r="P110" s="1564"/>
      <c r="Q110" s="1564"/>
      <c r="R110" s="1564"/>
      <c r="S110" s="1564"/>
      <c r="T110" s="1564"/>
      <c r="U110" s="1564"/>
      <c r="V110" s="1564"/>
      <c r="W110" s="1564"/>
      <c r="X110" s="1564"/>
      <c r="Y110" s="1564"/>
      <c r="Z110" s="1564"/>
      <c r="AA110" s="1564"/>
      <c r="AB110" s="1564"/>
      <c r="AC110" s="1564"/>
      <c r="AD110" s="1564"/>
      <c r="AE110" s="1564"/>
      <c r="AF110" s="1564"/>
      <c r="AG110" s="1564"/>
      <c r="AH110" s="1564"/>
      <c r="AI110" s="1564"/>
      <c r="AJ110" s="1564"/>
      <c r="AK110" s="1564"/>
      <c r="AL110" s="1564"/>
      <c r="AM110" s="1564"/>
      <c r="AN110" s="1564"/>
      <c r="AO110" s="1564"/>
      <c r="AP110" s="1564"/>
      <c r="AQ110" s="1564"/>
      <c r="AR110" s="1564"/>
      <c r="AS110" s="1564"/>
      <c r="AT110" s="1564"/>
      <c r="AU110" s="1564"/>
      <c r="AV110" s="1564"/>
      <c r="AW110" s="1564"/>
      <c r="AX110" s="1564"/>
      <c r="AY110" s="1564"/>
      <c r="AZ110" s="1564"/>
      <c r="BA110" s="1564"/>
      <c r="BB110" s="1564"/>
      <c r="BC110" s="1564"/>
      <c r="BD110" s="1564"/>
      <c r="BE110" s="1564"/>
      <c r="BF110" s="1564"/>
      <c r="BG110" s="1564"/>
    </row>
    <row r="111" spans="1:59">
      <c r="A111" s="1542"/>
      <c r="B111" s="1564"/>
      <c r="C111" s="1564"/>
      <c r="D111" s="1564"/>
      <c r="E111" s="1564"/>
      <c r="F111" s="1564"/>
      <c r="G111" s="1564"/>
      <c r="H111" s="1544"/>
      <c r="I111" s="1564"/>
      <c r="J111" s="1564"/>
      <c r="K111" s="1564"/>
      <c r="L111" s="1564"/>
      <c r="M111" s="1564"/>
      <c r="N111" s="1564"/>
      <c r="O111" s="1564"/>
      <c r="P111" s="1564"/>
      <c r="Q111" s="1564"/>
      <c r="R111" s="1564"/>
      <c r="S111" s="1564"/>
      <c r="T111" s="1564"/>
      <c r="U111" s="1564"/>
      <c r="V111" s="1564"/>
      <c r="W111" s="1564"/>
      <c r="X111" s="1564"/>
      <c r="Y111" s="1564"/>
      <c r="Z111" s="1564"/>
      <c r="AA111" s="1564"/>
      <c r="AB111" s="1564"/>
      <c r="AC111" s="1564"/>
      <c r="AD111" s="1564"/>
      <c r="AE111" s="1564"/>
      <c r="AF111" s="1564"/>
      <c r="AG111" s="1564"/>
      <c r="AH111" s="1564"/>
      <c r="AI111" s="1564"/>
      <c r="AJ111" s="1564"/>
      <c r="AK111" s="1564"/>
      <c r="AL111" s="1564"/>
      <c r="AM111" s="1564"/>
      <c r="AN111" s="1564"/>
      <c r="AO111" s="1564"/>
      <c r="AP111" s="1564"/>
      <c r="AQ111" s="1564"/>
      <c r="AR111" s="1564"/>
      <c r="AS111" s="1564"/>
      <c r="AT111" s="1564"/>
      <c r="AU111" s="1564"/>
      <c r="AV111" s="1564"/>
      <c r="AW111" s="1564"/>
      <c r="AX111" s="1564"/>
      <c r="AY111" s="1564"/>
      <c r="AZ111" s="1564"/>
      <c r="BA111" s="1564"/>
      <c r="BB111" s="1564"/>
      <c r="BC111" s="1564"/>
      <c r="BD111" s="1564"/>
      <c r="BE111" s="1564"/>
      <c r="BF111" s="1564"/>
      <c r="BG111" s="1564"/>
    </row>
    <row r="112" spans="1:59">
      <c r="A112" s="1542"/>
      <c r="B112" s="1564"/>
      <c r="C112" s="1564"/>
      <c r="D112" s="1564"/>
      <c r="E112" s="1564"/>
      <c r="F112" s="1564"/>
      <c r="G112" s="1564"/>
      <c r="H112" s="1544"/>
      <c r="I112" s="1564"/>
      <c r="J112" s="1564"/>
      <c r="K112" s="1564"/>
      <c r="L112" s="1564"/>
      <c r="M112" s="1564"/>
      <c r="N112" s="1564"/>
      <c r="O112" s="1564"/>
      <c r="P112" s="1564"/>
      <c r="Q112" s="1564"/>
      <c r="R112" s="1564"/>
      <c r="S112" s="1564"/>
      <c r="T112" s="1564"/>
      <c r="U112" s="1564"/>
      <c r="V112" s="1564"/>
      <c r="W112" s="1564"/>
      <c r="X112" s="1564"/>
      <c r="Y112" s="1564"/>
      <c r="Z112" s="1564"/>
      <c r="AA112" s="1564"/>
      <c r="AB112" s="1564"/>
      <c r="AC112" s="1564"/>
      <c r="AD112" s="1564"/>
      <c r="AE112" s="1564"/>
      <c r="AF112" s="1564"/>
      <c r="AG112" s="1564"/>
      <c r="AH112" s="1564"/>
      <c r="AI112" s="1564"/>
      <c r="AJ112" s="1564"/>
      <c r="AK112" s="1564"/>
      <c r="AL112" s="1564"/>
      <c r="AM112" s="1564"/>
      <c r="AN112" s="1564"/>
      <c r="AO112" s="1564"/>
      <c r="AP112" s="1564"/>
      <c r="AQ112" s="1564"/>
      <c r="AR112" s="1564"/>
      <c r="AS112" s="1564"/>
      <c r="AT112" s="1564"/>
      <c r="AU112" s="1564"/>
      <c r="AV112" s="1564"/>
      <c r="AW112" s="1564"/>
      <c r="AX112" s="1564"/>
      <c r="AY112" s="1564"/>
      <c r="AZ112" s="1564"/>
      <c r="BA112" s="1564"/>
      <c r="BB112" s="1564"/>
      <c r="BC112" s="1564"/>
      <c r="BD112" s="1564"/>
      <c r="BE112" s="1564"/>
      <c r="BF112" s="1564"/>
      <c r="BG112" s="1564"/>
    </row>
    <row r="113" spans="1:59">
      <c r="A113" s="1542"/>
      <c r="B113" s="1564"/>
      <c r="C113" s="1564"/>
      <c r="D113" s="1564"/>
      <c r="E113" s="1564"/>
      <c r="F113" s="1564"/>
      <c r="G113" s="1564"/>
      <c r="H113" s="1544"/>
      <c r="I113" s="1564"/>
      <c r="J113" s="1564"/>
      <c r="K113" s="1564"/>
      <c r="L113" s="1564"/>
      <c r="M113" s="1564"/>
      <c r="N113" s="1564"/>
      <c r="O113" s="1564"/>
      <c r="P113" s="1564"/>
      <c r="Q113" s="1564"/>
      <c r="R113" s="1564"/>
      <c r="S113" s="1564"/>
      <c r="T113" s="1564"/>
      <c r="U113" s="1564"/>
      <c r="V113" s="1564"/>
      <c r="W113" s="1564"/>
      <c r="X113" s="1564"/>
      <c r="Y113" s="1564"/>
      <c r="Z113" s="1564"/>
      <c r="AA113" s="1564"/>
      <c r="AB113" s="1564"/>
      <c r="AC113" s="1564"/>
      <c r="AD113" s="1564"/>
      <c r="AE113" s="1564"/>
      <c r="AF113" s="1564"/>
      <c r="AG113" s="1564"/>
      <c r="AH113" s="1564"/>
      <c r="AI113" s="1564"/>
      <c r="AJ113" s="1564"/>
      <c r="AK113" s="1564"/>
      <c r="AL113" s="1564"/>
      <c r="AM113" s="1564"/>
      <c r="AN113" s="1564"/>
      <c r="AO113" s="1564"/>
      <c r="AP113" s="1564"/>
      <c r="AQ113" s="1564"/>
      <c r="AR113" s="1564"/>
      <c r="AS113" s="1564"/>
      <c r="AT113" s="1564"/>
      <c r="AU113" s="1564"/>
      <c r="AV113" s="1564"/>
      <c r="AW113" s="1564"/>
      <c r="AX113" s="1564"/>
      <c r="AY113" s="1564"/>
      <c r="AZ113" s="1564"/>
      <c r="BA113" s="1564"/>
      <c r="BB113" s="1564"/>
      <c r="BC113" s="1564"/>
      <c r="BD113" s="1564"/>
      <c r="BE113" s="1564"/>
      <c r="BF113" s="1564"/>
      <c r="BG113" s="1564"/>
    </row>
    <row r="114" spans="1:59">
      <c r="A114" s="1542"/>
      <c r="B114" s="1564"/>
      <c r="C114" s="1564"/>
      <c r="D114" s="1564"/>
      <c r="E114" s="1564"/>
      <c r="F114" s="1564"/>
      <c r="G114" s="1564"/>
      <c r="H114" s="1544"/>
      <c r="I114" s="1564"/>
      <c r="J114" s="1564"/>
      <c r="K114" s="1564"/>
      <c r="L114" s="1564"/>
      <c r="M114" s="1564"/>
      <c r="N114" s="1564"/>
      <c r="O114" s="1564"/>
      <c r="P114" s="1564"/>
      <c r="Q114" s="1564"/>
      <c r="R114" s="1564"/>
      <c r="S114" s="1564"/>
      <c r="T114" s="1564"/>
      <c r="U114" s="1564"/>
      <c r="V114" s="1564"/>
      <c r="W114" s="1564"/>
      <c r="X114" s="1564"/>
      <c r="Y114" s="1564"/>
      <c r="Z114" s="1564"/>
      <c r="AA114" s="1564"/>
      <c r="AB114" s="1564"/>
      <c r="AC114" s="1564"/>
      <c r="AD114" s="1564"/>
      <c r="AE114" s="1564"/>
      <c r="AF114" s="1564"/>
      <c r="AG114" s="1564"/>
      <c r="AH114" s="1564"/>
      <c r="AI114" s="1564"/>
      <c r="AJ114" s="1564"/>
      <c r="AK114" s="1564"/>
      <c r="AL114" s="1564"/>
      <c r="AM114" s="1564"/>
      <c r="AN114" s="1564"/>
      <c r="AO114" s="1564"/>
      <c r="AP114" s="1564"/>
      <c r="AQ114" s="1564"/>
      <c r="AR114" s="1564"/>
      <c r="AS114" s="1564"/>
      <c r="AT114" s="1564"/>
      <c r="AU114" s="1564"/>
      <c r="AV114" s="1564"/>
      <c r="AW114" s="1564"/>
      <c r="AX114" s="1564"/>
      <c r="AY114" s="1564"/>
      <c r="AZ114" s="1564"/>
      <c r="BA114" s="1564"/>
      <c r="BB114" s="1564"/>
      <c r="BC114" s="1564"/>
      <c r="BD114" s="1564"/>
      <c r="BE114" s="1564"/>
      <c r="BF114" s="1564"/>
      <c r="BG114" s="1564"/>
    </row>
    <row r="115" spans="1:59">
      <c r="A115" s="1542"/>
      <c r="B115" s="1564"/>
      <c r="C115" s="1564"/>
      <c r="D115" s="1564"/>
      <c r="E115" s="1564"/>
      <c r="F115" s="1564"/>
      <c r="G115" s="1564"/>
      <c r="H115" s="1544"/>
      <c r="I115" s="1564"/>
      <c r="J115" s="1564"/>
      <c r="K115" s="1564"/>
      <c r="L115" s="1564"/>
      <c r="M115" s="1564"/>
      <c r="N115" s="1564"/>
      <c r="O115" s="1564"/>
      <c r="P115" s="1564"/>
      <c r="Q115" s="1564"/>
      <c r="R115" s="1564"/>
      <c r="S115" s="1564"/>
      <c r="T115" s="1564"/>
      <c r="U115" s="1564"/>
      <c r="V115" s="1564"/>
      <c r="W115" s="1564"/>
      <c r="X115" s="1564"/>
      <c r="Y115" s="1564"/>
      <c r="Z115" s="1564"/>
      <c r="AA115" s="1564"/>
      <c r="AB115" s="1564"/>
      <c r="AC115" s="1564"/>
      <c r="AD115" s="1564"/>
      <c r="AE115" s="1564"/>
      <c r="AF115" s="1564"/>
      <c r="AG115" s="1564"/>
      <c r="AH115" s="1564"/>
      <c r="AI115" s="1564"/>
      <c r="AJ115" s="1564"/>
      <c r="AK115" s="1564"/>
      <c r="AL115" s="1564"/>
      <c r="AM115" s="1564"/>
      <c r="AN115" s="1564"/>
      <c r="AO115" s="1564"/>
      <c r="AP115" s="1564"/>
      <c r="AQ115" s="1564"/>
      <c r="AR115" s="1564"/>
      <c r="AS115" s="1564"/>
      <c r="AT115" s="1564"/>
      <c r="AU115" s="1564"/>
      <c r="AV115" s="1564"/>
      <c r="AW115" s="1564"/>
      <c r="AX115" s="1564"/>
      <c r="AY115" s="1564"/>
      <c r="AZ115" s="1564"/>
      <c r="BA115" s="1564"/>
      <c r="BB115" s="1564"/>
      <c r="BC115" s="1564"/>
      <c r="BD115" s="1564"/>
      <c r="BE115" s="1564"/>
      <c r="BF115" s="1564"/>
      <c r="BG115" s="1564"/>
    </row>
    <row r="116" spans="1:59">
      <c r="A116" s="1542"/>
      <c r="B116" s="1564"/>
      <c r="C116" s="1564"/>
      <c r="D116" s="1564"/>
      <c r="E116" s="1564"/>
      <c r="F116" s="1564"/>
      <c r="G116" s="1564"/>
      <c r="H116" s="1544"/>
      <c r="I116" s="1564"/>
      <c r="J116" s="1564"/>
      <c r="K116" s="1564"/>
      <c r="L116" s="1564"/>
      <c r="M116" s="1564"/>
      <c r="N116" s="1564"/>
      <c r="O116" s="1564"/>
      <c r="P116" s="1564"/>
      <c r="Q116" s="1564"/>
      <c r="R116" s="1564"/>
      <c r="S116" s="1564"/>
      <c r="T116" s="1564"/>
      <c r="U116" s="1564"/>
      <c r="V116" s="1564"/>
      <c r="W116" s="1564"/>
      <c r="X116" s="1564"/>
      <c r="Y116" s="1564"/>
      <c r="Z116" s="1564"/>
      <c r="AA116" s="1564"/>
      <c r="AB116" s="1564"/>
      <c r="AC116" s="1564"/>
      <c r="AD116" s="1564"/>
      <c r="AE116" s="1564"/>
      <c r="AF116" s="1564"/>
      <c r="AG116" s="1564"/>
      <c r="AH116" s="1564"/>
      <c r="AI116" s="1564"/>
      <c r="AJ116" s="1564"/>
      <c r="AK116" s="1564"/>
      <c r="AL116" s="1564"/>
      <c r="AM116" s="1564"/>
      <c r="AN116" s="1564"/>
      <c r="AO116" s="1564"/>
      <c r="AP116" s="1564"/>
      <c r="AQ116" s="1564"/>
      <c r="AR116" s="1564"/>
      <c r="AS116" s="1564"/>
      <c r="AT116" s="1564"/>
      <c r="AU116" s="1564"/>
      <c r="AV116" s="1564"/>
      <c r="AW116" s="1564"/>
      <c r="AX116" s="1564"/>
      <c r="AY116" s="1564"/>
      <c r="AZ116" s="1564"/>
      <c r="BA116" s="1564"/>
      <c r="BB116" s="1564"/>
      <c r="BC116" s="1564"/>
      <c r="BD116" s="1564"/>
      <c r="BE116" s="1564"/>
      <c r="BF116" s="1564"/>
      <c r="BG116" s="1564"/>
    </row>
    <row r="117" spans="1:59">
      <c r="A117" s="1542"/>
      <c r="B117" s="1564"/>
      <c r="C117" s="1564"/>
      <c r="D117" s="1564"/>
      <c r="E117" s="1564"/>
      <c r="F117" s="1564"/>
      <c r="G117" s="1564"/>
      <c r="H117" s="1544"/>
      <c r="I117" s="1564"/>
      <c r="J117" s="1564"/>
      <c r="K117" s="1564"/>
      <c r="L117" s="1564"/>
      <c r="M117" s="1564"/>
      <c r="N117" s="1564"/>
      <c r="O117" s="1564"/>
      <c r="P117" s="1564"/>
      <c r="Q117" s="1564"/>
      <c r="R117" s="1564"/>
      <c r="S117" s="1564"/>
      <c r="T117" s="1564"/>
      <c r="U117" s="1564"/>
      <c r="V117" s="1564"/>
      <c r="W117" s="1564"/>
      <c r="X117" s="1564"/>
      <c r="Y117" s="1564"/>
      <c r="Z117" s="1564"/>
      <c r="AA117" s="1564"/>
      <c r="AB117" s="1564"/>
      <c r="AC117" s="1564"/>
      <c r="AD117" s="1564"/>
      <c r="AE117" s="1564"/>
      <c r="AF117" s="1564"/>
      <c r="AG117" s="1564"/>
      <c r="AH117" s="1564"/>
      <c r="AI117" s="1564"/>
      <c r="AJ117" s="1564"/>
      <c r="AK117" s="1564"/>
      <c r="AL117" s="1564"/>
      <c r="AM117" s="1564"/>
      <c r="AN117" s="1564"/>
      <c r="AO117" s="1564"/>
      <c r="AP117" s="1564"/>
      <c r="AQ117" s="1564"/>
      <c r="AR117" s="1564"/>
      <c r="AS117" s="1564"/>
      <c r="AT117" s="1564"/>
      <c r="AU117" s="1564"/>
      <c r="AV117" s="1564"/>
      <c r="AW117" s="1564"/>
      <c r="AX117" s="1564"/>
      <c r="AY117" s="1564"/>
      <c r="AZ117" s="1564"/>
      <c r="BA117" s="1564"/>
      <c r="BB117" s="1564"/>
      <c r="BC117" s="1564"/>
      <c r="BD117" s="1564"/>
      <c r="BE117" s="1564"/>
      <c r="BF117" s="1564"/>
      <c r="BG117" s="1564"/>
    </row>
    <row r="118" spans="1:59" ht="15.75" thickBot="1">
      <c r="A118" s="1778"/>
      <c r="B118" s="1575"/>
      <c r="C118" s="1989"/>
      <c r="D118" s="1989"/>
      <c r="E118" s="1989"/>
      <c r="F118" s="1575"/>
      <c r="G118" s="1575"/>
      <c r="H118" s="2023"/>
      <c r="I118" s="1564"/>
      <c r="J118" s="1564"/>
      <c r="K118" s="1564"/>
      <c r="L118" s="1564"/>
      <c r="M118" s="1564"/>
      <c r="N118" s="1564"/>
      <c r="O118" s="1564"/>
      <c r="P118" s="1564"/>
      <c r="Q118" s="1564"/>
      <c r="R118" s="1564"/>
      <c r="S118" s="1564"/>
      <c r="T118" s="1564"/>
      <c r="U118" s="1564"/>
      <c r="V118" s="1564"/>
      <c r="W118" s="1564"/>
      <c r="X118" s="1564"/>
      <c r="Y118" s="1564"/>
      <c r="Z118" s="1564"/>
      <c r="AA118" s="1564"/>
      <c r="AB118" s="1564"/>
      <c r="AC118" s="1564"/>
      <c r="AD118" s="1564"/>
      <c r="AE118" s="1564"/>
      <c r="AF118" s="1564"/>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row>
    <row r="119" spans="1:59">
      <c r="A119" s="2486" t="s">
        <v>4671</v>
      </c>
      <c r="B119" s="1941"/>
      <c r="C119" s="2486"/>
      <c r="D119" s="2486"/>
      <c r="E119" s="1983" t="s">
        <v>483</v>
      </c>
      <c r="F119" s="1564"/>
      <c r="G119" s="1564"/>
      <c r="H119" s="1564"/>
      <c r="I119" s="1564"/>
      <c r="J119" s="1564"/>
      <c r="K119" s="1564"/>
      <c r="L119" s="1564"/>
      <c r="M119" s="1564"/>
      <c r="N119" s="1564"/>
      <c r="O119" s="1564"/>
      <c r="P119" s="1564"/>
      <c r="Q119" s="1564"/>
      <c r="R119" s="1564"/>
      <c r="S119" s="1564"/>
      <c r="T119" s="1564"/>
      <c r="U119" s="1564"/>
      <c r="V119" s="1564"/>
      <c r="W119" s="1564"/>
      <c r="X119" s="1564"/>
      <c r="Y119" s="1564"/>
      <c r="Z119" s="1564"/>
      <c r="AA119" s="1564"/>
      <c r="AB119" s="1564"/>
      <c r="AC119" s="1564"/>
      <c r="AD119" s="1564"/>
      <c r="AE119" s="1564"/>
      <c r="AF119" s="1564"/>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row>
    <row r="120" spans="1:59">
      <c r="A120" s="1564"/>
      <c r="B120" s="1564"/>
      <c r="C120" s="1564"/>
      <c r="D120" s="1564"/>
      <c r="E120" s="1564"/>
      <c r="F120" s="1564"/>
      <c r="G120" s="1564"/>
      <c r="H120" s="1564"/>
      <c r="I120" s="1564"/>
      <c r="J120" s="1564"/>
      <c r="K120" s="1564"/>
      <c r="L120" s="1564"/>
      <c r="M120" s="1564"/>
      <c r="N120" s="1564"/>
      <c r="O120" s="1564"/>
      <c r="P120" s="1564"/>
      <c r="Q120" s="1564"/>
      <c r="R120" s="1564"/>
      <c r="S120" s="1564"/>
      <c r="T120" s="1564"/>
      <c r="U120" s="1564"/>
      <c r="V120" s="1564"/>
      <c r="W120" s="1564"/>
      <c r="X120" s="1564"/>
      <c r="Y120" s="1564"/>
      <c r="Z120" s="1564"/>
      <c r="AA120" s="1564"/>
      <c r="AB120" s="1564"/>
      <c r="AC120" s="1564"/>
      <c r="AD120" s="1564"/>
      <c r="AE120" s="1564"/>
      <c r="AF120" s="1564"/>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row>
    <row r="121" spans="1:59" ht="15.75">
      <c r="A121" s="1579" t="s">
        <v>3231</v>
      </c>
      <c r="B121" s="1579"/>
      <c r="C121" s="1579"/>
      <c r="D121" s="1583"/>
      <c r="E121" s="1579"/>
      <c r="F121" s="1579"/>
      <c r="G121" s="1579"/>
      <c r="H121" s="1564"/>
      <c r="I121" s="1564"/>
      <c r="J121" s="1564"/>
      <c r="K121" s="1564"/>
      <c r="L121" s="1564"/>
      <c r="M121" s="1564"/>
      <c r="N121" s="1564"/>
      <c r="O121" s="1564"/>
      <c r="P121" s="1564"/>
      <c r="Q121" s="1564"/>
      <c r="R121" s="1564"/>
      <c r="S121" s="1564"/>
      <c r="T121" s="1564"/>
      <c r="U121" s="1564"/>
      <c r="V121" s="1564"/>
      <c r="W121" s="1564"/>
      <c r="X121" s="1564"/>
      <c r="Y121" s="1564"/>
      <c r="Z121" s="1564"/>
      <c r="AA121" s="1564"/>
      <c r="AB121" s="1564"/>
      <c r="AC121" s="1564"/>
      <c r="AD121" s="1564"/>
      <c r="AE121" s="1564"/>
      <c r="AF121" s="1564"/>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row>
    <row r="122" spans="1:59">
      <c r="A122" s="1564"/>
      <c r="B122" s="1564"/>
      <c r="C122" s="1564"/>
      <c r="D122" s="1564"/>
      <c r="E122" s="1564"/>
      <c r="F122" s="1564"/>
      <c r="G122" s="1564"/>
      <c r="H122" s="1564"/>
      <c r="I122" s="1564"/>
      <c r="J122" s="1564"/>
      <c r="K122" s="1564"/>
      <c r="L122" s="1564"/>
      <c r="M122" s="1564"/>
      <c r="N122" s="1564"/>
      <c r="O122" s="1564"/>
      <c r="P122" s="1564"/>
      <c r="Q122" s="1564"/>
      <c r="R122" s="1564"/>
      <c r="S122" s="1564"/>
      <c r="T122" s="1564"/>
      <c r="U122" s="1564"/>
      <c r="V122" s="1564"/>
      <c r="W122" s="1564"/>
      <c r="X122" s="1564"/>
      <c r="Y122" s="1564"/>
      <c r="Z122" s="1564"/>
      <c r="AA122" s="1564"/>
      <c r="AB122" s="1564"/>
      <c r="AC122" s="1564"/>
      <c r="AD122" s="1564"/>
      <c r="AE122" s="1564"/>
      <c r="AF122" s="1564"/>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row>
    <row r="123" spans="1:59">
      <c r="A123" s="1564"/>
      <c r="B123" s="1564"/>
      <c r="C123" s="1564"/>
      <c r="D123" s="1564"/>
      <c r="E123" s="1564"/>
      <c r="F123" s="1564"/>
      <c r="G123" s="1564"/>
      <c r="H123" s="1564"/>
      <c r="I123" s="1564"/>
      <c r="J123" s="1564"/>
      <c r="K123" s="1564"/>
      <c r="L123" s="1564"/>
      <c r="M123" s="1564"/>
      <c r="N123" s="1564"/>
      <c r="O123" s="1564"/>
      <c r="P123" s="1564"/>
      <c r="Q123" s="1564"/>
      <c r="R123" s="1564"/>
      <c r="S123" s="1564"/>
      <c r="T123" s="1564"/>
      <c r="U123" s="1564"/>
      <c r="V123" s="1564"/>
      <c r="W123" s="1564"/>
      <c r="X123" s="1564"/>
      <c r="Y123" s="1564"/>
      <c r="Z123" s="1564"/>
      <c r="AA123" s="1564"/>
      <c r="AB123" s="1564"/>
      <c r="AC123" s="1564"/>
      <c r="AD123" s="1564"/>
      <c r="AE123" s="1564"/>
      <c r="AF123" s="1564"/>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row>
    <row r="124" spans="1:59">
      <c r="A124" s="1564"/>
      <c r="B124" s="1564"/>
      <c r="C124" s="1564"/>
      <c r="D124" s="1564"/>
      <c r="E124" s="1564"/>
      <c r="F124" s="1564"/>
      <c r="G124" s="1564"/>
      <c r="H124" s="1564"/>
      <c r="I124" s="1564"/>
      <c r="J124" s="1564"/>
      <c r="K124" s="1564"/>
      <c r="L124" s="1564"/>
      <c r="M124" s="1564"/>
      <c r="N124" s="1564"/>
      <c r="O124" s="1564"/>
      <c r="P124" s="1564"/>
      <c r="Q124" s="1564"/>
      <c r="R124" s="1564"/>
      <c r="S124" s="1564"/>
      <c r="T124" s="1564"/>
      <c r="U124" s="1564"/>
      <c r="V124" s="1564"/>
      <c r="W124" s="1564"/>
      <c r="X124" s="1564"/>
      <c r="Y124" s="1564"/>
      <c r="Z124" s="1564"/>
      <c r="AA124" s="1564"/>
      <c r="AB124" s="1564"/>
      <c r="AC124" s="1564"/>
      <c r="AD124" s="1564"/>
      <c r="AE124" s="1564"/>
      <c r="AF124" s="1564"/>
      <c r="AG124" s="1564"/>
      <c r="AH124" s="1564"/>
      <c r="AI124" s="1564"/>
      <c r="AJ124" s="1564"/>
      <c r="AK124" s="1564"/>
      <c r="AL124" s="1564"/>
      <c r="AM124" s="1564"/>
      <c r="AN124" s="1564"/>
      <c r="AO124" s="1564"/>
      <c r="AP124" s="1564"/>
      <c r="AQ124" s="1564"/>
      <c r="AR124" s="1564"/>
      <c r="AS124" s="1564"/>
      <c r="AT124" s="1564"/>
      <c r="AU124" s="1564"/>
      <c r="AV124" s="1564"/>
      <c r="AW124" s="1564"/>
      <c r="AX124" s="1564"/>
      <c r="AY124" s="1564"/>
      <c r="AZ124" s="1564"/>
      <c r="BA124" s="1564"/>
      <c r="BB124" s="1564"/>
      <c r="BC124" s="1564"/>
      <c r="BD124" s="1564"/>
      <c r="BE124" s="1564"/>
      <c r="BF124" s="1564"/>
      <c r="BG124" s="1564"/>
    </row>
    <row r="125" spans="1:59">
      <c r="A125" s="1564"/>
      <c r="B125" s="1564"/>
      <c r="C125" s="1564"/>
      <c r="D125" s="1564"/>
      <c r="E125" s="1564"/>
      <c r="F125" s="1564"/>
      <c r="G125" s="1564"/>
      <c r="H125" s="1564"/>
      <c r="I125" s="1564"/>
      <c r="J125" s="1564"/>
      <c r="K125" s="1564"/>
      <c r="L125" s="1564"/>
      <c r="M125" s="1564"/>
      <c r="N125" s="1564"/>
      <c r="O125" s="1564"/>
      <c r="P125" s="1564"/>
      <c r="Q125" s="1564"/>
      <c r="R125" s="1564"/>
      <c r="S125" s="1564"/>
      <c r="T125" s="1564"/>
      <c r="U125" s="1564"/>
      <c r="V125" s="1564"/>
      <c r="W125" s="1564"/>
      <c r="X125" s="1564"/>
      <c r="Y125" s="1564"/>
      <c r="Z125" s="1564"/>
      <c r="AA125" s="1564"/>
      <c r="AB125" s="1564"/>
      <c r="AC125" s="1564"/>
      <c r="AD125" s="1564"/>
      <c r="AE125" s="1564"/>
      <c r="AF125" s="1564"/>
      <c r="AG125" s="1564"/>
      <c r="AH125" s="1564"/>
      <c r="AI125" s="1564"/>
      <c r="AJ125" s="1564"/>
      <c r="AK125" s="1564"/>
      <c r="AL125" s="1564"/>
      <c r="AM125" s="1564"/>
      <c r="AN125" s="1564"/>
      <c r="AO125" s="1564"/>
      <c r="AP125" s="1564"/>
      <c r="AQ125" s="1564"/>
      <c r="AR125" s="1564"/>
      <c r="AS125" s="1564"/>
      <c r="AT125" s="1564"/>
      <c r="AU125" s="1564"/>
      <c r="AV125" s="1564"/>
      <c r="AW125" s="1564"/>
      <c r="AX125" s="1564"/>
      <c r="AY125" s="1564"/>
      <c r="AZ125" s="1564"/>
      <c r="BA125" s="1564"/>
      <c r="BB125" s="1564"/>
      <c r="BC125" s="1564"/>
      <c r="BD125" s="1564"/>
      <c r="BE125" s="1564"/>
      <c r="BF125" s="1564"/>
      <c r="BG125" s="1564"/>
    </row>
    <row r="126" spans="1:59">
      <c r="A126" s="1564"/>
      <c r="B126" s="1564"/>
      <c r="C126" s="1564"/>
      <c r="D126" s="1564"/>
      <c r="E126" s="1564"/>
      <c r="F126" s="1564"/>
      <c r="G126" s="1564"/>
      <c r="H126" s="1564"/>
      <c r="I126" s="1564"/>
      <c r="J126" s="1564"/>
      <c r="K126" s="1564"/>
      <c r="L126" s="1564"/>
      <c r="M126" s="1564"/>
      <c r="N126" s="1564"/>
      <c r="O126" s="1564"/>
      <c r="P126" s="1564"/>
      <c r="Q126" s="1564"/>
      <c r="R126" s="1564"/>
      <c r="S126" s="1564"/>
      <c r="T126" s="1564"/>
      <c r="U126" s="1564"/>
      <c r="V126" s="1564"/>
      <c r="W126" s="1564"/>
      <c r="X126" s="1564"/>
      <c r="Y126" s="1564"/>
      <c r="Z126" s="1564"/>
      <c r="AA126" s="1564"/>
      <c r="AB126" s="1564"/>
      <c r="AC126" s="1564"/>
      <c r="AD126" s="1564"/>
      <c r="AE126" s="1564"/>
      <c r="AF126" s="1564"/>
      <c r="AG126" s="1564"/>
      <c r="AH126" s="1564"/>
      <c r="AI126" s="1564"/>
      <c r="AJ126" s="1564"/>
      <c r="AK126" s="1564"/>
      <c r="AL126" s="1564"/>
      <c r="AM126" s="1564"/>
      <c r="AN126" s="1564"/>
      <c r="AO126" s="1564"/>
      <c r="AP126" s="1564"/>
      <c r="AQ126" s="1564"/>
      <c r="AR126" s="1564"/>
      <c r="AS126" s="1564"/>
      <c r="AT126" s="1564"/>
      <c r="AU126" s="1564"/>
      <c r="AV126" s="1564"/>
      <c r="AW126" s="1564"/>
      <c r="AX126" s="1564"/>
      <c r="AY126" s="1564"/>
      <c r="AZ126" s="1564"/>
      <c r="BA126" s="1564"/>
      <c r="BB126" s="1564"/>
      <c r="BC126" s="1564"/>
      <c r="BD126" s="1564"/>
      <c r="BE126" s="1564"/>
      <c r="BF126" s="1564"/>
      <c r="BG126" s="1564"/>
    </row>
    <row r="127" spans="1:59">
      <c r="A127" s="1564"/>
      <c r="B127" s="1564"/>
      <c r="C127" s="1564"/>
      <c r="D127" s="1564"/>
      <c r="E127" s="1564"/>
      <c r="F127" s="1564"/>
      <c r="G127" s="1564"/>
      <c r="H127" s="1564"/>
      <c r="I127" s="1564"/>
      <c r="J127" s="1564"/>
      <c r="K127" s="1564"/>
      <c r="L127" s="1564"/>
      <c r="M127" s="1564"/>
      <c r="N127" s="1564"/>
      <c r="O127" s="1564"/>
      <c r="P127" s="1564"/>
      <c r="Q127" s="1564"/>
      <c r="R127" s="1564"/>
      <c r="S127" s="1564"/>
      <c r="T127" s="1564"/>
      <c r="U127" s="1564"/>
      <c r="V127" s="1564"/>
      <c r="W127" s="1564"/>
      <c r="X127" s="1564"/>
      <c r="Y127" s="1564"/>
      <c r="Z127" s="1564"/>
      <c r="AA127" s="1564"/>
      <c r="AB127" s="1564"/>
      <c r="AC127" s="1564"/>
      <c r="AD127" s="1564"/>
      <c r="AE127" s="1564"/>
      <c r="AF127" s="1564"/>
      <c r="AG127" s="1564"/>
      <c r="AH127" s="1564"/>
      <c r="AI127" s="1564"/>
      <c r="AJ127" s="1564"/>
      <c r="AK127" s="1564"/>
      <c r="AL127" s="1564"/>
      <c r="AM127" s="1564"/>
      <c r="AN127" s="1564"/>
      <c r="AO127" s="1564"/>
      <c r="AP127" s="1564"/>
      <c r="AQ127" s="1564"/>
      <c r="AR127" s="1564"/>
      <c r="AS127" s="1564"/>
      <c r="AT127" s="1564"/>
      <c r="AU127" s="1564"/>
      <c r="AV127" s="1564"/>
      <c r="AW127" s="1564"/>
      <c r="AX127" s="1564"/>
      <c r="AY127" s="1564"/>
      <c r="AZ127" s="1564"/>
      <c r="BA127" s="1564"/>
      <c r="BB127" s="1564"/>
      <c r="BC127" s="1564"/>
      <c r="BD127" s="1564"/>
      <c r="BE127" s="1564"/>
      <c r="BF127" s="1564"/>
      <c r="BG127" s="1564"/>
    </row>
    <row r="128" spans="1:59">
      <c r="A128" s="1564"/>
      <c r="B128" s="1564"/>
      <c r="C128" s="1564"/>
      <c r="D128" s="1564"/>
      <c r="E128" s="1564"/>
      <c r="F128" s="1564"/>
      <c r="G128" s="1564"/>
      <c r="H128" s="1564"/>
      <c r="I128" s="1564"/>
      <c r="J128" s="1564"/>
      <c r="K128" s="1564"/>
      <c r="L128" s="1564"/>
      <c r="M128" s="1564"/>
      <c r="N128" s="1564"/>
      <c r="O128" s="1564"/>
      <c r="P128" s="1564"/>
      <c r="Q128" s="1564"/>
      <c r="R128" s="1564"/>
      <c r="S128" s="1564"/>
      <c r="T128" s="1564"/>
      <c r="U128" s="1564"/>
      <c r="V128" s="1564"/>
      <c r="W128" s="1564"/>
      <c r="X128" s="1564"/>
      <c r="Y128" s="1564"/>
      <c r="Z128" s="1564"/>
      <c r="AA128" s="1564"/>
      <c r="AB128" s="1564"/>
      <c r="AC128" s="1564"/>
      <c r="AD128" s="1564"/>
      <c r="AE128" s="1564"/>
      <c r="AF128" s="1564"/>
      <c r="AG128" s="1564"/>
      <c r="AH128" s="1564"/>
      <c r="AI128" s="1564"/>
      <c r="AJ128" s="1564"/>
      <c r="AK128" s="1564"/>
      <c r="AL128" s="1564"/>
      <c r="AM128" s="1564"/>
      <c r="AN128" s="1564"/>
      <c r="AO128" s="1564"/>
      <c r="AP128" s="1564"/>
      <c r="AQ128" s="1564"/>
      <c r="AR128" s="1564"/>
      <c r="AS128" s="1564"/>
      <c r="AT128" s="1564"/>
      <c r="AU128" s="1564"/>
      <c r="AV128" s="1564"/>
      <c r="AW128" s="1564"/>
      <c r="AX128" s="1564"/>
      <c r="AY128" s="1564"/>
      <c r="AZ128" s="1564"/>
      <c r="BA128" s="1564"/>
      <c r="BB128" s="1564"/>
      <c r="BC128" s="1564"/>
      <c r="BD128" s="1564"/>
      <c r="BE128" s="1564"/>
      <c r="BF128" s="1564"/>
      <c r="BG128" s="1564"/>
    </row>
    <row r="129" spans="1:59">
      <c r="A129" s="1564"/>
      <c r="B129" s="1564"/>
      <c r="C129" s="1564"/>
      <c r="D129" s="1564"/>
      <c r="E129" s="1564"/>
      <c r="F129" s="1564"/>
      <c r="G129" s="1564"/>
      <c r="H129" s="1564"/>
      <c r="I129" s="1564"/>
      <c r="J129" s="1564"/>
      <c r="K129" s="1564"/>
      <c r="L129" s="1564"/>
      <c r="M129" s="1564"/>
      <c r="N129" s="1564"/>
      <c r="O129" s="1564"/>
      <c r="P129" s="1564"/>
      <c r="Q129" s="1564"/>
      <c r="R129" s="1564"/>
      <c r="S129" s="1564"/>
      <c r="T129" s="1564"/>
      <c r="U129" s="1564"/>
      <c r="V129" s="1564"/>
      <c r="W129" s="1564"/>
      <c r="X129" s="1564"/>
      <c r="Y129" s="1564"/>
      <c r="Z129" s="1564"/>
      <c r="AA129" s="1564"/>
      <c r="AB129" s="1564"/>
      <c r="AC129" s="1564"/>
      <c r="AD129" s="1564"/>
      <c r="AE129" s="1564"/>
      <c r="AF129" s="1564"/>
      <c r="AG129" s="1564"/>
      <c r="AH129" s="1564"/>
      <c r="AI129" s="1564"/>
      <c r="AJ129" s="1564"/>
      <c r="AK129" s="1564"/>
      <c r="AL129" s="1564"/>
      <c r="AM129" s="1564"/>
      <c r="AN129" s="1564"/>
      <c r="AO129" s="1564"/>
      <c r="AP129" s="1564"/>
      <c r="AQ129" s="1564"/>
      <c r="AR129" s="1564"/>
      <c r="AS129" s="1564"/>
      <c r="AT129" s="1564"/>
      <c r="AU129" s="1564"/>
      <c r="AV129" s="1564"/>
      <c r="AW129" s="1564"/>
      <c r="AX129" s="1564"/>
      <c r="AY129" s="1564"/>
      <c r="AZ129" s="1564"/>
      <c r="BA129" s="1564"/>
      <c r="BB129" s="1564"/>
      <c r="BC129" s="1564"/>
      <c r="BD129" s="1564"/>
      <c r="BE129" s="1564"/>
      <c r="BF129" s="1564"/>
      <c r="BG129" s="1564"/>
    </row>
    <row r="130" spans="1:59">
      <c r="A130" s="1564"/>
      <c r="B130" s="1564"/>
      <c r="C130" s="1564"/>
      <c r="D130" s="1564"/>
      <c r="E130" s="1564"/>
      <c r="F130" s="1564"/>
      <c r="G130" s="1564"/>
      <c r="H130" s="1564"/>
      <c r="I130" s="1564"/>
      <c r="J130" s="1564"/>
      <c r="K130" s="1564"/>
      <c r="L130" s="1564"/>
      <c r="M130" s="1564"/>
      <c r="N130" s="1564"/>
      <c r="O130" s="1564"/>
      <c r="P130" s="1564"/>
      <c r="Q130" s="1564"/>
      <c r="R130" s="1564"/>
      <c r="S130" s="1564"/>
      <c r="T130" s="1564"/>
      <c r="U130" s="1564"/>
      <c r="V130" s="1564"/>
      <c r="W130" s="1564"/>
      <c r="X130" s="1564"/>
      <c r="Y130" s="1564"/>
      <c r="Z130" s="1564"/>
      <c r="AA130" s="1564"/>
      <c r="AB130" s="1564"/>
      <c r="AC130" s="1564"/>
      <c r="AD130" s="1564"/>
      <c r="AE130" s="1564"/>
      <c r="AF130" s="1564"/>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row>
    <row r="131" spans="1:59">
      <c r="A131" s="1564"/>
      <c r="B131" s="1564"/>
      <c r="C131" s="1564"/>
      <c r="D131" s="1564"/>
      <c r="E131" s="1564"/>
      <c r="F131" s="1564"/>
      <c r="G131" s="1564"/>
      <c r="H131" s="1564"/>
      <c r="I131" s="1564"/>
      <c r="J131" s="1564"/>
      <c r="K131" s="1564"/>
      <c r="L131" s="1564"/>
      <c r="M131" s="1564"/>
      <c r="N131" s="1564"/>
      <c r="O131" s="1564"/>
      <c r="P131" s="1564"/>
      <c r="Q131" s="1564"/>
      <c r="R131" s="1564"/>
      <c r="S131" s="1564"/>
      <c r="T131" s="1564"/>
      <c r="U131" s="1564"/>
      <c r="V131" s="1564"/>
      <c r="W131" s="1564"/>
      <c r="X131" s="1564"/>
      <c r="Y131" s="1564"/>
      <c r="Z131" s="1564"/>
      <c r="AA131" s="1564"/>
      <c r="AB131" s="1564"/>
      <c r="AC131" s="1564"/>
      <c r="AD131" s="1564"/>
      <c r="AE131" s="1564"/>
      <c r="AF131" s="1564"/>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row>
    <row r="132" spans="1:59">
      <c r="A132" s="1564"/>
      <c r="B132" s="1564"/>
      <c r="C132" s="1564"/>
      <c r="D132" s="1564"/>
      <c r="E132" s="1564"/>
      <c r="F132" s="1564"/>
      <c r="G132" s="1564"/>
      <c r="H132" s="1564"/>
      <c r="I132" s="1564"/>
      <c r="J132" s="1564"/>
      <c r="K132" s="1564"/>
      <c r="L132" s="1564"/>
      <c r="M132" s="1564"/>
      <c r="N132" s="1564"/>
      <c r="O132" s="1564"/>
      <c r="P132" s="1564"/>
      <c r="Q132" s="1564"/>
      <c r="R132" s="1564"/>
      <c r="S132" s="1564"/>
      <c r="T132" s="1564"/>
      <c r="U132" s="1564"/>
      <c r="V132" s="1564"/>
      <c r="W132" s="1564"/>
      <c r="X132" s="1564"/>
      <c r="Y132" s="1564"/>
      <c r="Z132" s="1564"/>
      <c r="AA132" s="1564"/>
      <c r="AB132" s="1564"/>
      <c r="AC132" s="1564"/>
      <c r="AD132" s="1564"/>
      <c r="AE132" s="1564"/>
      <c r="AF132" s="1564"/>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row>
    <row r="133" spans="1:59">
      <c r="A133" s="1564"/>
      <c r="B133" s="1564"/>
      <c r="C133" s="1564"/>
      <c r="D133" s="1564"/>
      <c r="E133" s="1564"/>
      <c r="F133" s="1564"/>
      <c r="G133" s="1564"/>
      <c r="H133" s="1564"/>
      <c r="I133" s="1564"/>
      <c r="J133" s="1564"/>
      <c r="K133" s="1564"/>
      <c r="L133" s="1564"/>
      <c r="M133" s="1564"/>
      <c r="N133" s="1564"/>
      <c r="O133" s="1564"/>
      <c r="P133" s="1564"/>
      <c r="Q133" s="1564"/>
      <c r="R133" s="1564"/>
      <c r="S133" s="1564"/>
      <c r="T133" s="1564"/>
      <c r="U133" s="1564"/>
      <c r="V133" s="1564"/>
      <c r="W133" s="1564"/>
      <c r="X133" s="1564"/>
      <c r="Y133" s="1564"/>
      <c r="Z133" s="1564"/>
      <c r="AA133" s="1564"/>
      <c r="AB133" s="1564"/>
      <c r="AC133" s="1564"/>
      <c r="AD133" s="1564"/>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row>
    <row r="134" spans="1:59">
      <c r="A134" s="1564"/>
      <c r="B134" s="1564"/>
      <c r="C134" s="1564"/>
      <c r="D134" s="1564"/>
      <c r="E134" s="1564"/>
      <c r="F134" s="1564"/>
      <c r="G134" s="1564"/>
      <c r="H134" s="1564"/>
      <c r="I134" s="1564"/>
      <c r="J134" s="1564"/>
      <c r="K134" s="1564"/>
      <c r="L134" s="1564"/>
      <c r="M134" s="1564"/>
      <c r="N134" s="1564"/>
      <c r="O134" s="1564"/>
      <c r="P134" s="1564"/>
      <c r="Q134" s="1564"/>
      <c r="R134" s="1564"/>
      <c r="S134" s="1564"/>
      <c r="T134" s="1564"/>
      <c r="U134" s="1564"/>
      <c r="V134" s="1564"/>
      <c r="W134" s="1564"/>
      <c r="X134" s="1564"/>
      <c r="Y134" s="1564"/>
      <c r="Z134" s="1564"/>
      <c r="AA134" s="1564"/>
      <c r="AB134" s="1564"/>
      <c r="AC134" s="1564"/>
      <c r="AD134" s="1564"/>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row>
    <row r="135" spans="1:59">
      <c r="A135" s="1564"/>
      <c r="B135" s="1564"/>
      <c r="C135" s="1564"/>
      <c r="D135" s="1564"/>
      <c r="E135" s="1564"/>
      <c r="F135" s="1564"/>
      <c r="G135" s="1564"/>
      <c r="H135" s="1564"/>
      <c r="I135" s="1564"/>
      <c r="J135" s="1564"/>
      <c r="K135" s="1564"/>
      <c r="L135" s="1564"/>
      <c r="M135" s="1564"/>
      <c r="N135" s="1564"/>
      <c r="O135" s="1564"/>
      <c r="P135" s="1564"/>
      <c r="Q135" s="1564"/>
      <c r="R135" s="1564"/>
      <c r="S135" s="1564"/>
      <c r="T135" s="1564"/>
      <c r="U135" s="1564"/>
      <c r="V135" s="1564"/>
      <c r="W135" s="1564"/>
      <c r="X135" s="1564"/>
      <c r="Y135" s="1564"/>
      <c r="Z135" s="1564"/>
      <c r="AA135" s="1564"/>
      <c r="AB135" s="1564"/>
      <c r="AC135" s="1564"/>
      <c r="AD135" s="1564"/>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row>
    <row r="136" spans="1:59">
      <c r="A136" s="1564"/>
      <c r="B136" s="1564"/>
      <c r="C136" s="1564"/>
      <c r="D136" s="1564"/>
      <c r="E136" s="1564"/>
      <c r="F136" s="1564"/>
      <c r="G136" s="1564"/>
      <c r="H136" s="1564"/>
      <c r="I136" s="1564"/>
      <c r="J136" s="1564"/>
      <c r="K136" s="1564"/>
      <c r="L136" s="1564"/>
      <c r="M136" s="1564"/>
      <c r="N136" s="1564"/>
      <c r="O136" s="1564"/>
      <c r="P136" s="1564"/>
      <c r="Q136" s="1564"/>
      <c r="R136" s="1564"/>
      <c r="S136" s="1564"/>
      <c r="T136" s="1564"/>
      <c r="U136" s="1564"/>
      <c r="V136" s="1564"/>
      <c r="W136" s="1564"/>
      <c r="X136" s="1564"/>
      <c r="Y136" s="1564"/>
      <c r="Z136" s="1564"/>
      <c r="AA136" s="1564"/>
      <c r="AB136" s="1564"/>
      <c r="AC136" s="1564"/>
      <c r="AD136" s="1564"/>
      <c r="AE136" s="1564"/>
      <c r="AF136" s="1564"/>
      <c r="AG136" s="1564"/>
      <c r="AH136" s="1564"/>
      <c r="AI136" s="1564"/>
      <c r="AJ136" s="1564"/>
      <c r="AK136" s="1564"/>
      <c r="AL136" s="1564"/>
      <c r="AM136" s="1564"/>
      <c r="AN136" s="1564"/>
      <c r="AO136" s="1564"/>
      <c r="AP136" s="1564"/>
      <c r="AQ136" s="1564"/>
      <c r="AR136" s="1564"/>
      <c r="AS136" s="1564"/>
      <c r="AT136" s="1564"/>
      <c r="AU136" s="1564"/>
      <c r="AV136" s="1564"/>
      <c r="AW136" s="1564"/>
      <c r="AX136" s="1564"/>
      <c r="AY136" s="1564"/>
      <c r="AZ136" s="1564"/>
      <c r="BA136" s="1564"/>
      <c r="BB136" s="1564"/>
      <c r="BC136" s="1564"/>
      <c r="BD136" s="1564"/>
      <c r="BE136" s="1564"/>
      <c r="BF136" s="1564"/>
      <c r="BG136" s="1564"/>
    </row>
    <row r="137" spans="1:59">
      <c r="A137" s="1564"/>
      <c r="B137" s="1564"/>
      <c r="C137" s="1564"/>
      <c r="D137" s="1564"/>
      <c r="E137" s="1564"/>
      <c r="F137" s="1564"/>
      <c r="G137" s="1564"/>
      <c r="H137" s="1564"/>
      <c r="I137" s="1564"/>
      <c r="J137" s="1564"/>
      <c r="K137" s="1564"/>
      <c r="L137" s="1564"/>
      <c r="M137" s="1564"/>
      <c r="N137" s="1564"/>
      <c r="O137" s="1564"/>
      <c r="P137" s="1564"/>
      <c r="Q137" s="1564"/>
      <c r="R137" s="1564"/>
      <c r="S137" s="1564"/>
      <c r="T137" s="1564"/>
      <c r="U137" s="1564"/>
      <c r="V137" s="1564"/>
      <c r="W137" s="1564"/>
      <c r="X137" s="1564"/>
      <c r="Y137" s="1564"/>
      <c r="Z137" s="1564"/>
      <c r="AA137" s="1564"/>
      <c r="AB137" s="1564"/>
      <c r="AC137" s="1564"/>
      <c r="AD137" s="1564"/>
      <c r="AE137" s="1564"/>
      <c r="AF137" s="1564"/>
      <c r="AG137" s="1564"/>
      <c r="AH137" s="1564"/>
      <c r="AI137" s="1564"/>
      <c r="AJ137" s="1564"/>
      <c r="AK137" s="1564"/>
      <c r="AL137" s="1564"/>
      <c r="AM137" s="1564"/>
      <c r="AN137" s="1564"/>
      <c r="AO137" s="1564"/>
      <c r="AP137" s="1564"/>
      <c r="AQ137" s="1564"/>
      <c r="AR137" s="1564"/>
      <c r="AS137" s="1564"/>
      <c r="AT137" s="1564"/>
      <c r="AU137" s="1564"/>
      <c r="AV137" s="1564"/>
      <c r="AW137" s="1564"/>
      <c r="AX137" s="1564"/>
      <c r="AY137" s="1564"/>
      <c r="AZ137" s="1564"/>
      <c r="BA137" s="1564"/>
      <c r="BB137" s="1564"/>
      <c r="BC137" s="1564"/>
      <c r="BD137" s="1564"/>
      <c r="BE137" s="1564"/>
      <c r="BF137" s="1564"/>
      <c r="BG137" s="1564"/>
    </row>
    <row r="138" spans="1:59">
      <c r="A138" s="1564"/>
      <c r="B138" s="1564"/>
      <c r="C138" s="1564"/>
      <c r="D138" s="1564"/>
      <c r="E138" s="1564"/>
      <c r="F138" s="1564"/>
      <c r="G138" s="1564"/>
      <c r="H138" s="1564"/>
      <c r="I138" s="1564"/>
      <c r="J138" s="1564"/>
      <c r="K138" s="1564"/>
      <c r="L138" s="1564"/>
      <c r="M138" s="1564"/>
      <c r="N138" s="1564"/>
      <c r="O138" s="1564"/>
      <c r="P138" s="1564"/>
      <c r="Q138" s="1564"/>
      <c r="R138" s="1564"/>
      <c r="S138" s="1564"/>
      <c r="T138" s="1564"/>
      <c r="U138" s="1564"/>
      <c r="V138" s="1564"/>
      <c r="W138" s="1564"/>
      <c r="X138" s="1564"/>
      <c r="Y138" s="1564"/>
      <c r="Z138" s="1564"/>
      <c r="AA138" s="1564"/>
      <c r="AB138" s="1564"/>
      <c r="AC138" s="1564"/>
      <c r="AD138" s="1564"/>
      <c r="AE138" s="1564"/>
      <c r="AF138" s="1564"/>
      <c r="AG138" s="1564"/>
      <c r="AH138" s="1564"/>
      <c r="AI138" s="1564"/>
      <c r="AJ138" s="1564"/>
      <c r="AK138" s="1564"/>
      <c r="AL138" s="1564"/>
      <c r="AM138" s="1564"/>
      <c r="AN138" s="1564"/>
      <c r="AO138" s="1564"/>
      <c r="AP138" s="1564"/>
      <c r="AQ138" s="1564"/>
      <c r="AR138" s="1564"/>
      <c r="AS138" s="1564"/>
      <c r="AT138" s="1564"/>
      <c r="AU138" s="1564"/>
      <c r="AV138" s="1564"/>
      <c r="AW138" s="1564"/>
      <c r="AX138" s="1564"/>
      <c r="AY138" s="1564"/>
      <c r="AZ138" s="1564"/>
      <c r="BA138" s="1564"/>
      <c r="BB138" s="1564"/>
      <c r="BC138" s="1564"/>
      <c r="BD138" s="1564"/>
      <c r="BE138" s="1564"/>
      <c r="BF138" s="1564"/>
      <c r="BG138" s="1564"/>
    </row>
    <row r="139" spans="1:59">
      <c r="A139" s="1564"/>
      <c r="B139" s="1564"/>
      <c r="C139" s="1564"/>
      <c r="D139" s="1564"/>
      <c r="E139" s="1564"/>
      <c r="F139" s="1564"/>
      <c r="G139" s="1564"/>
      <c r="H139" s="1564"/>
      <c r="I139" s="1564"/>
      <c r="J139" s="1564"/>
      <c r="K139" s="1564"/>
      <c r="L139" s="1564"/>
      <c r="M139" s="1564"/>
      <c r="N139" s="1564"/>
      <c r="O139" s="1564"/>
      <c r="P139" s="1564"/>
      <c r="Q139" s="1564"/>
      <c r="R139" s="1564"/>
      <c r="S139" s="1564"/>
      <c r="T139" s="1564"/>
      <c r="U139" s="1564"/>
      <c r="V139" s="1564"/>
      <c r="W139" s="1564"/>
      <c r="X139" s="1564"/>
      <c r="Y139" s="1564"/>
      <c r="Z139" s="1564"/>
      <c r="AA139" s="1564"/>
      <c r="AB139" s="1564"/>
      <c r="AC139" s="1564"/>
      <c r="AD139" s="1564"/>
      <c r="AE139" s="1564"/>
      <c r="AF139" s="1564"/>
      <c r="AG139" s="1564"/>
      <c r="AH139" s="1564"/>
      <c r="AI139" s="1564"/>
      <c r="AJ139" s="1564"/>
      <c r="AK139" s="1564"/>
      <c r="AL139" s="1564"/>
      <c r="AM139" s="1564"/>
      <c r="AN139" s="1564"/>
      <c r="AO139" s="1564"/>
      <c r="AP139" s="1564"/>
      <c r="AQ139" s="1564"/>
      <c r="AR139" s="1564"/>
      <c r="AS139" s="1564"/>
      <c r="AT139" s="1564"/>
      <c r="AU139" s="1564"/>
      <c r="AV139" s="1564"/>
      <c r="AW139" s="1564"/>
      <c r="AX139" s="1564"/>
      <c r="AY139" s="1564"/>
      <c r="AZ139" s="1564"/>
      <c r="BA139" s="1564"/>
      <c r="BB139" s="1564"/>
      <c r="BC139" s="1564"/>
      <c r="BD139" s="1564"/>
      <c r="BE139" s="1564"/>
      <c r="BF139" s="1564"/>
      <c r="BG139" s="1564"/>
    </row>
    <row r="140" spans="1:59">
      <c r="A140" s="1564"/>
      <c r="B140" s="1564"/>
      <c r="C140" s="1564"/>
      <c r="D140" s="1564"/>
      <c r="E140" s="1564"/>
      <c r="F140" s="1564"/>
      <c r="G140" s="1564"/>
      <c r="H140" s="1564"/>
      <c r="I140" s="1564"/>
      <c r="J140" s="1564"/>
      <c r="K140" s="1564"/>
      <c r="L140" s="1564"/>
      <c r="M140" s="1564"/>
      <c r="N140" s="1564"/>
      <c r="O140" s="1564"/>
      <c r="P140" s="1564"/>
      <c r="Q140" s="1564"/>
      <c r="R140" s="1564"/>
      <c r="S140" s="1564"/>
      <c r="T140" s="1564"/>
      <c r="U140" s="1564"/>
      <c r="V140" s="1564"/>
      <c r="W140" s="1564"/>
      <c r="X140" s="1564"/>
      <c r="Y140" s="1564"/>
      <c r="Z140" s="1564"/>
      <c r="AA140" s="1564"/>
      <c r="AB140" s="1564"/>
      <c r="AC140" s="1564"/>
      <c r="AD140" s="1564"/>
      <c r="AE140" s="1564"/>
      <c r="AF140" s="1564"/>
      <c r="AG140" s="1564"/>
      <c r="AH140" s="1564"/>
      <c r="AI140" s="1564"/>
      <c r="AJ140" s="1564"/>
      <c r="AK140" s="1564"/>
      <c r="AL140" s="1564"/>
      <c r="AM140" s="1564"/>
      <c r="AN140" s="1564"/>
      <c r="AO140" s="1564"/>
      <c r="AP140" s="1564"/>
      <c r="AQ140" s="1564"/>
      <c r="AR140" s="1564"/>
      <c r="AS140" s="1564"/>
      <c r="AT140" s="1564"/>
      <c r="AU140" s="1564"/>
      <c r="AV140" s="1564"/>
      <c r="AW140" s="1564"/>
      <c r="AX140" s="1564"/>
      <c r="AY140" s="1564"/>
      <c r="AZ140" s="1564"/>
      <c r="BA140" s="1564"/>
      <c r="BB140" s="1564"/>
      <c r="BC140" s="1564"/>
      <c r="BD140" s="1564"/>
      <c r="BE140" s="1564"/>
      <c r="BF140" s="1564"/>
      <c r="BG140" s="1564"/>
    </row>
    <row r="141" spans="1:59">
      <c r="A141" s="1564"/>
      <c r="B141" s="1564"/>
      <c r="C141" s="1564"/>
      <c r="D141" s="1564"/>
      <c r="E141" s="1564"/>
      <c r="F141" s="1564"/>
      <c r="G141" s="1564"/>
      <c r="H141" s="1564"/>
      <c r="I141" s="1564"/>
      <c r="J141" s="1564"/>
      <c r="K141" s="1564"/>
      <c r="L141" s="1564"/>
      <c r="M141" s="1564"/>
      <c r="N141" s="1564"/>
      <c r="O141" s="1564"/>
      <c r="P141" s="1564"/>
      <c r="Q141" s="1564"/>
      <c r="R141" s="1564"/>
      <c r="S141" s="1564"/>
      <c r="T141" s="1564"/>
      <c r="U141" s="1564"/>
      <c r="V141" s="1564"/>
      <c r="W141" s="1564"/>
      <c r="X141" s="1564"/>
      <c r="Y141" s="1564"/>
      <c r="Z141" s="1564"/>
      <c r="AA141" s="1564"/>
      <c r="AB141" s="1564"/>
      <c r="AC141" s="1564"/>
      <c r="AD141" s="1564"/>
      <c r="AE141" s="1564"/>
      <c r="AF141" s="1564"/>
      <c r="AG141" s="1564"/>
      <c r="AH141" s="1564"/>
      <c r="AI141" s="1564"/>
      <c r="AJ141" s="1564"/>
      <c r="AK141" s="1564"/>
      <c r="AL141" s="1564"/>
      <c r="AM141" s="1564"/>
      <c r="AN141" s="1564"/>
      <c r="AO141" s="1564"/>
      <c r="AP141" s="1564"/>
      <c r="AQ141" s="1564"/>
      <c r="AR141" s="1564"/>
      <c r="AS141" s="1564"/>
      <c r="AT141" s="1564"/>
      <c r="AU141" s="1564"/>
      <c r="AV141" s="1564"/>
      <c r="AW141" s="1564"/>
      <c r="AX141" s="1564"/>
      <c r="AY141" s="1564"/>
      <c r="AZ141" s="1564"/>
      <c r="BA141" s="1564"/>
      <c r="BB141" s="1564"/>
      <c r="BC141" s="1564"/>
      <c r="BD141" s="1564"/>
      <c r="BE141" s="1564"/>
      <c r="BF141" s="1564"/>
      <c r="BG141" s="1564"/>
    </row>
    <row r="142" spans="1:59">
      <c r="A142" s="1564"/>
      <c r="B142" s="1564"/>
      <c r="C142" s="1564"/>
      <c r="D142" s="1564"/>
      <c r="E142" s="1564"/>
      <c r="F142" s="1564"/>
      <c r="G142" s="1564"/>
      <c r="H142" s="1564"/>
      <c r="I142" s="1564"/>
      <c r="J142" s="1564"/>
      <c r="K142" s="1564"/>
      <c r="L142" s="1564"/>
      <c r="M142" s="1564"/>
      <c r="N142" s="1564"/>
      <c r="O142" s="1564"/>
      <c r="P142" s="1564"/>
      <c r="Q142" s="1564"/>
      <c r="R142" s="1564"/>
      <c r="S142" s="1564"/>
      <c r="T142" s="1564"/>
      <c r="U142" s="1564"/>
      <c r="V142" s="1564"/>
      <c r="W142" s="1564"/>
      <c r="X142" s="1564"/>
      <c r="Y142" s="1564"/>
      <c r="Z142" s="1564"/>
      <c r="AA142" s="1564"/>
      <c r="AB142" s="1564"/>
      <c r="AC142" s="1564"/>
      <c r="AD142" s="1564"/>
      <c r="AE142" s="1564"/>
      <c r="AF142" s="1564"/>
      <c r="AG142" s="1564"/>
      <c r="AH142" s="1564"/>
      <c r="AI142" s="1564"/>
      <c r="AJ142" s="1564"/>
      <c r="AK142" s="1564"/>
      <c r="AL142" s="1564"/>
      <c r="AM142" s="1564"/>
      <c r="AN142" s="1564"/>
      <c r="AO142" s="1564"/>
      <c r="AP142" s="1564"/>
      <c r="AQ142" s="1564"/>
      <c r="AR142" s="1564"/>
      <c r="AS142" s="1564"/>
      <c r="AT142" s="1564"/>
      <c r="AU142" s="1564"/>
      <c r="AV142" s="1564"/>
      <c r="AW142" s="1564"/>
      <c r="AX142" s="1564"/>
      <c r="AY142" s="1564"/>
      <c r="AZ142" s="1564"/>
      <c r="BA142" s="1564"/>
      <c r="BB142" s="1564"/>
      <c r="BC142" s="1564"/>
      <c r="BD142" s="1564"/>
      <c r="BE142" s="1564"/>
      <c r="BF142" s="1564"/>
      <c r="BG142" s="1564"/>
    </row>
    <row r="143" spans="1:59">
      <c r="A143" s="1564"/>
      <c r="B143" s="1564"/>
      <c r="C143" s="1564"/>
      <c r="D143" s="1564"/>
      <c r="E143" s="1564"/>
      <c r="F143" s="1564"/>
      <c r="G143" s="1564"/>
      <c r="H143" s="1564"/>
      <c r="I143" s="1564"/>
      <c r="J143" s="1564"/>
      <c r="K143" s="1564"/>
      <c r="L143" s="1564"/>
      <c r="M143" s="1564"/>
      <c r="N143" s="1564"/>
      <c r="O143" s="1564"/>
      <c r="P143" s="1564"/>
      <c r="Q143" s="1564"/>
      <c r="R143" s="1564"/>
      <c r="S143" s="1564"/>
      <c r="T143" s="1564"/>
      <c r="U143" s="1564"/>
      <c r="V143" s="1564"/>
      <c r="W143" s="1564"/>
      <c r="X143" s="1564"/>
      <c r="Y143" s="1564"/>
      <c r="Z143" s="1564"/>
      <c r="AA143" s="1564"/>
      <c r="AB143" s="1564"/>
      <c r="AC143" s="1564"/>
      <c r="AD143" s="1564"/>
      <c r="AE143" s="1564"/>
      <c r="AF143" s="1564"/>
      <c r="AG143" s="1564"/>
      <c r="AH143" s="1564"/>
      <c r="AI143" s="1564"/>
      <c r="AJ143" s="1564"/>
      <c r="AK143" s="1564"/>
      <c r="AL143" s="1564"/>
      <c r="AM143" s="1564"/>
      <c r="AN143" s="1564"/>
      <c r="AO143" s="1564"/>
      <c r="AP143" s="1564"/>
      <c r="AQ143" s="1564"/>
      <c r="AR143" s="1564"/>
      <c r="AS143" s="1564"/>
      <c r="AT143" s="1564"/>
      <c r="AU143" s="1564"/>
      <c r="AV143" s="1564"/>
      <c r="AW143" s="1564"/>
      <c r="AX143" s="1564"/>
      <c r="AY143" s="1564"/>
      <c r="AZ143" s="1564"/>
      <c r="BA143" s="1564"/>
      <c r="BB143" s="1564"/>
      <c r="BC143" s="1564"/>
      <c r="BD143" s="1564"/>
      <c r="BE143" s="1564"/>
      <c r="BF143" s="1564"/>
      <c r="BG143" s="1564"/>
    </row>
    <row r="144" spans="1:59">
      <c r="A144" s="1564"/>
      <c r="B144" s="1564"/>
      <c r="C144" s="1564"/>
      <c r="D144" s="1564"/>
      <c r="E144" s="1564"/>
      <c r="F144" s="1564"/>
      <c r="G144" s="1564"/>
      <c r="H144" s="1564"/>
      <c r="I144" s="1564"/>
      <c r="J144" s="1564"/>
      <c r="K144" s="1564"/>
      <c r="L144" s="1564"/>
      <c r="M144" s="1564"/>
      <c r="N144" s="1564"/>
      <c r="O144" s="1564"/>
      <c r="P144" s="1564"/>
      <c r="Q144" s="1564"/>
      <c r="R144" s="1564"/>
      <c r="S144" s="1564"/>
      <c r="T144" s="1564"/>
      <c r="U144" s="1564"/>
      <c r="V144" s="1564"/>
      <c r="W144" s="1564"/>
      <c r="X144" s="1564"/>
      <c r="Y144" s="1564"/>
      <c r="Z144" s="1564"/>
      <c r="AA144" s="1564"/>
      <c r="AB144" s="1564"/>
      <c r="AC144" s="1564"/>
      <c r="AD144" s="1564"/>
      <c r="AE144" s="1564"/>
      <c r="AF144" s="1564"/>
      <c r="AG144" s="1564"/>
      <c r="AH144" s="1564"/>
      <c r="AI144" s="1564"/>
      <c r="AJ144" s="1564"/>
      <c r="AK144" s="1564"/>
      <c r="AL144" s="1564"/>
      <c r="AM144" s="1564"/>
      <c r="AN144" s="1564"/>
      <c r="AO144" s="1564"/>
      <c r="AP144" s="1564"/>
      <c r="AQ144" s="1564"/>
      <c r="AR144" s="1564"/>
      <c r="AS144" s="1564"/>
      <c r="AT144" s="1564"/>
      <c r="AU144" s="1564"/>
      <c r="AV144" s="1564"/>
      <c r="AW144" s="1564"/>
      <c r="AX144" s="1564"/>
      <c r="AY144" s="1564"/>
      <c r="AZ144" s="1564"/>
      <c r="BA144" s="1564"/>
      <c r="BB144" s="1564"/>
      <c r="BC144" s="1564"/>
      <c r="BD144" s="1564"/>
      <c r="BE144" s="1564"/>
      <c r="BF144" s="1564"/>
      <c r="BG144" s="1564"/>
    </row>
    <row r="145" spans="1:59">
      <c r="A145" s="1564"/>
      <c r="B145" s="1564"/>
      <c r="C145" s="1564"/>
      <c r="D145" s="1564"/>
      <c r="E145" s="1564"/>
      <c r="F145" s="1564"/>
      <c r="G145" s="1564"/>
      <c r="H145" s="1564"/>
      <c r="I145" s="1564"/>
      <c r="J145" s="1564"/>
      <c r="K145" s="1564"/>
      <c r="L145" s="1564"/>
      <c r="M145" s="1564"/>
      <c r="N145" s="1564"/>
      <c r="O145" s="1564"/>
      <c r="P145" s="1564"/>
      <c r="Q145" s="1564"/>
      <c r="R145" s="1564"/>
      <c r="S145" s="1564"/>
      <c r="T145" s="1564"/>
      <c r="U145" s="1564"/>
      <c r="V145" s="1564"/>
      <c r="W145" s="1564"/>
      <c r="X145" s="1564"/>
      <c r="Y145" s="1564"/>
      <c r="Z145" s="1564"/>
      <c r="AA145" s="1564"/>
      <c r="AB145" s="1564"/>
      <c r="AC145" s="1564"/>
      <c r="AD145" s="1564"/>
      <c r="AE145" s="1564"/>
      <c r="AF145" s="1564"/>
      <c r="AG145" s="1564"/>
      <c r="AH145" s="1564"/>
      <c r="AI145" s="1564"/>
      <c r="AJ145" s="1564"/>
      <c r="AK145" s="1564"/>
      <c r="AL145" s="1564"/>
      <c r="AM145" s="1564"/>
      <c r="AN145" s="1564"/>
      <c r="AO145" s="1564"/>
      <c r="AP145" s="1564"/>
      <c r="AQ145" s="1564"/>
      <c r="AR145" s="1564"/>
      <c r="AS145" s="1564"/>
      <c r="AT145" s="1564"/>
      <c r="AU145" s="1564"/>
      <c r="AV145" s="1564"/>
      <c r="AW145" s="1564"/>
      <c r="AX145" s="1564"/>
      <c r="AY145" s="1564"/>
      <c r="AZ145" s="1564"/>
      <c r="BA145" s="1564"/>
      <c r="BB145" s="1564"/>
      <c r="BC145" s="1564"/>
      <c r="BD145" s="1564"/>
      <c r="BE145" s="1564"/>
      <c r="BF145" s="1564"/>
      <c r="BG145" s="1564"/>
    </row>
    <row r="146" spans="1:59">
      <c r="A146" s="1564"/>
      <c r="B146" s="1564"/>
      <c r="C146" s="1564"/>
      <c r="D146" s="1564"/>
      <c r="E146" s="1564"/>
      <c r="F146" s="1564"/>
      <c r="G146" s="1564"/>
      <c r="H146" s="1564"/>
      <c r="I146" s="1564"/>
      <c r="J146" s="1564"/>
      <c r="K146" s="1564"/>
      <c r="L146" s="1564"/>
      <c r="M146" s="1564"/>
      <c r="N146" s="1564"/>
      <c r="O146" s="1564"/>
      <c r="P146" s="1564"/>
      <c r="Q146" s="1564"/>
      <c r="R146" s="1564"/>
      <c r="S146" s="1564"/>
      <c r="T146" s="1564"/>
      <c r="U146" s="1564"/>
      <c r="V146" s="1564"/>
      <c r="W146" s="1564"/>
      <c r="X146" s="1564"/>
      <c r="Y146" s="1564"/>
      <c r="Z146" s="1564"/>
      <c r="AA146" s="1564"/>
      <c r="AB146" s="1564"/>
      <c r="AC146" s="1564"/>
      <c r="AD146" s="1564"/>
      <c r="AE146" s="1564"/>
      <c r="AF146" s="1564"/>
      <c r="AG146" s="1564"/>
      <c r="AH146" s="1564"/>
      <c r="AI146" s="1564"/>
      <c r="AJ146" s="1564"/>
      <c r="AK146" s="1564"/>
      <c r="AL146" s="1564"/>
      <c r="AM146" s="1564"/>
      <c r="AN146" s="1564"/>
      <c r="AO146" s="1564"/>
      <c r="AP146" s="1564"/>
      <c r="AQ146" s="1564"/>
      <c r="AR146" s="1564"/>
      <c r="AS146" s="1564"/>
      <c r="AT146" s="1564"/>
      <c r="AU146" s="1564"/>
      <c r="AV146" s="1564"/>
      <c r="AW146" s="1564"/>
      <c r="AX146" s="1564"/>
      <c r="AY146" s="1564"/>
      <c r="AZ146" s="1564"/>
      <c r="BA146" s="1564"/>
      <c r="BB146" s="1564"/>
      <c r="BC146" s="1564"/>
      <c r="BD146" s="1564"/>
      <c r="BE146" s="1564"/>
      <c r="BF146" s="1564"/>
      <c r="BG146" s="1564"/>
    </row>
    <row r="147" spans="1:59">
      <c r="A147" s="1564"/>
      <c r="B147" s="1564"/>
      <c r="C147" s="1564"/>
      <c r="D147" s="1564"/>
      <c r="E147" s="1564"/>
      <c r="F147" s="1564"/>
      <c r="G147" s="1564"/>
      <c r="H147" s="1564"/>
      <c r="I147" s="1564"/>
      <c r="J147" s="1564"/>
      <c r="K147" s="1564"/>
      <c r="L147" s="1564"/>
      <c r="M147" s="1564"/>
      <c r="N147" s="1564"/>
      <c r="O147" s="1564"/>
      <c r="P147" s="1564"/>
      <c r="Q147" s="1564"/>
      <c r="R147" s="1564"/>
      <c r="S147" s="1564"/>
      <c r="T147" s="1564"/>
      <c r="U147" s="1564"/>
      <c r="V147" s="1564"/>
      <c r="W147" s="1564"/>
      <c r="X147" s="1564"/>
      <c r="Y147" s="1564"/>
      <c r="Z147" s="1564"/>
      <c r="AA147" s="1564"/>
      <c r="AB147" s="1564"/>
      <c r="AC147" s="1564"/>
      <c r="AD147" s="1564"/>
      <c r="AE147" s="1564"/>
      <c r="AF147" s="1564"/>
      <c r="AG147" s="1564"/>
      <c r="AH147" s="1564"/>
      <c r="AI147" s="1564"/>
      <c r="AJ147" s="1564"/>
      <c r="AK147" s="1564"/>
      <c r="AL147" s="1564"/>
      <c r="AM147" s="1564"/>
      <c r="AN147" s="1564"/>
      <c r="AO147" s="1564"/>
      <c r="AP147" s="1564"/>
      <c r="AQ147" s="1564"/>
      <c r="AR147" s="1564"/>
      <c r="AS147" s="1564"/>
      <c r="AT147" s="1564"/>
      <c r="AU147" s="1564"/>
      <c r="AV147" s="1564"/>
      <c r="AW147" s="1564"/>
      <c r="AX147" s="1564"/>
      <c r="AY147" s="1564"/>
      <c r="AZ147" s="1564"/>
      <c r="BA147" s="1564"/>
      <c r="BB147" s="1564"/>
      <c r="BC147" s="1564"/>
      <c r="BD147" s="1564"/>
      <c r="BE147" s="1564"/>
      <c r="BF147" s="1564"/>
      <c r="BG147" s="1564"/>
    </row>
    <row r="148" spans="1:59">
      <c r="A148" s="1564"/>
      <c r="B148" s="1564"/>
      <c r="C148" s="1564"/>
      <c r="D148" s="1564"/>
      <c r="E148" s="1564"/>
      <c r="F148" s="1564"/>
      <c r="G148" s="1564"/>
      <c r="H148" s="1564"/>
      <c r="I148" s="1564"/>
      <c r="J148" s="1564"/>
      <c r="K148" s="1564"/>
      <c r="L148" s="1564"/>
      <c r="M148" s="1564"/>
      <c r="N148" s="1564"/>
      <c r="O148" s="1564"/>
      <c r="P148" s="1564"/>
      <c r="Q148" s="1564"/>
      <c r="R148" s="1564"/>
      <c r="S148" s="1564"/>
      <c r="T148" s="1564"/>
      <c r="U148" s="1564"/>
      <c r="V148" s="1564"/>
      <c r="W148" s="1564"/>
      <c r="X148" s="1564"/>
      <c r="Y148" s="1564"/>
      <c r="Z148" s="1564"/>
      <c r="AA148" s="1564"/>
      <c r="AB148" s="1564"/>
      <c r="AC148" s="1564"/>
      <c r="AD148" s="1564"/>
      <c r="AE148" s="1564"/>
      <c r="AF148" s="1564"/>
      <c r="AG148" s="1564"/>
      <c r="AH148" s="1564"/>
      <c r="AI148" s="1564"/>
      <c r="AJ148" s="1564"/>
      <c r="AK148" s="1564"/>
      <c r="AL148" s="1564"/>
      <c r="AM148" s="1564"/>
      <c r="AN148" s="1564"/>
      <c r="AO148" s="1564"/>
      <c r="AP148" s="1564"/>
      <c r="AQ148" s="1564"/>
      <c r="AR148" s="1564"/>
      <c r="AS148" s="1564"/>
      <c r="AT148" s="1564"/>
      <c r="AU148" s="1564"/>
      <c r="AV148" s="1564"/>
      <c r="AW148" s="1564"/>
      <c r="AX148" s="1564"/>
      <c r="AY148" s="1564"/>
      <c r="AZ148" s="1564"/>
      <c r="BA148" s="1564"/>
      <c r="BB148" s="1564"/>
      <c r="BC148" s="1564"/>
      <c r="BD148" s="1564"/>
      <c r="BE148" s="1564"/>
      <c r="BF148" s="1564"/>
      <c r="BG148" s="1564"/>
    </row>
    <row r="149" spans="1:59">
      <c r="A149" s="1564"/>
      <c r="B149" s="1564"/>
      <c r="C149" s="1564"/>
      <c r="D149" s="1564"/>
      <c r="E149" s="1564"/>
      <c r="F149" s="1564"/>
      <c r="G149" s="1564"/>
      <c r="H149" s="1564"/>
      <c r="I149" s="1564"/>
      <c r="J149" s="1564"/>
      <c r="K149" s="1564"/>
      <c r="L149" s="1564"/>
      <c r="M149" s="1564"/>
      <c r="N149" s="1564"/>
      <c r="O149" s="1564"/>
      <c r="P149" s="1564"/>
      <c r="Q149" s="1564"/>
      <c r="R149" s="1564"/>
      <c r="S149" s="1564"/>
      <c r="T149" s="1564"/>
      <c r="U149" s="1564"/>
      <c r="V149" s="1564"/>
      <c r="W149" s="1564"/>
      <c r="X149" s="1564"/>
      <c r="Y149" s="1564"/>
      <c r="Z149" s="1564"/>
      <c r="AA149" s="1564"/>
      <c r="AB149" s="1564"/>
      <c r="AC149" s="1564"/>
      <c r="AD149" s="1564"/>
      <c r="AE149" s="1564"/>
      <c r="AF149" s="1564"/>
      <c r="AG149" s="1564"/>
      <c r="AH149" s="1564"/>
      <c r="AI149" s="1564"/>
      <c r="AJ149" s="1564"/>
      <c r="AK149" s="1564"/>
      <c r="AL149" s="1564"/>
      <c r="AM149" s="1564"/>
      <c r="AN149" s="1564"/>
      <c r="AO149" s="1564"/>
      <c r="AP149" s="1564"/>
      <c r="AQ149" s="1564"/>
      <c r="AR149" s="1564"/>
      <c r="AS149" s="1564"/>
      <c r="AT149" s="1564"/>
      <c r="AU149" s="1564"/>
      <c r="AV149" s="1564"/>
      <c r="AW149" s="1564"/>
      <c r="AX149" s="1564"/>
      <c r="AY149" s="1564"/>
      <c r="AZ149" s="1564"/>
      <c r="BA149" s="1564"/>
      <c r="BB149" s="1564"/>
      <c r="BC149" s="1564"/>
      <c r="BD149" s="1564"/>
      <c r="BE149" s="1564"/>
      <c r="BF149" s="1564"/>
      <c r="BG149" s="1564"/>
    </row>
    <row r="150" spans="1:59">
      <c r="A150" s="1564"/>
      <c r="B150" s="1564"/>
      <c r="C150" s="1564"/>
      <c r="D150" s="1564"/>
      <c r="E150" s="1564"/>
      <c r="F150" s="1564"/>
      <c r="G150" s="1564"/>
      <c r="H150" s="1564"/>
      <c r="I150" s="1564"/>
      <c r="J150" s="1564"/>
      <c r="K150" s="1564"/>
      <c r="L150" s="1564"/>
      <c r="M150" s="1564"/>
      <c r="N150" s="1564"/>
      <c r="O150" s="1564"/>
      <c r="P150" s="1564"/>
      <c r="Q150" s="1564"/>
      <c r="R150" s="1564"/>
      <c r="S150" s="1564"/>
      <c r="T150" s="1564"/>
      <c r="U150" s="1564"/>
      <c r="V150" s="1564"/>
      <c r="W150" s="1564"/>
      <c r="X150" s="1564"/>
      <c r="Y150" s="1564"/>
      <c r="Z150" s="1564"/>
      <c r="AA150" s="1564"/>
      <c r="AB150" s="1564"/>
      <c r="AC150" s="1564"/>
      <c r="AD150" s="1564"/>
      <c r="AE150" s="1564"/>
      <c r="AF150" s="1564"/>
      <c r="AG150" s="1564"/>
      <c r="AH150" s="1564"/>
      <c r="AI150" s="1564"/>
      <c r="AJ150" s="1564"/>
      <c r="AK150" s="1564"/>
      <c r="AL150" s="1564"/>
      <c r="AM150" s="1564"/>
      <c r="AN150" s="1564"/>
      <c r="AO150" s="1564"/>
      <c r="AP150" s="1564"/>
      <c r="AQ150" s="1564"/>
      <c r="AR150" s="1564"/>
      <c r="AS150" s="1564"/>
      <c r="AT150" s="1564"/>
      <c r="AU150" s="1564"/>
      <c r="AV150" s="1564"/>
      <c r="AW150" s="1564"/>
      <c r="AX150" s="1564"/>
      <c r="AY150" s="1564"/>
      <c r="AZ150" s="1564"/>
      <c r="BA150" s="1564"/>
      <c r="BB150" s="1564"/>
      <c r="BC150" s="1564"/>
      <c r="BD150" s="1564"/>
      <c r="BE150" s="1564"/>
      <c r="BF150" s="1564"/>
      <c r="BG150" s="1564"/>
    </row>
    <row r="151" spans="1:59">
      <c r="A151" s="1564"/>
      <c r="B151" s="1564"/>
      <c r="C151" s="1564"/>
      <c r="D151" s="1564"/>
      <c r="E151" s="1564"/>
      <c r="F151" s="1564"/>
      <c r="G151" s="1564"/>
      <c r="H151" s="1564"/>
      <c r="I151" s="1564"/>
      <c r="J151" s="1564"/>
      <c r="K151" s="1564"/>
      <c r="L151" s="1564"/>
      <c r="M151" s="1564"/>
      <c r="N151" s="1564"/>
      <c r="O151" s="1564"/>
      <c r="P151" s="1564"/>
      <c r="Q151" s="1564"/>
      <c r="R151" s="1564"/>
      <c r="S151" s="1564"/>
      <c r="T151" s="1564"/>
      <c r="U151" s="1564"/>
      <c r="V151" s="1564"/>
      <c r="W151" s="1564"/>
      <c r="X151" s="1564"/>
      <c r="Y151" s="1564"/>
      <c r="Z151" s="1564"/>
      <c r="AA151" s="1564"/>
      <c r="AB151" s="1564"/>
      <c r="AC151" s="1564"/>
      <c r="AD151" s="1564"/>
      <c r="AE151" s="1564"/>
      <c r="AF151" s="1564"/>
      <c r="AG151" s="1564"/>
      <c r="AH151" s="1564"/>
      <c r="AI151" s="1564"/>
      <c r="AJ151" s="1564"/>
      <c r="AK151" s="1564"/>
      <c r="AL151" s="1564"/>
      <c r="AM151" s="1564"/>
      <c r="AN151" s="1564"/>
      <c r="AO151" s="1564"/>
      <c r="AP151" s="1564"/>
      <c r="AQ151" s="1564"/>
      <c r="AR151" s="1564"/>
      <c r="AS151" s="1564"/>
      <c r="AT151" s="1564"/>
      <c r="AU151" s="1564"/>
      <c r="AV151" s="1564"/>
      <c r="AW151" s="1564"/>
      <c r="AX151" s="1564"/>
      <c r="AY151" s="1564"/>
      <c r="AZ151" s="1564"/>
      <c r="BA151" s="1564"/>
      <c r="BB151" s="1564"/>
      <c r="BC151" s="1564"/>
      <c r="BD151" s="1564"/>
      <c r="BE151" s="1564"/>
      <c r="BF151" s="1564"/>
      <c r="BG151" s="1564"/>
    </row>
    <row r="152" spans="1:59">
      <c r="A152" s="1564"/>
      <c r="B152" s="1564"/>
      <c r="C152" s="1564"/>
      <c r="D152" s="1564"/>
      <c r="E152" s="1564"/>
      <c r="F152" s="1564"/>
      <c r="G152" s="1564"/>
      <c r="H152" s="1564"/>
      <c r="I152" s="1564"/>
      <c r="J152" s="1564"/>
      <c r="K152" s="1564"/>
      <c r="L152" s="1564"/>
      <c r="M152" s="1564"/>
      <c r="N152" s="1564"/>
      <c r="O152" s="1564"/>
      <c r="P152" s="1564"/>
      <c r="Q152" s="1564"/>
      <c r="R152" s="1564"/>
      <c r="S152" s="1564"/>
      <c r="T152" s="1564"/>
      <c r="U152" s="1564"/>
      <c r="V152" s="1564"/>
      <c r="W152" s="1564"/>
      <c r="X152" s="1564"/>
      <c r="Y152" s="1564"/>
      <c r="Z152" s="1564"/>
      <c r="AA152" s="1564"/>
      <c r="AB152" s="1564"/>
      <c r="AC152" s="1564"/>
      <c r="AD152" s="1564"/>
      <c r="AE152" s="1564"/>
      <c r="AF152" s="1564"/>
      <c r="AG152" s="1564"/>
      <c r="AH152" s="1564"/>
      <c r="AI152" s="1564"/>
      <c r="AJ152" s="1564"/>
      <c r="AK152" s="1564"/>
      <c r="AL152" s="1564"/>
      <c r="AM152" s="1564"/>
      <c r="AN152" s="1564"/>
      <c r="AO152" s="1564"/>
      <c r="AP152" s="1564"/>
      <c r="AQ152" s="1564"/>
      <c r="AR152" s="1564"/>
      <c r="AS152" s="1564"/>
      <c r="AT152" s="1564"/>
      <c r="AU152" s="1564"/>
      <c r="AV152" s="1564"/>
      <c r="AW152" s="1564"/>
      <c r="AX152" s="1564"/>
      <c r="AY152" s="1564"/>
      <c r="AZ152" s="1564"/>
      <c r="BA152" s="1564"/>
      <c r="BB152" s="1564"/>
      <c r="BC152" s="1564"/>
      <c r="BD152" s="1564"/>
      <c r="BE152" s="1564"/>
      <c r="BF152" s="1564"/>
      <c r="BG152" s="1564"/>
    </row>
    <row r="153" spans="1:59">
      <c r="A153" s="1564"/>
      <c r="B153" s="1564"/>
      <c r="C153" s="1564"/>
      <c r="D153" s="1564"/>
      <c r="E153" s="1564"/>
      <c r="F153" s="1564"/>
      <c r="G153" s="1564"/>
      <c r="H153" s="1564"/>
      <c r="I153" s="1564"/>
      <c r="J153" s="1564"/>
      <c r="K153" s="1564"/>
      <c r="L153" s="1564"/>
      <c r="M153" s="1564"/>
      <c r="N153" s="1564"/>
      <c r="O153" s="1564"/>
      <c r="P153" s="1564"/>
      <c r="Q153" s="1564"/>
      <c r="R153" s="1564"/>
      <c r="S153" s="1564"/>
      <c r="T153" s="1564"/>
      <c r="U153" s="1564"/>
      <c r="V153" s="1564"/>
      <c r="W153" s="1564"/>
      <c r="X153" s="1564"/>
      <c r="Y153" s="1564"/>
      <c r="Z153" s="1564"/>
      <c r="AA153" s="1564"/>
      <c r="AB153" s="1564"/>
      <c r="AC153" s="1564"/>
      <c r="AD153" s="1564"/>
      <c r="AE153" s="1564"/>
      <c r="AF153" s="1564"/>
      <c r="AG153" s="1564"/>
      <c r="AH153" s="1564"/>
      <c r="AI153" s="1564"/>
      <c r="AJ153" s="1564"/>
      <c r="AK153" s="1564"/>
      <c r="AL153" s="1564"/>
      <c r="AM153" s="1564"/>
      <c r="AN153" s="1564"/>
      <c r="AO153" s="1564"/>
      <c r="AP153" s="1564"/>
      <c r="AQ153" s="1564"/>
      <c r="AR153" s="1564"/>
      <c r="AS153" s="1564"/>
      <c r="AT153" s="1564"/>
      <c r="AU153" s="1564"/>
      <c r="AV153" s="1564"/>
      <c r="AW153" s="1564"/>
      <c r="AX153" s="1564"/>
      <c r="AY153" s="1564"/>
      <c r="AZ153" s="1564"/>
      <c r="BA153" s="1564"/>
      <c r="BB153" s="1564"/>
      <c r="BC153" s="1564"/>
      <c r="BD153" s="1564"/>
      <c r="BE153" s="1564"/>
      <c r="BF153" s="1564"/>
      <c r="BG153" s="1564"/>
    </row>
    <row r="154" spans="1:59">
      <c r="A154" s="1564"/>
      <c r="B154" s="1564"/>
      <c r="C154" s="1564"/>
      <c r="D154" s="1564"/>
      <c r="E154" s="1564"/>
      <c r="F154" s="1564"/>
      <c r="G154" s="1564"/>
      <c r="H154" s="1564"/>
      <c r="I154" s="1564"/>
      <c r="J154" s="1564"/>
      <c r="K154" s="1564"/>
      <c r="L154" s="1564"/>
      <c r="M154" s="1564"/>
      <c r="N154" s="1564"/>
      <c r="O154" s="1564"/>
      <c r="P154" s="1564"/>
      <c r="Q154" s="1564"/>
      <c r="R154" s="1564"/>
      <c r="S154" s="1564"/>
      <c r="T154" s="1564"/>
      <c r="U154" s="1564"/>
      <c r="V154" s="1564"/>
      <c r="W154" s="1564"/>
      <c r="X154" s="1564"/>
      <c r="Y154" s="1564"/>
      <c r="Z154" s="1564"/>
      <c r="AA154" s="1564"/>
      <c r="AB154" s="1564"/>
      <c r="AC154" s="1564"/>
      <c r="AD154" s="1564"/>
      <c r="AE154" s="1564"/>
      <c r="AF154" s="1564"/>
      <c r="AG154" s="1564"/>
      <c r="AH154" s="1564"/>
      <c r="AI154" s="1564"/>
      <c r="AJ154" s="1564"/>
      <c r="AK154" s="1564"/>
      <c r="AL154" s="1564"/>
      <c r="AM154" s="1564"/>
      <c r="AN154" s="1564"/>
      <c r="AO154" s="1564"/>
      <c r="AP154" s="1564"/>
      <c r="AQ154" s="1564"/>
      <c r="AR154" s="1564"/>
      <c r="AS154" s="1564"/>
      <c r="AT154" s="1564"/>
      <c r="AU154" s="1564"/>
      <c r="AV154" s="1564"/>
      <c r="AW154" s="1564"/>
      <c r="AX154" s="1564"/>
      <c r="AY154" s="1564"/>
      <c r="AZ154" s="1564"/>
      <c r="BA154" s="1564"/>
      <c r="BB154" s="1564"/>
      <c r="BC154" s="1564"/>
      <c r="BD154" s="1564"/>
      <c r="BE154" s="1564"/>
      <c r="BF154" s="1564"/>
      <c r="BG154" s="1564"/>
    </row>
    <row r="155" spans="1:59">
      <c r="A155" s="1564"/>
      <c r="B155" s="1564"/>
      <c r="C155" s="1564"/>
      <c r="D155" s="1564"/>
      <c r="E155" s="1564"/>
      <c r="F155" s="1564"/>
      <c r="G155" s="1564"/>
      <c r="H155" s="1564"/>
      <c r="I155" s="1564"/>
      <c r="J155" s="1564"/>
      <c r="K155" s="1564"/>
      <c r="L155" s="1564"/>
      <c r="M155" s="1564"/>
      <c r="N155" s="1564"/>
      <c r="O155" s="1564"/>
      <c r="P155" s="1564"/>
      <c r="Q155" s="1564"/>
      <c r="R155" s="1564"/>
      <c r="S155" s="1564"/>
      <c r="T155" s="1564"/>
      <c r="U155" s="1564"/>
      <c r="V155" s="1564"/>
      <c r="W155" s="1564"/>
      <c r="X155" s="1564"/>
      <c r="Y155" s="1564"/>
      <c r="Z155" s="1564"/>
      <c r="AA155" s="1564"/>
      <c r="AB155" s="1564"/>
      <c r="AC155" s="1564"/>
      <c r="AD155" s="1564"/>
      <c r="AE155" s="1564"/>
      <c r="AF155" s="1564"/>
      <c r="AG155" s="1564"/>
      <c r="AH155" s="1564"/>
      <c r="AI155" s="1564"/>
      <c r="AJ155" s="1564"/>
      <c r="AK155" s="1564"/>
      <c r="AL155" s="1564"/>
      <c r="AM155" s="1564"/>
      <c r="AN155" s="1564"/>
      <c r="AO155" s="1564"/>
      <c r="AP155" s="1564"/>
      <c r="AQ155" s="1564"/>
      <c r="AR155" s="1564"/>
      <c r="AS155" s="1564"/>
      <c r="AT155" s="1564"/>
      <c r="AU155" s="1564"/>
      <c r="AV155" s="1564"/>
      <c r="AW155" s="1564"/>
      <c r="AX155" s="1564"/>
      <c r="AY155" s="1564"/>
      <c r="AZ155" s="1564"/>
      <c r="BA155" s="1564"/>
      <c r="BB155" s="1564"/>
      <c r="BC155" s="1564"/>
      <c r="BD155" s="1564"/>
      <c r="BE155" s="1564"/>
      <c r="BF155" s="1564"/>
      <c r="BG155" s="1564"/>
    </row>
    <row r="156" spans="1:59">
      <c r="A156" s="1564"/>
      <c r="B156" s="1564"/>
      <c r="C156" s="1564"/>
      <c r="D156" s="1564"/>
      <c r="E156" s="1564"/>
      <c r="F156" s="1564"/>
      <c r="G156" s="1564"/>
      <c r="H156" s="1564"/>
      <c r="I156" s="1564"/>
      <c r="J156" s="1564"/>
      <c r="K156" s="1564"/>
      <c r="L156" s="1564"/>
      <c r="M156" s="1564"/>
      <c r="N156" s="1564"/>
      <c r="O156" s="1564"/>
      <c r="P156" s="1564"/>
      <c r="Q156" s="1564"/>
      <c r="R156" s="1564"/>
      <c r="S156" s="1564"/>
      <c r="T156" s="1564"/>
      <c r="U156" s="1564"/>
      <c r="V156" s="1564"/>
      <c r="W156" s="1564"/>
      <c r="X156" s="1564"/>
      <c r="Y156" s="1564"/>
      <c r="Z156" s="1564"/>
      <c r="AA156" s="1564"/>
      <c r="AB156" s="1564"/>
      <c r="AC156" s="1564"/>
      <c r="AD156" s="1564"/>
      <c r="AE156" s="1564"/>
      <c r="AF156" s="1564"/>
      <c r="AG156" s="1564"/>
      <c r="AH156" s="1564"/>
      <c r="AI156" s="1564"/>
      <c r="AJ156" s="1564"/>
      <c r="AK156" s="1564"/>
      <c r="AL156" s="1564"/>
      <c r="AM156" s="1564"/>
      <c r="AN156" s="1564"/>
      <c r="AO156" s="1564"/>
      <c r="AP156" s="1564"/>
      <c r="AQ156" s="1564"/>
      <c r="AR156" s="1564"/>
      <c r="AS156" s="1564"/>
      <c r="AT156" s="1564"/>
      <c r="AU156" s="1564"/>
      <c r="AV156" s="1564"/>
      <c r="AW156" s="1564"/>
      <c r="AX156" s="1564"/>
      <c r="AY156" s="1564"/>
      <c r="AZ156" s="1564"/>
      <c r="BA156" s="1564"/>
      <c r="BB156" s="1564"/>
      <c r="BC156" s="1564"/>
      <c r="BD156" s="1564"/>
      <c r="BE156" s="1564"/>
      <c r="BF156" s="1564"/>
      <c r="BG156" s="1564"/>
    </row>
    <row r="157" spans="1:59">
      <c r="A157" s="1564"/>
      <c r="B157" s="1564"/>
      <c r="C157" s="1564"/>
      <c r="D157" s="1564"/>
      <c r="E157" s="1564"/>
      <c r="F157" s="1564"/>
      <c r="G157" s="1564"/>
      <c r="H157" s="1564"/>
      <c r="I157" s="1564"/>
      <c r="J157" s="1564"/>
      <c r="K157" s="1564"/>
      <c r="L157" s="1564"/>
      <c r="M157" s="1564"/>
      <c r="N157" s="1564"/>
      <c r="O157" s="1564"/>
      <c r="P157" s="1564"/>
      <c r="Q157" s="1564"/>
      <c r="R157" s="1564"/>
      <c r="S157" s="1564"/>
      <c r="T157" s="1564"/>
      <c r="U157" s="1564"/>
      <c r="V157" s="1564"/>
      <c r="W157" s="1564"/>
      <c r="X157" s="1564"/>
      <c r="Y157" s="1564"/>
      <c r="Z157" s="1564"/>
      <c r="AA157" s="1564"/>
      <c r="AB157" s="1564"/>
      <c r="AC157" s="1564"/>
      <c r="AD157" s="1564"/>
      <c r="AE157" s="1564"/>
      <c r="AF157" s="1564"/>
      <c r="AG157" s="1564"/>
      <c r="AH157" s="1564"/>
      <c r="AI157" s="1564"/>
      <c r="AJ157" s="1564"/>
      <c r="AK157" s="1564"/>
      <c r="AL157" s="1564"/>
      <c r="AM157" s="1564"/>
      <c r="AN157" s="1564"/>
      <c r="AO157" s="1564"/>
      <c r="AP157" s="1564"/>
      <c r="AQ157" s="1564"/>
      <c r="AR157" s="1564"/>
      <c r="AS157" s="1564"/>
      <c r="AT157" s="1564"/>
      <c r="AU157" s="1564"/>
      <c r="AV157" s="1564"/>
      <c r="AW157" s="1564"/>
      <c r="AX157" s="1564"/>
      <c r="AY157" s="1564"/>
      <c r="AZ157" s="1564"/>
      <c r="BA157" s="1564"/>
      <c r="BB157" s="1564"/>
      <c r="BC157" s="1564"/>
      <c r="BD157" s="1564"/>
      <c r="BE157" s="1564"/>
      <c r="BF157" s="1564"/>
      <c r="BG157" s="1564"/>
    </row>
    <row r="158" spans="1:59">
      <c r="A158" s="1564"/>
      <c r="B158" s="1564"/>
      <c r="C158" s="1564"/>
      <c r="D158" s="1564"/>
      <c r="E158" s="1564"/>
      <c r="F158" s="1564"/>
      <c r="G158" s="1564"/>
      <c r="H158" s="1564"/>
      <c r="I158" s="1564"/>
      <c r="J158" s="1564"/>
      <c r="K158" s="1564"/>
      <c r="L158" s="1564"/>
      <c r="M158" s="1564"/>
      <c r="N158" s="1564"/>
      <c r="O158" s="1564"/>
      <c r="P158" s="1564"/>
      <c r="Q158" s="1564"/>
      <c r="R158" s="1564"/>
      <c r="S158" s="1564"/>
      <c r="T158" s="1564"/>
      <c r="U158" s="1564"/>
      <c r="V158" s="1564"/>
      <c r="W158" s="1564"/>
      <c r="X158" s="1564"/>
      <c r="Y158" s="1564"/>
      <c r="Z158" s="1564"/>
      <c r="AA158" s="1564"/>
      <c r="AB158" s="1564"/>
      <c r="AC158" s="1564"/>
      <c r="AD158" s="1564"/>
      <c r="AE158" s="1564"/>
      <c r="AF158" s="1564"/>
      <c r="AG158" s="1564"/>
      <c r="AH158" s="1564"/>
      <c r="AI158" s="1564"/>
      <c r="AJ158" s="1564"/>
      <c r="AK158" s="1564"/>
      <c r="AL158" s="1564"/>
      <c r="AM158" s="1564"/>
      <c r="AN158" s="1564"/>
      <c r="AO158" s="1564"/>
      <c r="AP158" s="1564"/>
      <c r="AQ158" s="1564"/>
      <c r="AR158" s="1564"/>
      <c r="AS158" s="1564"/>
      <c r="AT158" s="1564"/>
      <c r="AU158" s="1564"/>
      <c r="AV158" s="1564"/>
      <c r="AW158" s="1564"/>
      <c r="AX158" s="1564"/>
      <c r="AY158" s="1564"/>
      <c r="AZ158" s="1564"/>
      <c r="BA158" s="1564"/>
      <c r="BB158" s="1564"/>
      <c r="BC158" s="1564"/>
      <c r="BD158" s="1564"/>
      <c r="BE158" s="1564"/>
      <c r="BF158" s="1564"/>
      <c r="BG158" s="1564"/>
    </row>
    <row r="159" spans="1:59">
      <c r="A159" s="1564"/>
      <c r="B159" s="1564"/>
      <c r="C159" s="1564"/>
      <c r="D159" s="1564"/>
      <c r="E159" s="1564"/>
      <c r="F159" s="1564"/>
      <c r="G159" s="1564"/>
      <c r="H159" s="1564"/>
      <c r="I159" s="1564"/>
      <c r="J159" s="1564"/>
      <c r="K159" s="1564"/>
      <c r="L159" s="1564"/>
      <c r="M159" s="1564"/>
      <c r="N159" s="1564"/>
      <c r="O159" s="1564"/>
      <c r="P159" s="1564"/>
      <c r="Q159" s="1564"/>
      <c r="R159" s="1564"/>
      <c r="S159" s="1564"/>
      <c r="T159" s="1564"/>
      <c r="U159" s="1564"/>
      <c r="V159" s="1564"/>
      <c r="W159" s="1564"/>
      <c r="X159" s="1564"/>
      <c r="Y159" s="1564"/>
      <c r="Z159" s="1564"/>
      <c r="AA159" s="1564"/>
      <c r="AB159" s="1564"/>
      <c r="AC159" s="1564"/>
      <c r="AD159" s="1564"/>
      <c r="AE159" s="1564"/>
      <c r="AF159" s="1564"/>
      <c r="AG159" s="1564"/>
      <c r="AH159" s="1564"/>
      <c r="AI159" s="1564"/>
      <c r="AJ159" s="1564"/>
      <c r="AK159" s="1564"/>
      <c r="AL159" s="1564"/>
      <c r="AM159" s="1564"/>
      <c r="AN159" s="1564"/>
      <c r="AO159" s="1564"/>
      <c r="AP159" s="1564"/>
      <c r="AQ159" s="1564"/>
      <c r="AR159" s="1564"/>
      <c r="AS159" s="1564"/>
      <c r="AT159" s="1564"/>
      <c r="AU159" s="1564"/>
      <c r="AV159" s="1564"/>
      <c r="AW159" s="1564"/>
      <c r="AX159" s="1564"/>
      <c r="AY159" s="1564"/>
      <c r="AZ159" s="1564"/>
      <c r="BA159" s="1564"/>
      <c r="BB159" s="1564"/>
      <c r="BC159" s="1564"/>
      <c r="BD159" s="1564"/>
      <c r="BE159" s="1564"/>
      <c r="BF159" s="1564"/>
      <c r="BG159" s="1564"/>
    </row>
    <row r="160" spans="1:59">
      <c r="A160" s="1564"/>
      <c r="B160" s="1564"/>
      <c r="C160" s="1564"/>
      <c r="D160" s="1564"/>
      <c r="E160" s="1564"/>
      <c r="F160" s="1564"/>
      <c r="G160" s="1564"/>
      <c r="H160" s="1564"/>
      <c r="I160" s="1564"/>
      <c r="J160" s="1564"/>
      <c r="K160" s="1564"/>
      <c r="L160" s="1564"/>
      <c r="M160" s="1564"/>
      <c r="N160" s="1564"/>
      <c r="O160" s="1564"/>
      <c r="P160" s="1564"/>
      <c r="Q160" s="1564"/>
      <c r="R160" s="1564"/>
      <c r="S160" s="1564"/>
      <c r="T160" s="1564"/>
      <c r="U160" s="1564"/>
      <c r="V160" s="1564"/>
      <c r="W160" s="1564"/>
      <c r="X160" s="1564"/>
      <c r="Y160" s="1564"/>
      <c r="Z160" s="1564"/>
      <c r="AA160" s="1564"/>
      <c r="AB160" s="1564"/>
      <c r="AC160" s="1564"/>
      <c r="AD160" s="1564"/>
      <c r="AE160" s="1564"/>
      <c r="AF160" s="1564"/>
      <c r="AG160" s="1564"/>
      <c r="AH160" s="1564"/>
      <c r="AI160" s="1564"/>
      <c r="AJ160" s="1564"/>
      <c r="AK160" s="1564"/>
      <c r="AL160" s="1564"/>
      <c r="AM160" s="1564"/>
      <c r="AN160" s="1564"/>
      <c r="AO160" s="1564"/>
      <c r="AP160" s="1564"/>
      <c r="AQ160" s="1564"/>
      <c r="AR160" s="1564"/>
      <c r="AS160" s="1564"/>
      <c r="AT160" s="1564"/>
      <c r="AU160" s="1564"/>
      <c r="AV160" s="1564"/>
      <c r="AW160" s="1564"/>
      <c r="AX160" s="1564"/>
      <c r="AY160" s="1564"/>
      <c r="AZ160" s="1564"/>
      <c r="BA160" s="1564"/>
      <c r="BB160" s="1564"/>
      <c r="BC160" s="1564"/>
      <c r="BD160" s="1564"/>
      <c r="BE160" s="1564"/>
      <c r="BF160" s="1564"/>
      <c r="BG160" s="1564"/>
    </row>
    <row r="161" spans="1:59">
      <c r="A161" s="1564"/>
      <c r="B161" s="1564"/>
      <c r="C161" s="1564"/>
      <c r="D161" s="1564"/>
      <c r="E161" s="1564"/>
      <c r="F161" s="1564"/>
      <c r="G161" s="1564"/>
      <c r="H161" s="1564"/>
      <c r="I161" s="1564"/>
      <c r="J161" s="1564"/>
      <c r="K161" s="1564"/>
      <c r="L161" s="1564"/>
      <c r="M161" s="1564"/>
      <c r="N161" s="1564"/>
      <c r="O161" s="1564"/>
      <c r="P161" s="1564"/>
      <c r="Q161" s="1564"/>
      <c r="R161" s="1564"/>
      <c r="S161" s="1564"/>
      <c r="T161" s="1564"/>
      <c r="U161" s="1564"/>
      <c r="V161" s="1564"/>
      <c r="W161" s="1564"/>
      <c r="X161" s="1564"/>
      <c r="Y161" s="1564"/>
      <c r="Z161" s="1564"/>
      <c r="AA161" s="1564"/>
      <c r="AB161" s="1564"/>
      <c r="AC161" s="1564"/>
      <c r="AD161" s="1564"/>
      <c r="AE161" s="1564"/>
      <c r="AF161" s="1564"/>
      <c r="AG161" s="1564"/>
      <c r="AH161" s="1564"/>
      <c r="AI161" s="1564"/>
      <c r="AJ161" s="1564"/>
      <c r="AK161" s="1564"/>
      <c r="AL161" s="1564"/>
      <c r="AM161" s="1564"/>
      <c r="AN161" s="1564"/>
      <c r="AO161" s="1564"/>
      <c r="AP161" s="1564"/>
      <c r="AQ161" s="1564"/>
      <c r="AR161" s="1564"/>
      <c r="AS161" s="1564"/>
      <c r="AT161" s="1564"/>
      <c r="AU161" s="1564"/>
      <c r="AV161" s="1564"/>
      <c r="AW161" s="1564"/>
      <c r="AX161" s="1564"/>
      <c r="AY161" s="1564"/>
      <c r="AZ161" s="1564"/>
      <c r="BA161" s="1564"/>
      <c r="BB161" s="1564"/>
      <c r="BC161" s="1564"/>
      <c r="BD161" s="1564"/>
      <c r="BE161" s="1564"/>
      <c r="BF161" s="1564"/>
      <c r="BG161" s="1564"/>
    </row>
    <row r="162" spans="1:59">
      <c r="A162" s="1564"/>
      <c r="B162" s="1564"/>
      <c r="C162" s="1564"/>
      <c r="D162" s="1564"/>
      <c r="E162" s="1564"/>
      <c r="F162" s="1564"/>
      <c r="G162" s="1564"/>
      <c r="H162" s="1564"/>
      <c r="I162" s="1564"/>
      <c r="J162" s="1564"/>
      <c r="K162" s="1564"/>
      <c r="L162" s="1564"/>
      <c r="M162" s="1564"/>
      <c r="N162" s="1564"/>
      <c r="O162" s="1564"/>
      <c r="P162" s="1564"/>
      <c r="Q162" s="1564"/>
      <c r="R162" s="1564"/>
      <c r="S162" s="1564"/>
      <c r="T162" s="1564"/>
      <c r="U162" s="1564"/>
      <c r="V162" s="1564"/>
      <c r="W162" s="1564"/>
      <c r="X162" s="1564"/>
      <c r="Y162" s="1564"/>
      <c r="Z162" s="1564"/>
      <c r="AA162" s="1564"/>
      <c r="AB162" s="1564"/>
      <c r="AC162" s="1564"/>
      <c r="AD162" s="1564"/>
      <c r="AE162" s="1564"/>
      <c r="AF162" s="1564"/>
      <c r="AG162" s="1564"/>
      <c r="AH162" s="1564"/>
      <c r="AI162" s="1564"/>
      <c r="AJ162" s="1564"/>
      <c r="AK162" s="1564"/>
      <c r="AL162" s="1564"/>
      <c r="AM162" s="1564"/>
      <c r="AN162" s="1564"/>
      <c r="AO162" s="1564"/>
      <c r="AP162" s="1564"/>
      <c r="AQ162" s="1564"/>
      <c r="AR162" s="1564"/>
      <c r="AS162" s="1564"/>
      <c r="AT162" s="1564"/>
      <c r="AU162" s="1564"/>
      <c r="AV162" s="1564"/>
      <c r="AW162" s="1564"/>
      <c r="AX162" s="1564"/>
      <c r="AY162" s="1564"/>
      <c r="AZ162" s="1564"/>
      <c r="BA162" s="1564"/>
      <c r="BB162" s="1564"/>
      <c r="BC162" s="1564"/>
      <c r="BD162" s="1564"/>
      <c r="BE162" s="1564"/>
      <c r="BF162" s="1564"/>
      <c r="BG162" s="1564"/>
    </row>
    <row r="163" spans="1:59">
      <c r="A163" s="1564"/>
      <c r="B163" s="1564"/>
      <c r="C163" s="1564"/>
      <c r="D163" s="1564"/>
      <c r="E163" s="1564"/>
      <c r="F163" s="1564"/>
      <c r="G163" s="1564"/>
      <c r="H163" s="1564"/>
      <c r="I163" s="1564"/>
      <c r="J163" s="1564"/>
      <c r="K163" s="1564"/>
      <c r="L163" s="1564"/>
      <c r="M163" s="1564"/>
      <c r="N163" s="1564"/>
      <c r="O163" s="1564"/>
      <c r="P163" s="1564"/>
      <c r="Q163" s="1564"/>
      <c r="R163" s="1564"/>
      <c r="S163" s="1564"/>
      <c r="T163" s="1564"/>
      <c r="U163" s="1564"/>
      <c r="V163" s="1564"/>
      <c r="W163" s="1564"/>
      <c r="X163" s="1564"/>
      <c r="Y163" s="1564"/>
      <c r="Z163" s="1564"/>
      <c r="AA163" s="1564"/>
      <c r="AB163" s="1564"/>
      <c r="AC163" s="1564"/>
      <c r="AD163" s="1564"/>
      <c r="AE163" s="1564"/>
      <c r="AF163" s="1564"/>
      <c r="AG163" s="1564"/>
      <c r="AH163" s="1564"/>
      <c r="AI163" s="1564"/>
      <c r="AJ163" s="1564"/>
      <c r="AK163" s="1564"/>
      <c r="AL163" s="1564"/>
      <c r="AM163" s="1564"/>
      <c r="AN163" s="1564"/>
      <c r="AO163" s="1564"/>
      <c r="AP163" s="1564"/>
      <c r="AQ163" s="1564"/>
      <c r="AR163" s="1564"/>
      <c r="AS163" s="1564"/>
      <c r="AT163" s="1564"/>
      <c r="AU163" s="1564"/>
      <c r="AV163" s="1564"/>
      <c r="AW163" s="1564"/>
      <c r="AX163" s="1564"/>
      <c r="AY163" s="1564"/>
      <c r="AZ163" s="1564"/>
      <c r="BA163" s="1564"/>
      <c r="BB163" s="1564"/>
      <c r="BC163" s="1564"/>
      <c r="BD163" s="1564"/>
      <c r="BE163" s="1564"/>
      <c r="BF163" s="1564"/>
      <c r="BG163" s="1564"/>
    </row>
    <row r="164" spans="1:59">
      <c r="A164" s="1564"/>
      <c r="B164" s="1564"/>
      <c r="C164" s="1564"/>
      <c r="D164" s="1564"/>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c r="Y164" s="1564"/>
      <c r="Z164" s="1564"/>
      <c r="AA164" s="1564"/>
      <c r="AB164" s="1564"/>
      <c r="AC164" s="1564"/>
      <c r="AD164" s="1564"/>
      <c r="AE164" s="1564"/>
      <c r="AF164" s="1564"/>
      <c r="AG164" s="1564"/>
      <c r="AH164" s="1564"/>
      <c r="AI164" s="1564"/>
      <c r="AJ164" s="1564"/>
      <c r="AK164" s="1564"/>
      <c r="AL164" s="1564"/>
      <c r="AM164" s="1564"/>
      <c r="AN164" s="1564"/>
      <c r="AO164" s="1564"/>
      <c r="AP164" s="1564"/>
      <c r="AQ164" s="1564"/>
      <c r="AR164" s="1564"/>
      <c r="AS164" s="1564"/>
      <c r="AT164" s="1564"/>
      <c r="AU164" s="1564"/>
      <c r="AV164" s="1564"/>
      <c r="AW164" s="1564"/>
      <c r="AX164" s="1564"/>
      <c r="AY164" s="1564"/>
      <c r="AZ164" s="1564"/>
      <c r="BA164" s="1564"/>
      <c r="BB164" s="1564"/>
      <c r="BC164" s="1564"/>
      <c r="BD164" s="1564"/>
      <c r="BE164" s="1564"/>
      <c r="BF164" s="1564"/>
      <c r="BG164" s="1564"/>
    </row>
    <row r="165" spans="1:59">
      <c r="A165" s="1564"/>
      <c r="B165" s="1564"/>
      <c r="C165" s="1564"/>
      <c r="D165" s="1564"/>
      <c r="E165" s="1564"/>
      <c r="F165" s="1564"/>
      <c r="G165" s="1564"/>
      <c r="H165" s="1564"/>
      <c r="I165" s="1564"/>
      <c r="J165" s="1564"/>
      <c r="K165" s="1564"/>
      <c r="L165" s="1564"/>
      <c r="M165" s="1564"/>
      <c r="N165" s="1564"/>
      <c r="O165" s="1564"/>
      <c r="P165" s="1564"/>
      <c r="Q165" s="1564"/>
      <c r="R165" s="1564"/>
      <c r="S165" s="1564"/>
      <c r="T165" s="1564"/>
      <c r="U165" s="1564"/>
      <c r="V165" s="1564"/>
      <c r="W165" s="1564"/>
      <c r="X165" s="1564"/>
      <c r="Y165" s="1564"/>
      <c r="Z165" s="1564"/>
      <c r="AA165" s="1564"/>
      <c r="AB165" s="1564"/>
      <c r="AC165" s="1564"/>
      <c r="AD165" s="1564"/>
      <c r="AE165" s="1564"/>
      <c r="AF165" s="1564"/>
      <c r="AG165" s="1564"/>
      <c r="AH165" s="1564"/>
      <c r="AI165" s="1564"/>
      <c r="AJ165" s="1564"/>
      <c r="AK165" s="1564"/>
      <c r="AL165" s="1564"/>
      <c r="AM165" s="1564"/>
      <c r="AN165" s="1564"/>
      <c r="AO165" s="1564"/>
      <c r="AP165" s="1564"/>
      <c r="AQ165" s="1564"/>
      <c r="AR165" s="1564"/>
      <c r="AS165" s="1564"/>
      <c r="AT165" s="1564"/>
      <c r="AU165" s="1564"/>
      <c r="AV165" s="1564"/>
      <c r="AW165" s="1564"/>
      <c r="AX165" s="1564"/>
      <c r="AY165" s="1564"/>
      <c r="AZ165" s="1564"/>
      <c r="BA165" s="1564"/>
      <c r="BB165" s="1564"/>
      <c r="BC165" s="1564"/>
      <c r="BD165" s="1564"/>
      <c r="BE165" s="1564"/>
      <c r="BF165" s="1564"/>
      <c r="BG165" s="1564"/>
    </row>
    <row r="166" spans="1:59">
      <c r="A166" s="1564"/>
      <c r="B166" s="1564"/>
      <c r="C166" s="1564"/>
      <c r="D166" s="1564"/>
      <c r="E166" s="1564"/>
      <c r="F166" s="1564"/>
      <c r="G166" s="1564"/>
      <c r="H166" s="1564"/>
      <c r="I166" s="1564"/>
      <c r="J166" s="1564"/>
      <c r="K166" s="1564"/>
      <c r="L166" s="1564"/>
      <c r="M166" s="1564"/>
      <c r="N166" s="1564"/>
      <c r="O166" s="1564"/>
      <c r="P166" s="1564"/>
      <c r="Q166" s="1564"/>
      <c r="R166" s="1564"/>
      <c r="S166" s="1564"/>
      <c r="T166" s="1564"/>
      <c r="U166" s="1564"/>
      <c r="V166" s="1564"/>
      <c r="W166" s="1564"/>
      <c r="X166" s="1564"/>
      <c r="Y166" s="1564"/>
      <c r="Z166" s="1564"/>
      <c r="AA166" s="1564"/>
      <c r="AB166" s="1564"/>
      <c r="AC166" s="1564"/>
      <c r="AD166" s="1564"/>
      <c r="AE166" s="1564"/>
      <c r="AF166" s="1564"/>
      <c r="AG166" s="1564"/>
      <c r="AH166" s="1564"/>
      <c r="AI166" s="1564"/>
      <c r="AJ166" s="1564"/>
      <c r="AK166" s="1564"/>
      <c r="AL166" s="1564"/>
      <c r="AM166" s="1564"/>
      <c r="AN166" s="1564"/>
      <c r="AO166" s="1564"/>
      <c r="AP166" s="1564"/>
      <c r="AQ166" s="1564"/>
      <c r="AR166" s="1564"/>
      <c r="AS166" s="1564"/>
      <c r="AT166" s="1564"/>
      <c r="AU166" s="1564"/>
      <c r="AV166" s="1564"/>
      <c r="AW166" s="1564"/>
      <c r="AX166" s="1564"/>
      <c r="AY166" s="1564"/>
      <c r="AZ166" s="1564"/>
      <c r="BA166" s="1564"/>
      <c r="BB166" s="1564"/>
      <c r="BC166" s="1564"/>
      <c r="BD166" s="1564"/>
      <c r="BE166" s="1564"/>
      <c r="BF166" s="1564"/>
      <c r="BG166" s="1564"/>
    </row>
    <row r="167" spans="1:59">
      <c r="A167" s="1564"/>
      <c r="B167" s="1564"/>
      <c r="C167" s="1564"/>
      <c r="D167" s="1564"/>
      <c r="E167" s="1564"/>
      <c r="F167" s="1564"/>
      <c r="G167" s="1564"/>
      <c r="H167" s="1564"/>
      <c r="I167" s="1564"/>
      <c r="J167" s="1564"/>
      <c r="K167" s="1564"/>
      <c r="L167" s="1564"/>
      <c r="M167" s="1564"/>
      <c r="N167" s="1564"/>
      <c r="O167" s="1564"/>
      <c r="P167" s="1564"/>
      <c r="Q167" s="1564"/>
      <c r="R167" s="1564"/>
      <c r="S167" s="1564"/>
      <c r="T167" s="1564"/>
      <c r="U167" s="1564"/>
      <c r="V167" s="1564"/>
      <c r="W167" s="1564"/>
      <c r="X167" s="1564"/>
      <c r="Y167" s="1564"/>
      <c r="Z167" s="1564"/>
      <c r="AA167" s="1564"/>
      <c r="AB167" s="1564"/>
      <c r="AC167" s="1564"/>
      <c r="AD167" s="1564"/>
      <c r="AE167" s="1564"/>
      <c r="AF167" s="1564"/>
      <c r="AG167" s="1564"/>
      <c r="AH167" s="1564"/>
      <c r="AI167" s="1564"/>
      <c r="AJ167" s="1564"/>
      <c r="AK167" s="1564"/>
      <c r="AL167" s="1564"/>
      <c r="AM167" s="1564"/>
      <c r="AN167" s="1564"/>
      <c r="AO167" s="1564"/>
      <c r="AP167" s="1564"/>
      <c r="AQ167" s="1564"/>
      <c r="AR167" s="1564"/>
      <c r="AS167" s="1564"/>
      <c r="AT167" s="1564"/>
      <c r="AU167" s="1564"/>
      <c r="AV167" s="1564"/>
      <c r="AW167" s="1564"/>
      <c r="AX167" s="1564"/>
      <c r="AY167" s="1564"/>
      <c r="AZ167" s="1564"/>
      <c r="BA167" s="1564"/>
      <c r="BB167" s="1564"/>
      <c r="BC167" s="1564"/>
      <c r="BD167" s="1564"/>
      <c r="BE167" s="1564"/>
      <c r="BF167" s="1564"/>
      <c r="BG167" s="1564"/>
    </row>
    <row r="168" spans="1:59">
      <c r="A168" s="1564"/>
      <c r="B168" s="1564"/>
      <c r="C168" s="1564"/>
      <c r="D168" s="1564"/>
      <c r="E168" s="1564"/>
      <c r="F168" s="1564"/>
      <c r="G168" s="1564"/>
      <c r="H168" s="1564"/>
      <c r="I168" s="1564"/>
      <c r="J168" s="1564"/>
      <c r="K168" s="1564"/>
      <c r="L168" s="1564"/>
      <c r="M168" s="1564"/>
      <c r="N168" s="1564"/>
      <c r="O168" s="1564"/>
      <c r="P168" s="1564"/>
      <c r="Q168" s="1564"/>
      <c r="R168" s="1564"/>
      <c r="S168" s="1564"/>
      <c r="T168" s="1564"/>
      <c r="U168" s="1564"/>
      <c r="V168" s="1564"/>
      <c r="W168" s="1564"/>
      <c r="X168" s="1564"/>
      <c r="Y168" s="1564"/>
      <c r="Z168" s="1564"/>
      <c r="AA168" s="1564"/>
      <c r="AB168" s="1564"/>
      <c r="AC168" s="1564"/>
      <c r="AD168" s="1564"/>
      <c r="AE168" s="1564"/>
      <c r="AF168" s="1564"/>
      <c r="AG168" s="1564"/>
      <c r="AH168" s="1564"/>
      <c r="AI168" s="1564"/>
      <c r="AJ168" s="1564"/>
      <c r="AK168" s="1564"/>
      <c r="AL168" s="1564"/>
      <c r="AM168" s="1564"/>
      <c r="AN168" s="1564"/>
      <c r="AO168" s="1564"/>
      <c r="AP168" s="1564"/>
      <c r="AQ168" s="1564"/>
      <c r="AR168" s="1564"/>
      <c r="AS168" s="1564"/>
      <c r="AT168" s="1564"/>
      <c r="AU168" s="1564"/>
      <c r="AV168" s="1564"/>
      <c r="AW168" s="1564"/>
      <c r="AX168" s="1564"/>
      <c r="AY168" s="1564"/>
      <c r="AZ168" s="1564"/>
      <c r="BA168" s="1564"/>
      <c r="BB168" s="1564"/>
      <c r="BC168" s="1564"/>
      <c r="BD168" s="1564"/>
      <c r="BE168" s="1564"/>
      <c r="BF168" s="1564"/>
      <c r="BG168" s="1564"/>
    </row>
    <row r="169" spans="1:59">
      <c r="A169" s="1564"/>
      <c r="B169" s="1564"/>
      <c r="C169" s="1564"/>
      <c r="D169" s="1564"/>
      <c r="E169" s="1564"/>
      <c r="F169" s="1564"/>
      <c r="G169" s="1564"/>
      <c r="H169" s="1564"/>
      <c r="I169" s="1564"/>
      <c r="J169" s="1564"/>
      <c r="K169" s="1564"/>
      <c r="L169" s="1564"/>
      <c r="M169" s="1564"/>
      <c r="N169" s="1564"/>
      <c r="O169" s="1564"/>
      <c r="P169" s="1564"/>
      <c r="Q169" s="1564"/>
      <c r="R169" s="1564"/>
      <c r="S169" s="1564"/>
      <c r="T169" s="1564"/>
      <c r="U169" s="1564"/>
      <c r="V169" s="1564"/>
      <c r="W169" s="1564"/>
      <c r="X169" s="1564"/>
      <c r="Y169" s="1564"/>
      <c r="Z169" s="1564"/>
      <c r="AA169" s="1564"/>
      <c r="AB169" s="1564"/>
      <c r="AC169" s="1564"/>
      <c r="AD169" s="1564"/>
      <c r="AE169" s="1564"/>
      <c r="AF169" s="1564"/>
      <c r="AG169" s="1564"/>
      <c r="AH169" s="1564"/>
      <c r="AI169" s="1564"/>
      <c r="AJ169" s="1564"/>
      <c r="AK169" s="1564"/>
      <c r="AL169" s="1564"/>
      <c r="AM169" s="1564"/>
      <c r="AN169" s="1564"/>
      <c r="AO169" s="1564"/>
      <c r="AP169" s="1564"/>
      <c r="AQ169" s="1564"/>
      <c r="AR169" s="1564"/>
      <c r="AS169" s="1564"/>
      <c r="AT169" s="1564"/>
      <c r="AU169" s="1564"/>
      <c r="AV169" s="1564"/>
      <c r="AW169" s="1564"/>
      <c r="AX169" s="1564"/>
      <c r="AY169" s="1564"/>
      <c r="AZ169" s="1564"/>
      <c r="BA169" s="1564"/>
      <c r="BB169" s="1564"/>
      <c r="BC169" s="1564"/>
      <c r="BD169" s="1564"/>
      <c r="BE169" s="1564"/>
      <c r="BF169" s="1564"/>
      <c r="BG169" s="1564"/>
    </row>
    <row r="170" spans="1:59">
      <c r="A170" s="1564"/>
      <c r="B170" s="1564"/>
      <c r="C170" s="1564"/>
      <c r="D170" s="1564"/>
      <c r="E170" s="1564"/>
      <c r="F170" s="1564"/>
      <c r="G170" s="1564"/>
      <c r="H170" s="1564"/>
      <c r="I170" s="1564"/>
      <c r="J170" s="1564"/>
      <c r="K170" s="1564"/>
      <c r="L170" s="1564"/>
      <c r="M170" s="1564"/>
      <c r="N170" s="1564"/>
      <c r="O170" s="1564"/>
      <c r="P170" s="1564"/>
      <c r="Q170" s="1564"/>
      <c r="R170" s="1564"/>
      <c r="S170" s="1564"/>
      <c r="T170" s="1564"/>
      <c r="U170" s="1564"/>
      <c r="V170" s="1564"/>
      <c r="W170" s="1564"/>
      <c r="X170" s="1564"/>
      <c r="Y170" s="1564"/>
      <c r="Z170" s="1564"/>
      <c r="AA170" s="1564"/>
      <c r="AB170" s="1564"/>
      <c r="AC170" s="1564"/>
      <c r="AD170" s="1564"/>
      <c r="AE170" s="1564"/>
      <c r="AF170" s="1564"/>
      <c r="AG170" s="1564"/>
      <c r="AH170" s="1564"/>
      <c r="AI170" s="1564"/>
      <c r="AJ170" s="1564"/>
      <c r="AK170" s="1564"/>
      <c r="AL170" s="1564"/>
      <c r="AM170" s="1564"/>
      <c r="AN170" s="1564"/>
      <c r="AO170" s="1564"/>
      <c r="AP170" s="1564"/>
      <c r="AQ170" s="1564"/>
      <c r="AR170" s="1564"/>
      <c r="AS170" s="1564"/>
      <c r="AT170" s="1564"/>
      <c r="AU170" s="1564"/>
      <c r="AV170" s="1564"/>
      <c r="AW170" s="1564"/>
      <c r="AX170" s="1564"/>
      <c r="AY170" s="1564"/>
      <c r="AZ170" s="1564"/>
      <c r="BA170" s="1564"/>
      <c r="BB170" s="1564"/>
      <c r="BC170" s="1564"/>
      <c r="BD170" s="1564"/>
      <c r="BE170" s="1564"/>
      <c r="BF170" s="1564"/>
      <c r="BG170" s="1564"/>
    </row>
    <row r="171" spans="1:59">
      <c r="A171" s="1564"/>
      <c r="B171" s="1564"/>
      <c r="C171" s="1564"/>
      <c r="D171" s="1564"/>
      <c r="E171" s="1564"/>
      <c r="F171" s="1564"/>
      <c r="G171" s="1564"/>
      <c r="H171" s="1564"/>
      <c r="I171" s="1564"/>
      <c r="J171" s="1564"/>
      <c r="K171" s="1564"/>
      <c r="L171" s="1564"/>
      <c r="M171" s="1564"/>
      <c r="N171" s="1564"/>
      <c r="O171" s="1564"/>
      <c r="P171" s="1564"/>
      <c r="Q171" s="1564"/>
      <c r="R171" s="1564"/>
      <c r="S171" s="1564"/>
      <c r="T171" s="1564"/>
      <c r="U171" s="1564"/>
      <c r="V171" s="1564"/>
      <c r="W171" s="1564"/>
      <c r="X171" s="1564"/>
      <c r="Y171" s="1564"/>
      <c r="Z171" s="1564"/>
      <c r="AA171" s="1564"/>
      <c r="AB171" s="1564"/>
      <c r="AC171" s="1564"/>
      <c r="AD171" s="1564"/>
      <c r="AE171" s="1564"/>
      <c r="AF171" s="1564"/>
      <c r="AG171" s="1564"/>
      <c r="AH171" s="1564"/>
      <c r="AI171" s="1564"/>
      <c r="AJ171" s="1564"/>
      <c r="AK171" s="1564"/>
      <c r="AL171" s="1564"/>
      <c r="AM171" s="1564"/>
      <c r="AN171" s="1564"/>
      <c r="AO171" s="1564"/>
      <c r="AP171" s="1564"/>
      <c r="AQ171" s="1564"/>
      <c r="AR171" s="1564"/>
      <c r="AS171" s="1564"/>
      <c r="AT171" s="1564"/>
      <c r="AU171" s="1564"/>
      <c r="AV171" s="1564"/>
      <c r="AW171" s="1564"/>
      <c r="AX171" s="1564"/>
      <c r="AY171" s="1564"/>
      <c r="AZ171" s="1564"/>
      <c r="BA171" s="1564"/>
      <c r="BB171" s="1564"/>
      <c r="BC171" s="1564"/>
      <c r="BD171" s="1564"/>
      <c r="BE171" s="1564"/>
      <c r="BF171" s="1564"/>
      <c r="BG171" s="1564"/>
    </row>
    <row r="172" spans="1:59">
      <c r="A172" s="1564"/>
      <c r="B172" s="1564"/>
      <c r="C172" s="1564"/>
      <c r="D172" s="1564"/>
      <c r="E172" s="1564"/>
      <c r="F172" s="1564"/>
      <c r="G172" s="1564"/>
      <c r="H172" s="1564"/>
      <c r="I172" s="1564"/>
      <c r="J172" s="1564"/>
      <c r="K172" s="1564"/>
      <c r="L172" s="1564"/>
      <c r="M172" s="1564"/>
      <c r="N172" s="1564"/>
      <c r="O172" s="1564"/>
      <c r="P172" s="1564"/>
      <c r="Q172" s="1564"/>
      <c r="R172" s="1564"/>
      <c r="S172" s="1564"/>
      <c r="T172" s="1564"/>
      <c r="U172" s="1564"/>
      <c r="V172" s="1564"/>
      <c r="W172" s="1564"/>
      <c r="X172" s="1564"/>
      <c r="Y172" s="1564"/>
      <c r="Z172" s="1564"/>
      <c r="AA172" s="1564"/>
      <c r="AB172" s="1564"/>
      <c r="AC172" s="1564"/>
      <c r="AD172" s="1564"/>
      <c r="AE172" s="1564"/>
      <c r="AF172" s="1564"/>
      <c r="AG172" s="1564"/>
      <c r="AH172" s="1564"/>
      <c r="AI172" s="1564"/>
      <c r="AJ172" s="1564"/>
      <c r="AK172" s="1564"/>
      <c r="AL172" s="1564"/>
      <c r="AM172" s="1564"/>
      <c r="AN172" s="1564"/>
      <c r="AO172" s="1564"/>
      <c r="AP172" s="1564"/>
      <c r="AQ172" s="1564"/>
      <c r="AR172" s="1564"/>
      <c r="AS172" s="1564"/>
      <c r="AT172" s="1564"/>
      <c r="AU172" s="1564"/>
      <c r="AV172" s="1564"/>
      <c r="AW172" s="1564"/>
      <c r="AX172" s="1564"/>
      <c r="AY172" s="1564"/>
      <c r="AZ172" s="1564"/>
      <c r="BA172" s="1564"/>
      <c r="BB172" s="1564"/>
      <c r="BC172" s="1564"/>
      <c r="BD172" s="1564"/>
      <c r="BE172" s="1564"/>
      <c r="BF172" s="1564"/>
      <c r="BG172" s="1564"/>
    </row>
    <row r="173" spans="1:59">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c r="AA173" s="1564"/>
      <c r="AB173" s="1564"/>
      <c r="AC173" s="1564"/>
      <c r="AD173" s="1564"/>
      <c r="AE173" s="1564"/>
      <c r="AF173" s="1564"/>
      <c r="AG173" s="1564"/>
      <c r="AH173" s="1564"/>
      <c r="AI173" s="1564"/>
      <c r="AJ173" s="1564"/>
      <c r="AK173" s="1564"/>
      <c r="AL173" s="1564"/>
      <c r="AM173" s="1564"/>
      <c r="AN173" s="1564"/>
      <c r="AO173" s="1564"/>
      <c r="AP173" s="1564"/>
      <c r="AQ173" s="1564"/>
      <c r="AR173" s="1564"/>
      <c r="AS173" s="1564"/>
      <c r="AT173" s="1564"/>
      <c r="AU173" s="1564"/>
      <c r="AV173" s="1564"/>
      <c r="AW173" s="1564"/>
      <c r="AX173" s="1564"/>
      <c r="AY173" s="1564"/>
      <c r="AZ173" s="1564"/>
      <c r="BA173" s="1564"/>
      <c r="BB173" s="1564"/>
      <c r="BC173" s="1564"/>
      <c r="BD173" s="1564"/>
      <c r="BE173" s="1564"/>
      <c r="BF173" s="1564"/>
      <c r="BG173" s="1564"/>
    </row>
    <row r="174" spans="1:59">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c r="AA174" s="1564"/>
      <c r="AB174" s="1564"/>
      <c r="AC174" s="1564"/>
      <c r="AD174" s="1564"/>
      <c r="AE174" s="1564"/>
      <c r="AF174" s="1564"/>
      <c r="AG174" s="1564"/>
      <c r="AH174" s="1564"/>
      <c r="AI174" s="1564"/>
      <c r="AJ174" s="1564"/>
      <c r="AK174" s="1564"/>
      <c r="AL174" s="1564"/>
      <c r="AM174" s="1564"/>
      <c r="AN174" s="1564"/>
      <c r="AO174" s="1564"/>
      <c r="AP174" s="1564"/>
      <c r="AQ174" s="1564"/>
      <c r="AR174" s="1564"/>
      <c r="AS174" s="1564"/>
      <c r="AT174" s="1564"/>
      <c r="AU174" s="1564"/>
      <c r="AV174" s="1564"/>
      <c r="AW174" s="1564"/>
      <c r="AX174" s="1564"/>
      <c r="AY174" s="1564"/>
      <c r="AZ174" s="1564"/>
      <c r="BA174" s="1564"/>
      <c r="BB174" s="1564"/>
      <c r="BC174" s="1564"/>
      <c r="BD174" s="1564"/>
      <c r="BE174" s="1564"/>
      <c r="BF174" s="1564"/>
      <c r="BG174" s="1564"/>
    </row>
    <row r="175" spans="1:59">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c r="AA175" s="1564"/>
      <c r="AB175" s="1564"/>
      <c r="AC175" s="1564"/>
      <c r="AD175" s="1564"/>
      <c r="AE175" s="1564"/>
      <c r="AF175" s="1564"/>
      <c r="AG175" s="1564"/>
      <c r="AH175" s="1564"/>
      <c r="AI175" s="1564"/>
      <c r="AJ175" s="1564"/>
      <c r="AK175" s="1564"/>
      <c r="AL175" s="1564"/>
      <c r="AM175" s="1564"/>
      <c r="AN175" s="1564"/>
      <c r="AO175" s="1564"/>
      <c r="AP175" s="1564"/>
      <c r="AQ175" s="1564"/>
      <c r="AR175" s="1564"/>
      <c r="AS175" s="1564"/>
      <c r="AT175" s="1564"/>
      <c r="AU175" s="1564"/>
      <c r="AV175" s="1564"/>
      <c r="AW175" s="1564"/>
      <c r="AX175" s="1564"/>
      <c r="AY175" s="1564"/>
      <c r="AZ175" s="1564"/>
      <c r="BA175" s="1564"/>
      <c r="BB175" s="1564"/>
      <c r="BC175" s="1564"/>
      <c r="BD175" s="1564"/>
      <c r="BE175" s="1564"/>
      <c r="BF175" s="1564"/>
      <c r="BG175" s="1564"/>
    </row>
    <row r="176" spans="1:59">
      <c r="A176" s="1564"/>
      <c r="B176" s="1564"/>
      <c r="C176" s="1564"/>
      <c r="D176" s="1564"/>
      <c r="E176" s="1564"/>
      <c r="F176" s="1564"/>
      <c r="G176" s="1564"/>
      <c r="H176" s="1564"/>
      <c r="I176" s="1564"/>
      <c r="J176" s="1564"/>
      <c r="K176" s="1564"/>
      <c r="L176" s="1564"/>
      <c r="M176" s="1564"/>
      <c r="N176" s="1564"/>
      <c r="O176" s="1564"/>
      <c r="P176" s="1564"/>
      <c r="Q176" s="1564"/>
      <c r="R176" s="1564"/>
      <c r="S176" s="1564"/>
      <c r="T176" s="1564"/>
      <c r="U176" s="1564"/>
      <c r="V176" s="1564"/>
      <c r="W176" s="1564"/>
      <c r="X176" s="1564"/>
      <c r="Y176" s="1564"/>
      <c r="Z176" s="1564"/>
      <c r="AA176" s="1564"/>
      <c r="AB176" s="1564"/>
      <c r="AC176" s="1564"/>
      <c r="AD176" s="1564"/>
      <c r="AE176" s="1564"/>
      <c r="AF176" s="1564"/>
      <c r="AG176" s="1564"/>
      <c r="AH176" s="1564"/>
      <c r="AI176" s="1564"/>
      <c r="AJ176" s="1564"/>
      <c r="AK176" s="1564"/>
      <c r="AL176" s="1564"/>
      <c r="AM176" s="1564"/>
      <c r="AN176" s="1564"/>
      <c r="AO176" s="1564"/>
      <c r="AP176" s="1564"/>
      <c r="AQ176" s="1564"/>
      <c r="AR176" s="1564"/>
      <c r="AS176" s="1564"/>
      <c r="AT176" s="1564"/>
      <c r="AU176" s="1564"/>
      <c r="AV176" s="1564"/>
      <c r="AW176" s="1564"/>
      <c r="AX176" s="1564"/>
      <c r="AY176" s="1564"/>
      <c r="AZ176" s="1564"/>
      <c r="BA176" s="1564"/>
      <c r="BB176" s="1564"/>
      <c r="BC176" s="1564"/>
      <c r="BD176" s="1564"/>
      <c r="BE176" s="1564"/>
      <c r="BF176" s="1564"/>
      <c r="BG176" s="1564"/>
    </row>
    <row r="177" spans="1:59">
      <c r="A177" s="1564"/>
      <c r="B177" s="1564"/>
      <c r="C177" s="1564"/>
      <c r="D177" s="1564"/>
      <c r="E177" s="1564"/>
      <c r="F177" s="1564"/>
      <c r="G177" s="1564"/>
      <c r="H177" s="1564"/>
      <c r="I177" s="1564"/>
      <c r="J177" s="1564"/>
      <c r="K177" s="1564"/>
      <c r="L177" s="1564"/>
      <c r="M177" s="1564"/>
      <c r="N177" s="1564"/>
      <c r="O177" s="1564"/>
      <c r="P177" s="1564"/>
      <c r="Q177" s="1564"/>
      <c r="R177" s="1564"/>
      <c r="S177" s="1564"/>
      <c r="T177" s="1564"/>
      <c r="U177" s="1564"/>
      <c r="V177" s="1564"/>
      <c r="W177" s="1564"/>
      <c r="X177" s="1564"/>
      <c r="Y177" s="1564"/>
      <c r="Z177" s="1564"/>
      <c r="AA177" s="1564"/>
      <c r="AB177" s="1564"/>
      <c r="AC177" s="1564"/>
      <c r="AD177" s="1564"/>
      <c r="AE177" s="1564"/>
      <c r="AF177" s="1564"/>
      <c r="AG177" s="1564"/>
      <c r="AH177" s="1564"/>
      <c r="AI177" s="1564"/>
      <c r="AJ177" s="1564"/>
      <c r="AK177" s="1564"/>
      <c r="AL177" s="1564"/>
      <c r="AM177" s="1564"/>
      <c r="AN177" s="1564"/>
      <c r="AO177" s="1564"/>
      <c r="AP177" s="1564"/>
      <c r="AQ177" s="1564"/>
      <c r="AR177" s="1564"/>
      <c r="AS177" s="1564"/>
      <c r="AT177" s="1564"/>
      <c r="AU177" s="1564"/>
      <c r="AV177" s="1564"/>
      <c r="AW177" s="1564"/>
      <c r="AX177" s="1564"/>
      <c r="AY177" s="1564"/>
      <c r="AZ177" s="1564"/>
      <c r="BA177" s="1564"/>
      <c r="BB177" s="1564"/>
      <c r="BC177" s="1564"/>
      <c r="BD177" s="1564"/>
      <c r="BE177" s="1564"/>
      <c r="BF177" s="1564"/>
      <c r="BG177" s="1564"/>
    </row>
    <row r="178" spans="1:59">
      <c r="A178" s="1564"/>
      <c r="B178" s="1564"/>
      <c r="C178" s="1564"/>
      <c r="D178" s="1564"/>
      <c r="E178" s="1564"/>
      <c r="F178" s="1564"/>
      <c r="G178" s="1564"/>
      <c r="H178" s="1564"/>
      <c r="I178" s="1564"/>
      <c r="J178" s="1564"/>
      <c r="K178" s="1564"/>
      <c r="L178" s="1564"/>
      <c r="M178" s="1564"/>
      <c r="N178" s="1564"/>
      <c r="O178" s="1564"/>
      <c r="P178" s="1564"/>
      <c r="Q178" s="1564"/>
      <c r="R178" s="1564"/>
      <c r="S178" s="1564"/>
      <c r="T178" s="1564"/>
      <c r="U178" s="1564"/>
      <c r="V178" s="1564"/>
      <c r="W178" s="1564"/>
      <c r="X178" s="1564"/>
      <c r="Y178" s="1564"/>
      <c r="Z178" s="1564"/>
      <c r="AA178" s="1564"/>
      <c r="AB178" s="1564"/>
      <c r="AC178" s="1564"/>
      <c r="AD178" s="1564"/>
      <c r="AE178" s="1564"/>
      <c r="AF178" s="1564"/>
      <c r="AG178" s="1564"/>
      <c r="AH178" s="1564"/>
      <c r="AI178" s="1564"/>
      <c r="AJ178" s="1564"/>
      <c r="AK178" s="1564"/>
      <c r="AL178" s="1564"/>
      <c r="AM178" s="1564"/>
      <c r="AN178" s="1564"/>
      <c r="AO178" s="1564"/>
      <c r="AP178" s="1564"/>
      <c r="AQ178" s="1564"/>
      <c r="AR178" s="1564"/>
      <c r="AS178" s="1564"/>
      <c r="AT178" s="1564"/>
      <c r="AU178" s="1564"/>
      <c r="AV178" s="1564"/>
      <c r="AW178" s="1564"/>
      <c r="AX178" s="1564"/>
      <c r="AY178" s="1564"/>
      <c r="AZ178" s="1564"/>
      <c r="BA178" s="1564"/>
      <c r="BB178" s="1564"/>
      <c r="BC178" s="1564"/>
      <c r="BD178" s="1564"/>
      <c r="BE178" s="1564"/>
      <c r="BF178" s="1564"/>
      <c r="BG178" s="1564"/>
    </row>
    <row r="179" spans="1:59">
      <c r="A179" s="1564"/>
      <c r="B179" s="1564"/>
      <c r="C179" s="1564"/>
      <c r="D179" s="1564"/>
      <c r="E179" s="1564"/>
      <c r="F179" s="1564"/>
      <c r="G179" s="1564"/>
      <c r="H179" s="1564"/>
      <c r="I179" s="1564"/>
      <c r="J179" s="1564"/>
      <c r="K179" s="1564"/>
      <c r="L179" s="1564"/>
      <c r="M179" s="1564"/>
      <c r="N179" s="1564"/>
      <c r="O179" s="1564"/>
      <c r="P179" s="1564"/>
      <c r="Q179" s="1564"/>
      <c r="R179" s="1564"/>
      <c r="S179" s="1564"/>
      <c r="T179" s="1564"/>
      <c r="U179" s="1564"/>
      <c r="V179" s="1564"/>
      <c r="W179" s="1564"/>
      <c r="X179" s="1564"/>
      <c r="Y179" s="1564"/>
      <c r="Z179" s="1564"/>
      <c r="AA179" s="1564"/>
      <c r="AB179" s="1564"/>
      <c r="AC179" s="1564"/>
      <c r="AD179" s="1564"/>
      <c r="AE179" s="1564"/>
      <c r="AF179" s="1564"/>
      <c r="AG179" s="1564"/>
      <c r="AH179" s="1564"/>
      <c r="AI179" s="1564"/>
      <c r="AJ179" s="1564"/>
      <c r="AK179" s="1564"/>
      <c r="AL179" s="1564"/>
      <c r="AM179" s="1564"/>
      <c r="AN179" s="1564"/>
      <c r="AO179" s="1564"/>
      <c r="AP179" s="1564"/>
      <c r="AQ179" s="1564"/>
      <c r="AR179" s="1564"/>
      <c r="AS179" s="1564"/>
      <c r="AT179" s="1564"/>
      <c r="AU179" s="1564"/>
      <c r="AV179" s="1564"/>
      <c r="AW179" s="1564"/>
      <c r="AX179" s="1564"/>
      <c r="AY179" s="1564"/>
      <c r="AZ179" s="1564"/>
      <c r="BA179" s="1564"/>
      <c r="BB179" s="1564"/>
      <c r="BC179" s="1564"/>
      <c r="BD179" s="1564"/>
      <c r="BE179" s="1564"/>
      <c r="BF179" s="1564"/>
      <c r="BG179" s="1564"/>
    </row>
    <row r="180" spans="1:59">
      <c r="A180" s="1564"/>
      <c r="B180" s="1564"/>
      <c r="C180" s="1564"/>
      <c r="D180" s="1564"/>
      <c r="E180" s="1564"/>
      <c r="F180" s="1564"/>
      <c r="G180" s="1564"/>
      <c r="H180" s="1564"/>
      <c r="I180" s="1564"/>
      <c r="J180" s="1564"/>
      <c r="K180" s="1564"/>
      <c r="L180" s="1564"/>
      <c r="M180" s="1564"/>
      <c r="N180" s="1564"/>
      <c r="O180" s="1564"/>
      <c r="P180" s="1564"/>
      <c r="Q180" s="1564"/>
      <c r="R180" s="1564"/>
      <c r="S180" s="1564"/>
      <c r="T180" s="1564"/>
      <c r="U180" s="1564"/>
      <c r="V180" s="1564"/>
      <c r="W180" s="1564"/>
      <c r="X180" s="1564"/>
      <c r="Y180" s="1564"/>
      <c r="Z180" s="1564"/>
      <c r="AA180" s="1564"/>
      <c r="AB180" s="1564"/>
      <c r="AC180" s="1564"/>
      <c r="AD180" s="1564"/>
      <c r="AE180" s="1564"/>
      <c r="AF180" s="1564"/>
      <c r="AG180" s="1564"/>
      <c r="AH180" s="1564"/>
      <c r="AI180" s="1564"/>
      <c r="AJ180" s="1564"/>
      <c r="AK180" s="1564"/>
      <c r="AL180" s="1564"/>
      <c r="AM180" s="1564"/>
      <c r="AN180" s="1564"/>
      <c r="AO180" s="1564"/>
      <c r="AP180" s="1564"/>
      <c r="AQ180" s="1564"/>
      <c r="AR180" s="1564"/>
      <c r="AS180" s="1564"/>
      <c r="AT180" s="1564"/>
      <c r="AU180" s="1564"/>
      <c r="AV180" s="1564"/>
      <c r="AW180" s="1564"/>
      <c r="AX180" s="1564"/>
      <c r="AY180" s="1564"/>
      <c r="AZ180" s="1564"/>
      <c r="BA180" s="1564"/>
      <c r="BB180" s="1564"/>
      <c r="BC180" s="1564"/>
      <c r="BD180" s="1564"/>
      <c r="BE180" s="1564"/>
      <c r="BF180" s="1564"/>
      <c r="BG180" s="1564"/>
    </row>
    <row r="181" spans="1:59">
      <c r="A181" s="1564"/>
      <c r="B181" s="1564"/>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4"/>
      <c r="BE181" s="1564"/>
      <c r="BF181" s="1564"/>
      <c r="BG181" s="1564"/>
    </row>
    <row r="182" spans="1:59">
      <c r="A182" s="1564"/>
      <c r="B182" s="1564"/>
      <c r="C182" s="1564"/>
      <c r="D182" s="1564"/>
      <c r="E182" s="1564"/>
      <c r="F182" s="1564"/>
      <c r="G182" s="1564"/>
      <c r="H182" s="1564"/>
      <c r="I182" s="1564"/>
      <c r="J182" s="1564"/>
      <c r="K182" s="1564"/>
      <c r="L182" s="1564"/>
      <c r="M182" s="1564"/>
      <c r="N182" s="1564"/>
      <c r="O182" s="1564"/>
      <c r="P182" s="1564"/>
      <c r="Q182" s="1564"/>
      <c r="R182" s="1564"/>
      <c r="S182" s="1564"/>
      <c r="T182" s="1564"/>
      <c r="U182" s="1564"/>
      <c r="V182" s="1564"/>
      <c r="W182" s="1564"/>
      <c r="X182" s="1564"/>
      <c r="Y182" s="1564"/>
      <c r="Z182" s="1564"/>
      <c r="AA182" s="1564"/>
      <c r="AB182" s="1564"/>
      <c r="AC182" s="1564"/>
      <c r="AD182" s="1564"/>
      <c r="AE182" s="1564"/>
      <c r="AF182" s="1564"/>
      <c r="AG182" s="1564"/>
      <c r="AH182" s="1564"/>
      <c r="AI182" s="1564"/>
      <c r="AJ182" s="156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4"/>
      <c r="BE182" s="1564"/>
      <c r="BF182" s="1564"/>
      <c r="BG182" s="1564"/>
    </row>
    <row r="183" spans="1:59">
      <c r="A183" s="1564"/>
      <c r="B183" s="1564"/>
      <c r="C183" s="1564"/>
      <c r="D183" s="1564"/>
      <c r="E183" s="1564"/>
      <c r="F183" s="1564"/>
      <c r="G183" s="1564"/>
      <c r="H183" s="1564"/>
      <c r="I183" s="1564"/>
      <c r="J183" s="1564"/>
      <c r="K183" s="1564"/>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4"/>
      <c r="BE183" s="1564"/>
      <c r="BF183" s="1564"/>
      <c r="BG183" s="1564"/>
    </row>
    <row r="184" spans="1:59">
      <c r="A184" s="1564"/>
      <c r="B184" s="1564"/>
      <c r="C184" s="1564"/>
      <c r="D184" s="1564"/>
      <c r="E184" s="1564"/>
      <c r="F184" s="1564"/>
      <c r="G184" s="1564"/>
      <c r="H184" s="1564"/>
      <c r="I184" s="1564"/>
      <c r="J184" s="1564"/>
      <c r="K184" s="1564"/>
      <c r="L184" s="1564"/>
      <c r="M184" s="1564"/>
      <c r="N184" s="1564"/>
      <c r="O184" s="1564"/>
      <c r="P184" s="1564"/>
      <c r="Q184" s="1564"/>
      <c r="R184" s="1564"/>
      <c r="S184" s="1564"/>
      <c r="T184" s="1564"/>
      <c r="U184" s="1564"/>
      <c r="V184" s="1564"/>
      <c r="W184" s="1564"/>
      <c r="X184" s="1564"/>
      <c r="Y184" s="1564"/>
      <c r="Z184" s="1564"/>
      <c r="AA184" s="1564"/>
      <c r="AB184" s="1564"/>
      <c r="AC184" s="1564"/>
      <c r="AD184" s="1564"/>
      <c r="AE184" s="1564"/>
      <c r="AF184" s="1564"/>
      <c r="AG184" s="1564"/>
      <c r="AH184" s="1564"/>
      <c r="AI184" s="1564"/>
      <c r="AJ184" s="156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4"/>
      <c r="BE184" s="1564"/>
      <c r="BF184" s="1564"/>
      <c r="BG184" s="1564"/>
    </row>
    <row r="185" spans="1:59">
      <c r="A185" s="1564"/>
      <c r="B185" s="1564"/>
      <c r="C185" s="1564"/>
      <c r="D185" s="1564"/>
      <c r="E185" s="1564"/>
      <c r="F185" s="1564"/>
      <c r="G185" s="1564"/>
      <c r="H185" s="1564"/>
      <c r="I185" s="1564"/>
      <c r="J185" s="1564"/>
      <c r="K185" s="1564"/>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4"/>
      <c r="BE185" s="1564"/>
      <c r="BF185" s="1564"/>
      <c r="BG185" s="1564"/>
    </row>
    <row r="186" spans="1:59">
      <c r="A186" s="1564"/>
      <c r="B186" s="1564"/>
      <c r="C186" s="1564"/>
      <c r="D186" s="1564"/>
      <c r="E186" s="1564"/>
      <c r="F186" s="1564"/>
      <c r="G186" s="1564"/>
      <c r="H186" s="1564"/>
      <c r="I186" s="1564"/>
      <c r="J186" s="1564"/>
      <c r="K186" s="1564"/>
      <c r="L186" s="1564"/>
      <c r="M186" s="1564"/>
      <c r="N186" s="1564"/>
      <c r="O186" s="1564"/>
      <c r="P186" s="1564"/>
      <c r="Q186" s="1564"/>
      <c r="R186" s="1564"/>
      <c r="S186" s="1564"/>
      <c r="T186" s="1564"/>
      <c r="U186" s="1564"/>
      <c r="V186" s="1564"/>
      <c r="W186" s="1564"/>
      <c r="X186" s="1564"/>
      <c r="Y186" s="1564"/>
      <c r="Z186" s="1564"/>
      <c r="AA186" s="1564"/>
      <c r="AB186" s="1564"/>
      <c r="AC186" s="1564"/>
      <c r="AD186" s="1564"/>
      <c r="AE186" s="1564"/>
      <c r="AF186" s="1564"/>
      <c r="AG186" s="1564"/>
      <c r="AH186" s="1564"/>
      <c r="AI186" s="1564"/>
      <c r="AJ186" s="156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4"/>
      <c r="BE186" s="1564"/>
      <c r="BF186" s="1564"/>
      <c r="BG186" s="1564"/>
    </row>
    <row r="187" spans="1:59">
      <c r="A187" s="1564"/>
      <c r="B187" s="1564"/>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4"/>
      <c r="BE187" s="1564"/>
      <c r="BF187" s="1564"/>
      <c r="BG187" s="1564"/>
    </row>
    <row r="188" spans="1:59">
      <c r="A188" s="1564"/>
      <c r="B188" s="1564"/>
      <c r="C188" s="1564"/>
      <c r="D188" s="1564"/>
      <c r="E188" s="1564"/>
      <c r="F188" s="1564"/>
      <c r="G188" s="1564"/>
      <c r="H188" s="1564"/>
      <c r="I188" s="1564"/>
      <c r="J188" s="1564"/>
      <c r="K188" s="1564"/>
      <c r="L188" s="1564"/>
      <c r="M188" s="1564"/>
      <c r="N188" s="1564"/>
      <c r="O188" s="1564"/>
      <c r="P188" s="1564"/>
      <c r="Q188" s="1564"/>
      <c r="R188" s="1564"/>
      <c r="S188" s="1564"/>
      <c r="T188" s="1564"/>
      <c r="U188" s="1564"/>
      <c r="V188" s="1564"/>
      <c r="W188" s="1564"/>
      <c r="X188" s="1564"/>
      <c r="Y188" s="1564"/>
      <c r="Z188" s="1564"/>
      <c r="AA188" s="1564"/>
      <c r="AB188" s="1564"/>
      <c r="AC188" s="1564"/>
      <c r="AD188" s="1564"/>
      <c r="AE188" s="1564"/>
      <c r="AF188" s="1564"/>
      <c r="AG188" s="1564"/>
      <c r="AH188" s="1564"/>
      <c r="AI188" s="1564"/>
      <c r="AJ188" s="156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4"/>
      <c r="BE188" s="1564"/>
      <c r="BF188" s="1564"/>
      <c r="BG188" s="1564"/>
    </row>
    <row r="189" spans="1:59">
      <c r="A189" s="1564"/>
      <c r="B189" s="1564"/>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4"/>
      <c r="BE189" s="1564"/>
      <c r="BF189" s="1564"/>
      <c r="BG189" s="1564"/>
    </row>
  </sheetData>
  <pageMargins left="0.5" right="0.5" top="0.5" bottom="0.5" header="0.5" footer="0.5"/>
  <pageSetup scale="69" fitToHeight="2"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Z135"/>
  <sheetViews>
    <sheetView defaultGridColor="0" view="pageBreakPreview" topLeftCell="A81" colorId="22" zoomScale="80" zoomScaleNormal="85" zoomScaleSheetLayoutView="80" workbookViewId="0"/>
  </sheetViews>
  <sheetFormatPr defaultColWidth="9.6640625" defaultRowHeight="15"/>
  <cols>
    <col min="1" max="1" width="4.6640625" style="9" customWidth="1"/>
    <col min="2" max="2" width="2.6640625" style="9" customWidth="1"/>
    <col min="3" max="3" width="32.6640625" style="9" customWidth="1"/>
    <col min="4" max="4" width="22" style="9" customWidth="1"/>
    <col min="5" max="5" width="17.6640625" style="9" customWidth="1"/>
    <col min="6" max="6" width="15.6640625" style="9" customWidth="1"/>
    <col min="7" max="7" width="16.88671875" style="9" bestFit="1" customWidth="1"/>
    <col min="8" max="16384" width="9.6640625" style="9"/>
  </cols>
  <sheetData>
    <row r="1" spans="1:10">
      <c r="A1" s="29" t="s">
        <v>1804</v>
      </c>
      <c r="B1" s="66"/>
      <c r="C1" s="66"/>
      <c r="D1" s="230" t="s">
        <v>1381</v>
      </c>
      <c r="E1" s="230" t="s">
        <v>1382</v>
      </c>
      <c r="F1" s="66" t="s">
        <v>1807</v>
      </c>
      <c r="G1" s="67"/>
      <c r="H1" s="17"/>
      <c r="I1" s="17"/>
      <c r="J1" s="17"/>
    </row>
    <row r="2" spans="1:10">
      <c r="A2" s="72" t="str">
        <f>'Data Sheet'!$C$25</f>
        <v>Orange &amp; Rockland Utilities, Inc</v>
      </c>
      <c r="B2" s="17"/>
      <c r="C2" s="17"/>
      <c r="D2" s="78" t="s">
        <v>1383</v>
      </c>
      <c r="E2" s="78" t="s">
        <v>1460</v>
      </c>
      <c r="F2" s="17"/>
      <c r="G2" s="73"/>
      <c r="H2" s="17"/>
      <c r="I2" s="17"/>
      <c r="J2" s="17"/>
    </row>
    <row r="3" spans="1:10" ht="15" customHeight="1">
      <c r="A3" s="74"/>
      <c r="B3" s="77"/>
      <c r="C3" s="77"/>
      <c r="D3" s="86" t="s">
        <v>1384</v>
      </c>
      <c r="E3" s="691" t="str">
        <f>'Data Sheet'!$C$40</f>
        <v>April 30, 2017</v>
      </c>
      <c r="F3" s="105" t="str">
        <f>'Data Sheet'!$C$38</f>
        <v>December 31, 2016</v>
      </c>
      <c r="G3" s="76"/>
      <c r="H3" s="17"/>
      <c r="I3" s="17"/>
      <c r="J3" s="17"/>
    </row>
    <row r="4" spans="1:10" ht="15" customHeight="1">
      <c r="A4" s="232" t="s">
        <v>1385</v>
      </c>
      <c r="B4" s="233"/>
      <c r="C4" s="233"/>
      <c r="D4" s="233"/>
      <c r="E4" s="233"/>
      <c r="F4" s="233"/>
      <c r="G4" s="234"/>
      <c r="H4" s="17"/>
      <c r="I4" s="17"/>
      <c r="J4" s="17"/>
    </row>
    <row r="5" spans="1:10">
      <c r="A5" s="72"/>
      <c r="B5" s="17"/>
      <c r="C5" s="17"/>
      <c r="D5" s="17"/>
      <c r="E5" s="17"/>
      <c r="F5" s="17"/>
      <c r="G5" s="73"/>
      <c r="H5" s="17"/>
      <c r="I5" s="17"/>
      <c r="J5" s="17"/>
    </row>
    <row r="6" spans="1:10">
      <c r="A6" s="3503" t="s">
        <v>21</v>
      </c>
      <c r="B6" s="3504"/>
      <c r="C6" s="3504"/>
      <c r="D6" s="3504"/>
      <c r="E6" s="3504"/>
      <c r="F6" s="3504"/>
      <c r="G6" s="73"/>
      <c r="H6" s="17"/>
      <c r="I6" s="17"/>
      <c r="J6" s="17"/>
    </row>
    <row r="7" spans="1:10">
      <c r="A7" s="3503" t="s">
        <v>22</v>
      </c>
      <c r="B7" s="3504"/>
      <c r="C7" s="3504"/>
      <c r="D7" s="3504"/>
      <c r="E7" s="3504"/>
      <c r="F7" s="3504"/>
      <c r="G7" s="3505"/>
      <c r="H7" s="17"/>
      <c r="I7" s="17"/>
      <c r="J7" s="17"/>
    </row>
    <row r="8" spans="1:10">
      <c r="A8" s="3503" t="s">
        <v>23</v>
      </c>
      <c r="B8" s="3504"/>
      <c r="C8" s="3504"/>
      <c r="D8" s="3504"/>
      <c r="E8" s="3504"/>
      <c r="F8" s="3504"/>
      <c r="G8" s="3505"/>
      <c r="H8" s="17"/>
      <c r="I8" s="17"/>
      <c r="J8" s="17"/>
    </row>
    <row r="9" spans="1:10">
      <c r="A9" s="3503" t="s">
        <v>24</v>
      </c>
      <c r="B9" s="3504"/>
      <c r="C9" s="3504"/>
      <c r="D9" s="3504"/>
      <c r="E9" s="3504"/>
      <c r="F9" s="3504"/>
      <c r="G9" s="3505"/>
      <c r="H9" s="17"/>
      <c r="I9" s="17"/>
      <c r="J9" s="17"/>
    </row>
    <row r="10" spans="1:10">
      <c r="A10" s="72"/>
      <c r="B10" s="17"/>
      <c r="C10" s="17"/>
      <c r="D10" s="17"/>
      <c r="E10" s="17"/>
      <c r="F10" s="17"/>
      <c r="G10" s="73"/>
      <c r="H10" s="17"/>
      <c r="I10" s="17"/>
      <c r="J10" s="17"/>
    </row>
    <row r="11" spans="1:10">
      <c r="A11" s="3503" t="s">
        <v>25</v>
      </c>
      <c r="B11" s="3504"/>
      <c r="C11" s="3504"/>
      <c r="D11" s="3504"/>
      <c r="E11" s="3504"/>
      <c r="F11" s="3504"/>
      <c r="G11" s="3505"/>
      <c r="H11" s="17"/>
      <c r="I11" s="17"/>
      <c r="J11" s="17"/>
    </row>
    <row r="12" spans="1:10">
      <c r="A12" s="72"/>
      <c r="B12" s="17"/>
      <c r="C12" s="17"/>
      <c r="D12" s="17"/>
      <c r="E12" s="17"/>
      <c r="F12" s="17"/>
      <c r="G12" s="73"/>
      <c r="H12" s="17"/>
      <c r="I12" s="17"/>
      <c r="J12" s="17"/>
    </row>
    <row r="13" spans="1:10">
      <c r="A13" s="3503" t="s">
        <v>26</v>
      </c>
      <c r="B13" s="3504"/>
      <c r="C13" s="3504"/>
      <c r="D13" s="3504"/>
      <c r="E13" s="3504"/>
      <c r="F13" s="3504"/>
      <c r="G13" s="3505"/>
      <c r="H13" s="17"/>
      <c r="I13" s="17"/>
      <c r="J13" s="17"/>
    </row>
    <row r="14" spans="1:10">
      <c r="A14" s="3503" t="s">
        <v>890</v>
      </c>
      <c r="B14" s="3504"/>
      <c r="C14" s="3504"/>
      <c r="D14" s="3504"/>
      <c r="E14" s="3504"/>
      <c r="F14" s="3504"/>
      <c r="G14" s="3505"/>
      <c r="H14" s="17"/>
      <c r="I14" s="17"/>
      <c r="J14" s="17"/>
    </row>
    <row r="15" spans="1:10">
      <c r="A15" s="74"/>
      <c r="B15" s="77"/>
      <c r="C15" s="77"/>
      <c r="D15" s="77"/>
      <c r="E15" s="77"/>
      <c r="F15" s="77"/>
      <c r="G15" s="76"/>
      <c r="H15" s="17"/>
      <c r="I15" s="17"/>
      <c r="J15" s="17"/>
    </row>
    <row r="16" spans="1:10">
      <c r="A16" s="72"/>
      <c r="B16" s="98"/>
      <c r="C16" s="17"/>
      <c r="D16" s="17"/>
      <c r="E16" s="291" t="s">
        <v>1841</v>
      </c>
      <c r="F16" s="291" t="s">
        <v>891</v>
      </c>
      <c r="G16" s="239" t="s">
        <v>1841</v>
      </c>
      <c r="H16" s="17"/>
      <c r="I16" s="17"/>
      <c r="J16" s="17"/>
    </row>
    <row r="17" spans="1:26">
      <c r="A17" s="72" t="s">
        <v>1733</v>
      </c>
      <c r="B17" s="98"/>
      <c r="C17" s="69" t="s">
        <v>1169</v>
      </c>
      <c r="D17" s="69"/>
      <c r="E17" s="291" t="s">
        <v>3200</v>
      </c>
      <c r="F17" s="291" t="s">
        <v>892</v>
      </c>
      <c r="G17" s="239" t="s">
        <v>2524</v>
      </c>
      <c r="H17" s="17"/>
      <c r="I17" s="17"/>
      <c r="J17" s="17"/>
    </row>
    <row r="18" spans="1:26">
      <c r="A18" s="74" t="s">
        <v>1736</v>
      </c>
      <c r="B18" s="105"/>
      <c r="C18" s="75" t="s">
        <v>3026</v>
      </c>
      <c r="D18" s="75"/>
      <c r="E18" s="325" t="s">
        <v>3027</v>
      </c>
      <c r="F18" s="325" t="s">
        <v>3028</v>
      </c>
      <c r="G18" s="242" t="s">
        <v>3029</v>
      </c>
      <c r="H18" s="17"/>
      <c r="I18" s="17"/>
      <c r="J18" s="17"/>
    </row>
    <row r="19" spans="1:26" ht="16.350000000000001" customHeight="1">
      <c r="A19" s="72">
        <v>1</v>
      </c>
      <c r="B19" s="98" t="s">
        <v>5770</v>
      </c>
      <c r="C19" s="17"/>
      <c r="D19" s="17"/>
      <c r="E19" s="311">
        <v>1457</v>
      </c>
      <c r="F19" s="311"/>
      <c r="G19" s="283">
        <f t="shared" ref="G19:G60" si="0">E19+F19</f>
        <v>1457</v>
      </c>
      <c r="H19" s="17"/>
      <c r="I19" s="17"/>
      <c r="J19" s="17"/>
      <c r="K19" s="17"/>
      <c r="L19" s="17"/>
      <c r="M19" s="17"/>
      <c r="N19" s="17"/>
      <c r="O19" s="17"/>
      <c r="P19" s="17"/>
      <c r="Q19" s="17"/>
      <c r="R19" s="17"/>
      <c r="S19" s="17"/>
      <c r="T19" s="17"/>
      <c r="U19" s="17"/>
      <c r="V19" s="17"/>
      <c r="W19" s="17"/>
      <c r="X19" s="17"/>
      <c r="Y19" s="17"/>
      <c r="Z19" s="17"/>
    </row>
    <row r="20" spans="1:26" ht="16.350000000000001" customHeight="1">
      <c r="A20" s="72">
        <v>2</v>
      </c>
      <c r="B20" s="98" t="s">
        <v>5771</v>
      </c>
      <c r="C20" s="17"/>
      <c r="D20" s="17"/>
      <c r="E20" s="306">
        <v>1230</v>
      </c>
      <c r="F20" s="306"/>
      <c r="G20" s="284">
        <f t="shared" si="0"/>
        <v>1230</v>
      </c>
      <c r="H20" s="17"/>
      <c r="I20" s="17"/>
      <c r="J20" s="17"/>
      <c r="K20" s="17"/>
      <c r="L20" s="17"/>
      <c r="M20" s="17"/>
      <c r="N20" s="17"/>
      <c r="O20" s="17"/>
      <c r="P20" s="17"/>
      <c r="Q20" s="17"/>
      <c r="R20" s="17"/>
      <c r="S20" s="17"/>
      <c r="T20" s="17"/>
      <c r="U20" s="17"/>
      <c r="V20" s="17"/>
      <c r="W20" s="17"/>
      <c r="X20" s="17"/>
      <c r="Y20" s="17"/>
      <c r="Z20" s="17"/>
    </row>
    <row r="21" spans="1:26" ht="16.350000000000001" customHeight="1">
      <c r="A21" s="72">
        <v>3</v>
      </c>
      <c r="B21" s="98" t="s">
        <v>5772</v>
      </c>
      <c r="C21" s="17"/>
      <c r="D21" s="17"/>
      <c r="E21" s="306">
        <v>1082</v>
      </c>
      <c r="F21" s="306"/>
      <c r="G21" s="284">
        <f t="shared" si="0"/>
        <v>1082</v>
      </c>
      <c r="H21" s="17"/>
      <c r="I21" s="17"/>
      <c r="J21" s="17"/>
      <c r="K21" s="17"/>
      <c r="L21" s="17"/>
      <c r="M21" s="17"/>
      <c r="N21" s="17"/>
      <c r="O21" s="17"/>
      <c r="P21" s="17"/>
      <c r="Q21" s="17"/>
      <c r="R21" s="17"/>
      <c r="S21" s="17"/>
      <c r="T21" s="17"/>
      <c r="U21" s="17"/>
      <c r="V21" s="17"/>
      <c r="W21" s="17"/>
      <c r="X21" s="17"/>
      <c r="Y21" s="17"/>
      <c r="Z21" s="17"/>
    </row>
    <row r="22" spans="1:26" ht="16.350000000000001" customHeight="1">
      <c r="A22" s="72">
        <v>4</v>
      </c>
      <c r="B22" s="98" t="s">
        <v>5773</v>
      </c>
      <c r="C22" s="17"/>
      <c r="D22" s="17"/>
      <c r="E22" s="306">
        <v>1105</v>
      </c>
      <c r="F22" s="306"/>
      <c r="G22" s="284">
        <f t="shared" si="0"/>
        <v>1105</v>
      </c>
      <c r="H22" s="17"/>
      <c r="I22" s="17"/>
      <c r="J22" s="17"/>
      <c r="K22" s="17"/>
      <c r="L22" s="17"/>
      <c r="M22" s="17"/>
      <c r="N22" s="17"/>
      <c r="O22" s="17"/>
      <c r="P22" s="17"/>
      <c r="Q22" s="17"/>
      <c r="R22" s="17"/>
      <c r="S22" s="17"/>
      <c r="T22" s="17"/>
      <c r="U22" s="17"/>
      <c r="V22" s="17"/>
      <c r="W22" s="17"/>
      <c r="X22" s="17"/>
      <c r="Y22" s="17"/>
      <c r="Z22" s="17"/>
    </row>
    <row r="23" spans="1:26" ht="16.350000000000001" customHeight="1">
      <c r="A23" s="72">
        <v>5</v>
      </c>
      <c r="B23" s="98" t="s">
        <v>5774</v>
      </c>
      <c r="C23" s="17"/>
      <c r="D23" s="17"/>
      <c r="E23" s="306">
        <v>8808</v>
      </c>
      <c r="F23" s="306"/>
      <c r="G23" s="284">
        <f t="shared" si="0"/>
        <v>8808</v>
      </c>
      <c r="H23" s="17"/>
      <c r="I23" s="17"/>
      <c r="J23" s="17"/>
      <c r="K23" s="17"/>
      <c r="L23" s="17"/>
      <c r="M23" s="17"/>
      <c r="N23" s="17"/>
      <c r="O23" s="17"/>
      <c r="P23" s="17"/>
      <c r="Q23" s="17"/>
      <c r="R23" s="17"/>
      <c r="S23" s="17"/>
      <c r="T23" s="17"/>
      <c r="U23" s="17"/>
      <c r="V23" s="17"/>
      <c r="W23" s="17"/>
      <c r="X23" s="17"/>
      <c r="Y23" s="17"/>
      <c r="Z23" s="17"/>
    </row>
    <row r="24" spans="1:26" ht="16.350000000000001" customHeight="1">
      <c r="A24" s="72">
        <v>6</v>
      </c>
      <c r="B24" s="98" t="s">
        <v>5775</v>
      </c>
      <c r="C24" s="17"/>
      <c r="D24" s="17"/>
      <c r="E24" s="306">
        <v>500</v>
      </c>
      <c r="F24" s="306"/>
      <c r="G24" s="284">
        <f t="shared" si="0"/>
        <v>500</v>
      </c>
      <c r="H24" s="17"/>
      <c r="I24" s="17"/>
      <c r="J24" s="17"/>
      <c r="K24" s="17"/>
      <c r="L24" s="17"/>
      <c r="M24" s="17"/>
      <c r="N24" s="17"/>
      <c r="O24" s="17"/>
      <c r="P24" s="17"/>
      <c r="Q24" s="17"/>
      <c r="R24" s="17"/>
      <c r="S24" s="17"/>
      <c r="T24" s="17"/>
      <c r="U24" s="17"/>
      <c r="V24" s="17"/>
      <c r="W24" s="17"/>
      <c r="X24" s="17"/>
      <c r="Y24" s="17"/>
      <c r="Z24" s="17"/>
    </row>
    <row r="25" spans="1:26" ht="16.350000000000001" customHeight="1">
      <c r="A25" s="72"/>
      <c r="B25" s="98" t="s">
        <v>5776</v>
      </c>
      <c r="C25" s="17"/>
      <c r="D25" s="17"/>
      <c r="E25" s="306"/>
      <c r="F25" s="306"/>
      <c r="G25" s="284">
        <f t="shared" si="0"/>
        <v>0</v>
      </c>
      <c r="H25" s="17"/>
      <c r="I25" s="17"/>
      <c r="J25" s="17"/>
      <c r="K25" s="17"/>
      <c r="L25" s="17"/>
      <c r="M25" s="17"/>
      <c r="N25" s="17"/>
      <c r="O25" s="17"/>
      <c r="P25" s="17"/>
      <c r="Q25" s="17"/>
      <c r="R25" s="17"/>
      <c r="S25" s="17"/>
      <c r="T25" s="17"/>
      <c r="U25" s="17"/>
      <c r="V25" s="17"/>
      <c r="W25" s="17"/>
      <c r="X25" s="17"/>
      <c r="Y25" s="17"/>
      <c r="Z25" s="17"/>
    </row>
    <row r="26" spans="1:26" ht="16.350000000000001" customHeight="1">
      <c r="A26" s="72">
        <v>7</v>
      </c>
      <c r="B26" s="98" t="s">
        <v>5777</v>
      </c>
      <c r="C26" s="17"/>
      <c r="D26" s="17"/>
      <c r="E26" s="306">
        <v>4740</v>
      </c>
      <c r="F26" s="306"/>
      <c r="G26" s="284">
        <f t="shared" si="0"/>
        <v>4740</v>
      </c>
      <c r="H26" s="17"/>
      <c r="I26" s="17"/>
      <c r="J26" s="17"/>
      <c r="K26" s="17"/>
      <c r="L26" s="17"/>
      <c r="M26" s="17"/>
      <c r="N26" s="17"/>
      <c r="O26" s="17"/>
      <c r="P26" s="17"/>
      <c r="Q26" s="17"/>
      <c r="R26" s="17"/>
      <c r="S26" s="17"/>
      <c r="T26" s="17"/>
      <c r="U26" s="17"/>
      <c r="V26" s="17"/>
      <c r="W26" s="17"/>
      <c r="X26" s="17"/>
      <c r="Y26" s="17"/>
      <c r="Z26" s="17"/>
    </row>
    <row r="27" spans="1:26" ht="16.350000000000001" customHeight="1">
      <c r="A27" s="72"/>
      <c r="B27" s="98" t="s">
        <v>5778</v>
      </c>
      <c r="C27" s="17"/>
      <c r="D27" s="17"/>
      <c r="E27" s="306"/>
      <c r="F27" s="306"/>
      <c r="G27" s="284">
        <f t="shared" si="0"/>
        <v>0</v>
      </c>
      <c r="H27" s="17"/>
      <c r="I27" s="17"/>
      <c r="J27" s="17"/>
      <c r="K27" s="17"/>
      <c r="L27" s="17"/>
      <c r="M27" s="17"/>
      <c r="N27" s="17"/>
      <c r="O27" s="17"/>
      <c r="P27" s="17"/>
      <c r="Q27" s="17"/>
      <c r="R27" s="17"/>
      <c r="S27" s="17"/>
      <c r="T27" s="17"/>
      <c r="U27" s="17"/>
      <c r="V27" s="17"/>
      <c r="W27" s="17"/>
      <c r="X27" s="17"/>
      <c r="Y27" s="17"/>
      <c r="Z27" s="17"/>
    </row>
    <row r="28" spans="1:26" ht="16.350000000000001" customHeight="1">
      <c r="A28" s="72">
        <v>8</v>
      </c>
      <c r="B28" s="98" t="s">
        <v>5779</v>
      </c>
      <c r="C28" s="17"/>
      <c r="D28" s="17"/>
      <c r="E28" s="306">
        <v>1715</v>
      </c>
      <c r="F28" s="306"/>
      <c r="G28" s="284">
        <f t="shared" si="0"/>
        <v>1715</v>
      </c>
      <c r="H28" s="17"/>
      <c r="I28" s="17"/>
      <c r="J28" s="17"/>
      <c r="K28" s="17"/>
      <c r="L28" s="17"/>
      <c r="M28" s="17"/>
      <c r="N28" s="17"/>
      <c r="O28" s="17"/>
      <c r="P28" s="17"/>
      <c r="Q28" s="17"/>
      <c r="R28" s="17"/>
      <c r="S28" s="17"/>
      <c r="T28" s="17"/>
      <c r="U28" s="17"/>
      <c r="V28" s="17"/>
      <c r="W28" s="17"/>
      <c r="X28" s="17"/>
      <c r="Y28" s="17"/>
      <c r="Z28" s="17"/>
    </row>
    <row r="29" spans="1:26" ht="16.350000000000001" customHeight="1">
      <c r="A29" s="72"/>
      <c r="B29" s="98" t="s">
        <v>5780</v>
      </c>
      <c r="C29" s="17"/>
      <c r="D29" s="17"/>
      <c r="E29" s="306"/>
      <c r="F29" s="306"/>
      <c r="G29" s="284">
        <f t="shared" si="0"/>
        <v>0</v>
      </c>
      <c r="H29" s="17"/>
      <c r="I29" s="17"/>
      <c r="J29" s="17"/>
      <c r="K29" s="17"/>
      <c r="L29" s="17"/>
      <c r="M29" s="17"/>
      <c r="N29" s="17"/>
      <c r="O29" s="17"/>
      <c r="P29" s="17"/>
      <c r="Q29" s="17"/>
      <c r="R29" s="17"/>
      <c r="S29" s="17"/>
      <c r="T29" s="17"/>
      <c r="U29" s="17"/>
      <c r="V29" s="17"/>
      <c r="W29" s="17"/>
      <c r="X29" s="17"/>
      <c r="Y29" s="17"/>
      <c r="Z29" s="17"/>
    </row>
    <row r="30" spans="1:26" ht="16.350000000000001" customHeight="1">
      <c r="A30" s="72">
        <v>9</v>
      </c>
      <c r="B30" s="98" t="s">
        <v>5781</v>
      </c>
      <c r="C30" s="17"/>
      <c r="D30" s="17"/>
      <c r="E30" s="306">
        <v>2371</v>
      </c>
      <c r="F30" s="306"/>
      <c r="G30" s="284">
        <f t="shared" si="0"/>
        <v>2371</v>
      </c>
      <c r="H30" s="17"/>
      <c r="I30" s="17"/>
      <c r="J30" s="17"/>
      <c r="K30" s="17"/>
      <c r="L30" s="17"/>
      <c r="M30" s="17"/>
      <c r="N30" s="17"/>
      <c r="O30" s="17"/>
      <c r="P30" s="17"/>
      <c r="Q30" s="17"/>
      <c r="R30" s="17"/>
      <c r="S30" s="17"/>
      <c r="T30" s="17"/>
      <c r="U30" s="17"/>
      <c r="V30" s="17"/>
      <c r="W30" s="17"/>
      <c r="X30" s="17"/>
      <c r="Y30" s="17"/>
      <c r="Z30" s="17"/>
    </row>
    <row r="31" spans="1:26" ht="16.350000000000001" customHeight="1">
      <c r="A31" s="72"/>
      <c r="B31" s="98" t="s">
        <v>5782</v>
      </c>
      <c r="C31" s="17"/>
      <c r="D31" s="17"/>
      <c r="E31" s="306"/>
      <c r="F31" s="306"/>
      <c r="G31" s="284">
        <f t="shared" si="0"/>
        <v>0</v>
      </c>
      <c r="H31" s="17"/>
      <c r="I31" s="17"/>
      <c r="J31" s="17"/>
      <c r="K31" s="17"/>
      <c r="L31" s="17"/>
      <c r="M31" s="17"/>
      <c r="N31" s="17"/>
      <c r="O31" s="17"/>
      <c r="P31" s="17"/>
      <c r="Q31" s="17"/>
      <c r="R31" s="17"/>
      <c r="S31" s="17"/>
      <c r="T31" s="17"/>
      <c r="U31" s="17"/>
      <c r="V31" s="17"/>
      <c r="W31" s="17"/>
      <c r="X31" s="17"/>
      <c r="Y31" s="17"/>
      <c r="Z31" s="17"/>
    </row>
    <row r="32" spans="1:26" ht="16.350000000000001" customHeight="1">
      <c r="A32" s="72">
        <v>10</v>
      </c>
      <c r="B32" s="98" t="s">
        <v>5783</v>
      </c>
      <c r="C32" s="17"/>
      <c r="D32" s="17"/>
      <c r="E32" s="306">
        <v>7321</v>
      </c>
      <c r="F32" s="306"/>
      <c r="G32" s="284">
        <f t="shared" si="0"/>
        <v>7321</v>
      </c>
      <c r="H32" s="17"/>
      <c r="I32" s="17"/>
      <c r="J32" s="17"/>
      <c r="K32" s="17"/>
      <c r="L32" s="17"/>
      <c r="M32" s="17"/>
      <c r="N32" s="17"/>
      <c r="O32" s="17"/>
      <c r="P32" s="17"/>
      <c r="Q32" s="17"/>
      <c r="R32" s="17"/>
      <c r="S32" s="17"/>
      <c r="T32" s="17"/>
      <c r="U32" s="17"/>
      <c r="V32" s="17"/>
      <c r="W32" s="17"/>
      <c r="X32" s="17"/>
      <c r="Y32" s="17"/>
      <c r="Z32" s="17"/>
    </row>
    <row r="33" spans="1:26" ht="16.350000000000001" customHeight="1">
      <c r="A33" s="72"/>
      <c r="B33" s="98" t="s">
        <v>5784</v>
      </c>
      <c r="C33" s="17"/>
      <c r="D33" s="17"/>
      <c r="E33" s="306"/>
      <c r="F33" s="306"/>
      <c r="G33" s="284">
        <f t="shared" si="0"/>
        <v>0</v>
      </c>
      <c r="H33" s="17"/>
      <c r="I33" s="17"/>
      <c r="J33" s="17"/>
      <c r="K33" s="17"/>
      <c r="L33" s="17"/>
      <c r="M33" s="17"/>
      <c r="N33" s="17"/>
      <c r="O33" s="17"/>
      <c r="P33" s="17"/>
      <c r="Q33" s="17"/>
      <c r="R33" s="17"/>
      <c r="S33" s="17"/>
      <c r="T33" s="17"/>
      <c r="U33" s="17"/>
      <c r="V33" s="17"/>
      <c r="W33" s="17"/>
      <c r="X33" s="17"/>
      <c r="Y33" s="17"/>
      <c r="Z33" s="17"/>
    </row>
    <row r="34" spans="1:26" ht="16.350000000000001" customHeight="1">
      <c r="A34" s="72">
        <v>11</v>
      </c>
      <c r="B34" s="98" t="s">
        <v>5785</v>
      </c>
      <c r="C34" s="17"/>
      <c r="D34" s="17"/>
      <c r="E34" s="306">
        <v>8</v>
      </c>
      <c r="F34" s="306"/>
      <c r="G34" s="284">
        <f t="shared" si="0"/>
        <v>8</v>
      </c>
      <c r="H34" s="17"/>
      <c r="I34" s="17"/>
      <c r="J34" s="17"/>
      <c r="K34" s="17"/>
      <c r="L34" s="17"/>
      <c r="M34" s="17"/>
      <c r="N34" s="17"/>
      <c r="O34" s="17"/>
      <c r="P34" s="17"/>
      <c r="Q34" s="17"/>
      <c r="R34" s="17"/>
      <c r="S34" s="17"/>
      <c r="T34" s="17"/>
      <c r="U34" s="17"/>
      <c r="V34" s="17"/>
      <c r="W34" s="17"/>
      <c r="X34" s="17"/>
      <c r="Y34" s="17"/>
      <c r="Z34" s="17"/>
    </row>
    <row r="35" spans="1:26" ht="16.350000000000001" customHeight="1">
      <c r="A35" s="72">
        <v>12</v>
      </c>
      <c r="B35" s="98" t="s">
        <v>5786</v>
      </c>
      <c r="C35" s="17"/>
      <c r="D35" s="17"/>
      <c r="E35" s="306">
        <v>388</v>
      </c>
      <c r="F35" s="306"/>
      <c r="G35" s="284">
        <f t="shared" si="0"/>
        <v>388</v>
      </c>
      <c r="H35" s="17"/>
      <c r="I35" s="17"/>
      <c r="J35" s="17"/>
      <c r="K35" s="17"/>
      <c r="L35" s="17"/>
      <c r="M35" s="17"/>
      <c r="N35" s="17"/>
      <c r="O35" s="17"/>
      <c r="P35" s="17"/>
      <c r="Q35" s="17"/>
      <c r="R35" s="17"/>
      <c r="S35" s="17"/>
      <c r="T35" s="17"/>
      <c r="U35" s="17"/>
      <c r="V35" s="17"/>
      <c r="W35" s="17"/>
      <c r="X35" s="17"/>
      <c r="Y35" s="17"/>
      <c r="Z35" s="17"/>
    </row>
    <row r="36" spans="1:26" ht="16.350000000000001" customHeight="1">
      <c r="A36" s="72">
        <v>13</v>
      </c>
      <c r="B36" s="98"/>
      <c r="C36" s="17"/>
      <c r="D36" s="17"/>
      <c r="E36" s="306"/>
      <c r="F36" s="306"/>
      <c r="G36" s="284">
        <f t="shared" si="0"/>
        <v>0</v>
      </c>
      <c r="H36" s="17"/>
      <c r="I36" s="17"/>
      <c r="J36" s="17"/>
      <c r="K36" s="17"/>
      <c r="L36" s="17"/>
      <c r="M36" s="17"/>
      <c r="N36" s="17"/>
      <c r="O36" s="17"/>
      <c r="P36" s="17"/>
      <c r="Q36" s="17"/>
      <c r="R36" s="17"/>
      <c r="S36" s="17"/>
      <c r="T36" s="17"/>
      <c r="U36" s="17"/>
      <c r="V36" s="17"/>
      <c r="W36" s="17"/>
      <c r="X36" s="17"/>
      <c r="Y36" s="17"/>
      <c r="Z36" s="17"/>
    </row>
    <row r="37" spans="1:26" ht="16.350000000000001" customHeight="1">
      <c r="A37" s="72">
        <v>14</v>
      </c>
      <c r="B37" s="98"/>
      <c r="C37" s="17"/>
      <c r="D37" s="17"/>
      <c r="E37" s="306"/>
      <c r="F37" s="306"/>
      <c r="G37" s="284">
        <f t="shared" si="0"/>
        <v>0</v>
      </c>
      <c r="H37" s="17"/>
      <c r="I37" s="17"/>
      <c r="J37" s="17"/>
      <c r="K37" s="17"/>
      <c r="L37" s="17"/>
      <c r="M37" s="17"/>
      <c r="N37" s="17"/>
      <c r="O37" s="17"/>
      <c r="P37" s="17"/>
      <c r="Q37" s="17"/>
      <c r="R37" s="17"/>
      <c r="S37" s="17"/>
      <c r="T37" s="17"/>
      <c r="U37" s="17"/>
      <c r="V37" s="17"/>
      <c r="W37" s="17"/>
      <c r="X37" s="17"/>
      <c r="Y37" s="17"/>
      <c r="Z37" s="17"/>
    </row>
    <row r="38" spans="1:26" ht="16.350000000000001" customHeight="1">
      <c r="A38" s="72">
        <v>15</v>
      </c>
      <c r="B38" s="98"/>
      <c r="C38" s="17"/>
      <c r="D38" s="17"/>
      <c r="E38" s="306"/>
      <c r="F38" s="306"/>
      <c r="G38" s="284">
        <f t="shared" si="0"/>
        <v>0</v>
      </c>
      <c r="H38" s="17"/>
      <c r="I38" s="17"/>
      <c r="J38" s="17"/>
      <c r="K38" s="17"/>
      <c r="L38" s="17"/>
      <c r="M38" s="17"/>
      <c r="N38" s="17"/>
      <c r="O38" s="17"/>
      <c r="P38" s="17"/>
      <c r="Q38" s="17"/>
      <c r="R38" s="17"/>
      <c r="S38" s="17"/>
      <c r="T38" s="17"/>
      <c r="U38" s="17"/>
      <c r="V38" s="17"/>
      <c r="W38" s="17"/>
      <c r="X38" s="17"/>
      <c r="Y38" s="17"/>
      <c r="Z38" s="17"/>
    </row>
    <row r="39" spans="1:26" ht="16.350000000000001" customHeight="1">
      <c r="A39" s="72">
        <v>16</v>
      </c>
      <c r="B39" s="98"/>
      <c r="C39" s="17"/>
      <c r="D39" s="17"/>
      <c r="E39" s="306"/>
      <c r="F39" s="306"/>
      <c r="G39" s="284">
        <f t="shared" si="0"/>
        <v>0</v>
      </c>
      <c r="H39" s="17"/>
      <c r="I39" s="17"/>
      <c r="J39" s="17"/>
      <c r="K39" s="17"/>
      <c r="L39" s="17"/>
      <c r="M39" s="17"/>
      <c r="N39" s="17"/>
      <c r="O39" s="17"/>
      <c r="P39" s="17"/>
      <c r="Q39" s="17"/>
      <c r="R39" s="17"/>
      <c r="S39" s="17"/>
      <c r="T39" s="17"/>
      <c r="U39" s="17"/>
      <c r="V39" s="17"/>
      <c r="W39" s="17"/>
      <c r="X39" s="17"/>
      <c r="Y39" s="17"/>
      <c r="Z39" s="17"/>
    </row>
    <row r="40" spans="1:26" ht="16.350000000000001" customHeight="1">
      <c r="A40" s="72">
        <v>17</v>
      </c>
      <c r="B40" s="98"/>
      <c r="C40" s="17"/>
      <c r="D40" s="17"/>
      <c r="E40" s="306"/>
      <c r="F40" s="306"/>
      <c r="G40" s="284">
        <f t="shared" si="0"/>
        <v>0</v>
      </c>
      <c r="H40" s="17"/>
      <c r="I40" s="17"/>
      <c r="J40" s="17"/>
      <c r="K40" s="17"/>
      <c r="L40" s="17"/>
      <c r="M40" s="17"/>
      <c r="N40" s="17"/>
      <c r="O40" s="17"/>
      <c r="P40" s="17"/>
      <c r="Q40" s="17"/>
      <c r="R40" s="17"/>
      <c r="S40" s="17"/>
      <c r="T40" s="17"/>
      <c r="U40" s="17"/>
      <c r="V40" s="17"/>
      <c r="W40" s="17"/>
      <c r="X40" s="17"/>
      <c r="Y40" s="17"/>
      <c r="Z40" s="17"/>
    </row>
    <row r="41" spans="1:26" ht="16.350000000000001" customHeight="1">
      <c r="A41" s="72">
        <v>18</v>
      </c>
      <c r="B41" s="98"/>
      <c r="C41" s="17"/>
      <c r="D41" s="17"/>
      <c r="E41" s="306"/>
      <c r="F41" s="306"/>
      <c r="G41" s="284">
        <f t="shared" si="0"/>
        <v>0</v>
      </c>
      <c r="H41" s="17"/>
      <c r="I41" s="17"/>
      <c r="J41" s="17"/>
      <c r="K41" s="17"/>
      <c r="L41" s="17"/>
      <c r="M41" s="17"/>
      <c r="N41" s="17"/>
      <c r="O41" s="17"/>
      <c r="P41" s="17"/>
      <c r="Q41" s="17"/>
      <c r="R41" s="17"/>
      <c r="S41" s="17"/>
      <c r="T41" s="17"/>
      <c r="U41" s="17"/>
      <c r="V41" s="17"/>
      <c r="W41" s="17"/>
      <c r="X41" s="17"/>
      <c r="Y41" s="17"/>
      <c r="Z41" s="17"/>
    </row>
    <row r="42" spans="1:26" ht="16.350000000000001" customHeight="1">
      <c r="A42" s="72">
        <v>19</v>
      </c>
      <c r="B42" s="98"/>
      <c r="C42" s="17"/>
      <c r="D42" s="17"/>
      <c r="E42" s="306"/>
      <c r="F42" s="306"/>
      <c r="G42" s="284">
        <f t="shared" si="0"/>
        <v>0</v>
      </c>
      <c r="H42" s="17"/>
      <c r="I42" s="17"/>
      <c r="J42" s="17"/>
      <c r="K42" s="17"/>
      <c r="L42" s="17"/>
      <c r="M42" s="17"/>
      <c r="N42" s="17"/>
      <c r="O42" s="17"/>
      <c r="P42" s="17"/>
      <c r="Q42" s="17"/>
      <c r="R42" s="17"/>
      <c r="S42" s="17"/>
      <c r="T42" s="17"/>
      <c r="U42" s="17"/>
      <c r="V42" s="17"/>
      <c r="W42" s="17"/>
      <c r="X42" s="17"/>
      <c r="Y42" s="17"/>
      <c r="Z42" s="17"/>
    </row>
    <row r="43" spans="1:26" ht="16.350000000000001" customHeight="1">
      <c r="A43" s="72">
        <v>20</v>
      </c>
      <c r="B43" s="98"/>
      <c r="C43" s="17"/>
      <c r="D43" s="17"/>
      <c r="E43" s="306"/>
      <c r="F43" s="306"/>
      <c r="G43" s="284">
        <f t="shared" si="0"/>
        <v>0</v>
      </c>
      <c r="H43" s="17"/>
      <c r="I43" s="17"/>
      <c r="J43" s="17"/>
      <c r="K43" s="17"/>
      <c r="L43" s="17"/>
      <c r="M43" s="17"/>
      <c r="N43" s="17"/>
      <c r="O43" s="17"/>
      <c r="P43" s="17"/>
      <c r="Q43" s="17"/>
      <c r="R43" s="17"/>
      <c r="S43" s="17"/>
      <c r="T43" s="17"/>
      <c r="U43" s="17"/>
      <c r="V43" s="17"/>
      <c r="W43" s="17"/>
      <c r="X43" s="17"/>
      <c r="Y43" s="17"/>
      <c r="Z43" s="17"/>
    </row>
    <row r="44" spans="1:26" ht="16.350000000000001" customHeight="1">
      <c r="A44" s="72">
        <v>21</v>
      </c>
      <c r="B44" s="98"/>
      <c r="C44" s="17"/>
      <c r="D44" s="17"/>
      <c r="E44" s="306"/>
      <c r="F44" s="306"/>
      <c r="G44" s="284">
        <f t="shared" si="0"/>
        <v>0</v>
      </c>
      <c r="H44" s="17"/>
      <c r="I44" s="17"/>
      <c r="J44" s="17"/>
      <c r="K44" s="17"/>
      <c r="L44" s="17"/>
      <c r="M44" s="17"/>
      <c r="N44" s="17"/>
      <c r="O44" s="17"/>
      <c r="P44" s="17"/>
      <c r="Q44" s="17"/>
      <c r="R44" s="17"/>
      <c r="S44" s="17"/>
      <c r="T44" s="17"/>
      <c r="U44" s="17"/>
      <c r="V44" s="17"/>
      <c r="W44" s="17"/>
      <c r="X44" s="17"/>
      <c r="Y44" s="17"/>
      <c r="Z44" s="17"/>
    </row>
    <row r="45" spans="1:26" ht="16.350000000000001" customHeight="1">
      <c r="A45" s="72">
        <v>22</v>
      </c>
      <c r="B45" s="98"/>
      <c r="C45" s="17"/>
      <c r="D45" s="17"/>
      <c r="E45" s="306"/>
      <c r="F45" s="306"/>
      <c r="G45" s="284">
        <f t="shared" si="0"/>
        <v>0</v>
      </c>
      <c r="H45" s="17"/>
      <c r="I45" s="17"/>
      <c r="J45" s="17"/>
      <c r="K45" s="17"/>
      <c r="L45" s="17"/>
      <c r="M45" s="17"/>
      <c r="N45" s="17"/>
      <c r="O45" s="17"/>
      <c r="P45" s="17"/>
      <c r="Q45" s="17"/>
      <c r="R45" s="17"/>
      <c r="S45" s="17"/>
      <c r="T45" s="17"/>
      <c r="U45" s="17"/>
      <c r="V45" s="17"/>
      <c r="W45" s="17"/>
      <c r="X45" s="17"/>
      <c r="Y45" s="17"/>
      <c r="Z45" s="17"/>
    </row>
    <row r="46" spans="1:26" ht="16.350000000000001" customHeight="1">
      <c r="A46" s="72">
        <v>23</v>
      </c>
      <c r="B46" s="98"/>
      <c r="C46" s="17"/>
      <c r="D46" s="17"/>
      <c r="E46" s="306"/>
      <c r="F46" s="306"/>
      <c r="G46" s="284">
        <f t="shared" si="0"/>
        <v>0</v>
      </c>
      <c r="H46" s="17"/>
      <c r="I46" s="17"/>
      <c r="J46" s="17"/>
      <c r="K46" s="17"/>
      <c r="L46" s="17"/>
      <c r="M46" s="17"/>
      <c r="N46" s="17"/>
      <c r="O46" s="17"/>
      <c r="P46" s="17"/>
      <c r="Q46" s="17"/>
      <c r="R46" s="17"/>
      <c r="S46" s="17"/>
      <c r="T46" s="17"/>
      <c r="U46" s="17"/>
      <c r="V46" s="17"/>
      <c r="W46" s="17"/>
      <c r="X46" s="17"/>
      <c r="Y46" s="17"/>
      <c r="Z46" s="17"/>
    </row>
    <row r="47" spans="1:26" ht="16.350000000000001" customHeight="1">
      <c r="A47" s="72">
        <v>24</v>
      </c>
      <c r="B47" s="98"/>
      <c r="C47" s="17"/>
      <c r="D47" s="17"/>
      <c r="E47" s="306"/>
      <c r="F47" s="306"/>
      <c r="G47" s="284">
        <f t="shared" si="0"/>
        <v>0</v>
      </c>
      <c r="H47" s="17"/>
      <c r="I47" s="17"/>
      <c r="J47" s="17"/>
      <c r="K47" s="17"/>
      <c r="L47" s="17"/>
      <c r="M47" s="17"/>
      <c r="N47" s="17"/>
      <c r="O47" s="17"/>
      <c r="P47" s="17"/>
      <c r="Q47" s="17"/>
      <c r="R47" s="17"/>
      <c r="S47" s="17"/>
      <c r="T47" s="17"/>
      <c r="U47" s="17"/>
      <c r="V47" s="17"/>
      <c r="W47" s="17"/>
      <c r="X47" s="17"/>
      <c r="Y47" s="17"/>
      <c r="Z47" s="17"/>
    </row>
    <row r="48" spans="1:26" ht="16.350000000000001" customHeight="1">
      <c r="A48" s="72">
        <v>25</v>
      </c>
      <c r="B48" s="98"/>
      <c r="C48" s="17"/>
      <c r="D48" s="17"/>
      <c r="E48" s="306"/>
      <c r="F48" s="306"/>
      <c r="G48" s="284">
        <f t="shared" si="0"/>
        <v>0</v>
      </c>
      <c r="H48" s="17"/>
      <c r="I48" s="17"/>
      <c r="J48" s="17"/>
      <c r="K48" s="17"/>
    </row>
    <row r="49" spans="1:11" ht="16.350000000000001" customHeight="1">
      <c r="A49" s="72">
        <v>26</v>
      </c>
      <c r="B49" s="98"/>
      <c r="C49" s="17"/>
      <c r="D49" s="17"/>
      <c r="E49" s="306"/>
      <c r="F49" s="306"/>
      <c r="G49" s="284">
        <f t="shared" si="0"/>
        <v>0</v>
      </c>
      <c r="H49" s="17"/>
      <c r="I49" s="17"/>
      <c r="J49" s="17"/>
      <c r="K49" s="17"/>
    </row>
    <row r="50" spans="1:11" ht="16.350000000000001" customHeight="1">
      <c r="A50" s="72">
        <v>27</v>
      </c>
      <c r="B50" s="98"/>
      <c r="C50" s="17"/>
      <c r="D50" s="17"/>
      <c r="E50" s="306"/>
      <c r="F50" s="306"/>
      <c r="G50" s="284">
        <f t="shared" si="0"/>
        <v>0</v>
      </c>
      <c r="H50" s="17"/>
      <c r="I50" s="17"/>
      <c r="J50" s="17"/>
      <c r="K50" s="17"/>
    </row>
    <row r="51" spans="1:11" ht="16.350000000000001" customHeight="1">
      <c r="A51" s="72">
        <v>28</v>
      </c>
      <c r="B51" s="98"/>
      <c r="C51" s="17"/>
      <c r="D51" s="17"/>
      <c r="E51" s="306"/>
      <c r="F51" s="306"/>
      <c r="G51" s="284">
        <f t="shared" si="0"/>
        <v>0</v>
      </c>
      <c r="H51" s="17"/>
      <c r="I51" s="17"/>
      <c r="J51" s="17"/>
    </row>
    <row r="52" spans="1:11" ht="16.350000000000001" customHeight="1">
      <c r="A52" s="72">
        <v>29</v>
      </c>
      <c r="B52" s="98"/>
      <c r="C52" s="17"/>
      <c r="D52" s="17"/>
      <c r="E52" s="306"/>
      <c r="F52" s="306"/>
      <c r="G52" s="284">
        <f t="shared" si="0"/>
        <v>0</v>
      </c>
      <c r="H52" s="17"/>
      <c r="I52" s="17"/>
      <c r="J52" s="17"/>
    </row>
    <row r="53" spans="1:11" ht="16.350000000000001" customHeight="1">
      <c r="A53" s="72">
        <v>30</v>
      </c>
      <c r="B53" s="98"/>
      <c r="C53" s="17"/>
      <c r="D53" s="17"/>
      <c r="E53" s="306"/>
      <c r="F53" s="306"/>
      <c r="G53" s="284">
        <f t="shared" si="0"/>
        <v>0</v>
      </c>
      <c r="H53" s="17"/>
      <c r="I53" s="17"/>
      <c r="J53" s="17"/>
    </row>
    <row r="54" spans="1:11" ht="16.350000000000001" customHeight="1">
      <c r="A54" s="72">
        <v>31</v>
      </c>
      <c r="B54" s="98"/>
      <c r="C54" s="17"/>
      <c r="D54" s="17"/>
      <c r="E54" s="306"/>
      <c r="F54" s="306"/>
      <c r="G54" s="284">
        <f t="shared" si="0"/>
        <v>0</v>
      </c>
      <c r="H54" s="17"/>
      <c r="I54" s="17"/>
      <c r="J54" s="17"/>
    </row>
    <row r="55" spans="1:11" ht="16.350000000000001" customHeight="1">
      <c r="A55" s="72">
        <v>32</v>
      </c>
      <c r="B55" s="98"/>
      <c r="C55" s="17"/>
      <c r="D55" s="17"/>
      <c r="E55" s="306"/>
      <c r="F55" s="306"/>
      <c r="G55" s="284">
        <f t="shared" si="0"/>
        <v>0</v>
      </c>
      <c r="H55" s="17"/>
      <c r="I55" s="17"/>
      <c r="J55" s="17"/>
    </row>
    <row r="56" spans="1:11" ht="16.350000000000001" customHeight="1">
      <c r="A56" s="72">
        <v>33</v>
      </c>
      <c r="B56" s="98"/>
      <c r="C56" s="17"/>
      <c r="D56" s="17"/>
      <c r="E56" s="306"/>
      <c r="F56" s="306"/>
      <c r="G56" s="284">
        <f t="shared" si="0"/>
        <v>0</v>
      </c>
      <c r="H56" s="17"/>
      <c r="I56" s="17"/>
      <c r="J56" s="17"/>
    </row>
    <row r="57" spans="1:11" ht="16.350000000000001" customHeight="1">
      <c r="A57" s="72">
        <v>34</v>
      </c>
      <c r="B57" s="98"/>
      <c r="C57" s="17"/>
      <c r="D57" s="17"/>
      <c r="E57" s="306"/>
      <c r="F57" s="306"/>
      <c r="G57" s="284">
        <f t="shared" si="0"/>
        <v>0</v>
      </c>
      <c r="H57" s="17"/>
      <c r="I57" s="17"/>
      <c r="J57" s="17"/>
    </row>
    <row r="58" spans="1:11" ht="16.350000000000001" customHeight="1">
      <c r="A58" s="72">
        <v>35</v>
      </c>
      <c r="B58" s="98"/>
      <c r="C58" s="17"/>
      <c r="D58" s="17"/>
      <c r="E58" s="306"/>
      <c r="F58" s="306"/>
      <c r="G58" s="284">
        <f t="shared" si="0"/>
        <v>0</v>
      </c>
      <c r="H58" s="17"/>
      <c r="I58" s="17"/>
      <c r="J58" s="17"/>
    </row>
    <row r="59" spans="1:11" ht="16.350000000000001" customHeight="1">
      <c r="A59" s="72">
        <v>36</v>
      </c>
      <c r="B59" s="98"/>
      <c r="C59" s="17" t="s">
        <v>893</v>
      </c>
      <c r="D59" s="17"/>
      <c r="E59" s="306"/>
      <c r="F59" s="306"/>
      <c r="G59" s="284">
        <f t="shared" si="0"/>
        <v>0</v>
      </c>
      <c r="H59" s="17"/>
      <c r="I59" s="17"/>
      <c r="J59" s="17"/>
    </row>
    <row r="60" spans="1:11" ht="16.350000000000001" customHeight="1">
      <c r="A60" s="72">
        <v>37</v>
      </c>
      <c r="B60" s="98"/>
      <c r="C60" s="17" t="s">
        <v>894</v>
      </c>
      <c r="D60" s="17"/>
      <c r="E60" s="306"/>
      <c r="F60" s="306"/>
      <c r="G60" s="284">
        <f t="shared" si="0"/>
        <v>0</v>
      </c>
      <c r="H60" s="17"/>
      <c r="I60" s="17"/>
      <c r="J60" s="17"/>
    </row>
    <row r="61" spans="1:11" ht="16.350000000000001" customHeight="1" thickBot="1">
      <c r="A61" s="72">
        <v>38</v>
      </c>
      <c r="B61" s="256"/>
      <c r="C61" s="275" t="s">
        <v>895</v>
      </c>
      <c r="D61" s="275"/>
      <c r="E61" s="274">
        <f>SUM(E19:E60)</f>
        <v>30725</v>
      </c>
      <c r="F61" s="274">
        <f>SUM(F19:F60)</f>
        <v>0</v>
      </c>
      <c r="G61" s="272">
        <f>SUM(G19:G60)</f>
        <v>30725</v>
      </c>
      <c r="H61" s="17"/>
      <c r="I61" s="17"/>
      <c r="J61" s="17"/>
    </row>
    <row r="62" spans="1:11">
      <c r="A62" s="17"/>
      <c r="B62" s="17"/>
      <c r="C62" s="17"/>
      <c r="D62" s="17"/>
      <c r="E62" s="17"/>
      <c r="F62" s="17"/>
      <c r="G62" s="17"/>
      <c r="H62" s="17"/>
      <c r="I62" s="17"/>
      <c r="J62" s="17"/>
    </row>
    <row r="63" spans="1:11">
      <c r="A63" s="17" t="s">
        <v>896</v>
      </c>
      <c r="B63" s="17"/>
      <c r="C63" s="17"/>
      <c r="D63" s="17"/>
      <c r="E63" s="17"/>
      <c r="F63" s="17"/>
      <c r="G63" s="277" t="s">
        <v>2827</v>
      </c>
      <c r="H63" s="17"/>
      <c r="I63" s="17"/>
      <c r="J63" s="17"/>
    </row>
    <row r="64" spans="1:11">
      <c r="A64" s="69" t="s">
        <v>898</v>
      </c>
      <c r="B64" s="69"/>
      <c r="C64" s="69"/>
      <c r="D64" s="69"/>
      <c r="E64" s="69"/>
      <c r="F64" s="69"/>
      <c r="G64" s="69"/>
      <c r="H64" s="17"/>
      <c r="I64" s="17"/>
      <c r="J64" s="17"/>
    </row>
    <row r="65" spans="1:10">
      <c r="A65" s="17"/>
      <c r="B65" s="17"/>
      <c r="C65"/>
      <c r="D65"/>
      <c r="E65" s="17"/>
      <c r="F65" s="17"/>
      <c r="G65" s="17"/>
      <c r="I65" s="17"/>
      <c r="J65" s="17"/>
    </row>
    <row r="66" spans="1:10" ht="15.75" thickBot="1">
      <c r="A66" s="17" t="str">
        <f>'Data Sheet'!$C$25</f>
        <v>Orange &amp; Rockland Utilities, Inc</v>
      </c>
      <c r="B66" s="17"/>
      <c r="C66" s="17"/>
      <c r="D66" s="17"/>
      <c r="E66" s="17"/>
      <c r="F66" s="681" t="str">
        <f>'Data Sheet'!$C$40</f>
        <v>April 30, 2017</v>
      </c>
      <c r="G66" s="17" t="str">
        <f>'Data Sheet'!$C$38</f>
        <v>December 31, 2016</v>
      </c>
      <c r="I66" s="17"/>
      <c r="J66" s="17"/>
    </row>
    <row r="67" spans="1:10">
      <c r="A67" s="29"/>
      <c r="B67" s="66"/>
      <c r="C67" s="66"/>
      <c r="D67" s="66"/>
      <c r="E67" s="66"/>
      <c r="F67" s="66"/>
      <c r="G67" s="67"/>
      <c r="I67" s="17"/>
      <c r="J67" s="17"/>
    </row>
    <row r="68" spans="1:10">
      <c r="A68" s="811"/>
      <c r="B68"/>
      <c r="C68"/>
      <c r="D68"/>
      <c r="E68"/>
      <c r="F68"/>
      <c r="G68" s="70"/>
      <c r="I68" s="17"/>
      <c r="J68" s="17"/>
    </row>
    <row r="69" spans="1:10">
      <c r="A69" s="72"/>
      <c r="B69" s="808"/>
      <c r="C69" s="808"/>
      <c r="D69" s="808"/>
      <c r="E69" s="808"/>
      <c r="F69" s="808"/>
      <c r="G69" s="73"/>
      <c r="I69" s="17"/>
      <c r="J69" s="17"/>
    </row>
    <row r="70" spans="1:10">
      <c r="A70" s="72"/>
      <c r="B70" s="808"/>
      <c r="C70" s="808"/>
      <c r="D70" s="808"/>
      <c r="E70" s="808"/>
      <c r="F70" s="808"/>
      <c r="G70" s="73"/>
      <c r="I70" s="17"/>
      <c r="J70" s="17"/>
    </row>
    <row r="71" spans="1:10" ht="15.75">
      <c r="A71" s="811"/>
      <c r="B71"/>
      <c r="C71"/>
      <c r="D71"/>
      <c r="E71"/>
      <c r="F71" s="71"/>
      <c r="G71" s="309"/>
      <c r="I71" s="17"/>
      <c r="J71" s="17"/>
    </row>
    <row r="72" spans="1:10" ht="15.75">
      <c r="A72" s="811"/>
      <c r="B72"/>
      <c r="C72"/>
      <c r="D72"/>
      <c r="E72"/>
      <c r="F72" s="71"/>
      <c r="G72" s="309"/>
      <c r="I72" s="17"/>
      <c r="J72" s="17"/>
    </row>
    <row r="73" spans="1:10" s="810" customFormat="1" ht="15.75">
      <c r="A73" s="811"/>
      <c r="B73" s="809"/>
      <c r="C73" s="809"/>
      <c r="D73" s="809"/>
      <c r="E73" s="809"/>
      <c r="F73" s="812"/>
      <c r="G73" s="73"/>
      <c r="I73" s="808"/>
      <c r="J73" s="808"/>
    </row>
    <row r="74" spans="1:10">
      <c r="A74" s="72"/>
      <c r="B74" s="17"/>
      <c r="C74" s="17"/>
      <c r="D74" s="17"/>
      <c r="E74" s="17"/>
      <c r="F74" s="17"/>
      <c r="G74" s="70"/>
      <c r="I74" s="17"/>
      <c r="J74" s="17"/>
    </row>
    <row r="75" spans="1:10">
      <c r="A75" s="72"/>
      <c r="B75" s="17"/>
      <c r="C75" s="17"/>
      <c r="D75" s="17"/>
      <c r="E75" s="17"/>
      <c r="F75" s="17"/>
      <c r="G75" s="73"/>
      <c r="I75" s="17"/>
      <c r="J75" s="17"/>
    </row>
    <row r="76" spans="1:10">
      <c r="A76" s="72"/>
      <c r="B76" s="17"/>
      <c r="C76" s="17"/>
      <c r="D76" s="17"/>
      <c r="E76" s="17"/>
      <c r="F76" s="17"/>
      <c r="G76" s="73"/>
      <c r="I76" s="17"/>
      <c r="J76" s="17"/>
    </row>
    <row r="77" spans="1:10" ht="15.75">
      <c r="A77" s="72"/>
      <c r="B77" s="17"/>
      <c r="C77" s="17"/>
      <c r="D77" s="17"/>
      <c r="E77" s="17"/>
      <c r="F77" s="17"/>
      <c r="G77" s="309"/>
      <c r="I77" s="17"/>
      <c r="J77" s="17"/>
    </row>
    <row r="78" spans="1:10" ht="15.75">
      <c r="A78" s="72"/>
      <c r="B78" s="17"/>
      <c r="C78" s="17"/>
      <c r="D78" s="17"/>
      <c r="E78" s="17"/>
      <c r="F78" s="17"/>
      <c r="G78" s="309"/>
      <c r="I78" s="17"/>
      <c r="J78" s="17"/>
    </row>
    <row r="79" spans="1:10" ht="15.75">
      <c r="A79" s="72"/>
      <c r="B79" s="17"/>
      <c r="C79" s="17"/>
      <c r="D79" s="17"/>
      <c r="E79" s="17"/>
      <c r="F79" s="17"/>
      <c r="G79" s="309"/>
      <c r="I79" s="17"/>
      <c r="J79" s="17"/>
    </row>
    <row r="80" spans="1:10" s="810" customFormat="1">
      <c r="A80" s="72"/>
      <c r="B80" s="808"/>
      <c r="C80" s="808"/>
      <c r="D80" s="808"/>
      <c r="E80" s="808"/>
      <c r="F80" s="808"/>
      <c r="G80" s="73"/>
      <c r="I80" s="808"/>
      <c r="J80" s="808"/>
    </row>
    <row r="81" spans="1:10">
      <c r="A81" s="72"/>
      <c r="B81" s="17"/>
      <c r="C81" s="17"/>
      <c r="D81" s="17"/>
      <c r="E81" s="17"/>
      <c r="F81" s="17"/>
      <c r="G81" s="73"/>
      <c r="I81" s="17"/>
      <c r="J81" s="17"/>
    </row>
    <row r="82" spans="1:10">
      <c r="A82" s="72"/>
      <c r="B82" s="17"/>
      <c r="C82" s="292"/>
      <c r="D82" s="17"/>
      <c r="E82" s="292"/>
      <c r="F82" s="292"/>
      <c r="G82" s="73"/>
      <c r="I82" s="17"/>
      <c r="J82" s="17"/>
    </row>
    <row r="83" spans="1:10">
      <c r="A83" s="72"/>
      <c r="B83" s="17"/>
      <c r="C83" s="17"/>
      <c r="D83" s="17"/>
      <c r="E83" s="17"/>
      <c r="F83" s="17"/>
      <c r="G83" s="73"/>
      <c r="I83" s="17"/>
      <c r="J83" s="17"/>
    </row>
    <row r="84" spans="1:10">
      <c r="A84" s="72"/>
      <c r="B84" s="17"/>
      <c r="C84" s="808"/>
      <c r="D84" s="17"/>
      <c r="E84" s="17"/>
      <c r="F84" s="17"/>
      <c r="G84" s="73"/>
      <c r="I84" s="17"/>
      <c r="J84" s="17"/>
    </row>
    <row r="85" spans="1:10">
      <c r="A85" s="72"/>
      <c r="B85" s="17"/>
      <c r="C85" s="17"/>
      <c r="D85" s="17"/>
      <c r="E85"/>
      <c r="F85" s="17"/>
      <c r="G85" s="73"/>
      <c r="I85" s="17"/>
      <c r="J85" s="17"/>
    </row>
    <row r="86" spans="1:10">
      <c r="A86" s="72"/>
      <c r="B86" s="17"/>
      <c r="C86" s="17"/>
      <c r="D86" s="17"/>
      <c r="E86" s="17"/>
      <c r="F86" s="17"/>
      <c r="G86" s="73"/>
      <c r="I86" s="17"/>
      <c r="J86" s="17"/>
    </row>
    <row r="87" spans="1:10">
      <c r="A87" s="72"/>
      <c r="B87" s="17"/>
      <c r="C87" s="17"/>
      <c r="D87" s="17"/>
      <c r="E87" s="17"/>
      <c r="F87" s="17"/>
      <c r="G87" s="73"/>
      <c r="I87" s="17"/>
      <c r="J87" s="17"/>
    </row>
    <row r="88" spans="1:10">
      <c r="A88" s="72"/>
      <c r="B88" s="17"/>
      <c r="C88" s="17"/>
      <c r="D88" s="17"/>
      <c r="E88" s="17"/>
      <c r="F88" s="17"/>
      <c r="G88" s="73"/>
      <c r="I88" s="17"/>
      <c r="J88" s="17"/>
    </row>
    <row r="89" spans="1:10">
      <c r="A89" s="72"/>
      <c r="B89" s="17"/>
      <c r="C89" s="17"/>
      <c r="D89" s="17"/>
      <c r="E89" s="17"/>
      <c r="F89" s="17"/>
      <c r="G89" s="73"/>
      <c r="I89" s="17"/>
      <c r="J89" s="17"/>
    </row>
    <row r="90" spans="1:10">
      <c r="A90" s="72"/>
      <c r="B90" s="17"/>
      <c r="C90" s="17"/>
      <c r="D90" s="17"/>
      <c r="E90" s="17"/>
      <c r="F90" s="17"/>
      <c r="G90" s="73"/>
      <c r="I90" s="17"/>
      <c r="J90" s="17"/>
    </row>
    <row r="91" spans="1:10">
      <c r="A91" s="72"/>
      <c r="B91" s="17"/>
      <c r="C91" s="17"/>
      <c r="D91" s="17"/>
      <c r="E91" s="17"/>
      <c r="F91" s="17"/>
      <c r="G91" s="73"/>
      <c r="I91" s="17"/>
      <c r="J91" s="17"/>
    </row>
    <row r="92" spans="1:10">
      <c r="A92" s="72"/>
      <c r="B92" s="17"/>
      <c r="C92" s="17"/>
      <c r="D92" s="17"/>
      <c r="E92" s="17"/>
      <c r="F92" s="17"/>
      <c r="G92" s="73"/>
      <c r="I92" s="17"/>
      <c r="J92" s="17"/>
    </row>
    <row r="93" spans="1:10">
      <c r="A93" s="72"/>
      <c r="B93" s="17"/>
      <c r="C93" s="17"/>
      <c r="D93" s="17"/>
      <c r="E93" s="17"/>
      <c r="F93" s="17"/>
      <c r="G93" s="73"/>
      <c r="I93" s="17"/>
      <c r="J93" s="17"/>
    </row>
    <row r="94" spans="1:10">
      <c r="A94" s="72"/>
      <c r="B94" s="17"/>
      <c r="C94" s="17"/>
      <c r="D94" s="17"/>
      <c r="E94" s="17"/>
      <c r="F94" s="17"/>
      <c r="G94" s="73"/>
      <c r="I94" s="17"/>
      <c r="J94" s="17"/>
    </row>
    <row r="95" spans="1:10">
      <c r="A95" s="72"/>
      <c r="B95" s="17"/>
      <c r="C95" s="17"/>
      <c r="D95" s="17"/>
      <c r="E95" s="17"/>
      <c r="F95" s="17"/>
      <c r="G95" s="73"/>
      <c r="I95" s="17"/>
      <c r="J95" s="17"/>
    </row>
    <row r="96" spans="1:10">
      <c r="A96" s="811"/>
      <c r="B96"/>
      <c r="C96"/>
      <c r="D96"/>
      <c r="E96"/>
      <c r="F96"/>
      <c r="G96" s="783"/>
      <c r="I96" s="17"/>
      <c r="J96" s="17"/>
    </row>
    <row r="97" spans="1:10" ht="15.75">
      <c r="A97" s="3506" t="s">
        <v>27</v>
      </c>
      <c r="B97" s="3507"/>
      <c r="C97" s="3507"/>
      <c r="D97" s="3507"/>
      <c r="E97" s="3507"/>
      <c r="F97" s="3507"/>
      <c r="G97" s="3508"/>
      <c r="I97" s="17"/>
      <c r="J97" s="17"/>
    </row>
    <row r="98" spans="1:10">
      <c r="A98" s="72"/>
      <c r="B98" s="17"/>
      <c r="C98" s="17"/>
      <c r="D98" s="17"/>
      <c r="E98" s="17"/>
      <c r="F98" s="17"/>
      <c r="G98" s="73"/>
      <c r="I98" s="17"/>
      <c r="J98" s="17"/>
    </row>
    <row r="99" spans="1:10">
      <c r="A99" s="72"/>
      <c r="B99" s="17"/>
      <c r="C99" s="17"/>
      <c r="D99" s="17"/>
      <c r="E99" s="17"/>
      <c r="F99" s="17"/>
      <c r="G99" s="783"/>
      <c r="H99" s="810"/>
      <c r="I99" s="17"/>
      <c r="J99" s="17"/>
    </row>
    <row r="100" spans="1:10">
      <c r="A100" s="72"/>
      <c r="B100" s="17"/>
      <c r="C100" s="17"/>
      <c r="D100" s="17"/>
      <c r="E100" s="17"/>
      <c r="F100" s="17"/>
      <c r="G100" s="73"/>
      <c r="I100" s="17"/>
      <c r="J100" s="17"/>
    </row>
    <row r="101" spans="1:10">
      <c r="A101" s="72"/>
      <c r="B101" s="17"/>
      <c r="C101" s="17"/>
      <c r="D101" s="17"/>
      <c r="E101" s="17"/>
      <c r="F101" s="17"/>
      <c r="G101" s="73"/>
      <c r="I101" s="17"/>
      <c r="J101" s="17"/>
    </row>
    <row r="102" spans="1:10">
      <c r="A102" s="72"/>
      <c r="B102" s="17"/>
      <c r="C102" s="17"/>
      <c r="D102" s="17"/>
      <c r="E102" s="17"/>
      <c r="F102" s="17"/>
      <c r="G102" s="73"/>
      <c r="I102" s="17"/>
      <c r="J102" s="17"/>
    </row>
    <row r="103" spans="1:10">
      <c r="A103" s="72"/>
      <c r="B103" s="17"/>
      <c r="C103" s="17"/>
      <c r="D103" s="17"/>
      <c r="E103" s="17"/>
      <c r="F103" s="17"/>
      <c r="G103" s="73"/>
      <c r="I103" s="17"/>
      <c r="J103" s="17"/>
    </row>
    <row r="104" spans="1:10">
      <c r="A104" s="72"/>
      <c r="B104" s="17"/>
      <c r="C104" s="17"/>
      <c r="D104" s="17"/>
      <c r="E104" s="17"/>
      <c r="F104" s="17"/>
      <c r="G104" s="73"/>
      <c r="I104" s="17"/>
      <c r="J104" s="17"/>
    </row>
    <row r="105" spans="1:10">
      <c r="A105" s="72"/>
      <c r="B105" s="17"/>
      <c r="C105" s="17"/>
      <c r="D105" s="17"/>
      <c r="E105" s="17"/>
      <c r="F105" s="17"/>
      <c r="G105" s="73"/>
      <c r="I105" s="17"/>
      <c r="J105" s="17"/>
    </row>
    <row r="106" spans="1:10">
      <c r="A106" s="72"/>
      <c r="B106" s="17"/>
      <c r="C106" s="17"/>
      <c r="D106" s="17"/>
      <c r="E106" s="17"/>
      <c r="F106" s="17"/>
      <c r="G106" s="73"/>
      <c r="I106" s="17"/>
      <c r="J106" s="17"/>
    </row>
    <row r="107" spans="1:10">
      <c r="A107" s="72"/>
      <c r="B107" s="17"/>
      <c r="C107" s="17"/>
      <c r="D107" s="17"/>
      <c r="E107" s="17"/>
      <c r="F107" s="17"/>
      <c r="G107" s="73"/>
      <c r="I107" s="17"/>
      <c r="J107" s="17"/>
    </row>
    <row r="108" spans="1:10">
      <c r="A108" s="72"/>
      <c r="B108" s="17"/>
      <c r="C108" s="17"/>
      <c r="D108" s="17"/>
      <c r="E108" s="17"/>
      <c r="F108" s="17"/>
      <c r="G108" s="73"/>
      <c r="I108" s="17"/>
      <c r="J108" s="17"/>
    </row>
    <row r="109" spans="1:10">
      <c r="A109" s="72"/>
      <c r="B109" s="17"/>
      <c r="C109" s="17"/>
      <c r="D109" s="17"/>
      <c r="E109" s="17"/>
      <c r="F109" s="17"/>
      <c r="G109" s="73"/>
      <c r="I109" s="17"/>
      <c r="J109" s="17"/>
    </row>
    <row r="110" spans="1:10">
      <c r="A110" s="72"/>
      <c r="B110" s="17"/>
      <c r="C110" s="17"/>
      <c r="D110" s="17"/>
      <c r="E110" s="17"/>
      <c r="F110" s="17"/>
      <c r="G110" s="73"/>
      <c r="I110" s="17"/>
      <c r="J110" s="17"/>
    </row>
    <row r="111" spans="1:10">
      <c r="A111" s="72"/>
      <c r="B111" s="17"/>
      <c r="C111" s="17"/>
      <c r="D111" s="17"/>
      <c r="E111" s="17"/>
      <c r="F111" s="17"/>
      <c r="G111" s="73"/>
      <c r="I111" s="17"/>
      <c r="J111" s="17"/>
    </row>
    <row r="112" spans="1:10">
      <c r="A112" s="72"/>
      <c r="B112" s="17"/>
      <c r="C112" s="17"/>
      <c r="D112" s="17"/>
      <c r="E112" s="17"/>
      <c r="F112" s="17"/>
      <c r="G112" s="73"/>
      <c r="I112" s="17"/>
      <c r="J112" s="17"/>
    </row>
    <row r="113" spans="1:10">
      <c r="A113" s="72"/>
      <c r="B113" s="17"/>
      <c r="C113" s="17"/>
      <c r="D113" s="17"/>
      <c r="E113" s="17"/>
      <c r="F113" s="17"/>
      <c r="G113" s="73"/>
      <c r="I113" s="17"/>
      <c r="J113" s="17"/>
    </row>
    <row r="114" spans="1:10">
      <c r="A114" s="72"/>
      <c r="B114" s="17"/>
      <c r="C114" s="17"/>
      <c r="D114" s="17"/>
      <c r="E114" s="17"/>
      <c r="F114" s="17"/>
      <c r="G114" s="73"/>
      <c r="I114" s="17"/>
      <c r="J114" s="17"/>
    </row>
    <row r="115" spans="1:10">
      <c r="A115" s="72"/>
      <c r="B115" s="17"/>
      <c r="C115" s="17"/>
      <c r="D115" s="17"/>
      <c r="E115" s="17"/>
      <c r="F115" s="17"/>
      <c r="G115" s="310"/>
      <c r="I115" s="17"/>
      <c r="J115" s="17"/>
    </row>
    <row r="116" spans="1:10">
      <c r="A116" s="72"/>
      <c r="B116" s="17"/>
      <c r="C116" s="17"/>
      <c r="D116" s="17"/>
      <c r="E116" s="17"/>
      <c r="F116" s="17"/>
      <c r="G116" s="73"/>
      <c r="I116" s="17"/>
      <c r="J116" s="17"/>
    </row>
    <row r="117" spans="1:10">
      <c r="A117" s="72"/>
      <c r="B117" s="17"/>
      <c r="C117" s="17"/>
      <c r="D117" s="17"/>
      <c r="E117" s="17"/>
      <c r="F117" s="17"/>
      <c r="G117" s="73"/>
      <c r="I117" s="17"/>
      <c r="J117" s="17"/>
    </row>
    <row r="118" spans="1:10">
      <c r="A118" s="72"/>
      <c r="B118" s="17"/>
      <c r="C118" s="17"/>
      <c r="D118" s="17"/>
      <c r="E118" s="17"/>
      <c r="F118" s="17"/>
      <c r="G118" s="73"/>
      <c r="I118" s="17"/>
      <c r="J118" s="17"/>
    </row>
    <row r="119" spans="1:10">
      <c r="A119" s="72"/>
      <c r="B119" s="17"/>
      <c r="C119" s="17"/>
      <c r="D119" s="17"/>
      <c r="E119" s="17"/>
      <c r="F119" s="17"/>
      <c r="G119" s="73"/>
      <c r="I119" s="17"/>
      <c r="J119" s="17"/>
    </row>
    <row r="120" spans="1:10">
      <c r="A120" s="72"/>
      <c r="B120" s="17"/>
      <c r="C120" s="17"/>
      <c r="D120" s="17"/>
      <c r="E120" s="17"/>
      <c r="F120" s="17"/>
      <c r="G120" s="73"/>
      <c r="I120" s="17"/>
      <c r="J120" s="17"/>
    </row>
    <row r="121" spans="1:10">
      <c r="A121" s="72"/>
      <c r="B121" s="17"/>
      <c r="C121" s="17"/>
      <c r="D121" s="17"/>
      <c r="E121" s="17"/>
      <c r="F121" s="17"/>
      <c r="G121" s="73"/>
      <c r="I121" s="17"/>
      <c r="J121" s="17"/>
    </row>
    <row r="122" spans="1:10">
      <c r="A122" s="72"/>
      <c r="B122" s="17"/>
      <c r="C122" s="17"/>
      <c r="D122" s="17"/>
      <c r="E122" s="17"/>
      <c r="F122" s="17"/>
      <c r="G122" s="73"/>
      <c r="I122" s="17"/>
      <c r="J122" s="17"/>
    </row>
    <row r="123" spans="1:10">
      <c r="A123" s="72"/>
      <c r="B123" s="17"/>
      <c r="C123" s="17"/>
      <c r="D123" s="17"/>
      <c r="E123" s="17"/>
      <c r="F123" s="17"/>
      <c r="G123" s="73"/>
      <c r="I123" s="17"/>
      <c r="J123" s="17"/>
    </row>
    <row r="124" spans="1:10">
      <c r="A124" s="72"/>
      <c r="B124" s="17"/>
      <c r="C124" s="17"/>
      <c r="D124" s="17"/>
      <c r="E124" s="17"/>
      <c r="F124" s="17"/>
      <c r="G124" s="73"/>
      <c r="I124" s="17"/>
      <c r="J124" s="17"/>
    </row>
    <row r="125" spans="1:10">
      <c r="A125" s="72"/>
      <c r="B125" s="17"/>
      <c r="C125" s="17"/>
      <c r="D125" s="17"/>
      <c r="E125" s="17"/>
      <c r="F125" s="17"/>
      <c r="G125" s="73"/>
      <c r="I125" s="17"/>
      <c r="J125" s="17"/>
    </row>
    <row r="126" spans="1:10" ht="15.75" thickBot="1">
      <c r="A126" s="112"/>
      <c r="B126" s="113"/>
      <c r="C126" s="295"/>
      <c r="D126" s="295"/>
      <c r="E126" s="295"/>
      <c r="F126" s="113"/>
      <c r="G126" s="114"/>
      <c r="I126" s="17"/>
      <c r="J126" s="17"/>
    </row>
    <row r="127" spans="1:10">
      <c r="A127"/>
      <c r="B127"/>
      <c r="C127"/>
      <c r="D127"/>
      <c r="E127"/>
      <c r="F127"/>
      <c r="G127" s="277" t="s">
        <v>897</v>
      </c>
      <c r="I127" s="17"/>
      <c r="J127" s="17"/>
    </row>
    <row r="128" spans="1:10">
      <c r="A128" s="3502" t="s">
        <v>2828</v>
      </c>
      <c r="B128" s="3502"/>
      <c r="C128" s="3502"/>
      <c r="D128" s="3502"/>
      <c r="E128" s="3502"/>
      <c r="F128" s="3502"/>
      <c r="G128" s="3502"/>
      <c r="I128" s="17"/>
      <c r="J128" s="17"/>
    </row>
    <row r="129" spans="1:10">
      <c r="A129" s="807"/>
      <c r="B129" s="807"/>
      <c r="C129" s="807"/>
      <c r="D129" s="69"/>
      <c r="E129" s="807"/>
      <c r="F129" s="807"/>
      <c r="G129" s="807"/>
      <c r="H129" s="807"/>
      <c r="I129" s="807"/>
      <c r="J129" s="807"/>
    </row>
    <row r="130" spans="1:10">
      <c r="A130" s="17"/>
      <c r="B130" s="17"/>
      <c r="C130" s="17"/>
      <c r="D130" s="17"/>
      <c r="E130" s="17"/>
      <c r="F130" s="17"/>
      <c r="G130" s="17"/>
      <c r="H130" s="17"/>
      <c r="I130" s="17"/>
      <c r="J130" s="17"/>
    </row>
    <row r="131" spans="1:10">
      <c r="A131" s="17"/>
      <c r="B131" s="17"/>
      <c r="C131" s="17"/>
      <c r="D131" s="17"/>
      <c r="E131" s="17"/>
      <c r="F131" s="17"/>
      <c r="G131" s="17"/>
      <c r="H131" s="17"/>
      <c r="I131" s="17"/>
      <c r="J131" s="17"/>
    </row>
    <row r="132" spans="1:10">
      <c r="A132" s="17"/>
      <c r="B132" s="17"/>
      <c r="C132" s="17"/>
      <c r="D132" s="17"/>
      <c r="E132" s="17"/>
      <c r="F132" s="17"/>
      <c r="G132" s="17"/>
      <c r="H132" s="17"/>
      <c r="I132" s="17"/>
      <c r="J132" s="17"/>
    </row>
    <row r="133" spans="1:10">
      <c r="A133" s="17"/>
      <c r="B133" s="17"/>
      <c r="C133" s="17"/>
      <c r="D133" s="17"/>
      <c r="E133" s="17"/>
      <c r="F133" s="17"/>
      <c r="G133" s="17"/>
      <c r="H133" s="17"/>
      <c r="I133" s="17"/>
      <c r="J133" s="17"/>
    </row>
    <row r="134" spans="1:10">
      <c r="A134" s="17"/>
      <c r="B134" s="17"/>
      <c r="C134" s="17"/>
      <c r="D134" s="17"/>
      <c r="E134" s="17"/>
      <c r="F134" s="17"/>
      <c r="G134" s="17"/>
      <c r="H134" s="17"/>
      <c r="I134" s="17"/>
      <c r="J134" s="17"/>
    </row>
    <row r="135" spans="1:10">
      <c r="A135" s="17"/>
      <c r="B135" s="17"/>
      <c r="C135" s="17"/>
      <c r="D135" s="17"/>
      <c r="E135" s="17"/>
      <c r="F135" s="17"/>
      <c r="G135" s="17"/>
      <c r="H135" s="17"/>
      <c r="I135" s="17"/>
      <c r="J135" s="17"/>
    </row>
  </sheetData>
  <mergeCells count="9">
    <mergeCell ref="A128:G128"/>
    <mergeCell ref="A6:F6"/>
    <mergeCell ref="A7:G7"/>
    <mergeCell ref="A8:G8"/>
    <mergeCell ref="A9:G9"/>
    <mergeCell ref="A11:G11"/>
    <mergeCell ref="A13:G13"/>
    <mergeCell ref="A14:G14"/>
    <mergeCell ref="A97:G97"/>
  </mergeCells>
  <printOptions horizontalCentered="1" verticalCentered="1"/>
  <pageMargins left="0.5" right="0.5" top="0.5" bottom="0.5" header="0.5" footer="0.5"/>
  <pageSetup scale="69" fitToHeight="2" orientation="portrait" r:id="rId1"/>
  <headerFooter alignWithMargins="0"/>
  <rowBreaks count="1" manualBreakCount="1">
    <brk id="65" max="6"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32"/>
  <sheetViews>
    <sheetView defaultGridColor="0" view="pageBreakPreview" topLeftCell="A4" colorId="22" zoomScale="80" zoomScaleNormal="100" zoomScaleSheetLayoutView="80" workbookViewId="0">
      <selection activeCell="A4" sqref="A4"/>
    </sheetView>
  </sheetViews>
  <sheetFormatPr defaultColWidth="9.6640625" defaultRowHeight="15"/>
  <cols>
    <col min="1" max="1" width="4.6640625" style="9" customWidth="1"/>
    <col min="2" max="2" width="32.6640625" style="9" customWidth="1"/>
    <col min="3" max="3" width="9.6640625" style="9"/>
    <col min="4" max="5" width="14.6640625" style="9" customWidth="1"/>
    <col min="6" max="6" width="20.6640625" style="9" customWidth="1"/>
    <col min="7" max="7" width="2.88671875" style="9" customWidth="1"/>
    <col min="8" max="8" width="25.6640625" style="9" customWidth="1"/>
    <col min="9" max="9" width="6.6640625" style="9" customWidth="1"/>
    <col min="10" max="10" width="14.6640625" style="9" customWidth="1"/>
    <col min="11" max="11" width="21.6640625" style="9" customWidth="1"/>
    <col min="12" max="12" width="22.6640625" style="9" customWidth="1"/>
    <col min="13" max="13" width="4.6640625" style="9" customWidth="1"/>
    <col min="14" max="16384" width="9.6640625" style="9"/>
  </cols>
  <sheetData>
    <row r="1" spans="1:13">
      <c r="A1" s="815" t="s">
        <v>1804</v>
      </c>
      <c r="B1" s="816"/>
      <c r="C1" s="817" t="s">
        <v>3296</v>
      </c>
      <c r="D1" s="816"/>
      <c r="E1" s="817" t="s">
        <v>1806</v>
      </c>
      <c r="F1" s="819" t="s">
        <v>1807</v>
      </c>
      <c r="G1" s="815" t="s">
        <v>1804</v>
      </c>
      <c r="H1" s="816"/>
      <c r="I1" s="817" t="s">
        <v>3296</v>
      </c>
      <c r="J1" s="816"/>
      <c r="K1" s="1158" t="s">
        <v>1806</v>
      </c>
      <c r="L1" s="818" t="s">
        <v>1807</v>
      </c>
      <c r="M1" s="1116"/>
    </row>
    <row r="2" spans="1:13">
      <c r="A2" s="820" t="str">
        <f>'Data Sheet'!$C$25</f>
        <v>Orange &amp; Rockland Utilities, Inc</v>
      </c>
      <c r="B2" s="821"/>
      <c r="C2" s="428" t="s">
        <v>1139</v>
      </c>
      <c r="D2" s="821"/>
      <c r="E2" s="428" t="s">
        <v>1809</v>
      </c>
      <c r="F2" s="823"/>
      <c r="G2" s="820" t="str">
        <f>'Data Sheet'!$C$25</f>
        <v>Orange &amp; Rockland Utilities, Inc</v>
      </c>
      <c r="H2" s="821"/>
      <c r="I2" s="428" t="s">
        <v>1139</v>
      </c>
      <c r="J2" s="821"/>
      <c r="K2" s="1122" t="s">
        <v>1809</v>
      </c>
      <c r="M2" s="1119"/>
    </row>
    <row r="3" spans="1:13" ht="15" customHeight="1">
      <c r="A3" s="824"/>
      <c r="B3" s="825"/>
      <c r="C3" s="478" t="s">
        <v>1140</v>
      </c>
      <c r="D3" s="825"/>
      <c r="E3" s="691" t="str">
        <f>'Data Sheet'!$C$40</f>
        <v>April 30, 2017</v>
      </c>
      <c r="F3" s="3269" t="str">
        <f>L3</f>
        <v>December 31, 2016</v>
      </c>
      <c r="G3" s="824"/>
      <c r="H3" s="825"/>
      <c r="I3" s="478" t="s">
        <v>1140</v>
      </c>
      <c r="J3" s="825"/>
      <c r="K3" s="691" t="str">
        <f>'Data Sheet'!$C$40</f>
        <v>April 30, 2017</v>
      </c>
      <c r="L3" s="1270" t="str">
        <f>'Data Sheet'!$C$38</f>
        <v>December 31, 2016</v>
      </c>
      <c r="M3" s="1121"/>
    </row>
    <row r="4" spans="1:13" ht="15" customHeight="1">
      <c r="A4" s="1159" t="s">
        <v>899</v>
      </c>
      <c r="B4" s="1160"/>
      <c r="C4" s="1160"/>
      <c r="D4" s="1160"/>
      <c r="E4" s="1160"/>
      <c r="F4" s="1161"/>
      <c r="G4" s="1189"/>
      <c r="H4" s="1160" t="s">
        <v>900</v>
      </c>
      <c r="I4" s="1160"/>
      <c r="J4" s="1160"/>
      <c r="K4" s="1160"/>
      <c r="L4" s="1160"/>
      <c r="M4" s="1161"/>
    </row>
    <row r="5" spans="1:13">
      <c r="A5" s="1162"/>
      <c r="B5" s="1135"/>
      <c r="C5" s="1135"/>
      <c r="D5" s="1135"/>
      <c r="E5" s="1135"/>
      <c r="F5" s="1190"/>
      <c r="G5" s="1162"/>
      <c r="H5" s="1135"/>
      <c r="I5" s="810"/>
      <c r="J5" s="810"/>
      <c r="M5" s="1119"/>
    </row>
    <row r="6" spans="1:13">
      <c r="A6" s="3509" t="s">
        <v>3536</v>
      </c>
      <c r="B6" s="3402"/>
      <c r="C6" s="3402"/>
      <c r="D6" s="3511" t="s">
        <v>3537</v>
      </c>
      <c r="E6" s="3512"/>
      <c r="F6" s="3403"/>
      <c r="G6" s="3509" t="s">
        <v>3538</v>
      </c>
      <c r="H6" s="3512"/>
      <c r="I6" s="3512"/>
      <c r="J6" s="3512"/>
      <c r="K6" s="9" t="s">
        <v>3539</v>
      </c>
      <c r="M6" s="1119"/>
    </row>
    <row r="7" spans="1:13">
      <c r="A7" s="3510"/>
      <c r="B7" s="3402"/>
      <c r="C7" s="3402"/>
      <c r="D7" s="3512"/>
      <c r="E7" s="3512"/>
      <c r="F7" s="3403"/>
      <c r="G7" s="3510"/>
      <c r="H7" s="3512"/>
      <c r="I7" s="3512"/>
      <c r="J7" s="3512"/>
      <c r="K7" s="3513" t="s">
        <v>3540</v>
      </c>
      <c r="L7" s="3402"/>
      <c r="M7" s="3403"/>
    </row>
    <row r="8" spans="1:13">
      <c r="A8" s="3509" t="s">
        <v>2496</v>
      </c>
      <c r="B8" s="3402"/>
      <c r="C8" s="3402"/>
      <c r="D8" s="3512"/>
      <c r="E8" s="3512"/>
      <c r="F8" s="3403"/>
      <c r="G8" s="3510"/>
      <c r="H8" s="3512"/>
      <c r="I8" s="3512"/>
      <c r="J8" s="3512"/>
      <c r="K8" s="3402"/>
      <c r="L8" s="3402"/>
      <c r="M8" s="3403"/>
    </row>
    <row r="9" spans="1:13">
      <c r="A9" s="3510"/>
      <c r="B9" s="3402"/>
      <c r="C9" s="3402"/>
      <c r="D9" s="3512"/>
      <c r="E9" s="3512"/>
      <c r="F9" s="3403"/>
      <c r="G9" s="3510"/>
      <c r="H9" s="3512"/>
      <c r="I9" s="3512"/>
      <c r="J9" s="3512"/>
      <c r="K9" s="3402"/>
      <c r="L9" s="3402"/>
      <c r="M9" s="3403"/>
    </row>
    <row r="10" spans="1:13">
      <c r="A10" s="3510"/>
      <c r="B10" s="3402"/>
      <c r="C10" s="3402"/>
      <c r="D10" s="3512"/>
      <c r="E10" s="3512"/>
      <c r="F10" s="3403"/>
      <c r="G10" s="3509" t="s">
        <v>2497</v>
      </c>
      <c r="H10" s="3512"/>
      <c r="I10" s="3512"/>
      <c r="J10" s="3512"/>
      <c r="K10" s="3402"/>
      <c r="L10" s="3402"/>
      <c r="M10" s="3403"/>
    </row>
    <row r="11" spans="1:13">
      <c r="A11" s="1149"/>
      <c r="B11" s="829"/>
      <c r="C11" s="829"/>
      <c r="D11" s="3512"/>
      <c r="E11" s="3512"/>
      <c r="F11" s="3403"/>
      <c r="G11" s="3510"/>
      <c r="H11" s="3512"/>
      <c r="I11" s="3512"/>
      <c r="J11" s="3512"/>
      <c r="K11" s="3402"/>
      <c r="L11" s="3402"/>
      <c r="M11" s="3403"/>
    </row>
    <row r="12" spans="1:13">
      <c r="A12" s="3509" t="s">
        <v>2498</v>
      </c>
      <c r="B12" s="3402"/>
      <c r="C12" s="3402"/>
      <c r="D12" s="3512"/>
      <c r="E12" s="3512"/>
      <c r="F12" s="3403"/>
      <c r="G12" s="3510"/>
      <c r="H12" s="3512"/>
      <c r="I12" s="3512"/>
      <c r="J12" s="3512"/>
      <c r="K12" s="3402"/>
      <c r="L12" s="3402"/>
      <c r="M12" s="3403"/>
    </row>
    <row r="13" spans="1:13">
      <c r="A13" s="3510"/>
      <c r="B13" s="3402"/>
      <c r="C13" s="3402"/>
      <c r="D13" s="3511" t="s">
        <v>2499</v>
      </c>
      <c r="E13" s="3512"/>
      <c r="F13" s="3403"/>
      <c r="G13" s="3510"/>
      <c r="H13" s="3512"/>
      <c r="I13" s="3512"/>
      <c r="J13" s="3512"/>
      <c r="K13" s="3513" t="s">
        <v>2500</v>
      </c>
      <c r="L13" s="3402"/>
      <c r="M13" s="3403"/>
    </row>
    <row r="14" spans="1:13">
      <c r="A14" s="3510"/>
      <c r="B14" s="3402"/>
      <c r="C14" s="3402"/>
      <c r="D14" s="3512"/>
      <c r="E14" s="3512"/>
      <c r="F14" s="3403"/>
      <c r="G14" s="3509" t="s">
        <v>2501</v>
      </c>
      <c r="H14" s="3512"/>
      <c r="I14" s="3512"/>
      <c r="J14" s="3512"/>
      <c r="K14" s="3402"/>
      <c r="L14" s="3402"/>
      <c r="M14" s="3403"/>
    </row>
    <row r="15" spans="1:13">
      <c r="A15" s="1150"/>
      <c r="B15" s="1111"/>
      <c r="C15" s="1111"/>
      <c r="D15" s="3414"/>
      <c r="E15" s="3414"/>
      <c r="F15" s="3514"/>
      <c r="G15" s="3515"/>
      <c r="H15" s="3414"/>
      <c r="I15" s="3414"/>
      <c r="J15" s="3414"/>
      <c r="M15" s="1119"/>
    </row>
    <row r="16" spans="1:13">
      <c r="A16" s="1163"/>
      <c r="B16" s="1136"/>
      <c r="C16" s="1125"/>
      <c r="D16" s="1135"/>
      <c r="E16" s="1164"/>
      <c r="F16" s="1127" t="s">
        <v>3070</v>
      </c>
      <c r="G16" s="3519" t="s">
        <v>3071</v>
      </c>
      <c r="H16" s="3520"/>
      <c r="I16" s="1136"/>
      <c r="J16" s="1135"/>
      <c r="K16" s="1167" t="s">
        <v>3070</v>
      </c>
      <c r="L16" s="1167" t="s">
        <v>3072</v>
      </c>
      <c r="M16" s="1168"/>
    </row>
    <row r="17" spans="1:13">
      <c r="A17" s="1128" t="s">
        <v>1733</v>
      </c>
      <c r="C17" s="821"/>
      <c r="D17" s="1169" t="s">
        <v>3022</v>
      </c>
      <c r="E17" s="1132" t="s">
        <v>1150</v>
      </c>
      <c r="F17" s="1133" t="s">
        <v>3073</v>
      </c>
      <c r="G17" s="3521" t="s">
        <v>3074</v>
      </c>
      <c r="H17" s="3463"/>
      <c r="I17" s="3522" t="s">
        <v>3075</v>
      </c>
      <c r="J17" s="3463"/>
      <c r="K17" s="1170" t="s">
        <v>3073</v>
      </c>
      <c r="L17" s="1170" t="s">
        <v>3076</v>
      </c>
      <c r="M17" s="823"/>
    </row>
    <row r="18" spans="1:13">
      <c r="A18" s="1128" t="s">
        <v>1736</v>
      </c>
      <c r="B18" s="1123" t="s">
        <v>3077</v>
      </c>
      <c r="C18" s="1171"/>
      <c r="D18" s="1169" t="s">
        <v>3078</v>
      </c>
      <c r="E18" s="1132" t="s">
        <v>3079</v>
      </c>
      <c r="F18" s="1133" t="s">
        <v>3200</v>
      </c>
      <c r="G18" s="3521" t="s">
        <v>3080</v>
      </c>
      <c r="H18" s="3463"/>
      <c r="I18" s="3522" t="s">
        <v>3081</v>
      </c>
      <c r="J18" s="3463"/>
      <c r="K18" s="1170" t="s">
        <v>2524</v>
      </c>
      <c r="L18" s="1170" t="s">
        <v>3082</v>
      </c>
      <c r="M18" s="1131" t="s">
        <v>1733</v>
      </c>
    </row>
    <row r="19" spans="1:13">
      <c r="A19" s="1172"/>
      <c r="B19" s="1173" t="s">
        <v>3026</v>
      </c>
      <c r="C19" s="1174"/>
      <c r="D19" s="1175" t="s">
        <v>3027</v>
      </c>
      <c r="E19" s="1176" t="s">
        <v>3028</v>
      </c>
      <c r="F19" s="1194" t="s">
        <v>3029</v>
      </c>
      <c r="G19" s="3516" t="s">
        <v>2353</v>
      </c>
      <c r="H19" s="3517"/>
      <c r="I19" s="3518" t="s">
        <v>2354</v>
      </c>
      <c r="J19" s="3517"/>
      <c r="K19" s="1177" t="s">
        <v>2355</v>
      </c>
      <c r="L19" s="1177" t="s">
        <v>2356</v>
      </c>
      <c r="M19" s="1139" t="s">
        <v>1736</v>
      </c>
    </row>
    <row r="20" spans="1:13">
      <c r="A20" s="1124">
        <v>1</v>
      </c>
      <c r="B20" s="9" t="s">
        <v>4940</v>
      </c>
      <c r="D20" s="1122"/>
      <c r="E20" s="810"/>
      <c r="F20" s="283"/>
      <c r="G20" s="396"/>
      <c r="H20" s="364"/>
      <c r="I20" s="311"/>
      <c r="J20" s="971"/>
      <c r="K20" s="311"/>
      <c r="L20" s="311"/>
      <c r="M20" s="823">
        <v>1</v>
      </c>
    </row>
    <row r="21" spans="1:13">
      <c r="A21" s="1124">
        <v>2</v>
      </c>
      <c r="B21" s="9" t="s">
        <v>4941</v>
      </c>
      <c r="D21" s="3010">
        <v>715</v>
      </c>
      <c r="E21" s="810"/>
      <c r="F21" s="284">
        <v>15000</v>
      </c>
      <c r="G21" s="345"/>
      <c r="H21" s="348"/>
      <c r="I21" s="306"/>
      <c r="J21" s="970"/>
      <c r="K21" s="306">
        <v>15000</v>
      </c>
      <c r="L21" s="306"/>
      <c r="M21" s="823">
        <v>2</v>
      </c>
    </row>
    <row r="22" spans="1:13">
      <c r="A22" s="1124">
        <v>3</v>
      </c>
      <c r="D22" s="3010">
        <v>1371</v>
      </c>
      <c r="E22" s="810"/>
      <c r="F22" s="284">
        <v>3000</v>
      </c>
      <c r="G22" s="345"/>
      <c r="H22" s="348"/>
      <c r="I22" s="306"/>
      <c r="J22" s="970"/>
      <c r="K22" s="306">
        <v>3000</v>
      </c>
      <c r="L22" s="306"/>
      <c r="M22" s="823">
        <v>3</v>
      </c>
    </row>
    <row r="23" spans="1:13">
      <c r="A23" s="1124">
        <v>4</v>
      </c>
      <c r="D23" s="3010">
        <v>5232</v>
      </c>
      <c r="E23" s="810"/>
      <c r="F23" s="284">
        <v>12000</v>
      </c>
      <c r="G23" s="345"/>
      <c r="H23" s="348"/>
      <c r="I23" s="306"/>
      <c r="J23" s="970"/>
      <c r="K23" s="306">
        <v>12000</v>
      </c>
      <c r="L23" s="306"/>
      <c r="M23" s="823">
        <v>4</v>
      </c>
    </row>
    <row r="24" spans="1:13">
      <c r="A24" s="1124">
        <v>5</v>
      </c>
      <c r="D24" s="3010">
        <v>5323</v>
      </c>
      <c r="E24" s="810"/>
      <c r="F24" s="284">
        <v>70000</v>
      </c>
      <c r="G24" s="345"/>
      <c r="H24" s="348"/>
      <c r="I24" s="306"/>
      <c r="J24" s="970"/>
      <c r="K24" s="306">
        <v>70000</v>
      </c>
      <c r="L24" s="306"/>
      <c r="M24" s="823">
        <v>5</v>
      </c>
    </row>
    <row r="25" spans="1:13">
      <c r="A25" s="1124">
        <v>6</v>
      </c>
      <c r="D25" s="3010">
        <v>8481</v>
      </c>
      <c r="E25" s="810"/>
      <c r="F25" s="284">
        <v>200000</v>
      </c>
      <c r="G25" s="345"/>
      <c r="H25" s="348"/>
      <c r="I25" s="306"/>
      <c r="J25" s="970"/>
      <c r="K25" s="306">
        <v>200000</v>
      </c>
      <c r="L25" s="306"/>
      <c r="M25" s="823">
        <v>6</v>
      </c>
    </row>
    <row r="26" spans="1:13">
      <c r="A26" s="1124">
        <v>7</v>
      </c>
      <c r="D26" s="3010">
        <v>10886</v>
      </c>
      <c r="E26" s="810"/>
      <c r="F26" s="284">
        <v>400000</v>
      </c>
      <c r="G26" s="345"/>
      <c r="H26" s="348"/>
      <c r="I26" s="306"/>
      <c r="J26" s="970"/>
      <c r="K26" s="306">
        <v>400000</v>
      </c>
      <c r="L26" s="306"/>
      <c r="M26" s="823">
        <v>7</v>
      </c>
    </row>
    <row r="27" spans="1:13">
      <c r="A27" s="1124">
        <v>8</v>
      </c>
      <c r="D27" s="3010">
        <v>18566</v>
      </c>
      <c r="E27" s="810"/>
      <c r="F27" s="284">
        <v>450000</v>
      </c>
      <c r="G27" s="345"/>
      <c r="H27" s="348"/>
      <c r="I27" s="306"/>
      <c r="J27" s="970"/>
      <c r="K27" s="306">
        <v>450000</v>
      </c>
      <c r="L27" s="306"/>
      <c r="M27" s="823">
        <v>8</v>
      </c>
    </row>
    <row r="28" spans="1:13">
      <c r="A28" s="1124">
        <v>9</v>
      </c>
      <c r="D28" s="3010">
        <v>19951</v>
      </c>
      <c r="E28" s="810"/>
      <c r="F28" s="284">
        <v>1050000</v>
      </c>
      <c r="G28" s="345"/>
      <c r="H28" s="348"/>
      <c r="I28" s="306"/>
      <c r="J28" s="970"/>
      <c r="K28" s="306">
        <v>1050000</v>
      </c>
      <c r="L28" s="306"/>
      <c r="M28" s="823">
        <v>9</v>
      </c>
    </row>
    <row r="29" spans="1:13">
      <c r="A29" s="1124">
        <v>10</v>
      </c>
      <c r="D29" s="3010">
        <v>21781</v>
      </c>
      <c r="E29" s="810"/>
      <c r="F29" s="284">
        <v>2000000</v>
      </c>
      <c r="G29" s="345"/>
      <c r="H29" s="348"/>
      <c r="I29" s="306"/>
      <c r="J29" s="970"/>
      <c r="K29" s="306">
        <v>2000000</v>
      </c>
      <c r="L29" s="306"/>
      <c r="M29" s="823">
        <v>10</v>
      </c>
    </row>
    <row r="30" spans="1:13">
      <c r="A30" s="1124">
        <v>11</v>
      </c>
      <c r="D30" s="3010">
        <v>24334</v>
      </c>
      <c r="E30" s="810"/>
      <c r="F30" s="284">
        <v>2000000</v>
      </c>
      <c r="G30" s="345"/>
      <c r="H30" s="348"/>
      <c r="I30" s="306"/>
      <c r="J30" s="970"/>
      <c r="K30" s="306">
        <v>2000000</v>
      </c>
      <c r="L30" s="306"/>
      <c r="M30" s="823">
        <v>11</v>
      </c>
    </row>
    <row r="31" spans="1:13">
      <c r="A31" s="1124">
        <v>12</v>
      </c>
      <c r="D31" s="3010">
        <v>27719</v>
      </c>
      <c r="E31" s="810"/>
      <c r="F31" s="284">
        <v>5000000</v>
      </c>
      <c r="G31" s="345"/>
      <c r="H31" s="348"/>
      <c r="I31" s="306"/>
      <c r="J31" s="970"/>
      <c r="K31" s="306">
        <v>5000000</v>
      </c>
      <c r="L31" s="306"/>
      <c r="M31" s="823">
        <v>12</v>
      </c>
    </row>
    <row r="32" spans="1:13">
      <c r="A32" s="1124">
        <v>13</v>
      </c>
      <c r="B32" s="9" t="s">
        <v>4942</v>
      </c>
      <c r="D32" s="3010"/>
      <c r="E32" s="810"/>
      <c r="F32" s="284">
        <v>-37994000</v>
      </c>
      <c r="G32" s="345"/>
      <c r="H32" s="348"/>
      <c r="I32" s="306"/>
      <c r="J32" s="970"/>
      <c r="K32" s="306">
        <v>-37994000</v>
      </c>
      <c r="L32" s="306"/>
      <c r="M32" s="823">
        <v>13</v>
      </c>
    </row>
    <row r="33" spans="1:13">
      <c r="A33" s="1124">
        <v>14</v>
      </c>
      <c r="B33" s="9" t="s">
        <v>4943</v>
      </c>
      <c r="D33" s="3010"/>
      <c r="E33" s="810"/>
      <c r="F33" s="284">
        <v>260110986.08000001</v>
      </c>
      <c r="G33" s="345"/>
      <c r="H33" s="348"/>
      <c r="I33" s="306"/>
      <c r="J33" s="970"/>
      <c r="K33" s="306">
        <v>274398602.34000003</v>
      </c>
      <c r="L33" s="306"/>
      <c r="M33" s="823">
        <v>14</v>
      </c>
    </row>
    <row r="34" spans="1:13">
      <c r="A34" s="1124">
        <v>15</v>
      </c>
      <c r="B34" s="9" t="s">
        <v>4944</v>
      </c>
      <c r="D34" s="3010"/>
      <c r="E34" s="810"/>
      <c r="F34" s="284">
        <v>14287616.26</v>
      </c>
      <c r="G34" s="345"/>
      <c r="H34" s="348">
        <v>12012391</v>
      </c>
      <c r="I34" s="306"/>
      <c r="J34" s="970"/>
      <c r="K34" s="306">
        <v>12012391</v>
      </c>
      <c r="L34" s="306"/>
      <c r="M34" s="823">
        <v>15</v>
      </c>
    </row>
    <row r="35" spans="1:13">
      <c r="A35" s="1124">
        <v>16</v>
      </c>
      <c r="B35" s="9" t="s">
        <v>1193</v>
      </c>
      <c r="D35" s="3010"/>
      <c r="E35" s="810"/>
      <c r="F35" s="284">
        <v>247604602.34</v>
      </c>
      <c r="G35" s="345"/>
      <c r="H35" s="348">
        <v>12012391</v>
      </c>
      <c r="I35" s="306"/>
      <c r="J35" s="970"/>
      <c r="K35" s="306">
        <v>259616993.34000003</v>
      </c>
      <c r="L35" s="306"/>
      <c r="M35" s="823">
        <v>16</v>
      </c>
    </row>
    <row r="36" spans="1:13">
      <c r="A36" s="1124">
        <v>17</v>
      </c>
      <c r="D36" s="3010"/>
      <c r="E36" s="810"/>
      <c r="F36" s="284"/>
      <c r="G36" s="345"/>
      <c r="H36" s="348"/>
      <c r="I36" s="306"/>
      <c r="J36" s="970"/>
      <c r="K36" s="306"/>
      <c r="L36" s="306"/>
      <c r="M36" s="823">
        <v>17</v>
      </c>
    </row>
    <row r="37" spans="1:13">
      <c r="A37" s="1124">
        <v>18</v>
      </c>
      <c r="B37" s="9" t="s">
        <v>4945</v>
      </c>
      <c r="D37" s="3010"/>
      <c r="E37" s="810"/>
      <c r="F37" s="284"/>
      <c r="G37" s="345"/>
      <c r="H37" s="348"/>
      <c r="I37" s="306"/>
      <c r="J37" s="970"/>
      <c r="K37" s="306"/>
      <c r="L37" s="306"/>
      <c r="M37" s="823">
        <v>18</v>
      </c>
    </row>
    <row r="38" spans="1:13">
      <c r="A38" s="1124">
        <v>19</v>
      </c>
      <c r="B38" s="9" t="s">
        <v>4941</v>
      </c>
      <c r="D38" s="3010">
        <v>9523</v>
      </c>
      <c r="E38" s="810"/>
      <c r="F38" s="284">
        <v>38230</v>
      </c>
      <c r="G38" s="345"/>
      <c r="H38" s="348"/>
      <c r="I38" s="306"/>
      <c r="J38" s="970"/>
      <c r="K38" s="306">
        <v>38230</v>
      </c>
      <c r="L38" s="306"/>
      <c r="M38" s="823">
        <v>19</v>
      </c>
    </row>
    <row r="39" spans="1:13">
      <c r="A39" s="1124">
        <v>20</v>
      </c>
      <c r="D39" s="3010">
        <v>9940</v>
      </c>
      <c r="E39" s="810"/>
      <c r="F39" s="284">
        <v>90500</v>
      </c>
      <c r="G39" s="345"/>
      <c r="H39" s="348"/>
      <c r="I39" s="306"/>
      <c r="J39" s="970"/>
      <c r="K39" s="306">
        <v>90500</v>
      </c>
      <c r="L39" s="306"/>
      <c r="M39" s="823">
        <v>20</v>
      </c>
    </row>
    <row r="40" spans="1:13">
      <c r="A40" s="1124">
        <v>21</v>
      </c>
      <c r="B40" s="9" t="s">
        <v>4946</v>
      </c>
      <c r="D40" s="3010"/>
      <c r="E40" s="810"/>
      <c r="F40" s="284"/>
      <c r="G40" s="345"/>
      <c r="H40" s="348"/>
      <c r="I40" s="306"/>
      <c r="J40" s="970">
        <v>15086060</v>
      </c>
      <c r="K40" s="306">
        <v>-15086060</v>
      </c>
      <c r="L40" s="306"/>
      <c r="M40" s="823">
        <v>21</v>
      </c>
    </row>
    <row r="41" spans="1:13">
      <c r="A41" s="1124">
        <v>22</v>
      </c>
      <c r="B41" s="9" t="s">
        <v>4947</v>
      </c>
      <c r="D41" s="3010"/>
      <c r="E41" s="810"/>
      <c r="F41" s="284"/>
      <c r="G41" s="345"/>
      <c r="H41" s="348">
        <v>13726997</v>
      </c>
      <c r="I41" s="306"/>
      <c r="J41" s="970"/>
      <c r="K41" s="306">
        <v>13726997</v>
      </c>
      <c r="L41" s="306"/>
      <c r="M41" s="823">
        <v>22</v>
      </c>
    </row>
    <row r="42" spans="1:13">
      <c r="A42" s="1124">
        <v>23</v>
      </c>
      <c r="B42" s="9" t="s">
        <v>4948</v>
      </c>
      <c r="D42" s="3010"/>
      <c r="E42" s="810"/>
      <c r="F42" s="284">
        <v>-5104789.37</v>
      </c>
      <c r="G42" s="345"/>
      <c r="H42" s="348"/>
      <c r="I42" s="306"/>
      <c r="J42" s="970"/>
      <c r="K42" s="306">
        <v>-5104789.37</v>
      </c>
      <c r="L42" s="306"/>
      <c r="M42" s="823">
        <v>23</v>
      </c>
    </row>
    <row r="43" spans="1:13">
      <c r="A43" s="1124">
        <v>24</v>
      </c>
      <c r="B43" s="9" t="s">
        <v>4942</v>
      </c>
      <c r="D43" s="3010">
        <v>28122</v>
      </c>
      <c r="E43" s="810"/>
      <c r="F43" s="284">
        <v>500000</v>
      </c>
      <c r="G43" s="345"/>
      <c r="H43" s="348"/>
      <c r="I43" s="306"/>
      <c r="J43" s="970"/>
      <c r="K43" s="306">
        <v>500000</v>
      </c>
      <c r="L43" s="306"/>
      <c r="M43" s="823">
        <v>24</v>
      </c>
    </row>
    <row r="44" spans="1:13">
      <c r="A44" s="1124">
        <v>25</v>
      </c>
      <c r="B44" s="9" t="s">
        <v>4943</v>
      </c>
      <c r="D44" s="3010"/>
      <c r="E44" s="810"/>
      <c r="F44" s="284">
        <v>4621026.700000002</v>
      </c>
      <c r="G44" s="345"/>
      <c r="H44" s="348"/>
      <c r="I44" s="306"/>
      <c r="J44" s="970"/>
      <c r="K44" s="306">
        <v>5148540.3800000018</v>
      </c>
      <c r="L44" s="306"/>
      <c r="M44" s="823">
        <v>25</v>
      </c>
    </row>
    <row r="45" spans="1:13">
      <c r="A45" s="1124">
        <v>26</v>
      </c>
      <c r="B45" s="9" t="s">
        <v>4944</v>
      </c>
      <c r="D45" s="3010"/>
      <c r="E45" s="810"/>
      <c r="F45" s="284">
        <v>527513.68000000005</v>
      </c>
      <c r="G45" s="345"/>
      <c r="H45" s="348">
        <v>686581.59000000102</v>
      </c>
      <c r="I45" s="306"/>
      <c r="J45" s="970"/>
      <c r="K45" s="306">
        <v>686581.59000000102</v>
      </c>
      <c r="L45" s="306"/>
      <c r="M45" s="823">
        <v>26</v>
      </c>
    </row>
    <row r="46" spans="1:13">
      <c r="A46" s="1124">
        <v>27</v>
      </c>
      <c r="B46" s="9" t="s">
        <v>1193</v>
      </c>
      <c r="D46" s="3010"/>
      <c r="E46" s="810"/>
      <c r="F46" s="284">
        <v>672481.01000000199</v>
      </c>
      <c r="G46" s="345"/>
      <c r="H46" s="348">
        <v>14413578.590000002</v>
      </c>
      <c r="I46" s="306"/>
      <c r="J46" s="970">
        <v>15086060</v>
      </c>
      <c r="K46" s="306">
        <v>-0.39999999734573066</v>
      </c>
      <c r="L46" s="306"/>
      <c r="M46" s="823">
        <v>27</v>
      </c>
    </row>
    <row r="47" spans="1:13">
      <c r="A47" s="1124">
        <v>28</v>
      </c>
      <c r="D47" s="3010"/>
      <c r="E47" s="810"/>
      <c r="F47" s="284"/>
      <c r="G47" s="345"/>
      <c r="H47" s="348"/>
      <c r="I47" s="306"/>
      <c r="J47" s="970"/>
      <c r="K47" s="306"/>
      <c r="L47" s="306"/>
      <c r="M47" s="823">
        <v>28</v>
      </c>
    </row>
    <row r="48" spans="1:13">
      <c r="A48" s="1124">
        <v>29</v>
      </c>
      <c r="B48" s="9" t="s">
        <v>4949</v>
      </c>
      <c r="D48" s="3010"/>
      <c r="E48" s="810"/>
      <c r="F48" s="284"/>
      <c r="G48" s="345"/>
      <c r="H48" s="348"/>
      <c r="I48" s="306"/>
      <c r="J48" s="970"/>
      <c r="K48" s="306"/>
      <c r="L48" s="306"/>
      <c r="M48" s="823">
        <v>29</v>
      </c>
    </row>
    <row r="49" spans="1:13">
      <c r="A49" s="1124">
        <v>30</v>
      </c>
      <c r="B49" s="9" t="s">
        <v>4941</v>
      </c>
      <c r="D49" s="3011" t="s">
        <v>4950</v>
      </c>
      <c r="E49" s="810"/>
      <c r="F49" s="284">
        <v>25000</v>
      </c>
      <c r="G49" s="345"/>
      <c r="H49" s="348"/>
      <c r="I49" s="306"/>
      <c r="J49" s="970"/>
      <c r="K49" s="306">
        <v>25000</v>
      </c>
      <c r="L49" s="306"/>
      <c r="M49" s="823">
        <v>30</v>
      </c>
    </row>
    <row r="50" spans="1:13">
      <c r="A50" s="1124">
        <v>31</v>
      </c>
      <c r="B50" s="9" t="s">
        <v>4948</v>
      </c>
      <c r="D50" s="1122"/>
      <c r="E50" s="810"/>
      <c r="F50" s="284" t="s">
        <v>1793</v>
      </c>
      <c r="G50" s="345"/>
      <c r="H50" s="348"/>
      <c r="I50" s="306"/>
      <c r="J50" s="970"/>
      <c r="K50" s="306" t="s">
        <v>1793</v>
      </c>
      <c r="L50" s="306"/>
      <c r="M50" s="823">
        <v>31</v>
      </c>
    </row>
    <row r="51" spans="1:13">
      <c r="A51" s="1124">
        <v>32</v>
      </c>
      <c r="B51" s="9" t="s">
        <v>4942</v>
      </c>
      <c r="D51" s="1122"/>
      <c r="E51" s="810"/>
      <c r="F51" s="284">
        <v>463251</v>
      </c>
      <c r="G51" s="345"/>
      <c r="H51" s="348"/>
      <c r="I51" s="306"/>
      <c r="J51" s="970"/>
      <c r="K51" s="306">
        <v>463251</v>
      </c>
      <c r="L51" s="306"/>
      <c r="M51" s="823">
        <v>32</v>
      </c>
    </row>
    <row r="52" spans="1:13">
      <c r="A52" s="1124">
        <v>33</v>
      </c>
      <c r="B52" s="9" t="s">
        <v>4943</v>
      </c>
      <c r="D52" s="1122"/>
      <c r="E52" s="810"/>
      <c r="F52" s="284">
        <v>19708233.470000003</v>
      </c>
      <c r="G52" s="345"/>
      <c r="H52" s="348"/>
      <c r="I52" s="306"/>
      <c r="J52" s="970"/>
      <c r="K52" s="306">
        <v>19753806.460000001</v>
      </c>
      <c r="L52" s="306"/>
      <c r="M52" s="823">
        <v>33</v>
      </c>
    </row>
    <row r="53" spans="1:13">
      <c r="A53" s="1124">
        <v>34</v>
      </c>
      <c r="B53" s="9" t="s">
        <v>4944</v>
      </c>
      <c r="D53" s="1122"/>
      <c r="E53" s="810"/>
      <c r="F53" s="284">
        <v>45572.99</v>
      </c>
      <c r="G53" s="345"/>
      <c r="H53" s="348">
        <v>112416.74</v>
      </c>
      <c r="I53" s="306"/>
      <c r="J53" s="970"/>
      <c r="K53" s="306">
        <v>112416.74</v>
      </c>
      <c r="L53" s="306"/>
      <c r="M53" s="823">
        <v>34</v>
      </c>
    </row>
    <row r="54" spans="1:13">
      <c r="A54" s="1124">
        <v>35</v>
      </c>
      <c r="B54" s="9" t="s">
        <v>1193</v>
      </c>
      <c r="D54" s="1122"/>
      <c r="E54" s="810"/>
      <c r="F54" s="284">
        <v>20242057.460000001</v>
      </c>
      <c r="G54" s="345"/>
      <c r="H54" s="348">
        <v>112416.74</v>
      </c>
      <c r="I54" s="306"/>
      <c r="J54" s="970"/>
      <c r="K54" s="306">
        <v>20354474.199999999</v>
      </c>
      <c r="L54" s="306"/>
      <c r="M54" s="823">
        <v>35</v>
      </c>
    </row>
    <row r="55" spans="1:13">
      <c r="A55" s="1124">
        <v>36</v>
      </c>
      <c r="D55" s="1122"/>
      <c r="E55" s="810"/>
      <c r="F55" s="284"/>
      <c r="G55" s="345"/>
      <c r="H55" s="348"/>
      <c r="I55" s="306"/>
      <c r="J55" s="970"/>
      <c r="K55" s="306"/>
      <c r="L55" s="306"/>
      <c r="M55" s="823">
        <v>36</v>
      </c>
    </row>
    <row r="56" spans="1:13">
      <c r="A56" s="1124">
        <v>37</v>
      </c>
      <c r="D56" s="1122"/>
      <c r="E56" s="810"/>
      <c r="F56" s="284"/>
      <c r="G56" s="345"/>
      <c r="H56" s="348"/>
      <c r="I56" s="306"/>
      <c r="J56" s="970"/>
      <c r="K56" s="306"/>
      <c r="L56" s="306"/>
      <c r="M56" s="823">
        <v>37</v>
      </c>
    </row>
    <row r="57" spans="1:13">
      <c r="A57" s="1124">
        <v>38</v>
      </c>
      <c r="D57" s="1122"/>
      <c r="E57" s="810"/>
      <c r="F57" s="284"/>
      <c r="G57" s="345"/>
      <c r="H57" s="348"/>
      <c r="I57" s="306"/>
      <c r="J57" s="970"/>
      <c r="K57" s="306"/>
      <c r="L57" s="306"/>
      <c r="M57" s="823">
        <v>38</v>
      </c>
    </row>
    <row r="58" spans="1:13">
      <c r="A58" s="1124">
        <v>39</v>
      </c>
      <c r="D58" s="1122"/>
      <c r="E58" s="810"/>
      <c r="F58" s="284"/>
      <c r="G58" s="345"/>
      <c r="H58" s="348"/>
      <c r="I58" s="306"/>
      <c r="J58" s="970"/>
      <c r="K58" s="306"/>
      <c r="L58" s="306"/>
      <c r="M58" s="823">
        <v>39</v>
      </c>
    </row>
    <row r="59" spans="1:13">
      <c r="A59" s="1124">
        <v>40</v>
      </c>
      <c r="D59" s="1122"/>
      <c r="E59" s="810"/>
      <c r="F59" s="284"/>
      <c r="G59" s="345"/>
      <c r="H59" s="348"/>
      <c r="I59" s="306"/>
      <c r="J59" s="970"/>
      <c r="K59" s="306"/>
      <c r="L59" s="306"/>
      <c r="M59" s="823">
        <v>40</v>
      </c>
    </row>
    <row r="60" spans="1:13">
      <c r="A60" s="1172">
        <v>41</v>
      </c>
      <c r="B60" s="460"/>
      <c r="C60" s="460"/>
      <c r="D60" s="461"/>
      <c r="E60" s="460"/>
      <c r="F60" s="285"/>
      <c r="G60" s="345"/>
      <c r="H60" s="348"/>
      <c r="I60" s="306"/>
      <c r="J60" s="970"/>
      <c r="K60" s="306"/>
      <c r="L60" s="306"/>
      <c r="M60" s="1178">
        <v>41</v>
      </c>
    </row>
    <row r="61" spans="1:13">
      <c r="A61" s="1162">
        <v>42</v>
      </c>
      <c r="B61" s="1136" t="s">
        <v>3083</v>
      </c>
      <c r="C61" s="1135"/>
      <c r="D61" s="1135"/>
      <c r="E61" s="1135"/>
      <c r="F61" s="1168"/>
      <c r="G61" s="1162"/>
      <c r="H61" s="692"/>
      <c r="I61" s="302"/>
      <c r="J61" s="260"/>
      <c r="K61" s="302"/>
      <c r="L61" s="302"/>
      <c r="M61" s="823">
        <v>42</v>
      </c>
    </row>
    <row r="62" spans="1:13" ht="15.75" thickBot="1">
      <c r="A62" s="836"/>
      <c r="B62" s="1179"/>
      <c r="C62" s="837"/>
      <c r="D62" s="837"/>
      <c r="E62" s="1180" t="s">
        <v>172</v>
      </c>
      <c r="F62" s="290">
        <f>F35+F46+F54</f>
        <v>268519140.81</v>
      </c>
      <c r="G62" s="836"/>
      <c r="H62" s="430">
        <f>H35+H46+H54</f>
        <v>26538386.330000002</v>
      </c>
      <c r="I62" s="430"/>
      <c r="J62" s="430">
        <f t="shared" ref="J62" si="0">J35+J46+J54</f>
        <v>15086060</v>
      </c>
      <c r="K62" s="430">
        <f>K35+K54</f>
        <v>279971467.54000002</v>
      </c>
      <c r="L62" s="405">
        <f>SUM(L20:L60)</f>
        <v>0</v>
      </c>
      <c r="M62" s="1181"/>
    </row>
    <row r="63" spans="1:13">
      <c r="A63" s="9" t="s">
        <v>3084</v>
      </c>
      <c r="G63" s="9" t="s">
        <v>3085</v>
      </c>
      <c r="M63" s="1115" t="s">
        <v>3789</v>
      </c>
    </row>
    <row r="64" spans="1:13">
      <c r="A64" s="12" t="s">
        <v>3790</v>
      </c>
      <c r="B64" s="12"/>
      <c r="C64" s="12"/>
      <c r="D64" s="12"/>
      <c r="E64" s="12"/>
      <c r="F64" s="12"/>
      <c r="G64" s="12" t="s">
        <v>3791</v>
      </c>
      <c r="H64" s="12"/>
      <c r="I64" s="12"/>
      <c r="J64" s="12"/>
      <c r="K64" s="12"/>
      <c r="L64" s="12"/>
      <c r="M64" s="12"/>
    </row>
    <row r="65" spans="1:13" ht="15.75">
      <c r="A65" s="1118" t="s">
        <v>1195</v>
      </c>
      <c r="B65" s="12"/>
      <c r="C65" s="12"/>
      <c r="D65" s="12"/>
      <c r="E65" s="12"/>
      <c r="F65" s="12"/>
    </row>
    <row r="66" spans="1:13" ht="15.75" thickBot="1">
      <c r="A66" s="9" t="str">
        <f>'Data Sheet'!$C$25</f>
        <v>Orange &amp; Rockland Utilities, Inc</v>
      </c>
      <c r="E66" s="1114" t="s">
        <v>1793</v>
      </c>
      <c r="F66" s="1268" t="str">
        <f>'Data Sheet'!$C$38</f>
        <v>December 31, 2016</v>
      </c>
      <c r="G66" s="9" t="str">
        <f>'Data Sheet'!$C$25</f>
        <v>Orange &amp; Rockland Utilities, Inc</v>
      </c>
      <c r="K66" s="1114" t="s">
        <v>1793</v>
      </c>
      <c r="L66" s="1268" t="str">
        <f>'Data Sheet'!$C$38</f>
        <v>December 31, 2016</v>
      </c>
    </row>
    <row r="67" spans="1:13">
      <c r="A67" s="815"/>
      <c r="B67" s="818"/>
      <c r="C67" s="818"/>
      <c r="D67" s="818"/>
      <c r="E67" s="818"/>
      <c r="F67" s="818"/>
      <c r="G67" s="815"/>
      <c r="H67" s="818"/>
      <c r="I67" s="818"/>
      <c r="J67" s="818"/>
      <c r="K67" s="818"/>
      <c r="L67" s="818"/>
      <c r="M67" s="1116"/>
    </row>
    <row r="68" spans="1:13">
      <c r="A68" s="1183" t="s">
        <v>899</v>
      </c>
      <c r="B68" s="12"/>
      <c r="C68" s="12"/>
      <c r="D68" s="12"/>
      <c r="E68" s="12"/>
      <c r="F68" s="1182"/>
      <c r="G68" s="1183" t="s">
        <v>899</v>
      </c>
      <c r="H68" s="12"/>
      <c r="I68" s="12"/>
      <c r="J68" s="12"/>
      <c r="K68" s="12"/>
      <c r="L68" s="12"/>
      <c r="M68" s="832"/>
    </row>
    <row r="69" spans="1:13">
      <c r="A69" s="826"/>
      <c r="B69" s="827"/>
      <c r="C69" s="827"/>
      <c r="D69" s="827"/>
      <c r="E69" s="827"/>
      <c r="F69" s="827"/>
      <c r="G69" s="824"/>
      <c r="H69" s="827"/>
      <c r="I69" s="827"/>
      <c r="J69" s="827"/>
      <c r="K69" s="827"/>
      <c r="L69" s="827"/>
      <c r="M69" s="828"/>
    </row>
    <row r="70" spans="1:13">
      <c r="A70" s="1163"/>
      <c r="B70" s="1136"/>
      <c r="C70" s="1125"/>
      <c r="D70" s="1135"/>
      <c r="E70" s="1164"/>
      <c r="F70" s="1165" t="s">
        <v>3070</v>
      </c>
      <c r="G70" s="1162"/>
      <c r="H70" s="1184" t="s">
        <v>3071</v>
      </c>
      <c r="I70" s="1136"/>
      <c r="J70" s="1135"/>
      <c r="K70" s="1167" t="s">
        <v>3070</v>
      </c>
      <c r="L70" s="1167" t="s">
        <v>3072</v>
      </c>
      <c r="M70" s="1168"/>
    </row>
    <row r="71" spans="1:13">
      <c r="A71" s="1128" t="s">
        <v>1733</v>
      </c>
      <c r="C71" s="821"/>
      <c r="D71" s="1130" t="s">
        <v>3022</v>
      </c>
      <c r="E71" s="1132" t="s">
        <v>1150</v>
      </c>
      <c r="F71" s="1169" t="s">
        <v>3073</v>
      </c>
      <c r="G71" s="820"/>
      <c r="H71" s="1129" t="s">
        <v>3074</v>
      </c>
      <c r="I71" s="1123"/>
      <c r="J71" s="12" t="s">
        <v>3075</v>
      </c>
      <c r="K71" s="1170" t="s">
        <v>3073</v>
      </c>
      <c r="L71" s="1170" t="s">
        <v>3076</v>
      </c>
      <c r="M71" s="823"/>
    </row>
    <row r="72" spans="1:13">
      <c r="A72" s="1128" t="s">
        <v>1736</v>
      </c>
      <c r="B72" s="1123" t="s">
        <v>3077</v>
      </c>
      <c r="C72" s="1171"/>
      <c r="D72" s="1130" t="s">
        <v>3078</v>
      </c>
      <c r="E72" s="1132" t="s">
        <v>3079</v>
      </c>
      <c r="F72" s="1169" t="s">
        <v>3200</v>
      </c>
      <c r="G72" s="820"/>
      <c r="H72" s="1129" t="s">
        <v>3080</v>
      </c>
      <c r="I72" s="1123"/>
      <c r="J72" s="12" t="s">
        <v>3081</v>
      </c>
      <c r="K72" s="1170" t="s">
        <v>2524</v>
      </c>
      <c r="L72" s="1170" t="s">
        <v>3082</v>
      </c>
      <c r="M72" s="1131" t="s">
        <v>1733</v>
      </c>
    </row>
    <row r="73" spans="1:13">
      <c r="A73" s="1172"/>
      <c r="B73" s="1173" t="s">
        <v>3026</v>
      </c>
      <c r="C73" s="1174"/>
      <c r="D73" s="1175" t="s">
        <v>3027</v>
      </c>
      <c r="E73" s="1176" t="s">
        <v>3028</v>
      </c>
      <c r="F73" s="1175" t="s">
        <v>3029</v>
      </c>
      <c r="G73" s="824"/>
      <c r="H73" s="1185" t="s">
        <v>2353</v>
      </c>
      <c r="I73" s="1173"/>
      <c r="J73" s="827" t="s">
        <v>2354</v>
      </c>
      <c r="K73" s="1177" t="s">
        <v>2355</v>
      </c>
      <c r="L73" s="1177" t="s">
        <v>2356</v>
      </c>
      <c r="M73" s="1139" t="s">
        <v>1736</v>
      </c>
    </row>
    <row r="74" spans="1:13">
      <c r="A74" s="1124">
        <v>1</v>
      </c>
      <c r="D74" s="1122"/>
      <c r="F74" s="311"/>
      <c r="G74" s="396"/>
      <c r="H74" s="364"/>
      <c r="I74" s="311"/>
      <c r="J74" s="401"/>
      <c r="K74" s="311"/>
      <c r="L74" s="311"/>
      <c r="M74" s="823">
        <v>1</v>
      </c>
    </row>
    <row r="75" spans="1:13">
      <c r="A75" s="1124">
        <v>2</v>
      </c>
      <c r="B75" s="9" t="s">
        <v>4951</v>
      </c>
      <c r="D75" s="1122"/>
      <c r="F75" s="306"/>
      <c r="G75" s="345"/>
      <c r="H75" s="348"/>
      <c r="I75" s="306"/>
      <c r="J75" s="305"/>
      <c r="K75" s="306"/>
      <c r="L75" s="306"/>
      <c r="M75" s="823">
        <v>2</v>
      </c>
    </row>
    <row r="76" spans="1:13">
      <c r="A76" s="1124">
        <v>3</v>
      </c>
      <c r="B76" s="9" t="s">
        <v>4941</v>
      </c>
      <c r="D76" s="1122"/>
      <c r="F76" s="306">
        <v>100</v>
      </c>
      <c r="G76" s="345"/>
      <c r="H76" s="348"/>
      <c r="I76" s="306"/>
      <c r="J76" s="305"/>
      <c r="K76" s="306">
        <v>100</v>
      </c>
      <c r="L76" s="306"/>
      <c r="M76" s="823">
        <v>3</v>
      </c>
    </row>
    <row r="77" spans="1:13">
      <c r="A77" s="1124">
        <v>4</v>
      </c>
      <c r="B77" s="9" t="s">
        <v>4942</v>
      </c>
      <c r="D77" s="1122"/>
      <c r="F77" s="306">
        <v>4999900</v>
      </c>
      <c r="G77" s="345"/>
      <c r="H77" s="348"/>
      <c r="I77" s="306"/>
      <c r="J77" s="305"/>
      <c r="K77" s="306">
        <v>4999900</v>
      </c>
      <c r="L77" s="306"/>
      <c r="M77" s="823">
        <v>4</v>
      </c>
    </row>
    <row r="78" spans="1:13">
      <c r="A78" s="1124">
        <v>5</v>
      </c>
      <c r="B78" s="9" t="s">
        <v>4943</v>
      </c>
      <c r="D78" s="1122"/>
      <c r="F78" s="306">
        <v>-4560300.01</v>
      </c>
      <c r="G78" s="345"/>
      <c r="H78" s="348"/>
      <c r="I78" s="306"/>
      <c r="J78" s="305"/>
      <c r="K78" s="306">
        <v>-4560816.76</v>
      </c>
      <c r="L78" s="306"/>
      <c r="M78" s="823">
        <v>5</v>
      </c>
    </row>
    <row r="79" spans="1:13">
      <c r="A79" s="1124">
        <v>6</v>
      </c>
      <c r="B79" s="9" t="s">
        <v>4944</v>
      </c>
      <c r="D79" s="1122"/>
      <c r="F79" s="306">
        <v>-516.75</v>
      </c>
      <c r="G79" s="345"/>
      <c r="H79" s="348">
        <v>-560.65</v>
      </c>
      <c r="I79" s="306"/>
      <c r="J79" s="305"/>
      <c r="K79" s="306">
        <v>-560.65</v>
      </c>
      <c r="L79" s="306"/>
      <c r="M79" s="823">
        <v>6</v>
      </c>
    </row>
    <row r="80" spans="1:13">
      <c r="A80" s="1124">
        <v>7</v>
      </c>
      <c r="B80" s="9" t="s">
        <v>1193</v>
      </c>
      <c r="D80" s="1122"/>
      <c r="F80" s="306">
        <v>439183.24000000022</v>
      </c>
      <c r="G80" s="345"/>
      <c r="H80" s="348">
        <v>-560.65</v>
      </c>
      <c r="I80" s="306"/>
      <c r="J80" s="305"/>
      <c r="K80" s="306">
        <v>438622.5900000002</v>
      </c>
      <c r="L80" s="306"/>
      <c r="M80" s="823">
        <v>7</v>
      </c>
    </row>
    <row r="81" spans="1:13">
      <c r="A81" s="1124">
        <v>8</v>
      </c>
      <c r="D81" s="1122"/>
      <c r="F81" s="306"/>
      <c r="G81" s="345"/>
      <c r="H81" s="348"/>
      <c r="I81" s="306"/>
      <c r="J81" s="305"/>
      <c r="K81" s="306"/>
      <c r="L81" s="306"/>
      <c r="M81" s="823">
        <v>8</v>
      </c>
    </row>
    <row r="82" spans="1:13">
      <c r="A82" s="1124">
        <v>9</v>
      </c>
      <c r="B82" s="9" t="s">
        <v>4952</v>
      </c>
      <c r="D82" s="1122"/>
      <c r="F82" s="306"/>
      <c r="G82" s="345"/>
      <c r="H82" s="348"/>
      <c r="I82" s="306"/>
      <c r="J82" s="305"/>
      <c r="K82" s="306"/>
      <c r="L82" s="306"/>
      <c r="M82" s="823">
        <v>9</v>
      </c>
    </row>
    <row r="83" spans="1:13">
      <c r="A83" s="1124">
        <v>10</v>
      </c>
      <c r="B83" s="9" t="s">
        <v>4941</v>
      </c>
      <c r="D83" s="3012">
        <v>28307</v>
      </c>
      <c r="F83" s="306"/>
      <c r="G83" s="345"/>
      <c r="H83" s="348"/>
      <c r="I83" s="306"/>
      <c r="J83" s="305"/>
      <c r="K83" s="306"/>
      <c r="L83" s="306"/>
      <c r="M83" s="823">
        <v>10</v>
      </c>
    </row>
    <row r="84" spans="1:13">
      <c r="A84" s="1124">
        <v>11</v>
      </c>
      <c r="B84" s="9" t="s">
        <v>4942</v>
      </c>
      <c r="D84" s="1122"/>
      <c r="F84" s="306"/>
      <c r="G84" s="345"/>
      <c r="H84" s="348"/>
      <c r="I84" s="306"/>
      <c r="J84" s="305"/>
      <c r="K84" s="306"/>
      <c r="L84" s="306"/>
      <c r="M84" s="823">
        <v>11</v>
      </c>
    </row>
    <row r="85" spans="1:13">
      <c r="A85" s="1124">
        <v>12</v>
      </c>
      <c r="B85" s="9" t="s">
        <v>4943</v>
      </c>
      <c r="D85" s="1122"/>
      <c r="F85" s="306"/>
      <c r="G85" s="345"/>
      <c r="H85" s="348"/>
      <c r="I85" s="306"/>
      <c r="J85" s="305"/>
      <c r="K85" s="306"/>
      <c r="L85" s="306"/>
      <c r="M85" s="823">
        <v>12</v>
      </c>
    </row>
    <row r="86" spans="1:13">
      <c r="A86" s="1124">
        <v>13</v>
      </c>
      <c r="B86" s="9" t="s">
        <v>4944</v>
      </c>
      <c r="D86" s="1122"/>
      <c r="F86" s="306"/>
      <c r="G86" s="345"/>
      <c r="H86" s="348"/>
      <c r="I86" s="306"/>
      <c r="J86" s="305"/>
      <c r="K86" s="306"/>
      <c r="L86" s="306"/>
      <c r="M86" s="823">
        <v>13</v>
      </c>
    </row>
    <row r="87" spans="1:13">
      <c r="A87" s="1124">
        <v>14</v>
      </c>
      <c r="B87" s="9" t="s">
        <v>1193</v>
      </c>
      <c r="D87" s="1122"/>
      <c r="F87" s="306"/>
      <c r="G87" s="345"/>
      <c r="H87" s="348"/>
      <c r="I87" s="306"/>
      <c r="J87" s="305"/>
      <c r="K87" s="306"/>
      <c r="L87" s="306"/>
      <c r="M87" s="823">
        <v>14</v>
      </c>
    </row>
    <row r="88" spans="1:13">
      <c r="A88" s="1124">
        <v>15</v>
      </c>
      <c r="D88" s="1122"/>
      <c r="F88" s="306"/>
      <c r="G88" s="345"/>
      <c r="H88" s="348"/>
      <c r="I88" s="306"/>
      <c r="J88" s="305"/>
      <c r="K88" s="306"/>
      <c r="L88" s="306"/>
      <c r="M88" s="823">
        <v>15</v>
      </c>
    </row>
    <row r="89" spans="1:13">
      <c r="A89" s="1124">
        <v>16</v>
      </c>
      <c r="D89" s="1122"/>
      <c r="F89" s="306"/>
      <c r="G89" s="345"/>
      <c r="H89" s="348"/>
      <c r="I89" s="306"/>
      <c r="J89" s="305"/>
      <c r="K89" s="306"/>
      <c r="L89" s="306"/>
      <c r="M89" s="823">
        <v>16</v>
      </c>
    </row>
    <row r="90" spans="1:13">
      <c r="A90" s="1124">
        <v>17</v>
      </c>
      <c r="D90" s="1122"/>
      <c r="F90" s="306"/>
      <c r="G90" s="345"/>
      <c r="H90" s="348"/>
      <c r="I90" s="306"/>
      <c r="J90" s="305"/>
      <c r="K90" s="306"/>
      <c r="L90" s="306"/>
      <c r="M90" s="823">
        <v>17</v>
      </c>
    </row>
    <row r="91" spans="1:13">
      <c r="A91" s="1124">
        <v>18</v>
      </c>
      <c r="D91" s="1122"/>
      <c r="F91" s="306"/>
      <c r="G91" s="345"/>
      <c r="H91" s="348"/>
      <c r="I91" s="306"/>
      <c r="J91" s="305"/>
      <c r="K91" s="306"/>
      <c r="L91" s="306"/>
      <c r="M91" s="823">
        <v>18</v>
      </c>
    </row>
    <row r="92" spans="1:13">
      <c r="A92" s="1124">
        <v>19</v>
      </c>
      <c r="D92" s="1122"/>
      <c r="F92" s="306"/>
      <c r="G92" s="345"/>
      <c r="H92" s="348"/>
      <c r="I92" s="306"/>
      <c r="J92" s="305"/>
      <c r="K92" s="306"/>
      <c r="L92" s="306"/>
      <c r="M92" s="823">
        <v>19</v>
      </c>
    </row>
    <row r="93" spans="1:13">
      <c r="A93" s="1124">
        <v>20</v>
      </c>
      <c r="D93" s="1122"/>
      <c r="F93" s="306"/>
      <c r="G93" s="345"/>
      <c r="H93" s="348"/>
      <c r="I93" s="306"/>
      <c r="J93" s="305"/>
      <c r="K93" s="306"/>
      <c r="L93" s="306"/>
      <c r="M93" s="823">
        <v>20</v>
      </c>
    </row>
    <row r="94" spans="1:13">
      <c r="A94" s="1124">
        <v>21</v>
      </c>
      <c r="D94" s="1122"/>
      <c r="F94" s="306"/>
      <c r="G94" s="345"/>
      <c r="H94" s="348"/>
      <c r="I94" s="306"/>
      <c r="J94" s="305"/>
      <c r="K94" s="306"/>
      <c r="L94" s="306"/>
      <c r="M94" s="823">
        <v>21</v>
      </c>
    </row>
    <row r="95" spans="1:13">
      <c r="A95" s="1124">
        <v>22</v>
      </c>
      <c r="D95" s="1122"/>
      <c r="F95" s="306"/>
      <c r="G95" s="345"/>
      <c r="H95" s="348"/>
      <c r="I95" s="306"/>
      <c r="J95" s="305"/>
      <c r="K95" s="306"/>
      <c r="L95" s="306"/>
      <c r="M95" s="823">
        <v>22</v>
      </c>
    </row>
    <row r="96" spans="1:13">
      <c r="A96" s="1124">
        <v>23</v>
      </c>
      <c r="D96" s="1122"/>
      <c r="F96" s="306"/>
      <c r="G96" s="345"/>
      <c r="H96" s="348"/>
      <c r="I96" s="306"/>
      <c r="J96" s="305"/>
      <c r="K96" s="306"/>
      <c r="L96" s="306"/>
      <c r="M96" s="823">
        <v>23</v>
      </c>
    </row>
    <row r="97" spans="1:13">
      <c r="A97" s="1124">
        <v>24</v>
      </c>
      <c r="D97" s="1122"/>
      <c r="F97" s="306"/>
      <c r="G97" s="345"/>
      <c r="H97" s="348"/>
      <c r="I97" s="306"/>
      <c r="J97" s="305"/>
      <c r="K97" s="306"/>
      <c r="L97" s="306"/>
      <c r="M97" s="823">
        <v>24</v>
      </c>
    </row>
    <row r="98" spans="1:13">
      <c r="A98" s="1124">
        <v>25</v>
      </c>
      <c r="D98" s="1122"/>
      <c r="F98" s="306"/>
      <c r="G98" s="345"/>
      <c r="H98" s="348"/>
      <c r="I98" s="306"/>
      <c r="J98" s="305"/>
      <c r="K98" s="306"/>
      <c r="L98" s="306"/>
      <c r="M98" s="823">
        <v>25</v>
      </c>
    </row>
    <row r="99" spans="1:13">
      <c r="A99" s="1124">
        <v>26</v>
      </c>
      <c r="D99" s="1122"/>
      <c r="F99" s="306"/>
      <c r="G99" s="345"/>
      <c r="H99" s="348"/>
      <c r="I99" s="306"/>
      <c r="J99" s="305"/>
      <c r="K99" s="306"/>
      <c r="L99" s="306"/>
      <c r="M99" s="823">
        <v>26</v>
      </c>
    </row>
    <row r="100" spans="1:13">
      <c r="A100" s="1124">
        <v>27</v>
      </c>
      <c r="D100" s="1122"/>
      <c r="F100" s="306"/>
      <c r="G100" s="345"/>
      <c r="H100" s="348"/>
      <c r="I100" s="306"/>
      <c r="J100" s="305"/>
      <c r="K100" s="306"/>
      <c r="L100" s="306"/>
      <c r="M100" s="823">
        <v>27</v>
      </c>
    </row>
    <row r="101" spans="1:13">
      <c r="A101" s="1124">
        <v>28</v>
      </c>
      <c r="D101" s="1122"/>
      <c r="F101" s="306"/>
      <c r="G101" s="345"/>
      <c r="H101" s="348"/>
      <c r="I101" s="306"/>
      <c r="J101" s="305"/>
      <c r="K101" s="306"/>
      <c r="L101" s="306"/>
      <c r="M101" s="823">
        <v>28</v>
      </c>
    </row>
    <row r="102" spans="1:13">
      <c r="A102" s="1124">
        <v>29</v>
      </c>
      <c r="D102" s="1122"/>
      <c r="F102" s="306"/>
      <c r="G102" s="345"/>
      <c r="H102" s="348"/>
      <c r="I102" s="306"/>
      <c r="J102" s="305"/>
      <c r="K102" s="306"/>
      <c r="L102" s="306"/>
      <c r="M102" s="823">
        <v>29</v>
      </c>
    </row>
    <row r="103" spans="1:13">
      <c r="A103" s="1124">
        <v>30</v>
      </c>
      <c r="D103" s="1122"/>
      <c r="F103" s="306"/>
      <c r="G103" s="345"/>
      <c r="H103" s="348"/>
      <c r="I103" s="306"/>
      <c r="J103" s="305"/>
      <c r="K103" s="306"/>
      <c r="L103" s="306"/>
      <c r="M103" s="823">
        <v>30</v>
      </c>
    </row>
    <row r="104" spans="1:13">
      <c r="A104" s="1124">
        <v>31</v>
      </c>
      <c r="D104" s="1122"/>
      <c r="F104" s="306"/>
      <c r="G104" s="345"/>
      <c r="H104" s="348"/>
      <c r="I104" s="306"/>
      <c r="J104" s="305"/>
      <c r="K104" s="306"/>
      <c r="L104" s="306"/>
      <c r="M104" s="823">
        <v>31</v>
      </c>
    </row>
    <row r="105" spans="1:13">
      <c r="A105" s="1124">
        <v>32</v>
      </c>
      <c r="D105" s="1122"/>
      <c r="F105" s="306"/>
      <c r="G105" s="345"/>
      <c r="H105" s="348"/>
      <c r="I105" s="306"/>
      <c r="J105" s="305"/>
      <c r="K105" s="306"/>
      <c r="L105" s="306"/>
      <c r="M105" s="823">
        <v>32</v>
      </c>
    </row>
    <row r="106" spans="1:13">
      <c r="A106" s="1124">
        <v>33</v>
      </c>
      <c r="D106" s="1122"/>
      <c r="F106" s="306"/>
      <c r="G106" s="345"/>
      <c r="H106" s="348"/>
      <c r="I106" s="306"/>
      <c r="J106" s="305"/>
      <c r="K106" s="306"/>
      <c r="L106" s="306"/>
      <c r="M106" s="823">
        <v>33</v>
      </c>
    </row>
    <row r="107" spans="1:13">
      <c r="A107" s="1124">
        <v>34</v>
      </c>
      <c r="D107" s="1122"/>
      <c r="F107" s="306"/>
      <c r="G107" s="345"/>
      <c r="H107" s="348"/>
      <c r="I107" s="306"/>
      <c r="J107" s="305"/>
      <c r="K107" s="306"/>
      <c r="L107" s="306"/>
      <c r="M107" s="823">
        <v>34</v>
      </c>
    </row>
    <row r="108" spans="1:13">
      <c r="A108" s="1124">
        <v>35</v>
      </c>
      <c r="D108" s="1122"/>
      <c r="F108" s="306"/>
      <c r="G108" s="345"/>
      <c r="H108" s="348"/>
      <c r="I108" s="306"/>
      <c r="J108" s="305"/>
      <c r="K108" s="306"/>
      <c r="L108" s="306"/>
      <c r="M108" s="823">
        <v>35</v>
      </c>
    </row>
    <row r="109" spans="1:13">
      <c r="A109" s="1124">
        <v>36</v>
      </c>
      <c r="D109" s="1122"/>
      <c r="F109" s="306"/>
      <c r="G109" s="345"/>
      <c r="H109" s="348"/>
      <c r="I109" s="306"/>
      <c r="J109" s="305"/>
      <c r="K109" s="306"/>
      <c r="L109" s="306"/>
      <c r="M109" s="823">
        <v>36</v>
      </c>
    </row>
    <row r="110" spans="1:13">
      <c r="A110" s="1124">
        <v>37</v>
      </c>
      <c r="D110" s="1122"/>
      <c r="F110" s="306"/>
      <c r="G110" s="345"/>
      <c r="H110" s="348"/>
      <c r="I110" s="306"/>
      <c r="J110" s="305"/>
      <c r="K110" s="306"/>
      <c r="L110" s="306"/>
      <c r="M110" s="823">
        <v>37</v>
      </c>
    </row>
    <row r="111" spans="1:13">
      <c r="A111" s="1124">
        <v>38</v>
      </c>
      <c r="D111" s="1122"/>
      <c r="F111" s="306"/>
      <c r="G111" s="345"/>
      <c r="H111" s="348"/>
      <c r="I111" s="306"/>
      <c r="J111" s="305"/>
      <c r="K111" s="306"/>
      <c r="L111" s="306"/>
      <c r="M111" s="823">
        <v>38</v>
      </c>
    </row>
    <row r="112" spans="1:13">
      <c r="A112" s="1124">
        <v>39</v>
      </c>
      <c r="D112" s="1122"/>
      <c r="F112" s="306"/>
      <c r="G112" s="345"/>
      <c r="H112" s="348"/>
      <c r="I112" s="306"/>
      <c r="J112" s="305"/>
      <c r="K112" s="306"/>
      <c r="L112" s="306"/>
      <c r="M112" s="823">
        <v>39</v>
      </c>
    </row>
    <row r="113" spans="1:13">
      <c r="A113" s="1124">
        <v>40</v>
      </c>
      <c r="D113" s="1122"/>
      <c r="F113" s="306"/>
      <c r="G113" s="345"/>
      <c r="H113" s="348"/>
      <c r="I113" s="306"/>
      <c r="J113" s="305"/>
      <c r="K113" s="306"/>
      <c r="L113" s="306"/>
      <c r="M113" s="823">
        <v>40</v>
      </c>
    </row>
    <row r="114" spans="1:13" ht="15.75" thickBot="1">
      <c r="A114" s="1186">
        <v>41</v>
      </c>
      <c r="B114" s="837"/>
      <c r="C114" s="837"/>
      <c r="D114" s="1187"/>
      <c r="E114" s="837"/>
      <c r="F114" s="1188">
        <f>F62+F80</f>
        <v>268958324.05000001</v>
      </c>
      <c r="G114" s="345"/>
      <c r="H114" s="348">
        <f>H62+H80</f>
        <v>26537825.680000003</v>
      </c>
      <c r="I114" s="306"/>
      <c r="J114" s="305"/>
      <c r="K114" s="306">
        <f>K62+K80</f>
        <v>280410090.13</v>
      </c>
      <c r="L114" s="306"/>
      <c r="M114" s="1181">
        <v>41</v>
      </c>
    </row>
    <row r="115" spans="1:13">
      <c r="A115" s="815"/>
      <c r="B115" s="818"/>
      <c r="C115" s="818"/>
      <c r="D115" s="818"/>
      <c r="E115" s="818"/>
      <c r="F115" s="818"/>
      <c r="G115" s="815"/>
      <c r="H115" s="818"/>
      <c r="I115" s="818"/>
      <c r="J115" s="818"/>
      <c r="K115" s="818"/>
      <c r="L115" s="818"/>
      <c r="M115" s="1116"/>
    </row>
    <row r="116" spans="1:13">
      <c r="A116" s="820"/>
      <c r="F116" s="810"/>
      <c r="G116" s="820"/>
      <c r="M116" s="1119"/>
    </row>
    <row r="117" spans="1:13">
      <c r="A117" s="820"/>
      <c r="F117" s="810"/>
      <c r="G117" s="820"/>
      <c r="M117" s="1119"/>
    </row>
    <row r="118" spans="1:13">
      <c r="A118" s="820"/>
      <c r="F118" s="810"/>
      <c r="G118" s="820"/>
      <c r="M118" s="1119"/>
    </row>
    <row r="119" spans="1:13">
      <c r="A119" s="820"/>
      <c r="F119" s="810"/>
      <c r="G119" s="820"/>
      <c r="M119" s="1119"/>
    </row>
    <row r="120" spans="1:13">
      <c r="A120" s="820"/>
      <c r="F120" s="810"/>
      <c r="G120" s="820"/>
      <c r="M120" s="1119"/>
    </row>
    <row r="121" spans="1:13">
      <c r="A121" s="820"/>
      <c r="F121" s="810"/>
      <c r="G121" s="820"/>
      <c r="M121" s="1119"/>
    </row>
    <row r="122" spans="1:13">
      <c r="A122" s="820"/>
      <c r="F122" s="810"/>
      <c r="G122" s="820"/>
      <c r="M122" s="1119"/>
    </row>
    <row r="123" spans="1:13">
      <c r="A123" s="820"/>
      <c r="F123" s="810"/>
      <c r="G123" s="820"/>
      <c r="M123" s="1119"/>
    </row>
    <row r="124" spans="1:13">
      <c r="A124" s="820"/>
      <c r="F124" s="810"/>
      <c r="G124" s="820"/>
      <c r="M124" s="1119"/>
    </row>
    <row r="125" spans="1:13">
      <c r="A125" s="820"/>
      <c r="F125" s="810"/>
      <c r="G125" s="820"/>
      <c r="M125" s="1119"/>
    </row>
    <row r="126" spans="1:13">
      <c r="A126" s="820"/>
      <c r="F126" s="810"/>
      <c r="G126" s="820"/>
      <c r="M126" s="1119"/>
    </row>
    <row r="127" spans="1:13" ht="15.75" thickBot="1">
      <c r="A127" s="836"/>
      <c r="B127" s="837"/>
      <c r="C127" s="837"/>
      <c r="D127" s="837"/>
      <c r="E127" s="837"/>
      <c r="F127" s="837"/>
      <c r="G127" s="836"/>
      <c r="H127" s="837"/>
      <c r="I127" s="837"/>
      <c r="J127" s="837"/>
      <c r="K127" s="837"/>
      <c r="L127" s="837"/>
      <c r="M127" s="1140"/>
    </row>
    <row r="128" spans="1:13">
      <c r="A128" s="9" t="s">
        <v>3085</v>
      </c>
      <c r="G128" s="9" t="s">
        <v>3085</v>
      </c>
      <c r="M128" s="1115" t="s">
        <v>3789</v>
      </c>
    </row>
    <row r="129" spans="1:13">
      <c r="A129" s="12" t="s">
        <v>3792</v>
      </c>
      <c r="B129" s="12"/>
      <c r="C129" s="12"/>
      <c r="D129" s="12"/>
      <c r="E129" s="12"/>
      <c r="F129" s="12"/>
      <c r="G129" s="12" t="s">
        <v>3793</v>
      </c>
      <c r="H129" s="12"/>
      <c r="I129" s="12"/>
      <c r="J129" s="12"/>
      <c r="K129" s="12"/>
      <c r="L129" s="12"/>
      <c r="M129" s="12"/>
    </row>
    <row r="130" spans="1:13">
      <c r="A130" s="810"/>
      <c r="B130" s="810"/>
      <c r="C130" s="810"/>
      <c r="D130" s="810"/>
      <c r="E130" s="810"/>
      <c r="F130" s="810"/>
    </row>
    <row r="131" spans="1:13">
      <c r="A131" s="810"/>
      <c r="B131" s="810"/>
      <c r="C131" s="810"/>
      <c r="D131" s="810"/>
      <c r="E131" s="810"/>
      <c r="F131" s="810"/>
    </row>
    <row r="132" spans="1:13">
      <c r="A132" s="810"/>
      <c r="B132" s="810"/>
      <c r="C132" s="810"/>
      <c r="D132" s="810"/>
      <c r="E132" s="810"/>
      <c r="F132" s="810"/>
    </row>
  </sheetData>
  <mergeCells count="17">
    <mergeCell ref="G19:H19"/>
    <mergeCell ref="I19:J19"/>
    <mergeCell ref="G16:H16"/>
    <mergeCell ref="G17:H17"/>
    <mergeCell ref="I17:J17"/>
    <mergeCell ref="G18:H18"/>
    <mergeCell ref="I18:J18"/>
    <mergeCell ref="A6:C7"/>
    <mergeCell ref="D6:F12"/>
    <mergeCell ref="G6:J9"/>
    <mergeCell ref="K7:M12"/>
    <mergeCell ref="A8:C10"/>
    <mergeCell ref="G10:J13"/>
    <mergeCell ref="A12:C14"/>
    <mergeCell ref="D13:F15"/>
    <mergeCell ref="K13:M14"/>
    <mergeCell ref="G14:J15"/>
  </mergeCells>
  <printOptions horizontalCentered="1" verticalCentered="1"/>
  <pageMargins left="0.5" right="0.5" top="0.5" bottom="0.5" header="0.5" footer="0.5"/>
  <pageSetup scale="72" fitToWidth="2" fitToHeight="2" pageOrder="overThenDown" orientation="portrait" r:id="rId1"/>
  <headerFooter alignWithMargins="0"/>
  <rowBreaks count="1" manualBreakCount="1">
    <brk id="64" max="12" man="1"/>
  </rowBreaks>
  <colBreaks count="1" manualBreakCount="1">
    <brk id="6" max="12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1"/>
  <sheetViews>
    <sheetView defaultGridColor="0" view="pageBreakPreview" colorId="22" zoomScale="80" zoomScaleNormal="100" zoomScaleSheetLayoutView="80" workbookViewId="0"/>
  </sheetViews>
  <sheetFormatPr defaultColWidth="9.6640625" defaultRowHeight="15"/>
  <cols>
    <col min="1" max="1" width="4.6640625" style="1541" customWidth="1"/>
    <col min="2" max="2" width="47.6640625" style="1541" customWidth="1"/>
    <col min="3" max="3" width="18.6640625" style="1541" customWidth="1"/>
    <col min="4" max="4" width="0" style="1541" hidden="1" customWidth="1"/>
    <col min="5" max="5" width="18.6640625" style="1541" customWidth="1"/>
    <col min="6" max="6" width="17.6640625" style="1541" customWidth="1"/>
    <col min="7" max="16384" width="9.6640625" style="1541"/>
  </cols>
  <sheetData>
    <row r="1" spans="1:6">
      <c r="A1" s="2024" t="s">
        <v>1804</v>
      </c>
      <c r="B1" s="2025"/>
      <c r="C1" s="2026" t="s">
        <v>3296</v>
      </c>
      <c r="D1" s="2027"/>
      <c r="E1" s="2027" t="s">
        <v>1806</v>
      </c>
      <c r="F1" s="1592" t="s">
        <v>1807</v>
      </c>
    </row>
    <row r="2" spans="1:6">
      <c r="A2" s="1542" t="str">
        <f>'Data Sheet'!$C$25</f>
        <v>Orange &amp; Rockland Utilities, Inc</v>
      </c>
      <c r="C2" s="2028" t="s">
        <v>1823</v>
      </c>
      <c r="D2" s="1594"/>
      <c r="E2" s="1594" t="s">
        <v>1809</v>
      </c>
      <c r="F2" s="2029"/>
    </row>
    <row r="3" spans="1:6" ht="15" customHeight="1">
      <c r="A3" s="2030"/>
      <c r="B3" s="1602"/>
      <c r="C3" s="2031" t="s">
        <v>2998</v>
      </c>
      <c r="D3" s="2032"/>
      <c r="E3" s="1647" t="str">
        <f>'Data Sheet'!$C$40</f>
        <v>April 30, 2017</v>
      </c>
      <c r="F3" s="2033" t="str">
        <f>'Data Sheet'!$C$38</f>
        <v>December 31, 2016</v>
      </c>
    </row>
    <row r="4" spans="1:6" ht="15" customHeight="1">
      <c r="A4" s="2034" t="s">
        <v>3794</v>
      </c>
      <c r="B4" s="2035"/>
      <c r="C4" s="2036"/>
      <c r="D4" s="2036"/>
      <c r="E4" s="2036"/>
      <c r="F4" s="2037"/>
    </row>
    <row r="5" spans="1:6" ht="15" customHeight="1">
      <c r="A5" s="3523" t="s">
        <v>2502</v>
      </c>
      <c r="B5" s="3448"/>
      <c r="C5" s="3448"/>
      <c r="D5" s="3448"/>
      <c r="E5" s="3448"/>
      <c r="F5" s="3524"/>
    </row>
    <row r="6" spans="1:6">
      <c r="A6" s="3525"/>
      <c r="B6" s="3450"/>
      <c r="C6" s="3450"/>
      <c r="D6" s="3450"/>
      <c r="E6" s="3450"/>
      <c r="F6" s="3452"/>
    </row>
    <row r="7" spans="1:6">
      <c r="A7" s="3525"/>
      <c r="B7" s="3450"/>
      <c r="C7" s="3450"/>
      <c r="D7" s="3450"/>
      <c r="E7" s="3450"/>
      <c r="F7" s="3452"/>
    </row>
    <row r="8" spans="1:6">
      <c r="A8" s="2038"/>
      <c r="B8" s="1781"/>
      <c r="C8" s="1781"/>
      <c r="D8" s="1781"/>
      <c r="E8" s="1781"/>
      <c r="F8" s="1795"/>
    </row>
    <row r="9" spans="1:6" ht="15" customHeight="1">
      <c r="A9" s="3526" t="s">
        <v>2503</v>
      </c>
      <c r="B9" s="3450"/>
      <c r="C9" s="3450"/>
      <c r="D9" s="3450"/>
      <c r="E9" s="3450"/>
      <c r="F9" s="3452"/>
    </row>
    <row r="10" spans="1:6">
      <c r="A10" s="3525"/>
      <c r="B10" s="3450"/>
      <c r="C10" s="3450"/>
      <c r="D10" s="3450"/>
      <c r="E10" s="3450"/>
      <c r="F10" s="3452"/>
    </row>
    <row r="11" spans="1:6">
      <c r="A11" s="3525"/>
      <c r="B11" s="3450"/>
      <c r="C11" s="3450"/>
      <c r="D11" s="3450"/>
      <c r="E11" s="3450"/>
      <c r="F11" s="3452"/>
    </row>
    <row r="12" spans="1:6">
      <c r="A12" s="2039"/>
      <c r="F12" s="2029"/>
    </row>
    <row r="13" spans="1:6">
      <c r="A13" s="2040"/>
      <c r="B13" s="2041"/>
      <c r="C13" s="2042" t="s">
        <v>3197</v>
      </c>
      <c r="D13" s="2043"/>
      <c r="E13" s="2043"/>
      <c r="F13" s="2044" t="s">
        <v>1315</v>
      </c>
    </row>
    <row r="14" spans="1:6">
      <c r="A14" s="2045" t="s">
        <v>1733</v>
      </c>
      <c r="B14" s="2046" t="s">
        <v>176</v>
      </c>
      <c r="C14" s="2047" t="s">
        <v>1316</v>
      </c>
      <c r="E14" s="2048" t="s">
        <v>3197</v>
      </c>
      <c r="F14" s="2049" t="s">
        <v>1317</v>
      </c>
    </row>
    <row r="15" spans="1:6">
      <c r="A15" s="2045" t="s">
        <v>1736</v>
      </c>
      <c r="B15" s="2050"/>
      <c r="C15" s="2047" t="s">
        <v>2343</v>
      </c>
      <c r="E15" s="2048" t="s">
        <v>2524</v>
      </c>
      <c r="F15" s="2049" t="s">
        <v>1318</v>
      </c>
    </row>
    <row r="16" spans="1:6">
      <c r="A16" s="2051"/>
      <c r="B16" s="2046" t="s">
        <v>3026</v>
      </c>
      <c r="C16" s="2052" t="s">
        <v>3027</v>
      </c>
      <c r="E16" s="2048" t="s">
        <v>3028</v>
      </c>
      <c r="F16" s="2053" t="s">
        <v>3029</v>
      </c>
    </row>
    <row r="17" spans="1:6">
      <c r="A17" s="2054">
        <v>1</v>
      </c>
      <c r="B17" s="2055" t="s">
        <v>2504</v>
      </c>
      <c r="C17" s="3270">
        <v>0</v>
      </c>
      <c r="D17" s="3271"/>
      <c r="E17" s="3270">
        <v>0</v>
      </c>
      <c r="F17" s="3272"/>
    </row>
    <row r="18" spans="1:6">
      <c r="A18" s="2054">
        <v>2</v>
      </c>
      <c r="B18" s="2055" t="s">
        <v>2505</v>
      </c>
      <c r="C18" s="3273"/>
      <c r="D18" s="3271"/>
      <c r="E18" s="3273"/>
      <c r="F18" s="3272"/>
    </row>
    <row r="19" spans="1:6">
      <c r="A19" s="2054">
        <v>3</v>
      </c>
      <c r="B19" s="2055" t="s">
        <v>2506</v>
      </c>
      <c r="C19" s="3273"/>
      <c r="D19" s="3271"/>
      <c r="E19" s="3273"/>
      <c r="F19" s="3272"/>
    </row>
    <row r="20" spans="1:6">
      <c r="A20" s="2054">
        <v>4</v>
      </c>
      <c r="B20" s="2055" t="s">
        <v>2731</v>
      </c>
      <c r="C20" s="2931"/>
      <c r="D20" s="2055"/>
      <c r="E20" s="2931"/>
      <c r="F20" s="3272"/>
    </row>
    <row r="21" spans="1:6">
      <c r="A21" s="2054">
        <v>5</v>
      </c>
      <c r="B21" s="2055" t="s">
        <v>1319</v>
      </c>
      <c r="C21" s="3273">
        <v>12204487</v>
      </c>
      <c r="D21" s="3271"/>
      <c r="E21" s="3273">
        <v>11549701</v>
      </c>
      <c r="F21" s="3272" t="s">
        <v>4953</v>
      </c>
    </row>
    <row r="22" spans="1:6">
      <c r="A22" s="2051">
        <v>6</v>
      </c>
      <c r="B22" s="2058" t="s">
        <v>1320</v>
      </c>
      <c r="C22" s="3274"/>
      <c r="D22" s="3275"/>
      <c r="E22" s="3274"/>
      <c r="F22" s="3276"/>
    </row>
    <row r="23" spans="1:6">
      <c r="A23" s="2051">
        <v>7</v>
      </c>
      <c r="B23" s="2058" t="s">
        <v>1321</v>
      </c>
      <c r="C23" s="3274">
        <v>0</v>
      </c>
      <c r="D23" s="3275"/>
      <c r="E23" s="3274">
        <v>0</v>
      </c>
      <c r="F23" s="3272" t="s">
        <v>4953</v>
      </c>
    </row>
    <row r="24" spans="1:6">
      <c r="A24" s="2051">
        <v>8</v>
      </c>
      <c r="B24" s="2058" t="s">
        <v>1322</v>
      </c>
      <c r="C24" s="3274">
        <v>98878</v>
      </c>
      <c r="D24" s="3275"/>
      <c r="E24" s="3274">
        <v>23977</v>
      </c>
      <c r="F24" s="3272" t="s">
        <v>4953</v>
      </c>
    </row>
    <row r="25" spans="1:6">
      <c r="A25" s="2051">
        <v>9</v>
      </c>
      <c r="B25" s="2058" t="s">
        <v>1323</v>
      </c>
      <c r="C25" s="3274">
        <v>1417264</v>
      </c>
      <c r="D25" s="3275"/>
      <c r="E25" s="3274">
        <v>1690419</v>
      </c>
      <c r="F25" s="3272" t="s">
        <v>4953</v>
      </c>
    </row>
    <row r="26" spans="1:6" ht="30">
      <c r="A26" s="2632">
        <v>10</v>
      </c>
      <c r="B26" s="2633" t="s">
        <v>4617</v>
      </c>
      <c r="C26" s="3277"/>
      <c r="D26" s="3278"/>
      <c r="E26" s="3277"/>
      <c r="F26" s="3279"/>
    </row>
    <row r="27" spans="1:6">
      <c r="A27" s="2051">
        <v>11</v>
      </c>
      <c r="B27" s="2058" t="s">
        <v>1324</v>
      </c>
      <c r="C27" s="3274">
        <v>1974439</v>
      </c>
      <c r="D27" s="3275"/>
      <c r="E27" s="3274">
        <v>1721889</v>
      </c>
      <c r="F27" s="3272" t="s">
        <v>4953</v>
      </c>
    </row>
    <row r="28" spans="1:6">
      <c r="A28" s="2054">
        <v>12</v>
      </c>
      <c r="B28" s="2635" t="s">
        <v>4618</v>
      </c>
      <c r="C28" s="1922">
        <f>SUM(C21:C27)</f>
        <v>15695068</v>
      </c>
      <c r="D28" s="2055"/>
      <c r="E28" s="1922">
        <f>SUM(E21:E27)</f>
        <v>14985986</v>
      </c>
      <c r="F28" s="2012"/>
    </row>
    <row r="29" spans="1:6">
      <c r="A29" s="2054">
        <v>13</v>
      </c>
      <c r="B29" s="2055" t="s">
        <v>2732</v>
      </c>
      <c r="C29" s="2057"/>
      <c r="D29" s="2056"/>
      <c r="E29" s="2057"/>
      <c r="F29" s="2012"/>
    </row>
    <row r="30" spans="1:6">
      <c r="A30" s="2051">
        <v>14</v>
      </c>
      <c r="B30" s="2058" t="s">
        <v>2733</v>
      </c>
      <c r="C30" s="2059"/>
      <c r="D30" s="2060"/>
      <c r="E30" s="2059"/>
      <c r="F30" s="2061"/>
    </row>
    <row r="31" spans="1:6">
      <c r="A31" s="2040">
        <v>15</v>
      </c>
      <c r="B31" s="2062" t="s">
        <v>2734</v>
      </c>
      <c r="C31" s="2063"/>
      <c r="D31" s="2064"/>
      <c r="E31" s="2063"/>
      <c r="F31" s="2065"/>
    </row>
    <row r="32" spans="1:6">
      <c r="A32" s="2051"/>
      <c r="B32" s="2058" t="s">
        <v>1325</v>
      </c>
      <c r="C32" s="2066"/>
      <c r="D32" s="2058"/>
      <c r="E32" s="2066"/>
      <c r="F32" s="2061"/>
    </row>
    <row r="33" spans="1:6">
      <c r="A33" s="2054">
        <v>16</v>
      </c>
      <c r="B33" s="2055" t="s">
        <v>2735</v>
      </c>
      <c r="C33" s="2057"/>
      <c r="D33" s="2056"/>
      <c r="E33" s="2057"/>
      <c r="F33" s="2012"/>
    </row>
    <row r="34" spans="1:6">
      <c r="A34" s="2051">
        <v>17</v>
      </c>
      <c r="B34" s="2058"/>
      <c r="C34" s="2059"/>
      <c r="D34" s="2060"/>
      <c r="E34" s="2059"/>
      <c r="F34" s="2061"/>
    </row>
    <row r="35" spans="1:6">
      <c r="A35" s="2051">
        <v>18</v>
      </c>
      <c r="B35" s="2058"/>
      <c r="C35" s="2059"/>
      <c r="D35" s="2060"/>
      <c r="E35" s="2059"/>
      <c r="F35" s="2061"/>
    </row>
    <row r="36" spans="1:6">
      <c r="A36" s="2051">
        <v>19</v>
      </c>
      <c r="B36" s="2058"/>
      <c r="C36" s="2059"/>
      <c r="D36" s="2060"/>
      <c r="E36" s="2059"/>
      <c r="F36" s="2061"/>
    </row>
    <row r="37" spans="1:6">
      <c r="A37" s="2051">
        <v>20</v>
      </c>
      <c r="B37" s="2058"/>
      <c r="C37" s="2059"/>
      <c r="D37" s="2060"/>
      <c r="E37" s="2059"/>
      <c r="F37" s="2061"/>
    </row>
    <row r="38" spans="1:6">
      <c r="A38" s="2054">
        <v>21</v>
      </c>
      <c r="B38" s="2055" t="s">
        <v>2736</v>
      </c>
      <c r="C38" s="1922">
        <f>SUM(C17:C19)+SUM(C28:C31)+SUM(C33:C37)</f>
        <v>15695068</v>
      </c>
      <c r="D38" s="2055"/>
      <c r="E38" s="1922">
        <f>SUM(E17:E19)+SUM(E28:E31)+SUM(E33:E37)</f>
        <v>14985986</v>
      </c>
      <c r="F38" s="2012"/>
    </row>
    <row r="39" spans="1:6">
      <c r="A39" s="2039"/>
      <c r="F39" s="2029"/>
    </row>
    <row r="40" spans="1:6">
      <c r="A40" s="2039"/>
      <c r="F40" s="2029"/>
    </row>
    <row r="41" spans="1:6">
      <c r="A41" s="2039"/>
      <c r="F41" s="2029"/>
    </row>
    <row r="42" spans="1:6">
      <c r="A42" s="2039"/>
      <c r="F42" s="2029"/>
    </row>
    <row r="43" spans="1:6">
      <c r="A43" s="2039"/>
      <c r="F43" s="2029"/>
    </row>
    <row r="44" spans="1:6">
      <c r="A44" s="2039"/>
      <c r="F44" s="2029"/>
    </row>
    <row r="45" spans="1:6">
      <c r="A45" s="2039"/>
      <c r="F45" s="2029"/>
    </row>
    <row r="46" spans="1:6">
      <c r="A46" s="2039"/>
      <c r="F46" s="2029"/>
    </row>
    <row r="47" spans="1:6">
      <c r="A47" s="2039"/>
      <c r="F47" s="2029"/>
    </row>
    <row r="48" spans="1:6">
      <c r="A48" s="2039"/>
      <c r="F48" s="2029"/>
    </row>
    <row r="49" spans="1:6">
      <c r="A49" s="2039"/>
      <c r="F49" s="2029"/>
    </row>
    <row r="50" spans="1:6">
      <c r="A50" s="2039"/>
      <c r="F50" s="2029"/>
    </row>
    <row r="51" spans="1:6">
      <c r="A51" s="2039"/>
      <c r="F51" s="2029"/>
    </row>
    <row r="52" spans="1:6">
      <c r="A52" s="2039"/>
      <c r="F52" s="2029"/>
    </row>
    <row r="53" spans="1:6">
      <c r="A53" s="2039"/>
      <c r="F53" s="2029"/>
    </row>
    <row r="54" spans="1:6">
      <c r="A54" s="2039"/>
      <c r="F54" s="2029"/>
    </row>
    <row r="55" spans="1:6">
      <c r="A55" s="2039"/>
      <c r="F55" s="2029"/>
    </row>
    <row r="56" spans="1:6">
      <c r="A56" s="2039"/>
      <c r="F56" s="2029"/>
    </row>
    <row r="57" spans="1:6">
      <c r="A57" s="2039"/>
      <c r="F57" s="2029"/>
    </row>
    <row r="58" spans="1:6">
      <c r="A58" s="2039"/>
      <c r="F58" s="2029"/>
    </row>
    <row r="59" spans="1:6">
      <c r="A59" s="2039"/>
      <c r="F59" s="2029"/>
    </row>
    <row r="60" spans="1:6" ht="15.75" thickBot="1">
      <c r="A60" s="2067"/>
      <c r="B60" s="2068"/>
      <c r="C60" s="2068"/>
      <c r="D60" s="2068"/>
      <c r="E60" s="2068"/>
      <c r="F60" s="2069"/>
    </row>
    <row r="61" spans="1:6">
      <c r="A61" s="1941" t="s">
        <v>4666</v>
      </c>
      <c r="B61" s="1941"/>
    </row>
    <row r="62" spans="1:6">
      <c r="A62" s="1641" t="s">
        <v>1326</v>
      </c>
      <c r="B62" s="1641"/>
      <c r="C62" s="1641"/>
      <c r="D62" s="1641"/>
      <c r="E62" s="1641"/>
      <c r="F62" s="1641"/>
    </row>
    <row r="64" spans="1:6">
      <c r="A64" s="1586"/>
      <c r="B64" s="1586"/>
      <c r="C64" s="1586"/>
      <c r="D64" s="1586"/>
      <c r="E64" s="1586"/>
      <c r="F64" s="1586"/>
    </row>
    <row r="65" spans="1:6">
      <c r="A65" s="1586"/>
      <c r="B65" s="1586"/>
      <c r="C65" s="1586"/>
      <c r="D65" s="1586"/>
      <c r="E65" s="1586"/>
      <c r="F65" s="1586"/>
    </row>
    <row r="66" spans="1:6">
      <c r="A66" s="1586"/>
      <c r="B66" s="1586"/>
      <c r="C66" s="1586"/>
      <c r="D66" s="1586"/>
      <c r="E66" s="1586"/>
      <c r="F66" s="1586"/>
    </row>
    <row r="67" spans="1:6">
      <c r="A67" s="1579"/>
      <c r="B67" s="1579"/>
      <c r="C67" s="1579"/>
      <c r="D67" s="1579"/>
      <c r="E67" s="1579"/>
      <c r="F67" s="1579"/>
    </row>
    <row r="68" spans="1:6">
      <c r="A68" s="1579"/>
      <c r="B68" s="1579"/>
      <c r="C68" s="1579"/>
      <c r="D68" s="1579"/>
      <c r="E68" s="1579"/>
      <c r="F68" s="1579"/>
    </row>
    <row r="69" spans="1:6">
      <c r="A69" s="1579"/>
      <c r="B69" s="1579"/>
      <c r="C69" s="1579"/>
      <c r="D69" s="1579"/>
      <c r="E69" s="1579"/>
      <c r="F69" s="1579"/>
    </row>
    <row r="70" spans="1:6">
      <c r="A70" s="1579"/>
      <c r="B70" s="1579"/>
      <c r="C70" s="1579"/>
      <c r="D70" s="1579"/>
      <c r="E70" s="1579"/>
      <c r="F70" s="1579"/>
    </row>
    <row r="71" spans="1:6">
      <c r="A71" s="1579"/>
      <c r="B71" s="1579"/>
      <c r="C71" s="1579"/>
      <c r="D71" s="1579"/>
      <c r="E71" s="1579"/>
      <c r="F71" s="1579"/>
    </row>
  </sheetData>
  <mergeCells count="2">
    <mergeCell ref="A5:F7"/>
    <mergeCell ref="A9:F11"/>
  </mergeCells>
  <printOptions horizontalCentered="1" verticalCentered="1"/>
  <pageMargins left="0.5" right="0.5" top="0.5" bottom="0.5" header="0" footer="0"/>
  <pageSetup scale="7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2"/>
  <sheetViews>
    <sheetView defaultGridColor="0" view="pageBreakPreview" topLeftCell="A10" colorId="22" zoomScaleNormal="100" zoomScaleSheetLayoutView="100" workbookViewId="0"/>
  </sheetViews>
  <sheetFormatPr defaultColWidth="9.6640625" defaultRowHeight="15"/>
  <cols>
    <col min="1" max="1" width="4.6640625" style="1541" customWidth="1"/>
    <col min="2" max="2" width="31.21875" style="1541" customWidth="1"/>
    <col min="3" max="6" width="16.6640625" style="1541" customWidth="1"/>
    <col min="7" max="7" width="13.6640625" style="1541" customWidth="1"/>
    <col min="8" max="8" width="13.109375" style="1541" customWidth="1"/>
    <col min="9" max="14" width="12.6640625" style="1541" customWidth="1"/>
    <col min="15" max="15" width="4.6640625" style="1541" customWidth="1"/>
    <col min="16" max="16384" width="9.6640625" style="1541"/>
  </cols>
  <sheetData>
    <row r="1" spans="1:15">
      <c r="A1" s="2024" t="s">
        <v>1804</v>
      </c>
      <c r="B1" s="2027"/>
      <c r="C1" s="2025" t="s">
        <v>3296</v>
      </c>
      <c r="D1" s="2027"/>
      <c r="E1" s="2027" t="s">
        <v>1806</v>
      </c>
      <c r="F1" s="1592" t="s">
        <v>1807</v>
      </c>
      <c r="G1" s="2024" t="s">
        <v>1804</v>
      </c>
      <c r="H1" s="2025"/>
      <c r="I1" s="2070" t="s">
        <v>3296</v>
      </c>
      <c r="J1" s="2025"/>
      <c r="K1" s="2027"/>
      <c r="L1" s="2026" t="s">
        <v>1806</v>
      </c>
      <c r="M1" s="2070" t="s">
        <v>1807</v>
      </c>
      <c r="N1" s="2025"/>
      <c r="O1" s="1592"/>
    </row>
    <row r="2" spans="1:15">
      <c r="A2" s="820" t="str">
        <f>'Data Sheet'!$C$25</f>
        <v>Orange &amp; Rockland Utilities, Inc</v>
      </c>
      <c r="B2" s="1594"/>
      <c r="C2" s="1541" t="s">
        <v>1823</v>
      </c>
      <c r="D2" s="1594"/>
      <c r="E2" s="1594" t="s">
        <v>1809</v>
      </c>
      <c r="F2" s="2029"/>
      <c r="G2" s="2039" t="str">
        <f>'Data Sheet'!$C$25</f>
        <v>Orange &amp; Rockland Utilities, Inc</v>
      </c>
      <c r="I2" s="2050" t="s">
        <v>1823</v>
      </c>
      <c r="K2" s="1594"/>
      <c r="L2" s="2071" t="s">
        <v>1809</v>
      </c>
      <c r="M2" s="2050"/>
      <c r="O2" s="2029"/>
    </row>
    <row r="3" spans="1:15" ht="15" customHeight="1">
      <c r="A3" s="2030"/>
      <c r="B3" s="2032"/>
      <c r="C3" s="1602" t="s">
        <v>2998</v>
      </c>
      <c r="D3" s="2032"/>
      <c r="E3" s="1647" t="str">
        <f>'Data Sheet'!$C$40</f>
        <v>April 30, 2017</v>
      </c>
      <c r="F3" s="2033" t="str">
        <f>'Data Sheet'!$C$38</f>
        <v>December 31, 2016</v>
      </c>
      <c r="G3" s="2030"/>
      <c r="H3" s="1602"/>
      <c r="I3" s="2072" t="s">
        <v>2998</v>
      </c>
      <c r="J3" s="1602"/>
      <c r="K3" s="2032"/>
      <c r="L3" s="1647" t="str">
        <f>'Data Sheet'!$C$40</f>
        <v>April 30, 2017</v>
      </c>
      <c r="M3" s="2073" t="str">
        <f>'Data Sheet'!$C$38</f>
        <v>December 31, 2016</v>
      </c>
      <c r="N3" s="1602"/>
      <c r="O3" s="2074"/>
    </row>
    <row r="4" spans="1:15" ht="15" customHeight="1">
      <c r="A4" s="2075"/>
      <c r="B4" s="2036" t="s">
        <v>1327</v>
      </c>
      <c r="C4" s="2036"/>
      <c r="D4" s="2036"/>
      <c r="E4" s="2036"/>
      <c r="F4" s="2037"/>
      <c r="G4" s="2034" t="s">
        <v>1327</v>
      </c>
      <c r="H4" s="2036"/>
      <c r="I4" s="2036"/>
      <c r="J4" s="2036"/>
      <c r="K4" s="2036"/>
      <c r="L4" s="2036"/>
      <c r="M4" s="2036"/>
      <c r="N4" s="2036"/>
      <c r="O4" s="2037"/>
    </row>
    <row r="5" spans="1:15">
      <c r="A5" s="3529" t="s">
        <v>4404</v>
      </c>
      <c r="B5" s="3530"/>
      <c r="C5" s="3530"/>
      <c r="D5" s="3535" t="s">
        <v>2739</v>
      </c>
      <c r="E5" s="3535"/>
      <c r="F5" s="3536"/>
      <c r="G5" s="3529" t="s">
        <v>4400</v>
      </c>
      <c r="H5" s="3530"/>
      <c r="I5" s="3530"/>
      <c r="J5" s="3530"/>
      <c r="K5" s="3530" t="s">
        <v>4396</v>
      </c>
      <c r="L5" s="3530"/>
      <c r="M5" s="3530"/>
      <c r="N5" s="3530"/>
      <c r="O5" s="3541"/>
    </row>
    <row r="6" spans="1:15" ht="15" customHeight="1">
      <c r="A6" s="3531"/>
      <c r="B6" s="3532"/>
      <c r="C6" s="3532"/>
      <c r="D6" s="3537"/>
      <c r="E6" s="3537"/>
      <c r="F6" s="3538"/>
      <c r="G6" s="3531"/>
      <c r="H6" s="3532"/>
      <c r="I6" s="3532"/>
      <c r="J6" s="3532"/>
      <c r="K6" s="3527"/>
      <c r="L6" s="3527"/>
      <c r="M6" s="3527"/>
      <c r="N6" s="3527"/>
      <c r="O6" s="3528"/>
    </row>
    <row r="7" spans="1:15">
      <c r="A7" s="2039" t="s">
        <v>4403</v>
      </c>
      <c r="B7" s="2468"/>
      <c r="C7" s="2468"/>
      <c r="D7" s="3537"/>
      <c r="E7" s="3537"/>
      <c r="F7" s="3538"/>
      <c r="G7" s="3531"/>
      <c r="H7" s="3532"/>
      <c r="I7" s="3532"/>
      <c r="J7" s="3532"/>
      <c r="K7" s="3527" t="s">
        <v>4397</v>
      </c>
      <c r="L7" s="3527"/>
      <c r="M7" s="3527"/>
      <c r="N7" s="3527"/>
      <c r="O7" s="3528"/>
    </row>
    <row r="8" spans="1:15">
      <c r="A8" s="3533" t="s">
        <v>4402</v>
      </c>
      <c r="B8" s="3534"/>
      <c r="C8" s="3534"/>
      <c r="D8" s="3537"/>
      <c r="E8" s="3537"/>
      <c r="F8" s="3538"/>
      <c r="G8" s="3531"/>
      <c r="H8" s="3532"/>
      <c r="I8" s="3532"/>
      <c r="J8" s="3532"/>
      <c r="K8" s="3527"/>
      <c r="L8" s="3527"/>
      <c r="M8" s="3527"/>
      <c r="N8" s="3527"/>
      <c r="O8" s="3528"/>
    </row>
    <row r="9" spans="1:15">
      <c r="A9" s="3533"/>
      <c r="B9" s="3534"/>
      <c r="C9" s="3534"/>
      <c r="D9" s="3537" t="s">
        <v>4395</v>
      </c>
      <c r="E9" s="3537"/>
      <c r="F9" s="3538"/>
      <c r="G9" s="3539" t="s">
        <v>4399</v>
      </c>
      <c r="H9" s="3540"/>
      <c r="I9" s="3540"/>
      <c r="J9" s="3540"/>
      <c r="K9" s="3527" t="s">
        <v>4398</v>
      </c>
      <c r="L9" s="3527"/>
      <c r="M9" s="3527"/>
      <c r="N9" s="3527"/>
      <c r="O9" s="3528"/>
    </row>
    <row r="10" spans="1:15" ht="15" customHeight="1">
      <c r="A10" s="3533"/>
      <c r="B10" s="3534"/>
      <c r="C10" s="3534"/>
      <c r="D10" s="3537"/>
      <c r="E10" s="3537"/>
      <c r="F10" s="3538"/>
      <c r="G10" s="3539"/>
      <c r="H10" s="3540"/>
      <c r="I10" s="3540"/>
      <c r="J10" s="3540"/>
      <c r="K10" s="3527"/>
      <c r="L10" s="3527"/>
      <c r="M10" s="3527"/>
      <c r="N10" s="3527"/>
      <c r="O10" s="3528"/>
    </row>
    <row r="11" spans="1:15">
      <c r="A11" s="2039" t="s">
        <v>4401</v>
      </c>
      <c r="B11" s="2478"/>
      <c r="C11" s="2478"/>
      <c r="D11" s="2474"/>
      <c r="E11" s="2474"/>
      <c r="F11" s="2479"/>
      <c r="G11" s="3539"/>
      <c r="H11" s="3540"/>
      <c r="I11" s="3540"/>
      <c r="J11" s="3540"/>
      <c r="K11" s="2468"/>
      <c r="L11" s="2468"/>
      <c r="M11" s="2468"/>
      <c r="N11" s="2468"/>
      <c r="O11" s="2467"/>
    </row>
    <row r="12" spans="1:15">
      <c r="A12" s="2030"/>
      <c r="B12" s="2477"/>
      <c r="C12" s="2477"/>
      <c r="D12" s="2475"/>
      <c r="E12" s="2475"/>
      <c r="F12" s="2476"/>
      <c r="G12" s="3539"/>
      <c r="H12" s="3540"/>
      <c r="I12" s="3540"/>
      <c r="J12" s="3540"/>
      <c r="O12" s="2029"/>
    </row>
    <row r="13" spans="1:15">
      <c r="A13" s="2040" t="s">
        <v>1733</v>
      </c>
      <c r="B13" s="2636" t="s">
        <v>4619</v>
      </c>
      <c r="C13" s="2078" t="s">
        <v>177</v>
      </c>
      <c r="D13" s="2079"/>
      <c r="E13" s="2078" t="s">
        <v>4394</v>
      </c>
      <c r="F13" s="2037"/>
      <c r="G13" s="2078" t="s">
        <v>4394</v>
      </c>
      <c r="H13" s="2079"/>
      <c r="I13" s="2078" t="s">
        <v>4394</v>
      </c>
      <c r="J13" s="2079"/>
      <c r="K13" s="2078" t="s">
        <v>1688</v>
      </c>
      <c r="L13" s="2079"/>
      <c r="M13" s="2078" t="s">
        <v>1689</v>
      </c>
      <c r="N13" s="2079"/>
      <c r="O13" s="2080" t="s">
        <v>1733</v>
      </c>
    </row>
    <row r="14" spans="1:15">
      <c r="A14" s="2081" t="s">
        <v>1736</v>
      </c>
      <c r="B14" s="2637" t="s">
        <v>1690</v>
      </c>
      <c r="C14" s="2042" t="s">
        <v>1736</v>
      </c>
      <c r="D14" s="2082" t="s">
        <v>1691</v>
      </c>
      <c r="E14" s="2082" t="s">
        <v>1736</v>
      </c>
      <c r="F14" s="2044" t="s">
        <v>1691</v>
      </c>
      <c r="G14" s="2083" t="s">
        <v>1736</v>
      </c>
      <c r="H14" s="2042" t="s">
        <v>1691</v>
      </c>
      <c r="I14" s="2082" t="s">
        <v>1736</v>
      </c>
      <c r="J14" s="2082" t="s">
        <v>1691</v>
      </c>
      <c r="K14" s="2082" t="s">
        <v>1736</v>
      </c>
      <c r="L14" s="2082" t="s">
        <v>1691</v>
      </c>
      <c r="M14" s="2082" t="s">
        <v>1736</v>
      </c>
      <c r="N14" s="2082" t="s">
        <v>1691</v>
      </c>
      <c r="O14" s="2084" t="s">
        <v>1736</v>
      </c>
    </row>
    <row r="15" spans="1:15">
      <c r="A15" s="2051"/>
      <c r="B15" s="2638" t="s">
        <v>3026</v>
      </c>
      <c r="C15" s="2085" t="s">
        <v>3027</v>
      </c>
      <c r="D15" s="2085" t="s">
        <v>3028</v>
      </c>
      <c r="E15" s="2085" t="s">
        <v>3029</v>
      </c>
      <c r="F15" s="2053" t="s">
        <v>2353</v>
      </c>
      <c r="G15" s="2086" t="s">
        <v>2354</v>
      </c>
      <c r="H15" s="2052" t="s">
        <v>2355</v>
      </c>
      <c r="I15" s="2085" t="s">
        <v>2356</v>
      </c>
      <c r="J15" s="2085" t="s">
        <v>2357</v>
      </c>
      <c r="K15" s="2085" t="s">
        <v>2358</v>
      </c>
      <c r="L15" s="2085" t="s">
        <v>2359</v>
      </c>
      <c r="M15" s="2085" t="s">
        <v>2360</v>
      </c>
      <c r="N15" s="2085" t="s">
        <v>181</v>
      </c>
      <c r="O15" s="2087"/>
    </row>
    <row r="16" spans="1:15">
      <c r="A16" s="2088" t="s">
        <v>1692</v>
      </c>
      <c r="B16" s="2055" t="s">
        <v>1693</v>
      </c>
      <c r="C16" s="1922"/>
      <c r="D16" s="1925"/>
      <c r="E16" s="1925"/>
      <c r="F16" s="1965"/>
      <c r="G16" s="1924"/>
      <c r="H16" s="1922"/>
      <c r="I16" s="1925"/>
      <c r="J16" s="1925"/>
      <c r="K16" s="1925"/>
      <c r="L16" s="1925"/>
      <c r="M16" s="1925"/>
      <c r="N16" s="1925"/>
      <c r="O16" s="2089" t="s">
        <v>1692</v>
      </c>
    </row>
    <row r="17" spans="1:15">
      <c r="A17" s="2083" t="s">
        <v>1694</v>
      </c>
      <c r="B17" s="2062"/>
      <c r="C17" s="2090"/>
      <c r="D17" s="2091"/>
      <c r="E17" s="2091"/>
      <c r="F17" s="2092"/>
      <c r="G17" s="2093"/>
      <c r="H17" s="2090"/>
      <c r="I17" s="2091"/>
      <c r="J17" s="2091"/>
      <c r="K17" s="2091"/>
      <c r="L17" s="2091"/>
      <c r="M17" s="2091"/>
      <c r="N17" s="2091"/>
      <c r="O17" s="2049" t="s">
        <v>1694</v>
      </c>
    </row>
    <row r="18" spans="1:15">
      <c r="A18" s="2045" t="s">
        <v>1695</v>
      </c>
      <c r="B18" s="2071" t="s">
        <v>1696</v>
      </c>
      <c r="C18" s="2091"/>
      <c r="D18" s="2091"/>
      <c r="E18" s="2091"/>
      <c r="F18" s="2092"/>
      <c r="G18" s="2093"/>
      <c r="H18" s="2090"/>
      <c r="I18" s="2091"/>
      <c r="J18" s="2091"/>
      <c r="K18" s="2091"/>
      <c r="L18" s="2091"/>
      <c r="M18" s="2091"/>
      <c r="N18" s="2091"/>
      <c r="O18" s="2049" t="s">
        <v>1695</v>
      </c>
    </row>
    <row r="19" spans="1:15">
      <c r="A19" s="2086" t="s">
        <v>1697</v>
      </c>
      <c r="B19" s="2058" t="s">
        <v>1698</v>
      </c>
      <c r="C19" s="2090"/>
      <c r="D19" s="2091"/>
      <c r="E19" s="2091"/>
      <c r="F19" s="2092"/>
      <c r="G19" s="2093"/>
      <c r="H19" s="2090"/>
      <c r="I19" s="2091"/>
      <c r="J19" s="2091"/>
      <c r="K19" s="2091"/>
      <c r="L19" s="2091"/>
      <c r="M19" s="2091"/>
      <c r="N19" s="2091"/>
      <c r="O19" s="2049" t="s">
        <v>1697</v>
      </c>
    </row>
    <row r="20" spans="1:15">
      <c r="A20" s="2088" t="s">
        <v>1699</v>
      </c>
      <c r="B20" s="2055" t="s">
        <v>1700</v>
      </c>
      <c r="C20" s="2094"/>
      <c r="D20" s="2094"/>
      <c r="E20" s="2094"/>
      <c r="F20" s="2095"/>
      <c r="G20" s="2096"/>
      <c r="H20" s="2097"/>
      <c r="I20" s="2094"/>
      <c r="J20" s="2094"/>
      <c r="K20" s="2094"/>
      <c r="L20" s="2094"/>
      <c r="M20" s="2094"/>
      <c r="N20" s="2094"/>
      <c r="O20" s="2089" t="s">
        <v>1699</v>
      </c>
    </row>
    <row r="21" spans="1:15">
      <c r="A21" s="2083" t="s">
        <v>1701</v>
      </c>
      <c r="B21" s="2071"/>
      <c r="C21" s="2098"/>
      <c r="D21" s="2099"/>
      <c r="E21" s="2099"/>
      <c r="F21" s="2100"/>
      <c r="G21" s="2101"/>
      <c r="H21" s="2098"/>
      <c r="I21" s="2099"/>
      <c r="J21" s="2099"/>
      <c r="K21" s="2099"/>
      <c r="L21" s="2099"/>
      <c r="M21" s="2099"/>
      <c r="N21" s="2099"/>
      <c r="O21" s="2049" t="s">
        <v>1701</v>
      </c>
    </row>
    <row r="22" spans="1:15">
      <c r="A22" s="2045" t="s">
        <v>1702</v>
      </c>
      <c r="B22" s="2071" t="s">
        <v>1703</v>
      </c>
      <c r="C22" s="2091"/>
      <c r="D22" s="2091"/>
      <c r="E22" s="2091"/>
      <c r="F22" s="2092"/>
      <c r="G22" s="2093"/>
      <c r="H22" s="2090"/>
      <c r="I22" s="2091"/>
      <c r="J22" s="2091"/>
      <c r="K22" s="2091"/>
      <c r="L22" s="2091"/>
      <c r="M22" s="2091"/>
      <c r="N22" s="2091"/>
      <c r="O22" s="2049" t="s">
        <v>1702</v>
      </c>
    </row>
    <row r="23" spans="1:15">
      <c r="A23" s="2086" t="s">
        <v>1704</v>
      </c>
      <c r="B23" s="2071"/>
      <c r="C23" s="2102"/>
      <c r="D23" s="2103"/>
      <c r="E23" s="2103"/>
      <c r="F23" s="2104"/>
      <c r="G23" s="2105"/>
      <c r="H23" s="2102"/>
      <c r="I23" s="2103"/>
      <c r="J23" s="2103"/>
      <c r="K23" s="2103"/>
      <c r="L23" s="2103"/>
      <c r="M23" s="2103"/>
      <c r="N23" s="2103"/>
      <c r="O23" s="2049" t="s">
        <v>1704</v>
      </c>
    </row>
    <row r="24" spans="1:15">
      <c r="A24" s="2088" t="s">
        <v>1705</v>
      </c>
      <c r="B24" s="2055"/>
      <c r="C24" s="2094"/>
      <c r="D24" s="2094"/>
      <c r="E24" s="2094"/>
      <c r="F24" s="2095"/>
      <c r="G24" s="2096"/>
      <c r="H24" s="2097"/>
      <c r="I24" s="2094"/>
      <c r="J24" s="2094"/>
      <c r="K24" s="2094"/>
      <c r="L24" s="2094"/>
      <c r="M24" s="2094"/>
      <c r="N24" s="2094"/>
      <c r="O24" s="2089" t="s">
        <v>1705</v>
      </c>
    </row>
    <row r="25" spans="1:15">
      <c r="A25" s="2086" t="s">
        <v>1750</v>
      </c>
      <c r="B25" s="2058"/>
      <c r="C25" s="2103"/>
      <c r="D25" s="2103"/>
      <c r="E25" s="2103"/>
      <c r="F25" s="2104"/>
      <c r="G25" s="2105"/>
      <c r="H25" s="2102"/>
      <c r="I25" s="2103"/>
      <c r="J25" s="2103"/>
      <c r="K25" s="2103"/>
      <c r="L25" s="2103"/>
      <c r="M25" s="2103"/>
      <c r="N25" s="2103"/>
      <c r="O25" s="2053" t="s">
        <v>1750</v>
      </c>
    </row>
    <row r="26" spans="1:15">
      <c r="A26" s="2086" t="s">
        <v>1751</v>
      </c>
      <c r="B26" s="2058"/>
      <c r="C26" s="2103"/>
      <c r="D26" s="2103"/>
      <c r="E26" s="2103"/>
      <c r="F26" s="2104"/>
      <c r="G26" s="2105"/>
      <c r="H26" s="2102"/>
      <c r="I26" s="2103"/>
      <c r="J26" s="2103"/>
      <c r="K26" s="2103"/>
      <c r="L26" s="2103"/>
      <c r="M26" s="2103"/>
      <c r="N26" s="2103"/>
      <c r="O26" s="2053" t="s">
        <v>1751</v>
      </c>
    </row>
    <row r="27" spans="1:15">
      <c r="A27" s="2086" t="s">
        <v>1752</v>
      </c>
      <c r="B27" s="2058"/>
      <c r="C27" s="2103"/>
      <c r="D27" s="2103"/>
      <c r="E27" s="2103"/>
      <c r="F27" s="2104"/>
      <c r="G27" s="2105"/>
      <c r="H27" s="2102"/>
      <c r="I27" s="2103"/>
      <c r="J27" s="2103"/>
      <c r="K27" s="2103"/>
      <c r="L27" s="2103"/>
      <c r="M27" s="2103"/>
      <c r="N27" s="2103"/>
      <c r="O27" s="2053" t="s">
        <v>1752</v>
      </c>
    </row>
    <row r="28" spans="1:15">
      <c r="A28" s="2086" t="s">
        <v>1753</v>
      </c>
      <c r="B28" s="2058"/>
      <c r="C28" s="2103"/>
      <c r="D28" s="2103"/>
      <c r="E28" s="2103"/>
      <c r="F28" s="2104"/>
      <c r="G28" s="2105"/>
      <c r="H28" s="2102"/>
      <c r="I28" s="2103"/>
      <c r="J28" s="2103"/>
      <c r="K28" s="2103"/>
      <c r="L28" s="2103"/>
      <c r="M28" s="2103"/>
      <c r="N28" s="2103"/>
      <c r="O28" s="2053" t="s">
        <v>1753</v>
      </c>
    </row>
    <row r="29" spans="1:15">
      <c r="A29" s="2086" t="s">
        <v>1754</v>
      </c>
      <c r="B29" s="2058"/>
      <c r="C29" s="2103"/>
      <c r="D29" s="2103"/>
      <c r="E29" s="2103"/>
      <c r="F29" s="2104"/>
      <c r="G29" s="2105"/>
      <c r="H29" s="2102"/>
      <c r="I29" s="2103"/>
      <c r="J29" s="2103"/>
      <c r="K29" s="2103"/>
      <c r="L29" s="2103"/>
      <c r="M29" s="2103"/>
      <c r="N29" s="2103"/>
      <c r="O29" s="2053" t="s">
        <v>1754</v>
      </c>
    </row>
    <row r="30" spans="1:15">
      <c r="A30" s="2086" t="s">
        <v>1755</v>
      </c>
      <c r="B30" s="2058" t="s">
        <v>2338</v>
      </c>
      <c r="C30" s="2103"/>
      <c r="D30" s="2103"/>
      <c r="E30" s="2103"/>
      <c r="F30" s="2104"/>
      <c r="G30" s="2105"/>
      <c r="H30" s="2102"/>
      <c r="I30" s="2103"/>
      <c r="J30" s="2103"/>
      <c r="K30" s="2103"/>
      <c r="L30" s="2103"/>
      <c r="M30" s="2103"/>
      <c r="N30" s="2103"/>
      <c r="O30" s="2053" t="s">
        <v>1755</v>
      </c>
    </row>
    <row r="31" spans="1:15">
      <c r="A31" s="2083" t="s">
        <v>1756</v>
      </c>
      <c r="B31" s="2071"/>
      <c r="C31" s="2091"/>
      <c r="D31" s="2091"/>
      <c r="E31" s="2091"/>
      <c r="F31" s="2092"/>
      <c r="G31" s="2093"/>
      <c r="H31" s="2090"/>
      <c r="I31" s="2091"/>
      <c r="J31" s="2091"/>
      <c r="K31" s="2091"/>
      <c r="L31" s="2091"/>
      <c r="M31" s="2091"/>
      <c r="N31" s="2091"/>
      <c r="O31" s="2049" t="s">
        <v>1756</v>
      </c>
    </row>
    <row r="32" spans="1:15">
      <c r="A32" s="2045" t="s">
        <v>1757</v>
      </c>
      <c r="B32" s="2071" t="s">
        <v>1706</v>
      </c>
      <c r="C32" s="2091"/>
      <c r="D32" s="2091"/>
      <c r="E32" s="2091"/>
      <c r="F32" s="2092"/>
      <c r="G32" s="2093"/>
      <c r="H32" s="2090"/>
      <c r="I32" s="2091"/>
      <c r="J32" s="2091"/>
      <c r="K32" s="2091"/>
      <c r="L32" s="2091"/>
      <c r="M32" s="2091"/>
      <c r="N32" s="2091"/>
      <c r="O32" s="2049" t="s">
        <v>1757</v>
      </c>
    </row>
    <row r="33" spans="1:15">
      <c r="A33" s="2086" t="s">
        <v>1758</v>
      </c>
      <c r="B33" s="2071" t="s">
        <v>1707</v>
      </c>
      <c r="C33" s="2091"/>
      <c r="D33" s="2091"/>
      <c r="E33" s="2091"/>
      <c r="F33" s="2092"/>
      <c r="G33" s="2093"/>
      <c r="H33" s="2090"/>
      <c r="I33" s="2091"/>
      <c r="J33" s="2091"/>
      <c r="K33" s="2091"/>
      <c r="L33" s="2091"/>
      <c r="M33" s="2091"/>
      <c r="N33" s="2091"/>
      <c r="O33" s="2049" t="s">
        <v>1758</v>
      </c>
    </row>
    <row r="34" spans="1:15">
      <c r="A34" s="2088" t="s">
        <v>1759</v>
      </c>
      <c r="B34" s="2055" t="s">
        <v>1708</v>
      </c>
      <c r="C34" s="2094"/>
      <c r="D34" s="2094"/>
      <c r="E34" s="2094"/>
      <c r="F34" s="2095"/>
      <c r="G34" s="2096"/>
      <c r="H34" s="2097"/>
      <c r="I34" s="2094"/>
      <c r="J34" s="2094"/>
      <c r="K34" s="2094"/>
      <c r="L34" s="2094"/>
      <c r="M34" s="2094"/>
      <c r="N34" s="2094"/>
      <c r="O34" s="2089" t="s">
        <v>1759</v>
      </c>
    </row>
    <row r="35" spans="1:15">
      <c r="A35" s="2086" t="s">
        <v>1760</v>
      </c>
      <c r="B35" s="2058"/>
      <c r="C35" s="2103"/>
      <c r="D35" s="2103"/>
      <c r="E35" s="2103"/>
      <c r="F35" s="2104"/>
      <c r="G35" s="2105"/>
      <c r="H35" s="2102"/>
      <c r="I35" s="2103"/>
      <c r="J35" s="2103"/>
      <c r="K35" s="2103"/>
      <c r="L35" s="2103"/>
      <c r="M35" s="2103"/>
      <c r="N35" s="2103"/>
      <c r="O35" s="2053" t="s">
        <v>1760</v>
      </c>
    </row>
    <row r="36" spans="1:15">
      <c r="A36" s="2083" t="s">
        <v>591</v>
      </c>
      <c r="B36" s="2071" t="s">
        <v>1709</v>
      </c>
      <c r="C36" s="2091"/>
      <c r="D36" s="2091"/>
      <c r="E36" s="2091"/>
      <c r="F36" s="2092"/>
      <c r="G36" s="2093"/>
      <c r="H36" s="2090"/>
      <c r="I36" s="2091"/>
      <c r="J36" s="2091"/>
      <c r="K36" s="2091"/>
      <c r="L36" s="2091"/>
      <c r="M36" s="2091"/>
      <c r="N36" s="2091"/>
      <c r="O36" s="2049" t="s">
        <v>591</v>
      </c>
    </row>
    <row r="37" spans="1:15">
      <c r="A37" s="2086" t="s">
        <v>592</v>
      </c>
      <c r="B37" s="2071"/>
      <c r="C37" s="2091"/>
      <c r="D37" s="2091"/>
      <c r="E37" s="2091"/>
      <c r="F37" s="2092"/>
      <c r="G37" s="2093"/>
      <c r="H37" s="2090"/>
      <c r="I37" s="2091"/>
      <c r="J37" s="2091"/>
      <c r="K37" s="2091"/>
      <c r="L37" s="2091"/>
      <c r="M37" s="2091"/>
      <c r="N37" s="2091"/>
      <c r="O37" s="2049" t="s">
        <v>592</v>
      </c>
    </row>
    <row r="38" spans="1:15">
      <c r="A38" s="2088" t="s">
        <v>593</v>
      </c>
      <c r="B38" s="2055"/>
      <c r="C38" s="2094"/>
      <c r="D38" s="2094"/>
      <c r="E38" s="2094"/>
      <c r="F38" s="2095"/>
      <c r="G38" s="2096"/>
      <c r="H38" s="2097"/>
      <c r="I38" s="2094"/>
      <c r="J38" s="2094"/>
      <c r="K38" s="2094"/>
      <c r="L38" s="2094"/>
      <c r="M38" s="2094"/>
      <c r="N38" s="2094"/>
      <c r="O38" s="2089" t="s">
        <v>593</v>
      </c>
    </row>
    <row r="39" spans="1:15">
      <c r="A39" s="2086" t="s">
        <v>594</v>
      </c>
      <c r="B39" s="2058"/>
      <c r="C39" s="2103"/>
      <c r="D39" s="2103"/>
      <c r="E39" s="2103"/>
      <c r="F39" s="2104"/>
      <c r="G39" s="2105"/>
      <c r="H39" s="2102"/>
      <c r="I39" s="2103"/>
      <c r="J39" s="2103"/>
      <c r="K39" s="2103"/>
      <c r="L39" s="2103"/>
      <c r="M39" s="2103"/>
      <c r="N39" s="2103"/>
      <c r="O39" s="2053" t="s">
        <v>594</v>
      </c>
    </row>
    <row r="40" spans="1:15">
      <c r="A40" s="2086" t="s">
        <v>595</v>
      </c>
      <c r="B40" s="2058"/>
      <c r="C40" s="2103"/>
      <c r="D40" s="2103"/>
      <c r="E40" s="2103"/>
      <c r="F40" s="2104"/>
      <c r="G40" s="2105"/>
      <c r="H40" s="2102"/>
      <c r="I40" s="2103"/>
      <c r="J40" s="2103"/>
      <c r="K40" s="2103"/>
      <c r="L40" s="2103"/>
      <c r="M40" s="2103"/>
      <c r="N40" s="2103"/>
      <c r="O40" s="2053" t="s">
        <v>595</v>
      </c>
    </row>
    <row r="41" spans="1:15">
      <c r="A41" s="2086" t="s">
        <v>596</v>
      </c>
      <c r="B41" s="2058"/>
      <c r="C41" s="2103"/>
      <c r="D41" s="2103"/>
      <c r="E41" s="2103"/>
      <c r="F41" s="2104"/>
      <c r="G41" s="2105"/>
      <c r="H41" s="2102"/>
      <c r="I41" s="2103"/>
      <c r="J41" s="2103"/>
      <c r="K41" s="2103"/>
      <c r="L41" s="2103"/>
      <c r="M41" s="2103"/>
      <c r="N41" s="2103"/>
      <c r="O41" s="2053" t="s">
        <v>596</v>
      </c>
    </row>
    <row r="42" spans="1:15">
      <c r="A42" s="2086" t="s">
        <v>597</v>
      </c>
      <c r="B42" s="2058"/>
      <c r="C42" s="2103"/>
      <c r="D42" s="2103"/>
      <c r="E42" s="2103"/>
      <c r="F42" s="2104"/>
      <c r="G42" s="2105"/>
      <c r="H42" s="2102"/>
      <c r="I42" s="2103"/>
      <c r="J42" s="2103"/>
      <c r="K42" s="2103"/>
      <c r="L42" s="2103"/>
      <c r="M42" s="2103"/>
      <c r="N42" s="2103"/>
      <c r="O42" s="2053" t="s">
        <v>597</v>
      </c>
    </row>
    <row r="43" spans="1:15">
      <c r="A43" s="2086" t="s">
        <v>2378</v>
      </c>
      <c r="B43" s="2058" t="s">
        <v>2338</v>
      </c>
      <c r="C43" s="2103"/>
      <c r="D43" s="2103"/>
      <c r="E43" s="2103"/>
      <c r="F43" s="2104"/>
      <c r="G43" s="2105"/>
      <c r="H43" s="2102"/>
      <c r="I43" s="2103"/>
      <c r="J43" s="2103"/>
      <c r="K43" s="2103"/>
      <c r="L43" s="2103"/>
      <c r="M43" s="2103"/>
      <c r="N43" s="2103"/>
      <c r="O43" s="2053" t="s">
        <v>2378</v>
      </c>
    </row>
    <row r="44" spans="1:15">
      <c r="A44" s="2088" t="s">
        <v>2379</v>
      </c>
      <c r="B44" s="2055" t="s">
        <v>1710</v>
      </c>
      <c r="C44" s="1922"/>
      <c r="D44" s="1925"/>
      <c r="E44" s="1925"/>
      <c r="F44" s="1965"/>
      <c r="G44" s="1924"/>
      <c r="H44" s="1922"/>
      <c r="I44" s="1925"/>
      <c r="J44" s="1925"/>
      <c r="K44" s="1925"/>
      <c r="L44" s="1925"/>
      <c r="M44" s="1925"/>
      <c r="N44" s="1925"/>
      <c r="O44" s="2089" t="s">
        <v>2379</v>
      </c>
    </row>
    <row r="45" spans="1:15">
      <c r="A45" s="2083" t="s">
        <v>2380</v>
      </c>
      <c r="B45" s="2071"/>
      <c r="C45" s="2091"/>
      <c r="D45" s="2091"/>
      <c r="E45" s="2091"/>
      <c r="F45" s="2092"/>
      <c r="G45" s="2093"/>
      <c r="H45" s="2090"/>
      <c r="I45" s="2091"/>
      <c r="J45" s="2091"/>
      <c r="K45" s="2091"/>
      <c r="L45" s="2091"/>
      <c r="M45" s="2091"/>
      <c r="N45" s="2091"/>
      <c r="O45" s="2049" t="s">
        <v>2380</v>
      </c>
    </row>
    <row r="46" spans="1:15">
      <c r="A46" s="2045" t="s">
        <v>2381</v>
      </c>
      <c r="B46" s="2071" t="s">
        <v>1711</v>
      </c>
      <c r="C46" s="2091"/>
      <c r="D46" s="2091"/>
      <c r="E46" s="2091"/>
      <c r="F46" s="2092"/>
      <c r="G46" s="2093"/>
      <c r="H46" s="2090"/>
      <c r="I46" s="2091"/>
      <c r="J46" s="2091"/>
      <c r="K46" s="2091"/>
      <c r="L46" s="2091"/>
      <c r="M46" s="2091"/>
      <c r="N46" s="2091"/>
      <c r="O46" s="2049" t="s">
        <v>2381</v>
      </c>
    </row>
    <row r="47" spans="1:15">
      <c r="A47" s="2086" t="s">
        <v>2382</v>
      </c>
      <c r="B47" s="2071" t="s">
        <v>1712</v>
      </c>
      <c r="C47" s="2106"/>
      <c r="D47" s="2107"/>
      <c r="E47" s="2107"/>
      <c r="F47" s="1987"/>
      <c r="G47" s="2108"/>
      <c r="H47" s="2106"/>
      <c r="I47" s="2107"/>
      <c r="J47" s="2107"/>
      <c r="K47" s="2107"/>
      <c r="L47" s="2107"/>
      <c r="M47" s="2107"/>
      <c r="N47" s="2107"/>
      <c r="O47" s="2049" t="s">
        <v>2382</v>
      </c>
    </row>
    <row r="48" spans="1:15">
      <c r="A48" s="2088" t="s">
        <v>2383</v>
      </c>
      <c r="B48" s="2055" t="s">
        <v>1713</v>
      </c>
      <c r="C48" s="2094"/>
      <c r="D48" s="2094"/>
      <c r="E48" s="2094"/>
      <c r="F48" s="2095"/>
      <c r="G48" s="2096"/>
      <c r="H48" s="2097"/>
      <c r="I48" s="2094"/>
      <c r="J48" s="2094"/>
      <c r="K48" s="2094"/>
      <c r="L48" s="2094"/>
      <c r="M48" s="2094"/>
      <c r="N48" s="2094"/>
      <c r="O48" s="2089" t="s">
        <v>2383</v>
      </c>
    </row>
    <row r="49" spans="1:15">
      <c r="A49" s="2086" t="s">
        <v>2384</v>
      </c>
      <c r="B49" s="2058" t="s">
        <v>1714</v>
      </c>
      <c r="C49" s="2103"/>
      <c r="D49" s="2103"/>
      <c r="E49" s="2103"/>
      <c r="F49" s="2104"/>
      <c r="G49" s="2105"/>
      <c r="H49" s="2102"/>
      <c r="I49" s="2103"/>
      <c r="J49" s="2103"/>
      <c r="K49" s="2103"/>
      <c r="L49" s="2103"/>
      <c r="M49" s="2103"/>
      <c r="N49" s="2103"/>
      <c r="O49" s="2053" t="s">
        <v>2384</v>
      </c>
    </row>
    <row r="50" spans="1:15">
      <c r="A50" s="2086" t="s">
        <v>2385</v>
      </c>
      <c r="B50" s="2058" t="s">
        <v>1715</v>
      </c>
      <c r="C50" s="2103"/>
      <c r="D50" s="2103"/>
      <c r="E50" s="2103"/>
      <c r="F50" s="2104"/>
      <c r="G50" s="2105"/>
      <c r="H50" s="2102"/>
      <c r="I50" s="2103"/>
      <c r="J50" s="2103"/>
      <c r="K50" s="2103"/>
      <c r="L50" s="2103"/>
      <c r="M50" s="2103"/>
      <c r="N50" s="2103"/>
      <c r="O50" s="2053" t="s">
        <v>2385</v>
      </c>
    </row>
    <row r="51" spans="1:15">
      <c r="A51" s="2039"/>
      <c r="B51" s="2047" t="s">
        <v>1716</v>
      </c>
      <c r="C51" s="2109"/>
      <c r="D51" s="2110"/>
      <c r="E51" s="2110"/>
      <c r="F51" s="2111"/>
      <c r="G51" s="2112"/>
      <c r="H51" s="2110"/>
      <c r="I51" s="2110"/>
      <c r="J51" s="2110"/>
      <c r="K51" s="2110"/>
      <c r="L51" s="2110"/>
      <c r="M51" s="2110"/>
      <c r="N51" s="2113"/>
      <c r="O51" s="2029"/>
    </row>
    <row r="52" spans="1:15">
      <c r="A52" s="2088" t="s">
        <v>2386</v>
      </c>
      <c r="B52" s="2055" t="s">
        <v>1717</v>
      </c>
      <c r="C52" s="2094"/>
      <c r="D52" s="2094"/>
      <c r="E52" s="2094"/>
      <c r="F52" s="2095"/>
      <c r="G52" s="2096"/>
      <c r="H52" s="2097"/>
      <c r="I52" s="2094"/>
      <c r="J52" s="2094"/>
      <c r="K52" s="2094"/>
      <c r="L52" s="2094"/>
      <c r="M52" s="2094"/>
      <c r="N52" s="2094"/>
      <c r="O52" s="2089" t="s">
        <v>2386</v>
      </c>
    </row>
    <row r="53" spans="1:15">
      <c r="A53" s="2086" t="s">
        <v>2387</v>
      </c>
      <c r="B53" s="2058" t="s">
        <v>1718</v>
      </c>
      <c r="C53" s="2103"/>
      <c r="D53" s="2103"/>
      <c r="E53" s="2103"/>
      <c r="F53" s="2104"/>
      <c r="G53" s="2105"/>
      <c r="H53" s="2102"/>
      <c r="I53" s="2103"/>
      <c r="J53" s="2103"/>
      <c r="K53" s="2103"/>
      <c r="L53" s="2103"/>
      <c r="M53" s="2103"/>
      <c r="N53" s="2103"/>
      <c r="O53" s="2053" t="s">
        <v>2387</v>
      </c>
    </row>
    <row r="54" spans="1:15">
      <c r="A54" s="2086" t="s">
        <v>2388</v>
      </c>
      <c r="B54" s="2058" t="s">
        <v>1719</v>
      </c>
      <c r="C54" s="2103"/>
      <c r="D54" s="2103"/>
      <c r="E54" s="2103"/>
      <c r="F54" s="2104"/>
      <c r="G54" s="2105"/>
      <c r="H54" s="2102"/>
      <c r="I54" s="2103"/>
      <c r="J54" s="2103"/>
      <c r="K54" s="2103"/>
      <c r="L54" s="2103"/>
      <c r="M54" s="2103"/>
      <c r="N54" s="2103"/>
      <c r="O54" s="2053" t="s">
        <v>2388</v>
      </c>
    </row>
    <row r="55" spans="1:15">
      <c r="A55" s="2086" t="s">
        <v>2389</v>
      </c>
      <c r="B55" s="2058" t="s">
        <v>1720</v>
      </c>
      <c r="C55" s="2103"/>
      <c r="D55" s="2103"/>
      <c r="E55" s="2103"/>
      <c r="F55" s="2104"/>
      <c r="G55" s="2105"/>
      <c r="H55" s="2102"/>
      <c r="I55" s="2103"/>
      <c r="J55" s="2103"/>
      <c r="K55" s="2103"/>
      <c r="L55" s="2103"/>
      <c r="M55" s="2103"/>
      <c r="N55" s="2103"/>
      <c r="O55" s="2053" t="s">
        <v>2389</v>
      </c>
    </row>
    <row r="56" spans="1:15">
      <c r="A56" s="2088" t="s">
        <v>2390</v>
      </c>
      <c r="B56" s="2055" t="s">
        <v>1710</v>
      </c>
      <c r="C56" s="1929"/>
      <c r="D56" s="1864"/>
      <c r="E56" s="1864"/>
      <c r="F56" s="1969"/>
      <c r="G56" s="1928"/>
      <c r="H56" s="1929"/>
      <c r="I56" s="1864"/>
      <c r="J56" s="1864"/>
      <c r="K56" s="1864"/>
      <c r="L56" s="1864"/>
      <c r="M56" s="1864"/>
      <c r="N56" s="1864"/>
      <c r="O56" s="2089" t="s">
        <v>2390</v>
      </c>
    </row>
    <row r="57" spans="1:15">
      <c r="A57" s="2083" t="s">
        <v>2391</v>
      </c>
      <c r="C57" s="2090"/>
      <c r="D57" s="2091"/>
      <c r="E57" s="2091"/>
      <c r="F57" s="2092"/>
      <c r="G57" s="2093"/>
      <c r="H57" s="2090"/>
      <c r="I57" s="2091"/>
      <c r="J57" s="2091"/>
      <c r="K57" s="2091"/>
      <c r="L57" s="2091"/>
      <c r="M57" s="2091"/>
      <c r="N57" s="2091"/>
      <c r="O57" s="2049" t="s">
        <v>2391</v>
      </c>
    </row>
    <row r="58" spans="1:15">
      <c r="A58" s="2045" t="s">
        <v>2392</v>
      </c>
      <c r="B58" s="2071" t="s">
        <v>1711</v>
      </c>
      <c r="C58" s="2091"/>
      <c r="D58" s="2091"/>
      <c r="E58" s="2091"/>
      <c r="F58" s="2092"/>
      <c r="G58" s="2093"/>
      <c r="H58" s="2090"/>
      <c r="I58" s="2091"/>
      <c r="J58" s="2091"/>
      <c r="K58" s="2091"/>
      <c r="L58" s="2091"/>
      <c r="M58" s="2091"/>
      <c r="N58" s="2091"/>
      <c r="O58" s="2049" t="s">
        <v>2392</v>
      </c>
    </row>
    <row r="59" spans="1:15">
      <c r="A59" s="2086" t="s">
        <v>2393</v>
      </c>
      <c r="B59" s="2071" t="s">
        <v>1712</v>
      </c>
      <c r="C59" s="2106"/>
      <c r="D59" s="2107"/>
      <c r="E59" s="2107"/>
      <c r="F59" s="1987"/>
      <c r="G59" s="2108"/>
      <c r="H59" s="2106"/>
      <c r="I59" s="2107"/>
      <c r="J59" s="2107"/>
      <c r="K59" s="2107"/>
      <c r="L59" s="2107"/>
      <c r="M59" s="2107"/>
      <c r="N59" s="2107"/>
      <c r="O59" s="2049" t="s">
        <v>2393</v>
      </c>
    </row>
    <row r="60" spans="1:15">
      <c r="A60" s="2088" t="s">
        <v>2394</v>
      </c>
      <c r="B60" s="2055" t="s">
        <v>1713</v>
      </c>
      <c r="C60" s="2094"/>
      <c r="D60" s="2094"/>
      <c r="E60" s="2094"/>
      <c r="F60" s="2095"/>
      <c r="G60" s="2096"/>
      <c r="H60" s="2097"/>
      <c r="I60" s="2094"/>
      <c r="J60" s="2094"/>
      <c r="K60" s="2094"/>
      <c r="L60" s="2094"/>
      <c r="M60" s="2094"/>
      <c r="N60" s="2094"/>
      <c r="O60" s="2089" t="s">
        <v>2394</v>
      </c>
    </row>
    <row r="61" spans="1:15">
      <c r="A61" s="2086" t="s">
        <v>2395</v>
      </c>
      <c r="B61" s="2058" t="s">
        <v>1714</v>
      </c>
      <c r="C61" s="2103"/>
      <c r="D61" s="2103"/>
      <c r="E61" s="2103"/>
      <c r="F61" s="2104"/>
      <c r="G61" s="2105"/>
      <c r="H61" s="2102"/>
      <c r="I61" s="2103"/>
      <c r="J61" s="2103"/>
      <c r="K61" s="2103"/>
      <c r="L61" s="2103"/>
      <c r="M61" s="2103"/>
      <c r="N61" s="2103"/>
      <c r="O61" s="2053" t="s">
        <v>2395</v>
      </c>
    </row>
    <row r="62" spans="1:15" ht="15.75" thickBot="1">
      <c r="A62" s="2114" t="s">
        <v>2396</v>
      </c>
      <c r="B62" s="2115" t="s">
        <v>1715</v>
      </c>
      <c r="C62" s="1951"/>
      <c r="D62" s="1954"/>
      <c r="E62" s="1954"/>
      <c r="F62" s="2116"/>
      <c r="G62" s="1953"/>
      <c r="H62" s="1951"/>
      <c r="I62" s="1954"/>
      <c r="J62" s="1954"/>
      <c r="K62" s="1954"/>
      <c r="L62" s="1954"/>
      <c r="M62" s="1954"/>
      <c r="N62" s="1954"/>
      <c r="O62" s="2117" t="s">
        <v>2396</v>
      </c>
    </row>
    <row r="63" spans="1:15">
      <c r="A63" s="1941" t="s">
        <v>4672</v>
      </c>
      <c r="B63" s="1941"/>
      <c r="C63" s="1941"/>
      <c r="D63" s="1941"/>
      <c r="E63" s="1941"/>
      <c r="F63" s="1941"/>
      <c r="G63" s="1941" t="s">
        <v>4672</v>
      </c>
      <c r="H63" s="1941"/>
      <c r="I63" s="1941"/>
      <c r="J63" s="1941"/>
      <c r="K63" s="1941"/>
      <c r="L63" s="1941"/>
      <c r="M63" s="1941"/>
      <c r="N63" s="1941"/>
      <c r="O63" s="1941"/>
    </row>
    <row r="64" spans="1:15">
      <c r="A64" s="2639" t="s">
        <v>4621</v>
      </c>
      <c r="B64" s="2639"/>
      <c r="C64" s="2639"/>
      <c r="D64" s="2639"/>
      <c r="E64" s="2639"/>
      <c r="F64" s="2639"/>
      <c r="G64" s="2639" t="s">
        <v>4622</v>
      </c>
      <c r="H64" s="2639"/>
      <c r="I64" s="2639"/>
      <c r="J64" s="2639"/>
      <c r="K64" s="2639"/>
      <c r="L64" s="2639"/>
      <c r="M64" s="2639"/>
      <c r="N64" s="2639"/>
      <c r="O64" s="2639"/>
    </row>
    <row r="67" spans="1:15" ht="15.75" thickBot="1">
      <c r="A67" s="1586"/>
      <c r="B67" s="1586"/>
      <c r="C67" s="1586"/>
      <c r="D67" s="1586"/>
      <c r="E67" s="1586"/>
      <c r="F67" s="1586"/>
      <c r="G67" s="1586"/>
      <c r="H67" s="1586"/>
      <c r="I67" s="1586"/>
      <c r="J67" s="1586"/>
      <c r="K67" s="1586"/>
      <c r="L67" s="1586"/>
      <c r="M67" s="1586"/>
      <c r="N67" s="1586"/>
      <c r="O67" s="1586"/>
    </row>
    <row r="68" spans="1:15">
      <c r="A68" s="2024" t="s">
        <v>1804</v>
      </c>
      <c r="B68" s="2027"/>
      <c r="C68" s="2025" t="s">
        <v>3296</v>
      </c>
      <c r="D68" s="2027"/>
      <c r="E68" s="2027" t="s">
        <v>1806</v>
      </c>
      <c r="F68" s="1592" t="s">
        <v>1807</v>
      </c>
      <c r="G68" s="2024" t="s">
        <v>1804</v>
      </c>
      <c r="H68" s="2025"/>
      <c r="I68" s="2070" t="s">
        <v>3296</v>
      </c>
      <c r="J68" s="2025"/>
      <c r="K68" s="2027"/>
      <c r="L68" s="2026" t="s">
        <v>1806</v>
      </c>
      <c r="M68" s="2070" t="s">
        <v>1807</v>
      </c>
      <c r="N68" s="2025"/>
      <c r="O68" s="1592"/>
    </row>
    <row r="69" spans="1:15">
      <c r="A69" s="1812" t="str">
        <f>'Data Sheet'!$C$25</f>
        <v>Orange &amp; Rockland Utilities, Inc</v>
      </c>
      <c r="B69" s="1594"/>
      <c r="C69" s="1541" t="s">
        <v>1823</v>
      </c>
      <c r="D69" s="1594"/>
      <c r="E69" s="1594" t="s">
        <v>1809</v>
      </c>
      <c r="F69" s="2029"/>
      <c r="G69" s="2039" t="str">
        <f>'Data Sheet'!$C$25</f>
        <v>Orange &amp; Rockland Utilities, Inc</v>
      </c>
      <c r="I69" s="2050" t="s">
        <v>1823</v>
      </c>
      <c r="K69" s="1594"/>
      <c r="L69" s="2071" t="s">
        <v>1809</v>
      </c>
      <c r="M69" s="2050"/>
      <c r="O69" s="2029"/>
    </row>
    <row r="70" spans="1:15">
      <c r="A70" s="2030"/>
      <c r="B70" s="2032"/>
      <c r="C70" s="1602" t="s">
        <v>2998</v>
      </c>
      <c r="D70" s="2032"/>
      <c r="E70" s="1647" t="str">
        <f>'Data Sheet'!$C$40</f>
        <v>April 30, 2017</v>
      </c>
      <c r="F70" s="2033" t="str">
        <f>'Data Sheet'!$C$38</f>
        <v>December 31, 2016</v>
      </c>
      <c r="G70" s="2030"/>
      <c r="H70" s="1602"/>
      <c r="I70" s="2072" t="s">
        <v>2998</v>
      </c>
      <c r="J70" s="1602"/>
      <c r="K70" s="2032"/>
      <c r="L70" s="1647" t="str">
        <f>'Data Sheet'!$C$40</f>
        <v>April 30, 2017</v>
      </c>
      <c r="M70" s="2073" t="str">
        <f>'Data Sheet'!$C$38</f>
        <v>December 31, 2016</v>
      </c>
      <c r="N70" s="1602"/>
      <c r="O70" s="2074"/>
    </row>
    <row r="71" spans="1:15">
      <c r="A71" s="2075"/>
      <c r="B71" s="2036" t="s">
        <v>1327</v>
      </c>
      <c r="C71" s="2036"/>
      <c r="D71" s="2036"/>
      <c r="E71" s="2036"/>
      <c r="F71" s="2037"/>
      <c r="G71" s="2034" t="s">
        <v>1327</v>
      </c>
      <c r="H71" s="2036"/>
      <c r="I71" s="2036"/>
      <c r="J71" s="2036"/>
      <c r="K71" s="2036"/>
      <c r="L71" s="2036"/>
      <c r="M71" s="2036"/>
      <c r="N71" s="2036"/>
      <c r="O71" s="2037"/>
    </row>
    <row r="72" spans="1:15">
      <c r="A72" s="2076"/>
      <c r="B72" s="2043"/>
      <c r="C72" s="2043"/>
      <c r="D72" s="2043"/>
      <c r="E72" s="2043"/>
      <c r="F72" s="2077"/>
      <c r="G72" s="3523" t="s">
        <v>2737</v>
      </c>
      <c r="H72" s="3448"/>
      <c r="I72" s="3448"/>
      <c r="J72" s="3448"/>
      <c r="O72" s="2029"/>
    </row>
    <row r="73" spans="1:15">
      <c r="A73" s="3526" t="s">
        <v>2738</v>
      </c>
      <c r="B73" s="3450"/>
      <c r="C73" s="3450"/>
      <c r="D73" s="3474" t="s">
        <v>2739</v>
      </c>
      <c r="E73" s="3450"/>
      <c r="F73" s="3452"/>
      <c r="G73" s="3525"/>
      <c r="H73" s="3450"/>
      <c r="I73" s="3450"/>
      <c r="J73" s="3450"/>
      <c r="K73" s="3474" t="s">
        <v>2740</v>
      </c>
      <c r="L73" s="3450"/>
      <c r="M73" s="3450"/>
      <c r="N73" s="3450"/>
      <c r="O73" s="3452"/>
    </row>
    <row r="74" spans="1:15">
      <c r="A74" s="3525"/>
      <c r="B74" s="3450"/>
      <c r="C74" s="3450"/>
      <c r="D74" s="3450"/>
      <c r="E74" s="3450"/>
      <c r="F74" s="3452"/>
      <c r="G74" s="3525"/>
      <c r="H74" s="3450"/>
      <c r="I74" s="3450"/>
      <c r="J74" s="3450"/>
      <c r="K74" s="3450"/>
      <c r="L74" s="3450"/>
      <c r="M74" s="3450"/>
      <c r="N74" s="3450"/>
      <c r="O74" s="3452"/>
    </row>
    <row r="75" spans="1:15">
      <c r="A75" s="2039" t="s">
        <v>2741</v>
      </c>
      <c r="D75" s="3450"/>
      <c r="E75" s="3450"/>
      <c r="F75" s="3452"/>
      <c r="G75" s="3525"/>
      <c r="H75" s="3450"/>
      <c r="I75" s="3450"/>
      <c r="J75" s="3450"/>
      <c r="K75" s="3474" t="s">
        <v>2742</v>
      </c>
      <c r="L75" s="3450"/>
      <c r="M75" s="3450"/>
      <c r="N75" s="3450"/>
      <c r="O75" s="3452"/>
    </row>
    <row r="76" spans="1:15">
      <c r="A76" s="3526" t="s">
        <v>2743</v>
      </c>
      <c r="B76" s="3458"/>
      <c r="C76" s="3458"/>
      <c r="D76" s="3450"/>
      <c r="E76" s="3450"/>
      <c r="F76" s="3452"/>
      <c r="G76" s="3525"/>
      <c r="H76" s="3450"/>
      <c r="I76" s="3450"/>
      <c r="J76" s="3450"/>
      <c r="K76" s="3450"/>
      <c r="L76" s="3450"/>
      <c r="M76" s="3450"/>
      <c r="N76" s="3450"/>
      <c r="O76" s="3452"/>
    </row>
    <row r="77" spans="1:15">
      <c r="A77" s="3525"/>
      <c r="B77" s="3458"/>
      <c r="C77" s="3458"/>
      <c r="D77" s="3450"/>
      <c r="E77" s="3450"/>
      <c r="F77" s="3452"/>
      <c r="G77" s="3526" t="s">
        <v>2744</v>
      </c>
      <c r="H77" s="3450"/>
      <c r="I77" s="3450"/>
      <c r="J77" s="3450"/>
      <c r="K77" s="3474" t="s">
        <v>3541</v>
      </c>
      <c r="L77" s="3450"/>
      <c r="M77" s="3450"/>
      <c r="N77" s="3450"/>
      <c r="O77" s="3452"/>
    </row>
    <row r="78" spans="1:15">
      <c r="A78" s="3525"/>
      <c r="B78" s="3458"/>
      <c r="C78" s="3458"/>
      <c r="D78" s="3474" t="s">
        <v>3542</v>
      </c>
      <c r="E78" s="3450"/>
      <c r="F78" s="3452"/>
      <c r="G78" s="3525"/>
      <c r="H78" s="3450"/>
      <c r="I78" s="3450"/>
      <c r="J78" s="3450"/>
      <c r="K78" s="3450"/>
      <c r="L78" s="3450"/>
      <c r="M78" s="3450"/>
      <c r="N78" s="3450"/>
      <c r="O78" s="3452"/>
    </row>
    <row r="79" spans="1:15">
      <c r="A79" s="3525"/>
      <c r="B79" s="3458"/>
      <c r="C79" s="3458"/>
      <c r="D79" s="3450"/>
      <c r="E79" s="3450"/>
      <c r="F79" s="3452"/>
      <c r="G79" s="3525"/>
      <c r="H79" s="3450"/>
      <c r="I79" s="3450"/>
      <c r="J79" s="3450"/>
      <c r="O79" s="2029"/>
    </row>
    <row r="80" spans="1:15">
      <c r="A80" s="2030" t="s">
        <v>3543</v>
      </c>
      <c r="B80" s="1602"/>
      <c r="C80" s="1602"/>
      <c r="D80" s="3454"/>
      <c r="E80" s="3454"/>
      <c r="F80" s="3543"/>
      <c r="G80" s="3542"/>
      <c r="H80" s="3454"/>
      <c r="I80" s="3454"/>
      <c r="J80" s="3454"/>
      <c r="O80" s="2029"/>
    </row>
    <row r="81" spans="1:15">
      <c r="A81" s="2040" t="s">
        <v>1733</v>
      </c>
      <c r="B81" s="2636" t="s">
        <v>4620</v>
      </c>
      <c r="C81" s="2078" t="s">
        <v>177</v>
      </c>
      <c r="D81" s="2079"/>
      <c r="E81" s="2078" t="s">
        <v>4394</v>
      </c>
      <c r="F81" s="2037"/>
      <c r="G81" s="2078" t="s">
        <v>4394</v>
      </c>
      <c r="H81" s="2079"/>
      <c r="I81" s="2078" t="s">
        <v>4394</v>
      </c>
      <c r="J81" s="2079"/>
      <c r="K81" s="2078" t="s">
        <v>1688</v>
      </c>
      <c r="L81" s="2079"/>
      <c r="M81" s="2078" t="s">
        <v>1689</v>
      </c>
      <c r="N81" s="2079"/>
      <c r="O81" s="2080" t="s">
        <v>1733</v>
      </c>
    </row>
    <row r="82" spans="1:15">
      <c r="A82" s="2081" t="s">
        <v>1736</v>
      </c>
      <c r="B82" s="2637" t="s">
        <v>1690</v>
      </c>
      <c r="C82" s="2042" t="s">
        <v>1736</v>
      </c>
      <c r="D82" s="2082" t="s">
        <v>1691</v>
      </c>
      <c r="E82" s="2082" t="s">
        <v>1736</v>
      </c>
      <c r="F82" s="2044" t="s">
        <v>1691</v>
      </c>
      <c r="G82" s="2083" t="s">
        <v>1736</v>
      </c>
      <c r="H82" s="2042" t="s">
        <v>1691</v>
      </c>
      <c r="I82" s="2082" t="s">
        <v>1736</v>
      </c>
      <c r="J82" s="2082" t="s">
        <v>1691</v>
      </c>
      <c r="K82" s="2082" t="s">
        <v>1736</v>
      </c>
      <c r="L82" s="2082" t="s">
        <v>1691</v>
      </c>
      <c r="M82" s="2082" t="s">
        <v>1736</v>
      </c>
      <c r="N82" s="2082" t="s">
        <v>1691</v>
      </c>
      <c r="O82" s="2084" t="s">
        <v>1736</v>
      </c>
    </row>
    <row r="83" spans="1:15">
      <c r="A83" s="2051"/>
      <c r="B83" s="2638" t="s">
        <v>3026</v>
      </c>
      <c r="C83" s="2085" t="s">
        <v>3027</v>
      </c>
      <c r="D83" s="2085" t="s">
        <v>3028</v>
      </c>
      <c r="E83" s="2085" t="s">
        <v>3029</v>
      </c>
      <c r="F83" s="2053" t="s">
        <v>2353</v>
      </c>
      <c r="G83" s="2086" t="s">
        <v>2354</v>
      </c>
      <c r="H83" s="2052" t="s">
        <v>2355</v>
      </c>
      <c r="I83" s="2085" t="s">
        <v>2356</v>
      </c>
      <c r="J83" s="2085" t="s">
        <v>2357</v>
      </c>
      <c r="K83" s="2085" t="s">
        <v>2358</v>
      </c>
      <c r="L83" s="2085" t="s">
        <v>2359</v>
      </c>
      <c r="M83" s="2085" t="s">
        <v>2360</v>
      </c>
      <c r="N83" s="2085" t="s">
        <v>181</v>
      </c>
      <c r="O83" s="2087"/>
    </row>
    <row r="84" spans="1:15">
      <c r="A84" s="2088" t="s">
        <v>1692</v>
      </c>
      <c r="B84" s="2055" t="s">
        <v>1693</v>
      </c>
      <c r="C84" s="1922"/>
      <c r="D84" s="1925"/>
      <c r="E84" s="1925"/>
      <c r="F84" s="1965"/>
      <c r="G84" s="1924"/>
      <c r="H84" s="1922"/>
      <c r="I84" s="1925"/>
      <c r="J84" s="1925"/>
      <c r="K84" s="1925"/>
      <c r="L84" s="1925"/>
      <c r="M84" s="1925"/>
      <c r="N84" s="1925"/>
      <c r="O84" s="2089" t="s">
        <v>1692</v>
      </c>
    </row>
    <row r="85" spans="1:15">
      <c r="A85" s="2083" t="s">
        <v>1694</v>
      </c>
      <c r="B85" s="2062"/>
      <c r="C85" s="2090"/>
      <c r="D85" s="2091"/>
      <c r="E85" s="2091"/>
      <c r="F85" s="2092"/>
      <c r="G85" s="2093"/>
      <c r="H85" s="2090"/>
      <c r="I85" s="2091"/>
      <c r="J85" s="2091"/>
      <c r="K85" s="2091"/>
      <c r="L85" s="2091"/>
      <c r="M85" s="2091"/>
      <c r="N85" s="2091"/>
      <c r="O85" s="2049" t="s">
        <v>1694</v>
      </c>
    </row>
    <row r="86" spans="1:15">
      <c r="A86" s="2045" t="s">
        <v>1695</v>
      </c>
      <c r="B86" s="2071" t="s">
        <v>1696</v>
      </c>
      <c r="C86" s="2091"/>
      <c r="D86" s="2091"/>
      <c r="E86" s="2091"/>
      <c r="F86" s="2092"/>
      <c r="G86" s="2093"/>
      <c r="H86" s="2090"/>
      <c r="I86" s="2091"/>
      <c r="J86" s="2091"/>
      <c r="K86" s="2091"/>
      <c r="L86" s="2091"/>
      <c r="M86" s="2091"/>
      <c r="N86" s="2091"/>
      <c r="O86" s="2049" t="s">
        <v>1695</v>
      </c>
    </row>
    <row r="87" spans="1:15">
      <c r="A87" s="2086" t="s">
        <v>1697</v>
      </c>
      <c r="B87" s="2058" t="s">
        <v>1698</v>
      </c>
      <c r="C87" s="2090"/>
      <c r="D87" s="2091"/>
      <c r="E87" s="2091"/>
      <c r="F87" s="2092"/>
      <c r="G87" s="2093"/>
      <c r="H87" s="2090"/>
      <c r="I87" s="2091"/>
      <c r="J87" s="2091"/>
      <c r="K87" s="2091"/>
      <c r="L87" s="2091"/>
      <c r="M87" s="2091"/>
      <c r="N87" s="2091"/>
      <c r="O87" s="2049" t="s">
        <v>1697</v>
      </c>
    </row>
    <row r="88" spans="1:15">
      <c r="A88" s="2088" t="s">
        <v>1699</v>
      </c>
      <c r="B88" s="2055" t="s">
        <v>1700</v>
      </c>
      <c r="C88" s="2094"/>
      <c r="D88" s="2094"/>
      <c r="E88" s="2094"/>
      <c r="F88" s="2095"/>
      <c r="G88" s="2096"/>
      <c r="H88" s="2097"/>
      <c r="I88" s="2094"/>
      <c r="J88" s="2094"/>
      <c r="K88" s="2094"/>
      <c r="L88" s="2094"/>
      <c r="M88" s="2094"/>
      <c r="N88" s="2094"/>
      <c r="O88" s="2089" t="s">
        <v>1699</v>
      </c>
    </row>
    <row r="89" spans="1:15">
      <c r="A89" s="2083" t="s">
        <v>1701</v>
      </c>
      <c r="B89" s="2071"/>
      <c r="C89" s="2098"/>
      <c r="D89" s="2099"/>
      <c r="E89" s="2099"/>
      <c r="F89" s="2100"/>
      <c r="G89" s="2101"/>
      <c r="H89" s="2098"/>
      <c r="I89" s="2099"/>
      <c r="J89" s="2099"/>
      <c r="K89" s="2099"/>
      <c r="L89" s="2099"/>
      <c r="M89" s="2099"/>
      <c r="N89" s="2099"/>
      <c r="O89" s="2049" t="s">
        <v>1701</v>
      </c>
    </row>
    <row r="90" spans="1:15">
      <c r="A90" s="2045" t="s">
        <v>1702</v>
      </c>
      <c r="B90" s="2071" t="s">
        <v>1703</v>
      </c>
      <c r="C90" s="2091"/>
      <c r="D90" s="2091"/>
      <c r="E90" s="2091"/>
      <c r="F90" s="2092"/>
      <c r="G90" s="2093"/>
      <c r="H90" s="2090"/>
      <c r="I90" s="2091"/>
      <c r="J90" s="2091"/>
      <c r="K90" s="2091"/>
      <c r="L90" s="2091"/>
      <c r="M90" s="2091"/>
      <c r="N90" s="2091"/>
      <c r="O90" s="2049" t="s">
        <v>1702</v>
      </c>
    </row>
    <row r="91" spans="1:15">
      <c r="A91" s="2086" t="s">
        <v>1704</v>
      </c>
      <c r="B91" s="2071"/>
      <c r="C91" s="2102"/>
      <c r="D91" s="2103"/>
      <c r="E91" s="2103"/>
      <c r="F91" s="2104"/>
      <c r="G91" s="2105"/>
      <c r="H91" s="2102"/>
      <c r="I91" s="2103"/>
      <c r="J91" s="2103"/>
      <c r="K91" s="2103"/>
      <c r="L91" s="2103"/>
      <c r="M91" s="2103"/>
      <c r="N91" s="2103"/>
      <c r="O91" s="2049" t="s">
        <v>1704</v>
      </c>
    </row>
    <row r="92" spans="1:15">
      <c r="A92" s="2088" t="s">
        <v>1705</v>
      </c>
      <c r="B92" s="2055"/>
      <c r="C92" s="2094"/>
      <c r="D92" s="2094"/>
      <c r="E92" s="2094"/>
      <c r="F92" s="2095"/>
      <c r="G92" s="2096"/>
      <c r="H92" s="2097"/>
      <c r="I92" s="2094"/>
      <c r="J92" s="2094"/>
      <c r="K92" s="2094"/>
      <c r="L92" s="2094"/>
      <c r="M92" s="2094"/>
      <c r="N92" s="2094"/>
      <c r="O92" s="2089" t="s">
        <v>1705</v>
      </c>
    </row>
    <row r="93" spans="1:15">
      <c r="A93" s="2086" t="s">
        <v>1750</v>
      </c>
      <c r="B93" s="2058"/>
      <c r="C93" s="2103"/>
      <c r="D93" s="2103"/>
      <c r="E93" s="2103"/>
      <c r="F93" s="2104"/>
      <c r="G93" s="2105"/>
      <c r="H93" s="2102"/>
      <c r="I93" s="2103"/>
      <c r="J93" s="2103"/>
      <c r="K93" s="2103"/>
      <c r="L93" s="2103"/>
      <c r="M93" s="2103"/>
      <c r="N93" s="2103"/>
      <c r="O93" s="2053" t="s">
        <v>1750</v>
      </c>
    </row>
    <row r="94" spans="1:15">
      <c r="A94" s="2086" t="s">
        <v>1751</v>
      </c>
      <c r="B94" s="2058"/>
      <c r="C94" s="2103"/>
      <c r="D94" s="2103"/>
      <c r="E94" s="2103"/>
      <c r="F94" s="2104"/>
      <c r="G94" s="2105"/>
      <c r="H94" s="2102"/>
      <c r="I94" s="2103"/>
      <c r="J94" s="2103"/>
      <c r="K94" s="2103"/>
      <c r="L94" s="2103"/>
      <c r="M94" s="2103"/>
      <c r="N94" s="2103"/>
      <c r="O94" s="2053" t="s">
        <v>1751</v>
      </c>
    </row>
    <row r="95" spans="1:15">
      <c r="A95" s="2086" t="s">
        <v>1752</v>
      </c>
      <c r="B95" s="2058"/>
      <c r="C95" s="2103"/>
      <c r="D95" s="2103"/>
      <c r="E95" s="2103"/>
      <c r="F95" s="2104"/>
      <c r="G95" s="2105"/>
      <c r="H95" s="2102"/>
      <c r="I95" s="2103"/>
      <c r="J95" s="2103"/>
      <c r="K95" s="2103"/>
      <c r="L95" s="2103"/>
      <c r="M95" s="2103"/>
      <c r="N95" s="2103"/>
      <c r="O95" s="2053" t="s">
        <v>1752</v>
      </c>
    </row>
    <row r="96" spans="1:15">
      <c r="A96" s="2086" t="s">
        <v>1753</v>
      </c>
      <c r="B96" s="2058"/>
      <c r="C96" s="2103"/>
      <c r="D96" s="2103"/>
      <c r="E96" s="2103"/>
      <c r="F96" s="2104"/>
      <c r="G96" s="2105"/>
      <c r="H96" s="2102"/>
      <c r="I96" s="2103"/>
      <c r="J96" s="2103"/>
      <c r="K96" s="2103"/>
      <c r="L96" s="2103"/>
      <c r="M96" s="2103"/>
      <c r="N96" s="2103"/>
      <c r="O96" s="2053" t="s">
        <v>1753</v>
      </c>
    </row>
    <row r="97" spans="1:15">
      <c r="A97" s="2086" t="s">
        <v>1754</v>
      </c>
      <c r="B97" s="2058"/>
      <c r="C97" s="2103"/>
      <c r="D97" s="2103"/>
      <c r="E97" s="2103"/>
      <c r="F97" s="2104"/>
      <c r="G97" s="2105"/>
      <c r="H97" s="2102"/>
      <c r="I97" s="2103"/>
      <c r="J97" s="2103"/>
      <c r="K97" s="2103"/>
      <c r="L97" s="2103"/>
      <c r="M97" s="2103"/>
      <c r="N97" s="2103"/>
      <c r="O97" s="2053" t="s">
        <v>1754</v>
      </c>
    </row>
    <row r="98" spans="1:15">
      <c r="A98" s="2086" t="s">
        <v>1755</v>
      </c>
      <c r="B98" s="2058" t="s">
        <v>2338</v>
      </c>
      <c r="C98" s="2103"/>
      <c r="D98" s="2103"/>
      <c r="E98" s="2103"/>
      <c r="F98" s="2104"/>
      <c r="G98" s="2105"/>
      <c r="H98" s="2102"/>
      <c r="I98" s="2103"/>
      <c r="J98" s="2103"/>
      <c r="K98" s="2103"/>
      <c r="L98" s="2103"/>
      <c r="M98" s="2103"/>
      <c r="N98" s="2103"/>
      <c r="O98" s="2053" t="s">
        <v>1755</v>
      </c>
    </row>
    <row r="99" spans="1:15">
      <c r="A99" s="2083" t="s">
        <v>1756</v>
      </c>
      <c r="B99" s="2071"/>
      <c r="C99" s="2091"/>
      <c r="D99" s="2091"/>
      <c r="E99" s="2091"/>
      <c r="F99" s="2092"/>
      <c r="G99" s="2093"/>
      <c r="H99" s="2090"/>
      <c r="I99" s="2091"/>
      <c r="J99" s="2091"/>
      <c r="K99" s="2091"/>
      <c r="L99" s="2091"/>
      <c r="M99" s="2091"/>
      <c r="N99" s="2091"/>
      <c r="O99" s="2049" t="s">
        <v>1756</v>
      </c>
    </row>
    <row r="100" spans="1:15">
      <c r="A100" s="2045" t="s">
        <v>1757</v>
      </c>
      <c r="B100" s="2071" t="s">
        <v>1706</v>
      </c>
      <c r="C100" s="2091"/>
      <c r="D100" s="2091"/>
      <c r="E100" s="2091"/>
      <c r="F100" s="2092"/>
      <c r="G100" s="2093"/>
      <c r="H100" s="2090"/>
      <c r="I100" s="2091"/>
      <c r="J100" s="2091"/>
      <c r="K100" s="2091"/>
      <c r="L100" s="2091"/>
      <c r="M100" s="2091"/>
      <c r="N100" s="2091"/>
      <c r="O100" s="2049" t="s">
        <v>1757</v>
      </c>
    </row>
    <row r="101" spans="1:15">
      <c r="A101" s="2086" t="s">
        <v>1758</v>
      </c>
      <c r="B101" s="2071" t="s">
        <v>1707</v>
      </c>
      <c r="C101" s="2091"/>
      <c r="D101" s="2091"/>
      <c r="E101" s="2091"/>
      <c r="F101" s="2092"/>
      <c r="G101" s="2093"/>
      <c r="H101" s="2090"/>
      <c r="I101" s="2091"/>
      <c r="J101" s="2091"/>
      <c r="K101" s="2091"/>
      <c r="L101" s="2091"/>
      <c r="M101" s="2091"/>
      <c r="N101" s="2091"/>
      <c r="O101" s="2049" t="s">
        <v>1758</v>
      </c>
    </row>
    <row r="102" spans="1:15">
      <c r="A102" s="2088" t="s">
        <v>1759</v>
      </c>
      <c r="B102" s="2055" t="s">
        <v>1708</v>
      </c>
      <c r="C102" s="2094"/>
      <c r="D102" s="2094"/>
      <c r="E102" s="2094"/>
      <c r="F102" s="2095"/>
      <c r="G102" s="2096"/>
      <c r="H102" s="2097"/>
      <c r="I102" s="2094"/>
      <c r="J102" s="2094"/>
      <c r="K102" s="2094"/>
      <c r="L102" s="2094"/>
      <c r="M102" s="2094"/>
      <c r="N102" s="2094"/>
      <c r="O102" s="2089" t="s">
        <v>1759</v>
      </c>
    </row>
    <row r="103" spans="1:15">
      <c r="A103" s="2086" t="s">
        <v>1760</v>
      </c>
      <c r="B103" s="2058"/>
      <c r="C103" s="2103"/>
      <c r="D103" s="2103"/>
      <c r="E103" s="2103"/>
      <c r="F103" s="2104"/>
      <c r="G103" s="2105"/>
      <c r="H103" s="2102"/>
      <c r="I103" s="2103"/>
      <c r="J103" s="2103"/>
      <c r="K103" s="2103"/>
      <c r="L103" s="2103"/>
      <c r="M103" s="2103"/>
      <c r="N103" s="2103"/>
      <c r="O103" s="2053" t="s">
        <v>1760</v>
      </c>
    </row>
    <row r="104" spans="1:15">
      <c r="A104" s="2083" t="s">
        <v>591</v>
      </c>
      <c r="B104" s="2071" t="s">
        <v>1709</v>
      </c>
      <c r="C104" s="2091"/>
      <c r="D104" s="2091"/>
      <c r="E104" s="2091"/>
      <c r="F104" s="2092"/>
      <c r="G104" s="2093"/>
      <c r="H104" s="2090"/>
      <c r="I104" s="2091"/>
      <c r="J104" s="2091"/>
      <c r="K104" s="2091"/>
      <c r="L104" s="2091"/>
      <c r="M104" s="2091"/>
      <c r="N104" s="2091"/>
      <c r="O104" s="2049" t="s">
        <v>591</v>
      </c>
    </row>
    <row r="105" spans="1:15">
      <c r="A105" s="2086" t="s">
        <v>592</v>
      </c>
      <c r="B105" s="2071"/>
      <c r="C105" s="2091"/>
      <c r="D105" s="2091"/>
      <c r="E105" s="2091"/>
      <c r="F105" s="2092"/>
      <c r="G105" s="2093"/>
      <c r="H105" s="2090"/>
      <c r="I105" s="2091"/>
      <c r="J105" s="2091"/>
      <c r="K105" s="2091"/>
      <c r="L105" s="2091"/>
      <c r="M105" s="2091"/>
      <c r="N105" s="2091"/>
      <c r="O105" s="2049" t="s">
        <v>592</v>
      </c>
    </row>
    <row r="106" spans="1:15">
      <c r="A106" s="2088" t="s">
        <v>593</v>
      </c>
      <c r="B106" s="2055"/>
      <c r="C106" s="2094"/>
      <c r="D106" s="2094"/>
      <c r="E106" s="2094"/>
      <c r="F106" s="2095"/>
      <c r="G106" s="2096"/>
      <c r="H106" s="2097"/>
      <c r="I106" s="2094"/>
      <c r="J106" s="2094"/>
      <c r="K106" s="2094"/>
      <c r="L106" s="2094"/>
      <c r="M106" s="2094"/>
      <c r="N106" s="2094"/>
      <c r="O106" s="2089" t="s">
        <v>593</v>
      </c>
    </row>
    <row r="107" spans="1:15">
      <c r="A107" s="2086" t="s">
        <v>594</v>
      </c>
      <c r="B107" s="2058"/>
      <c r="C107" s="2103"/>
      <c r="D107" s="2103"/>
      <c r="E107" s="2103"/>
      <c r="F107" s="2104"/>
      <c r="G107" s="2105"/>
      <c r="H107" s="2102"/>
      <c r="I107" s="2103"/>
      <c r="J107" s="2103"/>
      <c r="K107" s="2103"/>
      <c r="L107" s="2103"/>
      <c r="M107" s="2103"/>
      <c r="N107" s="2103"/>
      <c r="O107" s="2053" t="s">
        <v>594</v>
      </c>
    </row>
    <row r="108" spans="1:15">
      <c r="A108" s="2086" t="s">
        <v>595</v>
      </c>
      <c r="B108" s="2058"/>
      <c r="C108" s="2103"/>
      <c r="D108" s="2103"/>
      <c r="E108" s="2103"/>
      <c r="F108" s="2104"/>
      <c r="G108" s="2105"/>
      <c r="H108" s="2102"/>
      <c r="I108" s="2103"/>
      <c r="J108" s="2103"/>
      <c r="K108" s="2103"/>
      <c r="L108" s="2103"/>
      <c r="M108" s="2103"/>
      <c r="N108" s="2103"/>
      <c r="O108" s="2053" t="s">
        <v>595</v>
      </c>
    </row>
    <row r="109" spans="1:15">
      <c r="A109" s="2086" t="s">
        <v>596</v>
      </c>
      <c r="B109" s="2058"/>
      <c r="C109" s="2103"/>
      <c r="D109" s="2103"/>
      <c r="E109" s="2103"/>
      <c r="F109" s="2104"/>
      <c r="G109" s="2105"/>
      <c r="H109" s="2102"/>
      <c r="I109" s="2103"/>
      <c r="J109" s="2103"/>
      <c r="K109" s="2103"/>
      <c r="L109" s="2103"/>
      <c r="M109" s="2103"/>
      <c r="N109" s="2103"/>
      <c r="O109" s="2053" t="s">
        <v>596</v>
      </c>
    </row>
    <row r="110" spans="1:15">
      <c r="A110" s="2086" t="s">
        <v>597</v>
      </c>
      <c r="B110" s="2058"/>
      <c r="C110" s="2103"/>
      <c r="D110" s="2103"/>
      <c r="E110" s="2103"/>
      <c r="F110" s="2104"/>
      <c r="G110" s="2105"/>
      <c r="H110" s="2102"/>
      <c r="I110" s="2103"/>
      <c r="J110" s="2103"/>
      <c r="K110" s="2103"/>
      <c r="L110" s="2103"/>
      <c r="M110" s="2103"/>
      <c r="N110" s="2103"/>
      <c r="O110" s="2053" t="s">
        <v>597</v>
      </c>
    </row>
    <row r="111" spans="1:15">
      <c r="A111" s="2086" t="s">
        <v>2378</v>
      </c>
      <c r="B111" s="2058" t="s">
        <v>2338</v>
      </c>
      <c r="C111" s="2103"/>
      <c r="D111" s="2103"/>
      <c r="E111" s="2103"/>
      <c r="F111" s="2104"/>
      <c r="G111" s="2105"/>
      <c r="H111" s="2102"/>
      <c r="I111" s="2103"/>
      <c r="J111" s="2103"/>
      <c r="K111" s="2103"/>
      <c r="L111" s="2103"/>
      <c r="M111" s="2103"/>
      <c r="N111" s="2103"/>
      <c r="O111" s="2053" t="s">
        <v>2378</v>
      </c>
    </row>
    <row r="112" spans="1:15">
      <c r="A112" s="2088" t="s">
        <v>2379</v>
      </c>
      <c r="B112" s="2055" t="s">
        <v>1710</v>
      </c>
      <c r="C112" s="1922"/>
      <c r="D112" s="1925"/>
      <c r="E112" s="1925"/>
      <c r="F112" s="1965"/>
      <c r="G112" s="1924"/>
      <c r="H112" s="1922"/>
      <c r="I112" s="1925"/>
      <c r="J112" s="1925"/>
      <c r="K112" s="1925"/>
      <c r="L112" s="1925"/>
      <c r="M112" s="1925"/>
      <c r="N112" s="1925"/>
      <c r="O112" s="2089" t="s">
        <v>2379</v>
      </c>
    </row>
    <row r="113" spans="1:15">
      <c r="A113" s="2083" t="s">
        <v>2380</v>
      </c>
      <c r="B113" s="2071"/>
      <c r="C113" s="2091"/>
      <c r="D113" s="2091"/>
      <c r="E113" s="2091"/>
      <c r="F113" s="2092"/>
      <c r="G113" s="2093"/>
      <c r="H113" s="2090"/>
      <c r="I113" s="2091"/>
      <c r="J113" s="2091"/>
      <c r="K113" s="2091"/>
      <c r="L113" s="2091"/>
      <c r="M113" s="2091"/>
      <c r="N113" s="2091"/>
      <c r="O113" s="2049" t="s">
        <v>2380</v>
      </c>
    </row>
    <row r="114" spans="1:15">
      <c r="A114" s="2045" t="s">
        <v>2381</v>
      </c>
      <c r="B114" s="2071" t="s">
        <v>1711</v>
      </c>
      <c r="C114" s="2091"/>
      <c r="D114" s="2091"/>
      <c r="E114" s="2091"/>
      <c r="F114" s="2092"/>
      <c r="G114" s="2093"/>
      <c r="H114" s="2090"/>
      <c r="I114" s="2091"/>
      <c r="J114" s="2091"/>
      <c r="K114" s="2091"/>
      <c r="L114" s="2091"/>
      <c r="M114" s="2091"/>
      <c r="N114" s="2091"/>
      <c r="O114" s="2049" t="s">
        <v>2381</v>
      </c>
    </row>
    <row r="115" spans="1:15">
      <c r="A115" s="2086" t="s">
        <v>2382</v>
      </c>
      <c r="B115" s="2071" t="s">
        <v>1712</v>
      </c>
      <c r="C115" s="2106"/>
      <c r="D115" s="2107"/>
      <c r="E115" s="2107"/>
      <c r="F115" s="1987"/>
      <c r="G115" s="2108"/>
      <c r="H115" s="2106"/>
      <c r="I115" s="2107"/>
      <c r="J115" s="2107"/>
      <c r="K115" s="2107"/>
      <c r="L115" s="2107"/>
      <c r="M115" s="2107"/>
      <c r="N115" s="2107"/>
      <c r="O115" s="2049" t="s">
        <v>2382</v>
      </c>
    </row>
    <row r="116" spans="1:15">
      <c r="A116" s="2088" t="s">
        <v>2383</v>
      </c>
      <c r="B116" s="2055" t="s">
        <v>1713</v>
      </c>
      <c r="C116" s="2094"/>
      <c r="D116" s="2094"/>
      <c r="E116" s="2094"/>
      <c r="F116" s="2095"/>
      <c r="G116" s="2096"/>
      <c r="H116" s="2097"/>
      <c r="I116" s="2094"/>
      <c r="J116" s="2094"/>
      <c r="K116" s="2094"/>
      <c r="L116" s="2094"/>
      <c r="M116" s="2094"/>
      <c r="N116" s="2094"/>
      <c r="O116" s="2089" t="s">
        <v>2383</v>
      </c>
    </row>
    <row r="117" spans="1:15">
      <c r="A117" s="2086" t="s">
        <v>2384</v>
      </c>
      <c r="B117" s="2058" t="s">
        <v>1714</v>
      </c>
      <c r="C117" s="2103"/>
      <c r="D117" s="2103"/>
      <c r="E117" s="2103"/>
      <c r="F117" s="2104"/>
      <c r="G117" s="2105"/>
      <c r="H117" s="2102"/>
      <c r="I117" s="2103"/>
      <c r="J117" s="2103"/>
      <c r="K117" s="2103"/>
      <c r="L117" s="2103"/>
      <c r="M117" s="2103"/>
      <c r="N117" s="2103"/>
      <c r="O117" s="2053" t="s">
        <v>2384</v>
      </c>
    </row>
    <row r="118" spans="1:15">
      <c r="A118" s="2086" t="s">
        <v>2385</v>
      </c>
      <c r="B118" s="2058" t="s">
        <v>1715</v>
      </c>
      <c r="C118" s="2103"/>
      <c r="D118" s="2103"/>
      <c r="E118" s="2103"/>
      <c r="F118" s="2104"/>
      <c r="G118" s="2105"/>
      <c r="H118" s="2102"/>
      <c r="I118" s="2103"/>
      <c r="J118" s="2103"/>
      <c r="K118" s="2103"/>
      <c r="L118" s="2103"/>
      <c r="M118" s="2103"/>
      <c r="N118" s="2103"/>
      <c r="O118" s="2053" t="s">
        <v>2385</v>
      </c>
    </row>
    <row r="119" spans="1:15">
      <c r="A119" s="2039"/>
      <c r="B119" s="2047" t="s">
        <v>1716</v>
      </c>
      <c r="C119" s="2109"/>
      <c r="D119" s="2110"/>
      <c r="E119" s="2110"/>
      <c r="F119" s="2111"/>
      <c r="G119" s="2112"/>
      <c r="H119" s="2110"/>
      <c r="I119" s="2110"/>
      <c r="J119" s="2110"/>
      <c r="K119" s="2110"/>
      <c r="L119" s="2110"/>
      <c r="M119" s="2110"/>
      <c r="N119" s="2113"/>
      <c r="O119" s="2029"/>
    </row>
    <row r="120" spans="1:15">
      <c r="A120" s="2088" t="s">
        <v>2386</v>
      </c>
      <c r="B120" s="2055" t="s">
        <v>1717</v>
      </c>
      <c r="C120" s="2094"/>
      <c r="D120" s="2094"/>
      <c r="E120" s="2094"/>
      <c r="F120" s="2095"/>
      <c r="G120" s="2096"/>
      <c r="H120" s="2097"/>
      <c r="I120" s="2094"/>
      <c r="J120" s="2094"/>
      <c r="K120" s="2094"/>
      <c r="L120" s="2094"/>
      <c r="M120" s="2094"/>
      <c r="N120" s="2094"/>
      <c r="O120" s="2089" t="s">
        <v>2386</v>
      </c>
    </row>
    <row r="121" spans="1:15">
      <c r="A121" s="2086" t="s">
        <v>2387</v>
      </c>
      <c r="B121" s="2058" t="s">
        <v>1718</v>
      </c>
      <c r="C121" s="2103"/>
      <c r="D121" s="2103"/>
      <c r="E121" s="2103"/>
      <c r="F121" s="2104"/>
      <c r="G121" s="2105"/>
      <c r="H121" s="2102"/>
      <c r="I121" s="2103"/>
      <c r="J121" s="2103"/>
      <c r="K121" s="2103"/>
      <c r="L121" s="2103"/>
      <c r="M121" s="2103"/>
      <c r="N121" s="2103"/>
      <c r="O121" s="2053" t="s">
        <v>2387</v>
      </c>
    </row>
    <row r="122" spans="1:15">
      <c r="A122" s="2086" t="s">
        <v>2388</v>
      </c>
      <c r="B122" s="2058" t="s">
        <v>1719</v>
      </c>
      <c r="C122" s="2103"/>
      <c r="D122" s="2103"/>
      <c r="E122" s="2103"/>
      <c r="F122" s="2104"/>
      <c r="G122" s="2105"/>
      <c r="H122" s="2102"/>
      <c r="I122" s="2103"/>
      <c r="J122" s="2103"/>
      <c r="K122" s="2103"/>
      <c r="L122" s="2103"/>
      <c r="M122" s="2103"/>
      <c r="N122" s="2103"/>
      <c r="O122" s="2053" t="s">
        <v>2388</v>
      </c>
    </row>
    <row r="123" spans="1:15">
      <c r="A123" s="2086" t="s">
        <v>2389</v>
      </c>
      <c r="B123" s="2058" t="s">
        <v>1720</v>
      </c>
      <c r="C123" s="2103"/>
      <c r="D123" s="2103"/>
      <c r="E123" s="2103"/>
      <c r="F123" s="2104"/>
      <c r="G123" s="2105"/>
      <c r="H123" s="2102"/>
      <c r="I123" s="2103"/>
      <c r="J123" s="2103"/>
      <c r="K123" s="2103"/>
      <c r="L123" s="2103"/>
      <c r="M123" s="2103"/>
      <c r="N123" s="2103"/>
      <c r="O123" s="2053" t="s">
        <v>2389</v>
      </c>
    </row>
    <row r="124" spans="1:15">
      <c r="A124" s="2088" t="s">
        <v>2390</v>
      </c>
      <c r="B124" s="2055" t="s">
        <v>1710</v>
      </c>
      <c r="C124" s="1929"/>
      <c r="D124" s="1864"/>
      <c r="E124" s="1864"/>
      <c r="F124" s="1969"/>
      <c r="G124" s="1928"/>
      <c r="H124" s="1929"/>
      <c r="I124" s="1864"/>
      <c r="J124" s="1864"/>
      <c r="K124" s="1864"/>
      <c r="L124" s="1864"/>
      <c r="M124" s="1864"/>
      <c r="N124" s="1864"/>
      <c r="O124" s="2089" t="s">
        <v>2390</v>
      </c>
    </row>
    <row r="125" spans="1:15">
      <c r="A125" s="2083" t="s">
        <v>2391</v>
      </c>
      <c r="C125" s="2090"/>
      <c r="D125" s="2091"/>
      <c r="E125" s="2091"/>
      <c r="F125" s="2092"/>
      <c r="G125" s="2093"/>
      <c r="H125" s="2090"/>
      <c r="I125" s="2091"/>
      <c r="J125" s="2091"/>
      <c r="K125" s="2091"/>
      <c r="L125" s="2091"/>
      <c r="M125" s="2091"/>
      <c r="N125" s="2091"/>
      <c r="O125" s="2049" t="s">
        <v>2391</v>
      </c>
    </row>
    <row r="126" spans="1:15">
      <c r="A126" s="2045" t="s">
        <v>2392</v>
      </c>
      <c r="B126" s="2071" t="s">
        <v>1711</v>
      </c>
      <c r="C126" s="2091"/>
      <c r="D126" s="2091"/>
      <c r="E126" s="2091"/>
      <c r="F126" s="2092"/>
      <c r="G126" s="2093"/>
      <c r="H126" s="2090"/>
      <c r="I126" s="2091"/>
      <c r="J126" s="2091"/>
      <c r="K126" s="2091"/>
      <c r="L126" s="2091"/>
      <c r="M126" s="2091"/>
      <c r="N126" s="2091"/>
      <c r="O126" s="2049" t="s">
        <v>2392</v>
      </c>
    </row>
    <row r="127" spans="1:15">
      <c r="A127" s="2086" t="s">
        <v>2393</v>
      </c>
      <c r="B127" s="2071" t="s">
        <v>1712</v>
      </c>
      <c r="C127" s="2106"/>
      <c r="D127" s="2107"/>
      <c r="E127" s="2107"/>
      <c r="F127" s="1987"/>
      <c r="G127" s="2108"/>
      <c r="H127" s="2106"/>
      <c r="I127" s="2107"/>
      <c r="J127" s="2107"/>
      <c r="K127" s="2107"/>
      <c r="L127" s="2107"/>
      <c r="M127" s="2107"/>
      <c r="N127" s="2107"/>
      <c r="O127" s="2049" t="s">
        <v>2393</v>
      </c>
    </row>
    <row r="128" spans="1:15">
      <c r="A128" s="2088" t="s">
        <v>2394</v>
      </c>
      <c r="B128" s="2055" t="s">
        <v>1713</v>
      </c>
      <c r="C128" s="2094"/>
      <c r="D128" s="2094"/>
      <c r="E128" s="2094"/>
      <c r="F128" s="2095"/>
      <c r="G128" s="2096"/>
      <c r="H128" s="2097"/>
      <c r="I128" s="2094"/>
      <c r="J128" s="2094"/>
      <c r="K128" s="2094"/>
      <c r="L128" s="2094"/>
      <c r="M128" s="2094"/>
      <c r="N128" s="2094"/>
      <c r="O128" s="2089" t="s">
        <v>2394</v>
      </c>
    </row>
    <row r="129" spans="1:15">
      <c r="A129" s="2086" t="s">
        <v>2395</v>
      </c>
      <c r="B129" s="2058" t="s">
        <v>1714</v>
      </c>
      <c r="C129" s="2103"/>
      <c r="D129" s="2103"/>
      <c r="E129" s="2103"/>
      <c r="F129" s="2104"/>
      <c r="G129" s="2105"/>
      <c r="H129" s="2102"/>
      <c r="I129" s="2103"/>
      <c r="J129" s="2103"/>
      <c r="K129" s="2103"/>
      <c r="L129" s="2103"/>
      <c r="M129" s="2103"/>
      <c r="N129" s="2103"/>
      <c r="O129" s="2053" t="s">
        <v>2395</v>
      </c>
    </row>
    <row r="130" spans="1:15" ht="15.75" thickBot="1">
      <c r="A130" s="2114" t="s">
        <v>2396</v>
      </c>
      <c r="B130" s="2115" t="s">
        <v>1715</v>
      </c>
      <c r="C130" s="1951"/>
      <c r="D130" s="1954"/>
      <c r="E130" s="1954"/>
      <c r="F130" s="2116"/>
      <c r="G130" s="1953"/>
      <c r="H130" s="1951"/>
      <c r="I130" s="1954"/>
      <c r="J130" s="1954"/>
      <c r="K130" s="1954"/>
      <c r="L130" s="1954"/>
      <c r="M130" s="1954"/>
      <c r="N130" s="1954"/>
      <c r="O130" s="2117" t="s">
        <v>2396</v>
      </c>
    </row>
    <row r="131" spans="1:15">
      <c r="A131" s="1941" t="s">
        <v>4672</v>
      </c>
      <c r="B131" s="1941"/>
      <c r="C131" s="1941"/>
      <c r="D131" s="1941"/>
      <c r="E131" s="1941"/>
      <c r="F131" s="1941"/>
      <c r="G131" s="1941" t="s">
        <v>4672</v>
      </c>
      <c r="H131" s="1941"/>
      <c r="I131" s="1941"/>
      <c r="J131" s="1941"/>
      <c r="K131" s="1941"/>
      <c r="L131" s="1941"/>
      <c r="M131" s="1941"/>
      <c r="N131" s="1941"/>
      <c r="O131" s="1941"/>
    </row>
    <row r="132" spans="1:15">
      <c r="A132" s="2639" t="s">
        <v>4623</v>
      </c>
      <c r="B132" s="2639"/>
      <c r="C132" s="2639"/>
      <c r="D132" s="2639"/>
      <c r="E132" s="2639"/>
      <c r="F132" s="2639"/>
      <c r="G132" s="2639" t="s">
        <v>4624</v>
      </c>
      <c r="H132" s="2639"/>
      <c r="I132" s="2639"/>
      <c r="J132" s="2639"/>
      <c r="K132" s="2639"/>
      <c r="L132" s="2639"/>
      <c r="M132" s="2639"/>
      <c r="N132" s="2639"/>
      <c r="O132" s="2639"/>
    </row>
  </sheetData>
  <mergeCells count="18">
    <mergeCell ref="G72:J76"/>
    <mergeCell ref="A73:C74"/>
    <mergeCell ref="D73:F77"/>
    <mergeCell ref="K73:O74"/>
    <mergeCell ref="K75:O76"/>
    <mergeCell ref="A76:C79"/>
    <mergeCell ref="G77:J80"/>
    <mergeCell ref="K77:O78"/>
    <mergeCell ref="D78:F80"/>
    <mergeCell ref="K9:O10"/>
    <mergeCell ref="A5:C6"/>
    <mergeCell ref="A8:C10"/>
    <mergeCell ref="D5:F8"/>
    <mergeCell ref="D9:F10"/>
    <mergeCell ref="G5:J8"/>
    <mergeCell ref="G9:J12"/>
    <mergeCell ref="K5:O6"/>
    <mergeCell ref="K7:O8"/>
  </mergeCells>
  <printOptions horizontalCentered="1" verticalCentered="1"/>
  <pageMargins left="0.5" right="0.5" top="0.5" bottom="0.5" header="0.5" footer="0.5"/>
  <pageSetup scale="70" orientation="portrait" r:id="rId1"/>
  <headerFooter alignWithMargins="0"/>
  <rowBreaks count="1" manualBreakCount="1">
    <brk id="67" max="14" man="1"/>
  </rowBreaks>
  <colBreaks count="1" manualBreakCount="1">
    <brk id="6"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51"/>
  <sheetViews>
    <sheetView defaultGridColor="0" view="pageBreakPreview" colorId="22" zoomScale="80" zoomScaleNormal="100" zoomScaleSheetLayoutView="80" workbookViewId="0"/>
  </sheetViews>
  <sheetFormatPr defaultColWidth="9.6640625" defaultRowHeight="15"/>
  <cols>
    <col min="1" max="1" width="4.6640625" style="1541" customWidth="1"/>
    <col min="2" max="2" width="45.6640625" style="1541" customWidth="1"/>
    <col min="3" max="4" width="12.6640625" style="1541" customWidth="1"/>
    <col min="5" max="5" width="12" style="1541" customWidth="1"/>
    <col min="6" max="6" width="12.6640625" style="1541" customWidth="1"/>
    <col min="7" max="7" width="16.33203125" style="1541" customWidth="1"/>
    <col min="8" max="16384" width="9.6640625" style="1541"/>
  </cols>
  <sheetData>
    <row r="1" spans="1:8">
      <c r="A1" s="2024" t="s">
        <v>1804</v>
      </c>
      <c r="B1" s="2027"/>
      <c r="C1" s="2025" t="s">
        <v>3296</v>
      </c>
      <c r="D1" s="2025"/>
      <c r="E1" s="2070" t="s">
        <v>1806</v>
      </c>
      <c r="F1" s="2027"/>
      <c r="G1" s="2118" t="s">
        <v>1807</v>
      </c>
      <c r="H1" s="1564"/>
    </row>
    <row r="2" spans="1:8">
      <c r="A2" s="1542" t="str">
        <f>'Data Sheet'!$C$25</f>
        <v>Orange &amp; Rockland Utilities, Inc</v>
      </c>
      <c r="B2" s="1594"/>
      <c r="C2" s="1541" t="s">
        <v>1823</v>
      </c>
      <c r="E2" s="2050" t="s">
        <v>1809</v>
      </c>
      <c r="F2" s="1594"/>
      <c r="G2" s="2029"/>
      <c r="H2" s="1564"/>
    </row>
    <row r="3" spans="1:8" ht="15" customHeight="1">
      <c r="A3" s="2030"/>
      <c r="B3" s="2032"/>
      <c r="C3" s="1602" t="s">
        <v>2998</v>
      </c>
      <c r="D3" s="1602"/>
      <c r="E3" s="1992" t="str">
        <f>'Data Sheet'!$C$40</f>
        <v>April 30, 2017</v>
      </c>
      <c r="F3" s="2032"/>
      <c r="G3" s="1604" t="str">
        <f>'Data Sheet'!$C$38</f>
        <v>December 31, 2016</v>
      </c>
      <c r="H3" s="1564"/>
    </row>
    <row r="4" spans="1:8" ht="15" customHeight="1">
      <c r="A4" s="2034" t="s">
        <v>519</v>
      </c>
      <c r="B4" s="2036"/>
      <c r="C4" s="2036"/>
      <c r="D4" s="2036"/>
      <c r="E4" s="2036"/>
      <c r="F4" s="2036"/>
      <c r="G4" s="2037"/>
      <c r="H4" s="1564"/>
    </row>
    <row r="5" spans="1:8">
      <c r="A5" s="2039"/>
      <c r="B5" s="2046" t="s">
        <v>520</v>
      </c>
      <c r="C5" s="2046" t="s">
        <v>2338</v>
      </c>
      <c r="D5" s="2046" t="s">
        <v>1715</v>
      </c>
      <c r="E5" s="2050" t="s">
        <v>521</v>
      </c>
      <c r="F5" s="1594"/>
      <c r="G5" s="2029"/>
      <c r="H5" s="1564"/>
    </row>
    <row r="6" spans="1:8">
      <c r="A6" s="2039"/>
      <c r="B6" s="3544" t="s">
        <v>3544</v>
      </c>
      <c r="C6" s="2046" t="s">
        <v>1845</v>
      </c>
      <c r="D6" s="2046" t="s">
        <v>522</v>
      </c>
      <c r="E6" s="2119" t="s">
        <v>523</v>
      </c>
      <c r="F6" s="2120"/>
      <c r="G6" s="2029"/>
      <c r="H6" s="1564"/>
    </row>
    <row r="7" spans="1:8">
      <c r="A7" s="2039"/>
      <c r="B7" s="3544"/>
      <c r="C7" s="2046" t="s">
        <v>524</v>
      </c>
      <c r="D7" s="2046" t="s">
        <v>525</v>
      </c>
      <c r="E7" s="2046" t="s">
        <v>176</v>
      </c>
      <c r="F7" s="2071"/>
      <c r="G7" s="2121" t="s">
        <v>1841</v>
      </c>
      <c r="H7" s="1564"/>
    </row>
    <row r="8" spans="1:8">
      <c r="A8" s="2122" t="s">
        <v>1733</v>
      </c>
      <c r="B8" s="3544"/>
      <c r="C8" s="2050"/>
      <c r="D8" s="2050"/>
      <c r="E8" s="2046" t="s">
        <v>526</v>
      </c>
      <c r="F8" s="2047" t="s">
        <v>1845</v>
      </c>
      <c r="G8" s="2121" t="s">
        <v>2524</v>
      </c>
      <c r="H8" s="1564"/>
    </row>
    <row r="9" spans="1:8">
      <c r="A9" s="2123" t="s">
        <v>1736</v>
      </c>
      <c r="B9" s="2124" t="s">
        <v>3026</v>
      </c>
      <c r="C9" s="2125" t="s">
        <v>3027</v>
      </c>
      <c r="D9" s="2125" t="s">
        <v>3028</v>
      </c>
      <c r="E9" s="2125" t="s">
        <v>3029</v>
      </c>
      <c r="F9" s="2052" t="s">
        <v>2353</v>
      </c>
      <c r="G9" s="2126" t="s">
        <v>2354</v>
      </c>
      <c r="H9" s="1564"/>
    </row>
    <row r="10" spans="1:8">
      <c r="A10" s="2039">
        <v>1</v>
      </c>
      <c r="B10" s="2050"/>
      <c r="C10" s="2127"/>
      <c r="D10" s="2127"/>
      <c r="E10" s="2050"/>
      <c r="F10" s="2128"/>
      <c r="G10" s="2129"/>
      <c r="H10" s="1564"/>
    </row>
    <row r="11" spans="1:8">
      <c r="A11" s="2039">
        <v>2</v>
      </c>
      <c r="B11" s="2050"/>
      <c r="C11" s="2019"/>
      <c r="D11" s="2019"/>
      <c r="E11" s="2050"/>
      <c r="F11" s="2106"/>
      <c r="G11" s="2022"/>
      <c r="H11" s="1564"/>
    </row>
    <row r="12" spans="1:8">
      <c r="A12" s="2039">
        <v>3</v>
      </c>
      <c r="B12" s="2050"/>
      <c r="C12" s="2019"/>
      <c r="D12" s="2019"/>
      <c r="E12" s="2050"/>
      <c r="F12" s="2106"/>
      <c r="G12" s="2022"/>
      <c r="H12" s="1564"/>
    </row>
    <row r="13" spans="1:8">
      <c r="A13" s="2039">
        <v>4</v>
      </c>
      <c r="B13" s="2050"/>
      <c r="C13" s="2019"/>
      <c r="D13" s="2019"/>
      <c r="E13" s="2050"/>
      <c r="F13" s="2106"/>
      <c r="G13" s="2022"/>
      <c r="H13" s="1564"/>
    </row>
    <row r="14" spans="1:8">
      <c r="A14" s="2039">
        <v>5</v>
      </c>
      <c r="B14" s="2050"/>
      <c r="C14" s="2019"/>
      <c r="D14" s="2019"/>
      <c r="E14" s="2050"/>
      <c r="F14" s="2106"/>
      <c r="G14" s="2022"/>
      <c r="H14" s="1564"/>
    </row>
    <row r="15" spans="1:8">
      <c r="A15" s="2039">
        <v>6</v>
      </c>
      <c r="B15" s="2050"/>
      <c r="C15" s="2019"/>
      <c r="D15" s="2019"/>
      <c r="E15" s="2050"/>
      <c r="F15" s="2106"/>
      <c r="G15" s="2022"/>
      <c r="H15" s="1564"/>
    </row>
    <row r="16" spans="1:8">
      <c r="A16" s="2039">
        <v>7</v>
      </c>
      <c r="B16" s="2050"/>
      <c r="C16" s="2019"/>
      <c r="D16" s="2019"/>
      <c r="E16" s="2050"/>
      <c r="F16" s="2106"/>
      <c r="G16" s="2022"/>
      <c r="H16" s="1564"/>
    </row>
    <row r="17" spans="1:8">
      <c r="A17" s="2039">
        <v>8</v>
      </c>
      <c r="B17" s="2050"/>
      <c r="C17" s="2019"/>
      <c r="D17" s="2019"/>
      <c r="E17" s="2050"/>
      <c r="F17" s="2106"/>
      <c r="G17" s="2022"/>
      <c r="H17" s="1564"/>
    </row>
    <row r="18" spans="1:8">
      <c r="A18" s="2039">
        <v>9</v>
      </c>
      <c r="B18" s="2050"/>
      <c r="C18" s="2019"/>
      <c r="D18" s="2019"/>
      <c r="E18" s="2050"/>
      <c r="F18" s="2106"/>
      <c r="G18" s="2022"/>
      <c r="H18" s="1564"/>
    </row>
    <row r="19" spans="1:8">
      <c r="A19" s="2039">
        <v>10</v>
      </c>
      <c r="B19" s="2050"/>
      <c r="C19" s="2019"/>
      <c r="D19" s="2019"/>
      <c r="E19" s="2050"/>
      <c r="F19" s="2106"/>
      <c r="G19" s="2022"/>
      <c r="H19" s="1564"/>
    </row>
    <row r="20" spans="1:8">
      <c r="A20" s="2039">
        <v>11</v>
      </c>
      <c r="B20" s="2050"/>
      <c r="C20" s="2019"/>
      <c r="D20" s="2019"/>
      <c r="E20" s="2050"/>
      <c r="F20" s="2106"/>
      <c r="G20" s="2022"/>
      <c r="H20" s="1564"/>
    </row>
    <row r="21" spans="1:8">
      <c r="A21" s="2039">
        <v>12</v>
      </c>
      <c r="B21" s="2050"/>
      <c r="C21" s="2019"/>
      <c r="D21" s="2019"/>
      <c r="E21" s="2050"/>
      <c r="F21" s="2106"/>
      <c r="G21" s="2022"/>
      <c r="H21" s="1564"/>
    </row>
    <row r="22" spans="1:8">
      <c r="A22" s="2039">
        <v>13</v>
      </c>
      <c r="B22" s="2050"/>
      <c r="C22" s="2019"/>
      <c r="D22" s="2019"/>
      <c r="E22" s="2050"/>
      <c r="F22" s="2106"/>
      <c r="G22" s="2022"/>
      <c r="H22" s="1564"/>
    </row>
    <row r="23" spans="1:8">
      <c r="A23" s="2039">
        <v>14</v>
      </c>
      <c r="B23" s="2050"/>
      <c r="C23" s="2019"/>
      <c r="D23" s="2019"/>
      <c r="E23" s="2050"/>
      <c r="F23" s="2106"/>
      <c r="G23" s="2022"/>
      <c r="H23" s="1564"/>
    </row>
    <row r="24" spans="1:8">
      <c r="A24" s="2039">
        <v>15</v>
      </c>
      <c r="B24" s="2050"/>
      <c r="C24" s="2019"/>
      <c r="D24" s="2019"/>
      <c r="E24" s="2050"/>
      <c r="F24" s="2106"/>
      <c r="G24" s="2022"/>
      <c r="H24" s="1564"/>
    </row>
    <row r="25" spans="1:8">
      <c r="A25" s="2039">
        <v>16</v>
      </c>
      <c r="B25" s="2050"/>
      <c r="C25" s="2019"/>
      <c r="D25" s="2019"/>
      <c r="E25" s="2050"/>
      <c r="F25" s="2106"/>
      <c r="G25" s="2022"/>
      <c r="H25" s="1564"/>
    </row>
    <row r="26" spans="1:8">
      <c r="A26" s="2039">
        <v>17</v>
      </c>
      <c r="B26" s="2050"/>
      <c r="C26" s="2019"/>
      <c r="D26" s="2019"/>
      <c r="E26" s="2050"/>
      <c r="F26" s="2106"/>
      <c r="G26" s="2022"/>
      <c r="H26" s="1564"/>
    </row>
    <row r="27" spans="1:8">
      <c r="A27" s="2039">
        <v>18</v>
      </c>
      <c r="B27" s="2050"/>
      <c r="C27" s="2019"/>
      <c r="D27" s="2019"/>
      <c r="E27" s="2050"/>
      <c r="F27" s="2106"/>
      <c r="G27" s="2022"/>
      <c r="H27" s="1564"/>
    </row>
    <row r="28" spans="1:8">
      <c r="A28" s="2030">
        <v>19</v>
      </c>
      <c r="B28" s="2072"/>
      <c r="C28" s="2015"/>
      <c r="D28" s="2015"/>
      <c r="E28" s="2072"/>
      <c r="F28" s="2066"/>
      <c r="G28" s="2130"/>
      <c r="H28" s="1564"/>
    </row>
    <row r="29" spans="1:8">
      <c r="A29" s="2030">
        <v>20</v>
      </c>
      <c r="B29" s="2072" t="s">
        <v>172</v>
      </c>
      <c r="C29" s="2131">
        <f>SUM(C10:C28)</f>
        <v>0</v>
      </c>
      <c r="D29" s="2131">
        <f>SUM(D10:D28)</f>
        <v>0</v>
      </c>
      <c r="E29" s="2132"/>
      <c r="F29" s="1858">
        <f>SUM(F10:F28)</f>
        <v>0</v>
      </c>
      <c r="G29" s="2133">
        <f>SUM(G10:G28)</f>
        <v>0</v>
      </c>
      <c r="H29" s="1564"/>
    </row>
    <row r="30" spans="1:8">
      <c r="A30" s="2034" t="s">
        <v>527</v>
      </c>
      <c r="B30" s="2036"/>
      <c r="C30" s="2036"/>
      <c r="D30" s="2036"/>
      <c r="E30" s="2036"/>
      <c r="F30" s="2036"/>
      <c r="G30" s="2037"/>
      <c r="H30" s="1564"/>
    </row>
    <row r="31" spans="1:8">
      <c r="A31" s="2039"/>
      <c r="B31" s="2134" t="s">
        <v>528</v>
      </c>
      <c r="C31" s="2046" t="s">
        <v>529</v>
      </c>
      <c r="D31" s="2046" t="s">
        <v>530</v>
      </c>
      <c r="E31" s="2050" t="s">
        <v>521</v>
      </c>
      <c r="F31" s="1594"/>
      <c r="G31" s="2029"/>
      <c r="H31" s="1564"/>
    </row>
    <row r="32" spans="1:8">
      <c r="A32" s="2039"/>
      <c r="B32" s="3544" t="s">
        <v>3545</v>
      </c>
      <c r="C32" s="2046" t="s">
        <v>531</v>
      </c>
      <c r="D32" s="2046" t="s">
        <v>522</v>
      </c>
      <c r="E32" s="2119" t="s">
        <v>523</v>
      </c>
      <c r="F32" s="2120"/>
      <c r="G32" s="2029"/>
      <c r="H32" s="1564"/>
    </row>
    <row r="33" spans="1:8">
      <c r="A33" s="2122" t="s">
        <v>1733</v>
      </c>
      <c r="B33" s="3544"/>
      <c r="C33" s="2046" t="s">
        <v>532</v>
      </c>
      <c r="D33" s="2046" t="s">
        <v>525</v>
      </c>
      <c r="E33" s="2046" t="s">
        <v>176</v>
      </c>
      <c r="F33" s="2071"/>
      <c r="G33" s="2121" t="s">
        <v>1841</v>
      </c>
      <c r="H33" s="1564"/>
    </row>
    <row r="34" spans="1:8">
      <c r="A34" s="2122" t="s">
        <v>1736</v>
      </c>
      <c r="B34" s="3544"/>
      <c r="C34" s="2050"/>
      <c r="D34" s="2050"/>
      <c r="E34" s="2046" t="s">
        <v>526</v>
      </c>
      <c r="F34" s="2047" t="s">
        <v>1845</v>
      </c>
      <c r="G34" s="2121" t="s">
        <v>2524</v>
      </c>
      <c r="H34" s="1564"/>
    </row>
    <row r="35" spans="1:8">
      <c r="A35" s="2030"/>
      <c r="B35" s="2124" t="s">
        <v>3026</v>
      </c>
      <c r="C35" s="2125" t="s">
        <v>3027</v>
      </c>
      <c r="D35" s="2125" t="s">
        <v>3028</v>
      </c>
      <c r="E35" s="2125" t="s">
        <v>3029</v>
      </c>
      <c r="F35" s="2052" t="s">
        <v>2353</v>
      </c>
      <c r="G35" s="2126" t="s">
        <v>2354</v>
      </c>
      <c r="H35" s="1564"/>
    </row>
    <row r="36" spans="1:8">
      <c r="A36" s="2039">
        <v>21</v>
      </c>
      <c r="B36" s="2050"/>
      <c r="C36" s="2127"/>
      <c r="D36" s="2127"/>
      <c r="E36" s="2050"/>
      <c r="F36" s="2128"/>
      <c r="G36" s="2129"/>
      <c r="H36" s="1564"/>
    </row>
    <row r="37" spans="1:8">
      <c r="A37" s="2039">
        <v>22</v>
      </c>
      <c r="B37" s="2050"/>
      <c r="C37" s="2019"/>
      <c r="D37" s="2019"/>
      <c r="E37" s="2050"/>
      <c r="F37" s="2106"/>
      <c r="G37" s="2022"/>
      <c r="H37" s="1564"/>
    </row>
    <row r="38" spans="1:8">
      <c r="A38" s="2039">
        <v>23</v>
      </c>
      <c r="B38" s="2050"/>
      <c r="C38" s="2019"/>
      <c r="D38" s="2019"/>
      <c r="E38" s="2050"/>
      <c r="F38" s="2106"/>
      <c r="G38" s="2022"/>
      <c r="H38" s="1564"/>
    </row>
    <row r="39" spans="1:8">
      <c r="A39" s="2039">
        <v>24</v>
      </c>
      <c r="B39" s="2050"/>
      <c r="C39" s="2019"/>
      <c r="D39" s="2019"/>
      <c r="E39" s="2050"/>
      <c r="F39" s="2106"/>
      <c r="G39" s="2022"/>
      <c r="H39" s="1564"/>
    </row>
    <row r="40" spans="1:8">
      <c r="A40" s="2039">
        <v>25</v>
      </c>
      <c r="B40" s="2050"/>
      <c r="C40" s="2019"/>
      <c r="D40" s="2019"/>
      <c r="E40" s="2050"/>
      <c r="F40" s="2106"/>
      <c r="G40" s="2022"/>
      <c r="H40" s="1564"/>
    </row>
    <row r="41" spans="1:8">
      <c r="A41" s="2039">
        <v>26</v>
      </c>
      <c r="B41" s="2050"/>
      <c r="C41" s="2019"/>
      <c r="D41" s="2019"/>
      <c r="E41" s="2050"/>
      <c r="F41" s="2106"/>
      <c r="G41" s="2022"/>
      <c r="H41" s="1564"/>
    </row>
    <row r="42" spans="1:8">
      <c r="A42" s="2039">
        <v>27</v>
      </c>
      <c r="B42" s="2050"/>
      <c r="C42" s="2019"/>
      <c r="D42" s="2019"/>
      <c r="E42" s="2050"/>
      <c r="F42" s="2106"/>
      <c r="G42" s="2022"/>
      <c r="H42" s="1564"/>
    </row>
    <row r="43" spans="1:8">
      <c r="A43" s="2039">
        <v>28</v>
      </c>
      <c r="B43" s="2050"/>
      <c r="C43" s="2019"/>
      <c r="D43" s="2019"/>
      <c r="E43" s="2050"/>
      <c r="F43" s="2106"/>
      <c r="G43" s="2022"/>
      <c r="H43" s="1564"/>
    </row>
    <row r="44" spans="1:8">
      <c r="A44" s="2039">
        <v>29</v>
      </c>
      <c r="B44" s="2050"/>
      <c r="C44" s="2019"/>
      <c r="D44" s="2019"/>
      <c r="E44" s="2050"/>
      <c r="F44" s="2106"/>
      <c r="G44" s="2022"/>
      <c r="H44" s="1564"/>
    </row>
    <row r="45" spans="1:8">
      <c r="A45" s="2039">
        <v>30</v>
      </c>
      <c r="B45" s="2050"/>
      <c r="C45" s="2019"/>
      <c r="D45" s="2019"/>
      <c r="E45" s="2050"/>
      <c r="F45" s="2106"/>
      <c r="G45" s="2022"/>
      <c r="H45" s="1564"/>
    </row>
    <row r="46" spans="1:8">
      <c r="A46" s="2039">
        <v>31</v>
      </c>
      <c r="B46" s="2050"/>
      <c r="C46" s="2019"/>
      <c r="D46" s="2019"/>
      <c r="E46" s="2050"/>
      <c r="F46" s="2106"/>
      <c r="G46" s="2022"/>
      <c r="H46" s="1564"/>
    </row>
    <row r="47" spans="1:8">
      <c r="A47" s="2039">
        <v>32</v>
      </c>
      <c r="B47" s="2050"/>
      <c r="C47" s="2019"/>
      <c r="D47" s="2019"/>
      <c r="E47" s="2050"/>
      <c r="F47" s="2106"/>
      <c r="G47" s="2022"/>
      <c r="H47" s="1564"/>
    </row>
    <row r="48" spans="1:8">
      <c r="A48" s="2039">
        <v>33</v>
      </c>
      <c r="B48" s="2050"/>
      <c r="C48" s="2019"/>
      <c r="D48" s="2019"/>
      <c r="E48" s="2050"/>
      <c r="F48" s="2106"/>
      <c r="G48" s="2022"/>
      <c r="H48" s="1564"/>
    </row>
    <row r="49" spans="1:8">
      <c r="A49" s="2039">
        <v>34</v>
      </c>
      <c r="B49" s="2050"/>
      <c r="C49" s="2019"/>
      <c r="D49" s="2019"/>
      <c r="E49" s="2050"/>
      <c r="F49" s="2106"/>
      <c r="G49" s="2022"/>
      <c r="H49" s="1564"/>
    </row>
    <row r="50" spans="1:8">
      <c r="A50" s="2039">
        <v>35</v>
      </c>
      <c r="B50" s="2050"/>
      <c r="C50" s="2019"/>
      <c r="D50" s="2019"/>
      <c r="E50" s="2019"/>
      <c r="F50" s="2106"/>
      <c r="G50" s="2022"/>
      <c r="H50" s="1564"/>
    </row>
    <row r="51" spans="1:8">
      <c r="A51" s="2039">
        <v>36</v>
      </c>
      <c r="B51" s="2050"/>
      <c r="C51" s="2019"/>
      <c r="D51" s="2019"/>
      <c r="E51" s="2050"/>
      <c r="F51" s="2106"/>
      <c r="G51" s="2022"/>
      <c r="H51" s="1564"/>
    </row>
    <row r="52" spans="1:8">
      <c r="A52" s="2039">
        <v>37</v>
      </c>
      <c r="B52" s="2050"/>
      <c r="C52" s="2019"/>
      <c r="D52" s="2019"/>
      <c r="E52" s="2050"/>
      <c r="F52" s="2106"/>
      <c r="G52" s="2022"/>
      <c r="H52" s="1564"/>
    </row>
    <row r="53" spans="1:8">
      <c r="A53" s="2039">
        <v>38</v>
      </c>
      <c r="B53" s="2050"/>
      <c r="C53" s="2019"/>
      <c r="D53" s="2019"/>
      <c r="E53" s="2050"/>
      <c r="F53" s="2106"/>
      <c r="G53" s="2022"/>
      <c r="H53" s="1564"/>
    </row>
    <row r="54" spans="1:8">
      <c r="A54" s="2039">
        <v>39</v>
      </c>
      <c r="B54" s="2050"/>
      <c r="C54" s="2019"/>
      <c r="D54" s="2019"/>
      <c r="E54" s="2050"/>
      <c r="F54" s="2106"/>
      <c r="G54" s="2022"/>
      <c r="H54" s="1564"/>
    </row>
    <row r="55" spans="1:8">
      <c r="A55" s="2039">
        <v>40</v>
      </c>
      <c r="B55" s="2050"/>
      <c r="C55" s="2019"/>
      <c r="D55" s="2019"/>
      <c r="E55" s="2050"/>
      <c r="F55" s="2106"/>
      <c r="G55" s="2022"/>
      <c r="H55" s="1564"/>
    </row>
    <row r="56" spans="1:8">
      <c r="A56" s="2039">
        <v>41</v>
      </c>
      <c r="B56" s="2050"/>
      <c r="C56" s="2019"/>
      <c r="D56" s="2019"/>
      <c r="E56" s="2050"/>
      <c r="F56" s="2106"/>
      <c r="G56" s="2022"/>
      <c r="H56" s="1564"/>
    </row>
    <row r="57" spans="1:8">
      <c r="A57" s="2039">
        <v>42</v>
      </c>
      <c r="B57" s="2050"/>
      <c r="C57" s="2019"/>
      <c r="D57" s="2019"/>
      <c r="E57" s="2050"/>
      <c r="F57" s="2106"/>
      <c r="G57" s="2022"/>
      <c r="H57" s="1564"/>
    </row>
    <row r="58" spans="1:8">
      <c r="A58" s="2039">
        <v>43</v>
      </c>
      <c r="B58" s="2050"/>
      <c r="C58" s="2019"/>
      <c r="D58" s="2019"/>
      <c r="E58" s="2050"/>
      <c r="F58" s="2106"/>
      <c r="G58" s="2022"/>
      <c r="H58" s="1564"/>
    </row>
    <row r="59" spans="1:8">
      <c r="A59" s="2039">
        <v>44</v>
      </c>
      <c r="B59" s="2050"/>
      <c r="C59" s="2019"/>
      <c r="D59" s="2019"/>
      <c r="E59" s="2050"/>
      <c r="F59" s="2106"/>
      <c r="G59" s="2022"/>
      <c r="H59" s="1564"/>
    </row>
    <row r="60" spans="1:8">
      <c r="A60" s="2039">
        <v>45</v>
      </c>
      <c r="B60" s="2050"/>
      <c r="C60" s="2019"/>
      <c r="D60" s="2019"/>
      <c r="E60" s="2050"/>
      <c r="F60" s="2106"/>
      <c r="G60" s="2022"/>
      <c r="H60" s="1564"/>
    </row>
    <row r="61" spans="1:8">
      <c r="A61" s="2039">
        <v>46</v>
      </c>
      <c r="B61" s="2050"/>
      <c r="C61" s="2019"/>
      <c r="D61" s="2019"/>
      <c r="E61" s="2050"/>
      <c r="F61" s="2106"/>
      <c r="G61" s="2022"/>
      <c r="H61" s="1564"/>
    </row>
    <row r="62" spans="1:8">
      <c r="A62" s="2039">
        <v>47</v>
      </c>
      <c r="B62" s="2050"/>
      <c r="C62" s="2019"/>
      <c r="D62" s="2019"/>
      <c r="E62" s="2050"/>
      <c r="F62" s="2106"/>
      <c r="G62" s="2022"/>
      <c r="H62" s="1564"/>
    </row>
    <row r="63" spans="1:8">
      <c r="A63" s="2030">
        <v>48</v>
      </c>
      <c r="B63" s="2072"/>
      <c r="C63" s="2015"/>
      <c r="D63" s="2015"/>
      <c r="E63" s="2072"/>
      <c r="F63" s="2066"/>
      <c r="G63" s="2130"/>
      <c r="H63" s="1564"/>
    </row>
    <row r="64" spans="1:8" ht="15.75" thickBot="1">
      <c r="A64" s="2067">
        <v>49</v>
      </c>
      <c r="B64" s="2135" t="s">
        <v>172</v>
      </c>
      <c r="C64" s="2020">
        <f>SUM(C36:C63)</f>
        <v>0</v>
      </c>
      <c r="D64" s="2020">
        <f>SUM(D36:D63)</f>
        <v>0</v>
      </c>
      <c r="E64" s="2136"/>
      <c r="F64" s="2137">
        <f>SUM(F36:F63)</f>
        <v>0</v>
      </c>
      <c r="G64" s="2138">
        <f>SUM(G36:G63)</f>
        <v>0</v>
      </c>
      <c r="H64" s="1564"/>
    </row>
    <row r="65" spans="1:8">
      <c r="A65" s="1541" t="s">
        <v>533</v>
      </c>
      <c r="G65" s="2139" t="s">
        <v>534</v>
      </c>
      <c r="H65" s="1564"/>
    </row>
    <row r="66" spans="1:8">
      <c r="A66" s="1641" t="s">
        <v>535</v>
      </c>
      <c r="B66" s="1641"/>
      <c r="C66" s="1641"/>
      <c r="D66" s="1641"/>
      <c r="E66" s="1641"/>
      <c r="F66" s="1641"/>
      <c r="G66" s="1641"/>
      <c r="H66" s="1564"/>
    </row>
    <row r="67" spans="1:8">
      <c r="A67" s="1586"/>
      <c r="B67" s="1586"/>
      <c r="C67" s="1586"/>
      <c r="D67" s="1586"/>
      <c r="E67" s="1586"/>
      <c r="F67" s="1586"/>
      <c r="G67" s="1586"/>
      <c r="H67" s="1564"/>
    </row>
    <row r="68" spans="1:8">
      <c r="A68" s="1579"/>
      <c r="B68" s="1579"/>
      <c r="C68" s="1579"/>
      <c r="D68" s="1579"/>
      <c r="E68" s="1579"/>
      <c r="F68" s="1579"/>
      <c r="G68" s="1579"/>
      <c r="H68" s="1564"/>
    </row>
    <row r="69" spans="1:8">
      <c r="A69" s="1579"/>
      <c r="B69" s="1579"/>
      <c r="C69" s="1579"/>
      <c r="D69" s="1579"/>
      <c r="E69" s="1579"/>
      <c r="F69" s="1579"/>
      <c r="G69" s="1579"/>
      <c r="H69" s="1564"/>
    </row>
    <row r="70" spans="1:8">
      <c r="A70" s="1579"/>
      <c r="B70" s="1579"/>
      <c r="C70" s="1579"/>
      <c r="D70" s="1579"/>
      <c r="E70" s="1579"/>
      <c r="F70" s="1579"/>
      <c r="G70" s="1579"/>
      <c r="H70" s="1564"/>
    </row>
    <row r="71" spans="1:8">
      <c r="A71" s="1579"/>
      <c r="B71" s="1579"/>
      <c r="C71" s="1579"/>
      <c r="D71" s="1579"/>
      <c r="E71" s="1579"/>
      <c r="F71" s="1579"/>
      <c r="G71" s="1579"/>
      <c r="H71" s="1564"/>
    </row>
    <row r="72" spans="1:8">
      <c r="A72" s="1579"/>
      <c r="B72" s="1579"/>
      <c r="C72" s="1579"/>
      <c r="D72" s="1579"/>
      <c r="E72" s="1579"/>
      <c r="F72" s="1579"/>
      <c r="G72" s="1579"/>
      <c r="H72" s="1564"/>
    </row>
    <row r="73" spans="1:8">
      <c r="A73" s="1579"/>
      <c r="B73" s="1579"/>
      <c r="C73" s="1579"/>
      <c r="D73" s="1579"/>
      <c r="E73" s="1579"/>
      <c r="F73" s="1579"/>
      <c r="G73" s="1579"/>
      <c r="H73" s="1564"/>
    </row>
    <row r="74" spans="1:8">
      <c r="A74" s="1564"/>
      <c r="B74" s="1564"/>
      <c r="C74" s="1564"/>
      <c r="D74" s="1564"/>
      <c r="E74" s="1564"/>
      <c r="F74" s="1564"/>
      <c r="G74" s="1564"/>
      <c r="H74" s="1564"/>
    </row>
    <row r="75" spans="1:8">
      <c r="A75" s="1564"/>
      <c r="B75" s="1564"/>
      <c r="C75" s="1564"/>
      <c r="D75" s="1564"/>
      <c r="E75" s="1564"/>
      <c r="F75" s="1564"/>
      <c r="G75" s="1564"/>
      <c r="H75" s="1564"/>
    </row>
    <row r="76" spans="1:8">
      <c r="A76" s="1564"/>
      <c r="B76" s="1564"/>
      <c r="C76" s="1564"/>
      <c r="D76" s="1564"/>
      <c r="E76" s="1564"/>
      <c r="F76" s="1564"/>
      <c r="G76" s="1564"/>
      <c r="H76" s="1564"/>
    </row>
    <row r="77" spans="1:8">
      <c r="A77" s="1564"/>
      <c r="B77" s="1564"/>
      <c r="C77" s="1564"/>
      <c r="D77" s="1564"/>
      <c r="E77" s="1564"/>
      <c r="F77" s="1564"/>
      <c r="G77" s="1564"/>
      <c r="H77" s="1564"/>
    </row>
    <row r="78" spans="1:8">
      <c r="A78" s="1564"/>
      <c r="B78" s="1564"/>
      <c r="C78" s="1564"/>
      <c r="D78" s="1564"/>
      <c r="E78" s="1564"/>
      <c r="F78" s="1564"/>
      <c r="G78" s="1564"/>
      <c r="H78" s="1564"/>
    </row>
    <row r="79" spans="1:8">
      <c r="A79" s="1564"/>
      <c r="B79" s="1564"/>
      <c r="C79" s="1564"/>
      <c r="D79" s="1564"/>
      <c r="E79" s="1564"/>
      <c r="F79" s="1564"/>
      <c r="G79" s="1564"/>
      <c r="H79" s="1564"/>
    </row>
    <row r="80" spans="1:8">
      <c r="A80" s="1564"/>
      <c r="B80" s="1564"/>
      <c r="C80" s="1564"/>
      <c r="D80" s="1564"/>
      <c r="E80" s="1564"/>
      <c r="F80" s="1564"/>
      <c r="G80" s="1564"/>
      <c r="H80" s="1564"/>
    </row>
    <row r="81" spans="1:8">
      <c r="A81" s="1564"/>
      <c r="B81" s="1564"/>
      <c r="C81" s="1564"/>
      <c r="D81" s="1564"/>
      <c r="E81" s="1564"/>
      <c r="F81" s="1564"/>
      <c r="G81" s="1564"/>
      <c r="H81" s="1564"/>
    </row>
    <row r="82" spans="1:8">
      <c r="A82" s="1564"/>
      <c r="B82" s="1564"/>
      <c r="C82" s="1564"/>
      <c r="D82" s="1564"/>
      <c r="E82" s="1564"/>
      <c r="F82" s="1564"/>
      <c r="G82" s="1564"/>
      <c r="H82" s="1564"/>
    </row>
    <row r="83" spans="1:8">
      <c r="A83" s="1564"/>
      <c r="B83" s="1564"/>
      <c r="C83" s="1564"/>
      <c r="D83" s="1564"/>
      <c r="E83" s="1564"/>
      <c r="F83" s="1564"/>
      <c r="G83" s="1564"/>
      <c r="H83" s="1564"/>
    </row>
    <row r="84" spans="1:8">
      <c r="A84" s="1564"/>
      <c r="B84" s="1564"/>
      <c r="C84" s="1564"/>
      <c r="D84" s="1564"/>
      <c r="E84" s="1564"/>
      <c r="F84" s="1564"/>
      <c r="G84" s="1564"/>
      <c r="H84" s="1564"/>
    </row>
    <row r="85" spans="1:8">
      <c r="A85" s="1564"/>
      <c r="B85" s="1564"/>
      <c r="C85" s="1564"/>
      <c r="D85" s="1564"/>
      <c r="E85" s="1564"/>
      <c r="F85" s="1564"/>
      <c r="G85" s="1564"/>
      <c r="H85" s="1564"/>
    </row>
    <row r="86" spans="1:8">
      <c r="A86" s="1564"/>
      <c r="B86" s="1564"/>
      <c r="C86" s="1564"/>
      <c r="D86" s="1564"/>
      <c r="E86" s="1564"/>
      <c r="F86" s="1564"/>
      <c r="G86" s="1564"/>
      <c r="H86" s="1564"/>
    </row>
    <row r="87" spans="1:8">
      <c r="A87" s="1564"/>
      <c r="B87" s="1564"/>
      <c r="C87" s="1564"/>
      <c r="D87" s="1564"/>
      <c r="E87" s="1564"/>
      <c r="F87" s="1564"/>
      <c r="G87" s="1564"/>
      <c r="H87" s="1564"/>
    </row>
    <row r="88" spans="1:8" ht="15.75">
      <c r="A88" s="1583"/>
      <c r="B88" s="1564"/>
      <c r="C88" s="1564"/>
      <c r="D88" s="1564"/>
      <c r="E88" s="1564"/>
      <c r="F88" s="1564"/>
      <c r="G88" s="1564"/>
      <c r="H88" s="1564"/>
    </row>
    <row r="89" spans="1:8">
      <c r="A89" s="1564"/>
      <c r="B89" s="1564"/>
      <c r="C89" s="1564"/>
      <c r="D89" s="1564"/>
      <c r="E89" s="1564"/>
      <c r="F89" s="1564"/>
      <c r="G89" s="1564"/>
      <c r="H89" s="1564"/>
    </row>
    <row r="90" spans="1:8">
      <c r="A90" s="1564"/>
      <c r="B90" s="1564"/>
      <c r="C90" s="1564"/>
      <c r="D90" s="1564"/>
      <c r="E90" s="1564"/>
      <c r="F90" s="1564"/>
      <c r="G90" s="1564"/>
      <c r="H90" s="1564"/>
    </row>
    <row r="91" spans="1:8">
      <c r="A91" s="1564"/>
      <c r="B91" s="1564"/>
      <c r="C91" s="1564"/>
      <c r="D91" s="1564"/>
      <c r="E91" s="1564"/>
      <c r="F91" s="1564"/>
      <c r="G91" s="1564"/>
      <c r="H91" s="1564"/>
    </row>
    <row r="92" spans="1:8">
      <c r="A92" s="1564"/>
      <c r="B92" s="1564"/>
      <c r="C92" s="1564"/>
      <c r="D92" s="1564"/>
      <c r="E92" s="1564"/>
      <c r="F92" s="1564"/>
      <c r="G92" s="1564"/>
      <c r="H92" s="1564"/>
    </row>
    <row r="93" spans="1:8">
      <c r="A93" s="1564"/>
      <c r="B93" s="1564"/>
      <c r="C93" s="1564"/>
      <c r="D93" s="1564"/>
      <c r="E93" s="1564"/>
      <c r="F93" s="1564"/>
      <c r="G93" s="1564"/>
      <c r="H93" s="1564"/>
    </row>
    <row r="94" spans="1:8">
      <c r="A94" s="1564"/>
      <c r="B94" s="1564"/>
      <c r="C94" s="1564"/>
      <c r="D94" s="1564"/>
      <c r="E94" s="1564"/>
      <c r="F94" s="1564"/>
      <c r="G94" s="1564"/>
      <c r="H94" s="1564"/>
    </row>
    <row r="95" spans="1:8">
      <c r="A95" s="1564"/>
      <c r="B95" s="1564"/>
      <c r="C95" s="1564"/>
      <c r="D95" s="1564"/>
      <c r="E95" s="1564"/>
      <c r="F95" s="1564"/>
      <c r="G95" s="1564"/>
      <c r="H95" s="1564"/>
    </row>
    <row r="96" spans="1:8">
      <c r="A96" s="1564"/>
      <c r="B96" s="1564"/>
      <c r="C96" s="1564"/>
      <c r="D96" s="1564"/>
      <c r="E96" s="1564"/>
      <c r="F96" s="1564"/>
      <c r="G96" s="1564"/>
      <c r="H96" s="1564"/>
    </row>
    <row r="97" spans="1:8">
      <c r="A97" s="1564"/>
      <c r="B97" s="1564"/>
      <c r="C97" s="1564"/>
      <c r="D97" s="1564"/>
      <c r="E97" s="1564"/>
      <c r="F97" s="1564"/>
      <c r="G97" s="1564"/>
      <c r="H97" s="1564"/>
    </row>
    <row r="98" spans="1:8">
      <c r="A98" s="1564"/>
      <c r="B98" s="1564"/>
      <c r="C98" s="1564"/>
      <c r="D98" s="1564"/>
      <c r="E98" s="1564"/>
      <c r="F98" s="1564"/>
      <c r="G98" s="1564"/>
      <c r="H98" s="1564"/>
    </row>
    <row r="99" spans="1:8">
      <c r="A99" s="1564"/>
      <c r="B99" s="1564"/>
      <c r="C99" s="1564"/>
      <c r="D99" s="1564"/>
      <c r="E99" s="1564"/>
      <c r="F99" s="1564"/>
      <c r="G99" s="1564"/>
      <c r="H99" s="1564"/>
    </row>
    <row r="100" spans="1:8">
      <c r="A100" s="1564"/>
      <c r="B100" s="1564"/>
      <c r="C100" s="1564"/>
      <c r="D100" s="1564"/>
      <c r="E100" s="1564"/>
      <c r="F100" s="1564"/>
      <c r="G100" s="1564"/>
      <c r="H100" s="1564"/>
    </row>
    <row r="101" spans="1:8">
      <c r="A101" s="1564"/>
      <c r="B101" s="1564"/>
      <c r="C101" s="1564"/>
      <c r="D101" s="1564"/>
      <c r="E101" s="1564"/>
      <c r="F101" s="1564"/>
      <c r="G101" s="1564"/>
      <c r="H101" s="1564"/>
    </row>
    <row r="102" spans="1:8">
      <c r="A102" s="1564"/>
      <c r="B102" s="1564"/>
      <c r="C102" s="1564"/>
      <c r="D102" s="1564"/>
      <c r="E102" s="1564"/>
      <c r="F102" s="1564"/>
      <c r="G102" s="1564"/>
      <c r="H102" s="1564"/>
    </row>
    <row r="103" spans="1:8">
      <c r="A103" s="1564"/>
      <c r="B103" s="1564"/>
      <c r="C103" s="1564"/>
      <c r="D103" s="1564"/>
      <c r="E103" s="1564"/>
      <c r="F103" s="1564"/>
      <c r="G103" s="1564"/>
      <c r="H103" s="1564"/>
    </row>
    <row r="104" spans="1:8">
      <c r="A104" s="1564"/>
      <c r="B104" s="1564"/>
      <c r="C104" s="1564"/>
      <c r="D104" s="1564"/>
      <c r="E104" s="1564"/>
      <c r="F104" s="1564"/>
      <c r="G104" s="1564"/>
      <c r="H104" s="1564"/>
    </row>
    <row r="105" spans="1:8">
      <c r="A105" s="1564"/>
      <c r="B105" s="1564"/>
      <c r="C105" s="1564"/>
      <c r="D105" s="1564"/>
      <c r="E105" s="1564"/>
      <c r="F105" s="1564"/>
      <c r="G105" s="1564"/>
      <c r="H105" s="1564"/>
    </row>
    <row r="106" spans="1:8">
      <c r="A106" s="1564"/>
      <c r="B106" s="1564"/>
      <c r="C106" s="1564"/>
      <c r="D106" s="1564"/>
      <c r="E106" s="1564"/>
      <c r="F106" s="1564"/>
      <c r="G106" s="1564"/>
      <c r="H106" s="1564"/>
    </row>
    <row r="107" spans="1:8">
      <c r="A107" s="1564"/>
      <c r="B107" s="1564"/>
      <c r="C107" s="1564"/>
      <c r="D107" s="1564"/>
      <c r="E107" s="1564"/>
      <c r="F107" s="1564"/>
      <c r="G107" s="1564"/>
      <c r="H107" s="1564"/>
    </row>
    <row r="108" spans="1:8">
      <c r="A108" s="1564"/>
      <c r="B108" s="1564"/>
      <c r="C108" s="1564"/>
      <c r="D108" s="1564"/>
      <c r="E108" s="1564"/>
      <c r="F108" s="1564"/>
      <c r="G108" s="1564"/>
      <c r="H108" s="1564"/>
    </row>
    <row r="109" spans="1:8">
      <c r="A109" s="1564"/>
      <c r="B109" s="1564"/>
      <c r="C109" s="1564"/>
      <c r="D109" s="1564"/>
      <c r="E109" s="1564"/>
      <c r="F109" s="1564"/>
      <c r="G109" s="1564"/>
      <c r="H109" s="1564"/>
    </row>
    <row r="110" spans="1:8">
      <c r="A110" s="1564"/>
      <c r="B110" s="1564"/>
      <c r="C110" s="1564"/>
      <c r="D110" s="1564"/>
      <c r="E110" s="1564"/>
      <c r="F110" s="1564"/>
      <c r="G110" s="1564"/>
      <c r="H110" s="1564"/>
    </row>
    <row r="111" spans="1:8">
      <c r="A111" s="1564"/>
      <c r="B111" s="1564"/>
      <c r="C111" s="1564"/>
      <c r="D111" s="1564"/>
      <c r="E111" s="1564"/>
      <c r="F111" s="1564"/>
      <c r="G111" s="1564"/>
      <c r="H111" s="1564"/>
    </row>
    <row r="112" spans="1:8">
      <c r="A112" s="1564"/>
      <c r="B112" s="1564"/>
      <c r="C112" s="1564"/>
      <c r="D112" s="1564"/>
      <c r="E112" s="1564"/>
      <c r="F112" s="1564"/>
      <c r="G112" s="1564"/>
      <c r="H112" s="1564"/>
    </row>
    <row r="113" spans="1:8">
      <c r="A113" s="1564"/>
      <c r="B113" s="1564"/>
      <c r="C113" s="1564"/>
      <c r="D113" s="1564"/>
      <c r="E113" s="1564"/>
      <c r="F113" s="1564"/>
      <c r="G113" s="1564"/>
      <c r="H113" s="1564"/>
    </row>
    <row r="114" spans="1:8">
      <c r="A114" s="1564"/>
      <c r="B114" s="1564"/>
      <c r="C114" s="1564"/>
      <c r="D114" s="1564"/>
      <c r="E114" s="1564"/>
      <c r="F114" s="1564"/>
      <c r="G114" s="1564"/>
      <c r="H114" s="1564"/>
    </row>
    <row r="115" spans="1:8">
      <c r="A115" s="1564"/>
      <c r="B115" s="1564"/>
      <c r="C115" s="1564"/>
      <c r="D115" s="1564"/>
      <c r="E115" s="1564"/>
      <c r="F115" s="1564"/>
      <c r="G115" s="1564"/>
      <c r="H115" s="1564"/>
    </row>
    <row r="116" spans="1:8">
      <c r="A116" s="1564"/>
      <c r="B116" s="1564"/>
      <c r="C116" s="1564"/>
      <c r="D116" s="1564"/>
      <c r="E116" s="1564"/>
      <c r="F116" s="1564"/>
      <c r="G116" s="1564"/>
      <c r="H116" s="1564"/>
    </row>
    <row r="117" spans="1:8">
      <c r="A117" s="1564"/>
      <c r="B117" s="1564"/>
      <c r="C117" s="1564"/>
      <c r="D117" s="1564"/>
      <c r="E117" s="1564"/>
      <c r="F117" s="1564"/>
      <c r="G117" s="1564"/>
      <c r="H117" s="1564"/>
    </row>
    <row r="118" spans="1:8">
      <c r="A118" s="1564"/>
      <c r="B118" s="1564"/>
      <c r="C118" s="1564"/>
      <c r="D118" s="1564"/>
      <c r="E118" s="1564"/>
      <c r="F118" s="1564"/>
      <c r="G118" s="1564"/>
      <c r="H118" s="1564"/>
    </row>
    <row r="119" spans="1:8">
      <c r="A119" s="1564"/>
      <c r="B119" s="1564"/>
      <c r="C119" s="1564"/>
      <c r="D119" s="1564"/>
      <c r="E119" s="1564"/>
      <c r="F119" s="1564"/>
      <c r="G119" s="1564"/>
      <c r="H119" s="1564"/>
    </row>
    <row r="120" spans="1:8">
      <c r="A120" s="1564"/>
      <c r="B120" s="1564"/>
      <c r="C120" s="1564"/>
      <c r="D120" s="1564"/>
      <c r="E120" s="1564"/>
      <c r="F120" s="1564"/>
      <c r="G120" s="1564"/>
      <c r="H120" s="1564"/>
    </row>
    <row r="121" spans="1:8">
      <c r="A121" s="1564"/>
      <c r="B121" s="1564"/>
      <c r="C121" s="1564"/>
      <c r="D121" s="1564"/>
      <c r="E121" s="1564"/>
      <c r="F121" s="1564"/>
      <c r="G121" s="1564"/>
      <c r="H121" s="1564"/>
    </row>
    <row r="122" spans="1:8">
      <c r="A122" s="1564"/>
      <c r="B122" s="1564"/>
      <c r="C122" s="1564"/>
      <c r="D122" s="1564"/>
      <c r="E122" s="1564"/>
      <c r="F122" s="1564"/>
      <c r="G122" s="1564"/>
      <c r="H122" s="1564"/>
    </row>
    <row r="123" spans="1:8">
      <c r="A123" s="1564"/>
      <c r="B123" s="1564"/>
      <c r="C123" s="1564"/>
      <c r="D123" s="1564"/>
      <c r="E123" s="1564"/>
      <c r="F123" s="1564"/>
      <c r="G123" s="1564"/>
      <c r="H123" s="1564"/>
    </row>
    <row r="124" spans="1:8">
      <c r="A124" s="1564"/>
      <c r="B124" s="1564"/>
      <c r="C124" s="1564"/>
      <c r="D124" s="1564"/>
      <c r="E124" s="1564"/>
      <c r="F124" s="1564"/>
      <c r="G124" s="1564"/>
      <c r="H124" s="1564"/>
    </row>
    <row r="125" spans="1:8">
      <c r="A125" s="1564"/>
      <c r="B125" s="1564"/>
      <c r="C125" s="1564"/>
      <c r="D125" s="1564"/>
      <c r="E125" s="1564"/>
      <c r="F125" s="1564"/>
      <c r="G125" s="1564"/>
      <c r="H125" s="1564"/>
    </row>
    <row r="126" spans="1:8">
      <c r="A126" s="1564"/>
      <c r="B126" s="1564"/>
      <c r="C126" s="1564"/>
      <c r="D126" s="1564"/>
      <c r="E126" s="1564"/>
      <c r="F126" s="1564"/>
      <c r="G126" s="1564"/>
      <c r="H126" s="1564"/>
    </row>
    <row r="127" spans="1:8">
      <c r="A127" s="1564"/>
      <c r="B127" s="1564"/>
      <c r="C127" s="1564"/>
      <c r="D127" s="1564"/>
      <c r="E127" s="1564"/>
      <c r="F127" s="1564"/>
      <c r="G127" s="1564"/>
      <c r="H127" s="1564"/>
    </row>
    <row r="128" spans="1:8">
      <c r="A128" s="1564"/>
      <c r="B128" s="1564"/>
      <c r="C128" s="1564"/>
      <c r="D128" s="1564"/>
      <c r="E128" s="1564"/>
      <c r="F128" s="1564"/>
      <c r="G128" s="1564"/>
      <c r="H128" s="1564"/>
    </row>
    <row r="129" spans="1:8">
      <c r="A129" s="1564"/>
      <c r="B129" s="1564"/>
      <c r="C129" s="1564"/>
      <c r="D129" s="1564"/>
      <c r="E129" s="1564"/>
      <c r="F129" s="1564"/>
      <c r="G129" s="1564"/>
      <c r="H129" s="1564"/>
    </row>
    <row r="130" spans="1:8">
      <c r="A130" s="1564"/>
      <c r="B130" s="1564"/>
      <c r="C130" s="1564"/>
      <c r="D130" s="1564"/>
      <c r="E130" s="1564"/>
      <c r="F130" s="1564"/>
      <c r="G130" s="1564"/>
      <c r="H130" s="1564"/>
    </row>
    <row r="131" spans="1:8">
      <c r="A131" s="1564"/>
      <c r="B131" s="1564"/>
      <c r="C131" s="1564"/>
      <c r="D131" s="1564"/>
      <c r="E131" s="1564"/>
      <c r="F131" s="1564"/>
      <c r="G131" s="1564"/>
      <c r="H131" s="1564"/>
    </row>
    <row r="132" spans="1:8">
      <c r="A132" s="1564"/>
      <c r="B132" s="1564"/>
      <c r="C132" s="1564"/>
      <c r="D132" s="1564"/>
      <c r="E132" s="1564"/>
      <c r="F132" s="1564"/>
      <c r="G132" s="1564"/>
      <c r="H132" s="1564"/>
    </row>
    <row r="133" spans="1:8">
      <c r="A133" s="1564"/>
      <c r="B133" s="1564"/>
      <c r="C133" s="1564"/>
      <c r="D133" s="1564"/>
      <c r="E133" s="1564"/>
      <c r="F133" s="1564"/>
      <c r="G133" s="1564"/>
      <c r="H133" s="1564"/>
    </row>
    <row r="134" spans="1:8">
      <c r="A134" s="1564"/>
      <c r="B134" s="1564"/>
      <c r="C134" s="1564"/>
      <c r="D134" s="1564"/>
      <c r="E134" s="1564"/>
      <c r="F134" s="1564"/>
      <c r="G134" s="1564"/>
      <c r="H134" s="1564"/>
    </row>
    <row r="135" spans="1:8">
      <c r="A135" s="1564"/>
      <c r="B135" s="1564"/>
      <c r="C135" s="1564"/>
      <c r="D135" s="1564"/>
      <c r="E135" s="1564"/>
      <c r="F135" s="1564"/>
      <c r="G135" s="1564"/>
      <c r="H135" s="1564"/>
    </row>
    <row r="136" spans="1:8">
      <c r="A136" s="1564"/>
      <c r="B136" s="1564"/>
      <c r="C136" s="1564"/>
      <c r="D136" s="1564"/>
      <c r="E136" s="1564"/>
      <c r="F136" s="1564"/>
      <c r="G136" s="1564"/>
      <c r="H136" s="1564"/>
    </row>
    <row r="137" spans="1:8">
      <c r="A137" s="1564"/>
      <c r="B137" s="1564"/>
      <c r="C137" s="1564"/>
      <c r="D137" s="1564"/>
      <c r="E137" s="1564"/>
      <c r="F137" s="1564"/>
      <c r="G137" s="1564"/>
      <c r="H137" s="1564"/>
    </row>
    <row r="138" spans="1:8">
      <c r="A138" s="1564"/>
      <c r="B138" s="1564"/>
      <c r="C138" s="1564"/>
      <c r="D138" s="1564"/>
      <c r="E138" s="1564"/>
      <c r="F138" s="1564"/>
      <c r="G138" s="1564"/>
      <c r="H138" s="1564"/>
    </row>
    <row r="139" spans="1:8">
      <c r="A139" s="1564"/>
      <c r="B139" s="1564"/>
      <c r="C139" s="1564"/>
      <c r="D139" s="1564"/>
      <c r="E139" s="1564"/>
      <c r="F139" s="1564"/>
      <c r="G139" s="1564"/>
      <c r="H139" s="1564"/>
    </row>
    <row r="140" spans="1:8">
      <c r="A140" s="1564"/>
      <c r="B140" s="1564"/>
      <c r="C140" s="1564"/>
      <c r="D140" s="1564"/>
      <c r="E140" s="1564"/>
      <c r="F140" s="1564"/>
      <c r="G140" s="1564"/>
      <c r="H140" s="1564"/>
    </row>
    <row r="141" spans="1:8">
      <c r="A141" s="1564"/>
      <c r="B141" s="1564"/>
      <c r="C141" s="1564"/>
      <c r="D141" s="1564"/>
      <c r="E141" s="1564"/>
      <c r="F141" s="1564"/>
      <c r="G141" s="1564"/>
      <c r="H141" s="1564"/>
    </row>
    <row r="142" spans="1:8">
      <c r="A142" s="1564"/>
      <c r="B142" s="1564"/>
      <c r="C142" s="1564"/>
      <c r="D142" s="1564"/>
      <c r="E142" s="1564"/>
      <c r="F142" s="1564"/>
      <c r="G142" s="1564"/>
      <c r="H142" s="1564"/>
    </row>
    <row r="143" spans="1:8">
      <c r="A143" s="1564"/>
      <c r="B143" s="1564"/>
      <c r="C143" s="1564"/>
      <c r="D143" s="1564"/>
      <c r="E143" s="1564"/>
      <c r="F143" s="1564"/>
      <c r="G143" s="1564"/>
      <c r="H143" s="1564"/>
    </row>
    <row r="144" spans="1:8">
      <c r="A144" s="1564"/>
      <c r="B144" s="1564"/>
      <c r="C144" s="1564"/>
      <c r="D144" s="1564"/>
      <c r="E144" s="1564"/>
      <c r="F144" s="1564"/>
      <c r="G144" s="1564"/>
      <c r="H144" s="1564"/>
    </row>
    <row r="145" spans="1:8">
      <c r="A145" s="1564"/>
      <c r="B145" s="1564"/>
      <c r="C145" s="1564"/>
      <c r="D145" s="1564"/>
      <c r="E145" s="1564"/>
      <c r="F145" s="1564"/>
      <c r="G145" s="1564"/>
      <c r="H145" s="1564"/>
    </row>
    <row r="146" spans="1:8">
      <c r="A146" s="1564"/>
      <c r="B146" s="1564"/>
      <c r="C146" s="1564"/>
      <c r="D146" s="1564"/>
      <c r="E146" s="1564"/>
      <c r="F146" s="1564"/>
      <c r="G146" s="1564"/>
      <c r="H146" s="1564"/>
    </row>
    <row r="147" spans="1:8">
      <c r="A147" s="1564"/>
      <c r="B147" s="1564"/>
      <c r="C147" s="1564"/>
      <c r="D147" s="1564"/>
      <c r="E147" s="1564"/>
      <c r="F147" s="1564"/>
      <c r="G147" s="1564"/>
      <c r="H147" s="1564"/>
    </row>
    <row r="148" spans="1:8">
      <c r="A148" s="1564"/>
      <c r="B148" s="1564"/>
      <c r="C148" s="1564"/>
      <c r="D148" s="1564"/>
      <c r="E148" s="1564"/>
      <c r="F148" s="1564"/>
      <c r="G148" s="1564"/>
      <c r="H148" s="1564"/>
    </row>
    <row r="149" spans="1:8">
      <c r="A149" s="1564"/>
      <c r="B149" s="1564"/>
      <c r="C149" s="1564"/>
      <c r="D149" s="1564"/>
      <c r="E149" s="1564"/>
      <c r="F149" s="1564"/>
      <c r="G149" s="1564"/>
      <c r="H149" s="1564"/>
    </row>
    <row r="150" spans="1:8">
      <c r="A150" s="1564"/>
      <c r="B150" s="1564"/>
      <c r="C150" s="1564"/>
      <c r="D150" s="1564"/>
      <c r="E150" s="1564"/>
      <c r="F150" s="1564"/>
      <c r="G150" s="1564"/>
      <c r="H150" s="1564"/>
    </row>
    <row r="151" spans="1:8">
      <c r="A151" s="1564"/>
      <c r="B151" s="1564"/>
      <c r="C151" s="1564"/>
      <c r="D151" s="1564"/>
      <c r="E151" s="1564"/>
      <c r="F151" s="1564"/>
      <c r="G151" s="1564"/>
      <c r="H151" s="1564"/>
    </row>
  </sheetData>
  <mergeCells count="2">
    <mergeCell ref="B6:B8"/>
    <mergeCell ref="B32:B34"/>
  </mergeCells>
  <pageMargins left="0.5" right="0.5" top="0.5" bottom="0.5" header="0.5" footer="0.5"/>
  <pageSetup scale="68" orientation="portrait" r:id="rId1"/>
  <headerFooter alignWithMargins="0"/>
  <rowBreaks count="1" manualBreakCount="1">
    <brk id="66"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70" zoomScaleNormal="100" zoomScaleSheetLayoutView="70" workbookViewId="0"/>
  </sheetViews>
  <sheetFormatPr defaultRowHeight="15"/>
  <cols>
    <col min="1" max="1" width="4" style="1586" customWidth="1"/>
    <col min="2" max="2" width="43.44140625" style="1586" customWidth="1"/>
    <col min="3" max="3" width="19.21875" style="1586" bestFit="1" customWidth="1"/>
    <col min="4" max="4" width="14.6640625" style="1586" bestFit="1" customWidth="1"/>
    <col min="5" max="5" width="15.5546875" style="1586" customWidth="1"/>
    <col min="6" max="6" width="20.33203125" style="1586" customWidth="1"/>
    <col min="7" max="16384" width="8.88671875" style="1586"/>
  </cols>
  <sheetData>
    <row r="1" spans="1:6" ht="15.75" thickBot="1"/>
    <row r="2" spans="1:6" ht="15.75" thickTop="1">
      <c r="A2" s="1804" t="s">
        <v>3295</v>
      </c>
      <c r="B2" s="1805"/>
      <c r="C2" s="1806" t="s">
        <v>3296</v>
      </c>
      <c r="D2" s="1807" t="s">
        <v>1806</v>
      </c>
      <c r="E2" s="1810" t="s">
        <v>1807</v>
      </c>
      <c r="F2" s="1809"/>
    </row>
    <row r="3" spans="1:6">
      <c r="A3" s="1811" t="str">
        <f>'[24]Data Sheet'!$C$25</f>
        <v xml:space="preserve"> </v>
      </c>
      <c r="B3" s="1543"/>
      <c r="C3" s="1812" t="s">
        <v>3297</v>
      </c>
      <c r="D3" s="1572" t="s">
        <v>3315</v>
      </c>
      <c r="E3" s="1815"/>
      <c r="F3" s="1814"/>
    </row>
    <row r="4" spans="1:6">
      <c r="A4" s="2908" t="str">
        <f>'Data Sheet'!$C$25</f>
        <v>Orange &amp; Rockland Utilities, Inc</v>
      </c>
      <c r="B4" s="1543"/>
      <c r="C4" s="1812" t="s">
        <v>3299</v>
      </c>
      <c r="D4" s="1992" t="str">
        <f>'Data Sheet'!$C$40</f>
        <v>April 30, 2017</v>
      </c>
      <c r="E4" s="1604"/>
      <c r="F4" s="1604" t="str">
        <f>'Data Sheet'!$C$38</f>
        <v>December 31, 2016</v>
      </c>
    </row>
    <row r="5" spans="1:6">
      <c r="A5" s="2140" t="s">
        <v>3957</v>
      </c>
      <c r="B5" s="1820"/>
      <c r="C5" s="1820"/>
      <c r="D5" s="1820"/>
      <c r="E5" s="1820"/>
      <c r="F5" s="1822"/>
    </row>
    <row r="6" spans="1:6">
      <c r="A6" s="1811" t="s">
        <v>3958</v>
      </c>
      <c r="B6" s="1812"/>
      <c r="C6" s="1812"/>
      <c r="D6" s="1812"/>
      <c r="E6" s="1580"/>
      <c r="F6" s="1814"/>
    </row>
    <row r="7" spans="1:6">
      <c r="A7" s="1811" t="s">
        <v>3959</v>
      </c>
      <c r="B7" s="1812"/>
      <c r="C7" s="1812"/>
      <c r="D7" s="1812"/>
      <c r="E7" s="1812"/>
      <c r="F7" s="1814"/>
    </row>
    <row r="8" spans="1:6">
      <c r="A8" s="1823" t="s">
        <v>3960</v>
      </c>
      <c r="B8" s="1824"/>
      <c r="C8" s="1824"/>
      <c r="D8" s="1824"/>
      <c r="E8" s="1824"/>
      <c r="F8" s="1825"/>
    </row>
    <row r="9" spans="1:6">
      <c r="A9" s="1823" t="s">
        <v>3961</v>
      </c>
      <c r="B9" s="1824"/>
      <c r="C9" s="1824"/>
      <c r="D9" s="1824"/>
      <c r="E9" s="1824"/>
      <c r="F9" s="1825"/>
    </row>
    <row r="10" spans="1:6">
      <c r="A10" s="1823" t="s">
        <v>3962</v>
      </c>
      <c r="B10" s="1824"/>
      <c r="C10" s="1824"/>
      <c r="D10" s="1824"/>
      <c r="E10" s="1824"/>
      <c r="F10" s="1825"/>
    </row>
    <row r="11" spans="1:6">
      <c r="A11" s="1823" t="s">
        <v>3963</v>
      </c>
      <c r="B11" s="1824"/>
      <c r="C11" s="1824"/>
      <c r="D11" s="1824"/>
      <c r="E11" s="1824"/>
      <c r="F11" s="1825"/>
    </row>
    <row r="12" spans="1:6">
      <c r="A12" s="1823" t="s">
        <v>3964</v>
      </c>
      <c r="B12" s="1824"/>
      <c r="C12" s="1824"/>
      <c r="D12" s="1824"/>
      <c r="E12" s="1824"/>
      <c r="F12" s="1825"/>
    </row>
    <row r="13" spans="1:6">
      <c r="A13" s="1823" t="s">
        <v>3965</v>
      </c>
      <c r="B13" s="1824"/>
      <c r="C13" s="1824"/>
      <c r="D13" s="1824"/>
      <c r="E13" s="1824"/>
      <c r="F13" s="1825"/>
    </row>
    <row r="14" spans="1:6">
      <c r="A14" s="2775" t="s">
        <v>4412</v>
      </c>
      <c r="B14" s="2776"/>
      <c r="C14" s="2776"/>
      <c r="D14" s="2776"/>
      <c r="E14" s="2776"/>
      <c r="F14" s="2777"/>
    </row>
    <row r="15" spans="1:6">
      <c r="A15" s="2141" t="s">
        <v>1733</v>
      </c>
      <c r="B15" s="1829"/>
      <c r="C15" s="2142"/>
      <c r="D15" s="2142"/>
      <c r="E15" s="2142" t="s">
        <v>3966</v>
      </c>
      <c r="F15" s="2143"/>
    </row>
    <row r="16" spans="1:6">
      <c r="A16" s="1832" t="s">
        <v>1736</v>
      </c>
      <c r="B16" s="2144"/>
      <c r="C16" s="1839" t="s">
        <v>3967</v>
      </c>
      <c r="D16" s="1839"/>
      <c r="E16" s="1839" t="s">
        <v>3968</v>
      </c>
      <c r="F16" s="2145" t="s">
        <v>3969</v>
      </c>
    </row>
    <row r="17" spans="1:6">
      <c r="A17" s="1832"/>
      <c r="B17" s="2146" t="s">
        <v>1788</v>
      </c>
      <c r="C17" s="1839" t="s">
        <v>3970</v>
      </c>
      <c r="D17" s="1839" t="s">
        <v>3971</v>
      </c>
      <c r="E17" s="1839" t="s">
        <v>3972</v>
      </c>
      <c r="F17" s="2145" t="s">
        <v>3973</v>
      </c>
    </row>
    <row r="18" spans="1:6">
      <c r="A18" s="2147"/>
      <c r="B18" s="1838" t="s">
        <v>3026</v>
      </c>
      <c r="C18" s="1839" t="s">
        <v>3027</v>
      </c>
      <c r="D18" s="1839" t="s">
        <v>3028</v>
      </c>
      <c r="E18" s="1839" t="s">
        <v>3029</v>
      </c>
      <c r="F18" s="2145" t="s">
        <v>2353</v>
      </c>
    </row>
    <row r="19" spans="1:6" ht="15.75">
      <c r="A19" s="2148">
        <v>1</v>
      </c>
      <c r="B19" s="2149" t="s">
        <v>3974</v>
      </c>
      <c r="C19" s="2150"/>
      <c r="D19" s="2150"/>
      <c r="E19" s="2150"/>
      <c r="F19" s="2151"/>
    </row>
    <row r="20" spans="1:6">
      <c r="A20" s="2148">
        <v>2</v>
      </c>
      <c r="B20" s="1852"/>
      <c r="C20" s="1853"/>
      <c r="D20" s="1856"/>
      <c r="E20" s="1856"/>
      <c r="F20" s="1857"/>
    </row>
    <row r="21" spans="1:6">
      <c r="A21" s="2148">
        <v>3</v>
      </c>
      <c r="B21" s="1852"/>
      <c r="C21" s="1853"/>
      <c r="D21" s="1856"/>
      <c r="E21" s="1861"/>
      <c r="F21" s="1862"/>
    </row>
    <row r="22" spans="1:6">
      <c r="A22" s="2148">
        <v>4</v>
      </c>
      <c r="B22" s="1852"/>
      <c r="C22" s="1853"/>
      <c r="D22" s="1861"/>
      <c r="E22" s="1861"/>
      <c r="F22" s="1862"/>
    </row>
    <row r="23" spans="1:6">
      <c r="A23" s="2148">
        <v>5</v>
      </c>
      <c r="B23" s="1852"/>
      <c r="C23" s="1853"/>
      <c r="D23" s="1861"/>
      <c r="E23" s="1861"/>
      <c r="F23" s="1862"/>
    </row>
    <row r="24" spans="1:6">
      <c r="A24" s="2148">
        <v>6</v>
      </c>
      <c r="B24" s="1852"/>
      <c r="C24" s="1853"/>
      <c r="D24" s="1867"/>
      <c r="E24" s="1867"/>
      <c r="F24" s="1868"/>
    </row>
    <row r="25" spans="1:6">
      <c r="A25" s="2148">
        <v>7</v>
      </c>
      <c r="B25" s="1852"/>
      <c r="C25" s="1853"/>
      <c r="D25" s="1871"/>
      <c r="E25" s="1871"/>
      <c r="F25" s="1872"/>
    </row>
    <row r="26" spans="1:6">
      <c r="A26" s="2148">
        <v>8</v>
      </c>
      <c r="B26" s="1852"/>
      <c r="C26" s="1853"/>
      <c r="D26" s="1861"/>
      <c r="E26" s="1856"/>
      <c r="F26" s="1857"/>
    </row>
    <row r="27" spans="1:6">
      <c r="A27" s="2148">
        <v>9</v>
      </c>
      <c r="B27" s="1852"/>
      <c r="C27" s="1853"/>
      <c r="D27" s="1861"/>
      <c r="E27" s="1861"/>
      <c r="F27" s="1862"/>
    </row>
    <row r="28" spans="1:6">
      <c r="A28" s="2148">
        <v>10</v>
      </c>
      <c r="B28" s="1852"/>
      <c r="C28" s="1853"/>
      <c r="D28" s="1861"/>
      <c r="E28" s="1861"/>
      <c r="F28" s="1862"/>
    </row>
    <row r="29" spans="1:6">
      <c r="A29" s="2148">
        <v>11</v>
      </c>
      <c r="B29" s="1852"/>
      <c r="C29" s="1853"/>
      <c r="D29" s="1861"/>
      <c r="E29" s="1861"/>
      <c r="F29" s="1862"/>
    </row>
    <row r="30" spans="1:6">
      <c r="A30" s="2148">
        <v>12</v>
      </c>
      <c r="B30" s="1852"/>
      <c r="C30" s="1853"/>
      <c r="D30" s="1861"/>
      <c r="E30" s="1861"/>
      <c r="F30" s="1862"/>
    </row>
    <row r="31" spans="1:6">
      <c r="A31" s="2148">
        <v>13</v>
      </c>
      <c r="B31" s="1852"/>
      <c r="C31" s="1853"/>
      <c r="D31" s="1861"/>
      <c r="E31" s="1861"/>
      <c r="F31" s="1862"/>
    </row>
    <row r="32" spans="1:6">
      <c r="A32" s="2148">
        <v>14</v>
      </c>
      <c r="B32" s="1852"/>
      <c r="C32" s="1853"/>
      <c r="D32" s="1861"/>
      <c r="E32" s="1861"/>
      <c r="F32" s="1862"/>
    </row>
    <row r="33" spans="1:6">
      <c r="A33" s="2148">
        <v>15</v>
      </c>
      <c r="B33" s="1852"/>
      <c r="C33" s="1853"/>
      <c r="D33" s="1861"/>
      <c r="E33" s="1861"/>
      <c r="F33" s="1862"/>
    </row>
    <row r="34" spans="1:6">
      <c r="A34" s="2148">
        <v>16</v>
      </c>
      <c r="B34" s="1852"/>
      <c r="C34" s="1853"/>
      <c r="D34" s="1874"/>
      <c r="E34" s="1874"/>
      <c r="F34" s="1875"/>
    </row>
    <row r="35" spans="1:6">
      <c r="A35" s="2148">
        <v>17</v>
      </c>
      <c r="B35" s="1852"/>
      <c r="C35" s="1853"/>
      <c r="D35" s="1874"/>
      <c r="E35" s="1874"/>
      <c r="F35" s="1875"/>
    </row>
    <row r="36" spans="1:6">
      <c r="A36" s="2148">
        <v>18</v>
      </c>
      <c r="B36" s="1852"/>
      <c r="C36" s="1853"/>
      <c r="D36" s="1861"/>
      <c r="E36" s="1861"/>
      <c r="F36" s="1862"/>
    </row>
    <row r="37" spans="1:6">
      <c r="A37" s="2148">
        <v>19</v>
      </c>
      <c r="B37" s="1852"/>
      <c r="C37" s="1853"/>
      <c r="D37" s="1861"/>
      <c r="E37" s="1861"/>
      <c r="F37" s="1862"/>
    </row>
    <row r="38" spans="1:6">
      <c r="A38" s="2148">
        <v>20</v>
      </c>
      <c r="B38" s="1852"/>
      <c r="C38" s="1853"/>
      <c r="D38" s="1861"/>
      <c r="E38" s="1861"/>
      <c r="F38" s="1862"/>
    </row>
    <row r="39" spans="1:6" ht="15.75">
      <c r="A39" s="2148">
        <v>21</v>
      </c>
      <c r="B39" s="2149" t="s">
        <v>3975</v>
      </c>
      <c r="C39" s="2150"/>
      <c r="D39" s="2152"/>
      <c r="E39" s="2152"/>
      <c r="F39" s="2153"/>
    </row>
    <row r="40" spans="1:6">
      <c r="A40" s="2148">
        <v>22</v>
      </c>
      <c r="B40" s="1852"/>
      <c r="C40" s="1853"/>
      <c r="D40" s="1861"/>
      <c r="E40" s="1861"/>
      <c r="F40" s="1862"/>
    </row>
    <row r="41" spans="1:6">
      <c r="A41" s="2148">
        <v>23</v>
      </c>
      <c r="B41" s="1852"/>
      <c r="C41" s="1853"/>
      <c r="D41" s="1861"/>
      <c r="E41" s="1861"/>
      <c r="F41" s="1862"/>
    </row>
    <row r="42" spans="1:6">
      <c r="A42" s="2148">
        <v>24</v>
      </c>
      <c r="B42" s="1852"/>
      <c r="C42" s="1853"/>
      <c r="D42" s="1874"/>
      <c r="E42" s="1874"/>
      <c r="F42" s="1875"/>
    </row>
    <row r="43" spans="1:6">
      <c r="A43" s="2148">
        <v>25</v>
      </c>
      <c r="B43" s="1852"/>
      <c r="C43" s="1853"/>
      <c r="D43" s="1861"/>
      <c r="E43" s="1861"/>
      <c r="F43" s="1862"/>
    </row>
    <row r="44" spans="1:6">
      <c r="A44" s="2148">
        <v>26</v>
      </c>
      <c r="B44" s="1852"/>
      <c r="C44" s="1853"/>
      <c r="D44" s="1861"/>
      <c r="E44" s="1861"/>
      <c r="F44" s="1862"/>
    </row>
    <row r="45" spans="1:6">
      <c r="A45" s="2148">
        <v>27</v>
      </c>
      <c r="B45" s="1852"/>
      <c r="C45" s="1853"/>
      <c r="D45" s="1861"/>
      <c r="E45" s="1861"/>
      <c r="F45" s="1862"/>
    </row>
    <row r="46" spans="1:6">
      <c r="A46" s="2148">
        <v>28</v>
      </c>
      <c r="B46" s="1852"/>
      <c r="C46" s="1853"/>
      <c r="D46" s="1861"/>
      <c r="E46" s="1861"/>
      <c r="F46" s="1862"/>
    </row>
    <row r="47" spans="1:6">
      <c r="A47" s="2148">
        <v>29</v>
      </c>
      <c r="B47" s="1852"/>
      <c r="C47" s="1853"/>
      <c r="D47" s="1861"/>
      <c r="E47" s="1861"/>
      <c r="F47" s="1862"/>
    </row>
    <row r="48" spans="1:6">
      <c r="A48" s="2148">
        <v>30</v>
      </c>
      <c r="B48" s="1852"/>
      <c r="C48" s="1853"/>
      <c r="D48" s="1861"/>
      <c r="E48" s="1861"/>
      <c r="F48" s="1862"/>
    </row>
    <row r="49" spans="1:6">
      <c r="A49" s="2148">
        <v>31</v>
      </c>
      <c r="B49" s="1852"/>
      <c r="C49" s="1853"/>
      <c r="D49" s="1861"/>
      <c r="E49" s="1861"/>
      <c r="F49" s="1862"/>
    </row>
    <row r="50" spans="1:6">
      <c r="A50" s="2148">
        <v>32</v>
      </c>
      <c r="B50" s="1852"/>
      <c r="C50" s="1853"/>
      <c r="D50" s="1861"/>
      <c r="E50" s="1861"/>
      <c r="F50" s="1862"/>
    </row>
    <row r="51" spans="1:6">
      <c r="A51" s="2148">
        <v>33</v>
      </c>
      <c r="B51" s="1852"/>
      <c r="C51" s="1853"/>
      <c r="D51" s="1874"/>
      <c r="E51" s="1874"/>
      <c r="F51" s="1875"/>
    </row>
    <row r="52" spans="1:6">
      <c r="A52" s="2148">
        <v>34</v>
      </c>
      <c r="B52" s="1852"/>
      <c r="C52" s="1853"/>
      <c r="D52" s="1861"/>
      <c r="E52" s="1861"/>
      <c r="F52" s="1862"/>
    </row>
    <row r="53" spans="1:6">
      <c r="A53" s="2148">
        <v>35</v>
      </c>
      <c r="B53" s="1852"/>
      <c r="C53" s="1853"/>
      <c r="D53" s="1861"/>
      <c r="E53" s="1861"/>
      <c r="F53" s="1862"/>
    </row>
    <row r="54" spans="1:6">
      <c r="A54" s="2148">
        <v>36</v>
      </c>
      <c r="B54" s="1852"/>
      <c r="C54" s="1853"/>
      <c r="D54" s="1861"/>
      <c r="E54" s="1861"/>
      <c r="F54" s="1862"/>
    </row>
    <row r="55" spans="1:6">
      <c r="A55" s="2148">
        <v>37</v>
      </c>
      <c r="B55" s="1852"/>
      <c r="C55" s="1853"/>
      <c r="D55" s="1861"/>
      <c r="E55" s="1861"/>
      <c r="F55" s="1862"/>
    </row>
    <row r="56" spans="1:6">
      <c r="A56" s="2148">
        <v>38</v>
      </c>
      <c r="B56" s="1852"/>
      <c r="C56" s="1853"/>
      <c r="D56" s="1861"/>
      <c r="E56" s="1861"/>
      <c r="F56" s="1862"/>
    </row>
    <row r="57" spans="1:6">
      <c r="A57" s="2148">
        <v>39</v>
      </c>
      <c r="B57" s="1852"/>
      <c r="C57" s="1853"/>
      <c r="D57" s="1861"/>
      <c r="E57" s="1861"/>
      <c r="F57" s="1862"/>
    </row>
    <row r="58" spans="1:6" ht="15.75" thickBot="1">
      <c r="A58" s="2154">
        <v>40</v>
      </c>
      <c r="B58" s="1882"/>
      <c r="C58" s="1883"/>
      <c r="D58" s="1884"/>
      <c r="E58" s="1884"/>
      <c r="F58" s="1885"/>
    </row>
    <row r="59" spans="1:6" ht="15.75" thickTop="1">
      <c r="A59" s="1812"/>
      <c r="B59" s="1812"/>
      <c r="C59" s="1812"/>
      <c r="D59" s="1890"/>
      <c r="E59" s="1890"/>
      <c r="F59" s="1890"/>
    </row>
    <row r="60" spans="1:6">
      <c r="A60" s="1564" t="s">
        <v>4668</v>
      </c>
      <c r="B60" s="1564"/>
      <c r="C60" s="1564"/>
      <c r="D60" s="1564"/>
      <c r="E60" s="1564"/>
      <c r="F60" s="1564"/>
    </row>
    <row r="61" spans="1:6">
      <c r="A61" s="1579" t="s">
        <v>3976</v>
      </c>
      <c r="B61" s="1579"/>
      <c r="C61" s="1579"/>
      <c r="D61" s="1579"/>
      <c r="E61" s="1579"/>
      <c r="F61" s="1579"/>
    </row>
  </sheetData>
  <pageMargins left="0.7" right="0.7" top="0.75" bottom="0.75" header="0.3" footer="0.3"/>
  <pageSetup scale="6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178"/>
  <sheetViews>
    <sheetView defaultGridColor="0" view="pageBreakPreview" topLeftCell="A133" colorId="22" zoomScale="80" zoomScaleNormal="70" zoomScaleSheetLayoutView="80" workbookViewId="0"/>
  </sheetViews>
  <sheetFormatPr defaultColWidth="9.6640625" defaultRowHeight="15"/>
  <cols>
    <col min="1" max="1" width="4.6640625" style="1541" customWidth="1"/>
    <col min="2" max="2" width="56.21875" style="1541" customWidth="1"/>
    <col min="3" max="3" width="24.5546875" style="1541" customWidth="1"/>
    <col min="4" max="4" width="15.6640625" style="1541" customWidth="1"/>
    <col min="5" max="5" width="11.6640625" style="1541" customWidth="1"/>
    <col min="6" max="6" width="15.6640625" style="1541" customWidth="1"/>
    <col min="7" max="7" width="16.88671875" style="1541" bestFit="1" customWidth="1"/>
    <col min="8" max="16384" width="9.6640625" style="1541"/>
  </cols>
  <sheetData>
    <row r="1" spans="1:10" ht="18" customHeight="1">
      <c r="A1" s="2024" t="s">
        <v>1804</v>
      </c>
      <c r="B1" s="1694"/>
      <c r="C1" s="1694"/>
      <c r="D1" s="1897" t="s">
        <v>1347</v>
      </c>
      <c r="E1" s="1694"/>
      <c r="F1" s="1897" t="s">
        <v>1806</v>
      </c>
      <c r="G1" s="1958" t="s">
        <v>1807</v>
      </c>
      <c r="H1" s="1564"/>
      <c r="I1" s="1564"/>
      <c r="J1" s="1564"/>
    </row>
    <row r="2" spans="1:10" ht="18" customHeight="1">
      <c r="A2" s="1542" t="str">
        <f>'Data Sheet'!$C$25</f>
        <v>Orange &amp; Rockland Utilities, Inc</v>
      </c>
      <c r="B2" s="1564"/>
      <c r="C2" s="2909"/>
      <c r="D2" s="1815" t="s">
        <v>1139</v>
      </c>
      <c r="E2" s="1564"/>
      <c r="F2" s="1815" t="s">
        <v>3315</v>
      </c>
      <c r="G2" s="1959"/>
      <c r="H2" s="1564"/>
      <c r="I2" s="1564"/>
      <c r="J2" s="1564"/>
    </row>
    <row r="3" spans="1:10" ht="18" customHeight="1">
      <c r="A3" s="1545"/>
      <c r="B3" s="1708"/>
      <c r="C3" s="2910"/>
      <c r="D3" s="1899" t="s">
        <v>1140</v>
      </c>
      <c r="E3" s="1564"/>
      <c r="F3" s="1603" t="str">
        <f>'Data Sheet'!$C$40</f>
        <v>April 30, 2017</v>
      </c>
      <c r="G3" s="1898" t="str">
        <f>'Data Sheet'!$C$38</f>
        <v>December 31, 2016</v>
      </c>
      <c r="H3" s="1564"/>
      <c r="I3" s="1564"/>
      <c r="J3" s="1564"/>
    </row>
    <row r="4" spans="1:10" ht="18" customHeight="1">
      <c r="A4" s="1901" t="s">
        <v>536</v>
      </c>
      <c r="B4" s="2003"/>
      <c r="C4" s="2911"/>
      <c r="D4" s="1820"/>
      <c r="E4" s="1820"/>
      <c r="F4" s="1820"/>
      <c r="G4" s="1821"/>
      <c r="H4" s="1564"/>
      <c r="I4" s="1564"/>
      <c r="J4" s="1564"/>
    </row>
    <row r="5" spans="1:10" ht="18" customHeight="1">
      <c r="A5" s="1542"/>
      <c r="B5" s="1564"/>
      <c r="C5" s="2909"/>
      <c r="D5" s="1564"/>
      <c r="E5" s="1564"/>
      <c r="F5" s="1564"/>
      <c r="G5" s="1544"/>
      <c r="H5" s="1564"/>
      <c r="I5" s="1564"/>
      <c r="J5" s="1564"/>
    </row>
    <row r="6" spans="1:10" ht="18" customHeight="1">
      <c r="A6" s="1542"/>
      <c r="B6" s="1564" t="s">
        <v>537</v>
      </c>
      <c r="C6" s="2909"/>
      <c r="D6" s="1564"/>
      <c r="E6" s="1564"/>
      <c r="F6" s="1564"/>
      <c r="G6" s="1544"/>
      <c r="H6" s="1564"/>
      <c r="I6" s="1564"/>
      <c r="J6" s="1564"/>
    </row>
    <row r="7" spans="1:10" ht="18" customHeight="1">
      <c r="A7" s="1542"/>
      <c r="B7" s="1564" t="s">
        <v>28</v>
      </c>
      <c r="C7" s="2909"/>
      <c r="D7" s="1564"/>
      <c r="E7" s="1564"/>
      <c r="F7" s="1564"/>
      <c r="G7" s="1544"/>
      <c r="H7" s="1564"/>
      <c r="I7" s="1564"/>
      <c r="J7" s="1564"/>
    </row>
    <row r="8" spans="1:10" ht="18" customHeight="1">
      <c r="A8" s="1542"/>
      <c r="B8" s="1564" t="s">
        <v>539</v>
      </c>
      <c r="C8" s="2909"/>
      <c r="D8" s="1564"/>
      <c r="E8" s="1564"/>
      <c r="F8" s="1564"/>
      <c r="G8" s="1544"/>
      <c r="H8" s="1564"/>
      <c r="I8" s="1564"/>
      <c r="J8" s="1564"/>
    </row>
    <row r="9" spans="1:10" ht="18" customHeight="1">
      <c r="A9" s="1542"/>
      <c r="B9" s="2486" t="s">
        <v>4625</v>
      </c>
      <c r="C9" s="2915"/>
      <c r="D9" s="2486"/>
      <c r="E9" s="2486"/>
      <c r="F9" s="2486"/>
      <c r="G9" s="2511"/>
      <c r="H9" s="1564"/>
      <c r="I9" s="1564"/>
      <c r="J9" s="1564"/>
    </row>
    <row r="10" spans="1:10" ht="18" customHeight="1">
      <c r="A10" s="1542"/>
      <c r="B10" s="2640" t="s">
        <v>540</v>
      </c>
      <c r="C10" s="2640"/>
      <c r="D10" s="2486"/>
      <c r="E10" s="2486"/>
      <c r="F10" s="2486"/>
      <c r="G10" s="2511"/>
      <c r="H10" s="1564"/>
      <c r="I10" s="1564"/>
      <c r="J10" s="1564"/>
    </row>
    <row r="11" spans="1:10" ht="18" customHeight="1">
      <c r="A11" s="1542"/>
      <c r="B11" s="2640" t="s">
        <v>4369</v>
      </c>
      <c r="C11" s="2640"/>
      <c r="D11" s="2486"/>
      <c r="E11" s="2486"/>
      <c r="F11" s="2486"/>
      <c r="G11" s="2511"/>
      <c r="H11" s="1564"/>
      <c r="I11" s="1564"/>
      <c r="J11" s="1564"/>
    </row>
    <row r="12" spans="1:10" ht="18" customHeight="1">
      <c r="A12" s="1542"/>
      <c r="B12" s="2640" t="s">
        <v>4413</v>
      </c>
      <c r="C12" s="2640"/>
      <c r="D12" s="2486"/>
      <c r="E12" s="2486"/>
      <c r="F12" s="2486"/>
      <c r="G12" s="2511"/>
      <c r="H12" s="1564"/>
      <c r="I12" s="1564"/>
      <c r="J12" s="1564"/>
    </row>
    <row r="13" spans="1:10" ht="18" customHeight="1">
      <c r="A13" s="1542"/>
      <c r="B13" s="2640" t="s">
        <v>4370</v>
      </c>
      <c r="C13" s="2640"/>
      <c r="D13" s="2486"/>
      <c r="E13" s="2486"/>
      <c r="F13" s="2486"/>
      <c r="G13" s="2511"/>
      <c r="H13" s="1564"/>
      <c r="I13" s="1564"/>
      <c r="J13" s="1564"/>
    </row>
    <row r="14" spans="1:10" ht="18" customHeight="1">
      <c r="A14" s="1545"/>
      <c r="B14" s="2491" t="s">
        <v>4414</v>
      </c>
      <c r="C14" s="2491"/>
      <c r="D14" s="2491"/>
      <c r="E14" s="2491"/>
      <c r="F14" s="2491"/>
      <c r="G14" s="2512"/>
      <c r="H14" s="1564"/>
      <c r="I14" s="1564"/>
      <c r="J14" s="1564"/>
    </row>
    <row r="15" spans="1:10">
      <c r="A15" s="1570"/>
      <c r="B15" s="1815"/>
      <c r="C15" s="1815"/>
      <c r="D15" s="1815"/>
      <c r="E15" s="2155" t="s">
        <v>541</v>
      </c>
      <c r="F15" s="2003"/>
      <c r="G15" s="1908"/>
      <c r="H15" s="1564"/>
      <c r="I15" s="1564"/>
      <c r="J15" s="1564"/>
    </row>
    <row r="16" spans="1:10">
      <c r="A16" s="1570"/>
      <c r="B16" s="1834" t="s">
        <v>542</v>
      </c>
      <c r="C16" s="3225"/>
      <c r="D16" s="1815"/>
      <c r="E16" s="1834" t="s">
        <v>176</v>
      </c>
      <c r="F16" s="1815"/>
      <c r="G16" s="1908" t="s">
        <v>1841</v>
      </c>
      <c r="H16" s="1564"/>
      <c r="I16" s="1564"/>
      <c r="J16" s="1564"/>
    </row>
    <row r="17" spans="1:10">
      <c r="A17" s="1570" t="s">
        <v>1733</v>
      </c>
      <c r="B17" s="1834" t="s">
        <v>543</v>
      </c>
      <c r="C17" s="3225" t="s">
        <v>1841</v>
      </c>
      <c r="D17" s="1834" t="s">
        <v>544</v>
      </c>
      <c r="E17" s="1834" t="s">
        <v>526</v>
      </c>
      <c r="F17" s="1834" t="s">
        <v>1845</v>
      </c>
      <c r="G17" s="1908" t="s">
        <v>2524</v>
      </c>
      <c r="H17" s="1564"/>
      <c r="I17" s="1564"/>
      <c r="J17" s="1564"/>
    </row>
    <row r="18" spans="1:10">
      <c r="A18" s="1909" t="s">
        <v>1736</v>
      </c>
      <c r="B18" s="1910" t="s">
        <v>3026</v>
      </c>
      <c r="C18" s="3226" t="s">
        <v>5900</v>
      </c>
      <c r="D18" s="1910" t="s">
        <v>3027</v>
      </c>
      <c r="E18" s="1910" t="s">
        <v>3028</v>
      </c>
      <c r="F18" s="1910" t="s">
        <v>545</v>
      </c>
      <c r="G18" s="1911" t="s">
        <v>546</v>
      </c>
      <c r="H18" s="1564"/>
      <c r="I18" s="1564"/>
      <c r="J18" s="1564"/>
    </row>
    <row r="19" spans="1:10">
      <c r="A19" s="1570">
        <v>1</v>
      </c>
      <c r="B19" s="98" t="s">
        <v>4964</v>
      </c>
      <c r="C19" s="3227">
        <v>0</v>
      </c>
      <c r="D19" s="2127">
        <v>0</v>
      </c>
      <c r="E19" s="2127"/>
      <c r="F19" s="2127">
        <v>0</v>
      </c>
      <c r="G19" s="1986">
        <f>C19+B19+D19-F19</f>
        <v>0</v>
      </c>
      <c r="H19" s="1564"/>
      <c r="I19" s="1564"/>
      <c r="J19" s="1564"/>
    </row>
    <row r="20" spans="1:10">
      <c r="A20" s="1570">
        <v>2</v>
      </c>
      <c r="B20" s="98" t="s">
        <v>4965</v>
      </c>
      <c r="C20" s="3227">
        <v>579.60000000000264</v>
      </c>
      <c r="D20" s="2019">
        <v>0</v>
      </c>
      <c r="E20" s="1815"/>
      <c r="F20" s="2019">
        <v>412.19999999999993</v>
      </c>
      <c r="G20" s="1986">
        <f t="shared" ref="G20:G59" si="0">C20+B20+D20-F20</f>
        <v>167.40000000000271</v>
      </c>
      <c r="H20" s="1564"/>
      <c r="I20" s="1564"/>
      <c r="J20" s="1564"/>
    </row>
    <row r="21" spans="1:10">
      <c r="A21" s="1570">
        <v>3</v>
      </c>
      <c r="B21" s="98" t="s">
        <v>4966</v>
      </c>
      <c r="C21" s="3227">
        <v>51145</v>
      </c>
      <c r="D21" s="2019">
        <v>591965</v>
      </c>
      <c r="E21" s="1815"/>
      <c r="F21" s="2019">
        <v>613740</v>
      </c>
      <c r="G21" s="1986">
        <f t="shared" si="0"/>
        <v>29370</v>
      </c>
      <c r="H21" s="1564"/>
      <c r="I21" s="1564"/>
      <c r="J21" s="1564"/>
    </row>
    <row r="22" spans="1:10">
      <c r="A22" s="1570">
        <v>4</v>
      </c>
      <c r="B22" s="98" t="s">
        <v>4967</v>
      </c>
      <c r="C22" s="3227">
        <v>9083813.4100000039</v>
      </c>
      <c r="D22" s="2019">
        <v>88747051.709999964</v>
      </c>
      <c r="E22" s="1815"/>
      <c r="F22" s="2019">
        <v>93148629.60999997</v>
      </c>
      <c r="G22" s="1986">
        <f t="shared" si="0"/>
        <v>4682235.5100000054</v>
      </c>
      <c r="H22" s="1564"/>
      <c r="I22" s="1564"/>
      <c r="J22" s="1564"/>
    </row>
    <row r="23" spans="1:10">
      <c r="A23" s="1570">
        <v>5</v>
      </c>
      <c r="B23" s="98" t="s">
        <v>4968</v>
      </c>
      <c r="C23" s="3227">
        <v>0</v>
      </c>
      <c r="D23" s="2019">
        <v>0</v>
      </c>
      <c r="E23" s="1815"/>
      <c r="F23" s="2019">
        <v>0</v>
      </c>
      <c r="G23" s="1986">
        <f t="shared" si="0"/>
        <v>0</v>
      </c>
      <c r="H23" s="1564"/>
      <c r="I23" s="1564"/>
      <c r="J23" s="1564"/>
    </row>
    <row r="24" spans="1:10">
      <c r="A24" s="1570">
        <v>6</v>
      </c>
      <c r="B24" s="98" t="s">
        <v>4969</v>
      </c>
      <c r="C24" s="3227">
        <v>0</v>
      </c>
      <c r="D24" s="2019">
        <v>6400760.8100000005</v>
      </c>
      <c r="E24" s="1815"/>
      <c r="F24" s="2019">
        <v>2317892.94</v>
      </c>
      <c r="G24" s="1986">
        <f t="shared" si="0"/>
        <v>4082867.8700000006</v>
      </c>
      <c r="H24" s="1564"/>
      <c r="I24" s="1564"/>
      <c r="J24" s="1564"/>
    </row>
    <row r="25" spans="1:10">
      <c r="A25" s="1570">
        <v>7</v>
      </c>
      <c r="B25" s="98" t="s">
        <v>4970</v>
      </c>
      <c r="C25" s="3227">
        <v>0</v>
      </c>
      <c r="D25" s="2019">
        <v>248063033.69</v>
      </c>
      <c r="E25" s="1815"/>
      <c r="F25" s="2019">
        <v>108021686.80000004</v>
      </c>
      <c r="G25" s="1986">
        <f t="shared" si="0"/>
        <v>140041346.88999996</v>
      </c>
      <c r="H25" s="1564"/>
      <c r="I25" s="1564"/>
      <c r="J25" s="1564"/>
    </row>
    <row r="26" spans="1:10">
      <c r="A26" s="1570">
        <v>8</v>
      </c>
      <c r="B26" s="98" t="s">
        <v>4971</v>
      </c>
      <c r="C26" s="3227">
        <v>3743599.0015999991</v>
      </c>
      <c r="D26" s="2019">
        <v>3792621.96</v>
      </c>
      <c r="E26" s="1815"/>
      <c r="F26" s="2019">
        <v>7536220.9616</v>
      </c>
      <c r="G26" s="1986">
        <f t="shared" si="0"/>
        <v>0</v>
      </c>
      <c r="H26" s="1564"/>
      <c r="I26" s="1564"/>
      <c r="J26" s="1564"/>
    </row>
    <row r="27" spans="1:10">
      <c r="A27" s="1570">
        <v>9</v>
      </c>
      <c r="B27" s="98" t="s">
        <v>4972</v>
      </c>
      <c r="C27" s="3227">
        <v>175156429.51000002</v>
      </c>
      <c r="D27" s="2019">
        <v>94845850.540000007</v>
      </c>
      <c r="E27" s="1815"/>
      <c r="F27" s="2019">
        <v>270002280.05000001</v>
      </c>
      <c r="G27" s="1986">
        <f t="shared" si="0"/>
        <v>0</v>
      </c>
      <c r="H27" s="1564"/>
      <c r="I27" s="1564"/>
      <c r="J27" s="1564"/>
    </row>
    <row r="28" spans="1:10">
      <c r="A28" s="1570">
        <v>10</v>
      </c>
      <c r="B28" s="98" t="s">
        <v>4973</v>
      </c>
      <c r="C28" s="3227">
        <v>23598254.539999995</v>
      </c>
      <c r="D28" s="2019">
        <v>0</v>
      </c>
      <c r="E28" s="1815"/>
      <c r="F28" s="2106">
        <v>6969306.5500000007</v>
      </c>
      <c r="G28" s="1986">
        <f t="shared" si="0"/>
        <v>16628947.989999995</v>
      </c>
      <c r="H28" s="1564"/>
      <c r="I28" s="1564"/>
      <c r="J28" s="1564"/>
    </row>
    <row r="29" spans="1:10">
      <c r="A29" s="1570">
        <v>11</v>
      </c>
      <c r="B29" s="98" t="s">
        <v>4974</v>
      </c>
      <c r="C29" s="3227">
        <v>3847334.1500000004</v>
      </c>
      <c r="D29" s="2019">
        <v>0</v>
      </c>
      <c r="E29" s="1815"/>
      <c r="F29" s="2019">
        <v>1358000.04</v>
      </c>
      <c r="G29" s="1986">
        <f t="shared" si="0"/>
        <v>2489334.1100000003</v>
      </c>
      <c r="H29" s="1564"/>
      <c r="I29" s="1564"/>
      <c r="J29" s="1564"/>
    </row>
    <row r="30" spans="1:10">
      <c r="A30" s="1570">
        <v>12</v>
      </c>
      <c r="B30" s="98" t="s">
        <v>4975</v>
      </c>
      <c r="C30" s="3227">
        <v>89125492.899999976</v>
      </c>
      <c r="D30" s="2019">
        <v>57612971.99000001</v>
      </c>
      <c r="E30" s="1815"/>
      <c r="F30" s="2019">
        <v>62545372.830000021</v>
      </c>
      <c r="G30" s="1986">
        <f t="shared" si="0"/>
        <v>84193092.059999973</v>
      </c>
      <c r="H30" s="1564"/>
      <c r="I30" s="1564"/>
      <c r="J30" s="1564"/>
    </row>
    <row r="31" spans="1:10">
      <c r="A31" s="1570">
        <v>13</v>
      </c>
      <c r="B31" s="98" t="s">
        <v>4976</v>
      </c>
      <c r="C31" s="3227">
        <v>13281310.119999997</v>
      </c>
      <c r="D31" s="2019">
        <v>664176.1799999997</v>
      </c>
      <c r="E31" s="1815"/>
      <c r="F31" s="2019">
        <v>363054</v>
      </c>
      <c r="G31" s="1986">
        <f t="shared" si="0"/>
        <v>13582432.299999997</v>
      </c>
      <c r="H31" s="1564"/>
      <c r="I31" s="1564"/>
      <c r="J31" s="1564"/>
    </row>
    <row r="32" spans="1:10">
      <c r="A32" s="1570">
        <v>14</v>
      </c>
      <c r="B32" s="98" t="s">
        <v>4977</v>
      </c>
      <c r="C32" s="3227">
        <v>15783.9</v>
      </c>
      <c r="D32" s="2019">
        <v>0</v>
      </c>
      <c r="E32" s="1815"/>
      <c r="F32" s="2019">
        <v>0</v>
      </c>
      <c r="G32" s="1986">
        <f t="shared" si="0"/>
        <v>15783.9</v>
      </c>
      <c r="H32" s="1564"/>
      <c r="I32" s="1564"/>
      <c r="J32" s="1564"/>
    </row>
    <row r="33" spans="1:10">
      <c r="A33" s="1570">
        <v>15</v>
      </c>
      <c r="B33" s="98" t="s">
        <v>4978</v>
      </c>
      <c r="C33" s="3227">
        <v>169647.87</v>
      </c>
      <c r="D33" s="2019">
        <v>0</v>
      </c>
      <c r="E33" s="1815"/>
      <c r="F33" s="2019">
        <v>0</v>
      </c>
      <c r="G33" s="1986">
        <f t="shared" si="0"/>
        <v>169647.87</v>
      </c>
      <c r="H33" s="1564"/>
      <c r="I33" s="1564"/>
      <c r="J33" s="1564"/>
    </row>
    <row r="34" spans="1:10">
      <c r="A34" s="1570">
        <v>16</v>
      </c>
      <c r="B34" s="98" t="s">
        <v>4979</v>
      </c>
      <c r="C34" s="3227">
        <v>2076709.02</v>
      </c>
      <c r="D34" s="2019">
        <v>83052</v>
      </c>
      <c r="E34" s="1815"/>
      <c r="F34" s="2019">
        <v>527796.98</v>
      </c>
      <c r="G34" s="1986">
        <f t="shared" si="0"/>
        <v>1631964.04</v>
      </c>
      <c r="H34" s="1564"/>
      <c r="I34" s="1564"/>
      <c r="J34" s="1564"/>
    </row>
    <row r="35" spans="1:10">
      <c r="A35" s="1570">
        <v>17</v>
      </c>
      <c r="B35" s="98" t="s">
        <v>4980</v>
      </c>
      <c r="C35" s="3227">
        <v>102722438.62</v>
      </c>
      <c r="D35" s="2019">
        <v>10172845.159999998</v>
      </c>
      <c r="E35" s="1815"/>
      <c r="F35" s="2019">
        <v>2548666.6999999997</v>
      </c>
      <c r="G35" s="1986">
        <f t="shared" si="0"/>
        <v>110346617.08</v>
      </c>
      <c r="H35" s="1564"/>
      <c r="I35" s="1564"/>
      <c r="J35" s="1564"/>
    </row>
    <row r="36" spans="1:10">
      <c r="A36" s="1570">
        <v>18</v>
      </c>
      <c r="B36" s="98" t="s">
        <v>4981</v>
      </c>
      <c r="C36" s="3227">
        <v>965267.51999999955</v>
      </c>
      <c r="D36" s="2019">
        <v>1036908.9100000001</v>
      </c>
      <c r="E36" s="1815"/>
      <c r="F36" s="2019">
        <v>965269.14999999991</v>
      </c>
      <c r="G36" s="1986">
        <f t="shared" si="0"/>
        <v>1036907.2799999998</v>
      </c>
      <c r="H36" s="1564"/>
      <c r="I36" s="1564"/>
      <c r="J36" s="1564"/>
    </row>
    <row r="37" spans="1:10">
      <c r="A37" s="1570">
        <v>19</v>
      </c>
      <c r="B37" s="98" t="s">
        <v>4982</v>
      </c>
      <c r="C37" s="3227">
        <v>667955.33999999939</v>
      </c>
      <c r="D37" s="2019">
        <v>6071083.1500000004</v>
      </c>
      <c r="E37" s="1815"/>
      <c r="F37" s="2019">
        <v>5600961.9100000039</v>
      </c>
      <c r="G37" s="1986">
        <f t="shared" si="0"/>
        <v>1138076.5799999963</v>
      </c>
      <c r="H37" s="1564"/>
      <c r="I37" s="1564"/>
      <c r="J37" s="1564"/>
    </row>
    <row r="38" spans="1:10">
      <c r="A38" s="1570">
        <v>20</v>
      </c>
      <c r="B38" s="98" t="s">
        <v>4983</v>
      </c>
      <c r="C38" s="3227">
        <v>-35342.260000000009</v>
      </c>
      <c r="D38" s="2019">
        <v>2508728.65</v>
      </c>
      <c r="E38" s="1815"/>
      <c r="F38" s="2019">
        <v>2495369.2999999993</v>
      </c>
      <c r="G38" s="1986">
        <f t="shared" si="0"/>
        <v>-21982.909999999683</v>
      </c>
      <c r="H38" s="1564"/>
      <c r="I38" s="1564"/>
      <c r="J38" s="1564"/>
    </row>
    <row r="39" spans="1:10">
      <c r="A39" s="1570">
        <v>21</v>
      </c>
      <c r="B39" s="98" t="s">
        <v>4984</v>
      </c>
      <c r="C39" s="3227">
        <v>10915588.289999995</v>
      </c>
      <c r="D39" s="2019">
        <v>15045918.210000005</v>
      </c>
      <c r="E39" s="1815"/>
      <c r="F39" s="2019">
        <v>13475005.060000004</v>
      </c>
      <c r="G39" s="1986">
        <f t="shared" si="0"/>
        <v>12486501.439999996</v>
      </c>
      <c r="H39" s="1564"/>
      <c r="I39" s="1564"/>
      <c r="J39" s="1564"/>
    </row>
    <row r="40" spans="1:10">
      <c r="A40" s="1570">
        <v>22</v>
      </c>
      <c r="B40" s="98" t="s">
        <v>4985</v>
      </c>
      <c r="C40" s="3227">
        <v>475487.52000000037</v>
      </c>
      <c r="D40" s="2019">
        <v>918475</v>
      </c>
      <c r="E40" s="1815"/>
      <c r="F40" s="2019">
        <v>1093050.4300000002</v>
      </c>
      <c r="G40" s="1986">
        <f t="shared" si="0"/>
        <v>300912.09000000032</v>
      </c>
      <c r="H40" s="1564"/>
      <c r="I40" s="1564"/>
      <c r="J40" s="1564"/>
    </row>
    <row r="41" spans="1:10">
      <c r="A41" s="1570">
        <v>23</v>
      </c>
      <c r="B41" s="98" t="s">
        <v>4986</v>
      </c>
      <c r="C41" s="3227">
        <v>21677.67</v>
      </c>
      <c r="D41" s="2019">
        <v>11457.8</v>
      </c>
      <c r="E41" s="1815"/>
      <c r="F41" s="2019">
        <v>0</v>
      </c>
      <c r="G41" s="1986">
        <f t="shared" si="0"/>
        <v>33135.47</v>
      </c>
      <c r="H41" s="1564"/>
      <c r="I41" s="1564"/>
      <c r="J41" s="1564"/>
    </row>
    <row r="42" spans="1:10">
      <c r="A42" s="1570">
        <v>24</v>
      </c>
      <c r="B42" s="98" t="s">
        <v>4987</v>
      </c>
      <c r="C42" s="3227">
        <v>46782905.560000002</v>
      </c>
      <c r="D42" s="2019">
        <v>954518.50999999989</v>
      </c>
      <c r="E42" s="1815"/>
      <c r="F42" s="2019">
        <v>9942332.4199999981</v>
      </c>
      <c r="G42" s="1986">
        <f t="shared" si="0"/>
        <v>37795091.650000006</v>
      </c>
      <c r="H42" s="1564"/>
      <c r="I42" s="1564"/>
      <c r="J42" s="1564"/>
    </row>
    <row r="43" spans="1:10">
      <c r="A43" s="1570">
        <v>25</v>
      </c>
      <c r="B43" s="98" t="s">
        <v>4988</v>
      </c>
      <c r="C43" s="3227">
        <v>0</v>
      </c>
      <c r="D43" s="2019">
        <v>0</v>
      </c>
      <c r="E43" s="1815"/>
      <c r="F43" s="2019">
        <v>0</v>
      </c>
      <c r="G43" s="1986">
        <f t="shared" si="0"/>
        <v>0</v>
      </c>
      <c r="H43" s="1564"/>
      <c r="I43" s="1564"/>
      <c r="J43" s="1564"/>
    </row>
    <row r="44" spans="1:10">
      <c r="A44" s="1570">
        <v>26</v>
      </c>
      <c r="B44" s="98" t="s">
        <v>4989</v>
      </c>
      <c r="C44" s="3227">
        <v>3433134.4799999893</v>
      </c>
      <c r="D44" s="2019">
        <v>69906826.36999999</v>
      </c>
      <c r="E44" s="1815"/>
      <c r="F44" s="2019">
        <v>67372209.839999989</v>
      </c>
      <c r="G44" s="1986">
        <f t="shared" si="0"/>
        <v>5967751.0099999905</v>
      </c>
      <c r="H44" s="1564"/>
      <c r="I44" s="1564"/>
      <c r="J44" s="1564"/>
    </row>
    <row r="45" spans="1:10">
      <c r="A45" s="1570">
        <v>27</v>
      </c>
      <c r="B45" s="98" t="s">
        <v>4990</v>
      </c>
      <c r="C45" s="3227">
        <v>3960586.4799999949</v>
      </c>
      <c r="D45" s="2019">
        <v>5369964.1100000003</v>
      </c>
      <c r="E45" s="1815"/>
      <c r="F45" s="2019">
        <v>7034189.7800000003</v>
      </c>
      <c r="G45" s="1986">
        <f t="shared" si="0"/>
        <v>2296360.8099999959</v>
      </c>
      <c r="H45" s="1564"/>
      <c r="I45" s="1564"/>
      <c r="J45" s="1564"/>
    </row>
    <row r="46" spans="1:10">
      <c r="A46" s="1570">
        <v>28</v>
      </c>
      <c r="B46" s="98" t="s">
        <v>4991</v>
      </c>
      <c r="C46" s="3227">
        <v>-325014.9099999998</v>
      </c>
      <c r="D46" s="2019">
        <v>366540.77999999985</v>
      </c>
      <c r="E46" s="1815"/>
      <c r="F46" s="2019">
        <v>51788.950000000004</v>
      </c>
      <c r="G46" s="1986">
        <f t="shared" si="0"/>
        <v>-10263.079999999951</v>
      </c>
      <c r="H46" s="1564"/>
      <c r="I46" s="1564"/>
      <c r="J46" s="1564"/>
    </row>
    <row r="47" spans="1:10">
      <c r="A47" s="1570">
        <v>29</v>
      </c>
      <c r="B47" s="98" t="s">
        <v>4992</v>
      </c>
      <c r="C47" s="3227">
        <v>250000</v>
      </c>
      <c r="D47" s="2019">
        <v>175000</v>
      </c>
      <c r="E47" s="1815"/>
      <c r="F47" s="2019">
        <v>0</v>
      </c>
      <c r="G47" s="1986">
        <f t="shared" si="0"/>
        <v>425000</v>
      </c>
      <c r="H47" s="1564"/>
      <c r="I47" s="1564"/>
      <c r="J47" s="1564"/>
    </row>
    <row r="48" spans="1:10">
      <c r="A48" s="1570">
        <v>30</v>
      </c>
      <c r="B48" s="98" t="s">
        <v>4993</v>
      </c>
      <c r="C48" s="3227">
        <v>0</v>
      </c>
      <c r="D48" s="2019">
        <v>993083.90999999992</v>
      </c>
      <c r="E48" s="1815"/>
      <c r="F48" s="2019">
        <v>993083.90999999992</v>
      </c>
      <c r="G48" s="1986">
        <f t="shared" si="0"/>
        <v>0</v>
      </c>
      <c r="H48" s="1564"/>
      <c r="I48" s="1564"/>
      <c r="J48" s="1564"/>
    </row>
    <row r="49" spans="1:10">
      <c r="A49" s="1570">
        <v>31</v>
      </c>
      <c r="B49" s="98" t="s">
        <v>4994</v>
      </c>
      <c r="C49" s="3227">
        <v>48450.66</v>
      </c>
      <c r="D49" s="2019">
        <v>0</v>
      </c>
      <c r="E49" s="1815"/>
      <c r="F49" s="2106">
        <v>17000.04</v>
      </c>
      <c r="G49" s="1986">
        <f t="shared" si="0"/>
        <v>31450.620000000003</v>
      </c>
      <c r="H49" s="1564"/>
      <c r="I49" s="1564"/>
      <c r="J49" s="1564"/>
    </row>
    <row r="50" spans="1:10">
      <c r="A50" s="1570">
        <v>32</v>
      </c>
      <c r="B50" s="98" t="s">
        <v>4995</v>
      </c>
      <c r="C50" s="3227">
        <v>55940</v>
      </c>
      <c r="D50" s="2019">
        <v>0</v>
      </c>
      <c r="E50" s="1815"/>
      <c r="F50" s="2106">
        <v>18000</v>
      </c>
      <c r="G50" s="1986">
        <f t="shared" si="0"/>
        <v>37940</v>
      </c>
      <c r="H50" s="1564"/>
      <c r="I50" s="1564"/>
      <c r="J50" s="1564"/>
    </row>
    <row r="51" spans="1:10">
      <c r="A51" s="1570">
        <v>33</v>
      </c>
      <c r="B51" s="98" t="s">
        <v>4996</v>
      </c>
      <c r="C51" s="3227">
        <v>57010.66</v>
      </c>
      <c r="D51" s="2019">
        <v>0</v>
      </c>
      <c r="E51" s="1815"/>
      <c r="F51" s="2106">
        <v>20000.04</v>
      </c>
      <c r="G51" s="1986">
        <f t="shared" si="0"/>
        <v>37010.620000000003</v>
      </c>
      <c r="H51" s="1564"/>
      <c r="I51" s="1564"/>
      <c r="J51" s="1564"/>
    </row>
    <row r="52" spans="1:10">
      <c r="A52" s="1570">
        <v>34</v>
      </c>
      <c r="B52" s="1815"/>
      <c r="C52" s="3227"/>
      <c r="D52" s="2019"/>
      <c r="E52" s="1815"/>
      <c r="F52" s="2106"/>
      <c r="G52" s="1986">
        <f t="shared" si="0"/>
        <v>0</v>
      </c>
      <c r="H52" s="1564"/>
      <c r="I52" s="1564"/>
      <c r="J52" s="1564"/>
    </row>
    <row r="53" spans="1:10">
      <c r="A53" s="1570">
        <v>35</v>
      </c>
      <c r="B53" s="1815"/>
      <c r="C53" s="3227"/>
      <c r="D53" s="2019"/>
      <c r="E53" s="1815"/>
      <c r="F53" s="2106"/>
      <c r="G53" s="1986">
        <f t="shared" si="0"/>
        <v>0</v>
      </c>
      <c r="H53" s="1564"/>
      <c r="I53" s="1564"/>
      <c r="J53" s="1564"/>
    </row>
    <row r="54" spans="1:10">
      <c r="A54" s="1570">
        <v>36</v>
      </c>
      <c r="B54" s="1815"/>
      <c r="C54" s="3227"/>
      <c r="D54" s="2019"/>
      <c r="E54" s="1815"/>
      <c r="F54" s="2106"/>
      <c r="G54" s="1986">
        <f t="shared" si="0"/>
        <v>0</v>
      </c>
      <c r="H54" s="1564"/>
      <c r="I54" s="1564"/>
      <c r="J54" s="1564"/>
    </row>
    <row r="55" spans="1:10">
      <c r="A55" s="1570">
        <v>37</v>
      </c>
      <c r="B55" s="1815"/>
      <c r="C55" s="3227"/>
      <c r="D55" s="2019"/>
      <c r="E55" s="1815"/>
      <c r="F55" s="2106"/>
      <c r="G55" s="1986">
        <f t="shared" si="0"/>
        <v>0</v>
      </c>
      <c r="H55" s="1564"/>
      <c r="I55" s="1564"/>
      <c r="J55" s="1564"/>
    </row>
    <row r="56" spans="1:10">
      <c r="A56" s="1570">
        <v>38</v>
      </c>
      <c r="B56" s="1815"/>
      <c r="C56" s="3227"/>
      <c r="D56" s="2019"/>
      <c r="E56" s="1815"/>
      <c r="F56" s="2106"/>
      <c r="G56" s="1986">
        <f t="shared" si="0"/>
        <v>0</v>
      </c>
      <c r="H56" s="1564"/>
      <c r="I56" s="1564"/>
      <c r="J56" s="1564"/>
    </row>
    <row r="57" spans="1:10">
      <c r="A57" s="1570">
        <v>39</v>
      </c>
      <c r="B57" s="1815"/>
      <c r="C57" s="3227"/>
      <c r="D57" s="2019"/>
      <c r="E57" s="1815"/>
      <c r="F57" s="2106"/>
      <c r="G57" s="1986">
        <f t="shared" si="0"/>
        <v>0</v>
      </c>
      <c r="H57" s="1564"/>
      <c r="I57" s="1564"/>
      <c r="J57" s="1564"/>
    </row>
    <row r="58" spans="1:10">
      <c r="A58" s="1570">
        <v>40</v>
      </c>
      <c r="B58" s="1815"/>
      <c r="C58" s="3227"/>
      <c r="D58" s="2019"/>
      <c r="E58" s="1815"/>
      <c r="F58" s="2106"/>
      <c r="G58" s="1986">
        <f t="shared" si="0"/>
        <v>0</v>
      </c>
      <c r="H58" s="1564"/>
      <c r="I58" s="1564"/>
      <c r="J58" s="1564"/>
    </row>
    <row r="59" spans="1:10">
      <c r="A59" s="1570">
        <v>41</v>
      </c>
      <c r="B59" s="1815"/>
      <c r="C59" s="3227"/>
      <c r="D59" s="2019"/>
      <c r="E59" s="1815"/>
      <c r="F59" s="2106"/>
      <c r="G59" s="1986">
        <f t="shared" si="0"/>
        <v>0</v>
      </c>
      <c r="H59" s="1564"/>
      <c r="I59" s="1564"/>
      <c r="J59" s="1564"/>
    </row>
    <row r="60" spans="1:10">
      <c r="A60" s="1570">
        <v>42</v>
      </c>
      <c r="B60" s="1815" t="s">
        <v>547</v>
      </c>
      <c r="C60" s="3227">
        <f>C120</f>
        <v>69094336.49000001</v>
      </c>
      <c r="D60" s="2019">
        <f>D120</f>
        <v>43221438.469999991</v>
      </c>
      <c r="E60" s="1815"/>
      <c r="F60" s="2106">
        <f>F120</f>
        <v>42505410.060000002</v>
      </c>
      <c r="G60" s="1987">
        <f>G120</f>
        <v>69810364.900000006</v>
      </c>
      <c r="H60" s="1564"/>
      <c r="I60" s="1564"/>
      <c r="J60" s="1564"/>
    </row>
    <row r="61" spans="1:10">
      <c r="A61" s="1570">
        <v>43</v>
      </c>
      <c r="B61" s="1815" t="s">
        <v>548</v>
      </c>
      <c r="C61" s="3227"/>
      <c r="D61" s="2019">
        <f>D175</f>
        <v>0</v>
      </c>
      <c r="E61" s="1815"/>
      <c r="F61" s="2106">
        <f>F175</f>
        <v>0</v>
      </c>
      <c r="G61" s="1987">
        <f>G175</f>
        <v>0</v>
      </c>
      <c r="H61" s="1564"/>
      <c r="I61" s="1564"/>
      <c r="J61" s="1564"/>
    </row>
    <row r="62" spans="1:10" ht="15.75" thickBot="1">
      <c r="A62" s="2156">
        <v>44</v>
      </c>
      <c r="B62" s="1949" t="s">
        <v>172</v>
      </c>
      <c r="C62" s="3228">
        <f>SUM(C19:C61)</f>
        <v>559240521.14159989</v>
      </c>
      <c r="D62" s="1980">
        <f>SUM(D19:D61)</f>
        <v>657554272.90999997</v>
      </c>
      <c r="E62" s="2157" t="s">
        <v>1793</v>
      </c>
      <c r="F62" s="1976">
        <f>SUM(F19:F61)</f>
        <v>707536730.55159998</v>
      </c>
      <c r="G62" s="1977">
        <f>SUM(G19:G61)</f>
        <v>509258063.49999988</v>
      </c>
      <c r="H62" s="1564"/>
      <c r="I62" s="1564"/>
      <c r="J62" s="1564"/>
    </row>
    <row r="63" spans="1:10">
      <c r="A63" s="1564"/>
      <c r="B63" s="1564" t="s">
        <v>1793</v>
      </c>
      <c r="C63" s="2909"/>
      <c r="D63" s="1564" t="s">
        <v>1793</v>
      </c>
      <c r="E63" s="1564"/>
      <c r="F63" s="1564"/>
      <c r="G63" s="1564"/>
      <c r="H63" s="1564"/>
      <c r="I63" s="1564"/>
      <c r="J63" s="1564"/>
    </row>
    <row r="64" spans="1:10">
      <c r="A64" s="2486" t="s">
        <v>4666</v>
      </c>
      <c r="B64" s="2486"/>
      <c r="C64" s="2915"/>
      <c r="D64" s="1564"/>
      <c r="E64" s="1564"/>
      <c r="F64" s="1564"/>
      <c r="G64" s="1564"/>
      <c r="H64" s="1564"/>
      <c r="I64" s="1564"/>
      <c r="J64" s="1564"/>
    </row>
    <row r="65" spans="1:10">
      <c r="A65" s="1579" t="s">
        <v>549</v>
      </c>
      <c r="B65" s="1579"/>
      <c r="C65" s="1579"/>
      <c r="D65" s="1579"/>
      <c r="E65" s="1579"/>
      <c r="F65" s="1579"/>
      <c r="G65" s="1579"/>
      <c r="H65" s="1564"/>
      <c r="I65" s="1564"/>
      <c r="J65" s="1564"/>
    </row>
    <row r="66" spans="1:10">
      <c r="A66" s="1564"/>
      <c r="B66" s="1564"/>
      <c r="C66" s="2909"/>
      <c r="D66" s="1564"/>
      <c r="E66" s="1564"/>
      <c r="F66" s="1564"/>
      <c r="G66" s="1564"/>
      <c r="H66" s="1564"/>
      <c r="I66" s="1564"/>
      <c r="J66" s="1564"/>
    </row>
    <row r="67" spans="1:10" ht="15.75">
      <c r="A67" s="1583" t="s">
        <v>1195</v>
      </c>
      <c r="B67" s="1579"/>
      <c r="C67" s="1579"/>
      <c r="D67" s="1579"/>
      <c r="E67" s="1579"/>
      <c r="F67" s="1579"/>
      <c r="G67" s="1579"/>
      <c r="H67" s="1564"/>
      <c r="I67" s="1564"/>
      <c r="J67" s="1564"/>
    </row>
    <row r="68" spans="1:10">
      <c r="A68" s="1564"/>
      <c r="B68" s="1564"/>
      <c r="C68" s="2909"/>
      <c r="D68" s="1564"/>
      <c r="E68" s="1564"/>
      <c r="F68" s="1564"/>
      <c r="G68" s="1564"/>
      <c r="H68" s="1564"/>
      <c r="I68" s="1564"/>
      <c r="J68" s="1564"/>
    </row>
    <row r="69" spans="1:10" ht="15.75" thickBot="1">
      <c r="A69" s="1564" t="str">
        <f>'Data Sheet'!$C$25</f>
        <v>Orange &amp; Rockland Utilities, Inc</v>
      </c>
      <c r="B69" s="1564"/>
      <c r="C69" s="2909"/>
      <c r="D69" s="1564"/>
      <c r="E69" s="1564"/>
      <c r="F69" s="1992" t="str">
        <f>'Data Sheet'!$C$40</f>
        <v>April 30, 2017</v>
      </c>
      <c r="G69" s="1708" t="str">
        <f>'Data Sheet'!$C$38</f>
        <v>December 31, 2016</v>
      </c>
      <c r="H69" s="1564"/>
      <c r="I69" s="1564"/>
      <c r="J69" s="1564"/>
    </row>
    <row r="70" spans="1:10">
      <c r="A70" s="1538"/>
      <c r="B70" s="1694"/>
      <c r="C70" s="1694"/>
      <c r="D70" s="1694"/>
      <c r="E70" s="1694"/>
      <c r="F70" s="2158"/>
      <c r="G70" s="1896"/>
      <c r="H70" s="1564"/>
      <c r="I70" s="1564"/>
      <c r="J70" s="1564"/>
    </row>
    <row r="71" spans="1:10" ht="15.75">
      <c r="A71" s="1582" t="s">
        <v>536</v>
      </c>
      <c r="B71" s="1579"/>
      <c r="C71" s="1579"/>
      <c r="D71" s="1579"/>
      <c r="E71" s="1579"/>
      <c r="F71" s="1579"/>
      <c r="G71" s="1994"/>
      <c r="H71" s="1564"/>
      <c r="I71" s="1564"/>
      <c r="J71" s="1564"/>
    </row>
    <row r="72" spans="1:10">
      <c r="A72" s="2021"/>
      <c r="B72" s="1579"/>
      <c r="C72" s="1579"/>
      <c r="D72" s="1579"/>
      <c r="E72" s="1579"/>
      <c r="F72" s="1579"/>
      <c r="G72" s="1994"/>
      <c r="H72" s="1564"/>
      <c r="I72" s="1564"/>
      <c r="J72" s="1564"/>
    </row>
    <row r="73" spans="1:10">
      <c r="A73" s="1905"/>
      <c r="B73" s="1906"/>
      <c r="C73" s="1906"/>
      <c r="D73" s="1906"/>
      <c r="E73" s="2159" t="s">
        <v>541</v>
      </c>
      <c r="F73" s="1820"/>
      <c r="G73" s="2160"/>
      <c r="H73" s="1564"/>
      <c r="I73" s="1564"/>
      <c r="J73" s="1564"/>
    </row>
    <row r="74" spans="1:10">
      <c r="A74" s="1570"/>
      <c r="B74" s="1834" t="s">
        <v>542</v>
      </c>
      <c r="C74" s="3225"/>
      <c r="D74" s="1815"/>
      <c r="E74" s="1834" t="s">
        <v>176</v>
      </c>
      <c r="F74" s="1815"/>
      <c r="G74" s="1908" t="s">
        <v>1841</v>
      </c>
      <c r="H74" s="1564"/>
      <c r="I74" s="1564"/>
      <c r="J74" s="1564"/>
    </row>
    <row r="75" spans="1:10">
      <c r="A75" s="1570" t="s">
        <v>1733</v>
      </c>
      <c r="B75" s="1834" t="s">
        <v>543</v>
      </c>
      <c r="C75" s="3225"/>
      <c r="D75" s="1834" t="s">
        <v>544</v>
      </c>
      <c r="E75" s="1834" t="s">
        <v>526</v>
      </c>
      <c r="F75" s="1834" t="s">
        <v>1845</v>
      </c>
      <c r="G75" s="1908" t="s">
        <v>2524</v>
      </c>
      <c r="H75" s="1564"/>
      <c r="I75" s="1564"/>
      <c r="J75" s="1564"/>
    </row>
    <row r="76" spans="1:10">
      <c r="A76" s="1909" t="s">
        <v>1736</v>
      </c>
      <c r="B76" s="1910" t="s">
        <v>3026</v>
      </c>
      <c r="C76" s="3226"/>
      <c r="D76" s="1910" t="s">
        <v>3027</v>
      </c>
      <c r="E76" s="1910" t="s">
        <v>3028</v>
      </c>
      <c r="F76" s="1910" t="s">
        <v>545</v>
      </c>
      <c r="G76" s="1911" t="s">
        <v>546</v>
      </c>
      <c r="H76" s="1564"/>
      <c r="I76" s="1564"/>
      <c r="J76" s="1564"/>
    </row>
    <row r="77" spans="1:10">
      <c r="A77" s="1570">
        <v>1</v>
      </c>
      <c r="B77" s="98" t="s">
        <v>4997</v>
      </c>
      <c r="C77" s="3280">
        <v>0</v>
      </c>
      <c r="D77" s="2127">
        <v>0</v>
      </c>
      <c r="E77" s="2127"/>
      <c r="F77" s="2127">
        <v>0</v>
      </c>
      <c r="G77" s="1986">
        <f>C77+B77+D77-F77</f>
        <v>0</v>
      </c>
      <c r="H77" s="1564"/>
      <c r="I77" s="1564"/>
      <c r="J77" s="1564"/>
    </row>
    <row r="78" spans="1:10">
      <c r="A78" s="1570">
        <v>2</v>
      </c>
      <c r="B78" s="98" t="s">
        <v>4998</v>
      </c>
      <c r="C78" s="3280">
        <v>1724764.4399999995</v>
      </c>
      <c r="D78" s="2019">
        <v>767251.37</v>
      </c>
      <c r="E78" s="1815"/>
      <c r="F78" s="2019">
        <v>2402849.85</v>
      </c>
      <c r="G78" s="1986">
        <f t="shared" ref="G78:G102" si="1">C78+B78+D78-F78</f>
        <v>89165.959999999497</v>
      </c>
      <c r="H78" s="1564"/>
      <c r="I78" s="1564"/>
      <c r="J78" s="1564"/>
    </row>
    <row r="79" spans="1:10">
      <c r="A79" s="1570">
        <v>3</v>
      </c>
      <c r="B79" s="98" t="s">
        <v>4999</v>
      </c>
      <c r="C79" s="3280">
        <v>365101.51999999996</v>
      </c>
      <c r="D79" s="2019">
        <v>272991.57</v>
      </c>
      <c r="E79" s="1815"/>
      <c r="F79" s="2019">
        <v>603264.7300000001</v>
      </c>
      <c r="G79" s="1986">
        <f t="shared" si="1"/>
        <v>34828.35999999987</v>
      </c>
      <c r="H79" s="1564"/>
      <c r="I79" s="1564"/>
      <c r="J79" s="1564"/>
    </row>
    <row r="80" spans="1:10">
      <c r="A80" s="1570">
        <v>4</v>
      </c>
      <c r="B80" s="98" t="s">
        <v>5000</v>
      </c>
      <c r="C80" s="3280">
        <v>0</v>
      </c>
      <c r="D80" s="2019">
        <v>0</v>
      </c>
      <c r="E80" s="1815"/>
      <c r="F80" s="2019">
        <v>0</v>
      </c>
      <c r="G80" s="1986">
        <f t="shared" si="1"/>
        <v>0</v>
      </c>
      <c r="H80" s="1564"/>
      <c r="I80" s="1564"/>
      <c r="J80" s="1564"/>
    </row>
    <row r="81" spans="1:10">
      <c r="A81" s="1570">
        <v>5</v>
      </c>
      <c r="B81" s="98" t="s">
        <v>5001</v>
      </c>
      <c r="C81" s="3280">
        <v>304757.11000000045</v>
      </c>
      <c r="D81" s="2019">
        <v>7800</v>
      </c>
      <c r="E81" s="1815"/>
      <c r="F81" s="2019">
        <v>129799.92000000003</v>
      </c>
      <c r="G81" s="1986">
        <f t="shared" si="1"/>
        <v>182757.19000000041</v>
      </c>
      <c r="H81" s="1564"/>
      <c r="I81" s="1564"/>
      <c r="J81" s="1564"/>
    </row>
    <row r="82" spans="1:10">
      <c r="A82" s="1570">
        <v>6</v>
      </c>
      <c r="B82" s="98" t="s">
        <v>5002</v>
      </c>
      <c r="C82" s="3280">
        <v>0</v>
      </c>
      <c r="D82" s="2019">
        <v>0</v>
      </c>
      <c r="E82" s="1815"/>
      <c r="F82" s="2019">
        <v>0</v>
      </c>
      <c r="G82" s="1986">
        <f t="shared" si="1"/>
        <v>0</v>
      </c>
      <c r="H82" s="1564"/>
      <c r="I82" s="1564"/>
      <c r="J82" s="1564"/>
    </row>
    <row r="83" spans="1:10">
      <c r="A83" s="1570">
        <v>7</v>
      </c>
      <c r="B83" s="98" t="s">
        <v>5003</v>
      </c>
      <c r="C83" s="3280">
        <v>1900</v>
      </c>
      <c r="D83" s="2019">
        <v>1887958.37</v>
      </c>
      <c r="E83" s="1815"/>
      <c r="F83" s="2019">
        <v>1886758.37</v>
      </c>
      <c r="G83" s="1986">
        <f t="shared" si="1"/>
        <v>3100</v>
      </c>
      <c r="H83" s="1564"/>
      <c r="I83" s="1564"/>
      <c r="J83" s="1564"/>
    </row>
    <row r="84" spans="1:10">
      <c r="A84" s="1570">
        <v>8</v>
      </c>
      <c r="B84" s="98" t="s">
        <v>5004</v>
      </c>
      <c r="C84" s="3280">
        <v>0</v>
      </c>
      <c r="D84" s="2019">
        <v>600572.34</v>
      </c>
      <c r="E84" s="1815"/>
      <c r="F84" s="2019">
        <v>324422.88000000006</v>
      </c>
      <c r="G84" s="1986">
        <f t="shared" si="1"/>
        <v>276149.4599999999</v>
      </c>
      <c r="H84" s="1564"/>
      <c r="I84" s="1564"/>
      <c r="J84" s="1564"/>
    </row>
    <row r="85" spans="1:10">
      <c r="A85" s="1570">
        <v>9</v>
      </c>
      <c r="B85" s="98" t="s">
        <v>5005</v>
      </c>
      <c r="C85" s="3280">
        <v>56900913.24000001</v>
      </c>
      <c r="D85" s="2019">
        <v>3579037.92</v>
      </c>
      <c r="E85" s="1815"/>
      <c r="F85" s="2019">
        <v>17044018.900000002</v>
      </c>
      <c r="G85" s="1986">
        <f t="shared" si="1"/>
        <v>43435932.260000005</v>
      </c>
      <c r="H85" s="1564"/>
      <c r="I85" s="1564"/>
      <c r="J85" s="1564"/>
    </row>
    <row r="86" spans="1:10">
      <c r="A86" s="1570">
        <v>10</v>
      </c>
      <c r="B86" s="98" t="s">
        <v>5006</v>
      </c>
      <c r="C86" s="3280">
        <v>0</v>
      </c>
      <c r="D86" s="2019">
        <v>2926513.18</v>
      </c>
      <c r="E86" s="1815"/>
      <c r="F86" s="2106">
        <v>1625300.65</v>
      </c>
      <c r="G86" s="1986">
        <f t="shared" si="1"/>
        <v>1301212.5300000003</v>
      </c>
      <c r="H86" s="1564"/>
      <c r="I86" s="1564"/>
      <c r="J86" s="1564"/>
    </row>
    <row r="87" spans="1:10">
      <c r="A87" s="1570">
        <v>11</v>
      </c>
      <c r="B87" s="98" t="s">
        <v>5007</v>
      </c>
      <c r="C87" s="3280">
        <v>2382953.7999999998</v>
      </c>
      <c r="D87" s="2019">
        <v>18679.7</v>
      </c>
      <c r="E87" s="1815"/>
      <c r="F87" s="2019">
        <v>825389.50999999989</v>
      </c>
      <c r="G87" s="1986">
        <f t="shared" si="1"/>
        <v>1576243.9900000002</v>
      </c>
      <c r="H87" s="1564"/>
      <c r="I87" s="1564"/>
      <c r="J87" s="1564"/>
    </row>
    <row r="88" spans="1:10">
      <c r="A88" s="1570">
        <v>12</v>
      </c>
      <c r="B88" s="98" t="s">
        <v>5008</v>
      </c>
      <c r="C88" s="3280">
        <v>49543.09</v>
      </c>
      <c r="D88" s="2019">
        <v>0</v>
      </c>
      <c r="E88" s="1815"/>
      <c r="F88" s="2019">
        <v>18000</v>
      </c>
      <c r="G88" s="1986">
        <f t="shared" si="1"/>
        <v>31543.089999999997</v>
      </c>
      <c r="H88" s="1564"/>
      <c r="I88" s="1564"/>
      <c r="J88" s="1564"/>
    </row>
    <row r="89" spans="1:10">
      <c r="A89" s="1570">
        <v>13</v>
      </c>
      <c r="B89" s="98" t="s">
        <v>5009</v>
      </c>
      <c r="C89" s="3280">
        <v>0</v>
      </c>
      <c r="D89" s="2019">
        <v>2970341.8899999997</v>
      </c>
      <c r="E89" s="1815"/>
      <c r="F89" s="2019">
        <v>2970341.89</v>
      </c>
      <c r="G89" s="1986">
        <f t="shared" si="1"/>
        <v>0</v>
      </c>
      <c r="H89" s="1564"/>
      <c r="I89" s="1564"/>
      <c r="J89" s="1564"/>
    </row>
    <row r="90" spans="1:10">
      <c r="A90" s="1570">
        <v>14</v>
      </c>
      <c r="B90" s="98" t="s">
        <v>5010</v>
      </c>
      <c r="C90" s="3280">
        <v>21127.700000000004</v>
      </c>
      <c r="D90" s="2019">
        <v>24960.1</v>
      </c>
      <c r="E90" s="1815"/>
      <c r="F90" s="2019">
        <v>46087.8</v>
      </c>
      <c r="G90" s="1986">
        <f t="shared" si="1"/>
        <v>0</v>
      </c>
      <c r="H90" s="1564"/>
      <c r="I90" s="1564"/>
      <c r="J90" s="1564"/>
    </row>
    <row r="91" spans="1:10">
      <c r="A91" s="1570">
        <v>15</v>
      </c>
      <c r="B91" s="98" t="s">
        <v>5011</v>
      </c>
      <c r="C91" s="3280">
        <v>1663357.17</v>
      </c>
      <c r="D91" s="2019">
        <v>5190835.1999999993</v>
      </c>
      <c r="E91" s="1815"/>
      <c r="F91" s="2019">
        <v>5786789.9499999993</v>
      </c>
      <c r="G91" s="1986">
        <f t="shared" si="1"/>
        <v>1067402.42</v>
      </c>
      <c r="H91" s="1564"/>
      <c r="I91" s="1564"/>
      <c r="J91" s="1564"/>
    </row>
    <row r="92" spans="1:10">
      <c r="A92" s="1570">
        <v>16</v>
      </c>
      <c r="B92" s="98" t="s">
        <v>5012</v>
      </c>
      <c r="C92" s="3280">
        <v>180483.12999999998</v>
      </c>
      <c r="D92" s="2019">
        <v>852247.64</v>
      </c>
      <c r="E92" s="1815"/>
      <c r="F92" s="2019">
        <v>844915.17</v>
      </c>
      <c r="G92" s="1986">
        <f t="shared" si="1"/>
        <v>187815.59999999998</v>
      </c>
    </row>
    <row r="93" spans="1:10">
      <c r="A93" s="1570">
        <v>17</v>
      </c>
      <c r="B93" s="98" t="s">
        <v>5013</v>
      </c>
      <c r="C93" s="3280">
        <v>1185441.2</v>
      </c>
      <c r="D93" s="2019">
        <v>0</v>
      </c>
      <c r="E93" s="1815"/>
      <c r="F93" s="2019">
        <v>221000.03999999992</v>
      </c>
      <c r="G93" s="1986">
        <f t="shared" si="1"/>
        <v>964441.16</v>
      </c>
    </row>
    <row r="94" spans="1:10">
      <c r="A94" s="1570">
        <v>18</v>
      </c>
      <c r="B94" s="98" t="s">
        <v>5014</v>
      </c>
      <c r="C94" s="3280">
        <v>670000</v>
      </c>
      <c r="D94" s="2019">
        <v>825212.37</v>
      </c>
      <c r="E94" s="1815"/>
      <c r="F94" s="2019">
        <v>128477.06999999998</v>
      </c>
      <c r="G94" s="1986">
        <f t="shared" si="1"/>
        <v>1366735.3</v>
      </c>
    </row>
    <row r="95" spans="1:10">
      <c r="A95" s="1570">
        <v>19</v>
      </c>
      <c r="B95" s="98" t="s">
        <v>5015</v>
      </c>
      <c r="C95" s="3280">
        <v>-63334</v>
      </c>
      <c r="D95" s="2019">
        <v>271920.74</v>
      </c>
      <c r="E95" s="1815"/>
      <c r="F95" s="2019">
        <v>392714.16</v>
      </c>
      <c r="G95" s="1986">
        <f t="shared" si="1"/>
        <v>-184127.41999999998</v>
      </c>
    </row>
    <row r="96" spans="1:10">
      <c r="A96" s="1570">
        <v>20</v>
      </c>
      <c r="B96" s="98" t="s">
        <v>5016</v>
      </c>
      <c r="C96" s="3280">
        <v>53337.869999999995</v>
      </c>
      <c r="D96" s="2019">
        <v>767389.27</v>
      </c>
      <c r="E96" s="1815"/>
      <c r="F96" s="2019">
        <v>790955.92</v>
      </c>
      <c r="G96" s="1986">
        <f t="shared" si="1"/>
        <v>29771.219999999972</v>
      </c>
    </row>
    <row r="97" spans="1:7">
      <c r="A97" s="1570">
        <v>21</v>
      </c>
      <c r="B97" s="98" t="s">
        <v>5017</v>
      </c>
      <c r="C97" s="3280">
        <v>33822.65</v>
      </c>
      <c r="D97" s="2019">
        <v>74953.91</v>
      </c>
      <c r="E97" s="1815"/>
      <c r="F97" s="2019">
        <v>0</v>
      </c>
      <c r="G97" s="1986">
        <f t="shared" si="1"/>
        <v>108776.56</v>
      </c>
    </row>
    <row r="98" spans="1:7">
      <c r="A98" s="1570">
        <v>22</v>
      </c>
      <c r="B98" s="98" t="s">
        <v>5018</v>
      </c>
      <c r="C98" s="3280">
        <v>1191681.8599999999</v>
      </c>
      <c r="D98" s="2019">
        <v>424050.81000000006</v>
      </c>
      <c r="E98" s="1815"/>
      <c r="F98" s="2019">
        <v>1492264.77</v>
      </c>
      <c r="G98" s="1986">
        <f t="shared" si="1"/>
        <v>123467.89999999991</v>
      </c>
    </row>
    <row r="99" spans="1:7">
      <c r="A99" s="1570">
        <v>23</v>
      </c>
      <c r="B99" s="98" t="s">
        <v>5019</v>
      </c>
      <c r="C99" s="3280">
        <v>0</v>
      </c>
      <c r="D99" s="2019">
        <v>2904803.92</v>
      </c>
      <c r="E99" s="1815"/>
      <c r="F99" s="2019">
        <v>0</v>
      </c>
      <c r="G99" s="1986">
        <f t="shared" si="1"/>
        <v>2904803.92</v>
      </c>
    </row>
    <row r="100" spans="1:7">
      <c r="A100" s="1570">
        <v>24</v>
      </c>
      <c r="B100" s="98" t="s">
        <v>5020</v>
      </c>
      <c r="C100" s="3280">
        <v>565235.71</v>
      </c>
      <c r="D100" s="2019">
        <v>8491847.2699999996</v>
      </c>
      <c r="E100" s="1815"/>
      <c r="F100" s="2019">
        <v>4467190.8100000005</v>
      </c>
      <c r="G100" s="1986">
        <f t="shared" si="1"/>
        <v>4589892.17</v>
      </c>
    </row>
    <row r="101" spans="1:7">
      <c r="A101" s="1570">
        <v>25</v>
      </c>
      <c r="B101" s="98" t="s">
        <v>5021</v>
      </c>
      <c r="C101" s="3280">
        <v>1863250</v>
      </c>
      <c r="D101" s="2019">
        <v>9316250</v>
      </c>
      <c r="E101" s="1815"/>
      <c r="F101" s="2019">
        <v>127166.66</v>
      </c>
      <c r="G101" s="1986">
        <f t="shared" si="1"/>
        <v>11052333.34</v>
      </c>
    </row>
    <row r="102" spans="1:7">
      <c r="A102" s="1570">
        <v>26</v>
      </c>
      <c r="B102" s="98" t="s">
        <v>5022</v>
      </c>
      <c r="C102" s="3280">
        <v>0</v>
      </c>
      <c r="D102" s="2019">
        <v>1045820.8999999999</v>
      </c>
      <c r="E102" s="1815"/>
      <c r="F102" s="2019">
        <v>377701.01</v>
      </c>
      <c r="G102" s="1986">
        <f t="shared" si="1"/>
        <v>668119.8899999999</v>
      </c>
    </row>
    <row r="103" spans="1:7">
      <c r="A103" s="1570">
        <v>27</v>
      </c>
      <c r="B103" s="1815"/>
      <c r="C103" s="3280"/>
      <c r="D103" s="2019"/>
      <c r="E103" s="1815"/>
      <c r="F103" s="2019"/>
      <c r="G103" s="1987"/>
    </row>
    <row r="104" spans="1:7">
      <c r="A104" s="1570">
        <v>28</v>
      </c>
      <c r="B104" s="1815"/>
      <c r="C104" s="3280"/>
      <c r="D104" s="2019"/>
      <c r="E104" s="1815"/>
      <c r="F104" s="2019"/>
      <c r="G104" s="1987"/>
    </row>
    <row r="105" spans="1:7">
      <c r="A105" s="1570">
        <v>29</v>
      </c>
      <c r="B105" s="1815"/>
      <c r="C105" s="3280"/>
      <c r="D105" s="2019"/>
      <c r="E105" s="1815"/>
      <c r="F105" s="2019"/>
      <c r="G105" s="1987"/>
    </row>
    <row r="106" spans="1:7">
      <c r="A106" s="1570">
        <v>30</v>
      </c>
      <c r="B106" s="1815"/>
      <c r="C106" s="3280"/>
      <c r="D106" s="2019"/>
      <c r="E106" s="1815"/>
      <c r="F106" s="2019"/>
      <c r="G106" s="1987"/>
    </row>
    <row r="107" spans="1:7">
      <c r="A107" s="1570">
        <v>31</v>
      </c>
      <c r="B107" s="1815"/>
      <c r="C107" s="3280"/>
      <c r="D107" s="2019"/>
      <c r="E107" s="1815"/>
      <c r="F107" s="2106"/>
      <c r="G107" s="1987"/>
    </row>
    <row r="108" spans="1:7">
      <c r="A108" s="1570">
        <v>32</v>
      </c>
      <c r="B108" s="1815"/>
      <c r="C108" s="3280"/>
      <c r="D108" s="2019"/>
      <c r="E108" s="1815"/>
      <c r="F108" s="2106"/>
      <c r="G108" s="1987"/>
    </row>
    <row r="109" spans="1:7">
      <c r="A109" s="1570">
        <v>33</v>
      </c>
      <c r="B109" s="1815"/>
      <c r="C109" s="3280"/>
      <c r="D109" s="2019"/>
      <c r="E109" s="1815"/>
      <c r="F109" s="2106"/>
      <c r="G109" s="1987"/>
    </row>
    <row r="110" spans="1:7">
      <c r="A110" s="1570">
        <v>34</v>
      </c>
      <c r="B110" s="1815"/>
      <c r="C110" s="3280"/>
      <c r="D110" s="2019"/>
      <c r="E110" s="1815"/>
      <c r="F110" s="2106"/>
      <c r="G110" s="1987"/>
    </row>
    <row r="111" spans="1:7">
      <c r="A111" s="1570">
        <v>35</v>
      </c>
      <c r="B111" s="1815"/>
      <c r="C111" s="3280"/>
      <c r="D111" s="2019"/>
      <c r="E111" s="1815"/>
      <c r="F111" s="2106"/>
      <c r="G111" s="1987"/>
    </row>
    <row r="112" spans="1:7">
      <c r="A112" s="1570">
        <v>36</v>
      </c>
      <c r="B112" s="1815"/>
      <c r="C112" s="3280"/>
      <c r="D112" s="2019"/>
      <c r="E112" s="1815"/>
      <c r="F112" s="2106"/>
      <c r="G112" s="1987"/>
    </row>
    <row r="113" spans="1:7">
      <c r="A113" s="1570">
        <v>37</v>
      </c>
      <c r="B113" s="1815"/>
      <c r="C113" s="3280"/>
      <c r="D113" s="2019"/>
      <c r="E113" s="1815"/>
      <c r="F113" s="2106"/>
      <c r="G113" s="1987"/>
    </row>
    <row r="114" spans="1:7">
      <c r="A114" s="1570">
        <v>38</v>
      </c>
      <c r="B114" s="1815"/>
      <c r="C114" s="3280"/>
      <c r="D114" s="2019"/>
      <c r="E114" s="1815"/>
      <c r="F114" s="2106"/>
      <c r="G114" s="1987"/>
    </row>
    <row r="115" spans="1:7">
      <c r="A115" s="1570">
        <v>39</v>
      </c>
      <c r="B115" s="1815"/>
      <c r="C115" s="3280"/>
      <c r="D115" s="2019"/>
      <c r="E115" s="1815"/>
      <c r="F115" s="2106"/>
      <c r="G115" s="1987"/>
    </row>
    <row r="116" spans="1:7">
      <c r="A116" s="1570">
        <v>40</v>
      </c>
      <c r="B116" s="1815"/>
      <c r="C116" s="3280"/>
      <c r="D116" s="2019"/>
      <c r="E116" s="1815"/>
      <c r="F116" s="2106"/>
      <c r="G116" s="1987"/>
    </row>
    <row r="117" spans="1:7">
      <c r="A117" s="1570">
        <v>41</v>
      </c>
      <c r="B117" s="1815"/>
      <c r="C117" s="3280"/>
      <c r="D117" s="2019"/>
      <c r="E117" s="1815"/>
      <c r="F117" s="2106"/>
      <c r="G117" s="1987"/>
    </row>
    <row r="118" spans="1:7">
      <c r="A118" s="1570">
        <v>42</v>
      </c>
      <c r="B118" s="1815"/>
      <c r="C118" s="3280"/>
      <c r="D118" s="2019"/>
      <c r="E118" s="1815"/>
      <c r="F118" s="2106"/>
      <c r="G118" s="1987"/>
    </row>
    <row r="119" spans="1:7">
      <c r="A119" s="1570">
        <v>43</v>
      </c>
      <c r="B119" s="1815"/>
      <c r="C119" s="3280"/>
      <c r="D119" s="2019"/>
      <c r="E119" s="1815"/>
      <c r="F119" s="2106"/>
      <c r="G119" s="1987"/>
    </row>
    <row r="120" spans="1:7" ht="15.75" thickBot="1">
      <c r="A120" s="2156">
        <v>44</v>
      </c>
      <c r="B120" s="1949" t="s">
        <v>172</v>
      </c>
      <c r="C120" s="3281">
        <f>SUM(C77:C102)</f>
        <v>69094336.49000001</v>
      </c>
      <c r="D120" s="1976">
        <f>SUM(D77:D119)</f>
        <v>43221438.469999991</v>
      </c>
      <c r="E120" s="2157" t="s">
        <v>1793</v>
      </c>
      <c r="F120" s="1976">
        <f>SUM(F77:F119)</f>
        <v>42505410.060000002</v>
      </c>
      <c r="G120" s="1977">
        <f>SUM(G77:G119)</f>
        <v>69810364.900000006</v>
      </c>
    </row>
    <row r="121" spans="1:7">
      <c r="A121" s="1564"/>
      <c r="B121" s="1564" t="s">
        <v>1793</v>
      </c>
      <c r="C121" s="2909"/>
      <c r="D121" s="1564" t="s">
        <v>1793</v>
      </c>
      <c r="E121" s="1564"/>
      <c r="F121" s="1564"/>
      <c r="G121" s="1564"/>
    </row>
    <row r="122" spans="1:7">
      <c r="A122" s="2486" t="s">
        <v>4666</v>
      </c>
      <c r="B122" s="2486"/>
      <c r="C122" s="2915"/>
      <c r="D122" s="1801" t="s">
        <v>1793</v>
      </c>
      <c r="E122" s="1564"/>
      <c r="F122" s="1564"/>
      <c r="G122" s="1564"/>
    </row>
    <row r="123" spans="1:7">
      <c r="A123" s="1579" t="s">
        <v>550</v>
      </c>
      <c r="B123" s="1579"/>
      <c r="C123" s="1579"/>
      <c r="D123" s="1579"/>
      <c r="E123" s="1579"/>
      <c r="F123" s="1579"/>
      <c r="G123" s="1579"/>
    </row>
    <row r="124" spans="1:7" ht="15.75" thickBot="1">
      <c r="A124" s="1564" t="str">
        <f>'Data Sheet'!$C$25</f>
        <v>Orange &amp; Rockland Utilities, Inc</v>
      </c>
      <c r="B124" s="1564"/>
      <c r="C124" s="2909"/>
      <c r="D124" s="1564"/>
      <c r="E124" s="1564"/>
      <c r="F124" s="1992" t="str">
        <f>'Data Sheet'!$C$40</f>
        <v>April 30, 2017</v>
      </c>
      <c r="G124" s="1708" t="str">
        <f>'Data Sheet'!$C$38</f>
        <v>December 31, 2016</v>
      </c>
    </row>
    <row r="125" spans="1:7">
      <c r="A125" s="1538"/>
      <c r="B125" s="1694"/>
      <c r="C125" s="1694"/>
      <c r="D125" s="1694"/>
      <c r="E125" s="1694"/>
      <c r="F125" s="2158"/>
      <c r="G125" s="1896"/>
    </row>
    <row r="126" spans="1:7" ht="15.75">
      <c r="A126" s="1582" t="s">
        <v>536</v>
      </c>
      <c r="B126" s="1579"/>
      <c r="C126" s="1579"/>
      <c r="D126" s="1579"/>
      <c r="E126" s="1579"/>
      <c r="F126" s="1579"/>
      <c r="G126" s="1994"/>
    </row>
    <row r="127" spans="1:7">
      <c r="A127" s="2021"/>
      <c r="B127" s="1579"/>
      <c r="C127" s="1579"/>
      <c r="D127" s="1579"/>
      <c r="E127" s="1579"/>
      <c r="F127" s="1579"/>
      <c r="G127" s="1994"/>
    </row>
    <row r="128" spans="1:7" ht="18.399999999999999" customHeight="1">
      <c r="A128" s="1905"/>
      <c r="B128" s="1906"/>
      <c r="C128" s="1906"/>
      <c r="D128" s="1906"/>
      <c r="E128" s="2159" t="s">
        <v>541</v>
      </c>
      <c r="F128" s="1820"/>
      <c r="G128" s="2160"/>
    </row>
    <row r="129" spans="1:7" ht="18.399999999999999" customHeight="1">
      <c r="A129" s="1570"/>
      <c r="B129" s="1834" t="s">
        <v>542</v>
      </c>
      <c r="C129" s="3225"/>
      <c r="D129" s="1815"/>
      <c r="E129" s="1834" t="s">
        <v>176</v>
      </c>
      <c r="F129" s="1815"/>
      <c r="G129" s="1908" t="s">
        <v>1841</v>
      </c>
    </row>
    <row r="130" spans="1:7" ht="18.399999999999999" customHeight="1">
      <c r="A130" s="1570" t="s">
        <v>1733</v>
      </c>
      <c r="B130" s="1834" t="s">
        <v>543</v>
      </c>
      <c r="C130" s="3225"/>
      <c r="D130" s="1834" t="s">
        <v>544</v>
      </c>
      <c r="E130" s="1834" t="s">
        <v>526</v>
      </c>
      <c r="F130" s="1834" t="s">
        <v>1845</v>
      </c>
      <c r="G130" s="1908" t="s">
        <v>2524</v>
      </c>
    </row>
    <row r="131" spans="1:7" ht="18.399999999999999" customHeight="1">
      <c r="A131" s="1909" t="s">
        <v>1736</v>
      </c>
      <c r="B131" s="1910" t="s">
        <v>3026</v>
      </c>
      <c r="C131" s="3226"/>
      <c r="D131" s="1910" t="s">
        <v>3027</v>
      </c>
      <c r="E131" s="1910" t="s">
        <v>3028</v>
      </c>
      <c r="F131" s="1910" t="s">
        <v>545</v>
      </c>
      <c r="G131" s="1911" t="s">
        <v>546</v>
      </c>
    </row>
    <row r="132" spans="1:7" ht="18.399999999999999" customHeight="1">
      <c r="A132" s="1570">
        <v>1</v>
      </c>
      <c r="B132" s="1815"/>
      <c r="C132" s="1815"/>
      <c r="D132" s="2127"/>
      <c r="E132" s="2127"/>
      <c r="F132" s="2127"/>
      <c r="G132" s="1986"/>
    </row>
    <row r="133" spans="1:7" ht="18.399999999999999" customHeight="1">
      <c r="A133" s="1570">
        <v>2</v>
      </c>
      <c r="B133" s="1815"/>
      <c r="C133" s="1815"/>
      <c r="D133" s="2019"/>
      <c r="E133" s="1815"/>
      <c r="F133" s="2019"/>
      <c r="G133" s="1987"/>
    </row>
    <row r="134" spans="1:7" ht="18.399999999999999" customHeight="1">
      <c r="A134" s="1570">
        <v>3</v>
      </c>
      <c r="B134" s="1815"/>
      <c r="C134" s="1815"/>
      <c r="D134" s="2019"/>
      <c r="E134" s="1815"/>
      <c r="F134" s="2019"/>
      <c r="G134" s="1987"/>
    </row>
    <row r="135" spans="1:7" ht="18.399999999999999" customHeight="1">
      <c r="A135" s="1570">
        <v>4</v>
      </c>
      <c r="B135" s="1815"/>
      <c r="C135" s="1815"/>
      <c r="D135" s="2019"/>
      <c r="E135" s="1815"/>
      <c r="F135" s="2019"/>
      <c r="G135" s="1987"/>
    </row>
    <row r="136" spans="1:7" ht="18.399999999999999" customHeight="1">
      <c r="A136" s="1570">
        <v>5</v>
      </c>
      <c r="B136" s="1815"/>
      <c r="C136" s="1815"/>
      <c r="D136" s="2019"/>
      <c r="E136" s="1815"/>
      <c r="F136" s="2019"/>
      <c r="G136" s="1987"/>
    </row>
    <row r="137" spans="1:7" ht="18.399999999999999" customHeight="1">
      <c r="A137" s="1570">
        <v>6</v>
      </c>
      <c r="B137" s="1815"/>
      <c r="C137" s="1815"/>
      <c r="D137" s="2019"/>
      <c r="E137" s="1815"/>
      <c r="F137" s="2019"/>
      <c r="G137" s="1987"/>
    </row>
    <row r="138" spans="1:7" ht="18.399999999999999" customHeight="1">
      <c r="A138" s="1570">
        <v>7</v>
      </c>
      <c r="B138" s="1815"/>
      <c r="C138" s="1815"/>
      <c r="D138" s="2019"/>
      <c r="E138" s="1815"/>
      <c r="F138" s="2019"/>
      <c r="G138" s="1987"/>
    </row>
    <row r="139" spans="1:7" ht="18.399999999999999" customHeight="1">
      <c r="A139" s="1570">
        <v>8</v>
      </c>
      <c r="B139" s="1815"/>
      <c r="C139" s="1815"/>
      <c r="D139" s="2019"/>
      <c r="E139" s="1815"/>
      <c r="F139" s="2019"/>
      <c r="G139" s="1987"/>
    </row>
    <row r="140" spans="1:7" ht="18.399999999999999" customHeight="1">
      <c r="A140" s="1570">
        <v>9</v>
      </c>
      <c r="B140" s="1815"/>
      <c r="C140" s="1815"/>
      <c r="D140" s="2019"/>
      <c r="E140" s="1815"/>
      <c r="F140" s="2019"/>
      <c r="G140" s="1987"/>
    </row>
    <row r="141" spans="1:7" ht="18.399999999999999" customHeight="1">
      <c r="A141" s="1570">
        <v>10</v>
      </c>
      <c r="B141" s="1815"/>
      <c r="C141" s="1815"/>
      <c r="D141" s="2019"/>
      <c r="E141" s="1815"/>
      <c r="F141" s="2106"/>
      <c r="G141" s="1987"/>
    </row>
    <row r="142" spans="1:7" ht="18.399999999999999" customHeight="1">
      <c r="A142" s="1570">
        <v>11</v>
      </c>
      <c r="B142" s="1815"/>
      <c r="C142" s="1815"/>
      <c r="D142" s="2019"/>
      <c r="E142" s="1815"/>
      <c r="F142" s="2019"/>
      <c r="G142" s="1987"/>
    </row>
    <row r="143" spans="1:7" ht="18.399999999999999" customHeight="1">
      <c r="A143" s="1570">
        <v>12</v>
      </c>
      <c r="B143" s="1815"/>
      <c r="C143" s="1815"/>
      <c r="D143" s="2019"/>
      <c r="E143" s="1815"/>
      <c r="F143" s="2019"/>
      <c r="G143" s="1987"/>
    </row>
    <row r="144" spans="1:7" ht="18.399999999999999" customHeight="1">
      <c r="A144" s="1570">
        <v>13</v>
      </c>
      <c r="B144" s="1815"/>
      <c r="C144" s="1815"/>
      <c r="D144" s="2019"/>
      <c r="E144" s="1815"/>
      <c r="F144" s="2019"/>
      <c r="G144" s="1987"/>
    </row>
    <row r="145" spans="1:7" ht="18.399999999999999" customHeight="1">
      <c r="A145" s="1570">
        <v>14</v>
      </c>
      <c r="B145" s="1815"/>
      <c r="C145" s="1815"/>
      <c r="D145" s="2019"/>
      <c r="E145" s="1815"/>
      <c r="F145" s="2019"/>
      <c r="G145" s="1987"/>
    </row>
    <row r="146" spans="1:7" ht="18.399999999999999" customHeight="1">
      <c r="A146" s="1570">
        <v>15</v>
      </c>
      <c r="B146" s="1815"/>
      <c r="C146" s="1815"/>
      <c r="D146" s="2019"/>
      <c r="E146" s="1815"/>
      <c r="F146" s="2019"/>
      <c r="G146" s="1987"/>
    </row>
    <row r="147" spans="1:7" ht="18.399999999999999" customHeight="1">
      <c r="A147" s="1570">
        <v>16</v>
      </c>
      <c r="B147" s="1815"/>
      <c r="C147" s="1815"/>
      <c r="D147" s="2019"/>
      <c r="E147" s="1815"/>
      <c r="F147" s="2019"/>
      <c r="G147" s="1987"/>
    </row>
    <row r="148" spans="1:7" ht="18.399999999999999" customHeight="1">
      <c r="A148" s="1570">
        <v>17</v>
      </c>
      <c r="B148" s="1815"/>
      <c r="C148" s="1815"/>
      <c r="D148" s="2019"/>
      <c r="E148" s="1815"/>
      <c r="F148" s="2019"/>
      <c r="G148" s="1987"/>
    </row>
    <row r="149" spans="1:7" ht="18.399999999999999" customHeight="1">
      <c r="A149" s="1570">
        <v>18</v>
      </c>
      <c r="B149" s="1815"/>
      <c r="C149" s="1815"/>
      <c r="D149" s="2019"/>
      <c r="E149" s="1815"/>
      <c r="F149" s="2019"/>
      <c r="G149" s="1987"/>
    </row>
    <row r="150" spans="1:7" ht="18.399999999999999" customHeight="1">
      <c r="A150" s="1570">
        <v>19</v>
      </c>
      <c r="B150" s="1815"/>
      <c r="C150" s="1815"/>
      <c r="D150" s="2019"/>
      <c r="E150" s="1815"/>
      <c r="F150" s="2019"/>
      <c r="G150" s="1987"/>
    </row>
    <row r="151" spans="1:7" ht="18.399999999999999" customHeight="1">
      <c r="A151" s="1570">
        <v>20</v>
      </c>
      <c r="B151" s="1815"/>
      <c r="C151" s="1815"/>
      <c r="D151" s="2019"/>
      <c r="E151" s="1815"/>
      <c r="F151" s="2019"/>
      <c r="G151" s="1987"/>
    </row>
    <row r="152" spans="1:7" ht="18.399999999999999" customHeight="1">
      <c r="A152" s="1570">
        <v>21</v>
      </c>
      <c r="B152" s="1815"/>
      <c r="C152" s="1815"/>
      <c r="D152" s="2019"/>
      <c r="E152" s="1815"/>
      <c r="F152" s="2019"/>
      <c r="G152" s="1987"/>
    </row>
    <row r="153" spans="1:7" ht="18.399999999999999" customHeight="1">
      <c r="A153" s="1570">
        <v>22</v>
      </c>
      <c r="B153" s="1815"/>
      <c r="C153" s="1815"/>
      <c r="D153" s="2019"/>
      <c r="E153" s="1815"/>
      <c r="F153" s="2019"/>
      <c r="G153" s="1987"/>
    </row>
    <row r="154" spans="1:7" ht="18.399999999999999" customHeight="1">
      <c r="A154" s="1570">
        <v>23</v>
      </c>
      <c r="B154" s="1815"/>
      <c r="C154" s="1815"/>
      <c r="D154" s="2019"/>
      <c r="E154" s="1815"/>
      <c r="F154" s="2019"/>
      <c r="G154" s="1987"/>
    </row>
    <row r="155" spans="1:7" ht="18.399999999999999" customHeight="1">
      <c r="A155" s="1570">
        <v>24</v>
      </c>
      <c r="B155" s="1815"/>
      <c r="C155" s="1815"/>
      <c r="D155" s="2019"/>
      <c r="E155" s="1815"/>
      <c r="F155" s="2019"/>
      <c r="G155" s="1987"/>
    </row>
    <row r="156" spans="1:7" ht="18.399999999999999" customHeight="1">
      <c r="A156" s="1570">
        <v>25</v>
      </c>
      <c r="B156" s="1815"/>
      <c r="C156" s="1815"/>
      <c r="D156" s="2019"/>
      <c r="E156" s="1815"/>
      <c r="F156" s="2019"/>
      <c r="G156" s="1987"/>
    </row>
    <row r="157" spans="1:7" ht="18.399999999999999" customHeight="1">
      <c r="A157" s="1570">
        <v>26</v>
      </c>
      <c r="B157" s="1815"/>
      <c r="C157" s="1815"/>
      <c r="D157" s="2019"/>
      <c r="E157" s="1815"/>
      <c r="F157" s="2019"/>
      <c r="G157" s="1987"/>
    </row>
    <row r="158" spans="1:7" ht="18.399999999999999" customHeight="1">
      <c r="A158" s="1570">
        <v>27</v>
      </c>
      <c r="B158" s="1815"/>
      <c r="C158" s="1815"/>
      <c r="D158" s="2019"/>
      <c r="E158" s="1815"/>
      <c r="F158" s="2019"/>
      <c r="G158" s="1987"/>
    </row>
    <row r="159" spans="1:7" ht="18.399999999999999" customHeight="1">
      <c r="A159" s="1570">
        <v>28</v>
      </c>
      <c r="B159" s="1815"/>
      <c r="C159" s="1815"/>
      <c r="D159" s="2019"/>
      <c r="E159" s="1815"/>
      <c r="F159" s="2019"/>
      <c r="G159" s="1987"/>
    </row>
    <row r="160" spans="1:7" ht="18.399999999999999" customHeight="1">
      <c r="A160" s="1570">
        <v>29</v>
      </c>
      <c r="B160" s="1815"/>
      <c r="C160" s="1815"/>
      <c r="D160" s="2019"/>
      <c r="E160" s="1815"/>
      <c r="F160" s="2019"/>
      <c r="G160" s="1987"/>
    </row>
    <row r="161" spans="1:7" ht="18.399999999999999" customHeight="1">
      <c r="A161" s="1570">
        <v>30</v>
      </c>
      <c r="B161" s="1815"/>
      <c r="C161" s="1815"/>
      <c r="D161" s="2019"/>
      <c r="E161" s="1815"/>
      <c r="F161" s="2019"/>
      <c r="G161" s="1987"/>
    </row>
    <row r="162" spans="1:7" ht="18.399999999999999" customHeight="1">
      <c r="A162" s="1570">
        <v>31</v>
      </c>
      <c r="B162" s="1815"/>
      <c r="C162" s="1815"/>
      <c r="D162" s="2019"/>
      <c r="E162" s="1815"/>
      <c r="F162" s="2106"/>
      <c r="G162" s="1987"/>
    </row>
    <row r="163" spans="1:7" ht="18.399999999999999" customHeight="1">
      <c r="A163" s="1570">
        <v>32</v>
      </c>
      <c r="B163" s="1815"/>
      <c r="C163" s="1815"/>
      <c r="D163" s="2019"/>
      <c r="E163" s="1815"/>
      <c r="F163" s="2106"/>
      <c r="G163" s="1987"/>
    </row>
    <row r="164" spans="1:7" ht="18.399999999999999" customHeight="1">
      <c r="A164" s="1570">
        <v>33</v>
      </c>
      <c r="B164" s="1815"/>
      <c r="C164" s="1815"/>
      <c r="D164" s="2019"/>
      <c r="E164" s="1815"/>
      <c r="F164" s="2106"/>
      <c r="G164" s="1987"/>
    </row>
    <row r="165" spans="1:7" ht="18.399999999999999" customHeight="1">
      <c r="A165" s="1570">
        <v>34</v>
      </c>
      <c r="B165" s="1815"/>
      <c r="C165" s="1815"/>
      <c r="D165" s="2019"/>
      <c r="E165" s="1815"/>
      <c r="F165" s="2106"/>
      <c r="G165" s="1987"/>
    </row>
    <row r="166" spans="1:7" ht="18.399999999999999" customHeight="1">
      <c r="A166" s="1570">
        <v>35</v>
      </c>
      <c r="B166" s="1815"/>
      <c r="C166" s="1815"/>
      <c r="D166" s="2019"/>
      <c r="E166" s="1815"/>
      <c r="F166" s="2106"/>
      <c r="G166" s="1987"/>
    </row>
    <row r="167" spans="1:7" ht="18.399999999999999" customHeight="1">
      <c r="A167" s="1570">
        <v>36</v>
      </c>
      <c r="B167" s="1815"/>
      <c r="C167" s="1815"/>
      <c r="D167" s="2019"/>
      <c r="E167" s="1815"/>
      <c r="F167" s="2106"/>
      <c r="G167" s="1987"/>
    </row>
    <row r="168" spans="1:7" ht="18.399999999999999" customHeight="1">
      <c r="A168" s="1570">
        <v>37</v>
      </c>
      <c r="B168" s="1815"/>
      <c r="C168" s="1815"/>
      <c r="D168" s="2019"/>
      <c r="E168" s="1815"/>
      <c r="F168" s="2106"/>
      <c r="G168" s="1987"/>
    </row>
    <row r="169" spans="1:7" ht="18.399999999999999" customHeight="1">
      <c r="A169" s="1570">
        <v>38</v>
      </c>
      <c r="B169" s="1815"/>
      <c r="C169" s="1815"/>
      <c r="D169" s="2019"/>
      <c r="E169" s="1815"/>
      <c r="F169" s="2106"/>
      <c r="G169" s="1987"/>
    </row>
    <row r="170" spans="1:7" ht="18.399999999999999" customHeight="1">
      <c r="A170" s="1570">
        <v>39</v>
      </c>
      <c r="B170" s="1815"/>
      <c r="C170" s="1815"/>
      <c r="D170" s="2019"/>
      <c r="E170" s="1815"/>
      <c r="F170" s="2106"/>
      <c r="G170" s="1987"/>
    </row>
    <row r="171" spans="1:7" ht="18.399999999999999" customHeight="1">
      <c r="A171" s="1570">
        <v>40</v>
      </c>
      <c r="B171" s="1815"/>
      <c r="C171" s="1815"/>
      <c r="D171" s="2019"/>
      <c r="E171" s="1815"/>
      <c r="F171" s="2106"/>
      <c r="G171" s="1987"/>
    </row>
    <row r="172" spans="1:7" ht="18.399999999999999" customHeight="1">
      <c r="A172" s="1570">
        <v>41</v>
      </c>
      <c r="B172" s="1815"/>
      <c r="C172" s="1815"/>
      <c r="D172" s="2019"/>
      <c r="E172" s="1815"/>
      <c r="F172" s="2106"/>
      <c r="G172" s="1987"/>
    </row>
    <row r="173" spans="1:7" ht="18.399999999999999" customHeight="1">
      <c r="A173" s="1570">
        <v>42</v>
      </c>
      <c r="B173" s="1815"/>
      <c r="C173" s="1815"/>
      <c r="D173" s="2019"/>
      <c r="E173" s="1815"/>
      <c r="F173" s="2106"/>
      <c r="G173" s="1987"/>
    </row>
    <row r="174" spans="1:7" ht="18.399999999999999" customHeight="1">
      <c r="A174" s="1570">
        <v>43</v>
      </c>
      <c r="B174" s="1815"/>
      <c r="C174" s="1815"/>
      <c r="D174" s="2019"/>
      <c r="E174" s="1815"/>
      <c r="F174" s="2106"/>
      <c r="G174" s="1987"/>
    </row>
    <row r="175" spans="1:7" ht="18.399999999999999" customHeight="1" thickBot="1">
      <c r="A175" s="2156">
        <v>44</v>
      </c>
      <c r="B175" s="1949" t="s">
        <v>172</v>
      </c>
      <c r="C175" s="1949"/>
      <c r="D175" s="1976">
        <f>SUM(D132:D174)</f>
        <v>0</v>
      </c>
      <c r="E175" s="2157" t="s">
        <v>1793</v>
      </c>
      <c r="F175" s="1976">
        <f>SUM(F132:F174)</f>
        <v>0</v>
      </c>
      <c r="G175" s="1977">
        <f>SUM(G132:G174)</f>
        <v>0</v>
      </c>
    </row>
    <row r="176" spans="1:7">
      <c r="A176" s="1564"/>
      <c r="B176" s="1564" t="s">
        <v>1793</v>
      </c>
      <c r="C176" s="2909"/>
      <c r="D176" s="1564" t="s">
        <v>1793</v>
      </c>
      <c r="E176" s="1564"/>
      <c r="F176" s="1564"/>
      <c r="G176" s="1564"/>
    </row>
    <row r="177" spans="1:7">
      <c r="A177" s="2486" t="s">
        <v>4666</v>
      </c>
      <c r="B177" s="2486"/>
      <c r="C177" s="2915"/>
      <c r="D177" s="1564"/>
      <c r="E177" s="1564"/>
      <c r="F177" s="1564"/>
      <c r="G177" s="1564"/>
    </row>
    <row r="178" spans="1:7">
      <c r="A178" s="1579" t="s">
        <v>551</v>
      </c>
      <c r="B178" s="1579"/>
      <c r="C178" s="1579"/>
      <c r="D178" s="1579"/>
      <c r="E178" s="1579"/>
      <c r="F178" s="1579"/>
      <c r="G178" s="1579"/>
    </row>
  </sheetData>
  <printOptions horizontalCentered="1" verticalCentered="1"/>
  <pageMargins left="0.5" right="0.5" top="0.5" bottom="0.5" header="0.5" footer="0.5"/>
  <pageSetup scale="55" orientation="portrait" r:id="rId1"/>
  <headerFooter alignWithMargins="0"/>
  <rowBreaks count="2" manualBreakCount="2">
    <brk id="65" max="6" man="1"/>
    <brk id="12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29"/>
  <sheetViews>
    <sheetView defaultGridColor="0" view="pageBreakPreview" colorId="22" zoomScale="80" zoomScaleNormal="100" zoomScaleSheetLayoutView="80" workbookViewId="0"/>
  </sheetViews>
  <sheetFormatPr defaultColWidth="9.6640625" defaultRowHeight="15"/>
  <cols>
    <col min="1" max="1" width="4.6640625" style="1541" customWidth="1"/>
    <col min="2" max="2" width="38.44140625" style="1541" customWidth="1"/>
    <col min="3" max="3" width="14.77734375" style="1541" customWidth="1"/>
    <col min="4" max="4" width="15" style="1541" customWidth="1"/>
    <col min="5" max="5" width="9.6640625" style="1541"/>
    <col min="6" max="6" width="14.44140625" style="1541" customWidth="1"/>
    <col min="7" max="7" width="16.88671875" style="1541" bestFit="1" customWidth="1"/>
    <col min="8" max="16384" width="9.6640625" style="1541"/>
  </cols>
  <sheetData>
    <row r="1" spans="1:19" ht="16.149999999999999" customHeight="1">
      <c r="A1" s="1538" t="s">
        <v>1804</v>
      </c>
      <c r="B1" s="1694"/>
      <c r="C1" s="1897" t="s">
        <v>3296</v>
      </c>
      <c r="D1" s="1694"/>
      <c r="E1" s="1539"/>
      <c r="F1" s="1694" t="s">
        <v>1806</v>
      </c>
      <c r="G1" s="1958" t="s">
        <v>1807</v>
      </c>
      <c r="H1" s="1564"/>
      <c r="I1" s="1564"/>
      <c r="J1" s="1564"/>
      <c r="K1" s="1564"/>
      <c r="L1" s="1564"/>
      <c r="M1" s="1564"/>
      <c r="N1" s="1564"/>
      <c r="O1" s="1564"/>
      <c r="P1" s="1564"/>
      <c r="Q1" s="1564"/>
      <c r="R1" s="1564"/>
      <c r="S1" s="1564"/>
    </row>
    <row r="2" spans="1:19" ht="16.149999999999999" customHeight="1">
      <c r="A2" s="1542" t="str">
        <f>'Data Sheet'!$C$25</f>
        <v>Orange &amp; Rockland Utilities, Inc</v>
      </c>
      <c r="B2" s="1564"/>
      <c r="C2" s="1815" t="s">
        <v>1159</v>
      </c>
      <c r="D2" s="1564"/>
      <c r="E2" s="1543"/>
      <c r="F2" s="1564" t="s">
        <v>3315</v>
      </c>
      <c r="G2" s="1959"/>
      <c r="H2" s="1564"/>
      <c r="I2" s="1564"/>
      <c r="J2" s="1564"/>
      <c r="K2" s="1564"/>
      <c r="L2" s="1564"/>
      <c r="M2" s="1564"/>
      <c r="N2" s="1564"/>
      <c r="O2" s="1564"/>
      <c r="P2" s="1564"/>
      <c r="Q2" s="1564"/>
      <c r="R2" s="1564"/>
      <c r="S2" s="1564"/>
    </row>
    <row r="3" spans="1:19" ht="16.149999999999999" customHeight="1">
      <c r="A3" s="1545"/>
      <c r="B3" s="1708"/>
      <c r="C3" s="1899" t="s">
        <v>1160</v>
      </c>
      <c r="D3" s="1708"/>
      <c r="E3" s="1543"/>
      <c r="F3" s="1647" t="str">
        <f>'Data Sheet'!$C$40</f>
        <v>April 30, 2017</v>
      </c>
      <c r="G3" s="1898" t="str">
        <f>'Data Sheet'!$C$38</f>
        <v>December 31, 2016</v>
      </c>
      <c r="H3" s="1564"/>
      <c r="I3" s="1564"/>
      <c r="J3" s="1564"/>
      <c r="K3" s="1564"/>
      <c r="L3" s="1564"/>
      <c r="M3" s="1564"/>
      <c r="N3" s="1564"/>
      <c r="O3" s="1564"/>
      <c r="P3" s="1564"/>
      <c r="Q3" s="1564"/>
      <c r="R3" s="1564"/>
      <c r="S3" s="1564"/>
    </row>
    <row r="4" spans="1:19" ht="16.149999999999999" customHeight="1">
      <c r="A4" s="1901" t="s">
        <v>552</v>
      </c>
      <c r="B4" s="1820"/>
      <c r="C4" s="1820"/>
      <c r="D4" s="2003"/>
      <c r="E4" s="1820"/>
      <c r="F4" s="1820"/>
      <c r="G4" s="1821"/>
      <c r="H4" s="1564"/>
      <c r="I4" s="1564"/>
      <c r="J4" s="1564"/>
      <c r="K4" s="1564"/>
      <c r="L4" s="1564"/>
      <c r="M4" s="1564"/>
      <c r="N4" s="1564"/>
      <c r="O4" s="1564"/>
      <c r="P4" s="1564"/>
      <c r="Q4" s="1564"/>
      <c r="R4" s="1564"/>
      <c r="S4" s="1564"/>
    </row>
    <row r="5" spans="1:19" ht="16.149999999999999" customHeight="1">
      <c r="A5" s="1542"/>
      <c r="B5" s="1564"/>
      <c r="C5" s="1564"/>
      <c r="D5" s="1564"/>
      <c r="E5" s="1564"/>
      <c r="F5" s="1564"/>
      <c r="G5" s="1544"/>
      <c r="H5" s="1564"/>
      <c r="I5" s="1564"/>
      <c r="J5" s="1564"/>
      <c r="K5" s="1564"/>
      <c r="L5" s="1564"/>
      <c r="M5" s="1564"/>
      <c r="N5" s="1564"/>
      <c r="O5" s="1564"/>
      <c r="P5" s="1564"/>
      <c r="Q5" s="1564"/>
      <c r="R5" s="1564"/>
      <c r="S5" s="1564"/>
    </row>
    <row r="6" spans="1:19" ht="16.149999999999999" customHeight="1">
      <c r="A6" s="1542"/>
      <c r="B6" s="1564" t="s">
        <v>553</v>
      </c>
      <c r="C6" s="1564"/>
      <c r="D6" s="1564"/>
      <c r="E6" s="1564"/>
      <c r="F6" s="1564"/>
      <c r="G6" s="1544"/>
      <c r="H6" s="1564"/>
      <c r="I6" s="1564"/>
      <c r="J6" s="1564"/>
      <c r="K6" s="1564"/>
      <c r="L6" s="1564"/>
      <c r="M6" s="1564"/>
      <c r="N6" s="1564"/>
      <c r="O6" s="1564"/>
      <c r="P6" s="1564"/>
      <c r="Q6" s="1564"/>
      <c r="R6" s="1564"/>
      <c r="S6" s="1564"/>
    </row>
    <row r="7" spans="1:19" ht="16.149999999999999" customHeight="1">
      <c r="A7" s="1542"/>
      <c r="B7" s="1564" t="s">
        <v>554</v>
      </c>
      <c r="C7" s="1564"/>
      <c r="D7" s="1564"/>
      <c r="E7" s="1564"/>
      <c r="F7" s="1564"/>
      <c r="G7" s="1544"/>
      <c r="H7" s="1564"/>
      <c r="I7" s="1564"/>
      <c r="J7" s="1564"/>
      <c r="K7" s="1564"/>
      <c r="L7" s="1564"/>
      <c r="M7" s="1564"/>
      <c r="N7" s="1564"/>
      <c r="O7" s="1564"/>
      <c r="P7" s="1564"/>
      <c r="Q7" s="1564"/>
      <c r="R7" s="1564"/>
      <c r="S7" s="1564"/>
    </row>
    <row r="8" spans="1:19" ht="16.149999999999999" customHeight="1">
      <c r="A8" s="2485"/>
      <c r="B8" s="2486" t="s">
        <v>4685</v>
      </c>
      <c r="C8" s="2486"/>
      <c r="D8" s="2486"/>
      <c r="E8" s="2486"/>
      <c r="F8" s="2486"/>
      <c r="G8" s="2511"/>
      <c r="H8" s="1564"/>
      <c r="I8" s="1564"/>
      <c r="J8" s="1564"/>
      <c r="K8" s="1564"/>
      <c r="L8" s="1564"/>
      <c r="M8" s="1564"/>
      <c r="N8" s="1564"/>
      <c r="O8" s="1564"/>
      <c r="P8" s="1564"/>
      <c r="Q8" s="1564"/>
      <c r="R8" s="1564"/>
      <c r="S8" s="1564"/>
    </row>
    <row r="9" spans="1:19" ht="16.149999999999999" customHeight="1">
      <c r="A9" s="2485"/>
      <c r="B9" s="2486" t="s">
        <v>555</v>
      </c>
      <c r="C9" s="2486"/>
      <c r="D9" s="2486"/>
      <c r="E9" s="2486"/>
      <c r="F9" s="2486"/>
      <c r="G9" s="2511"/>
      <c r="H9" s="1564"/>
      <c r="I9" s="1564"/>
      <c r="J9" s="1564"/>
      <c r="K9" s="1564"/>
      <c r="L9" s="1564"/>
      <c r="M9" s="1564"/>
      <c r="N9" s="1564"/>
      <c r="O9" s="1564"/>
      <c r="P9" s="1564"/>
      <c r="Q9" s="1564"/>
      <c r="R9" s="1564"/>
      <c r="S9" s="1564"/>
    </row>
    <row r="10" spans="1:19" ht="16.149999999999999" customHeight="1">
      <c r="A10" s="1905"/>
      <c r="B10" s="1906"/>
      <c r="C10" s="1906"/>
      <c r="D10" s="1906"/>
      <c r="E10" s="2159" t="s">
        <v>556</v>
      </c>
      <c r="F10" s="1820"/>
      <c r="G10" s="1964"/>
      <c r="H10" s="1564"/>
      <c r="I10" s="1564"/>
      <c r="J10" s="1564"/>
      <c r="K10" s="1564"/>
      <c r="L10" s="1564"/>
      <c r="M10" s="1564"/>
      <c r="N10" s="1564"/>
      <c r="O10" s="1564"/>
      <c r="P10" s="1564"/>
      <c r="Q10" s="1564"/>
      <c r="R10" s="1564"/>
      <c r="S10" s="1564"/>
    </row>
    <row r="11" spans="1:19" ht="16.149999999999999" customHeight="1">
      <c r="A11" s="1570"/>
      <c r="B11" s="1815"/>
      <c r="C11" s="1834" t="s">
        <v>557</v>
      </c>
      <c r="D11" s="1815"/>
      <c r="E11" s="1834" t="s">
        <v>176</v>
      </c>
      <c r="F11" s="1815"/>
      <c r="G11" s="1908" t="s">
        <v>1841</v>
      </c>
      <c r="H11" s="1564"/>
      <c r="I11" s="1564"/>
      <c r="J11" s="1564"/>
      <c r="K11" s="1564"/>
      <c r="L11" s="1564"/>
      <c r="M11" s="1564"/>
      <c r="N11" s="1564"/>
      <c r="O11" s="1564"/>
      <c r="P11" s="1564"/>
      <c r="Q11" s="1564"/>
      <c r="R11" s="1564"/>
      <c r="S11" s="1564"/>
    </row>
    <row r="12" spans="1:19" ht="16.149999999999999" customHeight="1">
      <c r="A12" s="1570" t="s">
        <v>1733</v>
      </c>
      <c r="B12" s="1834" t="s">
        <v>558</v>
      </c>
      <c r="C12" s="1834" t="s">
        <v>559</v>
      </c>
      <c r="D12" s="1834" t="s">
        <v>544</v>
      </c>
      <c r="E12" s="1834" t="s">
        <v>526</v>
      </c>
      <c r="F12" s="1834" t="s">
        <v>1845</v>
      </c>
      <c r="G12" s="1908" t="s">
        <v>2524</v>
      </c>
      <c r="H12" s="1564"/>
      <c r="I12" s="1564"/>
      <c r="J12" s="1564"/>
      <c r="K12" s="1564"/>
      <c r="L12" s="1564"/>
      <c r="M12" s="1564"/>
      <c r="N12" s="1564"/>
      <c r="O12" s="1564"/>
      <c r="P12" s="1564"/>
      <c r="Q12" s="1564"/>
      <c r="R12" s="1564"/>
      <c r="S12" s="1564"/>
    </row>
    <row r="13" spans="1:19" ht="16.149999999999999" customHeight="1">
      <c r="A13" s="1909" t="s">
        <v>1736</v>
      </c>
      <c r="B13" s="1910" t="s">
        <v>3026</v>
      </c>
      <c r="C13" s="1910" t="s">
        <v>560</v>
      </c>
      <c r="D13" s="1910" t="s">
        <v>3028</v>
      </c>
      <c r="E13" s="1910" t="s">
        <v>3029</v>
      </c>
      <c r="F13" s="1910" t="s">
        <v>546</v>
      </c>
      <c r="G13" s="1911" t="s">
        <v>561</v>
      </c>
      <c r="H13" s="1564"/>
      <c r="I13" s="1564"/>
      <c r="J13" s="1564"/>
      <c r="K13" s="1564"/>
      <c r="L13" s="1564"/>
      <c r="M13" s="1564"/>
      <c r="N13" s="1564"/>
      <c r="O13" s="1564"/>
      <c r="P13" s="1564"/>
      <c r="Q13" s="1564"/>
      <c r="R13" s="1564"/>
      <c r="S13" s="1564"/>
    </row>
    <row r="14" spans="1:19">
      <c r="A14" s="1570">
        <v>1</v>
      </c>
      <c r="B14" s="2782" t="s">
        <v>4797</v>
      </c>
      <c r="C14" s="3282">
        <v>9155.8799999999992</v>
      </c>
      <c r="D14" s="3282">
        <v>0</v>
      </c>
      <c r="E14" s="3282"/>
      <c r="F14" s="3282">
        <v>9155.8799999999992</v>
      </c>
      <c r="G14" s="1986">
        <v>0</v>
      </c>
      <c r="H14" s="1564"/>
      <c r="I14" s="1564"/>
      <c r="J14" s="1564"/>
      <c r="K14" s="1564"/>
      <c r="L14" s="1564"/>
      <c r="M14" s="1564"/>
      <c r="N14" s="1564"/>
      <c r="O14" s="1564"/>
      <c r="P14" s="1564"/>
      <c r="Q14" s="1564"/>
      <c r="R14" s="1564"/>
      <c r="S14" s="1564"/>
    </row>
    <row r="15" spans="1:19">
      <c r="A15" s="1570">
        <v>2</v>
      </c>
      <c r="B15" s="2782" t="s">
        <v>4798</v>
      </c>
      <c r="C15" s="2779">
        <v>0</v>
      </c>
      <c r="D15" s="2779">
        <v>3835.41</v>
      </c>
      <c r="E15" s="2782"/>
      <c r="F15" s="2779">
        <v>3511.1900000000005</v>
      </c>
      <c r="G15" s="1987">
        <v>324</v>
      </c>
      <c r="H15" s="1564"/>
      <c r="I15" s="1564"/>
      <c r="J15" s="1564"/>
      <c r="K15" s="1564"/>
      <c r="L15" s="1564"/>
      <c r="M15" s="1564"/>
      <c r="N15" s="1564"/>
      <c r="O15" s="1564"/>
      <c r="P15" s="1564"/>
      <c r="Q15" s="1564"/>
      <c r="R15" s="1564"/>
      <c r="S15" s="1564"/>
    </row>
    <row r="16" spans="1:19">
      <c r="A16" s="1570">
        <v>3</v>
      </c>
      <c r="B16" s="2782" t="s">
        <v>4799</v>
      </c>
      <c r="C16" s="2779">
        <v>317770.93</v>
      </c>
      <c r="D16" s="2779">
        <v>24008.98</v>
      </c>
      <c r="E16" s="2782"/>
      <c r="F16" s="2779">
        <v>0</v>
      </c>
      <c r="G16" s="1987">
        <v>341779.91</v>
      </c>
      <c r="H16" s="1564"/>
      <c r="I16" s="1564"/>
      <c r="J16" s="1564"/>
      <c r="K16" s="1564"/>
      <c r="L16" s="1564"/>
      <c r="M16" s="1564"/>
      <c r="N16" s="1564"/>
      <c r="O16" s="1564"/>
      <c r="P16" s="1564"/>
      <c r="Q16" s="1564"/>
      <c r="R16" s="1564"/>
      <c r="S16" s="1564"/>
    </row>
    <row r="17" spans="1:19">
      <c r="A17" s="1570">
        <v>4</v>
      </c>
      <c r="B17" s="2782" t="s">
        <v>4800</v>
      </c>
      <c r="C17" s="2779">
        <v>8149395.3199999928</v>
      </c>
      <c r="D17" s="2779">
        <v>9179007.4900000021</v>
      </c>
      <c r="E17" s="2782"/>
      <c r="F17" s="2779">
        <v>8548277.5999999996</v>
      </c>
      <c r="G17" s="1987">
        <v>8780124</v>
      </c>
      <c r="H17" s="1564"/>
      <c r="I17" s="1564"/>
      <c r="J17" s="1564"/>
      <c r="K17" s="1564"/>
      <c r="L17" s="1564"/>
      <c r="M17" s="1564"/>
      <c r="N17" s="1564"/>
      <c r="O17" s="1564"/>
      <c r="P17" s="1564"/>
      <c r="Q17" s="1564"/>
      <c r="R17" s="1564"/>
      <c r="S17" s="1564"/>
    </row>
    <row r="18" spans="1:19">
      <c r="A18" s="1570">
        <v>5</v>
      </c>
      <c r="B18" s="2782" t="s">
        <v>4801</v>
      </c>
      <c r="C18" s="2779">
        <v>63786.180000007153</v>
      </c>
      <c r="D18" s="2779">
        <v>23265623.579999998</v>
      </c>
      <c r="E18" s="2782"/>
      <c r="F18" s="2779">
        <v>23311648.690000005</v>
      </c>
      <c r="G18" s="1987">
        <v>17762</v>
      </c>
      <c r="H18" s="1564"/>
      <c r="I18" s="1564"/>
      <c r="J18" s="1564"/>
      <c r="K18" s="1564"/>
      <c r="L18" s="1564"/>
      <c r="M18" s="1564"/>
      <c r="N18" s="1564"/>
      <c r="O18" s="1564"/>
      <c r="P18" s="1564"/>
      <c r="Q18" s="1564"/>
      <c r="R18" s="1564"/>
      <c r="S18" s="1564"/>
    </row>
    <row r="19" spans="1:19">
      <c r="A19" s="1570">
        <v>6</v>
      </c>
      <c r="B19" s="2782" t="s">
        <v>4802</v>
      </c>
      <c r="C19" s="2779">
        <v>0</v>
      </c>
      <c r="D19" s="2779">
        <v>945275</v>
      </c>
      <c r="E19" s="2782"/>
      <c r="F19" s="2779">
        <v>0</v>
      </c>
      <c r="G19" s="1987">
        <v>945275</v>
      </c>
      <c r="H19" s="1564"/>
      <c r="I19" s="1564"/>
      <c r="J19" s="1564"/>
      <c r="K19" s="1564"/>
      <c r="L19" s="1564"/>
      <c r="M19" s="1564"/>
      <c r="N19" s="1564"/>
      <c r="O19" s="1564"/>
      <c r="P19" s="1564"/>
      <c r="Q19" s="1564"/>
      <c r="R19" s="1564"/>
      <c r="S19" s="1564"/>
    </row>
    <row r="20" spans="1:19">
      <c r="A20" s="1570">
        <v>7</v>
      </c>
      <c r="B20" s="1999"/>
      <c r="C20" s="2161"/>
      <c r="D20" s="2161"/>
      <c r="E20" s="1999"/>
      <c r="F20" s="2161"/>
      <c r="G20" s="1987">
        <f t="shared" ref="G20:G58" si="0">C20+D20-F20</f>
        <v>0</v>
      </c>
      <c r="H20" s="1564"/>
      <c r="I20" s="1564"/>
      <c r="J20" s="1564"/>
      <c r="K20" s="1564"/>
      <c r="L20" s="1564"/>
      <c r="M20" s="1564"/>
      <c r="N20" s="1564"/>
      <c r="O20" s="1564"/>
      <c r="P20" s="1564"/>
      <c r="Q20" s="1564"/>
      <c r="R20" s="1564"/>
      <c r="S20" s="1564"/>
    </row>
    <row r="21" spans="1:19">
      <c r="A21" s="1570">
        <v>8</v>
      </c>
      <c r="B21" s="1999"/>
      <c r="C21" s="2161"/>
      <c r="D21" s="2161"/>
      <c r="E21" s="1999"/>
      <c r="F21" s="2161"/>
      <c r="G21" s="1987">
        <f t="shared" si="0"/>
        <v>0</v>
      </c>
      <c r="H21" s="1564"/>
      <c r="I21" s="1564"/>
      <c r="J21" s="1564"/>
      <c r="K21" s="1564"/>
      <c r="L21" s="1564"/>
      <c r="M21" s="1564"/>
      <c r="N21" s="1564"/>
      <c r="O21" s="1564"/>
      <c r="P21" s="1564"/>
      <c r="Q21" s="1564"/>
      <c r="R21" s="1564"/>
      <c r="S21" s="1564"/>
    </row>
    <row r="22" spans="1:19">
      <c r="A22" s="1570">
        <v>9</v>
      </c>
      <c r="B22" s="1999"/>
      <c r="C22" s="2161"/>
      <c r="D22" s="2161"/>
      <c r="E22" s="1999"/>
      <c r="F22" s="2161"/>
      <c r="G22" s="1987">
        <f t="shared" si="0"/>
        <v>0</v>
      </c>
      <c r="H22" s="1564"/>
      <c r="I22" s="1564"/>
      <c r="J22" s="1564"/>
      <c r="K22" s="1564"/>
      <c r="L22" s="1564"/>
      <c r="M22" s="1564"/>
      <c r="N22" s="1564"/>
      <c r="O22" s="1564"/>
      <c r="P22" s="1564"/>
      <c r="Q22" s="1564"/>
      <c r="R22" s="1564"/>
      <c r="S22" s="1564"/>
    </row>
    <row r="23" spans="1:19">
      <c r="A23" s="1570">
        <v>10</v>
      </c>
      <c r="B23" s="2162"/>
      <c r="C23" s="2161"/>
      <c r="D23" s="2161"/>
      <c r="E23" s="1999"/>
      <c r="F23" s="2161"/>
      <c r="G23" s="1987">
        <f t="shared" si="0"/>
        <v>0</v>
      </c>
      <c r="H23" s="1564"/>
      <c r="I23" s="1564"/>
      <c r="J23" s="1564"/>
      <c r="K23" s="1564"/>
      <c r="L23" s="1564"/>
      <c r="M23" s="1564"/>
      <c r="N23" s="1564"/>
      <c r="O23" s="1564"/>
      <c r="P23" s="1564"/>
      <c r="Q23" s="1564"/>
      <c r="R23" s="1564"/>
      <c r="S23" s="1564"/>
    </row>
    <row r="24" spans="1:19">
      <c r="A24" s="1570">
        <v>11</v>
      </c>
      <c r="B24" s="1999"/>
      <c r="C24" s="2161"/>
      <c r="D24" s="2161"/>
      <c r="E24" s="1999"/>
      <c r="F24" s="2161"/>
      <c r="G24" s="1987">
        <f t="shared" si="0"/>
        <v>0</v>
      </c>
      <c r="H24" s="1564"/>
      <c r="I24" s="1564"/>
      <c r="J24" s="1564"/>
      <c r="K24" s="1564"/>
      <c r="L24" s="1564"/>
      <c r="M24" s="1564"/>
      <c r="N24" s="1564"/>
      <c r="O24" s="1564"/>
      <c r="P24" s="1564"/>
      <c r="Q24" s="1564"/>
      <c r="R24" s="1564"/>
      <c r="S24" s="1564"/>
    </row>
    <row r="25" spans="1:19">
      <c r="A25" s="1570">
        <v>12</v>
      </c>
      <c r="B25" s="1999"/>
      <c r="C25" s="2161"/>
      <c r="D25" s="2161"/>
      <c r="E25" s="1999"/>
      <c r="F25" s="2161"/>
      <c r="G25" s="1987">
        <f t="shared" si="0"/>
        <v>0</v>
      </c>
      <c r="H25" s="1564"/>
      <c r="I25" s="1564"/>
      <c r="J25" s="1564"/>
      <c r="K25" s="1564"/>
      <c r="L25" s="1564"/>
      <c r="M25" s="1564"/>
      <c r="N25" s="1564"/>
      <c r="O25" s="1564"/>
      <c r="P25" s="1564"/>
      <c r="Q25" s="1564"/>
      <c r="R25" s="1564"/>
      <c r="S25" s="1564"/>
    </row>
    <row r="26" spans="1:19">
      <c r="A26" s="1570">
        <v>13</v>
      </c>
      <c r="B26" s="1999"/>
      <c r="C26" s="2161"/>
      <c r="D26" s="2161"/>
      <c r="E26" s="1999"/>
      <c r="F26" s="2161"/>
      <c r="G26" s="1987">
        <f t="shared" si="0"/>
        <v>0</v>
      </c>
      <c r="H26" s="1564"/>
      <c r="I26" s="1564"/>
      <c r="J26" s="1564"/>
      <c r="K26" s="1564"/>
      <c r="L26" s="1564"/>
      <c r="M26" s="1564"/>
      <c r="N26" s="1564"/>
      <c r="O26" s="1564"/>
      <c r="P26" s="1564"/>
      <c r="Q26" s="1564"/>
      <c r="R26" s="1564"/>
      <c r="S26" s="1564"/>
    </row>
    <row r="27" spans="1:19">
      <c r="A27" s="1570">
        <v>14</v>
      </c>
      <c r="B27" s="1999"/>
      <c r="C27" s="2161"/>
      <c r="D27" s="2161"/>
      <c r="E27" s="1999"/>
      <c r="F27" s="2161"/>
      <c r="G27" s="1987">
        <f t="shared" si="0"/>
        <v>0</v>
      </c>
      <c r="H27" s="1564"/>
      <c r="I27" s="1564"/>
      <c r="J27" s="1564"/>
      <c r="K27" s="1564"/>
      <c r="L27" s="1564"/>
      <c r="M27" s="1564"/>
      <c r="N27" s="1564"/>
      <c r="O27" s="1564"/>
      <c r="P27" s="1564"/>
      <c r="Q27" s="1564"/>
      <c r="R27" s="1564"/>
      <c r="S27" s="1564"/>
    </row>
    <row r="28" spans="1:19">
      <c r="A28" s="1570">
        <v>15</v>
      </c>
      <c r="B28" s="1999"/>
      <c r="C28" s="2161"/>
      <c r="D28" s="2161"/>
      <c r="E28" s="1999"/>
      <c r="F28" s="2161"/>
      <c r="G28" s="1987">
        <f t="shared" si="0"/>
        <v>0</v>
      </c>
      <c r="H28" s="1564"/>
      <c r="I28" s="1564"/>
      <c r="J28" s="1564"/>
      <c r="K28" s="1564"/>
      <c r="L28" s="1564"/>
      <c r="M28" s="1564"/>
      <c r="N28" s="1564"/>
      <c r="O28" s="1564"/>
      <c r="P28" s="1564"/>
      <c r="Q28" s="1564"/>
      <c r="R28" s="1564"/>
      <c r="S28" s="1564"/>
    </row>
    <row r="29" spans="1:19">
      <c r="A29" s="1570">
        <v>16</v>
      </c>
      <c r="B29" s="1999"/>
      <c r="C29" s="2161"/>
      <c r="D29" s="2161"/>
      <c r="E29" s="1999"/>
      <c r="F29" s="2161"/>
      <c r="G29" s="1987">
        <f t="shared" si="0"/>
        <v>0</v>
      </c>
      <c r="H29" s="1564"/>
      <c r="I29" s="1564"/>
      <c r="J29" s="1564"/>
      <c r="K29" s="1564"/>
      <c r="L29" s="1564"/>
      <c r="M29" s="1564"/>
      <c r="N29" s="1564"/>
      <c r="O29" s="1564"/>
      <c r="P29" s="1564"/>
      <c r="Q29" s="1564"/>
      <c r="R29" s="1564"/>
      <c r="S29" s="1564"/>
    </row>
    <row r="30" spans="1:19">
      <c r="A30" s="1570">
        <v>17</v>
      </c>
      <c r="B30" s="1999"/>
      <c r="C30" s="2161"/>
      <c r="D30" s="2161"/>
      <c r="E30" s="1999"/>
      <c r="F30" s="2161"/>
      <c r="G30" s="1987">
        <f t="shared" si="0"/>
        <v>0</v>
      </c>
      <c r="H30" s="1564"/>
      <c r="I30" s="1564"/>
      <c r="J30" s="1564"/>
      <c r="K30" s="1564"/>
      <c r="L30" s="1564"/>
      <c r="M30" s="1564"/>
      <c r="N30" s="1564"/>
      <c r="O30" s="1564"/>
      <c r="P30" s="1564"/>
      <c r="Q30" s="1564"/>
      <c r="R30" s="1564"/>
      <c r="S30" s="1564"/>
    </row>
    <row r="31" spans="1:19">
      <c r="A31" s="1570">
        <v>18</v>
      </c>
      <c r="B31" s="1999"/>
      <c r="C31" s="2161"/>
      <c r="D31" s="2161"/>
      <c r="E31" s="1999"/>
      <c r="F31" s="2161"/>
      <c r="G31" s="1987">
        <f t="shared" si="0"/>
        <v>0</v>
      </c>
      <c r="H31" s="1564"/>
      <c r="I31" s="1564"/>
      <c r="J31" s="1564"/>
      <c r="K31" s="1564"/>
      <c r="L31" s="1564"/>
      <c r="M31" s="1564"/>
      <c r="N31" s="1564"/>
      <c r="O31" s="1564"/>
      <c r="P31" s="1564"/>
      <c r="Q31" s="1564"/>
      <c r="R31" s="1564"/>
      <c r="S31" s="1564"/>
    </row>
    <row r="32" spans="1:19">
      <c r="A32" s="1570">
        <v>19</v>
      </c>
      <c r="B32" s="1999"/>
      <c r="C32" s="2161"/>
      <c r="D32" s="2161"/>
      <c r="E32" s="1999"/>
      <c r="F32" s="2161"/>
      <c r="G32" s="1987">
        <f t="shared" si="0"/>
        <v>0</v>
      </c>
      <c r="H32" s="1564"/>
      <c r="I32" s="1564"/>
      <c r="J32" s="1564"/>
      <c r="K32" s="1564"/>
      <c r="L32" s="1564"/>
      <c r="M32" s="1564"/>
      <c r="N32" s="1564"/>
      <c r="O32" s="1564"/>
      <c r="P32" s="1564"/>
      <c r="Q32" s="1564"/>
      <c r="R32" s="1564"/>
      <c r="S32" s="1564"/>
    </row>
    <row r="33" spans="1:19">
      <c r="A33" s="1570">
        <v>20</v>
      </c>
      <c r="B33" s="1999"/>
      <c r="C33" s="2161"/>
      <c r="D33" s="2161"/>
      <c r="E33" s="1999"/>
      <c r="F33" s="2161"/>
      <c r="G33" s="1987">
        <f t="shared" si="0"/>
        <v>0</v>
      </c>
      <c r="H33" s="1564"/>
      <c r="I33" s="1564"/>
      <c r="J33" s="1564"/>
      <c r="K33" s="1564"/>
      <c r="L33" s="1564"/>
      <c r="M33" s="1564"/>
      <c r="N33" s="1564"/>
      <c r="O33" s="1564"/>
      <c r="P33" s="1564"/>
      <c r="Q33" s="1564"/>
      <c r="R33" s="1564"/>
      <c r="S33" s="1564"/>
    </row>
    <row r="34" spans="1:19">
      <c r="A34" s="1570">
        <v>21</v>
      </c>
      <c r="B34" s="1999"/>
      <c r="C34" s="2161"/>
      <c r="D34" s="2161"/>
      <c r="E34" s="1999"/>
      <c r="F34" s="2161"/>
      <c r="G34" s="1987">
        <f t="shared" si="0"/>
        <v>0</v>
      </c>
      <c r="H34" s="1564"/>
      <c r="I34" s="1564"/>
      <c r="J34" s="1564"/>
      <c r="K34" s="1564"/>
      <c r="L34" s="1564"/>
      <c r="M34" s="1564"/>
      <c r="N34" s="1564"/>
      <c r="O34" s="1564"/>
      <c r="P34" s="1564"/>
      <c r="Q34" s="1564"/>
      <c r="R34" s="1564"/>
      <c r="S34" s="1564"/>
    </row>
    <row r="35" spans="1:19">
      <c r="A35" s="1570">
        <v>22</v>
      </c>
      <c r="B35" s="1999"/>
      <c r="C35" s="2161"/>
      <c r="D35" s="2161"/>
      <c r="E35" s="1999"/>
      <c r="F35" s="2161"/>
      <c r="G35" s="1987">
        <f t="shared" si="0"/>
        <v>0</v>
      </c>
      <c r="H35" s="1564"/>
      <c r="I35" s="1564"/>
      <c r="J35" s="1564"/>
      <c r="K35" s="1564"/>
      <c r="L35" s="1564"/>
      <c r="M35" s="1564"/>
      <c r="N35" s="1564"/>
      <c r="O35" s="1564"/>
      <c r="P35" s="1564"/>
      <c r="Q35" s="1564"/>
      <c r="R35" s="1564"/>
      <c r="S35" s="1564"/>
    </row>
    <row r="36" spans="1:19">
      <c r="A36" s="1570">
        <v>23</v>
      </c>
      <c r="B36" s="1999"/>
      <c r="C36" s="2161"/>
      <c r="D36" s="2161"/>
      <c r="E36" s="1999"/>
      <c r="F36" s="2161"/>
      <c r="G36" s="1987">
        <f t="shared" si="0"/>
        <v>0</v>
      </c>
      <c r="H36" s="1564"/>
      <c r="I36" s="1564"/>
      <c r="J36" s="1564"/>
      <c r="K36" s="1564"/>
      <c r="L36" s="1564"/>
      <c r="M36" s="1564"/>
      <c r="N36" s="1564"/>
      <c r="O36" s="1564"/>
      <c r="P36" s="1564"/>
      <c r="Q36" s="1564"/>
      <c r="R36" s="1564"/>
      <c r="S36" s="1564"/>
    </row>
    <row r="37" spans="1:19">
      <c r="A37" s="1570">
        <v>24</v>
      </c>
      <c r="B37" s="2162"/>
      <c r="C37" s="2161"/>
      <c r="D37" s="2161"/>
      <c r="E37" s="1999"/>
      <c r="F37" s="2161"/>
      <c r="G37" s="1987">
        <f t="shared" si="0"/>
        <v>0</v>
      </c>
      <c r="H37" s="1564"/>
      <c r="I37" s="1564"/>
      <c r="J37" s="1564"/>
      <c r="K37" s="1564"/>
      <c r="L37" s="1564"/>
      <c r="M37" s="1564"/>
      <c r="N37" s="1564"/>
      <c r="O37" s="1564"/>
      <c r="P37" s="1564"/>
      <c r="Q37" s="1564"/>
      <c r="R37" s="1564"/>
      <c r="S37" s="1564"/>
    </row>
    <row r="38" spans="1:19">
      <c r="A38" s="1570">
        <v>25</v>
      </c>
      <c r="B38" s="2162"/>
      <c r="C38" s="2161"/>
      <c r="D38" s="2161"/>
      <c r="E38" s="1999"/>
      <c r="F38" s="2161"/>
      <c r="G38" s="1987">
        <f t="shared" si="0"/>
        <v>0</v>
      </c>
      <c r="H38" s="1564"/>
      <c r="I38" s="1564"/>
      <c r="J38" s="1564"/>
      <c r="K38" s="1564"/>
      <c r="L38" s="1564"/>
      <c r="M38" s="1564"/>
      <c r="N38" s="1564"/>
      <c r="O38" s="1564"/>
      <c r="P38" s="1564"/>
      <c r="Q38" s="1564"/>
      <c r="R38" s="1564"/>
      <c r="S38" s="1564"/>
    </row>
    <row r="39" spans="1:19">
      <c r="A39" s="1570">
        <v>26</v>
      </c>
      <c r="B39" s="2162"/>
      <c r="C39" s="2161"/>
      <c r="D39" s="2161"/>
      <c r="E39" s="1999"/>
      <c r="F39" s="2161"/>
      <c r="G39" s="1987">
        <f t="shared" si="0"/>
        <v>0</v>
      </c>
      <c r="H39" s="1564"/>
      <c r="I39" s="1564"/>
      <c r="J39" s="1564"/>
      <c r="K39" s="1564"/>
      <c r="L39" s="1564"/>
      <c r="M39" s="1564"/>
      <c r="N39" s="1564"/>
      <c r="O39" s="1564"/>
      <c r="P39" s="1564"/>
      <c r="Q39" s="1564"/>
      <c r="R39" s="1564"/>
      <c r="S39" s="1564"/>
    </row>
    <row r="40" spans="1:19">
      <c r="A40" s="1570">
        <v>27</v>
      </c>
      <c r="B40" s="2162"/>
      <c r="C40" s="2161"/>
      <c r="D40" s="2161"/>
      <c r="E40" s="1999"/>
      <c r="F40" s="2161"/>
      <c r="G40" s="1987">
        <f t="shared" si="0"/>
        <v>0</v>
      </c>
      <c r="H40" s="1564"/>
      <c r="I40" s="1564"/>
      <c r="J40" s="1564"/>
      <c r="K40" s="1564"/>
      <c r="L40" s="1564"/>
      <c r="M40" s="1564"/>
      <c r="N40" s="1564"/>
      <c r="O40" s="1564"/>
      <c r="P40" s="1564"/>
      <c r="Q40" s="1564"/>
      <c r="R40" s="1564"/>
      <c r="S40" s="1564"/>
    </row>
    <row r="41" spans="1:19">
      <c r="A41" s="1570">
        <v>28</v>
      </c>
      <c r="B41" s="2162"/>
      <c r="C41" s="2161"/>
      <c r="D41" s="2161"/>
      <c r="E41" s="1999"/>
      <c r="F41" s="2161"/>
      <c r="G41" s="1987">
        <f t="shared" si="0"/>
        <v>0</v>
      </c>
      <c r="H41" s="1564"/>
      <c r="I41" s="1564"/>
      <c r="J41" s="1564"/>
      <c r="K41" s="1564"/>
      <c r="L41" s="1564"/>
      <c r="M41" s="1564"/>
      <c r="N41" s="1564"/>
      <c r="O41" s="1564"/>
      <c r="P41" s="1564"/>
      <c r="Q41" s="1564"/>
      <c r="R41" s="1564"/>
      <c r="S41" s="1564"/>
    </row>
    <row r="42" spans="1:19">
      <c r="A42" s="1570">
        <v>29</v>
      </c>
      <c r="B42" s="2162"/>
      <c r="C42" s="2161"/>
      <c r="D42" s="2161"/>
      <c r="E42" s="1999"/>
      <c r="F42" s="2161"/>
      <c r="G42" s="1987">
        <f t="shared" si="0"/>
        <v>0</v>
      </c>
      <c r="H42" s="1564"/>
      <c r="I42" s="1564"/>
      <c r="J42" s="1564"/>
      <c r="K42" s="1564"/>
      <c r="L42" s="1564"/>
      <c r="M42" s="1564"/>
      <c r="N42" s="1564"/>
      <c r="O42" s="1564"/>
      <c r="P42" s="1564"/>
      <c r="Q42" s="1564"/>
      <c r="R42" s="1564"/>
      <c r="S42" s="1564"/>
    </row>
    <row r="43" spans="1:19">
      <c r="A43" s="1570">
        <v>30</v>
      </c>
      <c r="B43" s="2162"/>
      <c r="C43" s="2161"/>
      <c r="D43" s="2161"/>
      <c r="E43" s="1999"/>
      <c r="F43" s="2161"/>
      <c r="G43" s="1987">
        <f t="shared" si="0"/>
        <v>0</v>
      </c>
      <c r="H43" s="1564"/>
      <c r="I43" s="1564"/>
      <c r="J43" s="1564"/>
      <c r="K43" s="1564"/>
      <c r="L43" s="1564"/>
      <c r="M43" s="1564"/>
      <c r="N43" s="1564"/>
      <c r="O43" s="1564"/>
      <c r="P43" s="1564"/>
      <c r="Q43" s="1564"/>
      <c r="R43" s="1564"/>
      <c r="S43" s="1564"/>
    </row>
    <row r="44" spans="1:19">
      <c r="A44" s="1570">
        <v>31</v>
      </c>
      <c r="B44" s="2162"/>
      <c r="C44" s="2161"/>
      <c r="D44" s="2161"/>
      <c r="E44" s="1999"/>
      <c r="F44" s="2161"/>
      <c r="G44" s="1987">
        <f t="shared" si="0"/>
        <v>0</v>
      </c>
      <c r="H44" s="1564"/>
      <c r="I44" s="1564"/>
      <c r="J44" s="1564"/>
      <c r="K44" s="1564"/>
      <c r="L44" s="1564"/>
      <c r="M44" s="1564"/>
      <c r="N44" s="1564"/>
      <c r="O44" s="1564"/>
      <c r="P44" s="1564"/>
      <c r="Q44" s="1564"/>
      <c r="R44" s="1564"/>
      <c r="S44" s="1564"/>
    </row>
    <row r="45" spans="1:19">
      <c r="A45" s="1570">
        <v>32</v>
      </c>
      <c r="B45" s="2162"/>
      <c r="C45" s="2161"/>
      <c r="D45" s="2161"/>
      <c r="E45" s="1999"/>
      <c r="F45" s="2161"/>
      <c r="G45" s="1987">
        <f t="shared" si="0"/>
        <v>0</v>
      </c>
      <c r="H45" s="1564"/>
      <c r="I45" s="1564"/>
      <c r="J45" s="1564"/>
      <c r="K45" s="1564"/>
      <c r="L45" s="1564"/>
      <c r="M45" s="1564"/>
      <c r="N45" s="1564"/>
      <c r="O45" s="1564"/>
      <c r="P45" s="1564"/>
      <c r="Q45" s="1564"/>
      <c r="R45" s="1564"/>
      <c r="S45" s="1564"/>
    </row>
    <row r="46" spans="1:19">
      <c r="A46" s="1570">
        <v>33</v>
      </c>
      <c r="B46" s="2162"/>
      <c r="C46" s="2161"/>
      <c r="D46" s="2161"/>
      <c r="E46" s="1999"/>
      <c r="F46" s="2161"/>
      <c r="G46" s="1987">
        <f t="shared" si="0"/>
        <v>0</v>
      </c>
      <c r="H46" s="1564"/>
      <c r="I46" s="1564"/>
      <c r="J46" s="1564"/>
      <c r="K46" s="1564"/>
      <c r="L46" s="1564"/>
      <c r="M46" s="1564"/>
      <c r="N46" s="1564"/>
      <c r="O46" s="1564"/>
      <c r="P46" s="1564"/>
      <c r="Q46" s="1564"/>
      <c r="R46" s="1564"/>
      <c r="S46" s="1564"/>
    </row>
    <row r="47" spans="1:19">
      <c r="A47" s="1570">
        <v>34</v>
      </c>
      <c r="B47" s="2162"/>
      <c r="C47" s="2161"/>
      <c r="D47" s="2161"/>
      <c r="E47" s="1999"/>
      <c r="F47" s="2161"/>
      <c r="G47" s="1987">
        <f t="shared" si="0"/>
        <v>0</v>
      </c>
      <c r="H47" s="1564"/>
      <c r="I47" s="1564"/>
      <c r="J47" s="1564"/>
      <c r="K47" s="1564"/>
      <c r="L47" s="1564"/>
      <c r="M47" s="1564"/>
      <c r="N47" s="1564"/>
      <c r="O47" s="1564"/>
      <c r="P47" s="1564"/>
      <c r="Q47" s="1564"/>
      <c r="R47" s="1564"/>
      <c r="S47" s="1564"/>
    </row>
    <row r="48" spans="1:19">
      <c r="A48" s="1570">
        <v>35</v>
      </c>
      <c r="B48" s="2162"/>
      <c r="C48" s="2161"/>
      <c r="D48" s="2161"/>
      <c r="E48" s="1999"/>
      <c r="F48" s="2161"/>
      <c r="G48" s="1987">
        <f t="shared" si="0"/>
        <v>0</v>
      </c>
      <c r="H48" s="1564"/>
      <c r="I48" s="1564"/>
      <c r="J48" s="1564"/>
      <c r="K48" s="1564"/>
      <c r="L48" s="1564"/>
      <c r="M48" s="1564"/>
      <c r="N48" s="1564"/>
      <c r="O48" s="1564"/>
      <c r="P48" s="1564"/>
      <c r="Q48" s="1564"/>
      <c r="R48" s="1564"/>
      <c r="S48" s="1564"/>
    </row>
    <row r="49" spans="1:19">
      <c r="A49" s="1570">
        <v>36</v>
      </c>
      <c r="B49" s="2162"/>
      <c r="C49" s="2161"/>
      <c r="D49" s="2161"/>
      <c r="E49" s="1999"/>
      <c r="F49" s="2161"/>
      <c r="G49" s="1987">
        <f t="shared" si="0"/>
        <v>0</v>
      </c>
      <c r="H49" s="1564"/>
      <c r="I49" s="1564"/>
      <c r="J49" s="1564"/>
      <c r="K49" s="1564"/>
      <c r="L49" s="1564"/>
      <c r="M49" s="1564"/>
      <c r="N49" s="1564"/>
      <c r="O49" s="1564"/>
      <c r="P49" s="1564"/>
      <c r="Q49" s="1564"/>
      <c r="R49" s="1564"/>
      <c r="S49" s="1564"/>
    </row>
    <row r="50" spans="1:19">
      <c r="A50" s="1570">
        <v>37</v>
      </c>
      <c r="B50" s="2162"/>
      <c r="C50" s="2161"/>
      <c r="D50" s="2161"/>
      <c r="E50" s="1999"/>
      <c r="F50" s="2161"/>
      <c r="G50" s="1987">
        <f t="shared" si="0"/>
        <v>0</v>
      </c>
      <c r="H50" s="1564"/>
      <c r="I50" s="1564"/>
      <c r="J50" s="1564"/>
      <c r="K50" s="1564"/>
      <c r="L50" s="1564"/>
      <c r="M50" s="1564"/>
      <c r="N50" s="1564"/>
      <c r="O50" s="1564"/>
      <c r="P50" s="1564"/>
      <c r="Q50" s="1564"/>
      <c r="R50" s="1564"/>
      <c r="S50" s="1564"/>
    </row>
    <row r="51" spans="1:19">
      <c r="A51" s="1570">
        <v>38</v>
      </c>
      <c r="B51" s="2162"/>
      <c r="C51" s="2161"/>
      <c r="D51" s="2161"/>
      <c r="E51" s="1999"/>
      <c r="F51" s="2161"/>
      <c r="G51" s="1987">
        <f t="shared" si="0"/>
        <v>0</v>
      </c>
      <c r="H51" s="1564"/>
      <c r="I51" s="1564"/>
      <c r="J51" s="1564"/>
      <c r="K51" s="1564"/>
      <c r="L51" s="1564"/>
      <c r="M51" s="1564"/>
      <c r="N51" s="1564"/>
      <c r="O51" s="1564"/>
      <c r="P51" s="1564"/>
      <c r="Q51" s="1564"/>
      <c r="R51" s="1564"/>
      <c r="S51" s="1564"/>
    </row>
    <row r="52" spans="1:19">
      <c r="A52" s="1570">
        <v>39</v>
      </c>
      <c r="B52" s="2162"/>
      <c r="C52" s="2161"/>
      <c r="D52" s="2161"/>
      <c r="E52" s="1999"/>
      <c r="F52" s="2161"/>
      <c r="G52" s="1987">
        <f t="shared" si="0"/>
        <v>0</v>
      </c>
      <c r="H52" s="1564"/>
      <c r="I52" s="1564"/>
      <c r="J52" s="1564"/>
      <c r="K52" s="1564"/>
      <c r="L52" s="1564"/>
      <c r="M52" s="1564"/>
      <c r="N52" s="1564"/>
      <c r="O52" s="1564"/>
      <c r="P52" s="1564"/>
      <c r="Q52" s="1564"/>
      <c r="R52" s="1564"/>
      <c r="S52" s="1564"/>
    </row>
    <row r="53" spans="1:19">
      <c r="A53" s="1570">
        <v>40</v>
      </c>
      <c r="B53" s="2162"/>
      <c r="C53" s="2161"/>
      <c r="D53" s="2161"/>
      <c r="E53" s="1999"/>
      <c r="F53" s="2161"/>
      <c r="G53" s="1987">
        <f t="shared" si="0"/>
        <v>0</v>
      </c>
      <c r="H53" s="1564"/>
      <c r="I53" s="1564"/>
      <c r="J53" s="1564"/>
      <c r="K53" s="1564"/>
      <c r="L53" s="1564"/>
      <c r="M53" s="1564"/>
      <c r="N53" s="1564"/>
      <c r="O53" s="1564"/>
      <c r="P53" s="1564"/>
      <c r="Q53" s="1564"/>
      <c r="R53" s="1564"/>
      <c r="S53" s="1564"/>
    </row>
    <row r="54" spans="1:19">
      <c r="A54" s="1570">
        <v>41</v>
      </c>
      <c r="B54" s="2162"/>
      <c r="C54" s="2161"/>
      <c r="D54" s="2161"/>
      <c r="E54" s="1999"/>
      <c r="F54" s="2161"/>
      <c r="G54" s="1987">
        <f t="shared" si="0"/>
        <v>0</v>
      </c>
      <c r="H54" s="1564"/>
      <c r="I54" s="1564"/>
      <c r="J54" s="1564"/>
      <c r="K54" s="1564"/>
      <c r="L54" s="1564"/>
      <c r="M54" s="1564"/>
      <c r="N54" s="1564"/>
      <c r="O54" s="1564"/>
      <c r="P54" s="1564"/>
      <c r="Q54" s="1564"/>
      <c r="R54" s="1564"/>
      <c r="S54" s="1564"/>
    </row>
    <row r="55" spans="1:19">
      <c r="A55" s="1570">
        <v>42</v>
      </c>
      <c r="B55" s="2162"/>
      <c r="C55" s="2161"/>
      <c r="D55" s="2161"/>
      <c r="E55" s="1999"/>
      <c r="F55" s="2161"/>
      <c r="G55" s="1987">
        <f t="shared" si="0"/>
        <v>0</v>
      </c>
      <c r="H55" s="1564"/>
      <c r="I55" s="1564"/>
      <c r="J55" s="1564"/>
      <c r="K55" s="1564"/>
      <c r="L55" s="1564"/>
      <c r="M55" s="1564"/>
      <c r="N55" s="1564"/>
      <c r="O55" s="1564"/>
      <c r="P55" s="1564"/>
      <c r="Q55" s="1564"/>
      <c r="R55" s="1564"/>
      <c r="S55" s="1564"/>
    </row>
    <row r="56" spans="1:19">
      <c r="A56" s="1570">
        <v>43</v>
      </c>
      <c r="B56" s="2162"/>
      <c r="C56" s="2161"/>
      <c r="D56" s="2161"/>
      <c r="E56" s="1999"/>
      <c r="F56" s="2161"/>
      <c r="G56" s="1987">
        <f t="shared" si="0"/>
        <v>0</v>
      </c>
      <c r="H56" s="1564"/>
      <c r="I56" s="1564"/>
      <c r="J56" s="1564"/>
      <c r="K56" s="1564"/>
      <c r="L56" s="1564"/>
      <c r="M56" s="1564"/>
      <c r="N56" s="1564"/>
      <c r="O56" s="1564"/>
      <c r="P56" s="1564"/>
      <c r="Q56" s="1564"/>
      <c r="R56" s="1564"/>
      <c r="S56" s="1564"/>
    </row>
    <row r="57" spans="1:19">
      <c r="A57" s="1570">
        <v>44</v>
      </c>
      <c r="B57" s="2162"/>
      <c r="C57" s="2161"/>
      <c r="D57" s="2161"/>
      <c r="E57" s="1999"/>
      <c r="F57" s="2161"/>
      <c r="G57" s="1987">
        <f t="shared" si="0"/>
        <v>0</v>
      </c>
      <c r="H57" s="1564"/>
      <c r="I57" s="1564"/>
      <c r="J57" s="1564"/>
      <c r="K57" s="1564"/>
      <c r="L57" s="1564"/>
      <c r="M57" s="1564"/>
      <c r="N57" s="1564"/>
      <c r="O57" s="1564"/>
      <c r="P57" s="1564"/>
      <c r="Q57" s="1564"/>
      <c r="R57" s="1564"/>
      <c r="S57" s="1564"/>
    </row>
    <row r="58" spans="1:19">
      <c r="A58" s="1570" t="s">
        <v>2395</v>
      </c>
      <c r="B58" s="2162"/>
      <c r="C58" s="2161"/>
      <c r="D58" s="2161"/>
      <c r="E58" s="1999"/>
      <c r="F58" s="2161"/>
      <c r="G58" s="1987">
        <f t="shared" si="0"/>
        <v>0</v>
      </c>
      <c r="H58" s="1564"/>
      <c r="I58" s="1564"/>
      <c r="J58" s="1564"/>
      <c r="K58" s="1564"/>
      <c r="L58" s="1564"/>
      <c r="M58" s="1564"/>
      <c r="N58" s="1564"/>
      <c r="O58" s="1564"/>
      <c r="P58" s="1564"/>
      <c r="Q58" s="1564"/>
      <c r="R58" s="1564"/>
      <c r="S58" s="1564"/>
    </row>
    <row r="59" spans="1:19">
      <c r="A59" s="2770">
        <v>46</v>
      </c>
      <c r="B59" s="2778" t="s">
        <v>562</v>
      </c>
      <c r="C59" s="2779">
        <f>C126</f>
        <v>0</v>
      </c>
      <c r="D59" s="2779">
        <f>D126</f>
        <v>0</v>
      </c>
      <c r="E59" s="2163"/>
      <c r="F59" s="2779">
        <f>F126</f>
        <v>0</v>
      </c>
      <c r="G59" s="1987">
        <f>G126</f>
        <v>0</v>
      </c>
      <c r="H59" s="1564"/>
      <c r="I59" s="1564"/>
      <c r="J59" s="1564"/>
      <c r="K59" s="1564"/>
      <c r="L59" s="1564"/>
      <c r="M59" s="1564"/>
      <c r="N59" s="1564"/>
      <c r="O59" s="1564"/>
      <c r="P59" s="1564"/>
      <c r="Q59" s="1564"/>
      <c r="R59" s="1564"/>
      <c r="S59" s="1564"/>
    </row>
    <row r="60" spans="1:19">
      <c r="A60" s="1570">
        <v>47</v>
      </c>
      <c r="B60" s="1972" t="s">
        <v>563</v>
      </c>
      <c r="C60" s="1929">
        <v>6757731</v>
      </c>
      <c r="D60" s="2164"/>
      <c r="E60" s="2163"/>
      <c r="F60" s="2164"/>
      <c r="G60" s="1969">
        <v>5785743</v>
      </c>
      <c r="H60" s="1564"/>
      <c r="I60" s="1564"/>
      <c r="J60" s="1564"/>
      <c r="K60" s="1564"/>
      <c r="L60" s="1564"/>
      <c r="M60" s="1564"/>
      <c r="N60" s="1564"/>
      <c r="O60" s="1564"/>
      <c r="P60" s="1564"/>
      <c r="Q60" s="1564"/>
      <c r="R60" s="1564"/>
      <c r="S60" s="1564"/>
    </row>
    <row r="61" spans="1:19">
      <c r="A61" s="1570">
        <v>48</v>
      </c>
      <c r="B61" s="2165" t="s">
        <v>564</v>
      </c>
      <c r="C61" s="2164"/>
      <c r="D61" s="2164"/>
      <c r="E61" s="1999"/>
      <c r="F61" s="2164"/>
      <c r="G61" s="1987">
        <f>C61+D61-F61</f>
        <v>0</v>
      </c>
      <c r="H61" s="1564"/>
      <c r="I61" s="1564"/>
      <c r="J61" s="1564"/>
      <c r="K61" s="1564"/>
      <c r="L61" s="1564"/>
      <c r="M61" s="1564"/>
      <c r="N61" s="1564"/>
      <c r="O61" s="1564"/>
      <c r="P61" s="1564"/>
      <c r="Q61" s="1564"/>
      <c r="R61" s="1564"/>
      <c r="S61" s="1564"/>
    </row>
    <row r="62" spans="1:19">
      <c r="A62" s="1570"/>
      <c r="B62" s="1960" t="s">
        <v>565</v>
      </c>
      <c r="C62" s="2163"/>
      <c r="D62" s="2163"/>
      <c r="E62" s="2163"/>
      <c r="F62" s="2163"/>
      <c r="G62" s="2013"/>
      <c r="H62" s="1564"/>
      <c r="I62" s="1564"/>
      <c r="J62" s="1564"/>
      <c r="K62" s="1564"/>
      <c r="L62" s="1564"/>
      <c r="M62" s="1564"/>
      <c r="N62" s="1564"/>
      <c r="O62" s="1564"/>
      <c r="P62" s="1564"/>
      <c r="Q62" s="1564"/>
      <c r="R62" s="1564"/>
      <c r="S62" s="1564"/>
    </row>
    <row r="63" spans="1:19" ht="15.75" thickBot="1">
      <c r="A63" s="2166">
        <v>49</v>
      </c>
      <c r="B63" s="2167" t="s">
        <v>172</v>
      </c>
      <c r="C63" s="1951">
        <f>SUM(C14:C59)+C60</f>
        <v>15297839.310000001</v>
      </c>
      <c r="D63" s="1976">
        <f>D60+D61</f>
        <v>0</v>
      </c>
      <c r="E63" s="2168"/>
      <c r="F63" s="1976">
        <f>F60+F61</f>
        <v>0</v>
      </c>
      <c r="G63" s="1977">
        <f>SUM(G14:G59)+G60</f>
        <v>15871007.91</v>
      </c>
      <c r="H63" s="1564"/>
      <c r="I63" s="1564"/>
      <c r="J63" s="1564"/>
      <c r="K63" s="1564"/>
      <c r="L63" s="1564"/>
      <c r="M63" s="1564"/>
      <c r="N63" s="1564"/>
      <c r="O63" s="1564"/>
      <c r="P63" s="1564"/>
      <c r="Q63" s="1564"/>
      <c r="R63" s="1564"/>
      <c r="S63" s="1564"/>
    </row>
    <row r="64" spans="1:19">
      <c r="A64" s="1564"/>
      <c r="B64" s="1564"/>
      <c r="C64" s="1564"/>
      <c r="D64" s="1564"/>
      <c r="E64" s="1564"/>
      <c r="F64" s="1564"/>
      <c r="G64" s="1564"/>
      <c r="H64" s="1564"/>
      <c r="I64" s="1564"/>
      <c r="J64" s="1564"/>
      <c r="K64" s="1564"/>
      <c r="L64" s="1564"/>
      <c r="M64" s="1564"/>
      <c r="N64" s="1564"/>
      <c r="O64" s="1564"/>
      <c r="P64" s="1564"/>
      <c r="Q64" s="1564"/>
      <c r="R64" s="1564"/>
      <c r="S64" s="1564"/>
    </row>
    <row r="65" spans="1:19">
      <c r="A65" s="2486" t="s">
        <v>4673</v>
      </c>
      <c r="B65" s="2486"/>
      <c r="C65" s="1564"/>
      <c r="D65" s="1564"/>
      <c r="E65" s="1564"/>
      <c r="F65" s="1564"/>
      <c r="G65" s="1564"/>
      <c r="H65" s="1564"/>
      <c r="I65" s="1564"/>
      <c r="J65" s="1564"/>
      <c r="K65" s="1564"/>
      <c r="L65" s="1564"/>
      <c r="M65" s="1564"/>
      <c r="N65" s="1564"/>
      <c r="O65" s="1564"/>
      <c r="P65" s="1564"/>
      <c r="Q65" s="1564"/>
      <c r="R65" s="1564"/>
      <c r="S65" s="1564"/>
    </row>
    <row r="66" spans="1:19">
      <c r="A66" s="1579" t="s">
        <v>566</v>
      </c>
      <c r="B66" s="1579"/>
      <c r="C66" s="1579"/>
      <c r="D66" s="1579"/>
      <c r="E66" s="1579"/>
      <c r="F66" s="1579"/>
      <c r="G66" s="1579"/>
      <c r="H66" s="1564"/>
      <c r="I66" s="1564"/>
      <c r="J66" s="1564"/>
      <c r="K66" s="1564"/>
      <c r="L66" s="1564"/>
      <c r="M66" s="1564"/>
      <c r="N66" s="1564"/>
      <c r="O66" s="1564"/>
      <c r="P66" s="1564"/>
      <c r="Q66" s="1564"/>
      <c r="R66" s="1564"/>
      <c r="S66" s="1564"/>
    </row>
    <row r="67" spans="1:19" ht="15.75">
      <c r="A67" s="1583" t="s">
        <v>567</v>
      </c>
      <c r="B67" s="1579"/>
      <c r="C67" s="1579"/>
      <c r="D67" s="1579"/>
      <c r="E67" s="1579"/>
      <c r="F67" s="1579"/>
      <c r="G67" s="1579"/>
      <c r="H67" s="1564"/>
      <c r="I67" s="1564"/>
      <c r="J67" s="1564"/>
      <c r="K67" s="1564"/>
      <c r="L67" s="1564"/>
      <c r="M67" s="1564"/>
      <c r="N67" s="1564"/>
      <c r="O67" s="1564"/>
      <c r="P67" s="1564"/>
      <c r="Q67" s="1564"/>
      <c r="R67" s="1564"/>
      <c r="S67" s="1564"/>
    </row>
    <row r="68" spans="1:19">
      <c r="A68" s="1564"/>
      <c r="B68" s="1564"/>
      <c r="C68" s="1564"/>
      <c r="D68" s="1564"/>
      <c r="E68" s="1564"/>
      <c r="F68" s="1564"/>
      <c r="G68" s="1564"/>
      <c r="H68" s="1564"/>
      <c r="I68" s="1564"/>
      <c r="J68" s="1564"/>
      <c r="K68" s="1564"/>
      <c r="L68" s="1564"/>
      <c r="M68" s="1564"/>
      <c r="N68" s="1564"/>
      <c r="O68" s="1564"/>
      <c r="P68" s="1564"/>
      <c r="Q68" s="1564"/>
      <c r="R68" s="1564"/>
      <c r="S68" s="1564"/>
    </row>
    <row r="69" spans="1:19" ht="15.75" thickBot="1">
      <c r="A69" s="1564" t="str">
        <f>'Data Sheet'!$C$25</f>
        <v>Orange &amp; Rockland Utilities, Inc</v>
      </c>
      <c r="B69" s="1564"/>
      <c r="C69" s="1564"/>
      <c r="D69" s="1564"/>
      <c r="E69" s="1564"/>
      <c r="F69" s="1992" t="str">
        <f>'Data Sheet'!$C$40</f>
        <v>April 30, 2017</v>
      </c>
      <c r="G69" s="1564" t="str">
        <f>'Data Sheet'!$C$38</f>
        <v>December 31, 2016</v>
      </c>
      <c r="H69" s="1564"/>
      <c r="I69" s="1564"/>
      <c r="J69" s="1564"/>
      <c r="K69" s="1564"/>
      <c r="L69" s="1564"/>
      <c r="M69" s="1564"/>
      <c r="N69" s="1564"/>
      <c r="O69" s="1564"/>
      <c r="P69" s="1564"/>
      <c r="Q69" s="1564"/>
      <c r="R69" s="1564"/>
      <c r="S69" s="1564"/>
    </row>
    <row r="70" spans="1:19">
      <c r="A70" s="1538"/>
      <c r="B70" s="1694"/>
      <c r="C70" s="1694"/>
      <c r="D70" s="1694"/>
      <c r="E70" s="1694"/>
      <c r="F70" s="1694"/>
      <c r="G70" s="1896"/>
      <c r="H70" s="1564"/>
      <c r="I70" s="1564"/>
      <c r="J70" s="1564"/>
      <c r="K70" s="1564"/>
      <c r="L70" s="1564"/>
      <c r="M70" s="1564"/>
      <c r="N70" s="1564"/>
      <c r="O70" s="1564"/>
      <c r="P70" s="1564"/>
      <c r="Q70" s="1564"/>
      <c r="R70" s="1564"/>
      <c r="S70" s="1564"/>
    </row>
    <row r="71" spans="1:19">
      <c r="A71" s="2021" t="s">
        <v>552</v>
      </c>
      <c r="B71" s="1579"/>
      <c r="C71" s="1579"/>
      <c r="D71" s="1579"/>
      <c r="E71" s="1579"/>
      <c r="F71" s="1579"/>
      <c r="G71" s="1994"/>
      <c r="H71" s="1564"/>
      <c r="I71" s="1564"/>
      <c r="J71" s="1564"/>
      <c r="K71" s="1564"/>
      <c r="L71" s="1564"/>
      <c r="M71" s="1564"/>
      <c r="N71" s="1564"/>
      <c r="O71" s="1564"/>
      <c r="P71" s="1564"/>
      <c r="Q71" s="1564"/>
      <c r="R71" s="1564"/>
      <c r="S71" s="1564"/>
    </row>
    <row r="72" spans="1:19">
      <c r="A72" s="1545"/>
      <c r="B72" s="1708"/>
      <c r="C72" s="1708"/>
      <c r="D72" s="1708"/>
      <c r="E72" s="1708"/>
      <c r="F72" s="1708"/>
      <c r="G72" s="1900"/>
      <c r="H72" s="1564"/>
      <c r="I72" s="1564"/>
      <c r="J72" s="1564"/>
      <c r="K72" s="1564"/>
      <c r="L72" s="1564"/>
      <c r="M72" s="1564"/>
      <c r="N72" s="1564"/>
      <c r="O72" s="1564"/>
      <c r="P72" s="1564"/>
      <c r="Q72" s="1564"/>
      <c r="R72" s="1564"/>
      <c r="S72" s="1564"/>
    </row>
    <row r="73" spans="1:19">
      <c r="A73" s="1905"/>
      <c r="B73" s="1906"/>
      <c r="C73" s="1906"/>
      <c r="D73" s="1906"/>
      <c r="E73" s="2159" t="s">
        <v>556</v>
      </c>
      <c r="F73" s="1820"/>
      <c r="G73" s="1964"/>
      <c r="H73" s="1564"/>
      <c r="I73" s="1564"/>
      <c r="J73" s="1564"/>
      <c r="K73" s="1564"/>
      <c r="L73" s="1564"/>
      <c r="M73" s="1564"/>
      <c r="N73" s="1564"/>
      <c r="O73" s="1564"/>
      <c r="P73" s="1564"/>
      <c r="Q73" s="1564"/>
      <c r="R73" s="1564"/>
      <c r="S73" s="1564"/>
    </row>
    <row r="74" spans="1:19">
      <c r="A74" s="1570"/>
      <c r="B74" s="1815"/>
      <c r="C74" s="1834" t="s">
        <v>557</v>
      </c>
      <c r="D74" s="1815"/>
      <c r="E74" s="1834" t="s">
        <v>176</v>
      </c>
      <c r="F74" s="1815"/>
      <c r="G74" s="1908" t="s">
        <v>1841</v>
      </c>
      <c r="H74" s="1564"/>
      <c r="I74" s="1564"/>
      <c r="J74" s="1564"/>
      <c r="K74" s="1564"/>
      <c r="L74" s="1564"/>
      <c r="M74" s="1564"/>
      <c r="N74" s="1564"/>
      <c r="O74" s="1564"/>
      <c r="P74" s="1564"/>
      <c r="Q74" s="1564"/>
      <c r="R74" s="1564"/>
      <c r="S74" s="1564"/>
    </row>
    <row r="75" spans="1:19">
      <c r="A75" s="1570"/>
      <c r="B75" s="1834" t="s">
        <v>558</v>
      </c>
      <c r="C75" s="1834" t="s">
        <v>559</v>
      </c>
      <c r="D75" s="1834" t="s">
        <v>544</v>
      </c>
      <c r="E75" s="1834" t="s">
        <v>526</v>
      </c>
      <c r="F75" s="1834" t="s">
        <v>1845</v>
      </c>
      <c r="G75" s="1908" t="s">
        <v>2524</v>
      </c>
      <c r="H75" s="1564"/>
      <c r="I75" s="1564"/>
      <c r="J75" s="1564"/>
      <c r="K75" s="1564"/>
      <c r="L75" s="1564"/>
      <c r="M75" s="1564"/>
      <c r="N75" s="1564"/>
      <c r="O75" s="1564"/>
      <c r="P75" s="1564"/>
      <c r="Q75" s="1564"/>
      <c r="R75" s="1564"/>
      <c r="S75" s="1564"/>
    </row>
    <row r="76" spans="1:19">
      <c r="A76" s="1909"/>
      <c r="B76" s="1910" t="s">
        <v>3026</v>
      </c>
      <c r="C76" s="1910" t="s">
        <v>560</v>
      </c>
      <c r="D76" s="1910" t="s">
        <v>3028</v>
      </c>
      <c r="E76" s="1910" t="s">
        <v>3029</v>
      </c>
      <c r="F76" s="1910" t="s">
        <v>546</v>
      </c>
      <c r="G76" s="1911" t="s">
        <v>561</v>
      </c>
      <c r="H76" s="1564"/>
      <c r="I76" s="1564"/>
      <c r="J76" s="1564"/>
      <c r="K76" s="1564"/>
      <c r="L76" s="1564"/>
      <c r="M76" s="1564"/>
      <c r="N76" s="1564"/>
      <c r="O76" s="1564"/>
      <c r="P76" s="1564"/>
      <c r="Q76" s="1564"/>
      <c r="R76" s="1564"/>
      <c r="S76" s="1564"/>
    </row>
    <row r="77" spans="1:19">
      <c r="A77" s="1542"/>
      <c r="B77" s="1572"/>
      <c r="C77" s="2018"/>
      <c r="D77" s="2106"/>
      <c r="E77" s="1564"/>
      <c r="F77" s="2106"/>
      <c r="G77" s="1987">
        <f t="shared" ref="G77:G125" si="1">C77+D77-F77</f>
        <v>0</v>
      </c>
      <c r="H77" s="1564"/>
      <c r="I77" s="1564"/>
      <c r="J77" s="1564"/>
      <c r="K77" s="1564"/>
      <c r="L77" s="1564"/>
      <c r="M77" s="1564"/>
      <c r="N77" s="1564"/>
      <c r="O77" s="1564"/>
      <c r="P77" s="1564"/>
      <c r="Q77" s="1564"/>
      <c r="R77" s="1564"/>
      <c r="S77" s="1564"/>
    </row>
    <row r="78" spans="1:19">
      <c r="A78" s="1542"/>
      <c r="B78" s="1572"/>
      <c r="C78" s="2018"/>
      <c r="D78" s="2106"/>
      <c r="E78" s="1564"/>
      <c r="F78" s="2106"/>
      <c r="G78" s="1987">
        <f t="shared" si="1"/>
        <v>0</v>
      </c>
      <c r="H78" s="1564"/>
      <c r="I78" s="1564"/>
      <c r="J78" s="1564"/>
      <c r="K78" s="1564"/>
      <c r="L78" s="1564"/>
      <c r="M78" s="1564"/>
      <c r="N78" s="1564"/>
      <c r="O78" s="1564"/>
      <c r="P78" s="1564"/>
      <c r="Q78" s="1564"/>
      <c r="R78" s="1564"/>
      <c r="S78" s="1564"/>
    </row>
    <row r="79" spans="1:19">
      <c r="A79" s="1542"/>
      <c r="B79" s="1572"/>
      <c r="C79" s="2018"/>
      <c r="D79" s="2106"/>
      <c r="E79" s="1564"/>
      <c r="F79" s="2106"/>
      <c r="G79" s="1987">
        <f t="shared" si="1"/>
        <v>0</v>
      </c>
      <c r="H79" s="1564"/>
      <c r="I79" s="1564"/>
      <c r="J79" s="1564"/>
      <c r="K79" s="1564"/>
      <c r="L79" s="1564"/>
      <c r="M79" s="1564"/>
      <c r="N79" s="1564"/>
      <c r="O79" s="1564"/>
      <c r="P79" s="1564"/>
      <c r="Q79" s="1564"/>
      <c r="R79" s="1564"/>
      <c r="S79" s="1564"/>
    </row>
    <row r="80" spans="1:19">
      <c r="A80" s="1542"/>
      <c r="B80" s="1572"/>
      <c r="C80" s="2018"/>
      <c r="D80" s="2106"/>
      <c r="E80" s="1564"/>
      <c r="F80" s="2106"/>
      <c r="G80" s="1987">
        <f t="shared" si="1"/>
        <v>0</v>
      </c>
      <c r="H80" s="1564"/>
      <c r="I80" s="1564"/>
      <c r="J80" s="1564"/>
      <c r="K80" s="1564"/>
      <c r="L80" s="1564"/>
      <c r="M80" s="1564"/>
      <c r="N80" s="1564"/>
      <c r="O80" s="1564"/>
      <c r="P80" s="1564"/>
      <c r="Q80" s="1564"/>
      <c r="R80" s="1564"/>
      <c r="S80" s="1564"/>
    </row>
    <row r="81" spans="1:19">
      <c r="A81" s="1542"/>
      <c r="B81" s="1572"/>
      <c r="C81" s="2018"/>
      <c r="D81" s="2106"/>
      <c r="E81" s="1564"/>
      <c r="F81" s="2106"/>
      <c r="G81" s="1987">
        <f t="shared" si="1"/>
        <v>0</v>
      </c>
      <c r="H81" s="1564"/>
      <c r="I81" s="1564"/>
      <c r="J81" s="1564"/>
      <c r="K81" s="1564"/>
      <c r="L81" s="1564"/>
      <c r="M81" s="1564"/>
      <c r="N81" s="1564"/>
      <c r="O81" s="1564"/>
      <c r="P81" s="1564"/>
      <c r="Q81" s="1564"/>
      <c r="R81" s="1564"/>
      <c r="S81" s="1564"/>
    </row>
    <row r="82" spans="1:19">
      <c r="A82" s="1542"/>
      <c r="B82" s="1572"/>
      <c r="C82" s="2169"/>
      <c r="D82" s="2106"/>
      <c r="E82" s="1558"/>
      <c r="F82" s="2170"/>
      <c r="G82" s="1987">
        <f t="shared" si="1"/>
        <v>0</v>
      </c>
      <c r="H82" s="1564"/>
      <c r="I82" s="1564"/>
      <c r="J82" s="1564"/>
      <c r="K82" s="1564"/>
      <c r="L82" s="1564"/>
      <c r="M82" s="1564"/>
      <c r="N82" s="1564"/>
      <c r="O82" s="1564"/>
      <c r="P82" s="1564"/>
      <c r="Q82" s="1564"/>
      <c r="R82" s="1564"/>
      <c r="S82" s="1564"/>
    </row>
    <row r="83" spans="1:19">
      <c r="A83" s="1542"/>
      <c r="B83" s="1572"/>
      <c r="C83" s="2018"/>
      <c r="D83" s="2106"/>
      <c r="E83" s="1564"/>
      <c r="F83" s="2106"/>
      <c r="G83" s="1987">
        <f t="shared" si="1"/>
        <v>0</v>
      </c>
      <c r="H83" s="1564"/>
      <c r="I83" s="1564"/>
      <c r="J83" s="1564"/>
      <c r="K83" s="1564"/>
      <c r="L83" s="1564"/>
      <c r="M83" s="1564"/>
      <c r="N83" s="1564"/>
      <c r="O83" s="1564"/>
      <c r="P83" s="1564"/>
      <c r="Q83" s="1564"/>
      <c r="R83" s="1564"/>
      <c r="S83" s="1564"/>
    </row>
    <row r="84" spans="1:19">
      <c r="A84" s="1542"/>
      <c r="B84" s="1572"/>
      <c r="C84" s="2018"/>
      <c r="D84" s="2106"/>
      <c r="E84" s="1564"/>
      <c r="F84" s="2106"/>
      <c r="G84" s="1987">
        <f t="shared" si="1"/>
        <v>0</v>
      </c>
      <c r="H84" s="1564"/>
      <c r="I84" s="1564"/>
      <c r="J84" s="1564"/>
      <c r="K84" s="1564"/>
      <c r="L84" s="1564"/>
      <c r="M84" s="1564"/>
      <c r="N84" s="1564"/>
      <c r="O84" s="1564"/>
      <c r="P84" s="1564"/>
      <c r="Q84" s="1564"/>
      <c r="R84" s="1564"/>
      <c r="S84" s="1564"/>
    </row>
    <row r="85" spans="1:19">
      <c r="A85" s="1542"/>
      <c r="B85" s="1572"/>
      <c r="C85" s="2018"/>
      <c r="D85" s="2106"/>
      <c r="E85" s="1564"/>
      <c r="F85" s="2106"/>
      <c r="G85" s="1987">
        <f t="shared" si="1"/>
        <v>0</v>
      </c>
      <c r="H85" s="1564"/>
      <c r="I85" s="1564"/>
      <c r="J85" s="1564"/>
      <c r="K85" s="1564"/>
      <c r="L85" s="1564"/>
      <c r="M85" s="1564"/>
      <c r="N85" s="1564"/>
      <c r="O85" s="1564"/>
      <c r="P85" s="1564"/>
      <c r="Q85" s="1564"/>
      <c r="R85" s="1564"/>
      <c r="S85" s="1564"/>
    </row>
    <row r="86" spans="1:19">
      <c r="A86" s="1542"/>
      <c r="B86" s="1572"/>
      <c r="C86" s="2018"/>
      <c r="D86" s="2106"/>
      <c r="E86" s="1564"/>
      <c r="F86" s="2106"/>
      <c r="G86" s="1987">
        <f t="shared" si="1"/>
        <v>0</v>
      </c>
      <c r="H86" s="1564"/>
      <c r="I86" s="1564"/>
      <c r="J86" s="1564"/>
      <c r="K86" s="1564"/>
      <c r="L86" s="1564"/>
      <c r="M86" s="1564"/>
      <c r="N86" s="1564"/>
      <c r="O86" s="1564"/>
      <c r="P86" s="1564"/>
      <c r="Q86" s="1564"/>
      <c r="R86" s="1564"/>
      <c r="S86" s="1564"/>
    </row>
    <row r="87" spans="1:19">
      <c r="A87" s="1542"/>
      <c r="B87" s="1572"/>
      <c r="C87" s="2018"/>
      <c r="D87" s="2106"/>
      <c r="E87" s="1564"/>
      <c r="F87" s="2106"/>
      <c r="G87" s="1987">
        <f t="shared" si="1"/>
        <v>0</v>
      </c>
      <c r="H87" s="1564"/>
      <c r="I87" s="1564"/>
      <c r="J87" s="1564"/>
      <c r="K87" s="1564"/>
      <c r="L87" s="1564"/>
      <c r="M87" s="1564"/>
      <c r="N87" s="1564"/>
      <c r="O87" s="1564"/>
      <c r="P87" s="1564"/>
      <c r="Q87" s="1564"/>
      <c r="R87" s="1564"/>
      <c r="S87" s="1564"/>
    </row>
    <row r="88" spans="1:19">
      <c r="A88" s="1542"/>
      <c r="B88" s="1572"/>
      <c r="C88" s="2018"/>
      <c r="D88" s="2106"/>
      <c r="E88" s="1564"/>
      <c r="F88" s="2106"/>
      <c r="G88" s="1987">
        <f t="shared" si="1"/>
        <v>0</v>
      </c>
      <c r="H88" s="1564"/>
      <c r="I88" s="1564"/>
      <c r="J88" s="1564"/>
      <c r="K88" s="1564"/>
      <c r="L88" s="1564"/>
      <c r="M88" s="1564"/>
      <c r="N88" s="1564"/>
      <c r="O88" s="1564"/>
      <c r="P88" s="1564"/>
      <c r="Q88" s="1564"/>
      <c r="R88" s="1564"/>
      <c r="S88" s="1564"/>
    </row>
    <row r="89" spans="1:19">
      <c r="A89" s="1542"/>
      <c r="B89" s="1572"/>
      <c r="C89" s="2018"/>
      <c r="D89" s="2106"/>
      <c r="E89" s="1564"/>
      <c r="F89" s="2106"/>
      <c r="G89" s="1987">
        <f t="shared" si="1"/>
        <v>0</v>
      </c>
      <c r="H89" s="1564"/>
      <c r="I89" s="1564"/>
      <c r="J89" s="1564"/>
      <c r="K89" s="1564"/>
      <c r="L89" s="1564"/>
      <c r="M89" s="1564"/>
      <c r="N89" s="1564"/>
      <c r="O89" s="1564"/>
      <c r="P89" s="1564"/>
      <c r="Q89" s="1564"/>
      <c r="R89" s="1564"/>
      <c r="S89" s="1564"/>
    </row>
    <row r="90" spans="1:19">
      <c r="A90" s="1542"/>
      <c r="B90" s="1572"/>
      <c r="C90" s="2018"/>
      <c r="D90" s="2106"/>
      <c r="E90" s="1564"/>
      <c r="F90" s="2106"/>
      <c r="G90" s="1987">
        <f t="shared" si="1"/>
        <v>0</v>
      </c>
      <c r="H90" s="1564"/>
      <c r="I90" s="1564"/>
      <c r="J90" s="1564"/>
      <c r="K90" s="1564"/>
      <c r="L90" s="1564"/>
      <c r="M90" s="1564"/>
      <c r="N90" s="1564"/>
      <c r="O90" s="1564"/>
      <c r="P90" s="1564"/>
      <c r="Q90" s="1564"/>
      <c r="R90" s="1564"/>
      <c r="S90" s="1564"/>
    </row>
    <row r="91" spans="1:19">
      <c r="A91" s="1542"/>
      <c r="B91" s="1572"/>
      <c r="C91" s="2018"/>
      <c r="D91" s="2106"/>
      <c r="E91" s="1564"/>
      <c r="F91" s="2106"/>
      <c r="G91" s="1987">
        <f t="shared" si="1"/>
        <v>0</v>
      </c>
      <c r="H91" s="1564"/>
      <c r="I91" s="1564"/>
      <c r="J91" s="1564"/>
      <c r="K91" s="1564"/>
      <c r="L91" s="1564"/>
      <c r="M91" s="1564"/>
      <c r="N91" s="1564"/>
      <c r="O91" s="1564"/>
      <c r="P91" s="1564"/>
      <c r="Q91" s="1564"/>
      <c r="R91" s="1564"/>
      <c r="S91" s="1564"/>
    </row>
    <row r="92" spans="1:19">
      <c r="A92" s="1542"/>
      <c r="B92" s="1572"/>
      <c r="C92" s="2018"/>
      <c r="D92" s="2106"/>
      <c r="E92" s="1564"/>
      <c r="F92" s="2106"/>
      <c r="G92" s="1987">
        <f t="shared" si="1"/>
        <v>0</v>
      </c>
    </row>
    <row r="93" spans="1:19">
      <c r="A93" s="1542"/>
      <c r="B93" s="1572"/>
      <c r="C93" s="2018"/>
      <c r="D93" s="2106"/>
      <c r="E93" s="1564"/>
      <c r="F93" s="2106"/>
      <c r="G93" s="1987">
        <f t="shared" si="1"/>
        <v>0</v>
      </c>
    </row>
    <row r="94" spans="1:19">
      <c r="A94" s="1542"/>
      <c r="B94" s="1572"/>
      <c r="C94" s="2018"/>
      <c r="D94" s="2106"/>
      <c r="E94" s="1564"/>
      <c r="F94" s="2106"/>
      <c r="G94" s="1987">
        <f t="shared" si="1"/>
        <v>0</v>
      </c>
    </row>
    <row r="95" spans="1:19">
      <c r="A95" s="1542"/>
      <c r="B95" s="1572"/>
      <c r="C95" s="2018"/>
      <c r="D95" s="2106"/>
      <c r="E95" s="1564"/>
      <c r="F95" s="2106"/>
      <c r="G95" s="1987">
        <f t="shared" si="1"/>
        <v>0</v>
      </c>
    </row>
    <row r="96" spans="1:19">
      <c r="A96" s="1542"/>
      <c r="B96" s="1572"/>
      <c r="C96" s="2018"/>
      <c r="D96" s="2106"/>
      <c r="E96" s="1564"/>
      <c r="F96" s="2106"/>
      <c r="G96" s="1987">
        <f t="shared" si="1"/>
        <v>0</v>
      </c>
    </row>
    <row r="97" spans="1:7">
      <c r="A97" s="1542"/>
      <c r="B97" s="1572"/>
      <c r="C97" s="2018"/>
      <c r="D97" s="2106"/>
      <c r="E97" s="1564"/>
      <c r="F97" s="2106"/>
      <c r="G97" s="1987">
        <f t="shared" si="1"/>
        <v>0</v>
      </c>
    </row>
    <row r="98" spans="1:7">
      <c r="A98" s="1542"/>
      <c r="B98" s="1572"/>
      <c r="C98" s="2018"/>
      <c r="D98" s="2106"/>
      <c r="E98" s="1564"/>
      <c r="F98" s="2106"/>
      <c r="G98" s="1987">
        <f t="shared" si="1"/>
        <v>0</v>
      </c>
    </row>
    <row r="99" spans="1:7">
      <c r="A99" s="1542"/>
      <c r="B99" s="1572"/>
      <c r="C99" s="2018"/>
      <c r="D99" s="2106"/>
      <c r="E99" s="1564"/>
      <c r="F99" s="2106"/>
      <c r="G99" s="1987">
        <f t="shared" si="1"/>
        <v>0</v>
      </c>
    </row>
    <row r="100" spans="1:7">
      <c r="A100" s="1542"/>
      <c r="B100" s="1572"/>
      <c r="C100" s="2018"/>
      <c r="D100" s="2106"/>
      <c r="E100" s="1564"/>
      <c r="F100" s="2106"/>
      <c r="G100" s="1987">
        <f t="shared" si="1"/>
        <v>0</v>
      </c>
    </row>
    <row r="101" spans="1:7">
      <c r="A101" s="1542"/>
      <c r="B101" s="1572"/>
      <c r="C101" s="2018"/>
      <c r="D101" s="2106"/>
      <c r="E101" s="1564"/>
      <c r="F101" s="2106"/>
      <c r="G101" s="1987">
        <f t="shared" si="1"/>
        <v>0</v>
      </c>
    </row>
    <row r="102" spans="1:7">
      <c r="A102" s="1542"/>
      <c r="B102" s="1572"/>
      <c r="C102" s="2018"/>
      <c r="D102" s="2106"/>
      <c r="E102" s="1564"/>
      <c r="F102" s="2106"/>
      <c r="G102" s="1987">
        <f t="shared" si="1"/>
        <v>0</v>
      </c>
    </row>
    <row r="103" spans="1:7">
      <c r="A103" s="1542"/>
      <c r="B103" s="1572"/>
      <c r="C103" s="2018"/>
      <c r="D103" s="2106"/>
      <c r="E103" s="1564"/>
      <c r="F103" s="2106"/>
      <c r="G103" s="1987">
        <f t="shared" si="1"/>
        <v>0</v>
      </c>
    </row>
    <row r="104" spans="1:7">
      <c r="A104" s="1542"/>
      <c r="B104" s="1572"/>
      <c r="C104" s="2018"/>
      <c r="D104" s="2106"/>
      <c r="E104" s="1564"/>
      <c r="F104" s="2106"/>
      <c r="G104" s="1987">
        <f t="shared" si="1"/>
        <v>0</v>
      </c>
    </row>
    <row r="105" spans="1:7">
      <c r="A105" s="1542"/>
      <c r="B105" s="1572"/>
      <c r="C105" s="2018"/>
      <c r="D105" s="2106"/>
      <c r="E105" s="1564"/>
      <c r="F105" s="2106"/>
      <c r="G105" s="1987">
        <f t="shared" si="1"/>
        <v>0</v>
      </c>
    </row>
    <row r="106" spans="1:7">
      <c r="A106" s="1542"/>
      <c r="B106" s="1572"/>
      <c r="C106" s="2018"/>
      <c r="D106" s="2106"/>
      <c r="E106" s="1564"/>
      <c r="F106" s="2106"/>
      <c r="G106" s="1987">
        <f t="shared" si="1"/>
        <v>0</v>
      </c>
    </row>
    <row r="107" spans="1:7">
      <c r="A107" s="1542"/>
      <c r="B107" s="1572"/>
      <c r="C107" s="2018"/>
      <c r="D107" s="2106"/>
      <c r="E107" s="1564"/>
      <c r="F107" s="2106"/>
      <c r="G107" s="1987">
        <f t="shared" si="1"/>
        <v>0</v>
      </c>
    </row>
    <row r="108" spans="1:7">
      <c r="A108" s="1542"/>
      <c r="B108" s="1572"/>
      <c r="C108" s="2018"/>
      <c r="D108" s="2106"/>
      <c r="E108" s="1564"/>
      <c r="F108" s="2106"/>
      <c r="G108" s="1987">
        <f t="shared" si="1"/>
        <v>0</v>
      </c>
    </row>
    <row r="109" spans="1:7">
      <c r="A109" s="1542"/>
      <c r="B109" s="1572"/>
      <c r="C109" s="2018"/>
      <c r="D109" s="2106"/>
      <c r="E109" s="1564"/>
      <c r="F109" s="2106"/>
      <c r="G109" s="1987">
        <f t="shared" si="1"/>
        <v>0</v>
      </c>
    </row>
    <row r="110" spans="1:7">
      <c r="A110" s="1542"/>
      <c r="B110" s="1572"/>
      <c r="C110" s="2018"/>
      <c r="D110" s="2106"/>
      <c r="E110" s="1564"/>
      <c r="F110" s="2106"/>
      <c r="G110" s="1987">
        <f t="shared" si="1"/>
        <v>0</v>
      </c>
    </row>
    <row r="111" spans="1:7">
      <c r="A111" s="1542"/>
      <c r="B111" s="1572"/>
      <c r="C111" s="2018"/>
      <c r="D111" s="2106"/>
      <c r="E111" s="1564"/>
      <c r="F111" s="2106"/>
      <c r="G111" s="1987">
        <f t="shared" si="1"/>
        <v>0</v>
      </c>
    </row>
    <row r="112" spans="1:7">
      <c r="A112" s="1542"/>
      <c r="B112" s="1572"/>
      <c r="C112" s="2018"/>
      <c r="D112" s="2106"/>
      <c r="E112" s="1564"/>
      <c r="F112" s="2106"/>
      <c r="G112" s="1987">
        <f t="shared" si="1"/>
        <v>0</v>
      </c>
    </row>
    <row r="113" spans="1:7">
      <c r="A113" s="1542"/>
      <c r="B113" s="1572"/>
      <c r="C113" s="2018"/>
      <c r="D113" s="2106"/>
      <c r="E113" s="1564"/>
      <c r="F113" s="2106"/>
      <c r="G113" s="1987">
        <f t="shared" si="1"/>
        <v>0</v>
      </c>
    </row>
    <row r="114" spans="1:7">
      <c r="A114" s="1542"/>
      <c r="B114" s="1572"/>
      <c r="C114" s="2018"/>
      <c r="D114" s="2106"/>
      <c r="E114" s="1564"/>
      <c r="F114" s="2106"/>
      <c r="G114" s="1987">
        <f t="shared" si="1"/>
        <v>0</v>
      </c>
    </row>
    <row r="115" spans="1:7">
      <c r="A115" s="1542"/>
      <c r="B115" s="1572"/>
      <c r="C115" s="2018"/>
      <c r="D115" s="2106"/>
      <c r="E115" s="1564"/>
      <c r="F115" s="2106"/>
      <c r="G115" s="1987">
        <f t="shared" si="1"/>
        <v>0</v>
      </c>
    </row>
    <row r="116" spans="1:7">
      <c r="A116" s="1542"/>
      <c r="B116" s="1572"/>
      <c r="C116" s="2018"/>
      <c r="D116" s="2106"/>
      <c r="E116" s="1564"/>
      <c r="F116" s="2106"/>
      <c r="G116" s="1987">
        <f t="shared" si="1"/>
        <v>0</v>
      </c>
    </row>
    <row r="117" spans="1:7">
      <c r="A117" s="1542"/>
      <c r="B117" s="1572"/>
      <c r="C117" s="2018"/>
      <c r="D117" s="2106"/>
      <c r="E117" s="1564"/>
      <c r="F117" s="2106"/>
      <c r="G117" s="1987">
        <f t="shared" si="1"/>
        <v>0</v>
      </c>
    </row>
    <row r="118" spans="1:7">
      <c r="A118" s="1542"/>
      <c r="B118" s="1572"/>
      <c r="C118" s="2018"/>
      <c r="D118" s="2106"/>
      <c r="E118" s="1564"/>
      <c r="F118" s="2106"/>
      <c r="G118" s="1987">
        <f t="shared" si="1"/>
        <v>0</v>
      </c>
    </row>
    <row r="119" spans="1:7">
      <c r="A119" s="1542"/>
      <c r="B119" s="1572"/>
      <c r="C119" s="2018"/>
      <c r="D119" s="2106"/>
      <c r="E119" s="1564"/>
      <c r="F119" s="2106"/>
      <c r="G119" s="1987">
        <f t="shared" si="1"/>
        <v>0</v>
      </c>
    </row>
    <row r="120" spans="1:7">
      <c r="A120" s="1542"/>
      <c r="B120" s="1572"/>
      <c r="C120" s="2018"/>
      <c r="D120" s="2106"/>
      <c r="E120" s="1564"/>
      <c r="F120" s="2106"/>
      <c r="G120" s="1987">
        <f t="shared" si="1"/>
        <v>0</v>
      </c>
    </row>
    <row r="121" spans="1:7">
      <c r="A121" s="1542"/>
      <c r="B121" s="1572"/>
      <c r="C121" s="2018"/>
      <c r="D121" s="2106"/>
      <c r="E121" s="1564"/>
      <c r="F121" s="2106"/>
      <c r="G121" s="1987">
        <f t="shared" si="1"/>
        <v>0</v>
      </c>
    </row>
    <row r="122" spans="1:7">
      <c r="A122" s="1542"/>
      <c r="B122" s="1572"/>
      <c r="C122" s="2018"/>
      <c r="D122" s="2106"/>
      <c r="E122" s="1564"/>
      <c r="F122" s="2106"/>
      <c r="G122" s="1987">
        <f t="shared" si="1"/>
        <v>0</v>
      </c>
    </row>
    <row r="123" spans="1:7">
      <c r="A123" s="1542"/>
      <c r="B123" s="1572"/>
      <c r="C123" s="2018"/>
      <c r="D123" s="2106"/>
      <c r="E123" s="1564"/>
      <c r="F123" s="2106"/>
      <c r="G123" s="1987">
        <f t="shared" si="1"/>
        <v>0</v>
      </c>
    </row>
    <row r="124" spans="1:7">
      <c r="A124" s="1542"/>
      <c r="B124" s="1572"/>
      <c r="C124" s="2018"/>
      <c r="D124" s="2106"/>
      <c r="E124" s="1564"/>
      <c r="F124" s="2106"/>
      <c r="G124" s="1987">
        <f t="shared" si="1"/>
        <v>0</v>
      </c>
    </row>
    <row r="125" spans="1:7">
      <c r="A125" s="1542"/>
      <c r="B125" s="1572"/>
      <c r="C125" s="2018"/>
      <c r="D125" s="2106"/>
      <c r="E125" s="1564"/>
      <c r="F125" s="2106"/>
      <c r="G125" s="1987">
        <f t="shared" si="1"/>
        <v>0</v>
      </c>
    </row>
    <row r="126" spans="1:7" ht="15.75" thickBot="1">
      <c r="A126" s="1778"/>
      <c r="B126" s="2167" t="s">
        <v>172</v>
      </c>
      <c r="C126" s="1976">
        <f>SUM(C77:C125)</f>
        <v>0</v>
      </c>
      <c r="D126" s="1976">
        <f>SUM(D77:D125)</f>
        <v>0</v>
      </c>
      <c r="E126" s="2168"/>
      <c r="F126" s="1976">
        <f>SUM(F77:F125)</f>
        <v>0</v>
      </c>
      <c r="G126" s="1977">
        <f>SUM(G77:G125)</f>
        <v>0</v>
      </c>
    </row>
    <row r="128" spans="1:7">
      <c r="A128" s="2486" t="s">
        <v>4673</v>
      </c>
      <c r="B128" s="2486"/>
      <c r="C128" s="1564"/>
      <c r="D128" s="1564"/>
      <c r="E128" s="1564"/>
      <c r="F128" s="1564"/>
      <c r="G128" s="1564"/>
    </row>
    <row r="129" spans="1:7">
      <c r="A129" s="1579" t="s">
        <v>568</v>
      </c>
      <c r="B129" s="1579"/>
      <c r="C129" s="1579"/>
      <c r="D129" s="1579"/>
      <c r="E129" s="1579"/>
      <c r="F129" s="1579"/>
      <c r="G129" s="1579"/>
    </row>
  </sheetData>
  <printOptions horizontalCentered="1" verticalCentered="1"/>
  <pageMargins left="0.5" right="0.5" top="0.5" bottom="0.5" header="0.5" footer="0.5"/>
  <pageSetup scale="67"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09"/>
  <sheetViews>
    <sheetView defaultGridColor="0" view="pageBreakPreview" topLeftCell="A266" colorId="22" zoomScale="80" zoomScaleNormal="100" zoomScaleSheetLayoutView="80" workbookViewId="0"/>
  </sheetViews>
  <sheetFormatPr defaultColWidth="9.6640625" defaultRowHeight="15"/>
  <cols>
    <col min="1" max="1" width="4.6640625" style="9" customWidth="1"/>
    <col min="2" max="2" width="1.6640625" style="9" customWidth="1"/>
    <col min="3" max="3" width="30.6640625" style="9" customWidth="1"/>
    <col min="4" max="4" width="25.6640625" style="9" customWidth="1"/>
    <col min="5" max="6" width="20.6640625" style="9" customWidth="1"/>
    <col min="7" max="7" width="10.44140625" style="9" bestFit="1" customWidth="1"/>
    <col min="8" max="16384" width="9.6640625" style="9"/>
  </cols>
  <sheetData>
    <row r="1" spans="1:17" ht="16.899999999999999" customHeight="1">
      <c r="A1" s="29" t="s">
        <v>1804</v>
      </c>
      <c r="B1" s="66"/>
      <c r="C1" s="229"/>
      <c r="D1" s="66" t="s">
        <v>3296</v>
      </c>
      <c r="E1" s="230" t="s">
        <v>1806</v>
      </c>
      <c r="F1" s="67" t="s">
        <v>1807</v>
      </c>
      <c r="G1" s="17"/>
      <c r="H1" s="17"/>
      <c r="I1" s="17"/>
      <c r="J1" s="17"/>
      <c r="K1" s="17"/>
      <c r="L1" s="17"/>
      <c r="M1" s="17"/>
      <c r="N1" s="17"/>
      <c r="O1" s="17"/>
      <c r="P1" s="17"/>
      <c r="Q1" s="17"/>
    </row>
    <row r="2" spans="1:17" ht="16.899999999999999" customHeight="1">
      <c r="A2" s="72" t="str">
        <f>'Data Sheet'!$C$25</f>
        <v>Orange &amp; Rockland Utilities, Inc</v>
      </c>
      <c r="B2" s="17"/>
      <c r="C2" s="81"/>
      <c r="D2" s="17" t="s">
        <v>1159</v>
      </c>
      <c r="E2" s="78" t="s">
        <v>3315</v>
      </c>
      <c r="F2" s="73"/>
      <c r="G2" s="17"/>
      <c r="H2" s="17"/>
      <c r="I2" s="17"/>
      <c r="J2" s="17"/>
      <c r="K2" s="17"/>
      <c r="L2" s="17"/>
      <c r="M2" s="17"/>
      <c r="N2" s="17"/>
      <c r="O2" s="17"/>
      <c r="P2" s="17"/>
      <c r="Q2" s="17"/>
    </row>
    <row r="3" spans="1:17" ht="16.899999999999999" customHeight="1">
      <c r="A3" s="74"/>
      <c r="B3" s="77"/>
      <c r="C3" s="118"/>
      <c r="D3" s="77" t="s">
        <v>1160</v>
      </c>
      <c r="E3" s="690" t="str">
        <f>'Data Sheet'!$C$40</f>
        <v>April 30, 2017</v>
      </c>
      <c r="F3" s="242" t="str">
        <f>'Data Sheet'!$C$38</f>
        <v>December 31, 2016</v>
      </c>
      <c r="G3" s="17"/>
      <c r="H3" s="17"/>
      <c r="I3" s="17"/>
      <c r="J3" s="17"/>
      <c r="K3" s="17"/>
      <c r="L3" s="17"/>
      <c r="M3" s="17"/>
      <c r="N3" s="17"/>
      <c r="O3" s="17"/>
      <c r="P3" s="17"/>
      <c r="Q3" s="17"/>
    </row>
    <row r="4" spans="1:17" ht="16.899999999999999" customHeight="1">
      <c r="A4" s="262"/>
      <c r="B4" s="233" t="s">
        <v>569</v>
      </c>
      <c r="C4" s="233"/>
      <c r="D4" s="233"/>
      <c r="E4" s="233"/>
      <c r="F4" s="234"/>
      <c r="G4" s="17"/>
      <c r="H4" s="17"/>
      <c r="I4" s="17"/>
      <c r="J4" s="17"/>
      <c r="K4" s="17"/>
      <c r="L4" s="17"/>
      <c r="M4" s="17"/>
      <c r="N4" s="17"/>
      <c r="O4" s="17"/>
      <c r="P4" s="17"/>
      <c r="Q4" s="17"/>
    </row>
    <row r="5" spans="1:17" ht="16.899999999999999" customHeight="1">
      <c r="A5" s="72" t="s">
        <v>570</v>
      </c>
      <c r="B5" s="17"/>
      <c r="C5" s="17"/>
      <c r="D5" s="17"/>
      <c r="E5" s="17"/>
      <c r="F5" s="73"/>
      <c r="G5" s="17"/>
      <c r="H5" s="17"/>
      <c r="I5" s="17"/>
      <c r="J5" s="17"/>
      <c r="K5" s="17"/>
      <c r="L5" s="17"/>
      <c r="M5" s="17"/>
      <c r="N5" s="17"/>
      <c r="O5" s="17"/>
      <c r="P5" s="17"/>
      <c r="Q5" s="17"/>
    </row>
    <row r="6" spans="1:17" ht="16.899999999999999" customHeight="1">
      <c r="A6" s="72"/>
      <c r="B6" s="17"/>
      <c r="C6" s="17" t="s">
        <v>571</v>
      </c>
      <c r="D6" s="17"/>
      <c r="E6" s="17"/>
      <c r="F6" s="73"/>
      <c r="G6" s="17"/>
      <c r="H6" s="17"/>
      <c r="I6" s="17"/>
      <c r="J6" s="17"/>
      <c r="K6" s="17"/>
      <c r="L6" s="17"/>
      <c r="M6" s="17"/>
      <c r="N6" s="17"/>
      <c r="O6" s="17"/>
      <c r="P6" s="17"/>
      <c r="Q6" s="17"/>
    </row>
    <row r="7" spans="1:17" ht="16.899999999999999" customHeight="1">
      <c r="A7" s="72" t="s">
        <v>572</v>
      </c>
      <c r="B7" s="17"/>
      <c r="C7" s="17"/>
      <c r="D7" s="17"/>
      <c r="E7" s="17"/>
      <c r="F7" s="73"/>
      <c r="G7" s="17"/>
      <c r="H7" s="17"/>
      <c r="I7" s="17"/>
      <c r="J7" s="17"/>
      <c r="K7" s="17"/>
      <c r="L7" s="17"/>
      <c r="M7" s="17"/>
      <c r="N7" s="17"/>
      <c r="O7" s="17"/>
      <c r="P7" s="17"/>
      <c r="Q7" s="17"/>
    </row>
    <row r="8" spans="1:17" ht="16.899999999999999" customHeight="1">
      <c r="A8" s="332"/>
      <c r="B8" s="89"/>
      <c r="C8" s="89"/>
      <c r="D8" s="89"/>
      <c r="E8" s="654" t="s">
        <v>573</v>
      </c>
      <c r="F8" s="328" t="s">
        <v>3197</v>
      </c>
      <c r="G8" s="17"/>
      <c r="H8" s="17"/>
      <c r="I8" s="17"/>
      <c r="J8" s="17"/>
      <c r="K8" s="17"/>
      <c r="L8" s="17"/>
      <c r="M8" s="17"/>
      <c r="N8" s="17"/>
      <c r="O8" s="17"/>
      <c r="P8" s="17"/>
      <c r="Q8" s="17"/>
    </row>
    <row r="9" spans="1:17" ht="16.899999999999999" customHeight="1">
      <c r="A9" s="278" t="s">
        <v>574</v>
      </c>
      <c r="B9" s="17"/>
      <c r="C9" s="292" t="s">
        <v>575</v>
      </c>
      <c r="D9" s="17"/>
      <c r="E9" s="291" t="s">
        <v>576</v>
      </c>
      <c r="F9" s="239" t="s">
        <v>577</v>
      </c>
      <c r="G9" s="17"/>
      <c r="H9" s="17"/>
      <c r="I9" s="17"/>
      <c r="J9" s="17"/>
      <c r="K9" s="17"/>
      <c r="L9" s="17"/>
      <c r="M9" s="17"/>
      <c r="N9" s="17"/>
      <c r="O9" s="17"/>
      <c r="P9" s="17"/>
      <c r="Q9" s="17"/>
    </row>
    <row r="10" spans="1:17" ht="16.899999999999999" customHeight="1">
      <c r="A10" s="278" t="s">
        <v>1736</v>
      </c>
      <c r="B10" s="17"/>
      <c r="C10" s="17"/>
      <c r="D10" s="17"/>
      <c r="E10" s="291" t="s">
        <v>578</v>
      </c>
      <c r="F10" s="239" t="s">
        <v>559</v>
      </c>
      <c r="G10" s="17"/>
      <c r="H10" s="17"/>
      <c r="I10" s="17"/>
      <c r="J10" s="17"/>
      <c r="K10" s="17"/>
      <c r="L10" s="17"/>
      <c r="M10" s="17"/>
      <c r="N10" s="17"/>
      <c r="O10" s="17"/>
      <c r="P10" s="17"/>
      <c r="Q10" s="17"/>
    </row>
    <row r="11" spans="1:17" ht="16.899999999999999" customHeight="1">
      <c r="A11" s="278"/>
      <c r="B11" s="77"/>
      <c r="C11" s="651" t="s">
        <v>3026</v>
      </c>
      <c r="D11" s="77"/>
      <c r="E11" s="325" t="s">
        <v>579</v>
      </c>
      <c r="F11" s="242" t="s">
        <v>3028</v>
      </c>
      <c r="G11" s="17"/>
      <c r="H11" s="17"/>
      <c r="I11" s="17"/>
      <c r="J11" s="17"/>
      <c r="K11" s="17"/>
      <c r="L11" s="17"/>
      <c r="M11" s="17"/>
      <c r="N11" s="17"/>
      <c r="O11" s="17"/>
      <c r="P11" s="17"/>
      <c r="Q11" s="17"/>
    </row>
    <row r="12" spans="1:17" ht="16.899999999999999" customHeight="1">
      <c r="A12" s="243">
        <v>1</v>
      </c>
      <c r="B12" s="263" t="s">
        <v>3003</v>
      </c>
      <c r="C12" s="263"/>
      <c r="D12" s="263"/>
      <c r="E12" s="245"/>
      <c r="F12" s="246"/>
      <c r="G12" s="17"/>
      <c r="H12" s="17"/>
      <c r="I12" s="17"/>
      <c r="J12" s="17"/>
      <c r="K12" s="17"/>
      <c r="L12" s="17"/>
      <c r="M12" s="17"/>
      <c r="N12" s="17"/>
      <c r="O12" s="17"/>
      <c r="P12" s="17"/>
      <c r="Q12" s="17"/>
    </row>
    <row r="13" spans="1:17" ht="16.899999999999999" customHeight="1">
      <c r="A13" s="243">
        <f t="shared" ref="A13:A29" si="0">A12+1</f>
        <v>2</v>
      </c>
      <c r="B13" s="263"/>
      <c r="C13" s="263" t="s">
        <v>4893</v>
      </c>
      <c r="D13" s="263"/>
      <c r="E13" s="266">
        <v>46983485</v>
      </c>
      <c r="F13" s="265">
        <v>241306079</v>
      </c>
      <c r="G13" s="17"/>
      <c r="H13" s="17"/>
      <c r="I13" s="17"/>
      <c r="J13" s="17"/>
      <c r="K13" s="17"/>
      <c r="L13" s="17"/>
      <c r="M13" s="17"/>
      <c r="N13" s="17"/>
      <c r="O13" s="17"/>
      <c r="P13" s="17"/>
      <c r="Q13" s="17"/>
    </row>
    <row r="14" spans="1:17" ht="16.899999999999999" customHeight="1">
      <c r="A14" s="243">
        <f t="shared" si="0"/>
        <v>3</v>
      </c>
      <c r="B14" s="263"/>
      <c r="C14" s="263"/>
      <c r="D14" s="263"/>
      <c r="E14" s="268"/>
      <c r="F14" s="267"/>
      <c r="G14" s="17"/>
      <c r="H14" s="17"/>
      <c r="I14" s="17"/>
      <c r="J14" s="17"/>
      <c r="K14" s="17"/>
      <c r="L14" s="17"/>
      <c r="M14" s="17"/>
      <c r="N14" s="17"/>
      <c r="O14" s="17"/>
      <c r="P14" s="17"/>
      <c r="Q14" s="17"/>
    </row>
    <row r="15" spans="1:17" ht="16.899999999999999" customHeight="1">
      <c r="A15" s="243">
        <f t="shared" si="0"/>
        <v>4</v>
      </c>
      <c r="B15" s="263"/>
      <c r="C15" s="263"/>
      <c r="D15" s="263"/>
      <c r="E15" s="268"/>
      <c r="F15" s="267"/>
      <c r="G15" s="17"/>
      <c r="H15" s="17"/>
      <c r="I15" s="17"/>
      <c r="J15" s="17"/>
      <c r="K15" s="17"/>
      <c r="L15" s="17"/>
      <c r="M15" s="17"/>
      <c r="N15" s="17"/>
      <c r="O15" s="17"/>
      <c r="P15" s="17"/>
      <c r="Q15" s="17"/>
    </row>
    <row r="16" spans="1:17" ht="16.899999999999999" customHeight="1">
      <c r="A16" s="243">
        <f t="shared" si="0"/>
        <v>5</v>
      </c>
      <c r="B16" s="263"/>
      <c r="C16" s="263"/>
      <c r="D16" s="263"/>
      <c r="E16" s="268"/>
      <c r="F16" s="267"/>
      <c r="G16" s="17"/>
      <c r="H16" s="17"/>
      <c r="I16" s="17"/>
      <c r="J16" s="17"/>
      <c r="K16" s="17"/>
      <c r="L16" s="17"/>
      <c r="M16" s="17"/>
      <c r="N16" s="17"/>
      <c r="O16" s="17"/>
      <c r="P16" s="17"/>
      <c r="Q16" s="17"/>
    </row>
    <row r="17" spans="1:17" ht="16.899999999999999" customHeight="1">
      <c r="A17" s="243">
        <f t="shared" si="0"/>
        <v>6</v>
      </c>
      <c r="B17" s="263"/>
      <c r="C17" s="263"/>
      <c r="D17" s="263"/>
      <c r="E17" s="268"/>
      <c r="F17" s="267"/>
      <c r="G17" s="17"/>
      <c r="H17" s="17"/>
      <c r="I17" s="17"/>
      <c r="J17" s="17"/>
      <c r="K17" s="17"/>
      <c r="L17" s="17"/>
      <c r="M17" s="17"/>
      <c r="N17" s="17"/>
      <c r="O17" s="17"/>
      <c r="P17" s="17"/>
      <c r="Q17" s="17"/>
    </row>
    <row r="18" spans="1:17" ht="16.899999999999999" customHeight="1">
      <c r="A18" s="243">
        <f t="shared" si="0"/>
        <v>7</v>
      </c>
      <c r="B18" s="263" t="s">
        <v>2337</v>
      </c>
      <c r="C18" s="263"/>
      <c r="D18" s="263"/>
      <c r="E18" s="268"/>
      <c r="F18" s="267"/>
      <c r="G18" s="17"/>
      <c r="H18" s="17"/>
      <c r="I18" s="17"/>
      <c r="J18" s="17"/>
      <c r="K18" s="17"/>
      <c r="L18" s="17"/>
      <c r="M18" s="17"/>
      <c r="N18" s="17"/>
      <c r="O18" s="17"/>
      <c r="P18" s="17"/>
      <c r="Q18" s="17"/>
    </row>
    <row r="19" spans="1:17" ht="16.899999999999999" customHeight="1">
      <c r="A19" s="243">
        <f t="shared" si="0"/>
        <v>8</v>
      </c>
      <c r="B19" s="263" t="s">
        <v>580</v>
      </c>
      <c r="C19" s="263"/>
      <c r="D19" s="263"/>
      <c r="E19" s="266">
        <f>SUM(E13:E18)</f>
        <v>46983485</v>
      </c>
      <c r="F19" s="265">
        <f>SUM(F13:F18)</f>
        <v>241306079</v>
      </c>
      <c r="G19" s="17"/>
      <c r="H19" s="17"/>
      <c r="I19" s="17"/>
      <c r="J19" s="17"/>
      <c r="K19" s="17"/>
      <c r="L19" s="17"/>
      <c r="M19" s="17"/>
      <c r="N19" s="17"/>
      <c r="O19" s="17"/>
      <c r="P19" s="17"/>
      <c r="Q19" s="17"/>
    </row>
    <row r="20" spans="1:17" ht="16.899999999999999" customHeight="1">
      <c r="A20" s="243">
        <f t="shared" si="0"/>
        <v>9</v>
      </c>
      <c r="B20" s="263" t="s">
        <v>3004</v>
      </c>
      <c r="C20" s="263"/>
      <c r="D20" s="263"/>
      <c r="E20" s="245"/>
      <c r="F20" s="255"/>
      <c r="G20" s="17"/>
      <c r="H20" s="17"/>
      <c r="I20" s="17"/>
      <c r="J20" s="17"/>
      <c r="K20" s="17"/>
      <c r="L20" s="17"/>
      <c r="M20" s="17"/>
      <c r="N20" s="17"/>
      <c r="O20" s="17"/>
      <c r="P20" s="17"/>
      <c r="Q20" s="17"/>
    </row>
    <row r="21" spans="1:17" ht="16.899999999999999" customHeight="1">
      <c r="A21" s="243">
        <f t="shared" si="0"/>
        <v>10</v>
      </c>
      <c r="B21" s="263"/>
      <c r="C21" s="263" t="s">
        <v>4894</v>
      </c>
      <c r="D21" s="263"/>
      <c r="E21" s="266">
        <v>19459839</v>
      </c>
      <c r="F21" s="265">
        <v>97895652</v>
      </c>
      <c r="G21" s="17"/>
      <c r="H21" s="17"/>
      <c r="I21" s="17"/>
      <c r="J21" s="17"/>
      <c r="K21" s="17"/>
      <c r="L21" s="17"/>
      <c r="M21" s="17"/>
      <c r="N21" s="17"/>
      <c r="O21" s="17"/>
      <c r="P21" s="17"/>
      <c r="Q21" s="17"/>
    </row>
    <row r="22" spans="1:17" ht="16.899999999999999" customHeight="1">
      <c r="A22" s="243">
        <f t="shared" si="0"/>
        <v>11</v>
      </c>
      <c r="B22" s="263"/>
      <c r="C22" s="263"/>
      <c r="D22" s="263"/>
      <c r="E22" s="268"/>
      <c r="F22" s="267"/>
      <c r="G22" s="17"/>
      <c r="H22" s="17"/>
      <c r="I22" s="17"/>
      <c r="J22" s="17"/>
      <c r="K22" s="17"/>
      <c r="L22" s="17"/>
      <c r="M22" s="17"/>
      <c r="N22" s="17"/>
      <c r="O22" s="17"/>
      <c r="P22" s="17"/>
      <c r="Q22" s="17"/>
    </row>
    <row r="23" spans="1:17" ht="16.899999999999999" customHeight="1">
      <c r="A23" s="243">
        <f t="shared" si="0"/>
        <v>12</v>
      </c>
      <c r="B23" s="263"/>
      <c r="C23" s="263"/>
      <c r="D23" s="263"/>
      <c r="E23" s="268"/>
      <c r="F23" s="267"/>
      <c r="G23" s="17"/>
      <c r="H23" s="17"/>
      <c r="I23" s="17"/>
      <c r="J23" s="17"/>
      <c r="K23" s="17"/>
      <c r="L23" s="17"/>
      <c r="M23" s="17"/>
      <c r="N23" s="17"/>
      <c r="O23" s="17"/>
      <c r="P23" s="17"/>
      <c r="Q23" s="17"/>
    </row>
    <row r="24" spans="1:17" ht="16.899999999999999" customHeight="1">
      <c r="A24" s="243">
        <f t="shared" si="0"/>
        <v>13</v>
      </c>
      <c r="B24" s="263"/>
      <c r="C24" s="263"/>
      <c r="D24" s="263"/>
      <c r="E24" s="268"/>
      <c r="F24" s="267"/>
      <c r="G24" s="17"/>
      <c r="H24" s="17"/>
      <c r="I24" s="17"/>
      <c r="J24" s="17"/>
      <c r="K24" s="17"/>
      <c r="L24" s="17"/>
      <c r="M24" s="17"/>
      <c r="N24" s="17"/>
      <c r="O24" s="17"/>
      <c r="P24" s="17"/>
      <c r="Q24" s="17"/>
    </row>
    <row r="25" spans="1:17" ht="16.899999999999999" customHeight="1">
      <c r="A25" s="243">
        <f t="shared" si="0"/>
        <v>14</v>
      </c>
      <c r="B25" s="263"/>
      <c r="C25" s="263"/>
      <c r="D25" s="263"/>
      <c r="E25" s="268"/>
      <c r="F25" s="267"/>
      <c r="G25" s="17"/>
      <c r="H25" s="17"/>
      <c r="I25" s="17"/>
      <c r="J25" s="17"/>
      <c r="K25" s="17"/>
      <c r="L25" s="17"/>
      <c r="M25" s="17"/>
      <c r="N25" s="17"/>
      <c r="O25" s="17"/>
      <c r="P25" s="17"/>
      <c r="Q25" s="17"/>
    </row>
    <row r="26" spans="1:17" ht="16.899999999999999" customHeight="1">
      <c r="A26" s="243">
        <f t="shared" si="0"/>
        <v>15</v>
      </c>
      <c r="B26" s="263" t="s">
        <v>2337</v>
      </c>
      <c r="C26" s="263"/>
      <c r="D26" s="263"/>
      <c r="E26" s="268"/>
      <c r="F26" s="267"/>
      <c r="G26" s="17"/>
      <c r="H26" s="17"/>
      <c r="I26" s="17"/>
      <c r="J26" s="17"/>
      <c r="K26" s="17"/>
      <c r="L26" s="17"/>
      <c r="M26" s="17"/>
      <c r="N26" s="17"/>
      <c r="O26" s="17"/>
      <c r="P26" s="17"/>
      <c r="Q26" s="17"/>
    </row>
    <row r="27" spans="1:17" ht="16.899999999999999" customHeight="1">
      <c r="A27" s="243">
        <f t="shared" si="0"/>
        <v>16</v>
      </c>
      <c r="B27" s="263" t="s">
        <v>581</v>
      </c>
      <c r="C27" s="17"/>
      <c r="D27" s="17"/>
      <c r="E27" s="266">
        <f>SUM(E21:E26)</f>
        <v>19459839</v>
      </c>
      <c r="F27" s="265">
        <f>SUM(F21:F26)</f>
        <v>97895652</v>
      </c>
      <c r="G27" s="17"/>
      <c r="H27" s="17"/>
      <c r="I27" s="17"/>
      <c r="J27" s="17"/>
      <c r="K27" s="17"/>
      <c r="L27" s="17"/>
      <c r="M27" s="17"/>
      <c r="N27" s="17"/>
      <c r="O27" s="17"/>
      <c r="P27" s="17"/>
      <c r="Q27" s="17"/>
    </row>
    <row r="28" spans="1:17" ht="16.899999999999999" customHeight="1">
      <c r="A28" s="243">
        <f t="shared" si="0"/>
        <v>17</v>
      </c>
      <c r="B28" s="263" t="s">
        <v>3002</v>
      </c>
      <c r="C28" s="263"/>
      <c r="D28" s="263"/>
      <c r="E28" s="268"/>
      <c r="F28" s="267"/>
      <c r="G28" s="17"/>
      <c r="H28" s="17"/>
      <c r="I28" s="17"/>
      <c r="J28" s="17"/>
      <c r="K28" s="17"/>
      <c r="L28" s="17"/>
      <c r="M28" s="17"/>
      <c r="N28" s="17"/>
      <c r="O28" s="17"/>
      <c r="P28" s="17"/>
      <c r="Q28" s="17"/>
    </row>
    <row r="29" spans="1:17" ht="16.899999999999999" customHeight="1">
      <c r="A29" s="243">
        <f t="shared" si="0"/>
        <v>18</v>
      </c>
      <c r="B29" s="263" t="s">
        <v>582</v>
      </c>
      <c r="C29" s="263"/>
      <c r="D29" s="263"/>
      <c r="E29" s="266">
        <f>E19+E27+E28</f>
        <v>66443324</v>
      </c>
      <c r="F29" s="265">
        <f>F19+F27+F28</f>
        <v>339201731</v>
      </c>
      <c r="G29" s="17"/>
      <c r="H29" s="17"/>
      <c r="I29" s="17"/>
      <c r="J29" s="17"/>
      <c r="K29" s="17"/>
      <c r="L29" s="17"/>
      <c r="M29" s="17"/>
      <c r="N29" s="17"/>
      <c r="O29" s="17"/>
      <c r="P29" s="17"/>
      <c r="Q29" s="17"/>
    </row>
    <row r="30" spans="1:17" ht="16.899999999999999" customHeight="1">
      <c r="A30" s="333" t="s">
        <v>583</v>
      </c>
      <c r="B30" s="334"/>
      <c r="C30" s="334"/>
      <c r="D30" s="334"/>
      <c r="E30" s="334"/>
      <c r="F30" s="335"/>
      <c r="G30" s="17"/>
      <c r="H30" s="17"/>
      <c r="I30" s="17"/>
      <c r="J30" s="17"/>
      <c r="K30" s="17"/>
      <c r="L30" s="17"/>
      <c r="M30" s="17"/>
      <c r="N30" s="17"/>
      <c r="O30" s="17"/>
      <c r="P30" s="17"/>
      <c r="Q30" s="17"/>
    </row>
    <row r="31" spans="1:17" ht="16.899999999999999" customHeight="1">
      <c r="A31" s="72"/>
      <c r="B31" s="17"/>
      <c r="C31" s="17"/>
      <c r="D31" s="17"/>
      <c r="E31" s="17"/>
      <c r="F31" s="73"/>
      <c r="G31" s="17"/>
      <c r="H31" s="17"/>
      <c r="I31" s="17"/>
      <c r="J31" s="17"/>
      <c r="K31" s="17"/>
      <c r="L31" s="17"/>
      <c r="M31" s="17"/>
      <c r="N31" s="17"/>
      <c r="O31" s="17"/>
      <c r="P31" s="17"/>
      <c r="Q31" s="17"/>
    </row>
    <row r="32" spans="1:17">
      <c r="A32" s="72"/>
      <c r="B32" s="17"/>
      <c r="C32" s="17"/>
      <c r="D32" s="17"/>
      <c r="E32" s="17"/>
      <c r="F32" s="73"/>
      <c r="G32" s="17"/>
      <c r="H32" s="17"/>
      <c r="I32" s="17"/>
      <c r="J32" s="17"/>
      <c r="K32" s="17"/>
      <c r="L32" s="17"/>
      <c r="M32" s="17"/>
      <c r="N32" s="17"/>
      <c r="O32" s="17"/>
      <c r="P32" s="17"/>
      <c r="Q32" s="17"/>
    </row>
    <row r="33" spans="1:17">
      <c r="A33" s="72"/>
      <c r="B33" s="17"/>
      <c r="C33" s="17"/>
      <c r="D33" s="17"/>
      <c r="E33" s="17"/>
      <c r="F33" s="73"/>
      <c r="G33" s="17"/>
      <c r="H33" s="17"/>
      <c r="I33" s="17"/>
      <c r="J33" s="17"/>
      <c r="K33" s="17"/>
      <c r="L33" s="17"/>
      <c r="M33" s="17"/>
      <c r="N33" s="17"/>
      <c r="O33" s="17"/>
      <c r="P33" s="17"/>
      <c r="Q33" s="17"/>
    </row>
    <row r="34" spans="1:17">
      <c r="A34" s="72"/>
      <c r="B34" s="17"/>
      <c r="C34" s="17"/>
      <c r="D34" s="17"/>
      <c r="E34" s="17"/>
      <c r="F34" s="73"/>
      <c r="G34" s="17"/>
      <c r="H34" s="17"/>
      <c r="I34" s="17"/>
      <c r="J34" s="17"/>
      <c r="K34" s="17"/>
      <c r="L34" s="17"/>
      <c r="M34" s="17"/>
      <c r="N34" s="17"/>
      <c r="O34" s="17"/>
      <c r="P34" s="17"/>
      <c r="Q34" s="17"/>
    </row>
    <row r="35" spans="1:17">
      <c r="A35" s="72"/>
      <c r="B35" s="17"/>
      <c r="C35" s="17"/>
      <c r="D35" s="17"/>
      <c r="E35" s="17"/>
      <c r="F35" s="73"/>
      <c r="G35" s="17"/>
      <c r="H35" s="17"/>
      <c r="I35" s="17"/>
      <c r="J35" s="17"/>
      <c r="K35" s="17"/>
      <c r="L35" s="17"/>
      <c r="M35" s="17"/>
      <c r="N35" s="17"/>
      <c r="O35" s="17"/>
      <c r="P35" s="17"/>
      <c r="Q35" s="17"/>
    </row>
    <row r="36" spans="1:17">
      <c r="A36" s="72"/>
      <c r="B36" s="17"/>
      <c r="C36" s="17"/>
      <c r="D36" s="17"/>
      <c r="E36" s="17"/>
      <c r="F36" s="73"/>
      <c r="G36" s="17"/>
      <c r="H36" s="17"/>
      <c r="I36" s="17"/>
      <c r="J36" s="17"/>
      <c r="K36" s="17"/>
      <c r="L36" s="17"/>
      <c r="M36" s="17"/>
      <c r="N36" s="17"/>
      <c r="O36" s="17"/>
      <c r="P36" s="17"/>
      <c r="Q36" s="17"/>
    </row>
    <row r="37" spans="1:17">
      <c r="A37" s="72"/>
      <c r="B37" s="17"/>
      <c r="C37" s="17"/>
      <c r="D37" s="17"/>
      <c r="E37" s="17"/>
      <c r="F37" s="73"/>
      <c r="G37" s="17"/>
      <c r="H37" s="17"/>
      <c r="I37" s="17"/>
      <c r="J37" s="17"/>
      <c r="K37" s="17"/>
      <c r="L37" s="17"/>
      <c r="M37" s="17"/>
      <c r="N37" s="17"/>
      <c r="O37" s="17"/>
      <c r="P37" s="17"/>
      <c r="Q37" s="17"/>
    </row>
    <row r="38" spans="1:17">
      <c r="A38" s="72"/>
      <c r="B38" s="17"/>
      <c r="C38" s="17"/>
      <c r="D38" s="17"/>
      <c r="E38" s="17"/>
      <c r="F38" s="73"/>
      <c r="G38" s="17"/>
      <c r="H38" s="17"/>
      <c r="I38" s="17"/>
      <c r="J38" s="17"/>
      <c r="K38" s="17"/>
      <c r="L38" s="17"/>
      <c r="M38" s="17"/>
      <c r="N38" s="17"/>
      <c r="O38" s="17"/>
      <c r="P38" s="17"/>
      <c r="Q38" s="17"/>
    </row>
    <row r="39" spans="1:17">
      <c r="A39" s="72"/>
      <c r="B39" s="17"/>
      <c r="C39" s="17"/>
      <c r="D39" s="17"/>
      <c r="E39" s="17"/>
      <c r="F39" s="73"/>
      <c r="G39" s="17"/>
      <c r="H39" s="17"/>
      <c r="I39" s="17"/>
      <c r="J39" s="17"/>
      <c r="K39" s="17"/>
      <c r="L39" s="17"/>
      <c r="M39" s="17"/>
      <c r="N39" s="17"/>
      <c r="O39" s="17"/>
      <c r="P39" s="17"/>
      <c r="Q39" s="17"/>
    </row>
    <row r="40" spans="1:17">
      <c r="A40" s="72"/>
      <c r="B40" s="17"/>
      <c r="C40" s="17"/>
      <c r="D40" s="17"/>
      <c r="E40" s="17"/>
      <c r="F40" s="73"/>
      <c r="G40" s="17"/>
      <c r="H40" s="17"/>
      <c r="I40" s="17"/>
      <c r="J40" s="17"/>
      <c r="K40" s="17"/>
      <c r="L40" s="17"/>
      <c r="M40" s="17"/>
      <c r="N40" s="17"/>
      <c r="O40" s="17"/>
      <c r="P40" s="17"/>
      <c r="Q40" s="17"/>
    </row>
    <row r="41" spans="1:17">
      <c r="A41" s="72"/>
      <c r="B41" s="17"/>
      <c r="C41" s="17"/>
      <c r="D41" s="17"/>
      <c r="E41" s="17"/>
      <c r="F41" s="73"/>
      <c r="G41" s="17"/>
      <c r="H41" s="17"/>
      <c r="I41" s="17"/>
      <c r="J41" s="17"/>
      <c r="K41" s="17"/>
      <c r="L41" s="17"/>
      <c r="M41" s="17"/>
      <c r="N41" s="17"/>
      <c r="O41" s="17"/>
      <c r="P41" s="17"/>
      <c r="Q41" s="17"/>
    </row>
    <row r="42" spans="1:17">
      <c r="A42" s="72"/>
      <c r="B42" s="17"/>
      <c r="C42" s="17"/>
      <c r="D42" s="17"/>
      <c r="E42" s="17"/>
      <c r="F42" s="73"/>
      <c r="G42" s="17"/>
      <c r="H42" s="17"/>
      <c r="I42" s="17"/>
      <c r="J42" s="17"/>
      <c r="K42" s="17"/>
      <c r="L42" s="17"/>
      <c r="M42" s="17"/>
      <c r="N42" s="17"/>
      <c r="O42" s="17"/>
      <c r="P42" s="17"/>
      <c r="Q42" s="17"/>
    </row>
    <row r="43" spans="1:17">
      <c r="A43" s="72"/>
      <c r="B43" s="17"/>
      <c r="C43" s="17"/>
      <c r="D43" s="17"/>
      <c r="E43" s="17"/>
      <c r="F43" s="73"/>
      <c r="G43" s="17"/>
      <c r="H43" s="17"/>
      <c r="I43" s="17"/>
      <c r="J43" s="17"/>
      <c r="K43" s="17"/>
      <c r="L43" s="17"/>
      <c r="M43" s="17"/>
      <c r="N43" s="17"/>
      <c r="O43" s="17"/>
      <c r="P43" s="17"/>
      <c r="Q43" s="17"/>
    </row>
    <row r="44" spans="1:17">
      <c r="A44" s="72"/>
      <c r="B44" s="17"/>
      <c r="C44" s="17"/>
      <c r="D44" s="17"/>
      <c r="E44" s="17"/>
      <c r="F44" s="73"/>
      <c r="G44" s="17"/>
      <c r="H44" s="17"/>
      <c r="I44" s="17"/>
      <c r="J44" s="17"/>
      <c r="K44" s="17"/>
      <c r="L44" s="17"/>
      <c r="M44" s="17"/>
      <c r="N44" s="17"/>
      <c r="O44" s="17"/>
      <c r="P44" s="17"/>
      <c r="Q44" s="17"/>
    </row>
    <row r="45" spans="1:17">
      <c r="A45" s="72"/>
      <c r="B45" s="17"/>
      <c r="C45" s="17"/>
      <c r="D45" s="17"/>
      <c r="E45" s="17"/>
      <c r="F45" s="73"/>
      <c r="G45" s="17"/>
      <c r="H45" s="17"/>
      <c r="I45" s="17"/>
      <c r="J45" s="17"/>
      <c r="K45" s="17"/>
      <c r="L45" s="17"/>
      <c r="M45" s="17"/>
      <c r="N45" s="17"/>
      <c r="O45" s="17"/>
      <c r="P45" s="17"/>
      <c r="Q45" s="17"/>
    </row>
    <row r="46" spans="1:17">
      <c r="A46" s="72"/>
      <c r="B46" s="17"/>
      <c r="C46" s="17"/>
      <c r="D46" s="17"/>
      <c r="E46" s="17"/>
      <c r="F46" s="73"/>
      <c r="G46" s="17"/>
      <c r="H46" s="17"/>
      <c r="I46" s="17"/>
      <c r="J46" s="17"/>
      <c r="K46" s="17"/>
      <c r="L46" s="17"/>
      <c r="M46" s="17"/>
      <c r="N46" s="17"/>
      <c r="O46" s="17"/>
      <c r="P46" s="17"/>
      <c r="Q46" s="17"/>
    </row>
    <row r="47" spans="1:17">
      <c r="A47" s="72"/>
      <c r="B47" s="17"/>
      <c r="C47" s="17"/>
      <c r="D47" s="17"/>
      <c r="E47" s="17"/>
      <c r="F47" s="73"/>
      <c r="G47" s="17"/>
      <c r="H47" s="17"/>
      <c r="I47" s="17"/>
      <c r="J47" s="17"/>
      <c r="K47" s="17"/>
      <c r="L47" s="17"/>
      <c r="M47" s="17"/>
      <c r="N47" s="17"/>
      <c r="O47" s="17"/>
      <c r="P47" s="17"/>
      <c r="Q47" s="17"/>
    </row>
    <row r="48" spans="1:17">
      <c r="A48" s="72"/>
      <c r="B48" s="17"/>
      <c r="C48" s="17"/>
      <c r="D48" s="17"/>
      <c r="E48" s="17"/>
      <c r="F48" s="73"/>
      <c r="G48" s="17"/>
      <c r="H48" s="17"/>
      <c r="I48" s="17"/>
      <c r="J48" s="17"/>
      <c r="K48" s="17"/>
      <c r="L48" s="17"/>
      <c r="M48" s="17"/>
      <c r="N48" s="17"/>
      <c r="O48" s="17"/>
      <c r="P48" s="17"/>
      <c r="Q48" s="17"/>
    </row>
    <row r="49" spans="1:17">
      <c r="A49" s="72"/>
      <c r="B49" s="17"/>
      <c r="C49" s="17"/>
      <c r="D49" s="17"/>
      <c r="E49" s="17"/>
      <c r="F49" s="73"/>
      <c r="G49" s="17"/>
      <c r="H49" s="17"/>
      <c r="I49" s="17"/>
      <c r="J49" s="17"/>
      <c r="K49" s="17"/>
      <c r="L49" s="17"/>
      <c r="M49" s="17"/>
      <c r="N49" s="17"/>
      <c r="O49" s="17"/>
      <c r="P49" s="17"/>
      <c r="Q49" s="17"/>
    </row>
    <row r="50" spans="1:17">
      <c r="A50" s="72"/>
      <c r="B50" s="17"/>
      <c r="C50" s="17"/>
      <c r="D50" s="17"/>
      <c r="E50" s="17"/>
      <c r="F50" s="73"/>
      <c r="G50" s="17"/>
      <c r="H50" s="17"/>
      <c r="I50" s="17"/>
      <c r="J50" s="17"/>
      <c r="K50" s="17"/>
      <c r="L50" s="17"/>
      <c r="M50" s="17"/>
      <c r="N50" s="17"/>
      <c r="O50" s="17"/>
      <c r="P50" s="17"/>
      <c r="Q50" s="17"/>
    </row>
    <row r="51" spans="1:17">
      <c r="A51" s="72"/>
      <c r="B51" s="17"/>
      <c r="C51" s="17"/>
      <c r="D51" s="17"/>
      <c r="E51" s="17"/>
      <c r="F51" s="73"/>
      <c r="G51" s="17"/>
      <c r="H51" s="17"/>
      <c r="I51" s="17"/>
      <c r="J51" s="17"/>
      <c r="K51" s="17"/>
      <c r="L51" s="17"/>
      <c r="M51" s="17"/>
      <c r="N51" s="17"/>
      <c r="O51" s="17"/>
      <c r="P51" s="17"/>
      <c r="Q51" s="17"/>
    </row>
    <row r="52" spans="1:17">
      <c r="A52" s="72"/>
      <c r="B52" s="17"/>
      <c r="C52" s="17"/>
      <c r="D52" s="17"/>
      <c r="E52" s="17"/>
      <c r="F52" s="73"/>
      <c r="G52" s="17"/>
      <c r="H52" s="17"/>
      <c r="I52" s="17"/>
      <c r="J52" s="17"/>
      <c r="K52" s="17"/>
      <c r="L52" s="17"/>
      <c r="M52" s="17"/>
      <c r="N52" s="17"/>
      <c r="O52" s="17"/>
      <c r="P52" s="17"/>
      <c r="Q52" s="17"/>
    </row>
    <row r="53" spans="1:17">
      <c r="A53" s="72"/>
      <c r="B53" s="17"/>
      <c r="C53" s="17"/>
      <c r="D53" s="17"/>
      <c r="E53" s="17"/>
      <c r="F53" s="73"/>
      <c r="G53" s="17"/>
      <c r="H53" s="17"/>
      <c r="I53" s="17"/>
      <c r="J53" s="17"/>
      <c r="K53" s="17"/>
      <c r="L53" s="17"/>
      <c r="M53" s="17"/>
      <c r="N53" s="17"/>
      <c r="O53" s="17"/>
      <c r="P53" s="17"/>
      <c r="Q53" s="17"/>
    </row>
    <row r="54" spans="1:17">
      <c r="A54" s="72"/>
      <c r="B54" s="17"/>
      <c r="C54" s="17"/>
      <c r="D54" s="17"/>
      <c r="E54" s="17"/>
      <c r="F54" s="73"/>
      <c r="G54" s="17"/>
      <c r="H54" s="17"/>
      <c r="I54" s="17"/>
      <c r="J54" s="17"/>
      <c r="K54" s="17"/>
      <c r="L54" s="17"/>
      <c r="M54" s="17"/>
      <c r="N54" s="17"/>
      <c r="O54" s="17"/>
      <c r="P54" s="17"/>
      <c r="Q54" s="17"/>
    </row>
    <row r="55" spans="1:17">
      <c r="A55" s="72"/>
      <c r="B55" s="17"/>
      <c r="C55" s="17"/>
      <c r="D55" s="17"/>
      <c r="E55" s="17"/>
      <c r="F55" s="73"/>
      <c r="G55" s="17"/>
      <c r="H55" s="17"/>
      <c r="I55" s="17"/>
      <c r="J55" s="17"/>
      <c r="K55" s="17"/>
      <c r="L55" s="17"/>
      <c r="M55" s="17"/>
      <c r="N55" s="17"/>
      <c r="O55" s="17"/>
      <c r="P55" s="17"/>
      <c r="Q55" s="17"/>
    </row>
    <row r="56" spans="1:17">
      <c r="A56" s="72"/>
      <c r="B56" s="17"/>
      <c r="C56" s="17"/>
      <c r="D56" s="17"/>
      <c r="E56" s="17"/>
      <c r="F56" s="73"/>
      <c r="G56" s="17"/>
      <c r="H56" s="17"/>
      <c r="I56" s="17"/>
      <c r="J56" s="17"/>
      <c r="K56" s="17"/>
      <c r="L56" s="17"/>
      <c r="M56" s="17"/>
      <c r="N56" s="17"/>
      <c r="O56" s="17"/>
      <c r="P56" s="17"/>
      <c r="Q56" s="17"/>
    </row>
    <row r="57" spans="1:17">
      <c r="A57" s="72"/>
      <c r="B57" s="17"/>
      <c r="C57" s="17"/>
      <c r="D57" s="17"/>
      <c r="E57" s="17"/>
      <c r="F57" s="73"/>
      <c r="G57" s="17"/>
      <c r="H57" s="17"/>
      <c r="I57" s="17"/>
      <c r="J57" s="17"/>
      <c r="K57" s="17"/>
      <c r="L57" s="17"/>
      <c r="M57" s="17"/>
      <c r="N57" s="17"/>
      <c r="O57" s="17"/>
      <c r="P57" s="17"/>
      <c r="Q57" s="17"/>
    </row>
    <row r="58" spans="1:17">
      <c r="A58" s="72"/>
      <c r="B58" s="17"/>
      <c r="C58" s="17"/>
      <c r="D58" s="17"/>
      <c r="E58" s="17"/>
      <c r="F58" s="73"/>
      <c r="G58" s="17"/>
      <c r="H58" s="17"/>
      <c r="I58" s="17"/>
      <c r="J58" s="17"/>
      <c r="K58" s="17"/>
      <c r="L58" s="17"/>
      <c r="M58" s="17"/>
      <c r="N58" s="17"/>
      <c r="O58" s="17"/>
      <c r="P58" s="17"/>
      <c r="Q58" s="17"/>
    </row>
    <row r="59" spans="1:17">
      <c r="A59" s="72"/>
      <c r="B59" s="17"/>
      <c r="C59" s="17"/>
      <c r="D59" s="17"/>
      <c r="E59" s="17"/>
      <c r="F59" s="73"/>
      <c r="G59" s="17"/>
      <c r="H59" s="17"/>
      <c r="I59" s="17"/>
      <c r="J59" s="17"/>
      <c r="K59" s="17"/>
      <c r="L59" s="17"/>
      <c r="M59" s="17"/>
      <c r="N59" s="17"/>
      <c r="O59" s="17"/>
      <c r="P59" s="17"/>
      <c r="Q59" s="17"/>
    </row>
    <row r="60" spans="1:17">
      <c r="A60" s="72"/>
      <c r="B60" s="17"/>
      <c r="C60" s="17"/>
      <c r="D60" s="17"/>
      <c r="E60" s="17"/>
      <c r="F60" s="73"/>
      <c r="G60" s="17"/>
      <c r="H60" s="17"/>
      <c r="I60" s="17"/>
      <c r="J60" s="17"/>
      <c r="K60" s="17"/>
      <c r="L60" s="17"/>
      <c r="M60" s="17"/>
      <c r="N60" s="17"/>
      <c r="O60" s="17"/>
      <c r="P60" s="17"/>
      <c r="Q60" s="17"/>
    </row>
    <row r="61" spans="1:17" ht="15.75" thickBot="1">
      <c r="A61" s="112"/>
      <c r="B61" s="113"/>
      <c r="C61" s="113"/>
      <c r="D61" s="113"/>
      <c r="E61" s="113"/>
      <c r="F61" s="114"/>
      <c r="G61" s="17"/>
      <c r="H61" s="17"/>
      <c r="I61" s="17"/>
      <c r="J61" s="17"/>
      <c r="K61" s="17"/>
      <c r="L61" s="17"/>
      <c r="M61" s="17"/>
      <c r="N61" s="17"/>
      <c r="O61" s="17"/>
      <c r="P61" s="17"/>
      <c r="Q61" s="17"/>
    </row>
    <row r="62" spans="1:17">
      <c r="A62" s="17"/>
      <c r="B62" s="17"/>
      <c r="C62" s="17"/>
      <c r="D62" s="17"/>
      <c r="E62" s="17"/>
      <c r="F62" s="17"/>
      <c r="G62" s="17"/>
      <c r="H62" s="17"/>
      <c r="I62" s="17"/>
      <c r="J62" s="17"/>
      <c r="K62" s="17"/>
      <c r="L62" s="17"/>
      <c r="M62" s="17"/>
      <c r="N62" s="17"/>
      <c r="O62" s="17"/>
      <c r="P62" s="17"/>
      <c r="Q62" s="17"/>
    </row>
    <row r="63" spans="1:17">
      <c r="A63" s="17" t="s">
        <v>584</v>
      </c>
      <c r="B63" s="17"/>
      <c r="C63" s="17"/>
      <c r="D63" s="17"/>
      <c r="E63" s="17"/>
      <c r="F63" s="17"/>
      <c r="G63" s="17"/>
      <c r="H63" s="17"/>
      <c r="I63" s="17"/>
      <c r="J63" s="17"/>
      <c r="K63" s="17"/>
      <c r="L63" s="17"/>
      <c r="M63" s="17"/>
      <c r="N63" s="17"/>
      <c r="O63" s="17"/>
      <c r="P63" s="17"/>
      <c r="Q63" s="17"/>
    </row>
    <row r="64" spans="1:17">
      <c r="A64" s="69" t="s">
        <v>585</v>
      </c>
      <c r="B64" s="69"/>
      <c r="C64" s="69"/>
      <c r="D64" s="69"/>
      <c r="E64" s="69"/>
      <c r="F64" s="69" t="s">
        <v>586</v>
      </c>
      <c r="G64" s="17"/>
      <c r="H64" s="17"/>
      <c r="I64" s="17"/>
      <c r="J64" s="17"/>
      <c r="K64" s="17"/>
      <c r="L64" s="17"/>
      <c r="M64" s="17"/>
      <c r="N64" s="17"/>
      <c r="O64" s="17"/>
      <c r="P64" s="17"/>
      <c r="Q64" s="17"/>
    </row>
    <row r="65" spans="1:17" ht="15.75">
      <c r="A65" s="71" t="s">
        <v>567</v>
      </c>
      <c r="B65" s="69"/>
      <c r="C65" s="69"/>
      <c r="D65" s="69"/>
      <c r="E65" s="69"/>
      <c r="F65" s="69"/>
      <c r="G65" s="17"/>
      <c r="H65" s="17"/>
      <c r="I65" s="17"/>
      <c r="J65" s="17"/>
      <c r="K65" s="17"/>
      <c r="L65" s="17"/>
      <c r="M65" s="17"/>
      <c r="N65" s="17"/>
      <c r="O65" s="17"/>
      <c r="P65" s="17"/>
      <c r="Q65" s="17"/>
    </row>
    <row r="66" spans="1:17">
      <c r="A66" s="17"/>
      <c r="B66" s="17"/>
      <c r="C66" s="17"/>
      <c r="D66" s="17"/>
      <c r="E66" s="17"/>
      <c r="F66" s="17"/>
      <c r="G66" s="17"/>
      <c r="H66" s="17"/>
      <c r="I66" s="17"/>
      <c r="J66" s="17"/>
      <c r="K66" s="17"/>
      <c r="L66" s="17"/>
      <c r="M66" s="17"/>
      <c r="N66" s="17"/>
      <c r="O66" s="17"/>
      <c r="P66" s="17"/>
      <c r="Q66" s="17"/>
    </row>
    <row r="67" spans="1:17" ht="15.75" thickBot="1">
      <c r="A67" s="17" t="str">
        <f>'Data Sheet'!$C$25</f>
        <v>Orange &amp; Rockland Utilities, Inc</v>
      </c>
      <c r="B67" s="17"/>
      <c r="C67" s="17"/>
      <c r="D67" s="17"/>
      <c r="E67" s="681" t="str">
        <f>'Data Sheet'!$C$40</f>
        <v>April 30, 2017</v>
      </c>
      <c r="F67" s="236" t="str">
        <f>'Data Sheet'!$C$38</f>
        <v>December 31, 2016</v>
      </c>
      <c r="G67" s="17"/>
      <c r="H67" s="17"/>
      <c r="I67" s="17"/>
      <c r="J67" s="17"/>
      <c r="K67" s="17"/>
      <c r="L67" s="17"/>
      <c r="M67" s="17"/>
      <c r="N67" s="17"/>
      <c r="O67" s="17"/>
      <c r="P67" s="17"/>
      <c r="Q67" s="17"/>
    </row>
    <row r="68" spans="1:17">
      <c r="A68" s="29"/>
      <c r="B68" s="66"/>
      <c r="C68" s="66"/>
      <c r="D68" s="66"/>
      <c r="E68" s="66"/>
      <c r="F68" s="67"/>
      <c r="G68" s="17"/>
      <c r="H68" s="17"/>
      <c r="I68" s="17"/>
      <c r="J68" s="17"/>
      <c r="K68" s="17"/>
      <c r="L68" s="17"/>
      <c r="M68" s="17"/>
      <c r="N68" s="17"/>
      <c r="O68" s="17"/>
      <c r="P68" s="17"/>
      <c r="Q68" s="17"/>
    </row>
    <row r="69" spans="1:17">
      <c r="A69" s="72"/>
      <c r="B69" s="69" t="s">
        <v>569</v>
      </c>
      <c r="C69" s="69"/>
      <c r="D69" s="69"/>
      <c r="E69" s="69"/>
      <c r="F69" s="70"/>
      <c r="G69" s="17"/>
      <c r="H69" s="17"/>
      <c r="I69" s="17"/>
      <c r="J69" s="17"/>
      <c r="K69" s="17"/>
      <c r="L69" s="17"/>
      <c r="M69" s="17"/>
      <c r="N69" s="17"/>
      <c r="O69" s="17"/>
      <c r="P69" s="17"/>
      <c r="Q69" s="17"/>
    </row>
    <row r="70" spans="1:17">
      <c r="A70" s="74"/>
      <c r="B70" s="77"/>
      <c r="C70" s="77"/>
      <c r="D70" s="77"/>
      <c r="E70" s="77"/>
      <c r="F70" s="76"/>
      <c r="G70" s="17"/>
      <c r="H70" s="17"/>
      <c r="I70" s="17"/>
      <c r="J70" s="17"/>
      <c r="K70" s="17"/>
      <c r="L70" s="17"/>
      <c r="M70" s="17"/>
      <c r="N70" s="17"/>
      <c r="O70" s="17"/>
      <c r="P70" s="17"/>
      <c r="Q70" s="17"/>
    </row>
    <row r="71" spans="1:17">
      <c r="A71" s="332"/>
      <c r="B71" s="89"/>
      <c r="C71" s="89"/>
      <c r="D71" s="89"/>
      <c r="E71" s="654" t="s">
        <v>573</v>
      </c>
      <c r="F71" s="328" t="s">
        <v>3197</v>
      </c>
      <c r="G71" s="17"/>
      <c r="H71" s="17"/>
      <c r="I71" s="17"/>
      <c r="J71" s="17"/>
      <c r="K71" s="17"/>
      <c r="L71" s="17"/>
      <c r="M71" s="17"/>
      <c r="N71" s="17"/>
      <c r="O71" s="17"/>
      <c r="P71" s="17"/>
      <c r="Q71" s="17"/>
    </row>
    <row r="72" spans="1:17">
      <c r="A72" s="278" t="s">
        <v>574</v>
      </c>
      <c r="B72" s="17"/>
      <c r="C72" s="69" t="s">
        <v>575</v>
      </c>
      <c r="D72" s="69"/>
      <c r="E72" s="291" t="s">
        <v>576</v>
      </c>
      <c r="F72" s="239" t="s">
        <v>577</v>
      </c>
      <c r="G72" s="17"/>
      <c r="H72" s="17"/>
      <c r="I72" s="17"/>
      <c r="J72" s="17"/>
      <c r="K72" s="17"/>
      <c r="L72" s="17"/>
      <c r="M72" s="17"/>
      <c r="N72" s="17"/>
      <c r="O72" s="17"/>
      <c r="P72" s="17"/>
      <c r="Q72" s="17"/>
    </row>
    <row r="73" spans="1:17">
      <c r="A73" s="278" t="s">
        <v>1736</v>
      </c>
      <c r="B73" s="17"/>
      <c r="C73" s="17"/>
      <c r="D73" s="17"/>
      <c r="E73" s="291" t="s">
        <v>578</v>
      </c>
      <c r="F73" s="239" t="s">
        <v>559</v>
      </c>
      <c r="G73" s="17"/>
      <c r="H73" s="17"/>
      <c r="I73" s="17"/>
      <c r="J73" s="17"/>
      <c r="K73" s="17"/>
      <c r="L73" s="17"/>
      <c r="M73" s="17"/>
      <c r="N73" s="17"/>
      <c r="O73" s="17"/>
      <c r="P73" s="17"/>
      <c r="Q73" s="17"/>
    </row>
    <row r="74" spans="1:17">
      <c r="A74" s="279"/>
      <c r="B74" s="77"/>
      <c r="C74" s="75" t="s">
        <v>3026</v>
      </c>
      <c r="D74" s="75"/>
      <c r="E74" s="325" t="s">
        <v>579</v>
      </c>
      <c r="F74" s="242" t="s">
        <v>3028</v>
      </c>
      <c r="G74" s="17"/>
      <c r="H74" s="17"/>
      <c r="I74" s="17"/>
      <c r="J74" s="17"/>
      <c r="K74" s="17"/>
      <c r="L74" s="17"/>
      <c r="M74" s="17"/>
      <c r="N74" s="17"/>
      <c r="O74" s="17"/>
      <c r="P74" s="17"/>
      <c r="Q74" s="17"/>
    </row>
    <row r="75" spans="1:17">
      <c r="A75" s="72"/>
      <c r="B75" s="98"/>
      <c r="C75" s="294" t="s">
        <v>4895</v>
      </c>
      <c r="D75" s="17"/>
      <c r="E75" s="3008">
        <v>2015</v>
      </c>
      <c r="F75" s="3009">
        <v>2016</v>
      </c>
      <c r="G75" s="17"/>
      <c r="H75" s="17"/>
      <c r="I75" s="17"/>
      <c r="J75" s="17"/>
      <c r="K75" s="17"/>
      <c r="L75" s="17"/>
      <c r="M75" s="17"/>
      <c r="N75" s="17"/>
      <c r="O75" s="17"/>
      <c r="P75" s="17"/>
      <c r="Q75" s="17"/>
    </row>
    <row r="76" spans="1:17">
      <c r="A76" s="72"/>
      <c r="B76" s="98"/>
      <c r="C76" s="17" t="s">
        <v>4939</v>
      </c>
      <c r="D76" s="17"/>
      <c r="E76" s="316">
        <v>29384</v>
      </c>
      <c r="F76" s="310">
        <v>197253.72</v>
      </c>
      <c r="G76" s="17"/>
      <c r="H76" s="17"/>
      <c r="I76" s="17"/>
      <c r="J76" s="17"/>
      <c r="K76" s="17"/>
      <c r="L76" s="17"/>
      <c r="M76" s="17"/>
      <c r="N76" s="17"/>
      <c r="O76" s="17"/>
      <c r="P76" s="17"/>
      <c r="Q76" s="17"/>
    </row>
    <row r="77" spans="1:17">
      <c r="A77" s="72"/>
      <c r="B77" s="98"/>
      <c r="C77" s="17" t="s">
        <v>4898</v>
      </c>
      <c r="D77" s="17"/>
      <c r="E77" s="316">
        <v>291383.99</v>
      </c>
      <c r="F77" s="310">
        <v>1156743.8899999999</v>
      </c>
      <c r="G77" s="17"/>
      <c r="H77" s="17"/>
      <c r="I77" s="17"/>
      <c r="J77" s="17"/>
      <c r="K77" s="17"/>
      <c r="L77" s="17"/>
      <c r="M77" s="17"/>
      <c r="N77" s="17"/>
      <c r="O77" s="17"/>
      <c r="P77" s="17"/>
      <c r="Q77" s="17"/>
    </row>
    <row r="78" spans="1:17">
      <c r="A78" s="72"/>
      <c r="B78" s="98"/>
      <c r="C78" s="17" t="s">
        <v>4936</v>
      </c>
      <c r="D78" s="17"/>
      <c r="E78" s="316">
        <v>56419.140000000007</v>
      </c>
      <c r="F78" s="310">
        <v>-26530</v>
      </c>
      <c r="G78" s="17"/>
      <c r="H78" s="17"/>
      <c r="I78" s="17"/>
      <c r="J78" s="17"/>
      <c r="K78" s="17"/>
      <c r="L78" s="17"/>
      <c r="M78" s="17"/>
      <c r="N78" s="17"/>
      <c r="O78" s="17"/>
      <c r="P78" s="17"/>
      <c r="Q78" s="17"/>
    </row>
    <row r="79" spans="1:17">
      <c r="A79" s="72"/>
      <c r="B79" s="98"/>
      <c r="C79" s="17" t="s">
        <v>4913</v>
      </c>
      <c r="D79" s="17"/>
      <c r="E79" s="316">
        <v>-89087</v>
      </c>
      <c r="F79" s="310"/>
      <c r="G79" s="17"/>
      <c r="H79" s="17"/>
      <c r="I79" s="17"/>
      <c r="J79" s="17"/>
      <c r="K79" s="17"/>
      <c r="L79" s="17"/>
      <c r="M79" s="17"/>
      <c r="N79" s="17"/>
      <c r="O79" s="17"/>
      <c r="P79" s="17"/>
      <c r="Q79" s="17"/>
    </row>
    <row r="80" spans="1:17">
      <c r="A80" s="72"/>
      <c r="B80" s="98"/>
      <c r="C80" s="17" t="s">
        <v>4900</v>
      </c>
      <c r="D80" s="17"/>
      <c r="E80" s="316">
        <v>1706375</v>
      </c>
      <c r="F80" s="310">
        <v>2001462</v>
      </c>
      <c r="G80" s="17"/>
      <c r="H80" s="17"/>
      <c r="I80" s="17"/>
      <c r="J80" s="17"/>
      <c r="K80" s="17"/>
      <c r="L80" s="17"/>
      <c r="M80" s="17"/>
      <c r="N80" s="17"/>
      <c r="O80" s="17"/>
      <c r="P80" s="17"/>
      <c r="Q80" s="17"/>
    </row>
    <row r="81" spans="1:17">
      <c r="A81" s="72"/>
      <c r="B81" s="98"/>
      <c r="C81" s="17" t="s">
        <v>4899</v>
      </c>
      <c r="D81" s="17"/>
      <c r="E81" s="316">
        <v>313605</v>
      </c>
      <c r="F81" s="310"/>
      <c r="G81" s="17"/>
      <c r="H81" s="17"/>
      <c r="I81" s="17"/>
      <c r="J81" s="17"/>
      <c r="K81" s="17"/>
      <c r="L81" s="17"/>
      <c r="M81" s="17"/>
      <c r="N81" s="17"/>
      <c r="O81" s="17"/>
      <c r="P81" s="17"/>
      <c r="Q81" s="17"/>
    </row>
    <row r="82" spans="1:17">
      <c r="A82" s="72"/>
      <c r="B82" s="98"/>
      <c r="C82" s="17" t="s">
        <v>4938</v>
      </c>
      <c r="D82" s="17"/>
      <c r="E82" s="316">
        <v>105169.95</v>
      </c>
      <c r="F82" s="310"/>
      <c r="G82" s="17"/>
      <c r="H82" s="17"/>
      <c r="I82" s="17"/>
      <c r="J82" s="17"/>
      <c r="K82" s="17"/>
      <c r="L82" s="17"/>
      <c r="M82" s="17"/>
      <c r="N82" s="17"/>
      <c r="O82" s="17"/>
      <c r="P82" s="17"/>
      <c r="Q82" s="17"/>
    </row>
    <row r="83" spans="1:17">
      <c r="A83" s="72"/>
      <c r="B83" s="98"/>
      <c r="C83" s="17" t="s">
        <v>4925</v>
      </c>
      <c r="D83" s="17"/>
      <c r="E83" s="316">
        <v>801017.81</v>
      </c>
      <c r="F83" s="310"/>
      <c r="G83" s="17"/>
      <c r="H83" s="17"/>
      <c r="I83" s="17"/>
      <c r="J83" s="17"/>
      <c r="K83" s="17"/>
      <c r="L83" s="17"/>
      <c r="M83" s="17"/>
      <c r="N83" s="17"/>
      <c r="O83" s="17"/>
      <c r="P83" s="17"/>
      <c r="Q83" s="17"/>
    </row>
    <row r="84" spans="1:17">
      <c r="A84" s="72"/>
      <c r="B84" s="98"/>
      <c r="C84" s="17" t="s">
        <v>4910</v>
      </c>
      <c r="D84" s="17"/>
      <c r="E84" s="316">
        <v>1082514.48</v>
      </c>
      <c r="F84" s="310">
        <f>74883+321875</f>
        <v>396758</v>
      </c>
      <c r="G84" s="17"/>
      <c r="H84" s="17"/>
      <c r="I84" s="17"/>
      <c r="J84" s="17"/>
      <c r="K84" s="17"/>
      <c r="L84" s="17"/>
      <c r="M84" s="17"/>
      <c r="N84" s="17"/>
      <c r="O84" s="17"/>
      <c r="P84" s="17"/>
      <c r="Q84" s="17"/>
    </row>
    <row r="85" spans="1:17">
      <c r="A85" s="72"/>
      <c r="B85" s="98"/>
      <c r="C85" s="17" t="s">
        <v>4922</v>
      </c>
      <c r="D85" s="17"/>
      <c r="E85" s="316">
        <v>35708</v>
      </c>
      <c r="F85" s="310"/>
      <c r="G85" s="17"/>
      <c r="H85" s="17"/>
      <c r="I85" s="17"/>
      <c r="J85" s="17"/>
      <c r="K85" s="17"/>
      <c r="L85" s="17"/>
      <c r="M85" s="17"/>
      <c r="N85" s="17"/>
      <c r="O85" s="17"/>
      <c r="P85" s="17"/>
      <c r="Q85" s="17"/>
    </row>
    <row r="86" spans="1:17">
      <c r="A86" s="72"/>
      <c r="B86" s="98"/>
      <c r="C86" s="17" t="s">
        <v>4917</v>
      </c>
      <c r="D86" s="17"/>
      <c r="E86" s="316">
        <v>-1868.4000000000233</v>
      </c>
      <c r="F86" s="310">
        <v>2406454</v>
      </c>
      <c r="G86" s="17"/>
      <c r="H86" s="17"/>
      <c r="I86" s="17"/>
      <c r="J86" s="17"/>
      <c r="K86" s="17"/>
      <c r="L86" s="17"/>
      <c r="M86" s="17"/>
      <c r="N86" s="17"/>
      <c r="O86" s="17"/>
      <c r="P86" s="17"/>
      <c r="Q86" s="17"/>
    </row>
    <row r="87" spans="1:17">
      <c r="A87" s="72"/>
      <c r="B87" s="98"/>
      <c r="C87" s="17" t="s">
        <v>4904</v>
      </c>
      <c r="D87" s="17"/>
      <c r="E87" s="316">
        <v>3956531</v>
      </c>
      <c r="F87" s="310">
        <v>2944562</v>
      </c>
      <c r="G87" s="17"/>
      <c r="H87" s="17"/>
      <c r="I87" s="17"/>
      <c r="J87" s="17"/>
      <c r="K87" s="17"/>
      <c r="L87" s="17"/>
      <c r="M87" s="17"/>
      <c r="N87" s="17"/>
      <c r="O87" s="17"/>
      <c r="P87" s="17"/>
      <c r="Q87" s="17"/>
    </row>
    <row r="88" spans="1:17">
      <c r="A88" s="72"/>
      <c r="B88" s="98"/>
      <c r="C88" s="17" t="s">
        <v>4901</v>
      </c>
      <c r="D88" s="17"/>
      <c r="E88" s="316">
        <v>1813961</v>
      </c>
      <c r="F88" s="310"/>
      <c r="G88" s="17"/>
      <c r="H88" s="17"/>
      <c r="I88" s="17"/>
      <c r="J88" s="17"/>
      <c r="K88" s="17"/>
      <c r="L88" s="17"/>
      <c r="M88" s="17"/>
      <c r="N88" s="17"/>
      <c r="O88" s="17"/>
      <c r="P88" s="17"/>
      <c r="Q88" s="17"/>
    </row>
    <row r="89" spans="1:17">
      <c r="A89" s="72"/>
      <c r="B89" s="98"/>
      <c r="C89" s="17" t="s">
        <v>4920</v>
      </c>
      <c r="D89" s="17"/>
      <c r="E89" s="316">
        <v>-208380.22000000009</v>
      </c>
      <c r="F89" s="310">
        <v>534263</v>
      </c>
      <c r="G89" s="17"/>
      <c r="H89" s="17"/>
      <c r="I89" s="17"/>
      <c r="J89" s="17"/>
      <c r="K89" s="17"/>
      <c r="L89" s="17"/>
      <c r="M89" s="17"/>
      <c r="N89" s="17"/>
      <c r="O89" s="17"/>
      <c r="P89" s="17"/>
      <c r="Q89" s="17"/>
    </row>
    <row r="90" spans="1:17">
      <c r="A90" s="72"/>
      <c r="B90" s="98"/>
      <c r="C90" s="17" t="s">
        <v>4907</v>
      </c>
      <c r="D90" s="17"/>
      <c r="E90" s="316">
        <v>2035720</v>
      </c>
      <c r="F90" s="310">
        <v>2370916</v>
      </c>
      <c r="G90" s="17"/>
      <c r="H90" s="17"/>
      <c r="I90" s="17"/>
      <c r="J90" s="17"/>
      <c r="K90" s="17"/>
      <c r="L90" s="17"/>
      <c r="M90" s="17"/>
      <c r="N90" s="17"/>
      <c r="O90" s="17"/>
      <c r="P90" s="17"/>
      <c r="Q90" s="17"/>
    </row>
    <row r="91" spans="1:17">
      <c r="A91" s="72"/>
      <c r="B91" s="98"/>
      <c r="C91" s="17" t="s">
        <v>4896</v>
      </c>
      <c r="D91" s="17"/>
      <c r="E91" s="316">
        <v>1671814</v>
      </c>
      <c r="F91" s="310"/>
      <c r="G91" s="17"/>
      <c r="H91" s="17"/>
      <c r="I91" s="17"/>
      <c r="J91" s="17"/>
      <c r="K91" s="17"/>
      <c r="L91" s="17"/>
      <c r="M91" s="17"/>
      <c r="N91" s="17"/>
      <c r="O91" s="17"/>
      <c r="P91" s="17"/>
      <c r="Q91" s="17"/>
    </row>
    <row r="92" spans="1:17">
      <c r="A92" s="72"/>
      <c r="B92" s="98"/>
      <c r="C92" s="17" t="s">
        <v>4915</v>
      </c>
      <c r="D92" s="17"/>
      <c r="E92" s="316">
        <v>556910</v>
      </c>
      <c r="F92" s="310">
        <v>527869</v>
      </c>
      <c r="G92" s="17"/>
      <c r="H92" s="17"/>
      <c r="I92" s="17"/>
      <c r="J92" s="17"/>
      <c r="K92" s="17"/>
      <c r="L92" s="17"/>
      <c r="M92" s="17"/>
      <c r="N92" s="17"/>
      <c r="O92" s="17"/>
      <c r="P92" s="17"/>
      <c r="Q92" s="17"/>
    </row>
    <row r="93" spans="1:17">
      <c r="A93" s="72"/>
      <c r="B93" s="98"/>
      <c r="C93" s="17" t="s">
        <v>4918</v>
      </c>
      <c r="D93" s="17"/>
      <c r="E93" s="316">
        <v>236243</v>
      </c>
      <c r="F93" s="310"/>
      <c r="G93" s="17"/>
      <c r="H93" s="17"/>
      <c r="I93" s="17"/>
      <c r="J93" s="17"/>
      <c r="K93" s="17"/>
      <c r="L93" s="17"/>
      <c r="M93" s="17"/>
      <c r="N93" s="17"/>
      <c r="O93" s="17"/>
      <c r="P93" s="17"/>
      <c r="Q93" s="17"/>
    </row>
    <row r="94" spans="1:17">
      <c r="A94" s="72"/>
      <c r="B94" s="98"/>
      <c r="C94" s="17" t="s">
        <v>4937</v>
      </c>
      <c r="D94" s="17"/>
      <c r="E94" s="316">
        <v>1545887.5</v>
      </c>
      <c r="F94" s="310"/>
      <c r="G94" s="17"/>
      <c r="H94" s="17"/>
      <c r="I94" s="17"/>
      <c r="J94" s="17"/>
      <c r="K94" s="17"/>
      <c r="L94" s="17"/>
      <c r="M94" s="17"/>
      <c r="N94" s="17"/>
      <c r="O94" s="17"/>
      <c r="P94" s="17"/>
      <c r="Q94" s="17"/>
    </row>
    <row r="95" spans="1:17">
      <c r="A95" s="72"/>
      <c r="B95" s="98"/>
      <c r="C95" s="17" t="s">
        <v>4906</v>
      </c>
      <c r="D95" s="17"/>
      <c r="E95" s="316">
        <v>179986</v>
      </c>
      <c r="F95" s="310">
        <v>2340850</v>
      </c>
      <c r="G95" s="17"/>
      <c r="H95" s="17"/>
      <c r="I95" s="17"/>
      <c r="J95" s="17"/>
      <c r="K95" s="17"/>
      <c r="L95" s="17"/>
      <c r="M95" s="17"/>
      <c r="N95" s="17"/>
      <c r="O95" s="17"/>
      <c r="P95" s="17"/>
      <c r="Q95" s="17"/>
    </row>
    <row r="96" spans="1:17">
      <c r="A96" s="72"/>
      <c r="B96" s="98"/>
      <c r="C96" s="17" t="s">
        <v>4911</v>
      </c>
      <c r="D96" s="17"/>
      <c r="E96" s="316">
        <v>155479</v>
      </c>
      <c r="F96" s="310">
        <v>32751</v>
      </c>
      <c r="G96" s="17"/>
      <c r="H96" s="17"/>
      <c r="I96" s="17"/>
      <c r="J96" s="17"/>
      <c r="K96" s="17"/>
      <c r="L96" s="17"/>
      <c r="M96" s="17"/>
      <c r="N96" s="17"/>
      <c r="O96" s="17"/>
      <c r="P96" s="17"/>
      <c r="Q96" s="17"/>
    </row>
    <row r="97" spans="1:17">
      <c r="A97" s="72"/>
      <c r="B97" s="98"/>
      <c r="C97" s="17" t="s">
        <v>4914</v>
      </c>
      <c r="D97" s="17"/>
      <c r="E97" s="316">
        <v>538387.43999999994</v>
      </c>
      <c r="F97" s="310">
        <v>419531</v>
      </c>
      <c r="G97" s="17"/>
      <c r="H97" s="17"/>
      <c r="I97" s="17"/>
      <c r="J97" s="17"/>
      <c r="K97" s="17"/>
      <c r="L97" s="17"/>
      <c r="M97" s="17"/>
      <c r="N97" s="17"/>
      <c r="O97" s="17"/>
      <c r="P97" s="17"/>
      <c r="Q97" s="17"/>
    </row>
    <row r="98" spans="1:17">
      <c r="A98" s="72"/>
      <c r="B98" s="98"/>
      <c r="C98" s="17" t="s">
        <v>4927</v>
      </c>
      <c r="D98" s="17"/>
      <c r="E98" s="316">
        <v>150924.57</v>
      </c>
      <c r="F98" s="310"/>
      <c r="G98" s="17"/>
      <c r="H98" s="17"/>
      <c r="I98" s="17"/>
      <c r="J98" s="17"/>
      <c r="K98" s="17"/>
      <c r="L98" s="17"/>
      <c r="M98" s="17"/>
      <c r="N98" s="17"/>
      <c r="O98" s="17"/>
      <c r="P98" s="17"/>
      <c r="Q98" s="17"/>
    </row>
    <row r="99" spans="1:17">
      <c r="A99" s="72"/>
      <c r="B99" s="98"/>
      <c r="C99" s="17" t="s">
        <v>4935</v>
      </c>
      <c r="D99" s="17"/>
      <c r="E99" s="316">
        <v>832947.33000000007</v>
      </c>
      <c r="F99" s="310">
        <v>299740</v>
      </c>
      <c r="G99" s="17"/>
      <c r="H99" s="17"/>
      <c r="I99" s="17"/>
      <c r="J99" s="17"/>
      <c r="K99" s="17"/>
      <c r="L99" s="17"/>
      <c r="M99" s="17"/>
      <c r="N99" s="17"/>
      <c r="O99" s="17"/>
      <c r="P99" s="17"/>
      <c r="Q99" s="17"/>
    </row>
    <row r="100" spans="1:17">
      <c r="A100" s="72"/>
      <c r="B100" s="98"/>
      <c r="C100" s="17" t="s">
        <v>4909</v>
      </c>
      <c r="D100" s="17"/>
      <c r="E100" s="316">
        <v>6636683.6101500001</v>
      </c>
      <c r="F100" s="310">
        <v>15630238</v>
      </c>
      <c r="G100" s="17"/>
      <c r="H100" s="17"/>
      <c r="I100" s="17"/>
      <c r="J100" s="17"/>
      <c r="K100" s="17"/>
      <c r="L100" s="17"/>
      <c r="M100" s="17"/>
      <c r="N100" s="17"/>
      <c r="O100" s="17"/>
      <c r="P100" s="17"/>
      <c r="Q100" s="17"/>
    </row>
    <row r="101" spans="1:17">
      <c r="A101" s="72"/>
      <c r="B101" s="98"/>
      <c r="C101" s="17" t="s">
        <v>4926</v>
      </c>
      <c r="D101" s="17"/>
      <c r="E101" s="316">
        <v>-4766719</v>
      </c>
      <c r="F101" s="310"/>
      <c r="G101" s="17"/>
      <c r="H101" s="17"/>
      <c r="I101" s="17"/>
      <c r="J101" s="17"/>
      <c r="K101" s="17"/>
      <c r="L101" s="17"/>
      <c r="M101" s="17"/>
      <c r="N101" s="17"/>
      <c r="O101" s="17"/>
      <c r="P101" s="17"/>
      <c r="Q101" s="17"/>
    </row>
    <row r="102" spans="1:17">
      <c r="A102" s="72"/>
      <c r="B102" s="98"/>
      <c r="C102" s="17" t="s">
        <v>4928</v>
      </c>
      <c r="D102" s="17"/>
      <c r="E102" s="316">
        <v>16388.52</v>
      </c>
      <c r="F102" s="310"/>
      <c r="G102" s="17"/>
      <c r="H102" s="17"/>
      <c r="I102" s="17"/>
      <c r="J102" s="17"/>
      <c r="K102" s="17"/>
      <c r="L102" s="17"/>
      <c r="M102" s="17"/>
      <c r="N102" s="17"/>
      <c r="O102" s="17"/>
      <c r="P102" s="17"/>
      <c r="Q102" s="17"/>
    </row>
    <row r="103" spans="1:17">
      <c r="A103" s="72"/>
      <c r="B103" s="98"/>
      <c r="C103" s="17" t="s">
        <v>4929</v>
      </c>
      <c r="D103" s="17"/>
      <c r="E103" s="316">
        <v>-1668397.55</v>
      </c>
      <c r="F103" s="310"/>
      <c r="G103" s="17"/>
      <c r="H103" s="17"/>
      <c r="I103" s="17"/>
      <c r="J103" s="17"/>
      <c r="K103" s="17"/>
      <c r="L103" s="17"/>
      <c r="M103" s="17"/>
      <c r="N103" s="17"/>
      <c r="O103" s="17"/>
      <c r="P103" s="17"/>
      <c r="Q103" s="17"/>
    </row>
    <row r="104" spans="1:17">
      <c r="A104" s="72"/>
      <c r="B104" s="98"/>
      <c r="C104" s="17" t="s">
        <v>4923</v>
      </c>
      <c r="D104" s="17"/>
      <c r="E104" s="316">
        <v>259494</v>
      </c>
      <c r="F104" s="310">
        <v>1307</v>
      </c>
      <c r="G104" s="17"/>
      <c r="H104" s="17"/>
      <c r="I104" s="17"/>
      <c r="J104" s="17"/>
      <c r="K104" s="17"/>
      <c r="L104" s="17"/>
      <c r="M104" s="17"/>
      <c r="N104" s="17"/>
      <c r="O104" s="17"/>
      <c r="P104" s="17"/>
      <c r="Q104" s="17"/>
    </row>
    <row r="105" spans="1:17">
      <c r="A105" s="72"/>
      <c r="B105" s="98"/>
      <c r="C105" s="17" t="s">
        <v>4930</v>
      </c>
      <c r="D105" s="17"/>
      <c r="E105" s="316">
        <v>970889.2</v>
      </c>
      <c r="F105" s="310">
        <v>32730</v>
      </c>
      <c r="G105" s="17"/>
      <c r="H105" s="17"/>
      <c r="I105" s="17"/>
      <c r="J105" s="17"/>
      <c r="K105" s="17"/>
      <c r="L105" s="17"/>
      <c r="M105" s="17"/>
      <c r="N105" s="17"/>
      <c r="O105" s="17"/>
      <c r="P105" s="17"/>
      <c r="Q105" s="17"/>
    </row>
    <row r="106" spans="1:17">
      <c r="A106" s="72"/>
      <c r="B106" s="98"/>
      <c r="C106" s="17" t="s">
        <v>4905</v>
      </c>
      <c r="D106" s="17"/>
      <c r="E106" s="316">
        <v>-904498</v>
      </c>
      <c r="F106" s="310">
        <v>2048474</v>
      </c>
      <c r="G106" s="17"/>
      <c r="H106" s="17"/>
      <c r="I106" s="17"/>
      <c r="J106" s="17"/>
      <c r="K106" s="17"/>
      <c r="L106" s="17"/>
      <c r="M106" s="17"/>
      <c r="N106" s="17"/>
      <c r="O106" s="17"/>
      <c r="P106" s="17"/>
      <c r="Q106" s="17"/>
    </row>
    <row r="107" spans="1:17">
      <c r="A107" s="72"/>
      <c r="B107" s="98"/>
      <c r="C107" s="17" t="s">
        <v>4912</v>
      </c>
      <c r="D107" s="17"/>
      <c r="E107" s="316">
        <v>6543.2800000000279</v>
      </c>
      <c r="F107" s="310"/>
      <c r="G107" s="17"/>
      <c r="H107" s="17"/>
      <c r="I107" s="17"/>
      <c r="J107" s="17"/>
      <c r="K107" s="17"/>
      <c r="L107" s="17"/>
      <c r="M107" s="17"/>
      <c r="N107" s="17"/>
      <c r="O107" s="17"/>
      <c r="P107" s="17"/>
      <c r="Q107" s="17"/>
    </row>
    <row r="108" spans="1:17">
      <c r="A108" s="72"/>
      <c r="B108" s="98"/>
      <c r="C108" s="17" t="s">
        <v>4903</v>
      </c>
      <c r="D108" s="17"/>
      <c r="E108" s="316">
        <v>1094905</v>
      </c>
      <c r="F108" s="310">
        <v>1705213</v>
      </c>
      <c r="G108" s="17"/>
      <c r="H108" s="17"/>
      <c r="I108" s="17"/>
      <c r="J108" s="17"/>
      <c r="K108" s="17"/>
      <c r="L108" s="17"/>
      <c r="M108" s="17"/>
      <c r="N108" s="17"/>
      <c r="O108" s="17"/>
      <c r="P108" s="17"/>
      <c r="Q108" s="17"/>
    </row>
    <row r="109" spans="1:17">
      <c r="A109" s="72"/>
      <c r="B109" s="98"/>
      <c r="C109" s="17" t="s">
        <v>4931</v>
      </c>
      <c r="D109" s="17"/>
      <c r="E109" s="316">
        <v>-1258.9000000000001</v>
      </c>
      <c r="F109" s="310"/>
      <c r="G109" s="17"/>
      <c r="H109" s="17"/>
      <c r="I109" s="17"/>
      <c r="J109" s="17"/>
      <c r="K109" s="17"/>
      <c r="L109" s="17"/>
      <c r="M109" s="17"/>
      <c r="N109" s="17"/>
      <c r="O109" s="17"/>
      <c r="P109" s="17"/>
      <c r="Q109" s="17"/>
    </row>
    <row r="110" spans="1:17">
      <c r="A110" s="72"/>
      <c r="B110" s="98"/>
      <c r="C110" s="17" t="s">
        <v>4924</v>
      </c>
      <c r="D110" s="17"/>
      <c r="E110" s="316">
        <v>7965450</v>
      </c>
      <c r="F110" s="310"/>
      <c r="G110" s="17"/>
      <c r="H110" s="17"/>
      <c r="I110" s="17"/>
      <c r="J110" s="17"/>
      <c r="K110" s="17"/>
      <c r="L110" s="17"/>
      <c r="M110" s="17"/>
      <c r="N110" s="17"/>
      <c r="O110" s="17"/>
      <c r="P110" s="17"/>
      <c r="Q110" s="17"/>
    </row>
    <row r="111" spans="1:17">
      <c r="A111" s="72"/>
      <c r="B111" s="98"/>
      <c r="C111" s="17" t="s">
        <v>4902</v>
      </c>
      <c r="D111" s="17"/>
      <c r="E111" s="316">
        <v>644629.07999999996</v>
      </c>
      <c r="F111" s="310"/>
      <c r="G111" s="17"/>
      <c r="H111" s="17"/>
      <c r="I111" s="17"/>
      <c r="J111" s="17"/>
      <c r="K111" s="17"/>
      <c r="L111" s="17"/>
      <c r="M111" s="17"/>
      <c r="N111" s="17"/>
      <c r="O111" s="17"/>
      <c r="P111" s="17"/>
      <c r="Q111" s="17"/>
    </row>
    <row r="112" spans="1:17">
      <c r="A112" s="72"/>
      <c r="B112" s="98"/>
      <c r="C112" s="17" t="s">
        <v>4932</v>
      </c>
      <c r="D112" s="17"/>
      <c r="E112" s="316">
        <v>9861096.5999999996</v>
      </c>
      <c r="F112" s="310"/>
      <c r="G112" s="17"/>
      <c r="H112" s="17"/>
      <c r="I112" s="17"/>
      <c r="J112" s="17"/>
      <c r="K112" s="17"/>
      <c r="L112" s="17"/>
      <c r="M112" s="17"/>
      <c r="N112" s="17"/>
      <c r="O112" s="17"/>
      <c r="P112" s="17"/>
      <c r="Q112" s="17"/>
    </row>
    <row r="113" spans="1:17">
      <c r="A113" s="72"/>
      <c r="B113" s="98"/>
      <c r="C113" s="17" t="s">
        <v>4921</v>
      </c>
      <c r="D113" s="17"/>
      <c r="E113" s="316">
        <v>566177.14</v>
      </c>
      <c r="F113" s="310">
        <v>335610</v>
      </c>
      <c r="G113" s="17"/>
      <c r="H113" s="17"/>
      <c r="I113" s="17"/>
      <c r="J113" s="17"/>
      <c r="K113" s="17"/>
      <c r="L113" s="17"/>
      <c r="M113" s="17"/>
      <c r="N113" s="17"/>
      <c r="O113" s="17"/>
      <c r="P113" s="17"/>
      <c r="Q113" s="17"/>
    </row>
    <row r="114" spans="1:17">
      <c r="A114" s="72"/>
      <c r="B114" s="98"/>
      <c r="C114" s="17" t="s">
        <v>4933</v>
      </c>
      <c r="D114" s="17"/>
      <c r="E114" s="316">
        <v>113884.37</v>
      </c>
      <c r="F114" s="310">
        <f>71245997+3497850+7489116</f>
        <v>82232963</v>
      </c>
      <c r="G114" s="17"/>
      <c r="H114" s="17"/>
      <c r="I114" s="17"/>
      <c r="J114" s="17"/>
      <c r="K114" s="17"/>
      <c r="L114" s="17"/>
      <c r="M114" s="17"/>
      <c r="N114" s="17"/>
      <c r="O114" s="17"/>
      <c r="P114" s="17"/>
      <c r="Q114" s="17"/>
    </row>
    <row r="115" spans="1:17">
      <c r="A115" s="72"/>
      <c r="B115" s="98"/>
      <c r="C115" s="17" t="s">
        <v>4916</v>
      </c>
      <c r="D115" s="17"/>
      <c r="E115" s="316">
        <v>621238.36</v>
      </c>
      <c r="F115" s="310"/>
      <c r="G115" s="17"/>
      <c r="H115" s="17"/>
      <c r="I115" s="17"/>
      <c r="J115" s="17"/>
      <c r="K115" s="17"/>
      <c r="L115" s="17"/>
      <c r="M115" s="17"/>
      <c r="N115" s="17"/>
      <c r="O115" s="17"/>
      <c r="P115" s="17"/>
      <c r="Q115" s="17"/>
    </row>
    <row r="116" spans="1:17">
      <c r="A116" s="72"/>
      <c r="B116" s="98"/>
      <c r="C116" s="17" t="s">
        <v>4897</v>
      </c>
      <c r="D116" s="17"/>
      <c r="E116" s="316">
        <v>5015004</v>
      </c>
      <c r="F116" s="310">
        <f>251949+4111971</f>
        <v>4363920</v>
      </c>
      <c r="G116" s="17"/>
      <c r="H116" s="17"/>
      <c r="I116" s="17"/>
      <c r="J116" s="17"/>
      <c r="K116" s="17"/>
      <c r="L116" s="17"/>
      <c r="M116" s="17"/>
      <c r="N116" s="17"/>
      <c r="O116" s="17"/>
      <c r="P116" s="17"/>
      <c r="Q116" s="17"/>
    </row>
    <row r="117" spans="1:17">
      <c r="A117" s="72"/>
      <c r="B117" s="98"/>
      <c r="C117" s="17" t="s">
        <v>4919</v>
      </c>
      <c r="D117" s="17"/>
      <c r="E117" s="316">
        <v>1612089</v>
      </c>
      <c r="F117" s="310">
        <v>563911</v>
      </c>
      <c r="G117" s="17"/>
      <c r="H117" s="17"/>
      <c r="I117" s="17"/>
      <c r="J117" s="17"/>
      <c r="K117" s="17"/>
      <c r="L117" s="17"/>
      <c r="M117" s="17"/>
      <c r="N117" s="17"/>
      <c r="O117" s="17"/>
      <c r="P117" s="17"/>
      <c r="Q117" s="17"/>
    </row>
    <row r="118" spans="1:17">
      <c r="A118" s="72"/>
      <c r="B118" s="98"/>
      <c r="C118" s="17" t="s">
        <v>4934</v>
      </c>
      <c r="D118" s="17"/>
      <c r="E118" s="316">
        <v>74191.12</v>
      </c>
      <c r="F118" s="310">
        <v>1999764</v>
      </c>
      <c r="G118" s="17"/>
      <c r="H118" s="17"/>
      <c r="I118" s="17"/>
      <c r="J118" s="17"/>
      <c r="K118" s="17"/>
      <c r="L118" s="17"/>
      <c r="M118" s="17"/>
      <c r="N118" s="17"/>
      <c r="O118" s="17"/>
      <c r="P118" s="17"/>
      <c r="Q118" s="17"/>
    </row>
    <row r="119" spans="1:17">
      <c r="A119" s="72"/>
      <c r="B119" s="98"/>
      <c r="C119" s="17" t="s">
        <v>4908</v>
      </c>
      <c r="D119" s="17"/>
      <c r="E119" s="316">
        <v>1068661.95</v>
      </c>
      <c r="F119" s="310"/>
      <c r="G119" s="17"/>
      <c r="H119" s="17"/>
      <c r="I119" s="17"/>
      <c r="J119" s="17"/>
      <c r="K119" s="17"/>
      <c r="L119" s="17"/>
      <c r="M119" s="17"/>
      <c r="N119" s="17"/>
      <c r="O119" s="17"/>
      <c r="P119" s="17"/>
      <c r="Q119" s="17"/>
    </row>
    <row r="120" spans="1:17">
      <c r="A120" s="72"/>
      <c r="B120" s="98"/>
      <c r="C120" s="17" t="s">
        <v>5691</v>
      </c>
      <c r="D120" s="17"/>
      <c r="E120" s="316"/>
      <c r="F120" s="310">
        <v>671192</v>
      </c>
      <c r="G120" s="17"/>
      <c r="H120" s="17"/>
      <c r="I120" s="17"/>
      <c r="J120" s="17"/>
      <c r="K120" s="17"/>
      <c r="L120" s="17"/>
      <c r="M120" s="17"/>
      <c r="N120" s="17"/>
      <c r="O120" s="17"/>
      <c r="P120" s="17"/>
      <c r="Q120" s="17"/>
    </row>
    <row r="121" spans="1:17">
      <c r="A121" s="72"/>
      <c r="B121" s="98"/>
      <c r="C121" s="17" t="s">
        <v>5692</v>
      </c>
      <c r="D121" s="17"/>
      <c r="E121" s="316"/>
      <c r="F121" s="310">
        <v>19743</v>
      </c>
      <c r="G121" s="17"/>
      <c r="H121" s="17"/>
      <c r="I121" s="17"/>
      <c r="J121" s="17"/>
      <c r="K121" s="17"/>
      <c r="L121" s="17"/>
      <c r="M121" s="17"/>
      <c r="N121" s="17"/>
      <c r="O121" s="17"/>
      <c r="P121" s="17"/>
      <c r="Q121" s="17"/>
    </row>
    <row r="122" spans="1:17">
      <c r="A122" s="72"/>
      <c r="B122" s="98"/>
      <c r="C122" s="17" t="s">
        <v>5693</v>
      </c>
      <c r="D122" s="17"/>
      <c r="E122" s="316"/>
      <c r="F122" s="310">
        <v>3425481</v>
      </c>
      <c r="G122" s="17"/>
      <c r="H122" s="17"/>
      <c r="I122" s="17"/>
      <c r="J122" s="17"/>
      <c r="K122" s="17"/>
      <c r="L122" s="17"/>
      <c r="M122" s="17"/>
      <c r="N122" s="17"/>
      <c r="O122" s="17"/>
      <c r="P122" s="17"/>
      <c r="Q122" s="17"/>
    </row>
    <row r="123" spans="1:17">
      <c r="A123" s="72"/>
      <c r="B123" s="98"/>
      <c r="C123" s="17" t="s">
        <v>5694</v>
      </c>
      <c r="D123" s="17"/>
      <c r="E123" s="316"/>
      <c r="F123" s="310">
        <v>180469</v>
      </c>
      <c r="G123" s="17"/>
      <c r="H123" s="17"/>
      <c r="I123" s="17"/>
      <c r="J123" s="17"/>
      <c r="K123" s="17"/>
      <c r="L123" s="17"/>
      <c r="M123" s="17"/>
      <c r="N123" s="17"/>
      <c r="O123" s="17"/>
      <c r="P123" s="17"/>
      <c r="Q123" s="17"/>
    </row>
    <row r="124" spans="1:17" ht="15.75" thickBot="1">
      <c r="A124" s="112"/>
      <c r="B124" s="322"/>
      <c r="C124" s="113" t="s">
        <v>5695</v>
      </c>
      <c r="D124" s="113"/>
      <c r="E124" s="336"/>
      <c r="F124" s="337">
        <v>8118</v>
      </c>
      <c r="G124" s="17"/>
      <c r="H124" s="17"/>
      <c r="I124" s="17"/>
      <c r="J124" s="17"/>
      <c r="K124" s="17"/>
      <c r="L124" s="17"/>
      <c r="M124" s="17"/>
      <c r="N124" s="17"/>
      <c r="O124" s="17"/>
      <c r="P124" s="17"/>
      <c r="Q124" s="17"/>
    </row>
    <row r="125" spans="1:17">
      <c r="A125" s="17"/>
      <c r="B125" s="17"/>
      <c r="C125" s="17"/>
      <c r="D125" s="17"/>
      <c r="E125" s="17"/>
      <c r="F125" s="17"/>
      <c r="G125" s="17"/>
      <c r="H125" s="17"/>
      <c r="I125" s="17"/>
      <c r="J125" s="17"/>
      <c r="K125" s="17"/>
      <c r="L125" s="17"/>
      <c r="M125" s="17"/>
      <c r="N125" s="17"/>
      <c r="O125" s="17"/>
      <c r="P125" s="17"/>
      <c r="Q125" s="17"/>
    </row>
    <row r="126" spans="1:17">
      <c r="A126" s="69" t="s">
        <v>587</v>
      </c>
      <c r="B126" s="69"/>
      <c r="C126" s="69"/>
      <c r="D126" s="69"/>
      <c r="E126" s="69"/>
      <c r="F126" s="69"/>
      <c r="G126" s="17"/>
      <c r="H126" s="17"/>
      <c r="I126" s="17"/>
      <c r="J126" s="17"/>
      <c r="K126" s="17"/>
      <c r="L126" s="17"/>
      <c r="M126" s="17"/>
      <c r="N126" s="17"/>
      <c r="O126" s="17"/>
      <c r="P126" s="17"/>
      <c r="Q126" s="17"/>
    </row>
    <row r="128" spans="1:17" ht="15.75" thickBot="1"/>
    <row r="129" spans="1:6">
      <c r="A129" s="29"/>
      <c r="B129" s="66"/>
      <c r="C129" s="66"/>
      <c r="D129" s="66"/>
      <c r="E129" s="66"/>
      <c r="F129" s="67"/>
    </row>
    <row r="130" spans="1:6">
      <c r="A130" s="72"/>
      <c r="B130" s="69" t="s">
        <v>569</v>
      </c>
      <c r="C130" s="69"/>
      <c r="D130" s="69"/>
      <c r="E130" s="69"/>
      <c r="F130" s="70"/>
    </row>
    <row r="131" spans="1:6">
      <c r="A131" s="74"/>
      <c r="B131" s="77"/>
      <c r="C131" s="77"/>
      <c r="D131" s="77"/>
      <c r="E131" s="77"/>
      <c r="F131" s="76"/>
    </row>
    <row r="132" spans="1:6">
      <c r="A132" s="332"/>
      <c r="B132" s="89"/>
      <c r="C132" s="89"/>
      <c r="D132" s="89"/>
      <c r="E132" s="654" t="s">
        <v>573</v>
      </c>
      <c r="F132" s="328" t="s">
        <v>3197</v>
      </c>
    </row>
    <row r="133" spans="1:6">
      <c r="A133" s="278" t="s">
        <v>574</v>
      </c>
      <c r="B133" s="17"/>
      <c r="C133" s="69" t="s">
        <v>575</v>
      </c>
      <c r="D133" s="69"/>
      <c r="E133" s="3175" t="s">
        <v>576</v>
      </c>
      <c r="F133" s="239" t="s">
        <v>577</v>
      </c>
    </row>
    <row r="134" spans="1:6">
      <c r="A134" s="278" t="s">
        <v>1736</v>
      </c>
      <c r="B134" s="17"/>
      <c r="C134" s="17"/>
      <c r="D134" s="17"/>
      <c r="E134" s="3175" t="s">
        <v>578</v>
      </c>
      <c r="F134" s="239" t="s">
        <v>559</v>
      </c>
    </row>
    <row r="135" spans="1:6">
      <c r="A135" s="279"/>
      <c r="B135" s="77"/>
      <c r="C135" s="75" t="s">
        <v>3026</v>
      </c>
      <c r="D135" s="75"/>
      <c r="E135" s="325" t="s">
        <v>579</v>
      </c>
      <c r="F135" s="242" t="s">
        <v>3028</v>
      </c>
    </row>
    <row r="136" spans="1:6">
      <c r="A136" s="72"/>
      <c r="B136" s="98"/>
      <c r="C136" s="294" t="s">
        <v>5697</v>
      </c>
      <c r="D136" s="17"/>
      <c r="E136" s="3008">
        <v>2015</v>
      </c>
      <c r="F136" s="3009">
        <v>2016</v>
      </c>
    </row>
    <row r="137" spans="1:6">
      <c r="A137" s="72"/>
      <c r="B137" s="98"/>
      <c r="C137" s="17" t="s">
        <v>5698</v>
      </c>
      <c r="D137" s="17"/>
      <c r="E137" s="316"/>
      <c r="F137" s="310">
        <v>748897</v>
      </c>
    </row>
    <row r="138" spans="1:6">
      <c r="A138" s="72"/>
      <c r="B138" s="98"/>
      <c r="C138" s="17" t="s">
        <v>5699</v>
      </c>
      <c r="D138" s="17"/>
      <c r="E138" s="316"/>
      <c r="F138" s="310">
        <v>27341</v>
      </c>
    </row>
    <row r="139" spans="1:6">
      <c r="A139" s="72"/>
      <c r="B139" s="98"/>
      <c r="C139" s="17" t="s">
        <v>5700</v>
      </c>
      <c r="D139" s="17"/>
      <c r="E139" s="316"/>
      <c r="F139" s="310">
        <v>-56712</v>
      </c>
    </row>
    <row r="140" spans="1:6">
      <c r="A140" s="72"/>
      <c r="B140" s="98"/>
      <c r="C140" s="17" t="s">
        <v>5701</v>
      </c>
      <c r="D140" s="17"/>
      <c r="E140" s="316"/>
      <c r="F140" s="310">
        <v>-2921</v>
      </c>
    </row>
    <row r="141" spans="1:6">
      <c r="A141" s="72"/>
      <c r="B141" s="98"/>
      <c r="C141" s="17" t="s">
        <v>5705</v>
      </c>
      <c r="D141" s="17"/>
      <c r="E141" s="316"/>
      <c r="F141" s="310">
        <v>57447</v>
      </c>
    </row>
    <row r="142" spans="1:6">
      <c r="A142" s="72"/>
      <c r="B142" s="98"/>
      <c r="C142" s="17" t="s">
        <v>5704</v>
      </c>
      <c r="D142" s="17"/>
      <c r="E142" s="316"/>
      <c r="F142" s="310">
        <v>319865</v>
      </c>
    </row>
    <row r="143" spans="1:6">
      <c r="A143" s="72"/>
      <c r="B143" s="98"/>
      <c r="C143" s="17" t="s">
        <v>5703</v>
      </c>
      <c r="D143" s="17"/>
      <c r="E143" s="316"/>
      <c r="F143" s="310">
        <v>-25949</v>
      </c>
    </row>
    <row r="144" spans="1:6">
      <c r="A144" s="72"/>
      <c r="B144" s="98"/>
      <c r="C144" s="17" t="s">
        <v>5702</v>
      </c>
      <c r="D144" s="17"/>
      <c r="E144" s="316"/>
      <c r="F144" s="310">
        <v>72010009</v>
      </c>
    </row>
    <row r="145" spans="1:6">
      <c r="A145" s="72"/>
      <c r="B145" s="98"/>
      <c r="C145" s="17" t="s">
        <v>5706</v>
      </c>
      <c r="D145" s="17"/>
      <c r="E145" s="316"/>
      <c r="F145" s="310">
        <v>49278</v>
      </c>
    </row>
    <row r="146" spans="1:6">
      <c r="A146" s="72"/>
      <c r="B146" s="98"/>
      <c r="C146" s="17" t="s">
        <v>5707</v>
      </c>
      <c r="D146" s="17"/>
      <c r="E146" s="316"/>
      <c r="F146" s="310">
        <v>18316</v>
      </c>
    </row>
    <row r="147" spans="1:6">
      <c r="A147" s="72"/>
      <c r="B147" s="98"/>
      <c r="C147" s="17" t="s">
        <v>5708</v>
      </c>
      <c r="D147" s="17"/>
      <c r="E147" s="316"/>
      <c r="F147" s="310">
        <v>69204</v>
      </c>
    </row>
    <row r="148" spans="1:6">
      <c r="A148" s="72"/>
      <c r="B148" s="98"/>
      <c r="C148" s="17" t="s">
        <v>5709</v>
      </c>
      <c r="D148" s="17"/>
      <c r="E148" s="316"/>
      <c r="F148" s="310">
        <v>1396459</v>
      </c>
    </row>
    <row r="149" spans="1:6">
      <c r="A149" s="72"/>
      <c r="B149" s="98"/>
      <c r="C149" s="17" t="s">
        <v>5710</v>
      </c>
      <c r="D149" s="17"/>
      <c r="E149" s="316"/>
      <c r="F149" s="310">
        <v>89657</v>
      </c>
    </row>
    <row r="150" spans="1:6">
      <c r="A150" s="72"/>
      <c r="B150" s="98"/>
      <c r="C150" s="17" t="s">
        <v>5711</v>
      </c>
      <c r="D150" s="17"/>
      <c r="E150" s="316"/>
      <c r="F150" s="310">
        <v>1080936</v>
      </c>
    </row>
    <row r="151" spans="1:6">
      <c r="A151" s="72"/>
      <c r="B151" s="98"/>
      <c r="C151" s="17" t="s">
        <v>5712</v>
      </c>
      <c r="D151" s="17"/>
      <c r="E151" s="316"/>
      <c r="F151" s="310">
        <v>26990513</v>
      </c>
    </row>
    <row r="152" spans="1:6">
      <c r="A152" s="72"/>
      <c r="B152" s="98"/>
      <c r="C152" s="17" t="s">
        <v>5713</v>
      </c>
      <c r="D152" s="17"/>
      <c r="E152" s="316"/>
      <c r="F152" s="310">
        <v>9391</v>
      </c>
    </row>
    <row r="153" spans="1:6">
      <c r="A153" s="72"/>
      <c r="B153" s="98"/>
      <c r="C153" s="17" t="s">
        <v>5714</v>
      </c>
      <c r="D153" s="17"/>
      <c r="E153" s="316"/>
      <c r="F153" s="310">
        <v>999</v>
      </c>
    </row>
    <row r="154" spans="1:6">
      <c r="A154" s="72"/>
      <c r="B154" s="98"/>
      <c r="C154" s="17" t="s">
        <v>5715</v>
      </c>
      <c r="D154" s="17"/>
      <c r="E154" s="316"/>
      <c r="F154" s="310">
        <v>22900</v>
      </c>
    </row>
    <row r="155" spans="1:6">
      <c r="A155" s="72"/>
      <c r="B155" s="98"/>
      <c r="C155" s="17" t="s">
        <v>5716</v>
      </c>
      <c r="D155" s="17"/>
      <c r="E155" s="316"/>
      <c r="F155" s="310"/>
    </row>
    <row r="156" spans="1:6">
      <c r="A156" s="72"/>
      <c r="B156" s="98"/>
      <c r="C156" s="17" t="s">
        <v>5717</v>
      </c>
      <c r="D156" s="17"/>
      <c r="E156" s="316"/>
      <c r="F156" s="310">
        <v>417093</v>
      </c>
    </row>
    <row r="157" spans="1:6">
      <c r="A157" s="72"/>
      <c r="B157" s="98"/>
      <c r="C157" s="17" t="s">
        <v>4922</v>
      </c>
      <c r="D157" s="17"/>
      <c r="E157" s="316"/>
      <c r="F157" s="310">
        <v>60668</v>
      </c>
    </row>
    <row r="158" spans="1:6">
      <c r="A158" s="72"/>
      <c r="B158" s="98"/>
      <c r="C158" s="17" t="s">
        <v>5718</v>
      </c>
      <c r="D158" s="17"/>
      <c r="E158" s="316"/>
      <c r="F158" s="310">
        <v>249163</v>
      </c>
    </row>
    <row r="159" spans="1:6">
      <c r="A159" s="72"/>
      <c r="B159" s="98"/>
      <c r="C159" s="17" t="s">
        <v>5719</v>
      </c>
      <c r="D159" s="17"/>
      <c r="E159" s="316"/>
      <c r="F159" s="310">
        <v>1801737</v>
      </c>
    </row>
    <row r="160" spans="1:6">
      <c r="A160" s="72"/>
      <c r="B160" s="98"/>
      <c r="C160" s="17" t="s">
        <v>5720</v>
      </c>
      <c r="D160" s="17"/>
      <c r="E160" s="316"/>
      <c r="F160" s="310">
        <v>324547</v>
      </c>
    </row>
    <row r="161" spans="1:7">
      <c r="A161" s="72"/>
      <c r="B161" s="98"/>
      <c r="C161" s="17" t="s">
        <v>5721</v>
      </c>
      <c r="D161" s="17"/>
      <c r="E161" s="316"/>
      <c r="F161" s="310">
        <v>12040</v>
      </c>
    </row>
    <row r="162" spans="1:7">
      <c r="A162" s="72"/>
      <c r="B162" s="98"/>
      <c r="C162" s="17" t="s">
        <v>5722</v>
      </c>
      <c r="D162" s="17"/>
      <c r="E162" s="316"/>
      <c r="F162" s="310">
        <v>344608</v>
      </c>
    </row>
    <row r="163" spans="1:7">
      <c r="A163" s="72"/>
      <c r="B163" s="98"/>
      <c r="C163" s="17" t="s">
        <v>5723</v>
      </c>
      <c r="D163" s="17"/>
      <c r="E163" s="316"/>
      <c r="F163" s="310">
        <v>72224</v>
      </c>
    </row>
    <row r="164" spans="1:7">
      <c r="A164" s="72"/>
      <c r="B164" s="98"/>
      <c r="C164" s="17" t="s">
        <v>5724</v>
      </c>
      <c r="D164" s="17"/>
      <c r="E164" s="316"/>
      <c r="F164" s="310">
        <v>320265</v>
      </c>
    </row>
    <row r="165" spans="1:7">
      <c r="A165" s="72"/>
      <c r="B165" s="98"/>
      <c r="C165" s="17" t="s">
        <v>5722</v>
      </c>
      <c r="D165" s="17"/>
      <c r="E165" s="316"/>
      <c r="F165" s="310">
        <v>4</v>
      </c>
    </row>
    <row r="166" spans="1:7">
      <c r="A166" s="72"/>
      <c r="B166" s="98"/>
      <c r="C166" s="17" t="s">
        <v>2337</v>
      </c>
      <c r="D166" s="17"/>
      <c r="E166" s="316"/>
      <c r="F166" s="310">
        <v>5586030</v>
      </c>
    </row>
    <row r="167" spans="1:7">
      <c r="A167" s="72"/>
      <c r="B167" s="98"/>
      <c r="C167" s="17" t="s">
        <v>5725</v>
      </c>
      <c r="D167" s="17"/>
      <c r="E167" s="316"/>
      <c r="F167" s="310">
        <v>490313</v>
      </c>
      <c r="G167" s="3182"/>
    </row>
    <row r="168" spans="1:7">
      <c r="A168" s="72"/>
      <c r="B168" s="98"/>
      <c r="C168" s="17"/>
      <c r="D168" s="17"/>
      <c r="E168" s="316"/>
      <c r="F168" s="310"/>
    </row>
    <row r="169" spans="1:7">
      <c r="A169" s="72"/>
      <c r="B169" s="98"/>
      <c r="C169" s="17" t="s">
        <v>2338</v>
      </c>
      <c r="D169" s="17"/>
      <c r="E169" s="316">
        <f>SUM(E76:E119)</f>
        <v>46983484.370149992</v>
      </c>
      <c r="F169" s="310">
        <f>SUM(F76:F124)+SUM(F137:F167)</f>
        <v>241306078.61000001</v>
      </c>
    </row>
    <row r="170" spans="1:7">
      <c r="A170" s="72"/>
      <c r="B170" s="98"/>
      <c r="C170" s="17"/>
      <c r="D170" s="17"/>
      <c r="E170" s="316"/>
      <c r="F170" s="310"/>
    </row>
    <row r="171" spans="1:7">
      <c r="A171" s="72"/>
      <c r="B171" s="98"/>
      <c r="C171" s="17"/>
      <c r="D171" s="17"/>
      <c r="E171" s="316"/>
      <c r="F171" s="310"/>
    </row>
    <row r="172" spans="1:7">
      <c r="A172" s="72"/>
      <c r="B172" s="98"/>
      <c r="C172" s="17" t="s">
        <v>5726</v>
      </c>
      <c r="D172" s="17"/>
      <c r="E172" s="316"/>
      <c r="F172" s="310"/>
    </row>
    <row r="173" spans="1:7">
      <c r="A173" s="72"/>
      <c r="B173" s="98"/>
      <c r="C173" s="17" t="s">
        <v>5729</v>
      </c>
      <c r="D173" s="17"/>
      <c r="E173" s="316">
        <v>705462</v>
      </c>
      <c r="F173" s="310">
        <v>827460</v>
      </c>
    </row>
    <row r="174" spans="1:7">
      <c r="A174" s="72"/>
      <c r="B174" s="98"/>
      <c r="C174" s="17" t="s">
        <v>5730</v>
      </c>
      <c r="D174" s="17"/>
      <c r="E174" s="316">
        <v>107320</v>
      </c>
      <c r="F174" s="310">
        <v>2051664</v>
      </c>
    </row>
    <row r="175" spans="1:7">
      <c r="A175" s="72"/>
      <c r="B175" s="98"/>
      <c r="C175" s="17" t="s">
        <v>4904</v>
      </c>
      <c r="D175" s="17"/>
      <c r="E175" s="316">
        <v>8401745</v>
      </c>
      <c r="F175" s="310">
        <v>1170615</v>
      </c>
    </row>
    <row r="176" spans="1:7">
      <c r="A176" s="72"/>
      <c r="B176" s="98"/>
      <c r="C176" s="17" t="s">
        <v>5731</v>
      </c>
      <c r="D176" s="17"/>
      <c r="E176" s="316">
        <v>448841</v>
      </c>
      <c r="F176" s="310"/>
    </row>
    <row r="177" spans="1:6">
      <c r="A177" s="72"/>
      <c r="B177" s="98"/>
      <c r="C177" s="17" t="s">
        <v>5732</v>
      </c>
      <c r="D177" s="17"/>
      <c r="E177" s="316">
        <v>113806</v>
      </c>
      <c r="F177" s="310"/>
    </row>
    <row r="178" spans="1:6">
      <c r="A178" s="72"/>
      <c r="B178" s="98"/>
      <c r="C178" s="17" t="s">
        <v>4907</v>
      </c>
      <c r="D178" s="17"/>
      <c r="E178" s="316">
        <v>777885.76</v>
      </c>
      <c r="F178" s="310">
        <v>902439</v>
      </c>
    </row>
    <row r="179" spans="1:6">
      <c r="A179" s="72"/>
      <c r="B179" s="98"/>
      <c r="C179" s="17" t="s">
        <v>5733</v>
      </c>
      <c r="D179" s="17"/>
      <c r="E179" s="316">
        <v>1802455</v>
      </c>
      <c r="F179" s="310"/>
    </row>
    <row r="180" spans="1:6">
      <c r="A180" s="72"/>
      <c r="B180" s="98"/>
      <c r="C180" s="17" t="s">
        <v>4897</v>
      </c>
      <c r="D180" s="17"/>
      <c r="E180" s="316">
        <v>337765</v>
      </c>
      <c r="F180" s="310">
        <f>-410508+4323</f>
        <v>-406185</v>
      </c>
    </row>
    <row r="181" spans="1:6">
      <c r="A181" s="72"/>
      <c r="B181" s="98"/>
      <c r="C181" s="17" t="s">
        <v>4939</v>
      </c>
      <c r="D181" s="17"/>
      <c r="E181" s="316">
        <v>12148</v>
      </c>
      <c r="F181" s="310">
        <v>81550</v>
      </c>
    </row>
    <row r="182" spans="1:6">
      <c r="A182" s="72"/>
      <c r="B182" s="98"/>
      <c r="C182" s="17" t="s">
        <v>4898</v>
      </c>
      <c r="D182" s="17"/>
      <c r="E182" s="316">
        <v>375341.51</v>
      </c>
      <c r="F182" s="310">
        <v>601580</v>
      </c>
    </row>
    <row r="183" spans="1:6">
      <c r="A183" s="72"/>
      <c r="B183" s="98"/>
      <c r="C183" s="17" t="s">
        <v>5734</v>
      </c>
      <c r="D183" s="17"/>
      <c r="E183" s="316">
        <v>129653</v>
      </c>
      <c r="F183" s="310"/>
    </row>
    <row r="184" spans="1:6">
      <c r="A184" s="72"/>
      <c r="B184" s="98"/>
      <c r="C184" s="17" t="s">
        <v>5735</v>
      </c>
      <c r="D184" s="17"/>
      <c r="E184" s="316">
        <v>-57.170000000000073</v>
      </c>
      <c r="F184" s="310"/>
    </row>
    <row r="185" spans="1:6" ht="15.75" thickBot="1">
      <c r="A185" s="112"/>
      <c r="B185" s="322"/>
      <c r="C185" s="113" t="s">
        <v>5736</v>
      </c>
      <c r="D185" s="113"/>
      <c r="E185" s="336">
        <v>332592</v>
      </c>
      <c r="F185" s="337"/>
    </row>
    <row r="186" spans="1:6">
      <c r="A186" s="17"/>
      <c r="B186" s="17"/>
      <c r="C186" s="17"/>
      <c r="D186" s="17"/>
      <c r="E186" s="17"/>
      <c r="F186" s="17"/>
    </row>
    <row r="187" spans="1:6">
      <c r="A187" s="69" t="s">
        <v>5696</v>
      </c>
      <c r="B187" s="69"/>
      <c r="C187" s="69"/>
      <c r="D187" s="69"/>
      <c r="E187" s="69"/>
      <c r="F187" s="69"/>
    </row>
    <row r="189" spans="1:6" ht="15.75" thickBot="1"/>
    <row r="190" spans="1:6">
      <c r="A190" s="29"/>
      <c r="B190" s="66"/>
      <c r="C190" s="66"/>
      <c r="D190" s="66"/>
      <c r="E190" s="66"/>
      <c r="F190" s="67"/>
    </row>
    <row r="191" spans="1:6">
      <c r="A191" s="72"/>
      <c r="B191" s="69" t="s">
        <v>569</v>
      </c>
      <c r="C191" s="69"/>
      <c r="D191" s="69"/>
      <c r="E191" s="69"/>
      <c r="F191" s="70"/>
    </row>
    <row r="192" spans="1:6">
      <c r="A192" s="74"/>
      <c r="B192" s="77"/>
      <c r="C192" s="77"/>
      <c r="D192" s="77"/>
      <c r="E192" s="77"/>
      <c r="F192" s="76"/>
    </row>
    <row r="193" spans="1:6">
      <c r="A193" s="332"/>
      <c r="B193" s="89"/>
      <c r="C193" s="89"/>
      <c r="D193" s="89"/>
      <c r="E193" s="654" t="s">
        <v>573</v>
      </c>
      <c r="F193" s="328" t="s">
        <v>3197</v>
      </c>
    </row>
    <row r="194" spans="1:6">
      <c r="A194" s="278" t="s">
        <v>574</v>
      </c>
      <c r="B194" s="17"/>
      <c r="C194" s="69" t="s">
        <v>575</v>
      </c>
      <c r="D194" s="69"/>
      <c r="E194" s="3175" t="s">
        <v>576</v>
      </c>
      <c r="F194" s="239" t="s">
        <v>577</v>
      </c>
    </row>
    <row r="195" spans="1:6">
      <c r="A195" s="278" t="s">
        <v>1736</v>
      </c>
      <c r="B195" s="17"/>
      <c r="C195" s="17"/>
      <c r="D195" s="17"/>
      <c r="E195" s="3175" t="s">
        <v>578</v>
      </c>
      <c r="F195" s="239" t="s">
        <v>559</v>
      </c>
    </row>
    <row r="196" spans="1:6">
      <c r="A196" s="279"/>
      <c r="B196" s="77"/>
      <c r="C196" s="75" t="s">
        <v>3026</v>
      </c>
      <c r="D196" s="75"/>
      <c r="E196" s="325" t="s">
        <v>579</v>
      </c>
      <c r="F196" s="242" t="s">
        <v>3028</v>
      </c>
    </row>
    <row r="197" spans="1:6">
      <c r="A197" s="72"/>
      <c r="B197" s="98"/>
      <c r="C197" s="294"/>
      <c r="D197" s="17"/>
      <c r="E197" s="3008">
        <v>2015</v>
      </c>
      <c r="F197" s="3009">
        <v>2016</v>
      </c>
    </row>
    <row r="198" spans="1:6">
      <c r="A198" s="72"/>
      <c r="B198" s="98"/>
      <c r="C198" s="17" t="s">
        <v>4909</v>
      </c>
      <c r="D198" s="17"/>
      <c r="E198" s="316">
        <v>5241967.4798499998</v>
      </c>
      <c r="F198" s="310">
        <v>1439965</v>
      </c>
    </row>
    <row r="199" spans="1:6">
      <c r="A199" s="72"/>
      <c r="B199" s="98"/>
      <c r="C199" s="17" t="s">
        <v>5737</v>
      </c>
      <c r="D199" s="17"/>
      <c r="E199" s="316">
        <v>416467.19</v>
      </c>
      <c r="F199" s="310"/>
    </row>
    <row r="200" spans="1:6">
      <c r="A200" s="72"/>
      <c r="B200" s="98"/>
      <c r="C200" s="17" t="s">
        <v>4922</v>
      </c>
      <c r="D200" s="17"/>
      <c r="E200" s="316">
        <v>6470</v>
      </c>
      <c r="F200" s="310">
        <v>1083</v>
      </c>
    </row>
    <row r="201" spans="1:6">
      <c r="A201" s="72"/>
      <c r="B201" s="98"/>
      <c r="C201" s="17" t="s">
        <v>5738</v>
      </c>
      <c r="D201" s="17"/>
      <c r="E201" s="316">
        <v>1651463</v>
      </c>
      <c r="F201" s="310"/>
    </row>
    <row r="202" spans="1:6">
      <c r="A202" s="72"/>
      <c r="B202" s="98"/>
      <c r="C202" s="17" t="s">
        <v>5724</v>
      </c>
      <c r="D202" s="17"/>
      <c r="E202" s="316">
        <v>501576</v>
      </c>
      <c r="F202" s="310"/>
    </row>
    <row r="203" spans="1:6">
      <c r="A203" s="72"/>
      <c r="B203" s="98"/>
      <c r="C203" s="17" t="s">
        <v>5739</v>
      </c>
      <c r="D203" s="17"/>
      <c r="E203" s="316">
        <v>70970</v>
      </c>
      <c r="F203" s="310"/>
    </row>
    <row r="204" spans="1:6">
      <c r="A204" s="72"/>
      <c r="B204" s="98"/>
      <c r="C204" s="17" t="s">
        <v>4902</v>
      </c>
      <c r="D204" s="17"/>
      <c r="E204" s="316">
        <v>266500.07</v>
      </c>
      <c r="F204" s="310"/>
    </row>
    <row r="205" spans="1:6">
      <c r="A205" s="72"/>
      <c r="B205" s="98"/>
      <c r="C205" s="17" t="s">
        <v>4910</v>
      </c>
      <c r="D205" s="17"/>
      <c r="E205" s="316">
        <v>449049.22000000003</v>
      </c>
      <c r="F205" s="310">
        <f>42672+30959</f>
        <v>73631</v>
      </c>
    </row>
    <row r="206" spans="1:6">
      <c r="A206" s="72"/>
      <c r="B206" s="98"/>
      <c r="C206" s="17" t="s">
        <v>4912</v>
      </c>
      <c r="D206" s="17"/>
      <c r="E206" s="316">
        <v>36039.31</v>
      </c>
      <c r="F206" s="310">
        <v>101450</v>
      </c>
    </row>
    <row r="207" spans="1:6">
      <c r="A207" s="72"/>
      <c r="B207" s="98"/>
      <c r="C207" s="17" t="s">
        <v>4913</v>
      </c>
      <c r="D207" s="17"/>
      <c r="E207" s="316">
        <v>776771</v>
      </c>
      <c r="F207" s="310"/>
    </row>
    <row r="208" spans="1:6">
      <c r="A208" s="72"/>
      <c r="B208" s="98"/>
      <c r="C208" s="17" t="s">
        <v>4918</v>
      </c>
      <c r="D208" s="17"/>
      <c r="E208" s="316">
        <v>241139</v>
      </c>
      <c r="F208" s="310"/>
    </row>
    <row r="209" spans="1:6">
      <c r="A209" s="72"/>
      <c r="B209" s="98"/>
      <c r="C209" s="17" t="s">
        <v>4920</v>
      </c>
      <c r="D209" s="17"/>
      <c r="E209" s="316">
        <v>96362</v>
      </c>
      <c r="F209" s="310">
        <v>158260</v>
      </c>
    </row>
    <row r="210" spans="1:6">
      <c r="A210" s="72"/>
      <c r="B210" s="98"/>
      <c r="C210" s="17" t="s">
        <v>5740</v>
      </c>
      <c r="D210" s="17"/>
      <c r="E210" s="316">
        <v>43480.07</v>
      </c>
      <c r="F210" s="310">
        <v>61394</v>
      </c>
    </row>
    <row r="211" spans="1:6">
      <c r="A211" s="72"/>
      <c r="B211" s="98"/>
      <c r="C211" s="17" t="s">
        <v>4925</v>
      </c>
      <c r="D211" s="17"/>
      <c r="E211" s="316">
        <v>228158.65000000002</v>
      </c>
      <c r="F211" s="310"/>
    </row>
    <row r="212" spans="1:6">
      <c r="A212" s="72"/>
      <c r="B212" s="98"/>
      <c r="C212" s="17" t="s">
        <v>5741</v>
      </c>
      <c r="D212" s="17"/>
      <c r="E212" s="316">
        <v>-12451.09</v>
      </c>
      <c r="F212" s="310"/>
    </row>
    <row r="213" spans="1:6">
      <c r="A213" s="72"/>
      <c r="B213" s="98"/>
      <c r="C213" s="17" t="s">
        <v>4914</v>
      </c>
      <c r="D213" s="17"/>
      <c r="E213" s="316">
        <v>-676467.91</v>
      </c>
      <c r="F213" s="310">
        <v>-375622</v>
      </c>
    </row>
    <row r="214" spans="1:6">
      <c r="A214" s="72"/>
      <c r="B214" s="98"/>
      <c r="C214" s="17" t="s">
        <v>4927</v>
      </c>
      <c r="D214" s="17"/>
      <c r="E214" s="316">
        <v>-70839.55</v>
      </c>
      <c r="F214" s="310">
        <v>-48637</v>
      </c>
    </row>
    <row r="215" spans="1:6">
      <c r="A215" s="72"/>
      <c r="B215" s="98"/>
      <c r="C215" s="17" t="s">
        <v>5742</v>
      </c>
      <c r="D215" s="17"/>
      <c r="E215" s="316">
        <v>-230649.62</v>
      </c>
      <c r="F215" s="310"/>
    </row>
    <row r="216" spans="1:6">
      <c r="A216" s="72"/>
      <c r="B216" s="98"/>
      <c r="C216" s="17" t="s">
        <v>5743</v>
      </c>
      <c r="D216" s="17"/>
      <c r="E216" s="316">
        <v>-1970726.9085500003</v>
      </c>
      <c r="F216" s="310">
        <v>30917797</v>
      </c>
    </row>
    <row r="217" spans="1:6">
      <c r="A217" s="72"/>
      <c r="B217" s="98"/>
      <c r="C217" s="17" t="s">
        <v>4928</v>
      </c>
      <c r="D217" s="17"/>
      <c r="E217" s="316">
        <v>67530.94</v>
      </c>
      <c r="F217" s="310"/>
    </row>
    <row r="218" spans="1:6">
      <c r="A218" s="72"/>
      <c r="B218" s="98"/>
      <c r="C218" s="17" t="s">
        <v>4929</v>
      </c>
      <c r="D218" s="17"/>
      <c r="E218" s="316">
        <v>-2678095.2000000002</v>
      </c>
      <c r="F218" s="310"/>
    </row>
    <row r="219" spans="1:6">
      <c r="A219" s="72"/>
      <c r="B219" s="98"/>
      <c r="C219" s="17" t="s">
        <v>4930</v>
      </c>
      <c r="D219" s="17"/>
      <c r="E219" s="316">
        <v>393875.57</v>
      </c>
      <c r="F219" s="310">
        <v>464308</v>
      </c>
    </row>
    <row r="220" spans="1:6">
      <c r="A220" s="72"/>
      <c r="B220" s="98"/>
      <c r="C220" s="17" t="s">
        <v>4933</v>
      </c>
      <c r="D220" s="17"/>
      <c r="E220" s="316">
        <v>47097.979999999996</v>
      </c>
      <c r="F220" s="310"/>
    </row>
    <row r="221" spans="1:6">
      <c r="A221" s="72"/>
      <c r="B221" s="98"/>
      <c r="C221" s="17" t="s">
        <v>4934</v>
      </c>
      <c r="D221" s="17"/>
      <c r="E221" s="316">
        <v>30672.36</v>
      </c>
      <c r="F221" s="310">
        <v>826758</v>
      </c>
    </row>
    <row r="222" spans="1:6">
      <c r="A222" s="72"/>
      <c r="B222" s="98"/>
      <c r="C222" s="17" t="s">
        <v>4935</v>
      </c>
      <c r="D222" s="17"/>
      <c r="E222" s="316">
        <v>326084.92</v>
      </c>
      <c r="F222" s="310">
        <v>390929</v>
      </c>
    </row>
    <row r="223" spans="1:6">
      <c r="A223" s="72"/>
      <c r="B223" s="98"/>
      <c r="C223" s="17" t="s">
        <v>4936</v>
      </c>
      <c r="D223" s="17"/>
      <c r="E223" s="316">
        <v>23325.200000000004</v>
      </c>
      <c r="F223" s="310"/>
    </row>
    <row r="224" spans="1:6">
      <c r="A224" s="72"/>
      <c r="B224" s="98"/>
      <c r="C224" s="17" t="s">
        <v>4937</v>
      </c>
      <c r="D224" s="17"/>
      <c r="E224" s="316">
        <v>639112.5</v>
      </c>
      <c r="F224" s="310"/>
    </row>
    <row r="225" spans="1:6">
      <c r="A225" s="72"/>
      <c r="B225" s="98"/>
      <c r="C225" s="17" t="s">
        <v>5691</v>
      </c>
      <c r="D225" s="17"/>
      <c r="E225" s="316"/>
      <c r="F225" s="310">
        <v>277489</v>
      </c>
    </row>
    <row r="226" spans="1:6">
      <c r="A226" s="72"/>
      <c r="B226" s="98"/>
      <c r="C226" s="17" t="s">
        <v>5694</v>
      </c>
      <c r="D226" s="17"/>
      <c r="E226" s="316"/>
      <c r="F226" s="310">
        <v>74611</v>
      </c>
    </row>
    <row r="227" spans="1:6">
      <c r="A227" s="72"/>
      <c r="B227" s="98"/>
      <c r="C227" s="17" t="s">
        <v>4915</v>
      </c>
      <c r="D227" s="17"/>
      <c r="E227" s="316"/>
      <c r="F227" s="310">
        <v>10311</v>
      </c>
    </row>
    <row r="228" spans="1:6">
      <c r="A228" s="72"/>
      <c r="B228" s="98"/>
      <c r="C228" s="17" t="s">
        <v>5698</v>
      </c>
      <c r="D228" s="17"/>
      <c r="E228" s="316"/>
      <c r="F228" s="310">
        <v>81316</v>
      </c>
    </row>
    <row r="229" spans="1:6">
      <c r="A229" s="72"/>
      <c r="B229" s="98"/>
      <c r="C229" s="17" t="s">
        <v>5706</v>
      </c>
      <c r="D229" s="17"/>
      <c r="E229" s="316"/>
      <c r="F229" s="310">
        <v>20373</v>
      </c>
    </row>
    <row r="230" spans="1:6">
      <c r="A230" s="72"/>
      <c r="B230" s="98"/>
      <c r="C230" s="17" t="s">
        <v>5744</v>
      </c>
      <c r="D230" s="17"/>
      <c r="E230" s="316"/>
      <c r="F230" s="310">
        <v>-16364</v>
      </c>
    </row>
    <row r="231" spans="1:6">
      <c r="A231" s="72"/>
      <c r="B231" s="98"/>
      <c r="C231" s="17" t="s">
        <v>5745</v>
      </c>
      <c r="D231" s="17"/>
      <c r="E231" s="316"/>
      <c r="F231" s="310">
        <v>-181843</v>
      </c>
    </row>
    <row r="232" spans="1:6">
      <c r="A232" s="72"/>
      <c r="B232" s="98"/>
      <c r="C232" s="17" t="s">
        <v>5699</v>
      </c>
      <c r="D232" s="17"/>
      <c r="E232" s="316"/>
      <c r="F232" s="310">
        <v>11304</v>
      </c>
    </row>
    <row r="233" spans="1:6">
      <c r="A233" s="72"/>
      <c r="B233" s="98"/>
      <c r="C233" s="17" t="s">
        <v>5746</v>
      </c>
      <c r="D233" s="17"/>
      <c r="E233" s="316"/>
      <c r="F233" s="310">
        <v>6461983</v>
      </c>
    </row>
    <row r="234" spans="1:6">
      <c r="A234" s="72"/>
      <c r="B234" s="98"/>
      <c r="C234" s="17" t="s">
        <v>5747</v>
      </c>
      <c r="D234" s="17"/>
      <c r="E234" s="316"/>
      <c r="F234" s="310">
        <v>-57447</v>
      </c>
    </row>
    <row r="235" spans="1:6">
      <c r="A235" s="72"/>
      <c r="B235" s="98"/>
      <c r="C235" s="17" t="s">
        <v>5748</v>
      </c>
      <c r="D235" s="17"/>
      <c r="E235" s="316"/>
      <c r="F235" s="310">
        <v>132241</v>
      </c>
    </row>
    <row r="236" spans="1:6">
      <c r="A236" s="72"/>
      <c r="B236" s="98"/>
      <c r="C236" s="17" t="s">
        <v>5749</v>
      </c>
      <c r="D236" s="17"/>
      <c r="E236" s="316"/>
      <c r="F236" s="310">
        <v>179860</v>
      </c>
    </row>
    <row r="237" spans="1:6">
      <c r="A237" s="72"/>
      <c r="B237" s="98"/>
      <c r="C237" s="17" t="s">
        <v>5707</v>
      </c>
      <c r="D237" s="17"/>
      <c r="E237" s="316"/>
      <c r="F237" s="310">
        <v>7572</v>
      </c>
    </row>
    <row r="238" spans="1:6">
      <c r="A238" s="72"/>
      <c r="B238" s="98"/>
      <c r="C238" s="17" t="s">
        <v>5750</v>
      </c>
      <c r="D238" s="17"/>
      <c r="E238" s="316"/>
      <c r="F238" s="310">
        <v>37067</v>
      </c>
    </row>
    <row r="239" spans="1:6">
      <c r="A239" s="72"/>
      <c r="B239" s="98"/>
      <c r="C239" s="17" t="s">
        <v>5711</v>
      </c>
      <c r="D239" s="17"/>
      <c r="E239" s="316"/>
      <c r="F239" s="310">
        <v>446886</v>
      </c>
    </row>
    <row r="240" spans="1:6">
      <c r="A240" s="72"/>
      <c r="B240" s="98"/>
      <c r="C240" s="17" t="s">
        <v>5712</v>
      </c>
      <c r="D240" s="17"/>
      <c r="E240" s="316"/>
      <c r="F240" s="310">
        <v>11158622</v>
      </c>
    </row>
    <row r="241" spans="1:6">
      <c r="A241" s="72"/>
      <c r="B241" s="98"/>
      <c r="C241" s="17" t="s">
        <v>5751</v>
      </c>
      <c r="D241" s="17"/>
      <c r="E241" s="316"/>
      <c r="F241" s="310">
        <v>3096207</v>
      </c>
    </row>
    <row r="242" spans="1:6">
      <c r="A242" s="72"/>
      <c r="B242" s="98"/>
      <c r="C242" s="17" t="s">
        <v>5752</v>
      </c>
      <c r="D242" s="17"/>
      <c r="E242" s="316"/>
      <c r="F242" s="310">
        <v>29455059</v>
      </c>
    </row>
    <row r="243" spans="1:6">
      <c r="A243" s="72"/>
      <c r="B243" s="98"/>
      <c r="C243" s="17" t="s">
        <v>5752</v>
      </c>
      <c r="D243" s="17"/>
      <c r="E243" s="316"/>
      <c r="F243" s="310">
        <v>1435897</v>
      </c>
    </row>
    <row r="244" spans="1:6">
      <c r="A244" s="72"/>
      <c r="B244" s="98"/>
      <c r="C244" s="17" t="s">
        <v>4916</v>
      </c>
      <c r="D244" s="17"/>
      <c r="E244" s="316"/>
      <c r="F244" s="310">
        <v>1285775</v>
      </c>
    </row>
    <row r="245" spans="1:6">
      <c r="A245" s="72"/>
      <c r="B245" s="98"/>
      <c r="C245" s="17" t="s">
        <v>5713</v>
      </c>
      <c r="D245" s="17"/>
      <c r="E245" s="316"/>
      <c r="F245" s="310">
        <v>3882</v>
      </c>
    </row>
    <row r="246" spans="1:6" ht="15.75" thickBot="1">
      <c r="A246" s="112"/>
      <c r="B246" s="322"/>
      <c r="C246" s="113"/>
      <c r="D246" s="113"/>
      <c r="E246" s="336"/>
      <c r="F246" s="337"/>
    </row>
    <row r="247" spans="1:6">
      <c r="A247" s="17"/>
      <c r="B247" s="17"/>
      <c r="C247" s="17"/>
      <c r="D247" s="17"/>
      <c r="E247" s="17"/>
      <c r="F247" s="17"/>
    </row>
    <row r="248" spans="1:6">
      <c r="A248" s="69" t="s">
        <v>5727</v>
      </c>
      <c r="B248" s="69"/>
      <c r="C248" s="69"/>
      <c r="D248" s="69"/>
      <c r="E248" s="69"/>
      <c r="F248" s="69"/>
    </row>
    <row r="250" spans="1:6" ht="15.75" thickBot="1"/>
    <row r="251" spans="1:6">
      <c r="A251" s="29"/>
      <c r="B251" s="66"/>
      <c r="C251" s="66"/>
      <c r="D251" s="66"/>
      <c r="E251" s="66"/>
      <c r="F251" s="67"/>
    </row>
    <row r="252" spans="1:6">
      <c r="A252" s="72"/>
      <c r="B252" s="69" t="s">
        <v>569</v>
      </c>
      <c r="C252" s="69"/>
      <c r="D252" s="69"/>
      <c r="E252" s="69"/>
      <c r="F252" s="70"/>
    </row>
    <row r="253" spans="1:6">
      <c r="A253" s="74"/>
      <c r="B253" s="77"/>
      <c r="C253" s="77"/>
      <c r="D253" s="77"/>
      <c r="E253" s="77"/>
      <c r="F253" s="76"/>
    </row>
    <row r="254" spans="1:6">
      <c r="A254" s="332"/>
      <c r="B254" s="89"/>
      <c r="C254" s="89"/>
      <c r="D254" s="89"/>
      <c r="E254" s="654" t="s">
        <v>573</v>
      </c>
      <c r="F254" s="328" t="s">
        <v>3197</v>
      </c>
    </row>
    <row r="255" spans="1:6">
      <c r="A255" s="278" t="s">
        <v>574</v>
      </c>
      <c r="B255" s="17"/>
      <c r="C255" s="69" t="s">
        <v>575</v>
      </c>
      <c r="D255" s="69"/>
      <c r="E255" s="3175" t="s">
        <v>576</v>
      </c>
      <c r="F255" s="239" t="s">
        <v>577</v>
      </c>
    </row>
    <row r="256" spans="1:6">
      <c r="A256" s="278" t="s">
        <v>1736</v>
      </c>
      <c r="B256" s="17"/>
      <c r="C256" s="17"/>
      <c r="D256" s="17"/>
      <c r="E256" s="3175" t="s">
        <v>578</v>
      </c>
      <c r="F256" s="239" t="s">
        <v>559</v>
      </c>
    </row>
    <row r="257" spans="1:8">
      <c r="A257" s="279"/>
      <c r="B257" s="77"/>
      <c r="C257" s="75" t="s">
        <v>3026</v>
      </c>
      <c r="D257" s="75"/>
      <c r="E257" s="325" t="s">
        <v>579</v>
      </c>
      <c r="F257" s="242" t="s">
        <v>3028</v>
      </c>
    </row>
    <row r="258" spans="1:8">
      <c r="A258" s="72"/>
      <c r="B258" s="98"/>
      <c r="C258" s="294"/>
      <c r="D258" s="17"/>
      <c r="E258" s="3008">
        <v>2015</v>
      </c>
      <c r="F258" s="3009">
        <v>2016</v>
      </c>
    </row>
    <row r="259" spans="1:8">
      <c r="A259" s="72"/>
      <c r="B259" s="98"/>
      <c r="C259" s="17" t="s">
        <v>5754</v>
      </c>
      <c r="D259" s="17"/>
      <c r="E259" s="316"/>
      <c r="F259" s="310">
        <v>413</v>
      </c>
    </row>
    <row r="260" spans="1:8">
      <c r="A260" s="72"/>
      <c r="B260" s="98"/>
      <c r="C260" s="17" t="s">
        <v>5715</v>
      </c>
      <c r="D260" s="17"/>
      <c r="E260" s="316"/>
      <c r="F260" s="310">
        <v>9467</v>
      </c>
    </row>
    <row r="261" spans="1:8">
      <c r="A261" s="72"/>
      <c r="B261" s="98"/>
      <c r="C261" s="17" t="s">
        <v>5755</v>
      </c>
      <c r="D261" s="17"/>
      <c r="E261" s="316"/>
      <c r="F261" s="310">
        <v>2218501</v>
      </c>
    </row>
    <row r="262" spans="1:8">
      <c r="A262" s="72"/>
      <c r="B262" s="98"/>
      <c r="C262" s="17" t="s">
        <v>5753</v>
      </c>
      <c r="D262" s="17"/>
      <c r="E262" s="316"/>
      <c r="F262" s="310">
        <v>20249</v>
      </c>
    </row>
    <row r="263" spans="1:8">
      <c r="A263" s="72"/>
      <c r="B263" s="98"/>
      <c r="C263" s="17" t="s">
        <v>5756</v>
      </c>
      <c r="D263" s="17"/>
      <c r="E263" s="316"/>
      <c r="F263" s="310">
        <v>1823</v>
      </c>
    </row>
    <row r="264" spans="1:8">
      <c r="A264" s="72"/>
      <c r="B264" s="98"/>
      <c r="C264" s="17" t="s">
        <v>5722</v>
      </c>
      <c r="D264" s="17"/>
      <c r="E264" s="316"/>
      <c r="F264" s="310">
        <v>190587</v>
      </c>
    </row>
    <row r="265" spans="1:8">
      <c r="A265" s="72"/>
      <c r="B265" s="98"/>
      <c r="C265" s="17" t="s">
        <v>5757</v>
      </c>
      <c r="D265" s="17"/>
      <c r="E265" s="316"/>
      <c r="F265" s="310">
        <v>-233337</v>
      </c>
    </row>
    <row r="266" spans="1:8">
      <c r="A266" s="72"/>
      <c r="B266" s="98"/>
      <c r="C266" s="17" t="s">
        <v>5758</v>
      </c>
      <c r="D266" s="17"/>
      <c r="E266" s="316"/>
      <c r="F266" s="310">
        <v>-10968</v>
      </c>
    </row>
    <row r="267" spans="1:8">
      <c r="A267" s="72"/>
      <c r="B267" s="98"/>
      <c r="C267" s="17" t="s">
        <v>5759</v>
      </c>
      <c r="D267" s="17"/>
      <c r="E267" s="316"/>
      <c r="F267" s="310">
        <v>8162</v>
      </c>
    </row>
    <row r="268" spans="1:8">
      <c r="A268" s="72"/>
      <c r="B268" s="98"/>
      <c r="C268" s="17" t="s">
        <v>4917</v>
      </c>
      <c r="D268" s="17"/>
      <c r="E268" s="316"/>
      <c r="F268" s="310">
        <v>1568608</v>
      </c>
    </row>
    <row r="269" spans="1:8">
      <c r="A269" s="72"/>
      <c r="B269" s="98"/>
      <c r="C269" s="17" t="s">
        <v>2337</v>
      </c>
      <c r="D269" s="17"/>
      <c r="E269" s="316"/>
      <c r="F269" s="310">
        <v>960907</v>
      </c>
    </row>
    <row r="270" spans="1:8">
      <c r="A270" s="72"/>
      <c r="B270" s="98"/>
      <c r="C270" s="17"/>
      <c r="D270" s="17"/>
      <c r="E270" s="316"/>
      <c r="F270" s="310"/>
    </row>
    <row r="271" spans="1:8">
      <c r="A271" s="72"/>
      <c r="B271" s="98"/>
      <c r="C271" s="17" t="s">
        <v>2338</v>
      </c>
      <c r="D271" s="17"/>
      <c r="E271" s="316">
        <f>SUM(E173:E185)+SUM(E198:E224)</f>
        <v>19459839.281300001</v>
      </c>
      <c r="F271" s="310">
        <f>SUM(F173:F183)+SUM(F198:F245)+SUM(F259:F269)</f>
        <v>97895652</v>
      </c>
      <c r="H271" s="2538"/>
    </row>
    <row r="272" spans="1:8">
      <c r="A272" s="72"/>
      <c r="B272" s="98"/>
      <c r="C272" s="17"/>
      <c r="D272" s="17"/>
      <c r="E272" s="316"/>
      <c r="F272" s="310"/>
    </row>
    <row r="273" spans="1:6">
      <c r="A273" s="72"/>
      <c r="B273" s="98"/>
      <c r="C273" s="17"/>
      <c r="D273" s="17"/>
      <c r="E273" s="316"/>
      <c r="F273" s="310"/>
    </row>
    <row r="274" spans="1:6">
      <c r="A274" s="72"/>
      <c r="B274" s="98"/>
      <c r="C274" s="17"/>
      <c r="D274" s="17"/>
      <c r="E274" s="316"/>
      <c r="F274" s="310"/>
    </row>
    <row r="275" spans="1:6">
      <c r="A275" s="72"/>
      <c r="B275" s="98"/>
      <c r="C275" s="17"/>
      <c r="D275" s="17"/>
      <c r="E275" s="316"/>
      <c r="F275" s="310"/>
    </row>
    <row r="276" spans="1:6">
      <c r="A276" s="72"/>
      <c r="B276" s="98"/>
      <c r="C276" s="17"/>
      <c r="D276" s="17"/>
      <c r="E276" s="316"/>
      <c r="F276" s="310"/>
    </row>
    <row r="277" spans="1:6">
      <c r="A277" s="72"/>
      <c r="B277" s="98"/>
      <c r="C277" s="17"/>
      <c r="D277" s="17"/>
      <c r="E277" s="316"/>
      <c r="F277" s="310"/>
    </row>
    <row r="278" spans="1:6">
      <c r="A278" s="72"/>
      <c r="B278" s="98"/>
      <c r="C278" s="17"/>
      <c r="D278" s="17"/>
      <c r="E278" s="316"/>
      <c r="F278" s="310"/>
    </row>
    <row r="279" spans="1:6">
      <c r="A279" s="72"/>
      <c r="B279" s="98"/>
      <c r="C279" s="17"/>
      <c r="D279" s="17"/>
      <c r="E279" s="316"/>
      <c r="F279" s="310"/>
    </row>
    <row r="280" spans="1:6">
      <c r="A280" s="72"/>
      <c r="B280" s="98"/>
      <c r="C280" s="17"/>
      <c r="D280" s="17"/>
      <c r="E280" s="316"/>
      <c r="F280" s="310"/>
    </row>
    <row r="281" spans="1:6">
      <c r="A281" s="72"/>
      <c r="B281" s="98"/>
      <c r="C281" s="17"/>
      <c r="D281" s="17"/>
      <c r="E281" s="316"/>
      <c r="F281" s="310"/>
    </row>
    <row r="282" spans="1:6">
      <c r="A282" s="72"/>
      <c r="B282" s="98"/>
      <c r="C282" s="17"/>
      <c r="D282" s="17"/>
      <c r="E282" s="316"/>
      <c r="F282" s="310"/>
    </row>
    <row r="283" spans="1:6">
      <c r="A283" s="72"/>
      <c r="B283" s="98"/>
      <c r="C283" s="17"/>
      <c r="D283" s="17"/>
      <c r="E283" s="316"/>
      <c r="F283" s="310"/>
    </row>
    <row r="284" spans="1:6">
      <c r="A284" s="72"/>
      <c r="B284" s="98"/>
      <c r="C284" s="17"/>
      <c r="D284" s="17"/>
      <c r="E284" s="316"/>
      <c r="F284" s="310"/>
    </row>
    <row r="285" spans="1:6">
      <c r="A285" s="72"/>
      <c r="B285" s="98"/>
      <c r="C285" s="17"/>
      <c r="D285" s="17"/>
      <c r="E285" s="316"/>
      <c r="F285" s="310"/>
    </row>
    <row r="286" spans="1:6">
      <c r="A286" s="72"/>
      <c r="B286" s="98"/>
      <c r="C286" s="17"/>
      <c r="D286" s="17"/>
      <c r="E286" s="316"/>
      <c r="F286" s="310"/>
    </row>
    <row r="287" spans="1:6">
      <c r="A287" s="72"/>
      <c r="B287" s="98"/>
      <c r="C287" s="17"/>
      <c r="D287" s="17"/>
      <c r="E287" s="316"/>
      <c r="F287" s="310"/>
    </row>
    <row r="288" spans="1:6">
      <c r="A288" s="72"/>
      <c r="B288" s="98"/>
      <c r="C288" s="17"/>
      <c r="D288" s="17"/>
      <c r="E288" s="316"/>
      <c r="F288" s="310"/>
    </row>
    <row r="289" spans="1:6">
      <c r="A289" s="72"/>
      <c r="B289" s="98"/>
      <c r="C289" s="17"/>
      <c r="D289" s="17"/>
      <c r="E289" s="316"/>
      <c r="F289" s="310"/>
    </row>
    <row r="290" spans="1:6">
      <c r="A290" s="72"/>
      <c r="B290" s="98"/>
      <c r="C290" s="17"/>
      <c r="D290" s="17"/>
      <c r="E290" s="316"/>
      <c r="F290" s="310"/>
    </row>
    <row r="291" spans="1:6">
      <c r="A291" s="72"/>
      <c r="B291" s="98"/>
      <c r="C291" s="17"/>
      <c r="D291" s="17"/>
      <c r="E291" s="316"/>
      <c r="F291" s="310"/>
    </row>
    <row r="292" spans="1:6">
      <c r="A292" s="72"/>
      <c r="B292" s="98"/>
      <c r="C292" s="17"/>
      <c r="D292" s="17"/>
      <c r="E292" s="316"/>
      <c r="F292" s="310"/>
    </row>
    <row r="293" spans="1:6">
      <c r="A293" s="72"/>
      <c r="B293" s="98"/>
      <c r="C293" s="17"/>
      <c r="D293" s="17"/>
      <c r="E293" s="316"/>
      <c r="F293" s="310"/>
    </row>
    <row r="294" spans="1:6">
      <c r="A294" s="72"/>
      <c r="B294" s="98"/>
      <c r="C294" s="17"/>
      <c r="D294" s="17"/>
      <c r="E294" s="316"/>
      <c r="F294" s="310"/>
    </row>
    <row r="295" spans="1:6">
      <c r="A295" s="72"/>
      <c r="B295" s="98"/>
      <c r="C295" s="17"/>
      <c r="D295" s="17"/>
      <c r="E295" s="316"/>
      <c r="F295" s="310"/>
    </row>
    <row r="296" spans="1:6">
      <c r="A296" s="72"/>
      <c r="B296" s="98"/>
      <c r="C296" s="17"/>
      <c r="D296" s="17"/>
      <c r="E296" s="316"/>
      <c r="F296" s="310"/>
    </row>
    <row r="297" spans="1:6">
      <c r="A297" s="72"/>
      <c r="B297" s="98"/>
      <c r="C297" s="17"/>
      <c r="D297" s="17"/>
      <c r="E297" s="316"/>
      <c r="F297" s="310"/>
    </row>
    <row r="298" spans="1:6">
      <c r="A298" s="72"/>
      <c r="B298" s="98"/>
      <c r="C298" s="17"/>
      <c r="D298" s="17"/>
      <c r="E298" s="316"/>
      <c r="F298" s="310"/>
    </row>
    <row r="299" spans="1:6">
      <c r="A299" s="72"/>
      <c r="B299" s="98"/>
      <c r="C299" s="17"/>
      <c r="D299" s="17"/>
      <c r="E299" s="316"/>
      <c r="F299" s="310"/>
    </row>
    <row r="300" spans="1:6">
      <c r="A300" s="72"/>
      <c r="B300" s="98"/>
      <c r="C300" s="17"/>
      <c r="D300" s="17"/>
      <c r="E300" s="316"/>
      <c r="F300" s="310"/>
    </row>
    <row r="301" spans="1:6">
      <c r="A301" s="72"/>
      <c r="B301" s="98"/>
      <c r="C301" s="17"/>
      <c r="D301" s="17"/>
      <c r="E301" s="316"/>
      <c r="F301" s="310"/>
    </row>
    <row r="302" spans="1:6">
      <c r="A302" s="72"/>
      <c r="B302" s="98"/>
      <c r="C302" s="17"/>
      <c r="D302" s="17"/>
      <c r="E302" s="316"/>
      <c r="F302" s="310"/>
    </row>
    <row r="303" spans="1:6">
      <c r="A303" s="72"/>
      <c r="B303" s="98"/>
      <c r="C303" s="17"/>
      <c r="D303" s="17"/>
      <c r="E303" s="316"/>
      <c r="F303" s="310"/>
    </row>
    <row r="304" spans="1:6">
      <c r="A304" s="72"/>
      <c r="B304" s="98"/>
      <c r="C304" s="17"/>
      <c r="D304" s="17"/>
      <c r="E304" s="316"/>
      <c r="F304" s="310"/>
    </row>
    <row r="305" spans="1:6">
      <c r="A305" s="72"/>
      <c r="B305" s="98"/>
      <c r="C305" s="17"/>
      <c r="D305" s="17"/>
      <c r="E305" s="316"/>
      <c r="F305" s="310"/>
    </row>
    <row r="306" spans="1:6">
      <c r="A306" s="72"/>
      <c r="B306" s="98"/>
      <c r="C306" s="17"/>
      <c r="D306" s="17"/>
      <c r="E306" s="316"/>
      <c r="F306" s="310"/>
    </row>
    <row r="307" spans="1:6" ht="15.75" thickBot="1">
      <c r="A307" s="112"/>
      <c r="B307" s="322"/>
      <c r="C307" s="113"/>
      <c r="D307" s="113"/>
      <c r="E307" s="336"/>
      <c r="F307" s="337"/>
    </row>
    <row r="308" spans="1:6">
      <c r="A308" s="17"/>
      <c r="B308" s="17"/>
      <c r="C308" s="17"/>
      <c r="D308" s="17"/>
      <c r="E308" s="17"/>
      <c r="F308" s="17"/>
    </row>
    <row r="309" spans="1:6">
      <c r="A309" s="69" t="s">
        <v>5728</v>
      </c>
      <c r="B309" s="69"/>
      <c r="C309" s="69"/>
      <c r="D309" s="69"/>
      <c r="E309" s="69"/>
      <c r="F309" s="69"/>
    </row>
  </sheetData>
  <sortState ref="C76:F119">
    <sortCondition ref="C76"/>
  </sortState>
  <printOptions horizontalCentered="1"/>
  <pageMargins left="0.5" right="0.5" top="0.5" bottom="0.5" header="0.5" footer="0.5"/>
  <pageSetup scale="65" orientation="portrait" r:id="rId1"/>
  <headerFooter alignWithMargins="0"/>
  <rowBreaks count="4" manualBreakCount="4">
    <brk id="64" max="5" man="1"/>
    <brk id="127" max="5" man="1"/>
    <brk id="188" max="5" man="1"/>
    <brk id="249"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87"/>
  <sheetViews>
    <sheetView defaultGridColor="0" view="pageBreakPreview" colorId="22" zoomScale="80" zoomScaleNormal="100" zoomScaleSheetLayoutView="80" workbookViewId="0"/>
  </sheetViews>
  <sheetFormatPr defaultColWidth="9.6640625" defaultRowHeight="15"/>
  <cols>
    <col min="1" max="1" width="5.6640625" style="9" customWidth="1"/>
    <col min="2" max="2" width="41.6640625" style="9" customWidth="1"/>
    <col min="3" max="3" width="20.88671875" style="9" customWidth="1"/>
    <col min="4" max="4" width="19.6640625" style="9" customWidth="1"/>
    <col min="5" max="5" width="19.77734375" style="9" customWidth="1"/>
    <col min="6" max="6" width="2.6640625" style="9" customWidth="1"/>
    <col min="7" max="8" width="17.6640625" style="9" customWidth="1"/>
    <col min="9" max="9" width="21.6640625" style="9" customWidth="1"/>
    <col min="10" max="10" width="16.6640625" style="9" customWidth="1"/>
    <col min="11" max="12" width="15.6640625" style="9" customWidth="1"/>
    <col min="13" max="13" width="5.6640625" style="9" customWidth="1"/>
    <col min="14" max="16384" width="9.6640625" style="9"/>
  </cols>
  <sheetData>
    <row r="1" spans="1:20">
      <c r="A1" s="29" t="s">
        <v>1804</v>
      </c>
      <c r="B1" s="229"/>
      <c r="C1" s="66" t="s">
        <v>3296</v>
      </c>
      <c r="D1" s="230" t="s">
        <v>1806</v>
      </c>
      <c r="E1" s="67" t="s">
        <v>1807</v>
      </c>
      <c r="F1" s="29" t="s">
        <v>1804</v>
      </c>
      <c r="G1" s="66"/>
      <c r="H1" s="229"/>
      <c r="I1" s="66" t="s">
        <v>3296</v>
      </c>
      <c r="J1" s="231" t="s">
        <v>1806</v>
      </c>
      <c r="K1" s="229"/>
      <c r="L1" s="66" t="s">
        <v>1807</v>
      </c>
      <c r="M1" s="67"/>
      <c r="N1" s="17"/>
      <c r="O1" s="17"/>
      <c r="P1" s="17"/>
      <c r="Q1" s="17"/>
      <c r="R1" s="17"/>
      <c r="S1" s="17"/>
      <c r="T1" s="17"/>
    </row>
    <row r="2" spans="1:20">
      <c r="A2" s="72" t="str">
        <f>'Data Sheet'!$C$25</f>
        <v>Orange &amp; Rockland Utilities, Inc</v>
      </c>
      <c r="B2" s="81"/>
      <c r="C2" s="17" t="s">
        <v>1823</v>
      </c>
      <c r="D2" s="78" t="s">
        <v>3315</v>
      </c>
      <c r="E2" s="73"/>
      <c r="F2" s="72" t="str">
        <f>'Data Sheet'!$C$25</f>
        <v>Orange &amp; Rockland Utilities, Inc</v>
      </c>
      <c r="G2" s="17"/>
      <c r="H2" s="81"/>
      <c r="I2" s="17" t="s">
        <v>1823</v>
      </c>
      <c r="J2" s="98" t="s">
        <v>3315</v>
      </c>
      <c r="K2" s="81"/>
      <c r="L2" s="17"/>
      <c r="M2" s="73"/>
      <c r="N2" s="17"/>
      <c r="O2" s="17"/>
      <c r="P2" s="17"/>
      <c r="Q2" s="17"/>
      <c r="R2" s="17"/>
      <c r="S2" s="17"/>
      <c r="T2" s="17"/>
    </row>
    <row r="3" spans="1:20" ht="15" customHeight="1">
      <c r="A3" s="74"/>
      <c r="B3" s="118"/>
      <c r="C3" s="118" t="s">
        <v>2998</v>
      </c>
      <c r="D3" s="691" t="str">
        <f>'Data Sheet'!$C$40</f>
        <v>April 30, 2017</v>
      </c>
      <c r="E3" s="111" t="str">
        <f>'Data Sheet'!$C$38</f>
        <v>December 31, 2016</v>
      </c>
      <c r="F3" s="74"/>
      <c r="G3" s="77"/>
      <c r="H3" s="118"/>
      <c r="I3" s="77" t="s">
        <v>2998</v>
      </c>
      <c r="J3" s="684" t="str">
        <f>'Data Sheet'!$C$40</f>
        <v>April 30, 2017</v>
      </c>
      <c r="K3" s="118"/>
      <c r="L3" s="105" t="str">
        <f>'Data Sheet'!$C$38</f>
        <v>December 31, 2016</v>
      </c>
      <c r="M3" s="76"/>
      <c r="N3" s="17"/>
      <c r="O3" s="683"/>
      <c r="P3" s="17"/>
      <c r="Q3" s="17"/>
      <c r="R3" s="17"/>
      <c r="S3" s="17"/>
      <c r="T3" s="17"/>
    </row>
    <row r="4" spans="1:20" ht="15" customHeight="1">
      <c r="A4" s="262"/>
      <c r="B4" s="233" t="s">
        <v>588</v>
      </c>
      <c r="C4" s="233"/>
      <c r="D4" s="233"/>
      <c r="E4" s="234"/>
      <c r="F4" s="262"/>
      <c r="G4" s="233" t="s">
        <v>589</v>
      </c>
      <c r="H4" s="233"/>
      <c r="I4" s="233"/>
      <c r="J4" s="233"/>
      <c r="K4" s="233"/>
      <c r="L4" s="233"/>
      <c r="M4" s="234"/>
      <c r="N4" s="17"/>
      <c r="O4" s="17"/>
      <c r="P4" s="17"/>
      <c r="Q4" s="17"/>
      <c r="R4" s="17"/>
      <c r="S4" s="17"/>
      <c r="T4" s="17"/>
    </row>
    <row r="5" spans="1:20">
      <c r="A5" s="682"/>
      <c r="B5" s="391"/>
      <c r="C5" s="391"/>
      <c r="D5" s="391"/>
      <c r="E5" s="694"/>
      <c r="F5" s="72"/>
      <c r="G5" s="17"/>
      <c r="H5" s="17"/>
      <c r="I5" s="17"/>
      <c r="J5" s="17"/>
      <c r="K5" s="17"/>
      <c r="L5" s="17"/>
      <c r="M5" s="73"/>
      <c r="N5" s="17"/>
      <c r="O5" s="17"/>
      <c r="P5" s="17"/>
      <c r="Q5" s="17"/>
      <c r="R5" s="17"/>
      <c r="S5" s="17"/>
      <c r="T5" s="17"/>
    </row>
    <row r="6" spans="1:20">
      <c r="A6" s="3493" t="s">
        <v>3858</v>
      </c>
      <c r="B6" s="3494"/>
      <c r="C6" s="3494"/>
      <c r="D6" s="3494"/>
      <c r="E6" s="3490"/>
      <c r="F6" s="3493" t="s">
        <v>590</v>
      </c>
      <c r="G6" s="3489"/>
      <c r="H6" s="3489"/>
      <c r="I6" s="3489"/>
      <c r="J6" s="3489"/>
      <c r="K6" s="3489"/>
      <c r="L6" s="3489"/>
      <c r="M6" s="237"/>
      <c r="N6" s="17"/>
      <c r="O6" s="17"/>
      <c r="P6" s="17"/>
      <c r="Q6" s="17"/>
      <c r="R6" s="17"/>
      <c r="S6" s="17"/>
      <c r="T6" s="17"/>
    </row>
    <row r="7" spans="1:20">
      <c r="A7" s="3493" t="s">
        <v>3859</v>
      </c>
      <c r="B7" s="3494"/>
      <c r="C7" s="3494"/>
      <c r="D7" s="3494"/>
      <c r="E7" s="3490"/>
      <c r="F7" s="3493" t="s">
        <v>3862</v>
      </c>
      <c r="G7" s="3489"/>
      <c r="H7" s="3489"/>
      <c r="I7" s="3489"/>
      <c r="J7" s="3489"/>
      <c r="K7" s="3489"/>
      <c r="L7" s="3489"/>
      <c r="M7" s="237"/>
      <c r="N7" s="17"/>
      <c r="O7" s="17"/>
      <c r="P7" s="17"/>
      <c r="Q7" s="17"/>
      <c r="R7" s="17"/>
      <c r="S7" s="17"/>
      <c r="T7" s="17"/>
    </row>
    <row r="8" spans="1:20">
      <c r="A8" s="3493" t="s">
        <v>3861</v>
      </c>
      <c r="B8" s="3494"/>
      <c r="C8" s="3494"/>
      <c r="D8" s="3494"/>
      <c r="E8" s="3490"/>
      <c r="F8" s="3493" t="s">
        <v>933</v>
      </c>
      <c r="G8" s="3489"/>
      <c r="H8" s="3489"/>
      <c r="I8" s="3489"/>
      <c r="J8" s="3489"/>
      <c r="K8" s="3489"/>
      <c r="L8" s="3489"/>
      <c r="M8" s="237"/>
      <c r="N8" s="17"/>
      <c r="O8" s="17"/>
      <c r="P8" s="17"/>
      <c r="Q8" s="17"/>
      <c r="R8" s="17"/>
      <c r="S8" s="17"/>
      <c r="T8" s="17"/>
    </row>
    <row r="9" spans="1:20">
      <c r="A9" s="3493" t="s">
        <v>3860</v>
      </c>
      <c r="B9" s="3494"/>
      <c r="C9" s="3494"/>
      <c r="D9" s="3494"/>
      <c r="E9" s="3490"/>
      <c r="F9" s="3493" t="s">
        <v>3863</v>
      </c>
      <c r="G9" s="3489"/>
      <c r="H9" s="3489"/>
      <c r="I9" s="3489"/>
      <c r="J9" s="3489"/>
      <c r="K9" s="3489"/>
      <c r="L9" s="3489"/>
      <c r="M9" s="237"/>
      <c r="N9" s="17"/>
      <c r="O9" s="17"/>
      <c r="P9" s="17"/>
      <c r="Q9" s="17"/>
      <c r="R9" s="17"/>
      <c r="S9" s="17"/>
      <c r="T9" s="17"/>
    </row>
    <row r="10" spans="1:20">
      <c r="A10" s="3493" t="s">
        <v>934</v>
      </c>
      <c r="B10" s="3494"/>
      <c r="C10" s="3494"/>
      <c r="D10" s="3494"/>
      <c r="E10" s="3490"/>
      <c r="F10" s="3493" t="s">
        <v>3864</v>
      </c>
      <c r="G10" s="3489"/>
      <c r="H10" s="3489"/>
      <c r="I10" s="3489"/>
      <c r="J10" s="3489"/>
      <c r="K10" s="3489"/>
      <c r="L10" s="3489"/>
      <c r="M10" s="237"/>
      <c r="N10" s="17"/>
      <c r="O10" s="17"/>
      <c r="P10" s="17"/>
      <c r="Q10" s="17"/>
      <c r="R10" s="17"/>
      <c r="S10" s="17"/>
      <c r="T10" s="17"/>
    </row>
    <row r="11" spans="1:20">
      <c r="A11" s="3493" t="s">
        <v>935</v>
      </c>
      <c r="B11" s="3494"/>
      <c r="C11" s="3494"/>
      <c r="D11" s="3494"/>
      <c r="E11" s="3490"/>
      <c r="F11" s="72"/>
      <c r="G11" s="17"/>
      <c r="H11" s="17"/>
      <c r="I11" s="17"/>
      <c r="J11" s="17"/>
      <c r="K11" s="17"/>
      <c r="L11" s="17"/>
      <c r="M11" s="73"/>
      <c r="N11" s="17"/>
      <c r="O11" s="17"/>
      <c r="P11" s="17"/>
      <c r="Q11" s="17"/>
      <c r="R11" s="17"/>
      <c r="S11" s="17"/>
      <c r="T11" s="17"/>
    </row>
    <row r="12" spans="1:20">
      <c r="A12" s="3493" t="s">
        <v>936</v>
      </c>
      <c r="B12" s="3494"/>
      <c r="C12" s="3494"/>
      <c r="D12" s="3494"/>
      <c r="E12" s="3490"/>
      <c r="F12" s="72"/>
      <c r="G12" s="17"/>
      <c r="H12" s="17"/>
      <c r="I12" s="17"/>
      <c r="J12" s="17"/>
      <c r="K12" s="17"/>
      <c r="L12" s="17"/>
      <c r="M12" s="73"/>
      <c r="N12" s="17"/>
      <c r="O12" s="17"/>
      <c r="P12" s="17"/>
      <c r="Q12" s="17"/>
      <c r="R12" s="17"/>
      <c r="S12" s="17"/>
      <c r="T12" s="17"/>
    </row>
    <row r="13" spans="1:20">
      <c r="A13" s="74"/>
      <c r="B13" s="77"/>
      <c r="C13" s="77"/>
      <c r="D13" s="77"/>
      <c r="E13" s="76"/>
      <c r="F13" s="74"/>
      <c r="G13" s="77"/>
      <c r="H13" s="77"/>
      <c r="I13" s="77"/>
      <c r="J13" s="77"/>
      <c r="K13" s="77"/>
      <c r="L13" s="77"/>
      <c r="M13" s="76"/>
      <c r="N13" s="17"/>
      <c r="O13" s="17"/>
      <c r="P13" s="17"/>
      <c r="Q13" s="17"/>
      <c r="R13" s="17"/>
      <c r="S13" s="17"/>
      <c r="T13" s="17"/>
    </row>
    <row r="14" spans="1:20">
      <c r="A14" s="240"/>
      <c r="B14" s="98"/>
      <c r="C14" s="637" t="s">
        <v>1791</v>
      </c>
      <c r="D14" s="638" t="s">
        <v>937</v>
      </c>
      <c r="E14" s="400" t="s">
        <v>938</v>
      </c>
      <c r="F14" s="3545" t="s">
        <v>939</v>
      </c>
      <c r="G14" s="3546"/>
      <c r="H14" s="3547"/>
      <c r="I14" s="98"/>
      <c r="J14" s="17" t="s">
        <v>940</v>
      </c>
      <c r="K14" s="17"/>
      <c r="L14" s="17"/>
      <c r="M14" s="83"/>
      <c r="N14" s="17"/>
      <c r="O14" s="17"/>
      <c r="P14" s="17"/>
      <c r="Q14" s="17"/>
      <c r="R14" s="17"/>
      <c r="S14" s="17"/>
      <c r="T14" s="17"/>
    </row>
    <row r="15" spans="1:20">
      <c r="A15" s="240"/>
      <c r="B15" s="291" t="s">
        <v>941</v>
      </c>
      <c r="C15" s="638" t="s">
        <v>942</v>
      </c>
      <c r="D15" s="638" t="s">
        <v>943</v>
      </c>
      <c r="E15" s="400" t="s">
        <v>944</v>
      </c>
      <c r="F15" s="3548" t="s">
        <v>945</v>
      </c>
      <c r="G15" s="3502"/>
      <c r="H15" s="3549"/>
      <c r="I15" s="105"/>
      <c r="J15" s="77"/>
      <c r="K15" s="77"/>
      <c r="L15" s="77"/>
      <c r="M15" s="83"/>
      <c r="N15" s="17"/>
      <c r="O15" s="17"/>
      <c r="P15" s="17"/>
      <c r="Q15" s="17"/>
      <c r="R15" s="17"/>
      <c r="S15" s="17"/>
      <c r="T15" s="17"/>
    </row>
    <row r="16" spans="1:20">
      <c r="A16" s="240"/>
      <c r="B16" s="291" t="s">
        <v>946</v>
      </c>
      <c r="C16" s="638" t="s">
        <v>947</v>
      </c>
      <c r="D16" s="638" t="s">
        <v>948</v>
      </c>
      <c r="E16" s="400" t="s">
        <v>2524</v>
      </c>
      <c r="F16" s="3548" t="s">
        <v>949</v>
      </c>
      <c r="G16" s="3502"/>
      <c r="H16" s="3549"/>
      <c r="I16" s="98" t="s">
        <v>950</v>
      </c>
      <c r="J16" s="17"/>
      <c r="K16" s="98" t="s">
        <v>951</v>
      </c>
      <c r="L16" s="17"/>
      <c r="M16" s="83"/>
      <c r="N16" s="17"/>
      <c r="O16" s="17"/>
      <c r="P16" s="17"/>
      <c r="Q16" s="17"/>
      <c r="R16" s="17"/>
      <c r="S16" s="17"/>
      <c r="T16" s="17"/>
    </row>
    <row r="17" spans="1:20">
      <c r="A17" s="240"/>
      <c r="B17" s="98"/>
      <c r="C17" s="638" t="s">
        <v>952</v>
      </c>
      <c r="D17" s="638" t="s">
        <v>953</v>
      </c>
      <c r="E17" s="73"/>
      <c r="F17" s="3548" t="s">
        <v>954</v>
      </c>
      <c r="G17" s="3502"/>
      <c r="H17" s="3549"/>
      <c r="I17" s="98" t="s">
        <v>955</v>
      </c>
      <c r="J17" s="17"/>
      <c r="K17" s="98" t="s">
        <v>956</v>
      </c>
      <c r="L17" s="17"/>
      <c r="M17" s="83"/>
      <c r="N17" s="17"/>
      <c r="O17" s="17"/>
      <c r="P17" s="17"/>
      <c r="Q17" s="17"/>
      <c r="R17" s="17"/>
      <c r="S17" s="17"/>
      <c r="T17" s="17"/>
    </row>
    <row r="18" spans="1:20">
      <c r="A18" s="240"/>
      <c r="B18" s="98"/>
      <c r="C18" s="78"/>
      <c r="D18" s="78"/>
      <c r="E18" s="73"/>
      <c r="F18" s="74"/>
      <c r="G18" s="77"/>
      <c r="H18" s="17"/>
      <c r="I18" s="105"/>
      <c r="J18" s="77"/>
      <c r="K18" s="105"/>
      <c r="L18" s="77"/>
      <c r="M18" s="111"/>
      <c r="N18" s="17"/>
      <c r="O18" s="17"/>
      <c r="P18" s="17"/>
      <c r="Q18" s="17"/>
      <c r="R18" s="17"/>
      <c r="S18" s="17"/>
      <c r="T18" s="17"/>
    </row>
    <row r="19" spans="1:20">
      <c r="A19" s="240" t="s">
        <v>1733</v>
      </c>
      <c r="B19" s="98"/>
      <c r="C19" s="78"/>
      <c r="D19" s="78"/>
      <c r="E19" s="73"/>
      <c r="F19" s="87"/>
      <c r="G19" s="652" t="s">
        <v>957</v>
      </c>
      <c r="H19" s="654" t="s">
        <v>1845</v>
      </c>
      <c r="I19" s="291" t="s">
        <v>957</v>
      </c>
      <c r="J19" s="291" t="s">
        <v>958</v>
      </c>
      <c r="K19" s="291" t="s">
        <v>957</v>
      </c>
      <c r="L19" s="291" t="s">
        <v>1845</v>
      </c>
      <c r="M19" s="239" t="s">
        <v>1733</v>
      </c>
      <c r="N19" s="17"/>
      <c r="O19" s="17"/>
      <c r="P19" s="17"/>
      <c r="Q19" s="17"/>
      <c r="R19" s="17"/>
      <c r="S19" s="17"/>
      <c r="T19" s="17"/>
    </row>
    <row r="20" spans="1:20">
      <c r="A20" s="241" t="s">
        <v>1736</v>
      </c>
      <c r="B20" s="325" t="s">
        <v>3026</v>
      </c>
      <c r="C20" s="650" t="s">
        <v>3027</v>
      </c>
      <c r="D20" s="650" t="s">
        <v>3028</v>
      </c>
      <c r="E20" s="528" t="s">
        <v>3029</v>
      </c>
      <c r="F20" s="74"/>
      <c r="G20" s="651" t="s">
        <v>2353</v>
      </c>
      <c r="H20" s="325" t="s">
        <v>2354</v>
      </c>
      <c r="I20" s="325" t="s">
        <v>2355</v>
      </c>
      <c r="J20" s="325" t="s">
        <v>2356</v>
      </c>
      <c r="K20" s="325" t="s">
        <v>2357</v>
      </c>
      <c r="L20" s="325" t="s">
        <v>2358</v>
      </c>
      <c r="M20" s="242" t="s">
        <v>1736</v>
      </c>
      <c r="N20" s="17"/>
      <c r="O20" s="17"/>
      <c r="P20" s="17"/>
      <c r="Q20" s="17"/>
      <c r="R20" s="17"/>
      <c r="S20" s="17"/>
      <c r="T20" s="17"/>
    </row>
    <row r="21" spans="1:20">
      <c r="A21" s="240">
        <v>1</v>
      </c>
      <c r="B21" s="298" t="s">
        <v>959</v>
      </c>
      <c r="C21" s="2952">
        <v>1000</v>
      </c>
      <c r="D21" s="2956">
        <v>5</v>
      </c>
      <c r="E21" s="2953"/>
      <c r="F21" s="2954"/>
      <c r="G21" s="2544">
        <v>1000</v>
      </c>
      <c r="H21" s="2955">
        <v>5000</v>
      </c>
      <c r="I21" s="2952"/>
      <c r="J21" s="2952"/>
      <c r="K21" s="2952"/>
      <c r="L21" s="2952"/>
      <c r="M21" s="342">
        <v>1</v>
      </c>
      <c r="N21" s="305"/>
      <c r="O21" s="305"/>
      <c r="P21" s="17"/>
      <c r="Q21" s="17"/>
      <c r="R21" s="17"/>
      <c r="S21" s="17"/>
      <c r="T21" s="17"/>
    </row>
    <row r="22" spans="1:20">
      <c r="A22" s="240">
        <v>2</v>
      </c>
      <c r="B22" s="98" t="s">
        <v>4829</v>
      </c>
      <c r="C22" s="306">
        <v>1000</v>
      </c>
      <c r="D22" s="343"/>
      <c r="E22" s="344"/>
      <c r="F22" s="345"/>
      <c r="G22" s="305">
        <v>1000</v>
      </c>
      <c r="H22" s="311">
        <v>5000</v>
      </c>
      <c r="I22" s="306"/>
      <c r="J22" s="311"/>
      <c r="K22" s="306"/>
      <c r="L22" s="311"/>
      <c r="M22" s="342">
        <v>2</v>
      </c>
      <c r="N22" s="305"/>
      <c r="O22" s="305"/>
      <c r="P22" s="17"/>
      <c r="Q22" s="17"/>
      <c r="R22" s="17"/>
      <c r="S22" s="17"/>
      <c r="T22" s="17"/>
    </row>
    <row r="23" spans="1:20">
      <c r="A23" s="240">
        <v>3</v>
      </c>
      <c r="B23" s="98"/>
      <c r="C23" s="306"/>
      <c r="D23" s="346"/>
      <c r="E23" s="347"/>
      <c r="F23" s="345"/>
      <c r="G23" s="305"/>
      <c r="H23" s="306"/>
      <c r="I23" s="306"/>
      <c r="J23" s="306"/>
      <c r="K23" s="306"/>
      <c r="L23" s="306"/>
      <c r="M23" s="342">
        <v>3</v>
      </c>
      <c r="N23" s="305"/>
      <c r="O23" s="305"/>
      <c r="P23" s="17"/>
      <c r="Q23" s="17"/>
      <c r="R23" s="17"/>
      <c r="S23" s="17"/>
      <c r="T23" s="17"/>
    </row>
    <row r="24" spans="1:20" ht="45">
      <c r="A24" s="240">
        <v>4</v>
      </c>
      <c r="B24" s="2957" t="s">
        <v>4830</v>
      </c>
      <c r="C24" s="306"/>
      <c r="D24" s="346"/>
      <c r="E24" s="347"/>
      <c r="F24" s="345"/>
      <c r="G24" s="305"/>
      <c r="H24" s="306"/>
      <c r="I24" s="306"/>
      <c r="J24" s="306"/>
      <c r="K24" s="306"/>
      <c r="L24" s="306"/>
      <c r="M24" s="342">
        <v>4</v>
      </c>
      <c r="N24" s="305"/>
      <c r="O24" s="305"/>
      <c r="P24" s="17"/>
      <c r="Q24" s="17"/>
      <c r="R24" s="17"/>
      <c r="S24" s="17"/>
      <c r="T24" s="17"/>
    </row>
    <row r="25" spans="1:20">
      <c r="A25" s="240">
        <v>5</v>
      </c>
      <c r="B25" s="98"/>
      <c r="C25" s="306"/>
      <c r="D25" s="346"/>
      <c r="E25" s="347"/>
      <c r="F25" s="345"/>
      <c r="G25" s="305"/>
      <c r="H25" s="306"/>
      <c r="I25" s="306"/>
      <c r="J25" s="306"/>
      <c r="K25" s="306"/>
      <c r="L25" s="306"/>
      <c r="M25" s="342">
        <v>5</v>
      </c>
      <c r="N25" s="305"/>
      <c r="O25" s="305"/>
      <c r="P25" s="17"/>
      <c r="Q25" s="17"/>
      <c r="R25" s="17"/>
      <c r="S25" s="17"/>
      <c r="T25" s="17"/>
    </row>
    <row r="26" spans="1:20">
      <c r="A26" s="240">
        <v>6</v>
      </c>
      <c r="B26" s="98"/>
      <c r="C26" s="306"/>
      <c r="D26" s="346"/>
      <c r="E26" s="347"/>
      <c r="F26" s="345"/>
      <c r="G26" s="305"/>
      <c r="H26" s="306"/>
      <c r="I26" s="306"/>
      <c r="J26" s="306"/>
      <c r="K26" s="306"/>
      <c r="L26" s="306"/>
      <c r="M26" s="342">
        <v>6</v>
      </c>
      <c r="N26" s="305"/>
      <c r="O26" s="305"/>
      <c r="P26" s="17"/>
      <c r="Q26" s="17"/>
      <c r="R26" s="17"/>
      <c r="S26" s="17"/>
      <c r="T26" s="17"/>
    </row>
    <row r="27" spans="1:20">
      <c r="A27" s="240">
        <v>7</v>
      </c>
      <c r="B27" s="98"/>
      <c r="C27" s="306"/>
      <c r="D27" s="346"/>
      <c r="E27" s="347"/>
      <c r="F27" s="345"/>
      <c r="G27" s="305"/>
      <c r="H27" s="306"/>
      <c r="I27" s="306"/>
      <c r="J27" s="306"/>
      <c r="K27" s="306"/>
      <c r="L27" s="306"/>
      <c r="M27" s="342">
        <v>7</v>
      </c>
      <c r="N27" s="305"/>
      <c r="O27" s="305"/>
      <c r="P27" s="17"/>
      <c r="Q27" s="17"/>
      <c r="R27" s="17"/>
      <c r="S27" s="17"/>
      <c r="T27" s="17"/>
    </row>
    <row r="28" spans="1:20">
      <c r="A28" s="240">
        <v>8</v>
      </c>
      <c r="B28" s="98"/>
      <c r="C28" s="306"/>
      <c r="D28" s="346"/>
      <c r="E28" s="347"/>
      <c r="F28" s="345"/>
      <c r="G28" s="305"/>
      <c r="H28" s="306"/>
      <c r="I28" s="306"/>
      <c r="J28" s="306"/>
      <c r="K28" s="306"/>
      <c r="L28" s="306"/>
      <c r="M28" s="342">
        <v>8</v>
      </c>
      <c r="N28" s="305"/>
      <c r="O28" s="305"/>
      <c r="P28" s="17"/>
      <c r="Q28" s="17"/>
      <c r="R28" s="17"/>
      <c r="S28" s="17"/>
      <c r="T28" s="17"/>
    </row>
    <row r="29" spans="1:20">
      <c r="A29" s="240">
        <v>9</v>
      </c>
      <c r="B29" s="98"/>
      <c r="C29" s="306"/>
      <c r="D29" s="346"/>
      <c r="E29" s="347"/>
      <c r="F29" s="345"/>
      <c r="G29" s="305"/>
      <c r="H29" s="306"/>
      <c r="I29" s="306"/>
      <c r="J29" s="306"/>
      <c r="K29" s="306"/>
      <c r="L29" s="306"/>
      <c r="M29" s="342">
        <v>9</v>
      </c>
      <c r="N29" s="305"/>
      <c r="O29" s="305"/>
      <c r="P29" s="17"/>
      <c r="Q29" s="17"/>
      <c r="R29" s="17"/>
      <c r="S29" s="17"/>
      <c r="T29" s="17"/>
    </row>
    <row r="30" spans="1:20">
      <c r="A30" s="240">
        <v>10</v>
      </c>
      <c r="B30" s="98"/>
      <c r="C30" s="306"/>
      <c r="D30" s="346"/>
      <c r="E30" s="347"/>
      <c r="F30" s="345"/>
      <c r="G30" s="305"/>
      <c r="H30" s="306"/>
      <c r="I30" s="306"/>
      <c r="J30" s="306"/>
      <c r="K30" s="306"/>
      <c r="L30" s="306"/>
      <c r="M30" s="342">
        <v>10</v>
      </c>
      <c r="N30" s="305"/>
      <c r="O30" s="305"/>
      <c r="P30" s="17"/>
      <c r="Q30" s="17"/>
      <c r="R30" s="17"/>
      <c r="S30" s="17"/>
      <c r="T30" s="17"/>
    </row>
    <row r="31" spans="1:20">
      <c r="A31" s="240">
        <v>11</v>
      </c>
      <c r="B31" s="98"/>
      <c r="C31" s="306"/>
      <c r="D31" s="346"/>
      <c r="E31" s="347"/>
      <c r="F31" s="345"/>
      <c r="G31" s="305"/>
      <c r="H31" s="306"/>
      <c r="I31" s="306"/>
      <c r="J31" s="306"/>
      <c r="K31" s="306"/>
      <c r="L31" s="306"/>
      <c r="M31" s="342">
        <v>11</v>
      </c>
      <c r="N31" s="305"/>
      <c r="O31" s="305"/>
      <c r="P31" s="17"/>
      <c r="Q31" s="17"/>
      <c r="R31" s="17"/>
      <c r="S31" s="17"/>
      <c r="T31" s="17"/>
    </row>
    <row r="32" spans="1:20">
      <c r="A32" s="240">
        <v>12</v>
      </c>
      <c r="B32" s="98"/>
      <c r="C32" s="306"/>
      <c r="D32" s="346"/>
      <c r="E32" s="347"/>
      <c r="F32" s="345"/>
      <c r="G32" s="305"/>
      <c r="H32" s="306"/>
      <c r="I32" s="306"/>
      <c r="J32" s="306"/>
      <c r="K32" s="306"/>
      <c r="L32" s="306"/>
      <c r="M32" s="342">
        <v>12</v>
      </c>
      <c r="N32" s="305"/>
      <c r="O32" s="305"/>
      <c r="P32" s="17"/>
      <c r="Q32" s="17"/>
      <c r="R32" s="17"/>
      <c r="S32" s="17"/>
      <c r="T32" s="17"/>
    </row>
    <row r="33" spans="1:20">
      <c r="A33" s="240">
        <v>13</v>
      </c>
      <c r="B33" s="98"/>
      <c r="C33" s="306"/>
      <c r="D33" s="346"/>
      <c r="E33" s="347"/>
      <c r="F33" s="345"/>
      <c r="G33" s="305"/>
      <c r="H33" s="306"/>
      <c r="I33" s="306"/>
      <c r="J33" s="306"/>
      <c r="K33" s="306"/>
      <c r="L33" s="306"/>
      <c r="M33" s="342">
        <v>13</v>
      </c>
      <c r="N33" s="305"/>
      <c r="O33" s="305"/>
      <c r="P33" s="17"/>
      <c r="Q33" s="17"/>
      <c r="R33" s="17"/>
      <c r="S33" s="17"/>
      <c r="T33" s="17"/>
    </row>
    <row r="34" spans="1:20">
      <c r="A34" s="240">
        <v>14</v>
      </c>
      <c r="B34" s="98"/>
      <c r="C34" s="306"/>
      <c r="D34" s="346"/>
      <c r="E34" s="347"/>
      <c r="F34" s="345"/>
      <c r="G34" s="305"/>
      <c r="H34" s="306"/>
      <c r="I34" s="306"/>
      <c r="J34" s="306"/>
      <c r="K34" s="306"/>
      <c r="L34" s="306"/>
      <c r="M34" s="342">
        <v>14</v>
      </c>
      <c r="N34" s="305"/>
      <c r="O34" s="305"/>
      <c r="P34" s="17"/>
      <c r="Q34" s="17"/>
      <c r="R34" s="17"/>
      <c r="S34" s="17"/>
      <c r="T34" s="17"/>
    </row>
    <row r="35" spans="1:20">
      <c r="A35" s="240">
        <v>15</v>
      </c>
      <c r="B35" s="98"/>
      <c r="C35" s="306"/>
      <c r="D35" s="346"/>
      <c r="E35" s="347"/>
      <c r="F35" s="72"/>
      <c r="G35" s="305"/>
      <c r="H35" s="306"/>
      <c r="I35" s="98"/>
      <c r="J35" s="306"/>
      <c r="K35" s="306"/>
      <c r="L35" s="306"/>
      <c r="M35" s="239">
        <v>15</v>
      </c>
      <c r="N35" s="17"/>
      <c r="O35" s="17"/>
      <c r="P35" s="17"/>
      <c r="Q35" s="17"/>
      <c r="R35" s="17"/>
      <c r="S35" s="17"/>
      <c r="T35" s="17"/>
    </row>
    <row r="36" spans="1:20">
      <c r="A36" s="240">
        <v>16</v>
      </c>
      <c r="B36" s="98"/>
      <c r="C36" s="306"/>
      <c r="D36" s="346"/>
      <c r="E36" s="347"/>
      <c r="F36" s="345"/>
      <c r="G36" s="305"/>
      <c r="H36" s="306"/>
      <c r="I36" s="306"/>
      <c r="J36" s="306"/>
      <c r="K36" s="306"/>
      <c r="L36" s="306"/>
      <c r="M36" s="342">
        <v>16</v>
      </c>
      <c r="N36" s="305"/>
      <c r="O36" s="305"/>
      <c r="P36" s="17"/>
      <c r="Q36" s="17"/>
      <c r="R36" s="17"/>
      <c r="S36" s="17"/>
      <c r="T36" s="17"/>
    </row>
    <row r="37" spans="1:20">
      <c r="A37" s="240">
        <v>17</v>
      </c>
      <c r="B37" s="98"/>
      <c r="C37" s="306"/>
      <c r="D37" s="346"/>
      <c r="E37" s="347"/>
      <c r="F37" s="72"/>
      <c r="G37" s="305"/>
      <c r="H37" s="306"/>
      <c r="I37" s="98"/>
      <c r="J37" s="306"/>
      <c r="K37" s="306"/>
      <c r="L37" s="306"/>
      <c r="M37" s="342">
        <v>17</v>
      </c>
      <c r="N37" s="17"/>
      <c r="O37" s="17"/>
      <c r="P37" s="17"/>
      <c r="Q37" s="17"/>
      <c r="R37" s="17"/>
      <c r="S37" s="17"/>
      <c r="T37" s="17"/>
    </row>
    <row r="38" spans="1:20">
      <c r="A38" s="240">
        <v>18</v>
      </c>
      <c r="B38" s="98"/>
      <c r="C38" s="306"/>
      <c r="D38" s="346"/>
      <c r="E38" s="347"/>
      <c r="F38" s="345"/>
      <c r="G38" s="305"/>
      <c r="H38" s="306"/>
      <c r="I38" s="306"/>
      <c r="J38" s="306"/>
      <c r="K38" s="306"/>
      <c r="L38" s="306"/>
      <c r="M38" s="342">
        <v>18</v>
      </c>
      <c r="N38" s="305"/>
      <c r="O38" s="305"/>
      <c r="P38" s="17"/>
      <c r="Q38" s="17"/>
      <c r="R38" s="17"/>
      <c r="S38" s="17"/>
      <c r="T38" s="17"/>
    </row>
    <row r="39" spans="1:20">
      <c r="A39" s="240">
        <v>19</v>
      </c>
      <c r="B39" s="98"/>
      <c r="C39" s="316"/>
      <c r="D39" s="346"/>
      <c r="E39" s="347"/>
      <c r="F39" s="345"/>
      <c r="G39" s="348"/>
      <c r="H39" s="306"/>
      <c r="I39" s="306"/>
      <c r="J39" s="306"/>
      <c r="K39" s="306"/>
      <c r="L39" s="306"/>
      <c r="M39" s="342">
        <v>19</v>
      </c>
      <c r="N39" s="305"/>
      <c r="O39" s="305"/>
      <c r="P39" s="17"/>
      <c r="Q39" s="17"/>
      <c r="R39" s="17"/>
      <c r="S39" s="17"/>
      <c r="T39" s="17"/>
    </row>
    <row r="40" spans="1:20">
      <c r="A40" s="240">
        <v>20</v>
      </c>
      <c r="B40" s="291" t="s">
        <v>2338</v>
      </c>
      <c r="C40" s="268">
        <f>SUM(C21:C39)</f>
        <v>2000</v>
      </c>
      <c r="D40" s="316"/>
      <c r="E40" s="347"/>
      <c r="F40" s="349"/>
      <c r="G40" s="269">
        <f t="shared" ref="G40:L40" si="0">SUM(G21:G39)</f>
        <v>2000</v>
      </c>
      <c r="H40" s="266">
        <f t="shared" si="0"/>
        <v>10000</v>
      </c>
      <c r="I40" s="268">
        <f t="shared" si="0"/>
        <v>0</v>
      </c>
      <c r="J40" s="266">
        <f t="shared" si="0"/>
        <v>0</v>
      </c>
      <c r="K40" s="268">
        <f t="shared" si="0"/>
        <v>0</v>
      </c>
      <c r="L40" s="266">
        <f t="shared" si="0"/>
        <v>0</v>
      </c>
      <c r="M40" s="342">
        <v>20</v>
      </c>
      <c r="N40" s="305"/>
      <c r="O40" s="305"/>
      <c r="P40" s="17"/>
      <c r="Q40" s="17"/>
      <c r="R40" s="17"/>
      <c r="S40" s="17"/>
      <c r="T40" s="17"/>
    </row>
    <row r="41" spans="1:20">
      <c r="A41" s="240">
        <v>21</v>
      </c>
      <c r="B41" s="350"/>
      <c r="C41" s="351"/>
      <c r="D41" s="352"/>
      <c r="E41" s="353"/>
      <c r="F41" s="354"/>
      <c r="G41" s="355"/>
      <c r="H41" s="351"/>
      <c r="I41" s="351"/>
      <c r="J41" s="351"/>
      <c r="K41" s="351"/>
      <c r="L41" s="351"/>
      <c r="M41" s="342">
        <v>21</v>
      </c>
      <c r="N41" s="305"/>
      <c r="O41" s="305"/>
      <c r="P41" s="17"/>
      <c r="Q41" s="17"/>
      <c r="R41" s="17"/>
      <c r="S41" s="17"/>
      <c r="T41" s="17"/>
    </row>
    <row r="42" spans="1:20">
      <c r="A42" s="240">
        <v>22</v>
      </c>
      <c r="B42" s="298" t="s">
        <v>960</v>
      </c>
      <c r="C42" s="338"/>
      <c r="D42" s="339"/>
      <c r="E42" s="356"/>
      <c r="F42" s="340"/>
      <c r="G42" s="341"/>
      <c r="H42" s="338"/>
      <c r="I42" s="338"/>
      <c r="J42" s="338"/>
      <c r="K42" s="338"/>
      <c r="L42" s="338"/>
      <c r="M42" s="342">
        <v>22</v>
      </c>
      <c r="N42" s="305"/>
      <c r="O42" s="305"/>
      <c r="P42" s="17"/>
      <c r="Q42" s="17"/>
      <c r="R42" s="17"/>
      <c r="S42" s="17"/>
      <c r="T42" s="17"/>
    </row>
    <row r="43" spans="1:20">
      <c r="A43" s="240">
        <v>23</v>
      </c>
      <c r="B43" s="98"/>
      <c r="C43" s="306"/>
      <c r="D43" s="343"/>
      <c r="E43" s="344"/>
      <c r="F43" s="345"/>
      <c r="G43" s="305"/>
      <c r="H43" s="311"/>
      <c r="I43" s="306"/>
      <c r="J43" s="311"/>
      <c r="K43" s="306"/>
      <c r="L43" s="311"/>
      <c r="M43" s="342">
        <v>23</v>
      </c>
      <c r="N43" s="305"/>
      <c r="O43" s="305"/>
      <c r="P43" s="17"/>
      <c r="Q43" s="17"/>
      <c r="R43" s="17"/>
      <c r="S43" s="17"/>
      <c r="T43" s="17"/>
    </row>
    <row r="44" spans="1:20">
      <c r="A44" s="240">
        <v>24</v>
      </c>
      <c r="B44" s="306"/>
      <c r="C44" s="306"/>
      <c r="D44" s="316"/>
      <c r="E44" s="310"/>
      <c r="F44" s="345"/>
      <c r="G44" s="305"/>
      <c r="H44" s="306"/>
      <c r="I44" s="306"/>
      <c r="J44" s="306"/>
      <c r="K44" s="306"/>
      <c r="L44" s="306"/>
      <c r="M44" s="342">
        <v>24</v>
      </c>
      <c r="N44" s="305"/>
      <c r="O44" s="305"/>
      <c r="P44" s="17"/>
      <c r="Q44" s="17"/>
      <c r="R44" s="17"/>
      <c r="S44" s="17"/>
      <c r="T44" s="17"/>
    </row>
    <row r="45" spans="1:20">
      <c r="A45" s="240">
        <v>25</v>
      </c>
      <c r="B45" s="306"/>
      <c r="C45" s="306"/>
      <c r="D45" s="316"/>
      <c r="E45" s="310"/>
      <c r="F45" s="345"/>
      <c r="G45" s="305"/>
      <c r="H45" s="306"/>
      <c r="I45" s="306"/>
      <c r="J45" s="306"/>
      <c r="K45" s="306"/>
      <c r="L45" s="306"/>
      <c r="M45" s="342">
        <v>25</v>
      </c>
      <c r="N45" s="305"/>
      <c r="O45" s="305"/>
      <c r="P45" s="17"/>
      <c r="Q45" s="17"/>
      <c r="R45" s="17"/>
      <c r="S45" s="17"/>
      <c r="T45" s="17"/>
    </row>
    <row r="46" spans="1:20">
      <c r="A46" s="240">
        <v>26</v>
      </c>
      <c r="B46" s="306"/>
      <c r="C46" s="306"/>
      <c r="D46" s="316"/>
      <c r="E46" s="310"/>
      <c r="F46" s="345"/>
      <c r="G46" s="305"/>
      <c r="H46" s="306"/>
      <c r="I46" s="306"/>
      <c r="J46" s="306"/>
      <c r="K46" s="306"/>
      <c r="L46" s="306"/>
      <c r="M46" s="342">
        <v>26</v>
      </c>
      <c r="N46" s="305"/>
      <c r="O46" s="305"/>
      <c r="P46" s="17"/>
      <c r="Q46" s="17"/>
      <c r="R46" s="17"/>
      <c r="S46" s="17"/>
      <c r="T46" s="17"/>
    </row>
    <row r="47" spans="1:20">
      <c r="A47" s="240">
        <v>27</v>
      </c>
      <c r="B47" s="306"/>
      <c r="C47" s="306"/>
      <c r="D47" s="316"/>
      <c r="E47" s="310"/>
      <c r="F47" s="345"/>
      <c r="G47" s="305"/>
      <c r="H47" s="306"/>
      <c r="I47" s="306"/>
      <c r="J47" s="306"/>
      <c r="K47" s="306"/>
      <c r="L47" s="306"/>
      <c r="M47" s="342">
        <v>27</v>
      </c>
      <c r="N47" s="305"/>
      <c r="O47" s="305"/>
      <c r="P47" s="17"/>
      <c r="Q47" s="17"/>
      <c r="R47" s="17"/>
      <c r="S47" s="17"/>
      <c r="T47" s="17"/>
    </row>
    <row r="48" spans="1:20">
      <c r="A48" s="240">
        <v>28</v>
      </c>
      <c r="B48" s="306"/>
      <c r="C48" s="306"/>
      <c r="D48" s="316"/>
      <c r="E48" s="310"/>
      <c r="F48" s="345"/>
      <c r="G48" s="305"/>
      <c r="H48" s="306"/>
      <c r="I48" s="306"/>
      <c r="J48" s="306"/>
      <c r="K48" s="306"/>
      <c r="L48" s="306"/>
      <c r="M48" s="342">
        <v>28</v>
      </c>
      <c r="N48" s="305"/>
      <c r="O48" s="305"/>
      <c r="P48" s="17"/>
      <c r="Q48" s="17"/>
      <c r="R48" s="17"/>
      <c r="S48" s="17"/>
      <c r="T48" s="17"/>
    </row>
    <row r="49" spans="1:20">
      <c r="A49" s="240">
        <v>29</v>
      </c>
      <c r="B49" s="306"/>
      <c r="C49" s="306"/>
      <c r="D49" s="316"/>
      <c r="E49" s="310"/>
      <c r="F49" s="345"/>
      <c r="G49" s="305"/>
      <c r="H49" s="306"/>
      <c r="I49" s="306"/>
      <c r="J49" s="306"/>
      <c r="K49" s="306"/>
      <c r="L49" s="306"/>
      <c r="M49" s="342">
        <v>29</v>
      </c>
      <c r="N49" s="305"/>
      <c r="O49" s="305"/>
      <c r="P49" s="17"/>
      <c r="Q49" s="17"/>
      <c r="R49" s="17"/>
      <c r="S49" s="17"/>
      <c r="T49" s="17"/>
    </row>
    <row r="50" spans="1:20">
      <c r="A50" s="240">
        <v>30</v>
      </c>
      <c r="B50" s="306"/>
      <c r="C50" s="306"/>
      <c r="D50" s="316"/>
      <c r="E50" s="310"/>
      <c r="F50" s="345"/>
      <c r="G50" s="305"/>
      <c r="H50" s="306"/>
      <c r="I50" s="306"/>
      <c r="J50" s="306"/>
      <c r="K50" s="306"/>
      <c r="L50" s="306"/>
      <c r="M50" s="239">
        <v>30</v>
      </c>
      <c r="N50" s="17"/>
      <c r="O50" s="17"/>
      <c r="P50" s="17"/>
      <c r="Q50" s="17"/>
      <c r="R50" s="17"/>
      <c r="S50" s="17"/>
      <c r="T50" s="17"/>
    </row>
    <row r="51" spans="1:20">
      <c r="A51" s="240">
        <v>31</v>
      </c>
      <c r="B51" s="306"/>
      <c r="C51" s="306"/>
      <c r="D51" s="316"/>
      <c r="E51" s="310"/>
      <c r="F51" s="345"/>
      <c r="G51" s="305"/>
      <c r="H51" s="306"/>
      <c r="I51" s="306"/>
      <c r="J51" s="306"/>
      <c r="K51" s="306"/>
      <c r="L51" s="306"/>
      <c r="M51" s="239">
        <v>31</v>
      </c>
      <c r="N51" s="17"/>
      <c r="O51" s="17"/>
      <c r="P51" s="17"/>
      <c r="Q51" s="17"/>
      <c r="R51" s="17"/>
      <c r="S51" s="17"/>
      <c r="T51" s="17"/>
    </row>
    <row r="52" spans="1:20">
      <c r="A52" s="240">
        <v>32</v>
      </c>
      <c r="B52" s="306"/>
      <c r="C52" s="306"/>
      <c r="D52" s="316"/>
      <c r="E52" s="310"/>
      <c r="F52" s="345"/>
      <c r="G52" s="305"/>
      <c r="H52" s="306"/>
      <c r="I52" s="306"/>
      <c r="J52" s="306"/>
      <c r="K52" s="306"/>
      <c r="L52" s="306"/>
      <c r="M52" s="239">
        <v>32</v>
      </c>
      <c r="N52" s="17"/>
      <c r="O52" s="17"/>
      <c r="P52" s="17"/>
      <c r="Q52" s="17"/>
      <c r="R52" s="17"/>
      <c r="S52" s="17"/>
      <c r="T52" s="17"/>
    </row>
    <row r="53" spans="1:20">
      <c r="A53" s="240">
        <v>33</v>
      </c>
      <c r="B53" s="306"/>
      <c r="C53" s="306"/>
      <c r="D53" s="316"/>
      <c r="E53" s="310"/>
      <c r="F53" s="345"/>
      <c r="G53" s="305"/>
      <c r="H53" s="306"/>
      <c r="I53" s="306"/>
      <c r="J53" s="306"/>
      <c r="K53" s="306"/>
      <c r="L53" s="306"/>
      <c r="M53" s="239">
        <v>33</v>
      </c>
      <c r="N53" s="17"/>
      <c r="O53" s="17"/>
      <c r="P53" s="17"/>
      <c r="Q53" s="17"/>
      <c r="R53" s="17"/>
      <c r="S53" s="17"/>
      <c r="T53" s="17"/>
    </row>
    <row r="54" spans="1:20">
      <c r="A54" s="240">
        <v>34</v>
      </c>
      <c r="B54" s="306"/>
      <c r="C54" s="306"/>
      <c r="D54" s="316"/>
      <c r="E54" s="310"/>
      <c r="F54" s="345"/>
      <c r="G54" s="305"/>
      <c r="H54" s="306"/>
      <c r="I54" s="306"/>
      <c r="J54" s="306"/>
      <c r="K54" s="306"/>
      <c r="L54" s="306"/>
      <c r="M54" s="239">
        <v>34</v>
      </c>
      <c r="N54" s="17"/>
      <c r="O54" s="17"/>
      <c r="P54" s="17"/>
      <c r="Q54" s="17"/>
      <c r="R54" s="17"/>
      <c r="S54" s="17"/>
      <c r="T54" s="17"/>
    </row>
    <row r="55" spans="1:20">
      <c r="A55" s="240">
        <v>35</v>
      </c>
      <c r="B55" s="306"/>
      <c r="C55" s="306"/>
      <c r="D55" s="316"/>
      <c r="E55" s="310"/>
      <c r="F55" s="345"/>
      <c r="G55" s="305"/>
      <c r="H55" s="306"/>
      <c r="I55" s="306"/>
      <c r="J55" s="306"/>
      <c r="K55" s="306"/>
      <c r="L55" s="306"/>
      <c r="M55" s="239">
        <v>35</v>
      </c>
      <c r="N55" s="17"/>
      <c r="O55" s="17"/>
      <c r="P55" s="17"/>
      <c r="Q55" s="17"/>
      <c r="R55" s="17"/>
      <c r="S55" s="17"/>
      <c r="T55" s="17"/>
    </row>
    <row r="56" spans="1:20">
      <c r="A56" s="240">
        <v>36</v>
      </c>
      <c r="B56" s="306"/>
      <c r="C56" s="306"/>
      <c r="D56" s="316"/>
      <c r="E56" s="310"/>
      <c r="F56" s="345"/>
      <c r="G56" s="305"/>
      <c r="H56" s="306"/>
      <c r="I56" s="306"/>
      <c r="J56" s="306"/>
      <c r="K56" s="306"/>
      <c r="L56" s="306"/>
      <c r="M56" s="239">
        <v>36</v>
      </c>
      <c r="N56" s="17"/>
      <c r="O56" s="17"/>
      <c r="P56" s="17"/>
      <c r="Q56" s="17"/>
      <c r="R56" s="17"/>
      <c r="S56" s="17"/>
      <c r="T56" s="17"/>
    </row>
    <row r="57" spans="1:20">
      <c r="A57" s="240">
        <v>37</v>
      </c>
      <c r="B57" s="306"/>
      <c r="C57" s="306"/>
      <c r="D57" s="316"/>
      <c r="E57" s="310"/>
      <c r="F57" s="345"/>
      <c r="G57" s="305"/>
      <c r="H57" s="306"/>
      <c r="I57" s="306"/>
      <c r="J57" s="306"/>
      <c r="K57" s="306"/>
      <c r="L57" s="306"/>
      <c r="M57" s="239">
        <v>37</v>
      </c>
      <c r="N57" s="17"/>
      <c r="O57" s="17"/>
      <c r="P57" s="17"/>
      <c r="Q57" s="17"/>
      <c r="R57" s="17"/>
      <c r="S57" s="17"/>
      <c r="T57" s="17"/>
    </row>
    <row r="58" spans="1:20">
      <c r="A58" s="240">
        <v>38</v>
      </c>
      <c r="B58" s="306"/>
      <c r="C58" s="306"/>
      <c r="D58" s="316"/>
      <c r="E58" s="310"/>
      <c r="F58" s="345"/>
      <c r="G58" s="305"/>
      <c r="H58" s="306"/>
      <c r="I58" s="306"/>
      <c r="J58" s="306"/>
      <c r="K58" s="306"/>
      <c r="L58" s="306"/>
      <c r="M58" s="239">
        <v>38</v>
      </c>
      <c r="N58" s="17"/>
      <c r="O58" s="17"/>
      <c r="P58" s="17"/>
      <c r="Q58" s="17"/>
      <c r="R58" s="17"/>
      <c r="S58" s="17"/>
      <c r="T58" s="17"/>
    </row>
    <row r="59" spans="1:20">
      <c r="A59" s="240">
        <v>39</v>
      </c>
      <c r="B59" s="306"/>
      <c r="C59" s="306"/>
      <c r="D59" s="316"/>
      <c r="E59" s="310"/>
      <c r="F59" s="345"/>
      <c r="G59" s="305"/>
      <c r="H59" s="306"/>
      <c r="I59" s="306"/>
      <c r="J59" s="306"/>
      <c r="K59" s="306"/>
      <c r="L59" s="306"/>
      <c r="M59" s="239">
        <v>39</v>
      </c>
      <c r="N59" s="17"/>
      <c r="O59" s="17"/>
      <c r="P59" s="17"/>
      <c r="Q59" s="17"/>
      <c r="R59" s="17"/>
      <c r="S59" s="17"/>
      <c r="T59" s="17"/>
    </row>
    <row r="60" spans="1:20">
      <c r="A60" s="240">
        <v>40</v>
      </c>
      <c r="B60" s="306"/>
      <c r="C60" s="306"/>
      <c r="D60" s="316"/>
      <c r="E60" s="310"/>
      <c r="F60" s="345"/>
      <c r="G60" s="305"/>
      <c r="H60" s="306"/>
      <c r="I60" s="306"/>
      <c r="J60" s="306"/>
      <c r="K60" s="306"/>
      <c r="L60" s="306"/>
      <c r="M60" s="239">
        <v>40</v>
      </c>
      <c r="N60" s="17"/>
      <c r="O60" s="17"/>
      <c r="P60" s="17"/>
      <c r="Q60" s="17"/>
      <c r="R60" s="17"/>
      <c r="S60" s="17"/>
      <c r="T60" s="17"/>
    </row>
    <row r="61" spans="1:20">
      <c r="A61" s="240">
        <v>41</v>
      </c>
      <c r="B61" s="291" t="s">
        <v>2338</v>
      </c>
      <c r="C61" s="268">
        <f>SUM(C42:C60)</f>
        <v>0</v>
      </c>
      <c r="D61" s="346"/>
      <c r="E61" s="347"/>
      <c r="F61" s="262"/>
      <c r="G61" s="269">
        <f t="shared" ref="G61:L61" si="1">SUM(G42:G60)</f>
        <v>0</v>
      </c>
      <c r="H61" s="266">
        <f t="shared" si="1"/>
        <v>0</v>
      </c>
      <c r="I61" s="268">
        <f t="shared" si="1"/>
        <v>0</v>
      </c>
      <c r="J61" s="266">
        <f t="shared" si="1"/>
        <v>0</v>
      </c>
      <c r="K61" s="268">
        <f t="shared" si="1"/>
        <v>0</v>
      </c>
      <c r="L61" s="266">
        <f t="shared" si="1"/>
        <v>0</v>
      </c>
      <c r="M61" s="239">
        <v>41</v>
      </c>
      <c r="N61" s="17"/>
      <c r="O61" s="17"/>
      <c r="P61" s="17"/>
      <c r="Q61" s="17"/>
      <c r="R61" s="17"/>
      <c r="S61" s="17"/>
      <c r="T61" s="17"/>
    </row>
    <row r="62" spans="1:20" ht="15.75" thickBot="1">
      <c r="A62" s="329">
        <v>42</v>
      </c>
      <c r="B62" s="288"/>
      <c r="C62" s="288"/>
      <c r="D62" s="357"/>
      <c r="E62" s="358"/>
      <c r="F62" s="359"/>
      <c r="G62" s="289"/>
      <c r="H62" s="288"/>
      <c r="I62" s="288"/>
      <c r="J62" s="288"/>
      <c r="K62" s="288"/>
      <c r="L62" s="288"/>
      <c r="M62" s="259">
        <v>42</v>
      </c>
      <c r="N62" s="17"/>
      <c r="O62" s="17"/>
      <c r="P62" s="17"/>
      <c r="Q62" s="17"/>
      <c r="R62" s="17"/>
      <c r="S62" s="17"/>
      <c r="T62" s="17"/>
    </row>
    <row r="63" spans="1:20">
      <c r="A63" s="17"/>
      <c r="B63" s="17"/>
      <c r="C63" s="17"/>
      <c r="D63" s="17"/>
      <c r="E63" s="17"/>
      <c r="F63" s="17"/>
      <c r="G63" s="17"/>
      <c r="H63" s="17"/>
      <c r="I63" s="17"/>
      <c r="J63" s="17"/>
      <c r="K63" s="17"/>
      <c r="L63" s="17"/>
      <c r="M63" s="17"/>
      <c r="N63" s="17"/>
      <c r="O63" s="17"/>
      <c r="P63" s="17"/>
      <c r="Q63" s="17"/>
      <c r="R63" s="17"/>
      <c r="S63" s="17"/>
      <c r="T63" s="17"/>
    </row>
    <row r="64" spans="1:20">
      <c r="A64" s="3504" t="s">
        <v>961</v>
      </c>
      <c r="B64" s="3504"/>
      <c r="C64" s="17"/>
      <c r="D64" s="17"/>
      <c r="E64" s="17"/>
      <c r="F64" s="3504" t="str">
        <f>A64</f>
        <v>FERC FORM NO. 1 (ED. 12- 91) NYPSC-Modified-96</v>
      </c>
      <c r="G64" s="3504"/>
      <c r="H64" s="3504"/>
      <c r="I64" s="3504"/>
      <c r="J64" s="17"/>
      <c r="K64" s="17"/>
      <c r="L64" s="17"/>
      <c r="M64" s="17"/>
      <c r="N64" s="17"/>
      <c r="O64" s="17"/>
      <c r="P64" s="17"/>
      <c r="Q64" s="17"/>
      <c r="R64" s="17"/>
      <c r="S64" s="17"/>
      <c r="T64" s="17"/>
    </row>
    <row r="65" spans="1:20">
      <c r="A65" s="69" t="s">
        <v>962</v>
      </c>
      <c r="B65" s="69"/>
      <c r="C65" s="69"/>
      <c r="D65" s="69"/>
      <c r="E65" s="69"/>
      <c r="F65" s="69" t="s">
        <v>963</v>
      </c>
      <c r="G65" s="69"/>
      <c r="H65" s="69"/>
      <c r="I65" s="69"/>
      <c r="J65" s="69"/>
      <c r="K65" s="69"/>
      <c r="L65" s="69"/>
      <c r="M65" s="69"/>
      <c r="N65" s="17"/>
      <c r="O65" s="17"/>
      <c r="P65" s="17"/>
      <c r="Q65" s="17"/>
      <c r="R65" s="17"/>
      <c r="S65" s="17"/>
      <c r="T65" s="17"/>
    </row>
    <row r="66" spans="1:20">
      <c r="A66" s="69"/>
      <c r="B66" s="69"/>
      <c r="C66" s="69"/>
      <c r="D66" s="69"/>
      <c r="E66" s="69"/>
      <c r="F66" s="69"/>
      <c r="G66" s="69"/>
      <c r="H66" s="69"/>
      <c r="I66" s="69"/>
      <c r="J66" s="69"/>
      <c r="K66" s="69"/>
      <c r="L66" s="69"/>
      <c r="M66" s="69"/>
      <c r="N66" s="17"/>
      <c r="O66" s="17"/>
      <c r="P66" s="17"/>
      <c r="Q66" s="17"/>
      <c r="R66" s="17"/>
      <c r="S66" s="17"/>
      <c r="T66" s="17"/>
    </row>
    <row r="67" spans="1:20">
      <c r="A67" s="69"/>
      <c r="B67" s="69"/>
      <c r="C67" s="69"/>
      <c r="D67" s="69"/>
      <c r="E67" s="69"/>
      <c r="F67" s="69"/>
      <c r="G67" s="69"/>
      <c r="H67" s="69"/>
      <c r="I67" s="69"/>
      <c r="J67" s="69"/>
      <c r="K67" s="69"/>
      <c r="L67" s="69"/>
      <c r="M67" s="69"/>
      <c r="N67" s="17"/>
      <c r="O67" s="17"/>
      <c r="P67" s="17"/>
      <c r="Q67" s="17"/>
      <c r="R67" s="17"/>
      <c r="S67" s="17"/>
      <c r="T67" s="17"/>
    </row>
    <row r="68" spans="1:20">
      <c r="A68" s="69"/>
      <c r="B68" s="69"/>
      <c r="C68" s="69"/>
      <c r="D68" s="69"/>
      <c r="E68" s="69"/>
      <c r="F68" s="69"/>
      <c r="G68" s="69"/>
      <c r="H68" s="69"/>
      <c r="I68" s="69"/>
      <c r="J68" s="69"/>
      <c r="K68" s="69"/>
      <c r="L68" s="69"/>
      <c r="M68" s="69"/>
      <c r="N68" s="17"/>
      <c r="O68" s="17"/>
      <c r="P68" s="17"/>
      <c r="Q68" s="17"/>
      <c r="R68" s="17"/>
      <c r="S68" s="17"/>
      <c r="T68" s="17"/>
    </row>
    <row r="69" spans="1:20">
      <c r="A69" s="69"/>
      <c r="B69" s="69"/>
      <c r="C69" s="69"/>
      <c r="D69" s="69"/>
      <c r="E69" s="69"/>
      <c r="F69" s="69"/>
      <c r="G69" s="69"/>
      <c r="H69" s="69"/>
      <c r="I69" s="69"/>
      <c r="J69" s="69"/>
      <c r="K69" s="69"/>
      <c r="L69" s="69"/>
      <c r="M69" s="69"/>
      <c r="N69" s="17"/>
      <c r="O69" s="17"/>
      <c r="P69" s="17"/>
      <c r="Q69" s="17"/>
      <c r="R69" s="17"/>
      <c r="S69" s="17"/>
      <c r="T69" s="17"/>
    </row>
    <row r="70" spans="1:20">
      <c r="A70" s="69"/>
      <c r="B70" s="69"/>
      <c r="C70" s="69"/>
      <c r="D70" s="69"/>
      <c r="E70" s="69"/>
      <c r="F70" s="69"/>
      <c r="G70" s="69"/>
      <c r="H70" s="69"/>
      <c r="I70" s="69"/>
      <c r="J70" s="69"/>
      <c r="K70" s="69"/>
      <c r="L70" s="69"/>
      <c r="M70" s="69"/>
      <c r="N70" s="17"/>
      <c r="O70" s="17"/>
      <c r="P70" s="17"/>
      <c r="Q70" s="17"/>
      <c r="R70" s="17"/>
      <c r="S70" s="17"/>
      <c r="T70" s="17"/>
    </row>
    <row r="71" spans="1:20">
      <c r="A71" s="69"/>
      <c r="B71" s="69"/>
      <c r="C71" s="69"/>
      <c r="D71" s="69"/>
      <c r="E71" s="69"/>
      <c r="F71" s="69"/>
      <c r="G71" s="69"/>
      <c r="H71" s="69"/>
      <c r="I71" s="69"/>
      <c r="J71" s="69"/>
      <c r="K71" s="69"/>
      <c r="L71" s="69"/>
      <c r="M71" s="69"/>
      <c r="N71" s="17"/>
      <c r="O71" s="17"/>
      <c r="P71" s="17"/>
      <c r="Q71" s="17"/>
      <c r="R71" s="17"/>
      <c r="S71" s="17"/>
      <c r="T71" s="17"/>
    </row>
    <row r="72" spans="1:20">
      <c r="A72" s="17"/>
      <c r="B72" s="17"/>
      <c r="C72" s="17"/>
      <c r="D72" s="17"/>
      <c r="E72" s="17"/>
      <c r="F72" s="17"/>
      <c r="G72" s="17"/>
      <c r="H72" s="17"/>
      <c r="I72" s="17"/>
      <c r="J72" s="17"/>
      <c r="K72" s="17"/>
      <c r="L72" s="17"/>
      <c r="M72" s="17"/>
      <c r="N72" s="17"/>
      <c r="O72" s="17"/>
      <c r="P72" s="17"/>
      <c r="Q72" s="17"/>
      <c r="R72" s="17"/>
      <c r="S72" s="17"/>
      <c r="T72" s="17"/>
    </row>
    <row r="73" spans="1:20">
      <c r="A73" s="17"/>
      <c r="B73" s="17"/>
      <c r="C73" s="17"/>
      <c r="D73" s="17"/>
      <c r="E73" s="17"/>
      <c r="F73" s="17"/>
      <c r="G73" s="17"/>
      <c r="H73" s="17"/>
      <c r="I73" s="17"/>
      <c r="J73" s="17"/>
      <c r="K73" s="17"/>
      <c r="L73" s="17"/>
      <c r="M73" s="17"/>
      <c r="N73" s="17"/>
      <c r="O73" s="17"/>
      <c r="P73" s="17"/>
      <c r="Q73" s="17"/>
      <c r="R73" s="17"/>
      <c r="S73" s="17"/>
      <c r="T73" s="17"/>
    </row>
    <row r="74" spans="1:20">
      <c r="A74" s="17"/>
      <c r="B74" s="17"/>
      <c r="C74" s="17"/>
      <c r="D74" s="17"/>
      <c r="E74" s="17"/>
      <c r="F74" s="17"/>
      <c r="G74" s="17"/>
      <c r="H74" s="17"/>
      <c r="I74" s="17"/>
      <c r="J74" s="17"/>
      <c r="K74" s="17"/>
      <c r="L74" s="17"/>
      <c r="M74" s="17"/>
      <c r="N74" s="17"/>
      <c r="O74" s="17"/>
      <c r="P74" s="17"/>
      <c r="Q74" s="17"/>
      <c r="R74" s="17"/>
      <c r="S74" s="17"/>
      <c r="T74" s="17"/>
    </row>
    <row r="75" spans="1:20">
      <c r="A75" s="17"/>
      <c r="B75" s="17"/>
      <c r="C75" s="17"/>
      <c r="D75" s="17"/>
      <c r="E75" s="17"/>
      <c r="F75" s="17"/>
      <c r="G75" s="17"/>
      <c r="H75" s="17"/>
      <c r="I75" s="17"/>
      <c r="J75" s="17"/>
      <c r="K75" s="17"/>
      <c r="L75" s="17"/>
      <c r="M75" s="17"/>
      <c r="N75" s="17"/>
      <c r="O75" s="17"/>
      <c r="P75" s="17"/>
      <c r="Q75" s="17"/>
      <c r="R75" s="17"/>
      <c r="S75" s="17"/>
      <c r="T75" s="17"/>
    </row>
    <row r="76" spans="1:20">
      <c r="A76" s="17"/>
      <c r="B76" s="17"/>
      <c r="C76" s="17"/>
      <c r="D76" s="17"/>
      <c r="E76" s="17"/>
      <c r="F76" s="17"/>
      <c r="G76" s="17"/>
      <c r="H76" s="17"/>
      <c r="I76" s="17"/>
      <c r="J76" s="17"/>
      <c r="K76" s="17"/>
      <c r="L76" s="17"/>
      <c r="M76" s="17"/>
      <c r="N76" s="17"/>
      <c r="O76" s="17"/>
      <c r="P76" s="17"/>
      <c r="Q76" s="17"/>
      <c r="R76" s="17"/>
      <c r="S76" s="17"/>
      <c r="T76" s="17"/>
    </row>
    <row r="77" spans="1:20">
      <c r="A77" s="17"/>
      <c r="B77" s="17"/>
      <c r="C77" s="17"/>
      <c r="D77" s="17"/>
      <c r="E77" s="17"/>
      <c r="F77" s="17"/>
      <c r="G77" s="17"/>
      <c r="H77" s="17"/>
      <c r="I77" s="17"/>
      <c r="J77" s="17"/>
      <c r="K77" s="17"/>
      <c r="L77" s="17"/>
      <c r="M77" s="17"/>
      <c r="N77" s="17"/>
      <c r="O77" s="17"/>
      <c r="P77" s="17"/>
      <c r="Q77" s="17"/>
      <c r="R77" s="17"/>
      <c r="S77" s="17"/>
      <c r="T77" s="17"/>
    </row>
    <row r="78" spans="1:20">
      <c r="A78" s="17"/>
      <c r="B78" s="17"/>
      <c r="C78" s="17"/>
      <c r="D78" s="17"/>
      <c r="E78" s="17"/>
      <c r="F78" s="17"/>
      <c r="G78" s="17"/>
      <c r="H78" s="17"/>
      <c r="I78" s="17"/>
      <c r="J78" s="17"/>
      <c r="K78" s="17"/>
      <c r="L78" s="17"/>
      <c r="M78" s="17"/>
      <c r="N78" s="17"/>
      <c r="O78" s="17"/>
      <c r="P78" s="17"/>
      <c r="Q78" s="17"/>
      <c r="R78" s="17"/>
      <c r="S78" s="17"/>
      <c r="T78" s="17"/>
    </row>
    <row r="79" spans="1:20">
      <c r="A79" s="17"/>
      <c r="B79" s="17"/>
      <c r="C79" s="17"/>
      <c r="D79" s="17"/>
      <c r="E79" s="17"/>
      <c r="F79" s="17"/>
      <c r="G79" s="17"/>
      <c r="H79" s="17"/>
      <c r="I79" s="17"/>
      <c r="J79" s="17"/>
      <c r="K79" s="17"/>
      <c r="L79" s="17"/>
      <c r="M79" s="17"/>
      <c r="N79" s="17"/>
      <c r="O79" s="17"/>
      <c r="P79" s="17"/>
      <c r="Q79" s="17"/>
      <c r="R79" s="17"/>
      <c r="S79" s="17"/>
      <c r="T79" s="17"/>
    </row>
    <row r="80" spans="1:20">
      <c r="A80" s="17"/>
      <c r="B80" s="17"/>
      <c r="C80" s="17"/>
      <c r="D80" s="17"/>
      <c r="E80" s="17"/>
      <c r="F80" s="17"/>
      <c r="G80" s="17"/>
      <c r="H80" s="17"/>
      <c r="I80" s="17"/>
      <c r="J80" s="17"/>
      <c r="K80" s="17"/>
      <c r="L80" s="17"/>
      <c r="M80" s="17"/>
      <c r="N80" s="17"/>
      <c r="O80" s="17"/>
      <c r="P80" s="17"/>
      <c r="Q80" s="17"/>
      <c r="R80" s="17"/>
      <c r="S80" s="17"/>
      <c r="T80" s="17"/>
    </row>
    <row r="81" spans="1:20">
      <c r="A81" s="17"/>
      <c r="B81" s="17"/>
      <c r="C81" s="17"/>
      <c r="D81" s="17"/>
      <c r="E81" s="17"/>
      <c r="F81" s="17"/>
      <c r="G81" s="17"/>
      <c r="H81" s="17"/>
      <c r="I81" s="17"/>
      <c r="J81" s="17"/>
      <c r="K81" s="17"/>
      <c r="L81" s="17"/>
      <c r="M81" s="17"/>
      <c r="N81" s="17"/>
      <c r="O81" s="17"/>
      <c r="P81" s="17"/>
      <c r="Q81" s="17"/>
      <c r="R81" s="17"/>
      <c r="S81" s="17"/>
      <c r="T81" s="17"/>
    </row>
    <row r="82" spans="1:20">
      <c r="A82" s="17"/>
      <c r="B82" s="17"/>
      <c r="C82" s="17"/>
      <c r="D82" s="17"/>
      <c r="E82" s="17"/>
      <c r="F82" s="17"/>
      <c r="G82" s="17"/>
      <c r="H82" s="17"/>
      <c r="I82" s="17"/>
      <c r="J82" s="17"/>
      <c r="K82" s="17"/>
      <c r="L82" s="17"/>
      <c r="M82" s="17"/>
      <c r="N82" s="17"/>
      <c r="O82" s="17"/>
      <c r="P82" s="17"/>
      <c r="Q82" s="17"/>
      <c r="R82" s="17"/>
      <c r="S82" s="17"/>
      <c r="T82" s="17"/>
    </row>
    <row r="83" spans="1:20">
      <c r="A83" s="17"/>
      <c r="B83" s="17"/>
      <c r="C83" s="17"/>
      <c r="D83" s="17"/>
      <c r="E83" s="17"/>
      <c r="F83" s="17"/>
      <c r="G83" s="17"/>
      <c r="H83" s="17"/>
      <c r="I83" s="17"/>
      <c r="J83" s="17"/>
      <c r="K83" s="17"/>
      <c r="L83" s="17"/>
      <c r="M83" s="17"/>
      <c r="N83" s="17"/>
      <c r="O83" s="17"/>
      <c r="P83" s="17"/>
      <c r="Q83" s="17"/>
      <c r="R83" s="17"/>
      <c r="S83" s="17"/>
      <c r="T83" s="17"/>
    </row>
    <row r="84" spans="1:20">
      <c r="A84" s="17"/>
      <c r="B84" s="17"/>
      <c r="C84" s="17"/>
      <c r="D84" s="17"/>
      <c r="E84" s="17"/>
      <c r="F84" s="17"/>
      <c r="G84" s="17"/>
      <c r="H84" s="17"/>
      <c r="I84" s="17"/>
      <c r="J84" s="17"/>
      <c r="K84" s="17"/>
      <c r="L84" s="17"/>
      <c r="M84" s="17"/>
      <c r="N84" s="17"/>
      <c r="O84" s="17"/>
      <c r="P84" s="17"/>
      <c r="Q84" s="17"/>
      <c r="R84" s="17"/>
      <c r="S84" s="17"/>
      <c r="T84" s="17"/>
    </row>
    <row r="85" spans="1:20">
      <c r="A85" s="17"/>
      <c r="B85" s="17"/>
      <c r="C85" s="17"/>
      <c r="D85" s="17"/>
      <c r="E85" s="17"/>
      <c r="F85" s="17"/>
      <c r="G85" s="17"/>
      <c r="H85" s="17"/>
      <c r="I85" s="17"/>
      <c r="J85" s="17"/>
      <c r="K85" s="17"/>
      <c r="L85" s="17"/>
      <c r="M85" s="17"/>
      <c r="N85" s="17"/>
      <c r="O85" s="17"/>
      <c r="P85" s="17"/>
      <c r="Q85" s="17"/>
      <c r="R85" s="17"/>
      <c r="S85" s="17"/>
      <c r="T85" s="17"/>
    </row>
    <row r="86" spans="1:20">
      <c r="A86" s="17"/>
      <c r="B86" s="17"/>
      <c r="C86" s="17"/>
      <c r="D86" s="17"/>
      <c r="E86" s="17"/>
      <c r="F86" s="17"/>
      <c r="G86" s="17"/>
      <c r="H86" s="17"/>
      <c r="I86" s="17"/>
      <c r="J86" s="17"/>
      <c r="K86" s="17"/>
      <c r="L86" s="17"/>
      <c r="M86" s="17"/>
      <c r="N86" s="17"/>
      <c r="O86" s="17"/>
      <c r="P86" s="17"/>
      <c r="Q86" s="17"/>
      <c r="R86" s="17"/>
      <c r="S86" s="17"/>
      <c r="T86" s="17"/>
    </row>
    <row r="87" spans="1:20">
      <c r="A87" s="17"/>
      <c r="B87" s="17"/>
      <c r="C87" s="17"/>
      <c r="D87" s="17"/>
      <c r="E87" s="17"/>
      <c r="F87" s="17"/>
      <c r="G87" s="17"/>
      <c r="H87" s="17"/>
      <c r="I87" s="17"/>
      <c r="J87" s="17"/>
      <c r="K87" s="17"/>
      <c r="L87" s="17"/>
      <c r="M87" s="17"/>
      <c r="N87" s="17"/>
      <c r="O87" s="17"/>
      <c r="P87" s="17"/>
      <c r="Q87" s="17"/>
      <c r="R87" s="17"/>
      <c r="S87" s="17"/>
      <c r="T87" s="17"/>
    </row>
    <row r="88" spans="1:20">
      <c r="A88" s="17"/>
      <c r="B88" s="17"/>
      <c r="C88" s="17"/>
      <c r="D88" s="17"/>
      <c r="E88" s="17"/>
      <c r="F88" s="17"/>
      <c r="G88" s="17"/>
      <c r="H88" s="17"/>
      <c r="I88" s="17"/>
      <c r="J88" s="17"/>
      <c r="K88" s="17"/>
      <c r="L88" s="17"/>
      <c r="M88" s="17"/>
      <c r="N88" s="17"/>
      <c r="O88" s="17"/>
      <c r="P88" s="17"/>
      <c r="Q88" s="17"/>
      <c r="R88" s="17"/>
      <c r="S88" s="17"/>
      <c r="T88" s="17"/>
    </row>
    <row r="89" spans="1:20">
      <c r="A89" s="17"/>
      <c r="B89" s="17"/>
      <c r="C89" s="17"/>
      <c r="D89" s="17"/>
      <c r="E89" s="17"/>
      <c r="F89" s="17"/>
      <c r="G89" s="17"/>
      <c r="H89" s="17"/>
      <c r="I89" s="17"/>
      <c r="J89" s="17"/>
      <c r="K89" s="17"/>
      <c r="L89" s="17"/>
      <c r="M89" s="17"/>
      <c r="N89" s="17"/>
      <c r="O89" s="17"/>
      <c r="P89" s="17"/>
      <c r="Q89" s="17"/>
      <c r="R89" s="17"/>
      <c r="S89" s="17"/>
      <c r="T89" s="17"/>
    </row>
    <row r="90" spans="1:20">
      <c r="A90" s="17"/>
      <c r="B90" s="17"/>
      <c r="C90" s="17"/>
      <c r="D90" s="17"/>
      <c r="E90" s="17"/>
      <c r="F90" s="17"/>
      <c r="G90" s="17"/>
      <c r="H90" s="17"/>
      <c r="I90" s="17"/>
      <c r="J90" s="17"/>
      <c r="K90" s="17"/>
      <c r="L90" s="17"/>
      <c r="M90" s="17"/>
      <c r="N90" s="17"/>
      <c r="O90" s="17"/>
      <c r="P90" s="17"/>
      <c r="Q90" s="17"/>
      <c r="R90" s="17"/>
      <c r="S90" s="17"/>
      <c r="T90" s="17"/>
    </row>
    <row r="91" spans="1:20">
      <c r="A91" s="17"/>
      <c r="B91" s="17"/>
      <c r="C91" s="17"/>
      <c r="D91" s="17"/>
      <c r="E91" s="17"/>
      <c r="F91" s="17"/>
      <c r="G91" s="17"/>
      <c r="H91" s="17"/>
      <c r="I91" s="17"/>
      <c r="J91" s="17"/>
      <c r="K91" s="17"/>
      <c r="L91" s="17"/>
      <c r="M91" s="17"/>
      <c r="N91" s="17"/>
      <c r="O91" s="17"/>
      <c r="P91" s="17"/>
      <c r="Q91" s="17"/>
      <c r="R91" s="17"/>
      <c r="S91" s="17"/>
      <c r="T91" s="17"/>
    </row>
    <row r="92" spans="1:20">
      <c r="A92" s="17"/>
      <c r="B92" s="17"/>
      <c r="C92" s="17"/>
      <c r="D92" s="17"/>
      <c r="E92" s="17"/>
      <c r="F92" s="17"/>
      <c r="G92" s="17"/>
      <c r="H92" s="17"/>
      <c r="I92" s="17"/>
      <c r="J92" s="17"/>
      <c r="K92" s="17"/>
      <c r="L92" s="17"/>
      <c r="M92" s="17"/>
      <c r="N92" s="17"/>
      <c r="O92" s="17"/>
      <c r="P92" s="17"/>
      <c r="Q92" s="17"/>
      <c r="R92" s="17"/>
      <c r="S92" s="17"/>
      <c r="T92" s="17"/>
    </row>
    <row r="93" spans="1:20">
      <c r="A93" s="17"/>
      <c r="B93" s="17"/>
      <c r="C93" s="17"/>
      <c r="D93" s="17"/>
      <c r="E93" s="17"/>
      <c r="F93" s="17"/>
      <c r="G93" s="17"/>
      <c r="H93" s="17"/>
      <c r="I93" s="17"/>
      <c r="J93" s="17"/>
      <c r="K93" s="17"/>
      <c r="L93" s="17"/>
      <c r="M93" s="17"/>
      <c r="N93" s="17"/>
      <c r="O93" s="17"/>
      <c r="P93" s="17"/>
      <c r="Q93" s="17"/>
      <c r="R93" s="17"/>
      <c r="S93" s="17"/>
      <c r="T93" s="17"/>
    </row>
    <row r="94" spans="1:20">
      <c r="A94" s="17"/>
      <c r="B94" s="17"/>
      <c r="C94" s="17"/>
      <c r="D94" s="17"/>
      <c r="E94" s="17"/>
      <c r="F94" s="17"/>
      <c r="G94" s="17"/>
      <c r="H94" s="17"/>
      <c r="I94" s="17"/>
      <c r="J94" s="17"/>
      <c r="K94" s="17"/>
      <c r="L94" s="17"/>
      <c r="M94" s="17"/>
      <c r="N94" s="17"/>
      <c r="O94" s="17"/>
      <c r="P94" s="17"/>
      <c r="Q94" s="17"/>
      <c r="R94" s="17"/>
      <c r="S94" s="17"/>
      <c r="T94" s="17"/>
    </row>
    <row r="95" spans="1:20">
      <c r="A95" s="17"/>
      <c r="B95" s="17"/>
      <c r="C95" s="17"/>
      <c r="D95" s="17"/>
      <c r="E95" s="17"/>
      <c r="F95" s="17"/>
      <c r="G95" s="17"/>
      <c r="H95" s="17"/>
      <c r="I95" s="17"/>
      <c r="J95" s="17"/>
      <c r="K95" s="17"/>
      <c r="L95" s="17"/>
      <c r="M95" s="17"/>
      <c r="N95" s="17"/>
      <c r="O95" s="17"/>
      <c r="P95" s="17"/>
      <c r="Q95" s="17"/>
      <c r="R95" s="17"/>
      <c r="S95" s="17"/>
      <c r="T95" s="17"/>
    </row>
    <row r="96" spans="1:20">
      <c r="A96" s="17"/>
      <c r="B96" s="17"/>
      <c r="C96" s="17"/>
      <c r="D96" s="17"/>
      <c r="E96" s="17"/>
      <c r="F96" s="17"/>
      <c r="G96" s="17"/>
      <c r="H96" s="17"/>
      <c r="I96" s="17"/>
      <c r="J96" s="17"/>
      <c r="K96" s="17"/>
      <c r="L96" s="17"/>
      <c r="M96" s="17"/>
      <c r="N96" s="17"/>
      <c r="O96" s="17"/>
      <c r="P96" s="17"/>
      <c r="Q96" s="17"/>
      <c r="R96" s="17"/>
      <c r="S96" s="17"/>
      <c r="T96" s="17"/>
    </row>
    <row r="97" spans="1:20">
      <c r="A97" s="17"/>
      <c r="B97" s="17"/>
      <c r="C97" s="17"/>
      <c r="D97" s="17"/>
      <c r="E97" s="17"/>
      <c r="F97" s="17"/>
      <c r="G97" s="17"/>
      <c r="H97" s="17"/>
      <c r="I97" s="17"/>
      <c r="J97" s="17"/>
      <c r="K97" s="17"/>
      <c r="L97" s="17"/>
      <c r="M97" s="17"/>
      <c r="N97" s="17"/>
      <c r="O97" s="17"/>
      <c r="P97" s="17"/>
      <c r="Q97" s="17"/>
      <c r="R97" s="17"/>
      <c r="S97" s="17"/>
      <c r="T97" s="17"/>
    </row>
    <row r="98" spans="1:20">
      <c r="A98" s="17"/>
      <c r="B98" s="17"/>
      <c r="C98" s="17"/>
      <c r="D98" s="17"/>
      <c r="E98" s="17"/>
      <c r="F98" s="17"/>
      <c r="G98" s="17"/>
      <c r="H98" s="17"/>
      <c r="I98" s="17"/>
      <c r="J98" s="17"/>
      <c r="K98" s="17"/>
      <c r="L98" s="17"/>
      <c r="M98" s="17"/>
      <c r="N98" s="17"/>
      <c r="O98" s="17"/>
      <c r="P98" s="17"/>
      <c r="Q98" s="17"/>
      <c r="R98" s="17"/>
      <c r="S98" s="17"/>
      <c r="T98" s="17"/>
    </row>
    <row r="99" spans="1:20">
      <c r="A99" s="17"/>
      <c r="B99" s="17"/>
      <c r="C99" s="17"/>
      <c r="D99" s="17"/>
      <c r="E99" s="17"/>
      <c r="F99" s="17"/>
      <c r="G99" s="17"/>
      <c r="H99" s="17"/>
      <c r="I99" s="17"/>
      <c r="J99" s="17"/>
      <c r="K99" s="17"/>
      <c r="L99" s="17"/>
      <c r="M99" s="17"/>
      <c r="N99" s="17"/>
      <c r="O99" s="17"/>
      <c r="P99" s="17"/>
      <c r="Q99" s="17"/>
      <c r="R99" s="17"/>
      <c r="S99" s="17"/>
      <c r="T99" s="17"/>
    </row>
    <row r="100" spans="1:20">
      <c r="A100" s="17"/>
      <c r="B100" s="17"/>
      <c r="C100" s="17"/>
      <c r="D100" s="17"/>
      <c r="E100" s="17"/>
      <c r="F100" s="17"/>
      <c r="G100" s="17"/>
      <c r="H100" s="17"/>
      <c r="I100" s="17"/>
      <c r="J100" s="17"/>
      <c r="K100" s="17"/>
      <c r="L100" s="17"/>
      <c r="M100" s="17"/>
      <c r="N100" s="17"/>
      <c r="O100" s="17"/>
      <c r="P100" s="17"/>
      <c r="Q100" s="17"/>
      <c r="R100" s="17"/>
      <c r="S100" s="17"/>
      <c r="T100" s="17"/>
    </row>
    <row r="101" spans="1:20">
      <c r="A101" s="17"/>
      <c r="B101" s="17"/>
      <c r="C101" s="17"/>
      <c r="D101" s="17"/>
      <c r="E101" s="17"/>
      <c r="F101" s="17"/>
      <c r="G101" s="17"/>
      <c r="H101" s="17"/>
      <c r="I101" s="17"/>
      <c r="J101" s="17"/>
      <c r="K101" s="17"/>
      <c r="L101" s="17"/>
      <c r="M101" s="17"/>
      <c r="N101" s="17"/>
      <c r="O101" s="17"/>
      <c r="P101" s="17"/>
      <c r="Q101" s="17"/>
      <c r="R101" s="17"/>
      <c r="S101" s="17"/>
      <c r="T101" s="17"/>
    </row>
    <row r="102" spans="1:20">
      <c r="A102" s="17"/>
      <c r="B102" s="17"/>
      <c r="C102" s="17"/>
      <c r="D102" s="17"/>
      <c r="E102" s="17"/>
      <c r="F102" s="17"/>
      <c r="G102" s="17"/>
      <c r="H102" s="17"/>
      <c r="I102" s="17"/>
      <c r="J102" s="17"/>
      <c r="K102" s="17"/>
      <c r="L102" s="17"/>
      <c r="M102" s="17"/>
      <c r="N102" s="17"/>
      <c r="O102" s="17"/>
      <c r="P102" s="17"/>
      <c r="Q102" s="17"/>
      <c r="R102" s="17"/>
      <c r="S102" s="17"/>
      <c r="T102" s="17"/>
    </row>
    <row r="103" spans="1:20">
      <c r="A103" s="17"/>
      <c r="B103" s="17"/>
      <c r="C103" s="17"/>
      <c r="D103" s="17"/>
      <c r="E103" s="17"/>
      <c r="F103" s="17"/>
      <c r="G103" s="17"/>
      <c r="H103" s="17"/>
      <c r="I103" s="17"/>
      <c r="J103" s="17"/>
      <c r="K103" s="17"/>
      <c r="L103" s="17"/>
      <c r="M103" s="17"/>
      <c r="N103" s="17"/>
      <c r="O103" s="17"/>
      <c r="P103" s="17"/>
      <c r="Q103" s="17"/>
      <c r="R103" s="17"/>
      <c r="S103" s="17"/>
      <c r="T103" s="17"/>
    </row>
    <row r="104" spans="1:20">
      <c r="A104" s="17"/>
      <c r="B104" s="17"/>
      <c r="C104" s="17"/>
      <c r="D104" s="17"/>
      <c r="E104" s="17"/>
      <c r="F104" s="17"/>
      <c r="G104" s="17"/>
      <c r="H104" s="17"/>
      <c r="I104" s="17"/>
      <c r="J104" s="17"/>
      <c r="K104" s="17"/>
      <c r="L104" s="17"/>
      <c r="M104" s="17"/>
      <c r="N104" s="17"/>
      <c r="O104" s="17"/>
      <c r="P104" s="17"/>
      <c r="Q104" s="17"/>
      <c r="R104" s="17"/>
      <c r="S104" s="17"/>
      <c r="T104" s="17"/>
    </row>
    <row r="105" spans="1:20">
      <c r="A105" s="17"/>
      <c r="B105" s="17"/>
      <c r="C105" s="17"/>
      <c r="D105" s="17"/>
      <c r="E105" s="17"/>
      <c r="F105" s="17"/>
      <c r="G105" s="17"/>
      <c r="H105" s="17"/>
      <c r="I105" s="17"/>
      <c r="J105" s="17"/>
      <c r="K105" s="17"/>
      <c r="L105" s="17"/>
      <c r="M105" s="17"/>
      <c r="N105" s="17"/>
      <c r="O105" s="17"/>
      <c r="P105" s="17"/>
      <c r="Q105" s="17"/>
      <c r="R105" s="17"/>
      <c r="S105" s="17"/>
      <c r="T105" s="17"/>
    </row>
    <row r="106" spans="1:20">
      <c r="A106" s="17"/>
      <c r="B106" s="17"/>
      <c r="C106" s="17"/>
      <c r="D106" s="17"/>
      <c r="E106" s="17"/>
      <c r="F106" s="17"/>
      <c r="G106" s="17"/>
      <c r="H106" s="17"/>
      <c r="I106" s="17"/>
      <c r="J106" s="17"/>
      <c r="K106" s="17"/>
      <c r="L106" s="17"/>
      <c r="M106" s="17"/>
      <c r="N106" s="17"/>
      <c r="O106" s="17"/>
      <c r="P106" s="17"/>
      <c r="Q106" s="17"/>
      <c r="R106" s="17"/>
      <c r="S106" s="17"/>
      <c r="T106" s="17"/>
    </row>
    <row r="107" spans="1:20">
      <c r="A107" s="17"/>
      <c r="B107" s="17"/>
      <c r="C107" s="17"/>
      <c r="D107" s="17"/>
      <c r="E107" s="17"/>
      <c r="F107" s="17"/>
      <c r="G107" s="17"/>
      <c r="H107" s="17"/>
      <c r="I107" s="17"/>
      <c r="J107" s="17"/>
      <c r="K107" s="17"/>
      <c r="L107" s="17"/>
      <c r="M107" s="17"/>
      <c r="N107" s="17"/>
      <c r="O107" s="17"/>
      <c r="P107" s="17"/>
      <c r="Q107" s="17"/>
      <c r="R107" s="17"/>
      <c r="S107" s="17"/>
      <c r="T107" s="17"/>
    </row>
    <row r="108" spans="1:20">
      <c r="A108" s="17"/>
      <c r="B108" s="17"/>
      <c r="C108" s="17"/>
      <c r="D108" s="17"/>
      <c r="E108" s="17"/>
      <c r="F108" s="17"/>
      <c r="G108" s="17"/>
      <c r="H108" s="17"/>
      <c r="I108" s="17"/>
      <c r="J108" s="17"/>
      <c r="K108" s="17"/>
      <c r="L108" s="17"/>
      <c r="M108" s="17"/>
      <c r="N108" s="17"/>
      <c r="O108" s="17"/>
      <c r="P108" s="17"/>
      <c r="Q108" s="17"/>
      <c r="R108" s="17"/>
      <c r="S108" s="17"/>
      <c r="T108" s="17"/>
    </row>
    <row r="109" spans="1:20">
      <c r="A109" s="17"/>
      <c r="B109" s="17"/>
      <c r="C109" s="17"/>
      <c r="D109" s="17"/>
      <c r="E109" s="17"/>
      <c r="F109" s="17"/>
      <c r="G109" s="17"/>
      <c r="H109" s="17"/>
      <c r="I109" s="17"/>
      <c r="J109" s="17"/>
      <c r="K109" s="17"/>
      <c r="L109" s="17"/>
      <c r="M109" s="17"/>
      <c r="N109" s="17"/>
      <c r="O109" s="17"/>
      <c r="P109" s="17"/>
      <c r="Q109" s="17"/>
      <c r="R109" s="17"/>
      <c r="S109" s="17"/>
      <c r="T109" s="17"/>
    </row>
    <row r="110" spans="1:20">
      <c r="A110" s="17"/>
      <c r="B110" s="17"/>
      <c r="C110" s="17"/>
      <c r="D110" s="17"/>
      <c r="E110" s="17"/>
      <c r="F110" s="17"/>
      <c r="G110" s="17"/>
      <c r="H110" s="17"/>
      <c r="I110" s="17"/>
      <c r="J110" s="17"/>
      <c r="K110" s="17"/>
      <c r="L110" s="17"/>
      <c r="M110" s="17"/>
      <c r="N110" s="17"/>
      <c r="O110" s="17"/>
      <c r="P110" s="17"/>
      <c r="Q110" s="17"/>
      <c r="R110" s="17"/>
      <c r="S110" s="17"/>
      <c r="T110" s="17"/>
    </row>
    <row r="111" spans="1:20">
      <c r="A111" s="17"/>
      <c r="B111" s="17"/>
      <c r="C111" s="17"/>
      <c r="D111" s="17"/>
      <c r="E111" s="17"/>
      <c r="F111" s="17"/>
      <c r="G111" s="17"/>
      <c r="H111" s="17"/>
      <c r="I111" s="17"/>
      <c r="J111" s="17"/>
      <c r="K111" s="17"/>
      <c r="L111" s="17"/>
      <c r="M111" s="17"/>
      <c r="N111" s="17"/>
      <c r="O111" s="17"/>
      <c r="P111" s="17"/>
      <c r="Q111" s="17"/>
      <c r="R111" s="17"/>
      <c r="S111" s="17"/>
      <c r="T111" s="17"/>
    </row>
    <row r="112" spans="1:20">
      <c r="A112" s="17"/>
      <c r="B112" s="17"/>
      <c r="C112" s="17"/>
      <c r="D112" s="17"/>
      <c r="E112" s="17"/>
      <c r="F112" s="17"/>
      <c r="G112" s="17"/>
      <c r="H112" s="17"/>
      <c r="I112" s="17"/>
      <c r="J112" s="17"/>
      <c r="K112" s="17"/>
      <c r="L112" s="17"/>
      <c r="M112" s="17"/>
      <c r="N112" s="17"/>
      <c r="O112" s="17"/>
      <c r="P112" s="17"/>
      <c r="Q112" s="17"/>
      <c r="R112" s="17"/>
      <c r="S112" s="17"/>
      <c r="T112" s="17"/>
    </row>
    <row r="113" spans="1:20">
      <c r="A113" s="17"/>
      <c r="B113" s="17"/>
      <c r="C113" s="17"/>
      <c r="D113" s="17"/>
      <c r="E113" s="17"/>
      <c r="F113" s="17"/>
      <c r="G113" s="17"/>
      <c r="H113" s="17"/>
      <c r="I113" s="17"/>
      <c r="J113" s="17"/>
      <c r="K113" s="17"/>
      <c r="L113" s="17"/>
      <c r="M113" s="17"/>
      <c r="N113" s="17"/>
      <c r="O113" s="17"/>
      <c r="P113" s="17"/>
      <c r="Q113" s="17"/>
      <c r="R113" s="17"/>
      <c r="S113" s="17"/>
      <c r="T113" s="17"/>
    </row>
    <row r="114" spans="1:20">
      <c r="A114" s="17"/>
      <c r="B114" s="17"/>
      <c r="C114" s="17"/>
      <c r="D114" s="17"/>
      <c r="E114" s="17"/>
      <c r="F114" s="17"/>
      <c r="G114" s="17"/>
      <c r="H114" s="17"/>
      <c r="I114" s="17"/>
      <c r="J114" s="17"/>
      <c r="K114" s="17"/>
      <c r="L114" s="17"/>
      <c r="M114" s="17"/>
      <c r="N114" s="17"/>
      <c r="O114" s="17"/>
      <c r="P114" s="17"/>
      <c r="Q114" s="17"/>
      <c r="R114" s="17"/>
      <c r="S114" s="17"/>
      <c r="T114" s="17"/>
    </row>
    <row r="115" spans="1:20">
      <c r="A115" s="17"/>
      <c r="B115" s="17"/>
      <c r="C115" s="17"/>
      <c r="D115" s="17"/>
      <c r="E115" s="17"/>
      <c r="F115" s="17"/>
      <c r="G115" s="17"/>
      <c r="H115" s="17"/>
      <c r="I115" s="17"/>
      <c r="J115" s="17"/>
      <c r="K115" s="17"/>
      <c r="L115" s="17"/>
      <c r="M115" s="17"/>
      <c r="N115" s="17"/>
      <c r="O115" s="17"/>
      <c r="P115" s="17"/>
      <c r="Q115" s="17"/>
      <c r="R115" s="17"/>
      <c r="S115" s="17"/>
      <c r="T115" s="17"/>
    </row>
    <row r="116" spans="1:20">
      <c r="A116" s="17"/>
      <c r="B116" s="17"/>
      <c r="C116" s="17"/>
      <c r="D116" s="17"/>
      <c r="E116" s="17"/>
      <c r="F116" s="17"/>
      <c r="G116" s="17"/>
      <c r="H116" s="17"/>
      <c r="I116" s="17"/>
      <c r="J116" s="17"/>
      <c r="K116" s="17"/>
      <c r="L116" s="17"/>
      <c r="M116" s="17"/>
      <c r="N116" s="17"/>
      <c r="O116" s="17"/>
      <c r="P116" s="17"/>
      <c r="Q116" s="17"/>
      <c r="R116" s="17"/>
      <c r="S116" s="17"/>
      <c r="T116" s="17"/>
    </row>
    <row r="117" spans="1:20">
      <c r="A117" s="17"/>
      <c r="B117" s="17"/>
      <c r="C117" s="17"/>
      <c r="D117" s="17"/>
      <c r="E117" s="17"/>
      <c r="F117" s="17"/>
      <c r="G117" s="17"/>
      <c r="H117" s="17"/>
      <c r="I117" s="17"/>
      <c r="J117" s="17"/>
      <c r="K117" s="17"/>
      <c r="L117" s="17"/>
      <c r="M117" s="17"/>
      <c r="N117" s="17"/>
      <c r="O117" s="17"/>
      <c r="P117" s="17"/>
      <c r="Q117" s="17"/>
      <c r="R117" s="17"/>
      <c r="S117" s="17"/>
      <c r="T117" s="17"/>
    </row>
    <row r="118" spans="1:20">
      <c r="A118" s="17"/>
      <c r="B118" s="17"/>
      <c r="C118" s="17"/>
      <c r="D118" s="17"/>
      <c r="E118" s="17"/>
      <c r="F118" s="17"/>
      <c r="G118" s="17"/>
      <c r="H118" s="17"/>
      <c r="I118" s="17"/>
      <c r="J118" s="17"/>
      <c r="K118" s="17"/>
      <c r="L118" s="17"/>
      <c r="M118" s="17"/>
      <c r="N118" s="17"/>
      <c r="O118" s="17"/>
      <c r="P118" s="17"/>
      <c r="Q118" s="17"/>
      <c r="R118" s="17"/>
      <c r="S118" s="17"/>
      <c r="T118" s="17"/>
    </row>
    <row r="119" spans="1:20">
      <c r="A119" s="17"/>
      <c r="B119" s="17"/>
      <c r="C119" s="17"/>
      <c r="D119" s="17"/>
      <c r="E119" s="17"/>
      <c r="F119" s="17"/>
      <c r="G119" s="17"/>
      <c r="H119" s="17"/>
      <c r="I119" s="17"/>
      <c r="J119" s="17"/>
      <c r="K119" s="17"/>
      <c r="L119" s="17"/>
      <c r="M119" s="17"/>
      <c r="N119" s="17"/>
      <c r="O119" s="17"/>
      <c r="P119" s="17"/>
      <c r="Q119" s="17"/>
      <c r="R119" s="17"/>
      <c r="S119" s="17"/>
      <c r="T119" s="17"/>
    </row>
    <row r="120" spans="1:20">
      <c r="A120" s="17"/>
      <c r="B120" s="17"/>
      <c r="C120" s="17"/>
      <c r="D120" s="17"/>
      <c r="E120" s="17"/>
      <c r="F120" s="17"/>
      <c r="G120" s="17"/>
      <c r="H120" s="17"/>
      <c r="I120" s="17"/>
      <c r="J120" s="17"/>
      <c r="K120" s="17"/>
      <c r="L120" s="17"/>
      <c r="M120" s="17"/>
      <c r="N120" s="17"/>
      <c r="O120" s="17"/>
      <c r="P120" s="17"/>
      <c r="Q120" s="17"/>
      <c r="R120" s="17"/>
      <c r="S120" s="17"/>
      <c r="T120" s="17"/>
    </row>
    <row r="121" spans="1:20">
      <c r="A121" s="17"/>
      <c r="B121" s="17"/>
      <c r="C121" s="17"/>
      <c r="D121" s="17"/>
      <c r="E121" s="17"/>
      <c r="F121" s="17"/>
      <c r="G121" s="17"/>
      <c r="H121" s="17"/>
      <c r="I121" s="17"/>
      <c r="J121" s="17"/>
      <c r="K121" s="17"/>
      <c r="L121" s="17"/>
      <c r="M121" s="17"/>
      <c r="N121" s="17"/>
      <c r="O121" s="17"/>
      <c r="P121" s="17"/>
      <c r="Q121" s="17"/>
      <c r="R121" s="17"/>
      <c r="S121" s="17"/>
      <c r="T121" s="17"/>
    </row>
    <row r="122" spans="1:20">
      <c r="A122" s="17"/>
      <c r="B122" s="17"/>
      <c r="C122" s="17"/>
      <c r="D122" s="17"/>
      <c r="E122" s="17"/>
      <c r="F122" s="17"/>
      <c r="G122" s="17"/>
      <c r="H122" s="17"/>
      <c r="I122" s="17"/>
      <c r="J122" s="17"/>
      <c r="K122" s="17"/>
      <c r="L122" s="17"/>
      <c r="M122" s="17"/>
      <c r="N122" s="17"/>
      <c r="O122" s="17"/>
      <c r="P122" s="17"/>
      <c r="Q122" s="17"/>
      <c r="R122" s="17"/>
      <c r="S122" s="17"/>
      <c r="T122" s="17"/>
    </row>
    <row r="123" spans="1:20">
      <c r="A123" s="17"/>
      <c r="B123" s="17"/>
      <c r="C123" s="17"/>
      <c r="D123" s="17"/>
      <c r="E123" s="17"/>
      <c r="F123" s="17"/>
      <c r="G123" s="17"/>
      <c r="H123" s="17"/>
      <c r="I123" s="17"/>
      <c r="J123" s="17"/>
      <c r="K123" s="17"/>
      <c r="L123" s="17"/>
      <c r="M123" s="17"/>
      <c r="N123" s="17"/>
      <c r="O123" s="17"/>
      <c r="P123" s="17"/>
      <c r="Q123" s="17"/>
      <c r="R123" s="17"/>
      <c r="S123" s="17"/>
      <c r="T123" s="17"/>
    </row>
    <row r="124" spans="1:20">
      <c r="A124" s="17"/>
      <c r="B124" s="17"/>
      <c r="C124" s="17"/>
      <c r="D124" s="17"/>
      <c r="E124" s="17"/>
      <c r="F124" s="17"/>
      <c r="G124" s="17"/>
      <c r="H124" s="17"/>
      <c r="I124" s="17"/>
      <c r="J124" s="17"/>
      <c r="K124" s="17"/>
      <c r="L124" s="17"/>
      <c r="M124" s="17"/>
      <c r="N124" s="17"/>
      <c r="O124" s="17"/>
      <c r="P124" s="17"/>
      <c r="Q124" s="17"/>
      <c r="R124" s="17"/>
      <c r="S124" s="17"/>
      <c r="T124" s="17"/>
    </row>
    <row r="125" spans="1:20">
      <c r="A125" s="17"/>
      <c r="B125" s="17"/>
      <c r="C125" s="17"/>
      <c r="D125" s="17"/>
      <c r="E125" s="17"/>
      <c r="F125" s="17"/>
      <c r="G125" s="17"/>
      <c r="H125" s="17"/>
      <c r="I125" s="17"/>
      <c r="J125" s="17"/>
      <c r="K125" s="17"/>
      <c r="L125" s="17"/>
      <c r="M125" s="17"/>
      <c r="N125" s="17"/>
      <c r="O125" s="17"/>
      <c r="P125" s="17"/>
      <c r="Q125" s="17"/>
      <c r="R125" s="17"/>
      <c r="S125" s="17"/>
      <c r="T125" s="17"/>
    </row>
    <row r="126" spans="1:20">
      <c r="A126" s="17"/>
      <c r="B126" s="17"/>
      <c r="C126" s="17"/>
      <c r="D126" s="17"/>
      <c r="E126" s="17"/>
      <c r="F126" s="17"/>
      <c r="G126" s="17"/>
      <c r="H126" s="17"/>
      <c r="I126" s="17"/>
      <c r="J126" s="17"/>
      <c r="K126" s="17"/>
      <c r="L126" s="17"/>
      <c r="M126" s="17"/>
      <c r="N126" s="17"/>
      <c r="O126" s="17"/>
      <c r="P126" s="17"/>
      <c r="Q126" s="17"/>
      <c r="R126" s="17"/>
      <c r="S126" s="17"/>
      <c r="T126" s="17"/>
    </row>
    <row r="127" spans="1:20">
      <c r="A127" s="17"/>
      <c r="B127" s="17"/>
      <c r="C127" s="17"/>
      <c r="D127" s="17"/>
      <c r="E127" s="17"/>
      <c r="F127" s="17"/>
      <c r="G127" s="17"/>
      <c r="H127" s="17"/>
      <c r="I127" s="17"/>
      <c r="J127" s="17"/>
      <c r="K127" s="17"/>
      <c r="L127" s="17"/>
      <c r="M127" s="17"/>
      <c r="N127" s="17"/>
      <c r="O127" s="17"/>
      <c r="P127" s="17"/>
      <c r="Q127" s="17"/>
      <c r="R127" s="17"/>
      <c r="S127" s="17"/>
      <c r="T127" s="17"/>
    </row>
    <row r="128" spans="1:20">
      <c r="A128" s="17"/>
      <c r="B128" s="17"/>
      <c r="C128" s="17"/>
      <c r="D128" s="17"/>
      <c r="E128" s="17"/>
      <c r="F128" s="17"/>
      <c r="G128" s="17"/>
      <c r="H128" s="17"/>
      <c r="I128" s="17"/>
      <c r="J128" s="17"/>
      <c r="K128" s="17"/>
      <c r="L128" s="17"/>
      <c r="M128" s="17"/>
      <c r="N128" s="17"/>
      <c r="O128" s="17"/>
      <c r="P128" s="17"/>
      <c r="Q128" s="17"/>
      <c r="R128" s="17"/>
      <c r="S128" s="17"/>
      <c r="T128" s="17"/>
    </row>
    <row r="129" spans="1:20">
      <c r="A129" s="17"/>
      <c r="B129" s="17"/>
      <c r="C129" s="17"/>
      <c r="D129" s="17"/>
      <c r="E129" s="17"/>
      <c r="F129" s="17"/>
      <c r="G129" s="17"/>
      <c r="H129" s="17"/>
      <c r="I129" s="17"/>
      <c r="J129" s="17"/>
      <c r="K129" s="17"/>
      <c r="L129" s="17"/>
      <c r="M129" s="17"/>
      <c r="N129" s="17"/>
      <c r="O129" s="17"/>
      <c r="P129" s="17"/>
      <c r="Q129" s="17"/>
      <c r="R129" s="17"/>
      <c r="S129" s="17"/>
      <c r="T129" s="17"/>
    </row>
    <row r="130" spans="1:20">
      <c r="A130" s="17"/>
      <c r="B130" s="17"/>
      <c r="C130" s="17"/>
      <c r="D130" s="17"/>
      <c r="E130" s="17"/>
      <c r="F130" s="17"/>
      <c r="G130" s="17"/>
      <c r="H130" s="17"/>
      <c r="I130" s="17"/>
      <c r="J130" s="17"/>
      <c r="K130" s="17"/>
      <c r="L130" s="17"/>
      <c r="M130" s="17"/>
      <c r="N130" s="17"/>
      <c r="O130" s="17"/>
      <c r="P130" s="17"/>
      <c r="Q130" s="17"/>
      <c r="R130" s="17"/>
      <c r="S130" s="17"/>
      <c r="T130" s="17"/>
    </row>
    <row r="131" spans="1:20">
      <c r="A131" s="17"/>
      <c r="B131" s="17"/>
      <c r="C131" s="17"/>
      <c r="D131" s="17"/>
      <c r="E131" s="17"/>
      <c r="F131" s="17"/>
      <c r="G131" s="17"/>
      <c r="H131" s="17"/>
      <c r="I131" s="17"/>
      <c r="J131" s="17"/>
      <c r="K131" s="17"/>
      <c r="L131" s="17"/>
      <c r="M131" s="17"/>
      <c r="N131" s="17"/>
      <c r="O131" s="17"/>
      <c r="P131" s="17"/>
      <c r="Q131" s="17"/>
      <c r="R131" s="17"/>
      <c r="S131" s="17"/>
      <c r="T131" s="17"/>
    </row>
    <row r="132" spans="1:20">
      <c r="A132" s="17"/>
      <c r="B132" s="17"/>
      <c r="C132" s="17"/>
      <c r="D132" s="17"/>
      <c r="E132" s="17"/>
      <c r="F132" s="17"/>
      <c r="G132" s="17"/>
      <c r="H132" s="17"/>
      <c r="I132" s="17"/>
      <c r="J132" s="17"/>
      <c r="K132" s="17"/>
      <c r="L132" s="17"/>
      <c r="M132" s="17"/>
      <c r="N132" s="17"/>
      <c r="O132" s="17"/>
      <c r="P132" s="17"/>
      <c r="Q132" s="17"/>
      <c r="R132" s="17"/>
      <c r="S132" s="17"/>
      <c r="T132" s="17"/>
    </row>
    <row r="133" spans="1:20">
      <c r="A133" s="17"/>
      <c r="B133" s="17"/>
      <c r="C133" s="17"/>
      <c r="D133" s="17"/>
      <c r="E133" s="17"/>
      <c r="F133" s="17"/>
      <c r="G133" s="17"/>
      <c r="H133" s="17"/>
      <c r="I133" s="17"/>
      <c r="J133" s="17"/>
      <c r="K133" s="17"/>
      <c r="L133" s="17"/>
      <c r="M133" s="17"/>
      <c r="N133" s="17"/>
      <c r="O133" s="17"/>
      <c r="P133" s="17"/>
      <c r="Q133" s="17"/>
      <c r="R133" s="17"/>
      <c r="S133" s="17"/>
      <c r="T133" s="17"/>
    </row>
    <row r="134" spans="1:20">
      <c r="A134" s="17"/>
      <c r="B134" s="17"/>
      <c r="C134" s="17"/>
      <c r="D134" s="17"/>
      <c r="E134" s="17"/>
      <c r="F134" s="17"/>
      <c r="G134" s="17"/>
      <c r="H134" s="17"/>
      <c r="I134" s="17"/>
      <c r="J134" s="17"/>
      <c r="K134" s="17"/>
      <c r="L134" s="17"/>
      <c r="M134" s="17"/>
      <c r="N134" s="17"/>
      <c r="O134" s="17"/>
      <c r="P134" s="17"/>
      <c r="Q134" s="17"/>
      <c r="R134" s="17"/>
      <c r="S134" s="17"/>
      <c r="T134" s="17"/>
    </row>
    <row r="135" spans="1:20">
      <c r="A135" s="17"/>
      <c r="B135" s="17"/>
      <c r="C135" s="17"/>
      <c r="D135" s="17"/>
      <c r="E135" s="17"/>
      <c r="F135" s="17"/>
      <c r="G135" s="17"/>
      <c r="H135" s="17"/>
      <c r="I135" s="17"/>
      <c r="J135" s="17"/>
      <c r="K135" s="17"/>
      <c r="L135" s="17"/>
      <c r="M135" s="17"/>
      <c r="N135" s="17"/>
      <c r="O135" s="17"/>
      <c r="P135" s="17"/>
      <c r="Q135" s="17"/>
      <c r="R135" s="17"/>
      <c r="S135" s="17"/>
      <c r="T135" s="17"/>
    </row>
    <row r="136" spans="1:20">
      <c r="A136" s="17"/>
      <c r="B136" s="17"/>
      <c r="C136" s="17"/>
      <c r="D136" s="17"/>
      <c r="E136" s="17"/>
      <c r="F136" s="17"/>
      <c r="G136" s="17"/>
      <c r="H136" s="17"/>
      <c r="I136" s="17"/>
      <c r="J136" s="17"/>
      <c r="K136" s="17"/>
      <c r="L136" s="17"/>
      <c r="M136" s="17"/>
      <c r="N136" s="17"/>
      <c r="O136" s="17"/>
      <c r="P136" s="17"/>
      <c r="Q136" s="17"/>
      <c r="R136" s="17"/>
      <c r="S136" s="17"/>
      <c r="T136" s="17"/>
    </row>
    <row r="137" spans="1:20">
      <c r="A137" s="17"/>
      <c r="B137" s="17"/>
      <c r="C137" s="17"/>
      <c r="D137" s="17"/>
      <c r="E137" s="17"/>
      <c r="F137" s="17"/>
      <c r="G137" s="17"/>
      <c r="H137" s="17"/>
      <c r="I137" s="17"/>
      <c r="J137" s="17"/>
      <c r="K137" s="17"/>
      <c r="L137" s="17"/>
      <c r="M137" s="17"/>
      <c r="N137" s="17"/>
      <c r="O137" s="17"/>
      <c r="P137" s="17"/>
      <c r="Q137" s="17"/>
      <c r="R137" s="17"/>
      <c r="S137" s="17"/>
      <c r="T137" s="17"/>
    </row>
    <row r="138" spans="1:20">
      <c r="A138" s="17"/>
      <c r="B138" s="17"/>
      <c r="C138" s="17"/>
      <c r="D138" s="17"/>
      <c r="E138" s="17"/>
      <c r="F138" s="17"/>
      <c r="G138" s="17"/>
      <c r="H138" s="17"/>
      <c r="I138" s="17"/>
      <c r="J138" s="17"/>
      <c r="K138" s="17"/>
      <c r="L138" s="17"/>
      <c r="M138" s="17"/>
      <c r="N138" s="17"/>
      <c r="O138" s="17"/>
      <c r="P138" s="17"/>
      <c r="Q138" s="17"/>
      <c r="R138" s="17"/>
      <c r="S138" s="17"/>
      <c r="T138" s="17"/>
    </row>
    <row r="139" spans="1:20">
      <c r="A139" s="17"/>
      <c r="B139" s="17"/>
      <c r="C139" s="17"/>
      <c r="D139" s="17"/>
      <c r="E139" s="17"/>
      <c r="F139" s="17"/>
      <c r="G139" s="17"/>
      <c r="H139" s="17"/>
      <c r="I139" s="17"/>
      <c r="J139" s="17"/>
      <c r="K139" s="17"/>
      <c r="L139" s="17"/>
      <c r="M139" s="17"/>
      <c r="N139" s="17"/>
      <c r="O139" s="17"/>
      <c r="P139" s="17"/>
      <c r="Q139" s="17"/>
      <c r="R139" s="17"/>
      <c r="S139" s="17"/>
      <c r="T139" s="17"/>
    </row>
    <row r="140" spans="1:20">
      <c r="A140" s="17"/>
      <c r="B140" s="17"/>
      <c r="C140" s="17"/>
      <c r="D140" s="17"/>
      <c r="E140" s="17"/>
      <c r="F140" s="17"/>
      <c r="G140" s="17"/>
      <c r="H140" s="17"/>
      <c r="I140" s="17"/>
      <c r="J140" s="17"/>
      <c r="K140" s="17"/>
      <c r="L140" s="17"/>
      <c r="M140" s="17"/>
      <c r="N140" s="17"/>
      <c r="O140" s="17"/>
      <c r="P140" s="17"/>
      <c r="Q140" s="17"/>
      <c r="R140" s="17"/>
      <c r="S140" s="17"/>
      <c r="T140" s="17"/>
    </row>
    <row r="141" spans="1:20">
      <c r="A141" s="17"/>
      <c r="B141" s="17"/>
      <c r="C141" s="17"/>
      <c r="D141" s="17"/>
      <c r="E141" s="17"/>
      <c r="F141" s="17"/>
      <c r="G141" s="17"/>
      <c r="H141" s="17"/>
      <c r="I141" s="17"/>
      <c r="J141" s="17"/>
      <c r="K141" s="17"/>
      <c r="L141" s="17"/>
      <c r="M141" s="17"/>
      <c r="N141" s="17"/>
      <c r="O141" s="17"/>
      <c r="P141" s="17"/>
      <c r="Q141" s="17"/>
      <c r="R141" s="17"/>
      <c r="S141" s="17"/>
      <c r="T141" s="17"/>
    </row>
    <row r="142" spans="1:20">
      <c r="A142" s="17"/>
      <c r="B142" s="17"/>
      <c r="C142" s="17"/>
      <c r="D142" s="17"/>
      <c r="E142" s="17"/>
      <c r="F142" s="17"/>
      <c r="G142" s="17"/>
      <c r="H142" s="17"/>
      <c r="I142" s="17"/>
      <c r="J142" s="17"/>
      <c r="K142" s="17"/>
      <c r="L142" s="17"/>
      <c r="M142" s="17"/>
      <c r="N142" s="17"/>
      <c r="O142" s="17"/>
      <c r="P142" s="17"/>
      <c r="Q142" s="17"/>
      <c r="R142" s="17"/>
      <c r="S142" s="17"/>
      <c r="T142" s="17"/>
    </row>
    <row r="143" spans="1:20">
      <c r="A143" s="17"/>
      <c r="B143" s="17"/>
      <c r="C143" s="17"/>
      <c r="D143" s="17"/>
      <c r="E143" s="17"/>
      <c r="F143" s="17"/>
      <c r="G143" s="17"/>
      <c r="H143" s="17"/>
      <c r="I143" s="17"/>
      <c r="J143" s="17"/>
      <c r="K143" s="17"/>
      <c r="L143" s="17"/>
      <c r="M143" s="17"/>
      <c r="N143" s="17"/>
      <c r="O143" s="17"/>
      <c r="P143" s="17"/>
      <c r="Q143" s="17"/>
      <c r="R143" s="17"/>
      <c r="S143" s="17"/>
      <c r="T143" s="17"/>
    </row>
    <row r="144" spans="1:20">
      <c r="A144" s="17"/>
      <c r="B144" s="17"/>
      <c r="C144" s="17"/>
      <c r="D144" s="17"/>
      <c r="E144" s="17"/>
      <c r="F144" s="17"/>
      <c r="G144" s="17"/>
      <c r="H144" s="17"/>
      <c r="I144" s="17"/>
      <c r="J144" s="17"/>
      <c r="K144" s="17"/>
      <c r="L144" s="17"/>
      <c r="M144" s="17"/>
      <c r="N144" s="17"/>
      <c r="O144" s="17"/>
      <c r="P144" s="17"/>
      <c r="Q144" s="17"/>
      <c r="R144" s="17"/>
      <c r="S144" s="17"/>
      <c r="T144" s="17"/>
    </row>
    <row r="145" spans="1:20">
      <c r="A145" s="17"/>
      <c r="B145" s="17"/>
      <c r="C145" s="17"/>
      <c r="D145" s="17"/>
      <c r="E145" s="17"/>
      <c r="F145" s="17"/>
      <c r="G145" s="17"/>
      <c r="H145" s="17"/>
      <c r="I145" s="17"/>
      <c r="J145" s="17"/>
      <c r="K145" s="17"/>
      <c r="L145" s="17"/>
      <c r="M145" s="17"/>
      <c r="N145" s="17"/>
      <c r="O145" s="17"/>
      <c r="P145" s="17"/>
      <c r="Q145" s="17"/>
      <c r="R145" s="17"/>
      <c r="S145" s="17"/>
      <c r="T145" s="17"/>
    </row>
    <row r="146" spans="1:20">
      <c r="A146" s="17"/>
      <c r="B146" s="17"/>
      <c r="C146" s="17"/>
      <c r="D146" s="17"/>
      <c r="E146" s="17"/>
      <c r="F146" s="17"/>
      <c r="G146" s="17"/>
      <c r="H146" s="17"/>
      <c r="I146" s="17"/>
      <c r="J146" s="17"/>
      <c r="K146" s="17"/>
      <c r="L146" s="17"/>
      <c r="M146" s="17"/>
      <c r="N146" s="17"/>
      <c r="O146" s="17"/>
      <c r="P146" s="17"/>
      <c r="Q146" s="17"/>
      <c r="R146" s="17"/>
      <c r="S146" s="17"/>
      <c r="T146" s="17"/>
    </row>
    <row r="147" spans="1:20">
      <c r="A147" s="17"/>
      <c r="B147" s="17"/>
      <c r="C147" s="17"/>
      <c r="D147" s="17"/>
      <c r="E147" s="17"/>
      <c r="F147" s="17"/>
      <c r="G147" s="17"/>
      <c r="H147" s="17"/>
      <c r="I147" s="17"/>
      <c r="J147" s="17"/>
      <c r="K147" s="17"/>
      <c r="L147" s="17"/>
      <c r="M147" s="17"/>
      <c r="N147" s="17"/>
      <c r="O147" s="17"/>
      <c r="P147" s="17"/>
      <c r="Q147" s="17"/>
      <c r="R147" s="17"/>
      <c r="S147" s="17"/>
      <c r="T147" s="17"/>
    </row>
    <row r="148" spans="1:20">
      <c r="A148" s="17"/>
      <c r="B148" s="17"/>
      <c r="C148" s="17"/>
      <c r="D148" s="17"/>
      <c r="E148" s="17"/>
      <c r="F148" s="17"/>
      <c r="G148" s="17"/>
      <c r="H148" s="17"/>
      <c r="I148" s="17"/>
      <c r="J148" s="17"/>
      <c r="K148" s="17"/>
      <c r="L148" s="17"/>
      <c r="M148" s="17"/>
      <c r="N148" s="17"/>
      <c r="O148" s="17"/>
      <c r="P148" s="17"/>
      <c r="Q148" s="17"/>
      <c r="R148" s="17"/>
      <c r="S148" s="17"/>
      <c r="T148" s="17"/>
    </row>
    <row r="149" spans="1:20">
      <c r="A149" s="17"/>
      <c r="B149" s="17"/>
      <c r="C149" s="17"/>
      <c r="D149" s="17"/>
      <c r="E149" s="17"/>
      <c r="F149" s="17"/>
      <c r="G149" s="17"/>
      <c r="H149" s="17"/>
      <c r="I149" s="17"/>
      <c r="J149" s="17"/>
      <c r="K149" s="17"/>
      <c r="L149" s="17"/>
      <c r="M149" s="17"/>
      <c r="N149" s="17"/>
      <c r="O149" s="17"/>
      <c r="P149" s="17"/>
      <c r="Q149" s="17"/>
      <c r="R149" s="17"/>
      <c r="S149" s="17"/>
      <c r="T149" s="17"/>
    </row>
    <row r="150" spans="1:20">
      <c r="A150" s="17"/>
      <c r="B150" s="17"/>
      <c r="C150" s="17"/>
      <c r="D150" s="17"/>
      <c r="E150" s="17"/>
      <c r="F150" s="17"/>
      <c r="G150" s="17"/>
      <c r="H150" s="17"/>
      <c r="I150" s="17"/>
      <c r="J150" s="17"/>
      <c r="K150" s="17"/>
      <c r="L150" s="17"/>
      <c r="M150" s="17"/>
      <c r="N150" s="17"/>
      <c r="O150" s="17"/>
      <c r="P150" s="17"/>
      <c r="Q150" s="17"/>
      <c r="R150" s="17"/>
      <c r="S150" s="17"/>
      <c r="T150" s="17"/>
    </row>
    <row r="151" spans="1:20">
      <c r="A151" s="17"/>
      <c r="B151" s="17"/>
      <c r="C151" s="17"/>
      <c r="D151" s="17"/>
      <c r="E151" s="17"/>
      <c r="F151" s="17"/>
      <c r="G151" s="17"/>
      <c r="H151" s="17"/>
      <c r="I151" s="17"/>
      <c r="J151" s="17"/>
      <c r="K151" s="17"/>
      <c r="L151" s="17"/>
      <c r="M151" s="17"/>
      <c r="N151" s="17"/>
      <c r="O151" s="17"/>
      <c r="P151" s="17"/>
      <c r="Q151" s="17"/>
      <c r="R151" s="17"/>
      <c r="S151" s="17"/>
      <c r="T151" s="17"/>
    </row>
    <row r="152" spans="1:20">
      <c r="A152" s="17"/>
      <c r="B152" s="17"/>
      <c r="C152" s="17"/>
      <c r="D152" s="17"/>
      <c r="E152" s="17"/>
      <c r="F152" s="17"/>
      <c r="G152" s="17"/>
      <c r="H152" s="17"/>
      <c r="I152" s="17"/>
      <c r="J152" s="17"/>
      <c r="K152" s="17"/>
      <c r="L152" s="17"/>
      <c r="M152" s="17"/>
      <c r="N152" s="17"/>
      <c r="O152" s="17"/>
      <c r="P152" s="17"/>
      <c r="Q152" s="17"/>
      <c r="R152" s="17"/>
      <c r="S152" s="17"/>
      <c r="T152" s="17"/>
    </row>
    <row r="153" spans="1:20">
      <c r="A153" s="17"/>
      <c r="B153" s="17"/>
      <c r="C153" s="17"/>
      <c r="D153" s="17"/>
      <c r="E153" s="17"/>
      <c r="F153" s="17"/>
      <c r="G153" s="17"/>
      <c r="H153" s="17"/>
      <c r="I153" s="17"/>
      <c r="J153" s="17"/>
      <c r="K153" s="17"/>
      <c r="L153" s="17"/>
      <c r="M153" s="17"/>
      <c r="N153" s="17"/>
      <c r="O153" s="17"/>
      <c r="P153" s="17"/>
      <c r="Q153" s="17"/>
      <c r="R153" s="17"/>
      <c r="S153" s="17"/>
      <c r="T153" s="17"/>
    </row>
    <row r="154" spans="1:20">
      <c r="A154" s="17"/>
      <c r="B154" s="17"/>
      <c r="C154" s="17"/>
      <c r="D154" s="17"/>
      <c r="E154" s="17"/>
      <c r="F154" s="17"/>
      <c r="G154" s="17"/>
      <c r="H154" s="17"/>
      <c r="I154" s="17"/>
      <c r="J154" s="17"/>
      <c r="K154" s="17"/>
      <c r="L154" s="17"/>
      <c r="M154" s="17"/>
      <c r="N154" s="17"/>
      <c r="O154" s="17"/>
      <c r="P154" s="17"/>
      <c r="Q154" s="17"/>
      <c r="R154" s="17"/>
      <c r="S154" s="17"/>
      <c r="T154" s="17"/>
    </row>
    <row r="155" spans="1:20">
      <c r="A155" s="17"/>
      <c r="B155" s="17"/>
      <c r="C155" s="17"/>
      <c r="D155" s="17"/>
      <c r="E155" s="17"/>
      <c r="F155" s="17"/>
      <c r="G155" s="17"/>
      <c r="H155" s="17"/>
      <c r="I155" s="17"/>
      <c r="J155" s="17"/>
      <c r="K155" s="17"/>
      <c r="L155" s="17"/>
      <c r="M155" s="17"/>
      <c r="N155" s="17"/>
      <c r="O155" s="17"/>
      <c r="P155" s="17"/>
      <c r="Q155" s="17"/>
      <c r="R155" s="17"/>
      <c r="S155" s="17"/>
      <c r="T155" s="17"/>
    </row>
    <row r="156" spans="1:20">
      <c r="A156" s="17"/>
      <c r="B156" s="17"/>
      <c r="C156" s="17"/>
      <c r="D156" s="17"/>
      <c r="E156" s="17"/>
      <c r="F156" s="17"/>
      <c r="G156" s="17"/>
      <c r="H156" s="17"/>
      <c r="I156" s="17"/>
      <c r="J156" s="17"/>
      <c r="K156" s="17"/>
      <c r="L156" s="17"/>
      <c r="M156" s="17"/>
      <c r="N156" s="17"/>
      <c r="O156" s="17"/>
      <c r="P156" s="17"/>
      <c r="Q156" s="17"/>
      <c r="R156" s="17"/>
      <c r="S156" s="17"/>
      <c r="T156" s="17"/>
    </row>
    <row r="157" spans="1:20">
      <c r="A157" s="17"/>
      <c r="B157" s="17"/>
      <c r="C157" s="17"/>
      <c r="D157" s="17"/>
      <c r="E157" s="17"/>
      <c r="F157" s="17"/>
      <c r="G157" s="17"/>
      <c r="H157" s="17"/>
      <c r="I157" s="17"/>
      <c r="J157" s="17"/>
      <c r="K157" s="17"/>
      <c r="L157" s="17"/>
      <c r="M157" s="17"/>
      <c r="N157" s="17"/>
      <c r="O157" s="17"/>
      <c r="P157" s="17"/>
      <c r="Q157" s="17"/>
      <c r="R157" s="17"/>
      <c r="S157" s="17"/>
      <c r="T157" s="17"/>
    </row>
    <row r="158" spans="1:20">
      <c r="A158" s="17"/>
      <c r="B158" s="17"/>
      <c r="C158" s="17"/>
      <c r="D158" s="17"/>
      <c r="E158" s="17"/>
      <c r="F158" s="17"/>
      <c r="G158" s="17"/>
      <c r="H158" s="17"/>
      <c r="I158" s="17"/>
      <c r="J158" s="17"/>
      <c r="K158" s="17"/>
      <c r="L158" s="17"/>
      <c r="M158" s="17"/>
      <c r="N158" s="17"/>
      <c r="O158" s="17"/>
      <c r="P158" s="17"/>
      <c r="Q158" s="17"/>
      <c r="R158" s="17"/>
      <c r="S158" s="17"/>
      <c r="T158" s="17"/>
    </row>
    <row r="159" spans="1:20">
      <c r="A159" s="17"/>
      <c r="B159" s="17"/>
      <c r="C159" s="17"/>
      <c r="D159" s="17"/>
      <c r="E159" s="17"/>
      <c r="F159" s="17"/>
      <c r="G159" s="17"/>
      <c r="H159" s="17"/>
      <c r="I159" s="17"/>
      <c r="J159" s="17"/>
      <c r="K159" s="17"/>
      <c r="L159" s="17"/>
      <c r="M159" s="17"/>
      <c r="N159" s="17"/>
      <c r="O159" s="17"/>
      <c r="P159" s="17"/>
      <c r="Q159" s="17"/>
      <c r="R159" s="17"/>
      <c r="S159" s="17"/>
      <c r="T159" s="17"/>
    </row>
    <row r="160" spans="1:20">
      <c r="A160" s="17"/>
      <c r="B160" s="17"/>
      <c r="C160" s="17"/>
      <c r="D160" s="17"/>
      <c r="E160" s="17"/>
      <c r="F160" s="17"/>
      <c r="G160" s="17"/>
      <c r="H160" s="17"/>
      <c r="I160" s="17"/>
      <c r="J160" s="17"/>
      <c r="K160" s="17"/>
      <c r="L160" s="17"/>
      <c r="M160" s="17"/>
      <c r="N160" s="17"/>
      <c r="O160" s="17"/>
      <c r="P160" s="17"/>
      <c r="Q160" s="17"/>
      <c r="R160" s="17"/>
      <c r="S160" s="17"/>
      <c r="T160" s="17"/>
    </row>
    <row r="161" spans="1:20">
      <c r="A161" s="17"/>
      <c r="B161" s="17"/>
      <c r="C161" s="17"/>
      <c r="D161" s="17"/>
      <c r="E161" s="17"/>
      <c r="F161" s="17"/>
      <c r="G161" s="17"/>
      <c r="H161" s="17"/>
      <c r="I161" s="17"/>
      <c r="J161" s="17"/>
      <c r="K161" s="17"/>
      <c r="L161" s="17"/>
      <c r="M161" s="17"/>
      <c r="N161" s="17"/>
      <c r="O161" s="17"/>
      <c r="P161" s="17"/>
      <c r="Q161" s="17"/>
      <c r="R161" s="17"/>
      <c r="S161" s="17"/>
      <c r="T161" s="17"/>
    </row>
    <row r="162" spans="1:20">
      <c r="A162" s="17"/>
      <c r="B162" s="17"/>
      <c r="C162" s="17"/>
      <c r="D162" s="17"/>
      <c r="E162" s="17"/>
      <c r="F162" s="17"/>
      <c r="G162" s="17"/>
      <c r="H162" s="17"/>
      <c r="I162" s="17"/>
      <c r="J162" s="17"/>
      <c r="K162" s="17"/>
      <c r="L162" s="17"/>
      <c r="M162" s="17"/>
      <c r="N162" s="17"/>
      <c r="O162" s="17"/>
      <c r="P162" s="17"/>
      <c r="Q162" s="17"/>
      <c r="R162" s="17"/>
      <c r="S162" s="17"/>
      <c r="T162" s="17"/>
    </row>
    <row r="163" spans="1:20">
      <c r="A163" s="17"/>
      <c r="B163" s="17"/>
      <c r="C163" s="17"/>
      <c r="D163" s="17"/>
      <c r="E163" s="17"/>
      <c r="F163" s="17"/>
      <c r="G163" s="17"/>
      <c r="H163" s="17"/>
      <c r="I163" s="17"/>
      <c r="J163" s="17"/>
      <c r="K163" s="17"/>
      <c r="L163" s="17"/>
      <c r="M163" s="17"/>
      <c r="N163" s="17"/>
      <c r="O163" s="17"/>
      <c r="P163" s="17"/>
      <c r="Q163" s="17"/>
      <c r="R163" s="17"/>
      <c r="S163" s="17"/>
      <c r="T163" s="17"/>
    </row>
    <row r="164" spans="1:20">
      <c r="A164" s="17"/>
      <c r="B164" s="17"/>
      <c r="C164" s="17"/>
      <c r="D164" s="17"/>
      <c r="E164" s="17"/>
      <c r="F164" s="17"/>
      <c r="G164" s="17"/>
      <c r="H164" s="17"/>
      <c r="I164" s="17"/>
      <c r="J164" s="17"/>
      <c r="K164" s="17"/>
      <c r="L164" s="17"/>
      <c r="M164" s="17"/>
      <c r="N164" s="17"/>
      <c r="O164" s="17"/>
      <c r="P164" s="17"/>
      <c r="Q164" s="17"/>
      <c r="R164" s="17"/>
      <c r="S164" s="17"/>
      <c r="T164" s="17"/>
    </row>
    <row r="165" spans="1:20">
      <c r="A165" s="17"/>
      <c r="B165" s="17"/>
      <c r="C165" s="17"/>
      <c r="D165" s="17"/>
      <c r="E165" s="17"/>
      <c r="F165" s="17"/>
      <c r="G165" s="17"/>
      <c r="H165" s="17"/>
      <c r="I165" s="17"/>
      <c r="J165" s="17"/>
      <c r="K165" s="17"/>
      <c r="L165" s="17"/>
      <c r="M165" s="17"/>
      <c r="N165" s="17"/>
      <c r="O165" s="17"/>
      <c r="P165" s="17"/>
      <c r="Q165" s="17"/>
      <c r="R165" s="17"/>
      <c r="S165" s="17"/>
      <c r="T165" s="17"/>
    </row>
    <row r="166" spans="1:20">
      <c r="A166" s="17"/>
      <c r="B166" s="17"/>
      <c r="C166" s="17"/>
      <c r="D166" s="17"/>
      <c r="E166" s="17"/>
      <c r="F166" s="17"/>
      <c r="G166" s="17"/>
      <c r="H166" s="17"/>
      <c r="I166" s="17"/>
      <c r="J166" s="17"/>
      <c r="K166" s="17"/>
      <c r="L166" s="17"/>
      <c r="M166" s="17"/>
      <c r="N166" s="17"/>
      <c r="O166" s="17"/>
      <c r="P166" s="17"/>
      <c r="Q166" s="17"/>
      <c r="R166" s="17"/>
      <c r="S166" s="17"/>
      <c r="T166" s="17"/>
    </row>
    <row r="167" spans="1:20">
      <c r="A167" s="17"/>
      <c r="B167" s="17"/>
      <c r="C167" s="17"/>
      <c r="D167" s="17"/>
      <c r="E167" s="17"/>
      <c r="F167" s="17"/>
      <c r="G167" s="17"/>
      <c r="H167" s="17"/>
      <c r="I167" s="17"/>
      <c r="J167" s="17"/>
      <c r="K167" s="17"/>
      <c r="L167" s="17"/>
      <c r="M167" s="17"/>
      <c r="N167" s="17"/>
      <c r="O167" s="17"/>
      <c r="P167" s="17"/>
      <c r="Q167" s="17"/>
      <c r="R167" s="17"/>
      <c r="S167" s="17"/>
      <c r="T167" s="17"/>
    </row>
    <row r="168" spans="1:20">
      <c r="A168" s="17"/>
      <c r="B168" s="17"/>
      <c r="C168" s="17"/>
      <c r="D168" s="17"/>
      <c r="E168" s="17"/>
      <c r="F168" s="17"/>
      <c r="G168" s="17"/>
      <c r="H168" s="17"/>
      <c r="I168" s="17"/>
      <c r="J168" s="17"/>
      <c r="K168" s="17"/>
      <c r="L168" s="17"/>
      <c r="M168" s="17"/>
      <c r="N168" s="17"/>
      <c r="O168" s="17"/>
      <c r="P168" s="17"/>
      <c r="Q168" s="17"/>
      <c r="R168" s="17"/>
      <c r="S168" s="17"/>
      <c r="T168" s="17"/>
    </row>
    <row r="169" spans="1:20">
      <c r="A169" s="17"/>
      <c r="B169" s="17"/>
      <c r="C169" s="17"/>
      <c r="D169" s="17"/>
      <c r="E169" s="17"/>
      <c r="F169" s="17"/>
      <c r="G169" s="17"/>
      <c r="H169" s="17"/>
      <c r="I169" s="17"/>
      <c r="J169" s="17"/>
      <c r="K169" s="17"/>
      <c r="L169" s="17"/>
      <c r="M169" s="17"/>
      <c r="N169" s="17"/>
      <c r="O169" s="17"/>
      <c r="P169" s="17"/>
      <c r="Q169" s="17"/>
      <c r="R169" s="17"/>
      <c r="S169" s="17"/>
      <c r="T169" s="17"/>
    </row>
    <row r="170" spans="1:20">
      <c r="A170" s="17"/>
      <c r="B170" s="17"/>
      <c r="C170" s="17"/>
      <c r="D170" s="17"/>
      <c r="E170" s="17"/>
      <c r="F170" s="17"/>
      <c r="G170" s="17"/>
      <c r="H170" s="17"/>
      <c r="I170" s="17"/>
      <c r="J170" s="17"/>
      <c r="K170" s="17"/>
      <c r="L170" s="17"/>
      <c r="M170" s="17"/>
      <c r="N170" s="17"/>
      <c r="O170" s="17"/>
      <c r="P170" s="17"/>
      <c r="Q170" s="17"/>
      <c r="R170" s="17"/>
      <c r="S170" s="17"/>
      <c r="T170" s="17"/>
    </row>
    <row r="171" spans="1:20">
      <c r="A171" s="17"/>
      <c r="B171" s="17"/>
      <c r="C171" s="17"/>
      <c r="D171" s="17"/>
      <c r="E171" s="17"/>
      <c r="F171" s="17"/>
      <c r="G171" s="17"/>
      <c r="H171" s="17"/>
      <c r="I171" s="17"/>
      <c r="J171" s="17"/>
      <c r="K171" s="17"/>
      <c r="L171" s="17"/>
      <c r="M171" s="17"/>
      <c r="N171" s="17"/>
      <c r="O171" s="17"/>
      <c r="P171" s="17"/>
      <c r="Q171" s="17"/>
      <c r="R171" s="17"/>
      <c r="S171" s="17"/>
      <c r="T171" s="17"/>
    </row>
    <row r="172" spans="1:20">
      <c r="A172" s="17"/>
      <c r="B172" s="17"/>
      <c r="C172" s="17"/>
      <c r="D172" s="17"/>
      <c r="E172" s="17"/>
      <c r="F172" s="17"/>
      <c r="G172" s="17"/>
      <c r="H172" s="17"/>
      <c r="I172" s="17"/>
      <c r="J172" s="17"/>
      <c r="K172" s="17"/>
      <c r="L172" s="17"/>
      <c r="M172" s="17"/>
      <c r="N172" s="17"/>
      <c r="O172" s="17"/>
      <c r="P172" s="17"/>
      <c r="Q172" s="17"/>
      <c r="R172" s="17"/>
      <c r="S172" s="17"/>
      <c r="T172" s="17"/>
    </row>
    <row r="173" spans="1:20">
      <c r="A173" s="17"/>
      <c r="B173" s="17"/>
      <c r="C173" s="17"/>
      <c r="D173" s="17"/>
      <c r="E173" s="17"/>
      <c r="F173" s="17"/>
      <c r="G173" s="17"/>
      <c r="H173" s="17"/>
      <c r="I173" s="17"/>
      <c r="J173" s="17"/>
      <c r="K173" s="17"/>
      <c r="L173" s="17"/>
      <c r="M173" s="17"/>
      <c r="N173" s="17"/>
      <c r="O173" s="17"/>
      <c r="P173" s="17"/>
      <c r="Q173" s="17"/>
      <c r="R173" s="17"/>
      <c r="S173" s="17"/>
      <c r="T173" s="17"/>
    </row>
    <row r="174" spans="1:20">
      <c r="A174" s="17"/>
      <c r="B174" s="17"/>
      <c r="C174" s="17"/>
      <c r="D174" s="17"/>
      <c r="E174" s="17"/>
      <c r="F174" s="17"/>
      <c r="G174" s="17"/>
      <c r="H174" s="17"/>
      <c r="I174" s="17"/>
      <c r="J174" s="17"/>
      <c r="K174" s="17"/>
      <c r="L174" s="17"/>
      <c r="M174" s="17"/>
      <c r="N174" s="17"/>
      <c r="O174" s="17"/>
      <c r="P174" s="17"/>
      <c r="Q174" s="17"/>
      <c r="R174" s="17"/>
      <c r="S174" s="17"/>
      <c r="T174" s="17"/>
    </row>
    <row r="175" spans="1:20">
      <c r="A175" s="17"/>
      <c r="B175" s="17"/>
      <c r="C175" s="17"/>
      <c r="D175" s="17"/>
      <c r="E175" s="17"/>
      <c r="F175" s="17"/>
      <c r="G175" s="17"/>
      <c r="H175" s="17"/>
      <c r="I175" s="17"/>
      <c r="J175" s="17"/>
      <c r="K175" s="17"/>
      <c r="L175" s="17"/>
      <c r="M175" s="17"/>
      <c r="N175" s="17"/>
      <c r="O175" s="17"/>
      <c r="P175" s="17"/>
      <c r="Q175" s="17"/>
      <c r="R175" s="17"/>
      <c r="S175" s="17"/>
      <c r="T175" s="17"/>
    </row>
    <row r="176" spans="1:20">
      <c r="A176" s="17"/>
      <c r="B176" s="17"/>
      <c r="C176" s="17"/>
      <c r="D176" s="17"/>
      <c r="E176" s="17"/>
      <c r="F176" s="17"/>
      <c r="G176" s="17"/>
      <c r="H176" s="17"/>
      <c r="I176" s="17"/>
      <c r="J176" s="17"/>
      <c r="K176" s="17"/>
      <c r="L176" s="17"/>
      <c r="M176" s="17"/>
      <c r="N176" s="17"/>
      <c r="O176" s="17"/>
      <c r="P176" s="17"/>
      <c r="Q176" s="17"/>
      <c r="R176" s="17"/>
      <c r="S176" s="17"/>
      <c r="T176" s="17"/>
    </row>
    <row r="177" spans="1:20">
      <c r="A177" s="17"/>
      <c r="B177" s="17"/>
      <c r="C177" s="17"/>
      <c r="D177" s="17"/>
      <c r="E177" s="17"/>
      <c r="F177" s="17"/>
      <c r="G177" s="17"/>
      <c r="H177" s="17"/>
      <c r="I177" s="17"/>
      <c r="J177" s="17"/>
      <c r="K177" s="17"/>
      <c r="L177" s="17"/>
      <c r="M177" s="17"/>
      <c r="N177" s="17"/>
      <c r="O177" s="17"/>
      <c r="P177" s="17"/>
      <c r="Q177" s="17"/>
      <c r="R177" s="17"/>
      <c r="S177" s="17"/>
      <c r="T177" s="17"/>
    </row>
    <row r="178" spans="1:20">
      <c r="A178" s="17"/>
      <c r="B178" s="17"/>
      <c r="C178" s="17"/>
      <c r="D178" s="17"/>
      <c r="E178" s="17"/>
      <c r="F178" s="17"/>
      <c r="G178" s="17"/>
      <c r="H178" s="17"/>
      <c r="I178" s="17"/>
      <c r="J178" s="17"/>
      <c r="K178" s="17"/>
      <c r="L178" s="17"/>
      <c r="M178" s="17"/>
      <c r="N178" s="17"/>
      <c r="O178" s="17"/>
      <c r="P178" s="17"/>
      <c r="Q178" s="17"/>
      <c r="R178" s="17"/>
      <c r="S178" s="17"/>
      <c r="T178" s="17"/>
    </row>
    <row r="179" spans="1:20">
      <c r="A179" s="17"/>
      <c r="B179" s="17"/>
      <c r="C179" s="17"/>
      <c r="D179" s="17"/>
      <c r="E179" s="17"/>
      <c r="F179" s="17"/>
      <c r="G179" s="17"/>
      <c r="H179" s="17"/>
      <c r="I179" s="17"/>
      <c r="J179" s="17"/>
      <c r="K179" s="17"/>
      <c r="L179" s="17"/>
      <c r="M179" s="17"/>
      <c r="N179" s="17"/>
      <c r="O179" s="17"/>
      <c r="P179" s="17"/>
      <c r="Q179" s="17"/>
      <c r="R179" s="17"/>
      <c r="S179" s="17"/>
      <c r="T179" s="17"/>
    </row>
    <row r="180" spans="1:20">
      <c r="A180" s="17"/>
      <c r="B180" s="17"/>
      <c r="C180" s="17"/>
      <c r="D180" s="17"/>
      <c r="E180" s="17"/>
      <c r="F180" s="17"/>
      <c r="G180" s="17"/>
      <c r="H180" s="17"/>
      <c r="I180" s="17"/>
      <c r="J180" s="17"/>
      <c r="K180" s="17"/>
      <c r="L180" s="17"/>
      <c r="M180" s="17"/>
      <c r="N180" s="17"/>
      <c r="O180" s="17"/>
      <c r="P180" s="17"/>
      <c r="Q180" s="17"/>
      <c r="R180" s="17"/>
      <c r="S180" s="17"/>
      <c r="T180" s="17"/>
    </row>
    <row r="181" spans="1:20">
      <c r="A181" s="17"/>
      <c r="B181" s="17"/>
      <c r="C181" s="17"/>
      <c r="D181" s="17"/>
      <c r="E181" s="17"/>
      <c r="F181" s="17"/>
      <c r="G181" s="17"/>
      <c r="H181" s="17"/>
      <c r="I181" s="17"/>
      <c r="J181" s="17"/>
      <c r="K181" s="17"/>
      <c r="L181" s="17"/>
      <c r="M181" s="17"/>
      <c r="N181" s="17"/>
      <c r="O181" s="17"/>
      <c r="P181" s="17"/>
      <c r="Q181" s="17"/>
      <c r="R181" s="17"/>
      <c r="S181" s="17"/>
      <c r="T181" s="17"/>
    </row>
    <row r="182" spans="1:20">
      <c r="A182" s="17"/>
      <c r="B182" s="17"/>
      <c r="C182" s="17"/>
      <c r="D182" s="17"/>
      <c r="E182" s="17"/>
      <c r="F182" s="17"/>
      <c r="G182" s="17"/>
      <c r="H182" s="17"/>
      <c r="I182" s="17"/>
      <c r="J182" s="17"/>
      <c r="K182" s="17"/>
      <c r="L182" s="17"/>
      <c r="M182" s="17"/>
      <c r="N182" s="17"/>
      <c r="O182" s="17"/>
      <c r="P182" s="17"/>
      <c r="Q182" s="17"/>
      <c r="R182" s="17"/>
      <c r="S182" s="17"/>
      <c r="T182" s="17"/>
    </row>
    <row r="183" spans="1:20">
      <c r="A183" s="17"/>
      <c r="B183" s="17"/>
      <c r="C183" s="17"/>
      <c r="D183" s="17"/>
      <c r="E183" s="17"/>
      <c r="F183" s="17"/>
      <c r="G183" s="17"/>
      <c r="H183" s="17"/>
      <c r="I183" s="17"/>
      <c r="J183" s="17"/>
      <c r="K183" s="17"/>
      <c r="L183" s="17"/>
      <c r="M183" s="17"/>
      <c r="N183" s="17"/>
      <c r="O183" s="17"/>
      <c r="P183" s="17"/>
      <c r="Q183" s="17"/>
      <c r="R183" s="17"/>
      <c r="S183" s="17"/>
      <c r="T183" s="17"/>
    </row>
    <row r="184" spans="1:20">
      <c r="A184" s="17"/>
      <c r="B184" s="17"/>
      <c r="C184" s="17"/>
      <c r="D184" s="17"/>
      <c r="E184" s="17"/>
      <c r="F184" s="17"/>
      <c r="G184" s="17"/>
      <c r="H184" s="17"/>
      <c r="I184" s="17"/>
      <c r="J184" s="17"/>
      <c r="K184" s="17"/>
      <c r="L184" s="17"/>
      <c r="M184" s="17"/>
      <c r="N184" s="17"/>
      <c r="O184" s="17"/>
      <c r="P184" s="17"/>
      <c r="Q184" s="17"/>
      <c r="R184" s="17"/>
      <c r="S184" s="17"/>
      <c r="T184" s="17"/>
    </row>
    <row r="185" spans="1:20">
      <c r="A185" s="17"/>
      <c r="B185" s="17"/>
      <c r="C185" s="17"/>
      <c r="D185" s="17"/>
      <c r="E185" s="17"/>
      <c r="F185" s="17"/>
      <c r="G185" s="17"/>
      <c r="H185" s="17"/>
      <c r="I185" s="17"/>
      <c r="J185" s="17"/>
      <c r="K185" s="17"/>
      <c r="L185" s="17"/>
      <c r="M185" s="17"/>
      <c r="N185" s="17"/>
      <c r="O185" s="17"/>
      <c r="P185" s="17"/>
      <c r="Q185" s="17"/>
      <c r="R185" s="17"/>
      <c r="S185" s="17"/>
      <c r="T185" s="17"/>
    </row>
    <row r="186" spans="1:20">
      <c r="A186" s="17"/>
      <c r="B186" s="17"/>
      <c r="C186" s="17"/>
      <c r="D186" s="17"/>
      <c r="E186" s="17"/>
      <c r="F186" s="17"/>
      <c r="G186" s="17"/>
      <c r="H186" s="17"/>
      <c r="I186" s="17"/>
      <c r="J186" s="17"/>
      <c r="K186" s="17"/>
      <c r="L186" s="17"/>
      <c r="M186" s="17"/>
      <c r="N186" s="17"/>
      <c r="O186" s="17"/>
      <c r="P186" s="17"/>
      <c r="Q186" s="17"/>
      <c r="R186" s="17"/>
      <c r="S186" s="17"/>
      <c r="T186" s="17"/>
    </row>
    <row r="187" spans="1:20">
      <c r="A187" s="17"/>
      <c r="B187" s="17"/>
      <c r="C187" s="17"/>
      <c r="D187" s="17"/>
      <c r="E187" s="17"/>
      <c r="F187" s="17"/>
      <c r="G187" s="17"/>
      <c r="H187" s="17"/>
      <c r="I187" s="17"/>
      <c r="J187" s="17"/>
      <c r="K187" s="17"/>
      <c r="L187" s="17"/>
      <c r="M187" s="17"/>
      <c r="N187" s="17"/>
      <c r="O187" s="17"/>
      <c r="P187" s="17"/>
      <c r="Q187" s="17"/>
      <c r="R187" s="17"/>
      <c r="S187" s="17"/>
      <c r="T187" s="17"/>
    </row>
  </sheetData>
  <mergeCells count="18">
    <mergeCell ref="A10:E10"/>
    <mergeCell ref="A11:E11"/>
    <mergeCell ref="F64:I64"/>
    <mergeCell ref="A64:B64"/>
    <mergeCell ref="F14:H14"/>
    <mergeCell ref="F15:H15"/>
    <mergeCell ref="F16:H16"/>
    <mergeCell ref="F17:H17"/>
    <mergeCell ref="A12:E12"/>
    <mergeCell ref="F10:L10"/>
    <mergeCell ref="A6:E6"/>
    <mergeCell ref="A7:E7"/>
    <mergeCell ref="A8:E8"/>
    <mergeCell ref="A9:E9"/>
    <mergeCell ref="F6:L6"/>
    <mergeCell ref="F7:L7"/>
    <mergeCell ref="F8:L8"/>
    <mergeCell ref="F9:L9"/>
  </mergeCells>
  <printOptions horizontalCentered="1" verticalCentered="1"/>
  <pageMargins left="0.5" right="0.5" top="0.5" bottom="0.5" header="0.5" footer="0.5"/>
  <pageSetup scale="70" fitToWidth="2" orientation="portrait" r:id="rId1"/>
  <headerFooter alignWithMargins="0"/>
  <colBreaks count="1" manualBreakCount="1">
    <brk id="5" max="6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81"/>
  <sheetViews>
    <sheetView defaultGridColor="0" view="pageBreakPreview" colorId="22" zoomScale="80" zoomScaleNormal="100" zoomScaleSheetLayoutView="80" workbookViewId="0"/>
  </sheetViews>
  <sheetFormatPr defaultColWidth="9.6640625" defaultRowHeight="15"/>
  <cols>
    <col min="1" max="1" width="2.6640625" style="9" customWidth="1"/>
    <col min="2" max="2" width="4.6640625" style="9" customWidth="1"/>
    <col min="3" max="3" width="30.6640625" style="9" customWidth="1"/>
    <col min="4" max="4" width="20.88671875" style="9" customWidth="1"/>
    <col min="5" max="5" width="15.6640625" style="9" customWidth="1"/>
    <col min="6" max="6" width="16.6640625" style="9" customWidth="1"/>
    <col min="7" max="16384" width="9.6640625" style="9"/>
  </cols>
  <sheetData>
    <row r="1" spans="1:6">
      <c r="A1" s="29" t="s">
        <v>1804</v>
      </c>
      <c r="B1" s="66"/>
      <c r="C1" s="229"/>
      <c r="D1" s="230" t="s">
        <v>3296</v>
      </c>
      <c r="E1" s="230" t="s">
        <v>1806</v>
      </c>
      <c r="F1" s="261" t="s">
        <v>1807</v>
      </c>
    </row>
    <row r="2" spans="1:6">
      <c r="A2" s="72" t="str">
        <f>'Data Sheet'!$C$25</f>
        <v>Orange &amp; Rockland Utilities, Inc</v>
      </c>
      <c r="B2" s="17"/>
      <c r="C2" s="81"/>
      <c r="D2" s="78" t="s">
        <v>1823</v>
      </c>
      <c r="E2" s="78" t="s">
        <v>3315</v>
      </c>
      <c r="F2" s="83"/>
    </row>
    <row r="3" spans="1:6" ht="15" customHeight="1">
      <c r="A3" s="74"/>
      <c r="B3" s="77"/>
      <c r="C3" s="118"/>
      <c r="D3" s="86" t="s">
        <v>2998</v>
      </c>
      <c r="E3" s="691" t="str">
        <f>'Data Sheet'!$C$40</f>
        <v>April 30, 2017</v>
      </c>
      <c r="F3" s="111" t="str">
        <f>'Data Sheet'!$C$38</f>
        <v>December 31, 2016</v>
      </c>
    </row>
    <row r="4" spans="1:6" ht="15" customHeight="1">
      <c r="A4" s="262"/>
      <c r="B4" s="233" t="s">
        <v>964</v>
      </c>
      <c r="C4" s="233"/>
      <c r="D4" s="233"/>
      <c r="E4" s="233"/>
      <c r="F4" s="234"/>
    </row>
    <row r="5" spans="1:6">
      <c r="A5" s="72"/>
      <c r="B5" s="3551" t="s">
        <v>884</v>
      </c>
      <c r="C5" s="3551"/>
      <c r="D5" s="3551"/>
      <c r="E5" s="3551"/>
      <c r="F5" s="3552"/>
    </row>
    <row r="6" spans="1:6">
      <c r="A6" s="72"/>
      <c r="B6" s="3504" t="s">
        <v>2374</v>
      </c>
      <c r="C6" s="3504"/>
      <c r="D6" s="3504"/>
      <c r="E6" s="3504"/>
      <c r="F6" s="3505"/>
    </row>
    <row r="7" spans="1:6">
      <c r="A7" s="72"/>
      <c r="B7" s="3504" t="s">
        <v>2375</v>
      </c>
      <c r="C7" s="3504"/>
      <c r="D7" s="3504"/>
      <c r="E7" s="3504"/>
      <c r="F7" s="3505"/>
    </row>
    <row r="8" spans="1:6">
      <c r="A8" s="72"/>
      <c r="B8" s="3504" t="s">
        <v>2376</v>
      </c>
      <c r="C8" s="3504"/>
      <c r="D8" s="3504"/>
      <c r="E8" s="3504"/>
      <c r="F8" s="3505"/>
    </row>
    <row r="9" spans="1:6">
      <c r="A9" s="72"/>
      <c r="B9" s="3504" t="s">
        <v>1328</v>
      </c>
      <c r="C9" s="3504"/>
      <c r="D9" s="3504"/>
      <c r="E9" s="3504"/>
      <c r="F9" s="3505"/>
    </row>
    <row r="10" spans="1:6">
      <c r="A10" s="72"/>
      <c r="B10" s="3504" t="s">
        <v>885</v>
      </c>
      <c r="C10" s="3504"/>
      <c r="D10" s="3504"/>
      <c r="E10" s="3504"/>
      <c r="F10" s="3505"/>
    </row>
    <row r="11" spans="1:6">
      <c r="A11" s="72"/>
      <c r="B11" s="3504" t="s">
        <v>1329</v>
      </c>
      <c r="C11" s="3504"/>
      <c r="D11" s="3504"/>
      <c r="E11" s="3504"/>
      <c r="F11" s="3505"/>
    </row>
    <row r="12" spans="1:6">
      <c r="A12" s="72"/>
      <c r="B12" s="3504" t="s">
        <v>886</v>
      </c>
      <c r="C12" s="3504"/>
      <c r="D12" s="3504"/>
      <c r="E12" s="3504"/>
      <c r="F12" s="3505"/>
    </row>
    <row r="13" spans="1:6">
      <c r="A13" s="72"/>
      <c r="B13" s="3504" t="s">
        <v>1330</v>
      </c>
      <c r="C13" s="3504"/>
      <c r="D13" s="3504"/>
      <c r="E13" s="3504"/>
      <c r="F13" s="3505"/>
    </row>
    <row r="14" spans="1:6">
      <c r="A14" s="72"/>
      <c r="B14" s="3504" t="s">
        <v>1331</v>
      </c>
      <c r="C14" s="3504"/>
      <c r="D14" s="3504"/>
      <c r="E14" s="3504"/>
      <c r="F14" s="3505"/>
    </row>
    <row r="15" spans="1:6">
      <c r="A15" s="72"/>
      <c r="B15" s="3504" t="s">
        <v>887</v>
      </c>
      <c r="C15" s="3504"/>
      <c r="D15" s="3504"/>
      <c r="E15" s="3504"/>
      <c r="F15" s="3505"/>
    </row>
    <row r="16" spans="1:6">
      <c r="A16" s="72"/>
      <c r="B16" s="3504" t="s">
        <v>1332</v>
      </c>
      <c r="C16" s="3504"/>
      <c r="D16" s="3504"/>
      <c r="E16" s="3504"/>
      <c r="F16" s="3505"/>
    </row>
    <row r="17" spans="1:6">
      <c r="A17" s="72"/>
      <c r="B17" s="3504" t="s">
        <v>1333</v>
      </c>
      <c r="C17" s="3504"/>
      <c r="D17" s="3504"/>
      <c r="E17" s="3504"/>
      <c r="F17" s="3505"/>
    </row>
    <row r="18" spans="1:6">
      <c r="A18" s="72"/>
      <c r="B18" s="3504" t="s">
        <v>888</v>
      </c>
      <c r="C18" s="3504"/>
      <c r="D18" s="3504"/>
      <c r="E18" s="3504"/>
      <c r="F18" s="3505"/>
    </row>
    <row r="19" spans="1:6">
      <c r="A19" s="72"/>
      <c r="B19" s="3504" t="s">
        <v>1334</v>
      </c>
      <c r="C19" s="3504"/>
      <c r="D19" s="3504"/>
      <c r="E19" s="3504"/>
      <c r="F19" s="3505"/>
    </row>
    <row r="20" spans="1:6">
      <c r="A20" s="72"/>
      <c r="B20" s="3504" t="s">
        <v>1335</v>
      </c>
      <c r="C20" s="3504"/>
      <c r="D20" s="3504"/>
      <c r="E20" s="3504"/>
      <c r="F20" s="3505"/>
    </row>
    <row r="21" spans="1:6">
      <c r="A21" s="72"/>
      <c r="B21" s="17"/>
      <c r="C21" s="17"/>
      <c r="D21" s="17"/>
      <c r="E21" s="17"/>
      <c r="F21" s="73"/>
    </row>
    <row r="22" spans="1:6">
      <c r="A22" s="87"/>
      <c r="B22" s="89" t="s">
        <v>1733</v>
      </c>
      <c r="C22" s="514" t="s">
        <v>1787</v>
      </c>
      <c r="D22" s="334"/>
      <c r="E22" s="334"/>
      <c r="F22" s="328" t="s">
        <v>1845</v>
      </c>
    </row>
    <row r="23" spans="1:6">
      <c r="A23" s="74"/>
      <c r="B23" s="77" t="s">
        <v>1736</v>
      </c>
      <c r="C23" s="312" t="s">
        <v>3026</v>
      </c>
      <c r="D23" s="75"/>
      <c r="E23" s="75"/>
      <c r="F23" s="242" t="s">
        <v>3027</v>
      </c>
    </row>
    <row r="24" spans="1:6">
      <c r="A24" s="72"/>
      <c r="B24" s="81">
        <v>1</v>
      </c>
      <c r="C24" s="294" t="s">
        <v>1336</v>
      </c>
      <c r="D24" s="17"/>
      <c r="E24" s="17"/>
      <c r="F24" s="284"/>
    </row>
    <row r="25" spans="1:6">
      <c r="A25" s="72"/>
      <c r="B25" s="81">
        <v>2</v>
      </c>
      <c r="C25" s="17"/>
      <c r="D25" s="17"/>
      <c r="E25" s="17"/>
      <c r="F25" s="283"/>
    </row>
    <row r="26" spans="1:6">
      <c r="A26" s="72"/>
      <c r="B26" s="81">
        <v>3</v>
      </c>
      <c r="C26" s="17"/>
      <c r="D26" s="17"/>
      <c r="E26" s="17"/>
      <c r="F26" s="284"/>
    </row>
    <row r="27" spans="1:6">
      <c r="A27" s="72"/>
      <c r="B27" s="81">
        <v>4</v>
      </c>
      <c r="C27" s="17"/>
      <c r="D27" s="17"/>
      <c r="E27" s="401"/>
      <c r="F27" s="284"/>
    </row>
    <row r="28" spans="1:6">
      <c r="A28" s="72"/>
      <c r="B28" s="81">
        <v>5</v>
      </c>
      <c r="C28" s="17"/>
      <c r="D28" s="17"/>
      <c r="E28" s="305"/>
      <c r="F28" s="284"/>
    </row>
    <row r="29" spans="1:6">
      <c r="A29" s="72"/>
      <c r="B29" s="81">
        <v>6</v>
      </c>
      <c r="C29" s="17"/>
      <c r="D29" s="17"/>
      <c r="E29" s="305"/>
      <c r="F29" s="284"/>
    </row>
    <row r="30" spans="1:6">
      <c r="A30" s="72"/>
      <c r="B30" s="81">
        <v>7</v>
      </c>
      <c r="C30" s="17"/>
      <c r="D30" s="17"/>
      <c r="E30" s="305"/>
      <c r="F30" s="284"/>
    </row>
    <row r="31" spans="1:6">
      <c r="A31" s="72"/>
      <c r="B31" s="81">
        <v>8</v>
      </c>
      <c r="C31" s="17"/>
      <c r="D31" s="292" t="s">
        <v>1193</v>
      </c>
      <c r="E31" s="305"/>
      <c r="F31" s="265">
        <f>SUM(F25:F30)</f>
        <v>0</v>
      </c>
    </row>
    <row r="32" spans="1:6">
      <c r="A32" s="72"/>
      <c r="B32" s="81">
        <v>9</v>
      </c>
      <c r="C32" s="17"/>
      <c r="D32" s="17"/>
      <c r="E32" s="17"/>
      <c r="F32" s="284"/>
    </row>
    <row r="33" spans="1:6">
      <c r="A33" s="72"/>
      <c r="B33" s="81">
        <v>10</v>
      </c>
      <c r="C33" s="294" t="s">
        <v>1337</v>
      </c>
      <c r="D33" s="17"/>
      <c r="E33" s="305"/>
      <c r="F33" s="284"/>
    </row>
    <row r="34" spans="1:6">
      <c r="A34" s="72"/>
      <c r="B34" s="81">
        <v>11</v>
      </c>
      <c r="C34" s="17"/>
      <c r="D34" s="17"/>
      <c r="E34" s="305"/>
      <c r="F34" s="283"/>
    </row>
    <row r="35" spans="1:6">
      <c r="A35" s="72"/>
      <c r="B35" s="81">
        <v>12</v>
      </c>
      <c r="C35" s="17"/>
      <c r="D35" s="17"/>
      <c r="E35" s="305"/>
      <c r="F35" s="284"/>
    </row>
    <row r="36" spans="1:6">
      <c r="A36" s="72"/>
      <c r="B36" s="81">
        <v>13</v>
      </c>
      <c r="C36" s="17"/>
      <c r="D36" s="17"/>
      <c r="E36" s="305"/>
      <c r="F36" s="284"/>
    </row>
    <row r="37" spans="1:6">
      <c r="A37" s="72"/>
      <c r="B37" s="81">
        <v>14</v>
      </c>
      <c r="C37" s="17"/>
      <c r="D37" s="17"/>
      <c r="E37" s="305"/>
      <c r="F37" s="284"/>
    </row>
    <row r="38" spans="1:6">
      <c r="A38" s="72"/>
      <c r="B38" s="81">
        <v>15</v>
      </c>
      <c r="C38" s="17"/>
      <c r="D38" s="17"/>
      <c r="E38" s="305"/>
      <c r="F38" s="284"/>
    </row>
    <row r="39" spans="1:6">
      <c r="A39" s="72"/>
      <c r="B39" s="81">
        <v>16</v>
      </c>
      <c r="C39" s="17"/>
      <c r="D39" s="17"/>
      <c r="E39" s="305"/>
      <c r="F39" s="284"/>
    </row>
    <row r="40" spans="1:6">
      <c r="A40" s="72"/>
      <c r="B40" s="81">
        <v>17</v>
      </c>
      <c r="C40" s="17"/>
      <c r="D40" s="292" t="s">
        <v>1193</v>
      </c>
      <c r="E40" s="305"/>
      <c r="F40" s="265">
        <f>SUM(F34:F39)</f>
        <v>0</v>
      </c>
    </row>
    <row r="41" spans="1:6">
      <c r="A41" s="72"/>
      <c r="B41" s="81">
        <v>18</v>
      </c>
      <c r="C41" s="17"/>
      <c r="D41" s="17"/>
      <c r="E41" s="305"/>
      <c r="F41" s="284"/>
    </row>
    <row r="42" spans="1:6">
      <c r="A42" s="72"/>
      <c r="B42" s="81">
        <v>19</v>
      </c>
      <c r="C42" s="294" t="s">
        <v>1338</v>
      </c>
      <c r="D42" s="17"/>
      <c r="E42" s="305"/>
      <c r="F42" s="284"/>
    </row>
    <row r="43" spans="1:6">
      <c r="A43" s="72"/>
      <c r="B43" s="81">
        <v>20</v>
      </c>
      <c r="C43" s="17"/>
      <c r="D43" s="17"/>
      <c r="E43" s="305"/>
      <c r="F43" s="283">
        <v>-17021</v>
      </c>
    </row>
    <row r="44" spans="1:6">
      <c r="A44" s="72"/>
      <c r="B44" s="81">
        <v>21</v>
      </c>
      <c r="C44" s="17"/>
      <c r="D44" s="17"/>
      <c r="E44" s="305"/>
      <c r="F44" s="284"/>
    </row>
    <row r="45" spans="1:6">
      <c r="A45" s="72"/>
      <c r="B45" s="81">
        <v>22</v>
      </c>
      <c r="C45" s="17"/>
      <c r="D45" s="17"/>
      <c r="E45" s="305"/>
      <c r="F45" s="284"/>
    </row>
    <row r="46" spans="1:6">
      <c r="A46" s="72"/>
      <c r="B46" s="81">
        <v>23</v>
      </c>
      <c r="C46" s="17"/>
      <c r="D46" s="17"/>
      <c r="E46" s="305"/>
      <c r="F46" s="284"/>
    </row>
    <row r="47" spans="1:6">
      <c r="A47" s="72"/>
      <c r="B47" s="81">
        <v>24</v>
      </c>
      <c r="C47" s="17"/>
      <c r="D47" s="17"/>
      <c r="E47" s="305"/>
      <c r="F47" s="284"/>
    </row>
    <row r="48" spans="1:6">
      <c r="A48" s="72"/>
      <c r="B48" s="81">
        <v>25</v>
      </c>
      <c r="C48" s="17"/>
      <c r="D48" s="17"/>
      <c r="E48" s="305"/>
      <c r="F48" s="284"/>
    </row>
    <row r="49" spans="1:6">
      <c r="A49" s="72"/>
      <c r="B49" s="81">
        <v>26</v>
      </c>
      <c r="C49" s="17"/>
      <c r="D49" s="292" t="s">
        <v>1193</v>
      </c>
      <c r="E49" s="305"/>
      <c r="F49" s="265">
        <f>SUM(F43:F48)</f>
        <v>-17021</v>
      </c>
    </row>
    <row r="50" spans="1:6">
      <c r="A50" s="72"/>
      <c r="B50" s="81">
        <v>27</v>
      </c>
      <c r="C50" s="17"/>
      <c r="D50" s="17"/>
      <c r="E50" s="305"/>
      <c r="F50" s="284"/>
    </row>
    <row r="51" spans="1:6">
      <c r="A51" s="72"/>
      <c r="B51" s="81">
        <v>28</v>
      </c>
      <c r="C51" s="294" t="s">
        <v>1339</v>
      </c>
      <c r="D51" s="17"/>
      <c r="E51" s="305"/>
      <c r="F51" s="284"/>
    </row>
    <row r="52" spans="1:6">
      <c r="A52" s="72"/>
      <c r="B52" s="81">
        <v>29</v>
      </c>
      <c r="C52" s="17"/>
      <c r="D52" s="17"/>
      <c r="E52" s="305"/>
      <c r="F52" s="283">
        <v>129564651</v>
      </c>
    </row>
    <row r="53" spans="1:6">
      <c r="A53" s="72"/>
      <c r="B53" s="81">
        <v>30</v>
      </c>
      <c r="C53" s="17"/>
      <c r="D53" s="17"/>
      <c r="E53" s="305"/>
      <c r="F53" s="284"/>
    </row>
    <row r="54" spans="1:6">
      <c r="A54" s="72"/>
      <c r="B54" s="81">
        <v>31</v>
      </c>
      <c r="C54" s="17"/>
      <c r="D54" s="17"/>
      <c r="E54" s="17"/>
      <c r="F54" s="284"/>
    </row>
    <row r="55" spans="1:6">
      <c r="A55" s="72"/>
      <c r="B55" s="81">
        <v>32</v>
      </c>
      <c r="C55" s="17"/>
      <c r="D55" s="17"/>
      <c r="E55" s="17"/>
      <c r="F55" s="284"/>
    </row>
    <row r="56" spans="1:6">
      <c r="A56" s="72"/>
      <c r="B56" s="81">
        <v>33</v>
      </c>
      <c r="C56" s="17"/>
      <c r="D56" s="17"/>
      <c r="E56" s="17"/>
      <c r="F56" s="284"/>
    </row>
    <row r="57" spans="1:6">
      <c r="A57" s="72"/>
      <c r="B57" s="81">
        <v>34</v>
      </c>
      <c r="C57" s="17"/>
      <c r="D57" s="17"/>
      <c r="E57" s="17"/>
      <c r="F57" s="284"/>
    </row>
    <row r="58" spans="1:6">
      <c r="A58" s="72"/>
      <c r="B58" s="81">
        <v>35</v>
      </c>
      <c r="C58" s="17"/>
      <c r="D58" s="292" t="s">
        <v>1193</v>
      </c>
      <c r="E58" s="17"/>
      <c r="F58" s="265">
        <f>SUM(F52:F57)</f>
        <v>129564651</v>
      </c>
    </row>
    <row r="59" spans="1:6">
      <c r="A59" s="72"/>
      <c r="B59" s="81">
        <v>36</v>
      </c>
      <c r="C59" s="17"/>
      <c r="D59" s="17"/>
      <c r="E59" s="17"/>
      <c r="F59" s="284"/>
    </row>
    <row r="60" spans="1:6">
      <c r="A60" s="72"/>
      <c r="B60" s="81">
        <v>37</v>
      </c>
      <c r="C60" s="17"/>
      <c r="D60" s="17"/>
      <c r="E60" s="17"/>
      <c r="F60" s="284"/>
    </row>
    <row r="61" spans="1:6">
      <c r="A61" s="72"/>
      <c r="B61" s="81">
        <v>38</v>
      </c>
      <c r="C61" s="17"/>
      <c r="D61" s="17"/>
      <c r="E61" s="17"/>
      <c r="F61" s="284"/>
    </row>
    <row r="62" spans="1:6">
      <c r="A62" s="72"/>
      <c r="B62" s="81">
        <v>39</v>
      </c>
      <c r="C62" s="17"/>
      <c r="D62" s="17"/>
      <c r="E62" s="17"/>
      <c r="F62" s="284"/>
    </row>
    <row r="63" spans="1:6" ht="15.75" thickBot="1">
      <c r="A63" s="299"/>
      <c r="B63" s="257">
        <v>40</v>
      </c>
      <c r="C63" s="275" t="s">
        <v>172</v>
      </c>
      <c r="D63" s="275"/>
      <c r="E63" s="273"/>
      <c r="F63" s="272">
        <f>F31+F40+F49+F58</f>
        <v>129547630</v>
      </c>
    </row>
    <row r="65" spans="1:6">
      <c r="B65" s="3550" t="s">
        <v>1340</v>
      </c>
      <c r="C65" s="3550"/>
      <c r="D65" s="3550"/>
    </row>
    <row r="66" spans="1:6">
      <c r="A66" s="17"/>
      <c r="B66" s="3502" t="s">
        <v>3639</v>
      </c>
      <c r="C66" s="3502"/>
      <c r="D66" s="3502"/>
      <c r="E66" s="3502"/>
      <c r="F66" s="3502"/>
    </row>
    <row r="73" spans="1:6">
      <c r="A73" s="17"/>
      <c r="B73" s="17"/>
      <c r="C73"/>
    </row>
    <row r="74" spans="1:6">
      <c r="A74" s="17"/>
      <c r="B74" s="17"/>
      <c r="C74"/>
    </row>
    <row r="75" spans="1:6">
      <c r="A75" s="17"/>
      <c r="B75" s="17"/>
      <c r="C75"/>
    </row>
    <row r="76" spans="1:6">
      <c r="A76" s="17"/>
      <c r="B76" s="17"/>
      <c r="C76"/>
    </row>
    <row r="77" spans="1:6">
      <c r="A77" s="17"/>
      <c r="B77" s="17"/>
      <c r="C77"/>
    </row>
    <row r="78" spans="1:6">
      <c r="A78" s="17"/>
      <c r="B78" s="17"/>
      <c r="C78"/>
    </row>
    <row r="79" spans="1:6">
      <c r="A79" s="17"/>
      <c r="B79" s="17"/>
      <c r="C79"/>
    </row>
    <row r="80" spans="1:6">
      <c r="A80" s="17"/>
      <c r="B80" s="17"/>
      <c r="C80"/>
    </row>
    <row r="81" spans="1:3">
      <c r="A81" s="17"/>
      <c r="B81" s="17"/>
      <c r="C81"/>
    </row>
  </sheetData>
  <mergeCells count="18">
    <mergeCell ref="B5:F5"/>
    <mergeCell ref="B6:F6"/>
    <mergeCell ref="B7:F7"/>
    <mergeCell ref="B8:F8"/>
    <mergeCell ref="B13:F13"/>
    <mergeCell ref="B14:F14"/>
    <mergeCell ref="B15:F15"/>
    <mergeCell ref="B16:F16"/>
    <mergeCell ref="B9:F9"/>
    <mergeCell ref="B10:F10"/>
    <mergeCell ref="B11:F11"/>
    <mergeCell ref="B12:F12"/>
    <mergeCell ref="B65:D65"/>
    <mergeCell ref="B66:F66"/>
    <mergeCell ref="B17:F17"/>
    <mergeCell ref="B18:F18"/>
    <mergeCell ref="B19:F19"/>
    <mergeCell ref="B20:F20"/>
  </mergeCells>
  <printOptions horizontalCentered="1" verticalCentered="1"/>
  <pageMargins left="0.5" right="0.5" top="0.5" bottom="0.5" header="0.5" footer="0.5"/>
  <pageSetup scale="7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X60"/>
  <sheetViews>
    <sheetView defaultGridColor="0" view="pageBreakPreview" colorId="22" zoomScale="80" zoomScaleNormal="100" zoomScaleSheetLayoutView="80" workbookViewId="0"/>
  </sheetViews>
  <sheetFormatPr defaultColWidth="9.6640625" defaultRowHeight="15"/>
  <cols>
    <col min="1" max="1" width="4.6640625" style="1541" customWidth="1"/>
    <col min="2" max="2" width="35.6640625" style="1541" customWidth="1"/>
    <col min="3" max="3" width="21.5546875" style="1541" customWidth="1"/>
    <col min="4" max="4" width="20.6640625" style="1541" customWidth="1"/>
    <col min="5" max="5" width="16.88671875" style="1541" bestFit="1" customWidth="1"/>
    <col min="6" max="16384" width="9.6640625" style="1541"/>
  </cols>
  <sheetData>
    <row r="1" spans="1:50">
      <c r="A1" s="2480" t="s">
        <v>3640</v>
      </c>
      <c r="B1" s="2481"/>
      <c r="C1" s="2482" t="s">
        <v>3296</v>
      </c>
      <c r="D1" s="2483" t="s">
        <v>1806</v>
      </c>
      <c r="E1" s="2484" t="s">
        <v>1807</v>
      </c>
      <c r="F1" s="1564"/>
      <c r="G1" s="1564"/>
      <c r="H1" s="1564"/>
      <c r="I1" s="1564"/>
      <c r="J1" s="1564"/>
      <c r="K1" s="1564"/>
      <c r="L1" s="1564"/>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c r="AK1" s="1564"/>
      <c r="AL1" s="1564"/>
      <c r="AM1" s="1564"/>
      <c r="AN1" s="1564"/>
      <c r="AO1" s="1564"/>
      <c r="AP1" s="1564"/>
      <c r="AQ1" s="1564"/>
      <c r="AR1" s="1564"/>
      <c r="AS1" s="1564"/>
      <c r="AT1" s="1564"/>
      <c r="AU1" s="1564"/>
      <c r="AV1" s="1564"/>
      <c r="AW1" s="1564"/>
      <c r="AX1" s="1564"/>
    </row>
    <row r="2" spans="1:50">
      <c r="A2" s="2485" t="str">
        <f>'Data Sheet'!$C$25</f>
        <v>Orange &amp; Rockland Utilities, Inc</v>
      </c>
      <c r="B2" s="2486"/>
      <c r="C2" s="2487" t="s">
        <v>1823</v>
      </c>
      <c r="D2" s="2488" t="s">
        <v>3315</v>
      </c>
      <c r="E2" s="2489" t="s">
        <v>1793</v>
      </c>
      <c r="F2" s="1564"/>
      <c r="G2" s="1564"/>
      <c r="H2" s="1564"/>
      <c r="I2" s="1564"/>
      <c r="J2" s="1564"/>
      <c r="K2" s="1564"/>
      <c r="L2" s="1564"/>
      <c r="M2" s="1564"/>
      <c r="N2" s="1564"/>
      <c r="O2" s="1564"/>
      <c r="P2" s="1564"/>
      <c r="Q2" s="1564"/>
      <c r="R2" s="1564"/>
      <c r="S2" s="1564"/>
      <c r="T2" s="1564"/>
      <c r="U2" s="1564"/>
      <c r="V2" s="1564"/>
      <c r="W2" s="1564"/>
      <c r="X2" s="1564"/>
      <c r="Y2" s="1564"/>
      <c r="Z2" s="1564"/>
      <c r="AA2" s="1564"/>
      <c r="AB2" s="1564"/>
      <c r="AC2" s="1564"/>
      <c r="AD2" s="1564"/>
      <c r="AE2" s="1564"/>
      <c r="AF2" s="1564"/>
      <c r="AG2" s="1564"/>
      <c r="AH2" s="1564"/>
      <c r="AI2" s="1564"/>
      <c r="AJ2" s="1564"/>
      <c r="AK2" s="1564"/>
      <c r="AL2" s="1564"/>
      <c r="AM2" s="1564"/>
      <c r="AN2" s="1564"/>
      <c r="AO2" s="1564"/>
      <c r="AP2" s="1564"/>
      <c r="AQ2" s="1564"/>
      <c r="AR2" s="1564"/>
      <c r="AS2" s="1564"/>
      <c r="AT2" s="1564"/>
      <c r="AU2" s="1564"/>
      <c r="AV2" s="1564"/>
      <c r="AW2" s="1564"/>
      <c r="AX2" s="1564"/>
    </row>
    <row r="3" spans="1:50" ht="15" customHeight="1">
      <c r="A3" s="2490"/>
      <c r="B3" s="2491"/>
      <c r="C3" s="2492" t="s">
        <v>408</v>
      </c>
      <c r="D3" s="2493" t="str">
        <f>'Data Sheet'!$C$40</f>
        <v>April 30, 2017</v>
      </c>
      <c r="E3" s="2494" t="str">
        <f>'Data Sheet'!$C$38</f>
        <v>December 31, 2016</v>
      </c>
      <c r="F3" s="1564"/>
      <c r="G3" s="1564"/>
      <c r="H3" s="1564"/>
      <c r="I3" s="1564"/>
      <c r="J3" s="1564"/>
      <c r="K3" s="1564"/>
      <c r="L3" s="1564"/>
      <c r="M3" s="1564"/>
      <c r="N3" s="1564"/>
      <c r="O3" s="1564"/>
      <c r="P3" s="1564"/>
      <c r="Q3" s="1564"/>
      <c r="R3" s="1564"/>
      <c r="S3" s="1564"/>
      <c r="T3" s="1564"/>
      <c r="U3" s="1564"/>
      <c r="V3" s="1564"/>
      <c r="W3" s="1564"/>
      <c r="X3" s="1564"/>
      <c r="Y3" s="1564"/>
      <c r="Z3" s="1564"/>
      <c r="AA3" s="1564"/>
      <c r="AB3" s="1564"/>
      <c r="AC3" s="1564"/>
      <c r="AD3" s="1564"/>
      <c r="AE3" s="1564"/>
      <c r="AF3" s="1564"/>
      <c r="AG3" s="1564"/>
      <c r="AH3" s="1564"/>
      <c r="AI3" s="1564"/>
      <c r="AJ3" s="1564"/>
      <c r="AK3" s="1564"/>
      <c r="AL3" s="1564"/>
      <c r="AM3" s="1564"/>
      <c r="AN3" s="1564"/>
      <c r="AO3" s="1564"/>
      <c r="AP3" s="1564"/>
      <c r="AQ3" s="1564"/>
      <c r="AR3" s="1564"/>
      <c r="AS3" s="1564"/>
      <c r="AT3" s="1564"/>
      <c r="AU3" s="1564"/>
      <c r="AV3" s="1564"/>
      <c r="AW3" s="1564"/>
      <c r="AX3" s="1564"/>
    </row>
    <row r="4" spans="1:50">
      <c r="A4" s="1901" t="s">
        <v>3303</v>
      </c>
      <c r="B4" s="1820"/>
      <c r="C4" s="1820"/>
      <c r="D4" s="1820"/>
      <c r="E4" s="1821"/>
      <c r="F4" s="1564"/>
      <c r="G4" s="1564"/>
      <c r="H4" s="1564"/>
      <c r="I4" s="1564"/>
      <c r="J4" s="1564"/>
      <c r="K4" s="1564"/>
      <c r="L4" s="1564"/>
      <c r="M4" s="1564"/>
      <c r="N4" s="1564"/>
      <c r="O4" s="1564"/>
      <c r="P4" s="1564"/>
      <c r="Q4" s="1564"/>
      <c r="R4" s="1564"/>
      <c r="S4" s="1564"/>
      <c r="T4" s="1564"/>
      <c r="U4" s="1564"/>
      <c r="V4" s="1564"/>
      <c r="W4" s="1564"/>
      <c r="X4" s="1564"/>
      <c r="Y4" s="1564"/>
      <c r="Z4" s="1564"/>
      <c r="AA4" s="1564"/>
      <c r="AB4" s="1564"/>
      <c r="AC4" s="1564"/>
      <c r="AD4" s="1564"/>
      <c r="AE4" s="1564"/>
      <c r="AF4" s="1564"/>
      <c r="AG4" s="1564"/>
      <c r="AH4" s="1564"/>
      <c r="AI4" s="1564"/>
      <c r="AJ4" s="1564"/>
      <c r="AK4" s="1564"/>
      <c r="AL4" s="1564"/>
      <c r="AM4" s="1564"/>
      <c r="AN4" s="1564"/>
      <c r="AO4" s="1564"/>
      <c r="AP4" s="1564"/>
      <c r="AQ4" s="1564"/>
      <c r="AR4" s="1564"/>
      <c r="AS4" s="1564"/>
      <c r="AT4" s="1564"/>
      <c r="AU4" s="1564"/>
      <c r="AV4" s="1564"/>
      <c r="AW4" s="1564"/>
      <c r="AX4" s="1564"/>
    </row>
    <row r="5" spans="1:50">
      <c r="A5" s="3553" t="s">
        <v>3304</v>
      </c>
      <c r="B5" s="3554"/>
      <c r="C5" s="3554"/>
      <c r="D5" s="3554"/>
      <c r="E5" s="1904"/>
      <c r="F5" s="1564"/>
      <c r="G5" s="1564"/>
      <c r="H5" s="1564"/>
      <c r="I5" s="1564"/>
      <c r="J5" s="1564"/>
      <c r="K5" s="1564"/>
      <c r="L5" s="1564"/>
      <c r="M5" s="1564"/>
      <c r="N5" s="1564"/>
      <c r="O5" s="1564"/>
      <c r="P5" s="1564"/>
      <c r="Q5" s="1564"/>
      <c r="R5" s="1564"/>
      <c r="S5" s="1564"/>
      <c r="T5" s="1564"/>
      <c r="U5" s="1564"/>
      <c r="V5" s="1564"/>
      <c r="W5" s="1564"/>
      <c r="X5" s="1564"/>
      <c r="Y5" s="1564"/>
      <c r="Z5" s="1564"/>
      <c r="AA5" s="1564"/>
      <c r="AB5" s="1564"/>
      <c r="AC5" s="1564"/>
      <c r="AD5" s="1564"/>
      <c r="AE5" s="1564"/>
      <c r="AF5" s="1564"/>
      <c r="AG5" s="1564"/>
      <c r="AH5" s="1564"/>
      <c r="AI5" s="1564"/>
      <c r="AJ5" s="1564"/>
      <c r="AK5" s="1564"/>
      <c r="AL5" s="1564"/>
      <c r="AM5" s="1564"/>
      <c r="AN5" s="1564"/>
      <c r="AO5" s="1564"/>
      <c r="AP5" s="1564"/>
      <c r="AQ5" s="1564"/>
      <c r="AR5" s="1564"/>
      <c r="AS5" s="1564"/>
      <c r="AT5" s="1564"/>
      <c r="AU5" s="1564"/>
      <c r="AV5" s="1564"/>
      <c r="AW5" s="1564"/>
      <c r="AX5" s="1564"/>
    </row>
    <row r="6" spans="1:50">
      <c r="A6" s="3555" t="s">
        <v>889</v>
      </c>
      <c r="B6" s="3556"/>
      <c r="C6" s="3556"/>
      <c r="D6" s="3556"/>
      <c r="E6" s="1904"/>
      <c r="F6" s="1564"/>
      <c r="G6" s="1564"/>
      <c r="H6" s="1564"/>
      <c r="I6" s="1564"/>
      <c r="J6" s="1564"/>
      <c r="K6" s="1564"/>
      <c r="L6" s="1564"/>
      <c r="M6" s="1564"/>
      <c r="N6" s="1564"/>
      <c r="O6" s="1564"/>
      <c r="P6" s="1564"/>
      <c r="Q6" s="1564"/>
      <c r="R6" s="1564"/>
      <c r="S6" s="1564"/>
      <c r="T6" s="1564"/>
      <c r="U6" s="1564"/>
      <c r="V6" s="1564"/>
      <c r="W6" s="1564"/>
      <c r="X6" s="1564"/>
      <c r="Y6" s="1564"/>
      <c r="Z6" s="1564"/>
      <c r="AA6" s="1564"/>
      <c r="AB6" s="1564"/>
      <c r="AC6" s="1564"/>
      <c r="AD6" s="1564"/>
      <c r="AE6" s="1564"/>
      <c r="AF6" s="1564"/>
      <c r="AG6" s="1564"/>
      <c r="AH6" s="1564"/>
      <c r="AI6" s="1564"/>
      <c r="AJ6" s="1564"/>
      <c r="AK6" s="1564"/>
      <c r="AL6" s="1564"/>
      <c r="AM6" s="1564"/>
      <c r="AN6" s="1564"/>
      <c r="AO6" s="1564"/>
      <c r="AP6" s="1564"/>
      <c r="AQ6" s="1564"/>
      <c r="AR6" s="1564"/>
      <c r="AS6" s="1564"/>
      <c r="AT6" s="1564"/>
      <c r="AU6" s="1564"/>
      <c r="AV6" s="1564"/>
      <c r="AW6" s="1564"/>
      <c r="AX6" s="1564"/>
    </row>
    <row r="7" spans="1:50">
      <c r="A7" s="3555" t="s">
        <v>119</v>
      </c>
      <c r="B7" s="3556"/>
      <c r="C7" s="3556"/>
      <c r="D7" s="3556"/>
      <c r="E7" s="1904"/>
      <c r="F7" s="1564"/>
      <c r="G7" s="1564"/>
      <c r="H7" s="1564"/>
      <c r="I7" s="1564"/>
      <c r="J7" s="1564"/>
      <c r="K7" s="1564"/>
      <c r="L7" s="1564"/>
      <c r="M7" s="1564"/>
      <c r="N7" s="1564"/>
      <c r="O7" s="1564"/>
      <c r="P7" s="1564"/>
      <c r="Q7" s="1564"/>
      <c r="R7" s="1564"/>
      <c r="S7" s="1564"/>
      <c r="T7" s="1564"/>
      <c r="U7" s="1564"/>
      <c r="V7" s="1564"/>
      <c r="W7" s="1564"/>
      <c r="X7" s="1564"/>
      <c r="Y7" s="1564"/>
      <c r="Z7" s="1564"/>
      <c r="AA7" s="1564"/>
      <c r="AB7" s="1564"/>
      <c r="AC7" s="1564"/>
      <c r="AD7" s="1564"/>
      <c r="AE7" s="1564"/>
      <c r="AF7" s="1564"/>
      <c r="AG7" s="1564"/>
      <c r="AH7" s="1564"/>
      <c r="AI7" s="1564"/>
      <c r="AJ7" s="1564"/>
      <c r="AK7" s="1564"/>
      <c r="AL7" s="1564"/>
      <c r="AM7" s="1564"/>
      <c r="AN7" s="1564"/>
      <c r="AO7" s="1564"/>
      <c r="AP7" s="1564"/>
      <c r="AQ7" s="1564"/>
      <c r="AR7" s="1564"/>
      <c r="AS7" s="1564"/>
      <c r="AT7" s="1564"/>
      <c r="AU7" s="1564"/>
      <c r="AV7" s="1564"/>
      <c r="AW7" s="1564"/>
      <c r="AX7" s="1564"/>
    </row>
    <row r="8" spans="1:50">
      <c r="A8" s="3565" t="s">
        <v>120</v>
      </c>
      <c r="B8" s="3566"/>
      <c r="C8" s="3566"/>
      <c r="D8" s="3566"/>
      <c r="E8" s="1544"/>
      <c r="F8" s="1564"/>
      <c r="G8" s="1564"/>
      <c r="H8" s="1564"/>
      <c r="I8" s="1564"/>
      <c r="J8" s="1564"/>
      <c r="K8" s="1564"/>
      <c r="L8" s="1564"/>
      <c r="M8" s="1564"/>
      <c r="N8" s="1564"/>
      <c r="O8" s="1564"/>
      <c r="P8" s="1564"/>
      <c r="Q8" s="1564"/>
      <c r="R8" s="1564"/>
      <c r="S8" s="1564"/>
      <c r="T8" s="1564"/>
      <c r="U8" s="1564"/>
      <c r="V8" s="1564"/>
      <c r="W8" s="1564"/>
      <c r="X8" s="1564"/>
      <c r="Y8" s="1564"/>
      <c r="Z8" s="1564"/>
      <c r="AA8" s="1564"/>
      <c r="AB8" s="1564"/>
      <c r="AC8" s="1564"/>
      <c r="AD8" s="1564"/>
      <c r="AE8" s="1564"/>
      <c r="AF8" s="1564"/>
      <c r="AG8" s="1564"/>
      <c r="AH8" s="1564"/>
      <c r="AI8" s="1564"/>
      <c r="AJ8" s="1564"/>
      <c r="AK8" s="1564"/>
      <c r="AL8" s="1564"/>
      <c r="AM8" s="1564"/>
      <c r="AN8" s="1564"/>
      <c r="AO8" s="1564"/>
      <c r="AP8" s="1564"/>
      <c r="AQ8" s="1564"/>
      <c r="AR8" s="1564"/>
      <c r="AS8" s="1564"/>
      <c r="AT8" s="1564"/>
      <c r="AU8" s="1564"/>
      <c r="AV8" s="1564"/>
      <c r="AW8" s="1564"/>
      <c r="AX8" s="1564"/>
    </row>
    <row r="9" spans="1:50">
      <c r="A9" s="1542"/>
      <c r="B9" s="1564"/>
      <c r="C9" s="1564"/>
      <c r="D9" s="1564"/>
      <c r="E9" s="1544"/>
      <c r="F9" s="1564"/>
      <c r="G9" s="1564"/>
      <c r="H9" s="1564"/>
      <c r="I9" s="1564"/>
      <c r="J9" s="1564"/>
      <c r="K9" s="1564"/>
      <c r="L9" s="1564"/>
      <c r="M9" s="1564"/>
      <c r="N9" s="1564"/>
      <c r="O9" s="1564"/>
      <c r="P9" s="1564"/>
      <c r="Q9" s="1564"/>
      <c r="R9" s="1564"/>
      <c r="S9" s="1564"/>
      <c r="T9" s="1564"/>
      <c r="U9" s="1564"/>
      <c r="V9" s="1564"/>
      <c r="W9" s="1564"/>
      <c r="X9" s="1564"/>
      <c r="Y9" s="1564"/>
      <c r="Z9" s="1564"/>
      <c r="AA9" s="1564"/>
      <c r="AB9" s="1564"/>
      <c r="AC9" s="1564"/>
      <c r="AD9" s="1564"/>
      <c r="AE9" s="1564"/>
      <c r="AF9" s="1564"/>
      <c r="AG9" s="1564"/>
      <c r="AH9" s="1564"/>
      <c r="AI9" s="1564"/>
      <c r="AJ9" s="1564"/>
      <c r="AK9" s="1564"/>
      <c r="AL9" s="1564"/>
      <c r="AM9" s="1564"/>
      <c r="AN9" s="1564"/>
      <c r="AO9" s="1564"/>
      <c r="AP9" s="1564"/>
      <c r="AQ9" s="1564"/>
      <c r="AR9" s="1564"/>
      <c r="AS9" s="1564"/>
      <c r="AT9" s="1564"/>
      <c r="AU9" s="1564"/>
      <c r="AV9" s="1564"/>
      <c r="AW9" s="1564"/>
      <c r="AX9" s="1564"/>
    </row>
    <row r="10" spans="1:50">
      <c r="A10" s="1553"/>
      <c r="B10" s="1906"/>
      <c r="C10" s="1580"/>
      <c r="D10" s="1580"/>
      <c r="E10" s="2160" t="s">
        <v>1841</v>
      </c>
      <c r="F10" s="1564"/>
      <c r="G10" s="1564"/>
      <c r="H10" s="1564"/>
      <c r="I10" s="1564"/>
      <c r="J10" s="1564"/>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row>
    <row r="11" spans="1:50">
      <c r="A11" s="1570" t="s">
        <v>1733</v>
      </c>
      <c r="B11" s="3559" t="s">
        <v>3302</v>
      </c>
      <c r="C11" s="3560"/>
      <c r="D11" s="3561"/>
      <c r="E11" s="1908" t="s">
        <v>2524</v>
      </c>
      <c r="F11" s="1564"/>
      <c r="G11" s="1564"/>
      <c r="H11" s="1564"/>
      <c r="I11" s="1564"/>
      <c r="J11" s="1564"/>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564"/>
      <c r="AQ11" s="1564"/>
      <c r="AR11" s="1564"/>
      <c r="AS11" s="1564"/>
      <c r="AT11" s="1564"/>
      <c r="AU11" s="1564"/>
      <c r="AV11" s="1564"/>
      <c r="AW11" s="1564"/>
      <c r="AX11" s="1564"/>
    </row>
    <row r="12" spans="1:50">
      <c r="A12" s="1909" t="s">
        <v>1736</v>
      </c>
      <c r="B12" s="3562" t="s">
        <v>3026</v>
      </c>
      <c r="C12" s="3563"/>
      <c r="D12" s="3564"/>
      <c r="E12" s="1911" t="s">
        <v>3027</v>
      </c>
      <c r="F12" s="1564"/>
      <c r="G12" s="1564"/>
      <c r="H12" s="1564"/>
      <c r="I12" s="1564"/>
      <c r="J12" s="1564"/>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4"/>
      <c r="AX12" s="1564"/>
    </row>
    <row r="13" spans="1:50">
      <c r="A13" s="1570" t="s">
        <v>1741</v>
      </c>
      <c r="B13" s="1815" t="s">
        <v>4831</v>
      </c>
      <c r="C13" s="1564"/>
      <c r="D13" s="1564"/>
      <c r="E13" s="1986">
        <v>166651</v>
      </c>
      <c r="F13" s="1564"/>
      <c r="G13" s="1564"/>
      <c r="H13" s="1564"/>
      <c r="I13" s="1564"/>
      <c r="J13" s="1564"/>
      <c r="K13" s="1564"/>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4"/>
      <c r="AM13" s="1564"/>
      <c r="AN13" s="1564"/>
      <c r="AO13" s="1564"/>
      <c r="AP13" s="1564"/>
      <c r="AQ13" s="1564"/>
      <c r="AR13" s="1564"/>
      <c r="AS13" s="1564"/>
      <c r="AT13" s="1564"/>
      <c r="AU13" s="1564"/>
      <c r="AV13" s="1564"/>
      <c r="AW13" s="1564"/>
      <c r="AX13" s="1564"/>
    </row>
    <row r="14" spans="1:50">
      <c r="A14" s="1570" t="s">
        <v>1742</v>
      </c>
      <c r="B14" s="1815"/>
      <c r="C14" s="1564"/>
      <c r="D14" s="1564"/>
      <c r="E14" s="1987"/>
      <c r="F14" s="1564"/>
      <c r="G14" s="1564"/>
      <c r="H14" s="1564"/>
      <c r="I14" s="1564"/>
      <c r="J14" s="1564"/>
      <c r="K14" s="1564"/>
      <c r="L14" s="1564"/>
      <c r="M14" s="1564"/>
      <c r="N14" s="1564"/>
      <c r="O14" s="1564"/>
      <c r="P14" s="1564"/>
      <c r="Q14" s="1564"/>
      <c r="R14" s="1564"/>
      <c r="S14" s="1564"/>
      <c r="T14" s="1564"/>
      <c r="U14" s="1564"/>
      <c r="V14" s="1564"/>
      <c r="W14" s="1564"/>
      <c r="X14" s="1564"/>
      <c r="Y14" s="1564"/>
      <c r="Z14" s="1564"/>
      <c r="AA14" s="1564"/>
      <c r="AB14" s="1564"/>
      <c r="AC14" s="1564"/>
      <c r="AD14" s="1564"/>
      <c r="AE14" s="1564"/>
      <c r="AF14" s="1564"/>
      <c r="AG14" s="1564"/>
      <c r="AH14" s="1564"/>
      <c r="AI14" s="1564"/>
      <c r="AJ14" s="1564"/>
      <c r="AK14" s="1564"/>
      <c r="AL14" s="1564"/>
      <c r="AM14" s="1564"/>
      <c r="AN14" s="1564"/>
      <c r="AO14" s="1564"/>
      <c r="AP14" s="1564"/>
      <c r="AQ14" s="1564"/>
      <c r="AR14" s="1564"/>
      <c r="AS14" s="1564"/>
      <c r="AT14" s="1564"/>
      <c r="AU14" s="1564"/>
      <c r="AV14" s="1564"/>
      <c r="AW14" s="1564"/>
      <c r="AX14" s="1564"/>
    </row>
    <row r="15" spans="1:50">
      <c r="A15" s="1570" t="s">
        <v>1743</v>
      </c>
      <c r="B15" s="1815"/>
      <c r="C15" s="1564"/>
      <c r="D15" s="1564"/>
      <c r="E15" s="1987"/>
      <c r="F15" s="1564"/>
      <c r="G15" s="1564"/>
      <c r="H15" s="1564"/>
      <c r="I15" s="1564"/>
      <c r="J15" s="1564"/>
      <c r="K15" s="1564"/>
      <c r="L15" s="1564"/>
      <c r="M15" s="1564"/>
      <c r="N15" s="1564"/>
      <c r="O15" s="1564"/>
      <c r="P15" s="1564"/>
      <c r="Q15" s="1564"/>
      <c r="R15" s="1564"/>
      <c r="S15" s="1564"/>
      <c r="T15" s="1564"/>
      <c r="U15" s="1564"/>
      <c r="V15" s="1564"/>
      <c r="W15" s="1564"/>
      <c r="X15" s="1564"/>
      <c r="Y15" s="1564"/>
      <c r="Z15" s="1564"/>
      <c r="AA15" s="1564"/>
      <c r="AB15" s="1564"/>
      <c r="AC15" s="1564"/>
      <c r="AD15" s="1564"/>
      <c r="AE15" s="1564"/>
      <c r="AF15" s="1564"/>
      <c r="AG15" s="1564"/>
      <c r="AH15" s="1564"/>
      <c r="AI15" s="1564"/>
      <c r="AJ15" s="1564"/>
      <c r="AK15" s="1564"/>
      <c r="AL15" s="1564"/>
      <c r="AM15" s="1564"/>
      <c r="AN15" s="1564"/>
      <c r="AO15" s="1564"/>
      <c r="AP15" s="1564"/>
      <c r="AQ15" s="1564"/>
      <c r="AR15" s="1564"/>
      <c r="AS15" s="1564"/>
      <c r="AT15" s="1564"/>
      <c r="AU15" s="1564"/>
      <c r="AV15" s="1564"/>
      <c r="AW15" s="1564"/>
      <c r="AX15" s="1564"/>
    </row>
    <row r="16" spans="1:50">
      <c r="A16" s="1570" t="s">
        <v>1744</v>
      </c>
      <c r="B16" s="1815"/>
      <c r="C16" s="1564"/>
      <c r="D16" s="1564"/>
      <c r="E16" s="1987"/>
      <c r="F16" s="1564"/>
      <c r="G16" s="1564"/>
      <c r="H16" s="1564"/>
      <c r="I16" s="1564"/>
      <c r="J16" s="1564"/>
      <c r="K16" s="1564"/>
      <c r="L16" s="1564"/>
      <c r="M16" s="1564"/>
      <c r="N16" s="1564"/>
      <c r="O16" s="1564"/>
      <c r="P16" s="1564"/>
      <c r="Q16" s="1564"/>
      <c r="R16" s="1564"/>
      <c r="S16" s="1564"/>
      <c r="T16" s="1564"/>
      <c r="U16" s="1564"/>
      <c r="V16" s="1564"/>
      <c r="W16" s="1564"/>
      <c r="X16" s="1564"/>
      <c r="Y16" s="1564"/>
      <c r="Z16" s="1564"/>
      <c r="AA16" s="1564"/>
      <c r="AB16" s="1564"/>
      <c r="AC16" s="1564"/>
      <c r="AD16" s="1564"/>
      <c r="AE16" s="1564"/>
      <c r="AF16" s="1564"/>
      <c r="AG16" s="1564"/>
      <c r="AH16" s="1564"/>
      <c r="AI16" s="1564"/>
      <c r="AJ16" s="1564"/>
      <c r="AK16" s="1564"/>
      <c r="AL16" s="1564"/>
      <c r="AM16" s="1564"/>
      <c r="AN16" s="1564"/>
      <c r="AO16" s="1564"/>
      <c r="AP16" s="1564"/>
      <c r="AQ16" s="1564"/>
      <c r="AR16" s="1564"/>
      <c r="AS16" s="1564"/>
      <c r="AT16" s="1564"/>
      <c r="AU16" s="1564"/>
      <c r="AV16" s="1564"/>
      <c r="AW16" s="1564"/>
      <c r="AX16" s="1564"/>
    </row>
    <row r="17" spans="1:50">
      <c r="A17" s="1570" t="s">
        <v>1745</v>
      </c>
      <c r="B17" s="1815"/>
      <c r="C17" s="1564"/>
      <c r="D17" s="1564"/>
      <c r="E17" s="1987"/>
      <c r="F17" s="1564"/>
      <c r="G17" s="1564"/>
      <c r="H17" s="1564"/>
      <c r="I17" s="1564"/>
      <c r="J17" s="1564"/>
      <c r="K17" s="1564"/>
      <c r="L17" s="1564"/>
      <c r="M17" s="1564"/>
      <c r="N17" s="1564"/>
      <c r="O17" s="1564"/>
      <c r="P17" s="1564"/>
      <c r="Q17" s="1564"/>
      <c r="R17" s="1564"/>
      <c r="S17" s="1564"/>
      <c r="T17" s="1564"/>
      <c r="U17" s="1564"/>
      <c r="V17" s="1564"/>
      <c r="W17" s="1564"/>
      <c r="X17" s="1564"/>
      <c r="Y17" s="1564"/>
      <c r="Z17" s="1564"/>
      <c r="AA17" s="1564"/>
      <c r="AB17" s="1564"/>
      <c r="AC17" s="1564"/>
      <c r="AD17" s="1564"/>
      <c r="AE17" s="1564"/>
      <c r="AF17" s="1564"/>
      <c r="AG17" s="1564"/>
      <c r="AH17" s="1564"/>
      <c r="AI17" s="1564"/>
      <c r="AJ17" s="1564"/>
      <c r="AK17" s="1564"/>
      <c r="AL17" s="1564"/>
      <c r="AM17" s="1564"/>
      <c r="AN17" s="1564"/>
      <c r="AO17" s="1564"/>
      <c r="AP17" s="1564"/>
      <c r="AQ17" s="1564"/>
      <c r="AR17" s="1564"/>
      <c r="AS17" s="1564"/>
      <c r="AT17" s="1564"/>
      <c r="AU17" s="1564"/>
      <c r="AV17" s="1564"/>
      <c r="AW17" s="1564"/>
      <c r="AX17" s="1564"/>
    </row>
    <row r="18" spans="1:50">
      <c r="A18" s="1570" t="s">
        <v>1746</v>
      </c>
      <c r="B18" s="1815"/>
      <c r="C18" s="1564"/>
      <c r="D18" s="1564"/>
      <c r="E18" s="1987"/>
      <c r="F18" s="1564"/>
      <c r="G18" s="1564"/>
      <c r="H18" s="1564"/>
      <c r="I18" s="1564"/>
      <c r="J18" s="1564"/>
      <c r="K18" s="1564"/>
      <c r="L18" s="1564"/>
      <c r="M18" s="1564"/>
      <c r="N18" s="1564"/>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64"/>
      <c r="AJ18" s="1564"/>
      <c r="AK18" s="1564"/>
      <c r="AL18" s="1564"/>
      <c r="AM18" s="1564"/>
      <c r="AN18" s="1564"/>
      <c r="AO18" s="1564"/>
      <c r="AP18" s="1564"/>
      <c r="AQ18" s="1564"/>
      <c r="AR18" s="1564"/>
      <c r="AS18" s="1564"/>
      <c r="AT18" s="1564"/>
      <c r="AU18" s="1564"/>
      <c r="AV18" s="1564"/>
      <c r="AW18" s="1564"/>
      <c r="AX18" s="1564"/>
    </row>
    <row r="19" spans="1:50">
      <c r="A19" s="1570" t="s">
        <v>1747</v>
      </c>
      <c r="B19" s="1815"/>
      <c r="C19" s="1564"/>
      <c r="D19" s="1564"/>
      <c r="E19" s="1987"/>
      <c r="F19" s="1564"/>
      <c r="G19" s="1564"/>
      <c r="H19" s="1564"/>
      <c r="I19" s="1564"/>
      <c r="J19" s="1564"/>
      <c r="K19" s="1564"/>
      <c r="L19" s="1564"/>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564"/>
      <c r="AL19" s="1564"/>
      <c r="AM19" s="1564"/>
      <c r="AN19" s="1564"/>
      <c r="AO19" s="1564"/>
      <c r="AP19" s="1564"/>
      <c r="AQ19" s="1564"/>
      <c r="AR19" s="1564"/>
      <c r="AS19" s="1564"/>
      <c r="AT19" s="1564"/>
      <c r="AU19" s="1564"/>
      <c r="AV19" s="1564"/>
      <c r="AW19" s="1564"/>
      <c r="AX19" s="1564"/>
    </row>
    <row r="20" spans="1:50">
      <c r="A20" s="1570" t="s">
        <v>1748</v>
      </c>
      <c r="B20" s="1815"/>
      <c r="C20" s="1564"/>
      <c r="D20" s="1564"/>
      <c r="E20" s="1987"/>
      <c r="F20" s="1564"/>
      <c r="G20" s="1564"/>
      <c r="H20" s="1564"/>
      <c r="I20" s="1564"/>
      <c r="J20" s="1564"/>
      <c r="K20" s="1564"/>
      <c r="L20" s="1564"/>
      <c r="M20" s="1564"/>
      <c r="N20" s="1564"/>
      <c r="O20" s="1564"/>
      <c r="P20" s="1564"/>
      <c r="Q20" s="1564"/>
      <c r="R20" s="1564"/>
      <c r="S20" s="1564"/>
      <c r="T20" s="1564"/>
      <c r="U20" s="1564"/>
      <c r="V20" s="1564"/>
      <c r="W20" s="1564"/>
      <c r="X20" s="1564"/>
      <c r="Y20" s="1564"/>
      <c r="Z20" s="1564"/>
      <c r="AA20" s="1564"/>
      <c r="AB20" s="1564"/>
      <c r="AC20" s="1564"/>
      <c r="AD20" s="1564"/>
      <c r="AE20" s="1564"/>
      <c r="AF20" s="1564"/>
      <c r="AG20" s="1564"/>
      <c r="AH20" s="1564"/>
      <c r="AI20" s="1564"/>
      <c r="AJ20" s="1564"/>
      <c r="AK20" s="1564"/>
      <c r="AL20" s="1564"/>
      <c r="AM20" s="1564"/>
      <c r="AN20" s="1564"/>
      <c r="AO20" s="1564"/>
      <c r="AP20" s="1564"/>
      <c r="AQ20" s="1564"/>
      <c r="AR20" s="1564"/>
      <c r="AS20" s="1564"/>
      <c r="AT20" s="1564"/>
      <c r="AU20" s="1564"/>
      <c r="AV20" s="1564"/>
      <c r="AW20" s="1564"/>
      <c r="AX20" s="1564"/>
    </row>
    <row r="21" spans="1:50">
      <c r="A21" s="1570" t="s">
        <v>1749</v>
      </c>
      <c r="B21" s="1815"/>
      <c r="C21" s="1564"/>
      <c r="D21" s="1564"/>
      <c r="E21" s="1987"/>
      <c r="F21" s="1564"/>
      <c r="G21" s="1564"/>
      <c r="H21" s="1564"/>
      <c r="I21" s="1564"/>
      <c r="J21" s="1564"/>
      <c r="K21" s="1564"/>
      <c r="L21" s="1564"/>
      <c r="M21" s="1564"/>
      <c r="N21" s="1564"/>
      <c r="O21" s="1564"/>
      <c r="P21" s="1564"/>
      <c r="Q21" s="1564"/>
      <c r="R21" s="1564"/>
      <c r="S21" s="1564"/>
      <c r="T21" s="1564"/>
      <c r="U21" s="1564"/>
      <c r="V21" s="1564"/>
      <c r="W21" s="1564"/>
      <c r="X21" s="1564"/>
      <c r="Y21" s="1564"/>
      <c r="Z21" s="1564"/>
      <c r="AA21" s="1564"/>
      <c r="AB21" s="1564"/>
      <c r="AC21" s="1564"/>
      <c r="AD21" s="1564"/>
      <c r="AE21" s="1564"/>
      <c r="AF21" s="1564"/>
      <c r="AG21" s="1564"/>
      <c r="AH21" s="1564"/>
      <c r="AI21" s="1564"/>
      <c r="AJ21" s="1564"/>
      <c r="AK21" s="1564"/>
      <c r="AL21" s="1564"/>
      <c r="AM21" s="1564"/>
      <c r="AN21" s="1564"/>
      <c r="AO21" s="1564"/>
      <c r="AP21" s="1564"/>
      <c r="AQ21" s="1564"/>
      <c r="AR21" s="1564"/>
      <c r="AS21" s="1564"/>
      <c r="AT21" s="1564"/>
      <c r="AU21" s="1564"/>
      <c r="AV21" s="1564"/>
      <c r="AW21" s="1564"/>
      <c r="AX21" s="1564"/>
    </row>
    <row r="22" spans="1:50">
      <c r="A22" s="1570" t="s">
        <v>1750</v>
      </c>
      <c r="B22" s="1815"/>
      <c r="C22" s="1564"/>
      <c r="D22" s="1564"/>
      <c r="E22" s="1987"/>
      <c r="F22" s="1564"/>
      <c r="G22" s="1564"/>
      <c r="H22" s="1564"/>
      <c r="I22" s="1564"/>
      <c r="J22" s="1564"/>
      <c r="K22" s="1564"/>
      <c r="L22" s="1564"/>
      <c r="M22" s="1564"/>
      <c r="N22" s="1564"/>
      <c r="O22" s="1564"/>
      <c r="P22" s="1564"/>
      <c r="Q22" s="1564"/>
      <c r="R22" s="1564"/>
      <c r="S22" s="1564"/>
      <c r="T22" s="1564"/>
      <c r="U22" s="1564"/>
      <c r="V22" s="1564"/>
      <c r="W22" s="1564"/>
      <c r="X22" s="1564"/>
      <c r="Y22" s="1564"/>
      <c r="Z22" s="1564"/>
      <c r="AA22" s="1564"/>
      <c r="AB22" s="1564"/>
      <c r="AC22" s="1564"/>
      <c r="AD22" s="1564"/>
      <c r="AE22" s="1564"/>
      <c r="AF22" s="1564"/>
      <c r="AG22" s="1564"/>
      <c r="AH22" s="1564"/>
      <c r="AI22" s="1564"/>
      <c r="AJ22" s="1564"/>
      <c r="AK22" s="1564"/>
      <c r="AL22" s="1564"/>
      <c r="AM22" s="1564"/>
      <c r="AN22" s="1564"/>
      <c r="AO22" s="1564"/>
      <c r="AP22" s="1564"/>
      <c r="AQ22" s="1564"/>
      <c r="AR22" s="1564"/>
      <c r="AS22" s="1564"/>
      <c r="AT22" s="1564"/>
      <c r="AU22" s="1564"/>
      <c r="AV22" s="1564"/>
      <c r="AW22" s="1564"/>
      <c r="AX22" s="1564"/>
    </row>
    <row r="23" spans="1:50">
      <c r="A23" s="1570" t="s">
        <v>1751</v>
      </c>
      <c r="B23" s="1815"/>
      <c r="C23" s="1564"/>
      <c r="D23" s="1564"/>
      <c r="E23" s="1987"/>
      <c r="F23" s="1564"/>
      <c r="G23" s="1564"/>
      <c r="H23" s="1564"/>
      <c r="I23" s="1564"/>
      <c r="J23" s="1564"/>
      <c r="K23" s="1564"/>
      <c r="L23" s="1564"/>
      <c r="M23" s="1564"/>
      <c r="N23" s="1564"/>
      <c r="O23" s="1564"/>
      <c r="P23" s="1564"/>
      <c r="Q23" s="1564"/>
      <c r="R23" s="1564"/>
      <c r="S23" s="1564"/>
      <c r="T23" s="1564"/>
      <c r="U23" s="1564"/>
      <c r="V23" s="1564"/>
      <c r="W23" s="1564"/>
      <c r="X23" s="1564"/>
      <c r="Y23" s="1564"/>
      <c r="Z23" s="1564"/>
      <c r="AA23" s="1564"/>
      <c r="AB23" s="1564"/>
      <c r="AC23" s="1564"/>
      <c r="AD23" s="1564"/>
      <c r="AE23" s="1564"/>
      <c r="AF23" s="1564"/>
      <c r="AG23" s="1564"/>
      <c r="AH23" s="1564"/>
      <c r="AI23" s="1564"/>
      <c r="AJ23" s="1564"/>
      <c r="AK23" s="1564"/>
      <c r="AL23" s="1564"/>
      <c r="AM23" s="1564"/>
      <c r="AN23" s="1564"/>
      <c r="AO23" s="1564"/>
      <c r="AP23" s="1564"/>
      <c r="AQ23" s="1564"/>
      <c r="AR23" s="1564"/>
      <c r="AS23" s="1564"/>
      <c r="AT23" s="1564"/>
      <c r="AU23" s="1564"/>
      <c r="AV23" s="1564"/>
      <c r="AW23" s="1564"/>
      <c r="AX23" s="1564"/>
    </row>
    <row r="24" spans="1:50">
      <c r="A24" s="1570" t="s">
        <v>1752</v>
      </c>
      <c r="B24" s="1815"/>
      <c r="C24" s="1564"/>
      <c r="D24" s="1564"/>
      <c r="E24" s="1987"/>
      <c r="F24" s="1564"/>
      <c r="G24" s="1564"/>
      <c r="H24" s="1564"/>
      <c r="I24" s="1564"/>
      <c r="J24" s="1564"/>
      <c r="K24" s="1564"/>
      <c r="L24" s="1564"/>
      <c r="M24" s="1564"/>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4"/>
      <c r="AI24" s="1564"/>
      <c r="AJ24" s="1564"/>
      <c r="AK24" s="1564"/>
      <c r="AL24" s="1564"/>
      <c r="AM24" s="1564"/>
      <c r="AN24" s="1564"/>
      <c r="AO24" s="1564"/>
      <c r="AP24" s="1564"/>
      <c r="AQ24" s="1564"/>
      <c r="AR24" s="1564"/>
      <c r="AS24" s="1564"/>
      <c r="AT24" s="1564"/>
      <c r="AU24" s="1564"/>
      <c r="AV24" s="1564"/>
      <c r="AW24" s="1564"/>
      <c r="AX24" s="1564"/>
    </row>
    <row r="25" spans="1:50">
      <c r="A25" s="1570" t="s">
        <v>1753</v>
      </c>
      <c r="B25" s="1815"/>
      <c r="C25" s="1564"/>
      <c r="D25" s="1564"/>
      <c r="E25" s="1987"/>
      <c r="F25" s="1564"/>
      <c r="G25" s="1564"/>
      <c r="H25" s="1564"/>
      <c r="I25" s="1564"/>
      <c r="J25" s="1564"/>
      <c r="K25" s="1564"/>
      <c r="L25" s="1564"/>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c r="AI25" s="1564"/>
      <c r="AJ25" s="1564"/>
      <c r="AK25" s="1564"/>
      <c r="AL25" s="1564"/>
      <c r="AM25" s="1564"/>
      <c r="AN25" s="1564"/>
      <c r="AO25" s="1564"/>
      <c r="AP25" s="1564"/>
      <c r="AQ25" s="1564"/>
      <c r="AR25" s="1564"/>
      <c r="AS25" s="1564"/>
      <c r="AT25" s="1564"/>
      <c r="AU25" s="1564"/>
      <c r="AV25" s="1564"/>
      <c r="AW25" s="1564"/>
      <c r="AX25" s="1564"/>
    </row>
    <row r="26" spans="1:50">
      <c r="A26" s="1570" t="s">
        <v>1754</v>
      </c>
      <c r="B26" s="1815"/>
      <c r="C26" s="1564"/>
      <c r="D26" s="1564"/>
      <c r="E26" s="1987"/>
      <c r="F26" s="1564"/>
      <c r="G26" s="1564"/>
      <c r="H26" s="1564"/>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564"/>
      <c r="AM26" s="1564"/>
      <c r="AN26" s="1564"/>
      <c r="AO26" s="1564"/>
      <c r="AP26" s="1564"/>
      <c r="AQ26" s="1564"/>
      <c r="AR26" s="1564"/>
      <c r="AS26" s="1564"/>
      <c r="AT26" s="1564"/>
      <c r="AU26" s="1564"/>
      <c r="AV26" s="1564"/>
      <c r="AW26" s="1564"/>
      <c r="AX26" s="1564"/>
    </row>
    <row r="27" spans="1:50">
      <c r="A27" s="1570" t="s">
        <v>1755</v>
      </c>
      <c r="B27" s="1815"/>
      <c r="C27" s="1564"/>
      <c r="D27" s="1564"/>
      <c r="E27" s="1987"/>
      <c r="F27" s="1564"/>
      <c r="G27" s="1564"/>
      <c r="H27" s="1564"/>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564"/>
      <c r="AM27" s="1564"/>
      <c r="AN27" s="1564"/>
      <c r="AO27" s="1564"/>
      <c r="AP27" s="1564"/>
      <c r="AQ27" s="1564"/>
      <c r="AR27" s="1564"/>
      <c r="AS27" s="1564"/>
      <c r="AT27" s="1564"/>
      <c r="AU27" s="1564"/>
      <c r="AV27" s="1564"/>
      <c r="AW27" s="1564"/>
      <c r="AX27" s="1564"/>
    </row>
    <row r="28" spans="1:50">
      <c r="A28" s="1570" t="s">
        <v>1756</v>
      </c>
      <c r="B28" s="1815"/>
      <c r="C28" s="1564"/>
      <c r="D28" s="1564"/>
      <c r="E28" s="1987"/>
      <c r="F28" s="1564"/>
      <c r="G28" s="1564"/>
      <c r="H28" s="1564"/>
      <c r="I28" s="1564"/>
      <c r="J28" s="1564"/>
      <c r="K28" s="1564"/>
      <c r="L28" s="1564"/>
      <c r="M28" s="1564"/>
      <c r="N28" s="1564"/>
      <c r="O28" s="1564"/>
      <c r="P28" s="1564"/>
      <c r="Q28" s="1564"/>
      <c r="R28" s="1564"/>
      <c r="S28" s="1564"/>
      <c r="T28" s="1564"/>
      <c r="U28" s="1564"/>
      <c r="V28" s="1564"/>
      <c r="W28" s="1564"/>
      <c r="X28" s="1564"/>
      <c r="Y28" s="1564"/>
      <c r="Z28" s="1564"/>
      <c r="AA28" s="1564"/>
      <c r="AB28" s="1564"/>
      <c r="AC28" s="1564"/>
      <c r="AD28" s="1564"/>
      <c r="AE28" s="1564"/>
      <c r="AF28" s="1564"/>
      <c r="AG28" s="1564"/>
      <c r="AH28" s="1564"/>
      <c r="AI28" s="1564"/>
      <c r="AJ28" s="1564"/>
      <c r="AK28" s="1564"/>
      <c r="AL28" s="1564"/>
      <c r="AM28" s="1564"/>
      <c r="AN28" s="1564"/>
      <c r="AO28" s="1564"/>
      <c r="AP28" s="1564"/>
      <c r="AQ28" s="1564"/>
      <c r="AR28" s="1564"/>
      <c r="AS28" s="1564"/>
      <c r="AT28" s="1564"/>
      <c r="AU28" s="1564"/>
      <c r="AV28" s="1564"/>
      <c r="AW28" s="1564"/>
      <c r="AX28" s="1564"/>
    </row>
    <row r="29" spans="1:50">
      <c r="A29" s="1570" t="s">
        <v>1757</v>
      </c>
      <c r="B29" s="1815"/>
      <c r="C29" s="1564"/>
      <c r="D29" s="1564"/>
      <c r="E29" s="1987"/>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1564"/>
      <c r="AO29" s="1564"/>
      <c r="AP29" s="1564"/>
      <c r="AQ29" s="1564"/>
      <c r="AR29" s="1564"/>
      <c r="AS29" s="1564"/>
      <c r="AT29" s="1564"/>
      <c r="AU29" s="1564"/>
      <c r="AV29" s="1564"/>
      <c r="AW29" s="1564"/>
      <c r="AX29" s="1564"/>
    </row>
    <row r="30" spans="1:50">
      <c r="A30" s="1570" t="s">
        <v>1758</v>
      </c>
      <c r="B30" s="1815"/>
      <c r="C30" s="1564"/>
      <c r="D30" s="1564"/>
      <c r="E30" s="1987"/>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564"/>
      <c r="AM30" s="1564"/>
      <c r="AN30" s="1564"/>
      <c r="AO30" s="1564"/>
      <c r="AP30" s="1564"/>
      <c r="AQ30" s="1564"/>
      <c r="AR30" s="1564"/>
      <c r="AS30" s="1564"/>
      <c r="AT30" s="1564"/>
      <c r="AU30" s="1564"/>
      <c r="AV30" s="1564"/>
      <c r="AW30" s="1564"/>
      <c r="AX30" s="1564"/>
    </row>
    <row r="31" spans="1:50">
      <c r="A31" s="1570" t="s">
        <v>1759</v>
      </c>
      <c r="B31" s="1815"/>
      <c r="C31" s="1564"/>
      <c r="D31" s="1564"/>
      <c r="E31" s="1987"/>
      <c r="F31" s="1564"/>
      <c r="G31" s="1564"/>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1564"/>
      <c r="AO31" s="1564"/>
      <c r="AP31" s="1564"/>
      <c r="AQ31" s="1564"/>
      <c r="AR31" s="1564"/>
      <c r="AS31" s="1564"/>
      <c r="AT31" s="1564"/>
      <c r="AU31" s="1564"/>
      <c r="AV31" s="1564"/>
      <c r="AW31" s="1564"/>
      <c r="AX31" s="1564"/>
    </row>
    <row r="32" spans="1:50">
      <c r="A32" s="1570" t="s">
        <v>1760</v>
      </c>
      <c r="B32" s="1815"/>
      <c r="C32" s="1564"/>
      <c r="D32" s="1564"/>
      <c r="E32" s="1987"/>
      <c r="F32" s="1564"/>
      <c r="G32" s="1564"/>
      <c r="H32" s="1564"/>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1564"/>
      <c r="AO32" s="1564"/>
      <c r="AP32" s="1564"/>
      <c r="AQ32" s="1564"/>
      <c r="AR32" s="1564"/>
      <c r="AS32" s="1564"/>
      <c r="AT32" s="1564"/>
      <c r="AU32" s="1564"/>
      <c r="AV32" s="1564"/>
      <c r="AW32" s="1564"/>
      <c r="AX32" s="1564"/>
    </row>
    <row r="33" spans="1:50">
      <c r="A33" s="2770">
        <v>21</v>
      </c>
      <c r="B33" s="1815"/>
      <c r="C33" s="1564"/>
      <c r="D33" s="1564"/>
      <c r="E33" s="1987"/>
      <c r="F33" s="1564"/>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c r="AM33" s="1564"/>
      <c r="AN33" s="1564"/>
      <c r="AO33" s="1564"/>
      <c r="AP33" s="1564"/>
      <c r="AQ33" s="1564"/>
      <c r="AR33" s="1564"/>
      <c r="AS33" s="1564"/>
      <c r="AT33" s="1564"/>
      <c r="AU33" s="1564"/>
      <c r="AV33" s="1564"/>
      <c r="AW33" s="1564"/>
      <c r="AX33" s="1564"/>
    </row>
    <row r="34" spans="1:50">
      <c r="A34" s="2770">
        <v>22</v>
      </c>
      <c r="B34" s="1815"/>
      <c r="C34" s="1564"/>
      <c r="D34" s="1564"/>
      <c r="E34" s="1987"/>
      <c r="F34" s="1564"/>
      <c r="G34" s="1564"/>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1564"/>
      <c r="AO34" s="1564"/>
      <c r="AP34" s="1564"/>
      <c r="AQ34" s="1564"/>
      <c r="AR34" s="1564"/>
      <c r="AS34" s="1564"/>
      <c r="AT34" s="1564"/>
      <c r="AU34" s="1564"/>
      <c r="AV34" s="1564"/>
      <c r="AW34" s="1564"/>
      <c r="AX34" s="1564"/>
    </row>
    <row r="35" spans="1:50">
      <c r="A35" s="2770">
        <v>23</v>
      </c>
      <c r="B35" s="1815"/>
      <c r="C35" s="1564"/>
      <c r="D35" s="1564"/>
      <c r="E35" s="1987"/>
      <c r="F35" s="1564"/>
      <c r="G35" s="1564"/>
      <c r="H35" s="1564"/>
      <c r="I35" s="1564"/>
      <c r="J35" s="1564"/>
      <c r="K35" s="1564"/>
      <c r="L35" s="1564"/>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c r="AI35" s="1564"/>
      <c r="AJ35" s="1564"/>
      <c r="AK35" s="1564"/>
      <c r="AL35" s="1564"/>
      <c r="AM35" s="1564"/>
      <c r="AN35" s="1564"/>
      <c r="AO35" s="1564"/>
      <c r="AP35" s="1564"/>
      <c r="AQ35" s="1564"/>
      <c r="AR35" s="1564"/>
      <c r="AS35" s="1564"/>
      <c r="AT35" s="1564"/>
      <c r="AU35" s="1564"/>
      <c r="AV35" s="1564"/>
      <c r="AW35" s="1564"/>
      <c r="AX35" s="1564"/>
    </row>
    <row r="36" spans="1:50">
      <c r="A36" s="2770">
        <v>24</v>
      </c>
      <c r="B36" s="1815"/>
      <c r="C36" s="1564"/>
      <c r="D36" s="1564"/>
      <c r="E36" s="1987"/>
      <c r="F36" s="1564"/>
      <c r="G36" s="1564"/>
      <c r="H36" s="1564"/>
      <c r="I36" s="1564"/>
      <c r="J36" s="1564"/>
      <c r="K36" s="1564"/>
      <c r="L36" s="1564"/>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4"/>
      <c r="AL36" s="1564"/>
      <c r="AM36" s="1564"/>
      <c r="AN36" s="1564"/>
      <c r="AO36" s="1564"/>
      <c r="AP36" s="1564"/>
      <c r="AQ36" s="1564"/>
      <c r="AR36" s="1564"/>
      <c r="AS36" s="1564"/>
      <c r="AT36" s="1564"/>
      <c r="AU36" s="1564"/>
      <c r="AV36" s="1564"/>
      <c r="AW36" s="1564"/>
      <c r="AX36" s="1564"/>
    </row>
    <row r="37" spans="1:50">
      <c r="A37" s="2770">
        <v>25</v>
      </c>
      <c r="B37" s="1815"/>
      <c r="C37" s="1564"/>
      <c r="D37" s="1564"/>
      <c r="E37" s="1987"/>
      <c r="F37" s="1564"/>
      <c r="G37" s="1564"/>
      <c r="H37" s="1564"/>
      <c r="I37" s="1564"/>
      <c r="J37" s="1564"/>
      <c r="K37" s="1564"/>
      <c r="L37" s="1564"/>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c r="AH37" s="1564"/>
      <c r="AI37" s="1564"/>
      <c r="AJ37" s="1564"/>
      <c r="AK37" s="1564"/>
      <c r="AL37" s="1564"/>
      <c r="AM37" s="1564"/>
      <c r="AN37" s="1564"/>
      <c r="AO37" s="1564"/>
      <c r="AP37" s="1564"/>
      <c r="AQ37" s="1564"/>
      <c r="AR37" s="1564"/>
      <c r="AS37" s="1564"/>
      <c r="AT37" s="1564"/>
      <c r="AU37" s="1564"/>
      <c r="AV37" s="1564"/>
      <c r="AW37" s="1564"/>
      <c r="AX37" s="1564"/>
    </row>
    <row r="38" spans="1:50">
      <c r="A38" s="2770">
        <v>26</v>
      </c>
      <c r="B38" s="1815"/>
      <c r="C38" s="1564"/>
      <c r="D38" s="1564"/>
      <c r="E38" s="1987"/>
      <c r="F38" s="1564"/>
      <c r="G38" s="1564"/>
      <c r="H38" s="1564"/>
      <c r="I38" s="1564"/>
      <c r="J38" s="1564"/>
      <c r="K38" s="1564"/>
      <c r="L38" s="1564"/>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c r="AH38" s="1564"/>
      <c r="AI38" s="1564"/>
      <c r="AJ38" s="1564"/>
      <c r="AK38" s="1564"/>
      <c r="AL38" s="1564"/>
      <c r="AM38" s="1564"/>
      <c r="AN38" s="1564"/>
      <c r="AO38" s="1564"/>
      <c r="AP38" s="1564"/>
      <c r="AQ38" s="1564"/>
      <c r="AR38" s="1564"/>
      <c r="AS38" s="1564"/>
      <c r="AT38" s="1564"/>
      <c r="AU38" s="1564"/>
      <c r="AV38" s="1564"/>
      <c r="AW38" s="1564"/>
      <c r="AX38" s="1564"/>
    </row>
    <row r="39" spans="1:50">
      <c r="A39" s="2770">
        <v>27</v>
      </c>
      <c r="B39" s="1815"/>
      <c r="C39" s="1564"/>
      <c r="D39" s="1564"/>
      <c r="E39" s="1987"/>
      <c r="F39" s="1564"/>
      <c r="G39" s="1564"/>
      <c r="H39" s="1564"/>
      <c r="I39" s="1564"/>
      <c r="J39" s="1564"/>
      <c r="K39" s="1564"/>
      <c r="L39" s="1564"/>
      <c r="M39" s="1564"/>
      <c r="N39" s="1564"/>
      <c r="O39" s="1564"/>
      <c r="P39" s="1564"/>
      <c r="Q39" s="1564"/>
      <c r="R39" s="1564"/>
      <c r="S39" s="1564"/>
      <c r="T39" s="1564"/>
      <c r="U39" s="1564"/>
      <c r="V39" s="1564"/>
      <c r="W39" s="1564"/>
      <c r="X39" s="1564"/>
      <c r="Y39" s="1564"/>
      <c r="Z39" s="1564"/>
      <c r="AA39" s="1564"/>
      <c r="AB39" s="1564"/>
      <c r="AC39" s="1564"/>
      <c r="AD39" s="1564"/>
      <c r="AE39" s="1564"/>
      <c r="AF39" s="1564"/>
      <c r="AG39" s="1564"/>
      <c r="AH39" s="1564"/>
      <c r="AI39" s="1564"/>
      <c r="AJ39" s="1564"/>
      <c r="AK39" s="1564"/>
      <c r="AL39" s="1564"/>
      <c r="AM39" s="1564"/>
      <c r="AN39" s="1564"/>
      <c r="AO39" s="1564"/>
      <c r="AP39" s="1564"/>
      <c r="AQ39" s="1564"/>
      <c r="AR39" s="1564"/>
      <c r="AS39" s="1564"/>
      <c r="AT39" s="1564"/>
      <c r="AU39" s="1564"/>
      <c r="AV39" s="1564"/>
      <c r="AW39" s="1564"/>
      <c r="AX39" s="1564"/>
    </row>
    <row r="40" spans="1:50">
      <c r="A40" s="2770">
        <v>28</v>
      </c>
      <c r="B40" s="1815"/>
      <c r="C40" s="1564"/>
      <c r="D40" s="1564"/>
      <c r="E40" s="1987"/>
      <c r="F40" s="1564"/>
      <c r="G40" s="1564"/>
      <c r="H40" s="1564"/>
      <c r="I40" s="1564"/>
      <c r="J40" s="1564"/>
      <c r="K40" s="1564"/>
      <c r="L40" s="1564"/>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64"/>
      <c r="AI40" s="1564"/>
      <c r="AJ40" s="1564"/>
      <c r="AK40" s="1564"/>
      <c r="AL40" s="1564"/>
      <c r="AM40" s="1564"/>
      <c r="AN40" s="1564"/>
      <c r="AO40" s="1564"/>
      <c r="AP40" s="1564"/>
      <c r="AQ40" s="1564"/>
      <c r="AR40" s="1564"/>
      <c r="AS40" s="1564"/>
      <c r="AT40" s="1564"/>
      <c r="AU40" s="1564"/>
      <c r="AV40" s="1564"/>
      <c r="AW40" s="1564"/>
      <c r="AX40" s="1564"/>
    </row>
    <row r="41" spans="1:50">
      <c r="A41" s="2770">
        <v>29</v>
      </c>
      <c r="B41" s="1815"/>
      <c r="C41" s="1564"/>
      <c r="D41" s="1564"/>
      <c r="E41" s="1987"/>
      <c r="F41" s="1564"/>
      <c r="G41" s="1564"/>
      <c r="H41" s="1564"/>
      <c r="I41" s="1564"/>
      <c r="J41" s="1564"/>
      <c r="K41" s="1564"/>
      <c r="L41" s="1564"/>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64"/>
      <c r="AI41" s="1564"/>
      <c r="AJ41" s="1564"/>
      <c r="AK41" s="1564"/>
      <c r="AL41" s="1564"/>
      <c r="AM41" s="1564"/>
      <c r="AN41" s="1564"/>
      <c r="AO41" s="1564"/>
      <c r="AP41" s="1564"/>
      <c r="AQ41" s="1564"/>
      <c r="AR41" s="1564"/>
      <c r="AS41" s="1564"/>
      <c r="AT41" s="1564"/>
      <c r="AU41" s="1564"/>
      <c r="AV41" s="1564"/>
      <c r="AW41" s="1564"/>
      <c r="AX41" s="1564"/>
    </row>
    <row r="42" spans="1:50">
      <c r="A42" s="2770">
        <v>30</v>
      </c>
      <c r="B42" s="1815"/>
      <c r="C42" s="1564"/>
      <c r="D42" s="1564"/>
      <c r="E42" s="1987"/>
      <c r="F42" s="1564"/>
      <c r="G42" s="1564"/>
      <c r="H42" s="1564"/>
      <c r="I42" s="1564"/>
      <c r="J42" s="1564"/>
      <c r="K42" s="1564"/>
      <c r="L42" s="1564"/>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c r="AI42" s="1564"/>
      <c r="AJ42" s="1564"/>
      <c r="AK42" s="1564"/>
      <c r="AL42" s="1564"/>
      <c r="AM42" s="1564"/>
      <c r="AN42" s="1564"/>
      <c r="AO42" s="1564"/>
      <c r="AP42" s="1564"/>
      <c r="AQ42" s="1564"/>
      <c r="AR42" s="1564"/>
      <c r="AS42" s="1564"/>
      <c r="AT42" s="1564"/>
      <c r="AU42" s="1564"/>
      <c r="AV42" s="1564"/>
      <c r="AW42" s="1564"/>
      <c r="AX42" s="1564"/>
    </row>
    <row r="43" spans="1:50">
      <c r="A43" s="2770">
        <v>31</v>
      </c>
      <c r="B43" s="1815"/>
      <c r="C43" s="1564"/>
      <c r="D43" s="1564"/>
      <c r="E43" s="1987"/>
      <c r="F43" s="1564"/>
      <c r="G43" s="1564"/>
      <c r="H43" s="1564"/>
      <c r="I43" s="1564"/>
      <c r="J43" s="1564"/>
      <c r="K43" s="1564"/>
      <c r="L43" s="1564"/>
      <c r="M43" s="1564"/>
      <c r="N43" s="1564"/>
      <c r="O43" s="1564"/>
      <c r="P43" s="1564"/>
      <c r="Q43" s="1564"/>
      <c r="R43" s="1564"/>
      <c r="S43" s="1564"/>
      <c r="T43" s="1564"/>
      <c r="U43" s="1564"/>
      <c r="V43" s="1564"/>
      <c r="W43" s="1564"/>
      <c r="X43" s="1564"/>
      <c r="Y43" s="1564"/>
      <c r="Z43" s="1564"/>
      <c r="AA43" s="1564"/>
      <c r="AB43" s="1564"/>
      <c r="AC43" s="1564"/>
      <c r="AD43" s="1564"/>
      <c r="AE43" s="1564"/>
      <c r="AF43" s="1564"/>
      <c r="AG43" s="1564"/>
      <c r="AH43" s="1564"/>
      <c r="AI43" s="1564"/>
      <c r="AJ43" s="1564"/>
      <c r="AK43" s="1564"/>
      <c r="AL43" s="1564"/>
      <c r="AM43" s="1564"/>
      <c r="AN43" s="1564"/>
      <c r="AO43" s="1564"/>
      <c r="AP43" s="1564"/>
      <c r="AQ43" s="1564"/>
      <c r="AR43" s="1564"/>
      <c r="AS43" s="1564"/>
      <c r="AT43" s="1564"/>
      <c r="AU43" s="1564"/>
      <c r="AV43" s="1564"/>
      <c r="AW43" s="1564"/>
      <c r="AX43" s="1564"/>
    </row>
    <row r="44" spans="1:50">
      <c r="A44" s="2770">
        <v>32</v>
      </c>
      <c r="B44" s="1815"/>
      <c r="C44" s="1564"/>
      <c r="D44" s="1564"/>
      <c r="E44" s="1987"/>
      <c r="F44" s="1564"/>
      <c r="G44" s="1564"/>
      <c r="H44" s="1564"/>
      <c r="I44" s="1564"/>
      <c r="J44" s="1564"/>
      <c r="K44" s="1564"/>
      <c r="L44" s="1564"/>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64"/>
      <c r="AI44" s="1564"/>
      <c r="AJ44" s="1564"/>
      <c r="AK44" s="1564"/>
      <c r="AL44" s="1564"/>
      <c r="AM44" s="1564"/>
      <c r="AN44" s="1564"/>
      <c r="AO44" s="1564"/>
      <c r="AP44" s="1564"/>
      <c r="AQ44" s="1564"/>
      <c r="AR44" s="1564"/>
      <c r="AS44" s="1564"/>
      <c r="AT44" s="1564"/>
      <c r="AU44" s="1564"/>
      <c r="AV44" s="1564"/>
      <c r="AW44" s="1564"/>
      <c r="AX44" s="1564"/>
    </row>
    <row r="45" spans="1:50">
      <c r="A45" s="2770">
        <v>33</v>
      </c>
      <c r="B45" s="1815"/>
      <c r="C45" s="1564"/>
      <c r="D45" s="1564"/>
      <c r="E45" s="1987"/>
      <c r="F45" s="1564"/>
      <c r="G45" s="1564"/>
      <c r="H45" s="1564"/>
      <c r="I45" s="1564"/>
      <c r="J45" s="1564"/>
      <c r="K45" s="1564"/>
      <c r="L45" s="1564"/>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64"/>
      <c r="AI45" s="1564"/>
      <c r="AJ45" s="1564"/>
      <c r="AK45" s="1564"/>
      <c r="AL45" s="1564"/>
      <c r="AM45" s="1564"/>
      <c r="AN45" s="1564"/>
      <c r="AO45" s="1564"/>
      <c r="AP45" s="1564"/>
      <c r="AQ45" s="1564"/>
      <c r="AR45" s="1564"/>
      <c r="AS45" s="1564"/>
      <c r="AT45" s="1564"/>
      <c r="AU45" s="1564"/>
      <c r="AV45" s="1564"/>
      <c r="AW45" s="1564"/>
      <c r="AX45" s="1564"/>
    </row>
    <row r="46" spans="1:50">
      <c r="A46" s="2770">
        <v>34</v>
      </c>
      <c r="B46" s="1815"/>
      <c r="C46" s="1564"/>
      <c r="D46" s="1564"/>
      <c r="E46" s="1987"/>
      <c r="F46" s="1564"/>
      <c r="G46" s="1564"/>
      <c r="H46" s="1564"/>
      <c r="I46" s="1564"/>
      <c r="J46" s="1564"/>
      <c r="K46" s="1564"/>
      <c r="L46" s="1564"/>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c r="AI46" s="1564"/>
      <c r="AJ46" s="1564"/>
      <c r="AK46" s="1564"/>
      <c r="AL46" s="1564"/>
      <c r="AM46" s="1564"/>
      <c r="AN46" s="1564"/>
      <c r="AO46" s="1564"/>
      <c r="AP46" s="1564"/>
      <c r="AQ46" s="1564"/>
      <c r="AR46" s="1564"/>
      <c r="AS46" s="1564"/>
      <c r="AT46" s="1564"/>
      <c r="AU46" s="1564"/>
      <c r="AV46" s="1564"/>
      <c r="AW46" s="1564"/>
      <c r="AX46" s="1564"/>
    </row>
    <row r="47" spans="1:50">
      <c r="A47" s="2770">
        <v>35</v>
      </c>
      <c r="B47" s="1815"/>
      <c r="C47" s="1564"/>
      <c r="D47" s="1564"/>
      <c r="E47" s="1987"/>
      <c r="F47" s="1564"/>
      <c r="G47" s="1564"/>
      <c r="H47" s="1564"/>
      <c r="I47" s="1564"/>
      <c r="J47" s="1564"/>
      <c r="K47" s="1564"/>
      <c r="L47" s="1564"/>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c r="AI47" s="1564"/>
      <c r="AJ47" s="1564"/>
      <c r="AK47" s="1564"/>
      <c r="AL47" s="1564"/>
      <c r="AM47" s="1564"/>
      <c r="AN47" s="1564"/>
      <c r="AO47" s="1564"/>
      <c r="AP47" s="1564"/>
      <c r="AQ47" s="1564"/>
      <c r="AR47" s="1564"/>
      <c r="AS47" s="1564"/>
      <c r="AT47" s="1564"/>
      <c r="AU47" s="1564"/>
      <c r="AV47" s="1564"/>
      <c r="AW47" s="1564"/>
      <c r="AX47" s="1564"/>
    </row>
    <row r="48" spans="1:50">
      <c r="A48" s="2770">
        <v>36</v>
      </c>
      <c r="B48" s="1815"/>
      <c r="C48" s="1564"/>
      <c r="D48" s="1564"/>
      <c r="E48" s="1987"/>
      <c r="F48" s="1564"/>
      <c r="G48" s="1564"/>
      <c r="H48" s="1564"/>
      <c r="I48" s="1564"/>
      <c r="J48" s="1564"/>
      <c r="K48" s="1564"/>
      <c r="L48" s="1564"/>
      <c r="M48" s="1564"/>
      <c r="N48" s="1564"/>
      <c r="O48" s="1564"/>
      <c r="P48" s="1564"/>
      <c r="Q48" s="1564"/>
      <c r="R48" s="1564"/>
      <c r="S48" s="1564"/>
      <c r="T48" s="1564"/>
      <c r="U48" s="1564"/>
      <c r="V48" s="1564"/>
      <c r="W48" s="1564"/>
      <c r="X48" s="1564"/>
      <c r="Y48" s="1564"/>
      <c r="Z48" s="1564"/>
      <c r="AA48" s="1564"/>
      <c r="AB48" s="1564"/>
      <c r="AC48" s="1564"/>
      <c r="AD48" s="1564"/>
      <c r="AE48" s="1564"/>
      <c r="AF48" s="1564"/>
      <c r="AG48" s="1564"/>
      <c r="AH48" s="1564"/>
      <c r="AI48" s="1564"/>
      <c r="AJ48" s="1564"/>
      <c r="AK48" s="1564"/>
      <c r="AL48" s="1564"/>
      <c r="AM48" s="1564"/>
      <c r="AN48" s="1564"/>
      <c r="AO48" s="1564"/>
      <c r="AP48" s="1564"/>
      <c r="AQ48" s="1564"/>
      <c r="AR48" s="1564"/>
      <c r="AS48" s="1564"/>
      <c r="AT48" s="1564"/>
      <c r="AU48" s="1564"/>
      <c r="AV48" s="1564"/>
      <c r="AW48" s="1564"/>
      <c r="AX48" s="1564"/>
    </row>
    <row r="49" spans="1:50">
      <c r="A49" s="2770">
        <v>37</v>
      </c>
      <c r="B49" s="1815"/>
      <c r="C49" s="1564"/>
      <c r="D49" s="1564"/>
      <c r="E49" s="1987"/>
      <c r="F49" s="1564"/>
      <c r="G49" s="1564"/>
      <c r="H49" s="1564"/>
      <c r="I49" s="1564"/>
      <c r="J49" s="1564"/>
      <c r="K49" s="1564"/>
      <c r="L49" s="1564"/>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c r="AI49" s="1564"/>
      <c r="AJ49" s="1564"/>
      <c r="AK49" s="1564"/>
      <c r="AL49" s="1564"/>
      <c r="AM49" s="1564"/>
      <c r="AN49" s="1564"/>
      <c r="AO49" s="1564"/>
      <c r="AP49" s="1564"/>
      <c r="AQ49" s="1564"/>
      <c r="AR49" s="1564"/>
      <c r="AS49" s="1564"/>
      <c r="AT49" s="1564"/>
      <c r="AU49" s="1564"/>
      <c r="AV49" s="1564"/>
      <c r="AW49" s="1564"/>
      <c r="AX49" s="1564"/>
    </row>
    <row r="50" spans="1:50">
      <c r="A50" s="2770">
        <v>38</v>
      </c>
      <c r="B50" s="1815"/>
      <c r="C50" s="1564"/>
      <c r="D50" s="1564"/>
      <c r="E50" s="1987"/>
      <c r="F50" s="1564"/>
      <c r="G50" s="1564"/>
      <c r="H50" s="1564"/>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564"/>
      <c r="AM50" s="1564"/>
      <c r="AN50" s="1564"/>
      <c r="AO50" s="1564"/>
      <c r="AP50" s="1564"/>
      <c r="AQ50" s="1564"/>
      <c r="AR50" s="1564"/>
      <c r="AS50" s="1564"/>
      <c r="AT50" s="1564"/>
      <c r="AU50" s="1564"/>
      <c r="AV50" s="1564"/>
      <c r="AW50" s="1564"/>
      <c r="AX50" s="1564"/>
    </row>
    <row r="51" spans="1:50">
      <c r="A51" s="2770">
        <v>39</v>
      </c>
      <c r="B51" s="1815"/>
      <c r="C51" s="1564"/>
      <c r="D51" s="1564"/>
      <c r="E51" s="1987"/>
      <c r="F51" s="1564"/>
      <c r="G51" s="1564"/>
      <c r="H51" s="1564"/>
      <c r="I51" s="1564"/>
      <c r="J51" s="1564"/>
      <c r="K51" s="1564"/>
      <c r="L51" s="1564"/>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c r="AI51" s="1564"/>
      <c r="AJ51" s="1564"/>
      <c r="AK51" s="1564"/>
      <c r="AL51" s="1564"/>
      <c r="AM51" s="1564"/>
      <c r="AN51" s="1564"/>
      <c r="AO51" s="1564"/>
      <c r="AP51" s="1564"/>
      <c r="AQ51" s="1564"/>
      <c r="AR51" s="1564"/>
      <c r="AS51" s="1564"/>
      <c r="AT51" s="1564"/>
      <c r="AU51" s="1564"/>
      <c r="AV51" s="1564"/>
      <c r="AW51" s="1564"/>
      <c r="AX51" s="1564"/>
    </row>
    <row r="52" spans="1:50">
      <c r="A52" s="2770">
        <v>40</v>
      </c>
      <c r="B52" s="1815"/>
      <c r="C52" s="1564"/>
      <c r="D52" s="1564"/>
      <c r="E52" s="1987"/>
      <c r="F52" s="1564"/>
      <c r="G52" s="1564"/>
      <c r="H52" s="1564"/>
      <c r="I52" s="1564"/>
      <c r="J52" s="1564"/>
      <c r="K52" s="1564"/>
      <c r="L52" s="1564"/>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c r="AI52" s="1564"/>
      <c r="AJ52" s="1564"/>
      <c r="AK52" s="1564"/>
      <c r="AL52" s="1564"/>
      <c r="AM52" s="1564"/>
      <c r="AN52" s="1564"/>
      <c r="AO52" s="1564"/>
      <c r="AP52" s="1564"/>
      <c r="AQ52" s="1564"/>
      <c r="AR52" s="1564"/>
      <c r="AS52" s="1564"/>
      <c r="AT52" s="1564"/>
      <c r="AU52" s="1564"/>
      <c r="AV52" s="1564"/>
      <c r="AW52" s="1564"/>
      <c r="AX52" s="1564"/>
    </row>
    <row r="53" spans="1:50">
      <c r="A53" s="2770">
        <v>41</v>
      </c>
      <c r="B53" s="1815"/>
      <c r="C53" s="1564"/>
      <c r="D53" s="1564"/>
      <c r="E53" s="1987"/>
      <c r="F53" s="1564"/>
      <c r="G53" s="1564"/>
      <c r="H53" s="1564"/>
      <c r="I53" s="1564"/>
      <c r="J53" s="1564"/>
      <c r="K53" s="1564"/>
      <c r="L53" s="1564"/>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c r="AI53" s="1564"/>
      <c r="AJ53" s="1564"/>
      <c r="AK53" s="1564"/>
      <c r="AL53" s="1564"/>
      <c r="AM53" s="1564"/>
      <c r="AN53" s="1564"/>
      <c r="AO53" s="1564"/>
      <c r="AP53" s="1564"/>
      <c r="AQ53" s="1564"/>
      <c r="AR53" s="1564"/>
      <c r="AS53" s="1564"/>
      <c r="AT53" s="1564"/>
      <c r="AU53" s="1564"/>
      <c r="AV53" s="1564"/>
      <c r="AW53" s="1564"/>
      <c r="AX53" s="1564"/>
    </row>
    <row r="54" spans="1:50">
      <c r="A54" s="2770">
        <v>42</v>
      </c>
      <c r="B54" s="1815"/>
      <c r="C54" s="1564"/>
      <c r="D54" s="1564"/>
      <c r="E54" s="1987"/>
      <c r="F54" s="1564"/>
      <c r="G54" s="1564"/>
      <c r="H54" s="1564"/>
      <c r="I54" s="1564"/>
      <c r="J54" s="1564"/>
      <c r="K54" s="1564"/>
      <c r="L54" s="1564"/>
      <c r="M54" s="1564"/>
      <c r="N54" s="1564"/>
      <c r="O54" s="1564"/>
      <c r="P54" s="1564"/>
      <c r="Q54" s="1564"/>
      <c r="R54" s="1564"/>
      <c r="S54" s="1564"/>
      <c r="T54" s="1564"/>
      <c r="U54" s="1564"/>
      <c r="V54" s="1564"/>
      <c r="W54" s="1564"/>
      <c r="X54" s="1564"/>
      <c r="Y54" s="1564"/>
      <c r="Z54" s="1564"/>
      <c r="AA54" s="1564"/>
      <c r="AB54" s="1564"/>
      <c r="AC54" s="1564"/>
      <c r="AD54" s="1564"/>
      <c r="AE54" s="1564"/>
      <c r="AF54" s="1564"/>
      <c r="AG54" s="1564"/>
      <c r="AH54" s="1564"/>
      <c r="AI54" s="1564"/>
      <c r="AJ54" s="1564"/>
      <c r="AK54" s="1564"/>
      <c r="AL54" s="1564"/>
      <c r="AM54" s="1564"/>
      <c r="AN54" s="1564"/>
      <c r="AO54" s="1564"/>
      <c r="AP54" s="1564"/>
      <c r="AQ54" s="1564"/>
      <c r="AR54" s="1564"/>
      <c r="AS54" s="1564"/>
      <c r="AT54" s="1564"/>
      <c r="AU54" s="1564"/>
      <c r="AV54" s="1564"/>
      <c r="AW54" s="1564"/>
      <c r="AX54" s="1564"/>
    </row>
    <row r="55" spans="1:50">
      <c r="A55" s="2770">
        <v>43</v>
      </c>
      <c r="B55" s="1815"/>
      <c r="C55" s="1564"/>
      <c r="D55" s="1564"/>
      <c r="E55" s="1987"/>
      <c r="F55" s="1564"/>
      <c r="G55" s="1564"/>
      <c r="H55" s="1564"/>
      <c r="I55" s="1564"/>
      <c r="J55" s="1564"/>
      <c r="K55" s="1564"/>
      <c r="L55" s="1564"/>
      <c r="M55" s="1564"/>
      <c r="N55" s="1564"/>
      <c r="O55" s="1564"/>
      <c r="P55" s="1564"/>
      <c r="Q55" s="1564"/>
      <c r="R55" s="1564"/>
      <c r="S55" s="1564"/>
      <c r="T55" s="1564"/>
      <c r="U55" s="1564"/>
      <c r="V55" s="1564"/>
      <c r="W55" s="1564"/>
      <c r="X55" s="1564"/>
      <c r="Y55" s="1564"/>
      <c r="Z55" s="1564"/>
      <c r="AA55" s="1564"/>
      <c r="AB55" s="1564"/>
      <c r="AC55" s="1564"/>
      <c r="AD55" s="1564"/>
      <c r="AE55" s="1564"/>
      <c r="AF55" s="1564"/>
      <c r="AG55" s="1564"/>
      <c r="AH55" s="1564"/>
      <c r="AI55" s="1564"/>
      <c r="AJ55" s="1564"/>
      <c r="AK55" s="1564"/>
      <c r="AL55" s="1564"/>
      <c r="AM55" s="1564"/>
      <c r="AN55" s="1564"/>
      <c r="AO55" s="1564"/>
      <c r="AP55" s="1564"/>
      <c r="AQ55" s="1564"/>
      <c r="AR55" s="1564"/>
      <c r="AS55" s="1564"/>
      <c r="AT55" s="1564"/>
      <c r="AU55" s="1564"/>
      <c r="AV55" s="1564"/>
      <c r="AW55" s="1564"/>
      <c r="AX55" s="1564"/>
    </row>
    <row r="56" spans="1:50">
      <c r="A56" s="1570">
        <v>44</v>
      </c>
      <c r="B56" s="1815"/>
      <c r="C56" s="1564"/>
      <c r="D56" s="1564"/>
      <c r="E56" s="1987"/>
      <c r="F56" s="1564"/>
      <c r="G56" s="1564"/>
      <c r="H56" s="1564"/>
      <c r="I56" s="1564"/>
      <c r="J56" s="1564"/>
      <c r="K56" s="1564"/>
      <c r="L56" s="1564"/>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c r="AI56" s="1564"/>
      <c r="AJ56" s="1564"/>
      <c r="AK56" s="1564"/>
      <c r="AL56" s="1564"/>
      <c r="AM56" s="1564"/>
      <c r="AN56" s="1564"/>
      <c r="AO56" s="1564"/>
      <c r="AP56" s="1564"/>
      <c r="AQ56" s="1564"/>
      <c r="AR56" s="1564"/>
      <c r="AS56" s="1564"/>
      <c r="AT56" s="1564"/>
      <c r="AU56" s="1564"/>
      <c r="AV56" s="1564"/>
      <c r="AW56" s="1564"/>
      <c r="AX56" s="1564"/>
    </row>
    <row r="57" spans="1:50" ht="15.75" thickBot="1">
      <c r="A57" s="2171">
        <v>45</v>
      </c>
      <c r="B57" s="1981"/>
      <c r="C57" s="1981" t="s">
        <v>172</v>
      </c>
      <c r="D57" s="1981"/>
      <c r="E57" s="1977">
        <f>SUM(E13:E56)</f>
        <v>166651</v>
      </c>
    </row>
    <row r="58" spans="1:50">
      <c r="A58" s="1564"/>
      <c r="B58" s="1564"/>
      <c r="C58" s="1564"/>
      <c r="D58" s="1564"/>
      <c r="E58" s="1564"/>
    </row>
    <row r="59" spans="1:50">
      <c r="A59" s="3557" t="s">
        <v>4674</v>
      </c>
      <c r="B59" s="3557"/>
      <c r="C59" s="1564"/>
      <c r="D59" s="1564"/>
      <c r="E59" s="1983" t="s">
        <v>3305</v>
      </c>
    </row>
    <row r="60" spans="1:50">
      <c r="A60" s="3558" t="s">
        <v>3306</v>
      </c>
      <c r="B60" s="3558"/>
      <c r="C60" s="3558"/>
      <c r="D60" s="3558"/>
      <c r="E60" s="3558"/>
    </row>
  </sheetData>
  <mergeCells count="8">
    <mergeCell ref="A5:D5"/>
    <mergeCell ref="A6:D6"/>
    <mergeCell ref="A59:B59"/>
    <mergeCell ref="A60:E60"/>
    <mergeCell ref="B11:D11"/>
    <mergeCell ref="B12:D12"/>
    <mergeCell ref="A7:D7"/>
    <mergeCell ref="A8:D8"/>
  </mergeCells>
  <printOptions horizontalCentered="1" verticalCentered="1"/>
  <pageMargins left="0.5" right="0.5" top="0.5" bottom="0.5" header="0.5" footer="0.5"/>
  <pageSetup scale="65" fitToHeight="3"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N345"/>
  <sheetViews>
    <sheetView defaultGridColor="0" view="pageBreakPreview" topLeftCell="A53" colorId="22" zoomScale="70" zoomScaleNormal="100" zoomScaleSheetLayoutView="70" workbookViewId="0"/>
  </sheetViews>
  <sheetFormatPr defaultColWidth="9.6640625" defaultRowHeight="15"/>
  <cols>
    <col min="1" max="1" width="4.6640625" style="9" customWidth="1"/>
    <col min="2" max="2" width="58.6640625" style="9" bestFit="1" customWidth="1"/>
    <col min="3" max="3" width="21.33203125" style="9" customWidth="1"/>
    <col min="4" max="6" width="16.6640625" style="9" customWidth="1"/>
    <col min="7" max="7" width="15.6640625" style="9" customWidth="1"/>
    <col min="8" max="8" width="20.21875" style="9" bestFit="1" customWidth="1"/>
    <col min="9" max="9" width="14.6640625" style="9" customWidth="1"/>
    <col min="10" max="10" width="18.6640625" style="9" customWidth="1"/>
    <col min="11" max="11" width="14.6640625" style="9" customWidth="1"/>
    <col min="12" max="12" width="4.6640625" style="9" customWidth="1"/>
    <col min="13" max="16384" width="9.6640625" style="9"/>
  </cols>
  <sheetData>
    <row r="1" spans="1:92">
      <c r="A1" s="29" t="s">
        <v>1804</v>
      </c>
      <c r="B1" s="229"/>
      <c r="C1" s="230" t="s">
        <v>3296</v>
      </c>
      <c r="D1" s="230" t="s">
        <v>1806</v>
      </c>
      <c r="E1" s="261" t="s">
        <v>1807</v>
      </c>
      <c r="F1" s="29" t="s">
        <v>1804</v>
      </c>
      <c r="G1" s="66"/>
      <c r="H1" s="230" t="s">
        <v>3296</v>
      </c>
      <c r="I1" s="230" t="s">
        <v>1806</v>
      </c>
      <c r="J1" s="231" t="s">
        <v>1807</v>
      </c>
      <c r="K1" s="66"/>
      <c r="L1" s="6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row>
    <row r="2" spans="1:92">
      <c r="A2" s="72" t="str">
        <f>'Data Sheet'!$C$25</f>
        <v>Orange &amp; Rockland Utilities, Inc</v>
      </c>
      <c r="B2" s="81"/>
      <c r="C2" s="78" t="s">
        <v>1823</v>
      </c>
      <c r="D2" s="78" t="s">
        <v>3315</v>
      </c>
      <c r="E2" s="83"/>
      <c r="F2" s="72" t="str">
        <f>'Data Sheet'!$C$25</f>
        <v>Orange &amp; Rockland Utilities, Inc</v>
      </c>
      <c r="G2" s="17"/>
      <c r="H2" s="78" t="s">
        <v>1823</v>
      </c>
      <c r="I2" s="78" t="s">
        <v>3315</v>
      </c>
      <c r="J2" s="98"/>
      <c r="K2" s="17"/>
      <c r="L2" s="73"/>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row>
    <row r="3" spans="1:92" ht="15" customHeight="1">
      <c r="A3" s="74"/>
      <c r="B3" s="118"/>
      <c r="C3" s="86" t="s">
        <v>2998</v>
      </c>
      <c r="D3" s="691" t="str">
        <f>'Data Sheet'!$C$40</f>
        <v>April 30, 2017</v>
      </c>
      <c r="E3" s="111" t="str">
        <f>'Data Sheet'!$C$38</f>
        <v>December 31, 2016</v>
      </c>
      <c r="F3" s="74"/>
      <c r="G3" s="77" t="s">
        <v>1793</v>
      </c>
      <c r="H3" s="86" t="s">
        <v>2998</v>
      </c>
      <c r="I3" s="691" t="str">
        <f>'Data Sheet'!$C$40</f>
        <v>April 30, 2017</v>
      </c>
      <c r="J3" s="17" t="str">
        <f>'Data Sheet'!$C$38</f>
        <v>December 31, 2016</v>
      </c>
      <c r="K3" s="77"/>
      <c r="L3" s="76"/>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row>
    <row r="4" spans="1:92" ht="15" customHeight="1">
      <c r="A4" s="232" t="s">
        <v>3307</v>
      </c>
      <c r="B4" s="233"/>
      <c r="C4" s="233"/>
      <c r="D4" s="233"/>
      <c r="E4" s="234"/>
      <c r="F4" s="232" t="s">
        <v>3308</v>
      </c>
      <c r="G4" s="233"/>
      <c r="H4" s="233"/>
      <c r="I4" s="233"/>
      <c r="J4" s="233"/>
      <c r="K4" s="233"/>
      <c r="L4" s="234"/>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row>
    <row r="5" spans="1:92">
      <c r="A5" s="72"/>
      <c r="B5" s="17"/>
      <c r="C5" s="17"/>
      <c r="D5" s="17"/>
      <c r="E5" s="73"/>
      <c r="F5" s="72"/>
      <c r="G5" s="17"/>
      <c r="H5" s="17"/>
      <c r="I5" s="17"/>
      <c r="J5" s="17"/>
      <c r="K5" s="17"/>
      <c r="L5" s="73"/>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row>
    <row r="6" spans="1:92">
      <c r="A6" s="682" t="s">
        <v>121</v>
      </c>
      <c r="B6" s="17"/>
      <c r="C6" s="17" t="s">
        <v>129</v>
      </c>
      <c r="D6" s="17"/>
      <c r="E6" s="73"/>
      <c r="F6" s="682" t="s">
        <v>130</v>
      </c>
      <c r="G6" s="17"/>
      <c r="H6" s="17"/>
      <c r="I6" s="391" t="s">
        <v>3309</v>
      </c>
      <c r="J6" s="17"/>
      <c r="K6" s="17"/>
      <c r="L6" s="73"/>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row>
    <row r="7" spans="1:92">
      <c r="A7" s="682" t="s">
        <v>3310</v>
      </c>
      <c r="B7" s="17"/>
      <c r="C7" s="17" t="s">
        <v>3311</v>
      </c>
      <c r="D7" s="17"/>
      <c r="E7" s="73"/>
      <c r="F7" s="682" t="s">
        <v>3312</v>
      </c>
      <c r="G7" s="17"/>
      <c r="H7" s="17"/>
      <c r="I7" s="391" t="s">
        <v>3313</v>
      </c>
      <c r="J7" s="17"/>
      <c r="K7" s="17"/>
      <c r="L7" s="73"/>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row>
    <row r="8" spans="1:92">
      <c r="A8" s="682" t="s">
        <v>3314</v>
      </c>
      <c r="B8" s="17"/>
      <c r="C8" s="17" t="s">
        <v>128</v>
      </c>
      <c r="D8" s="17"/>
      <c r="E8" s="73"/>
      <c r="F8" s="682" t="s">
        <v>131</v>
      </c>
      <c r="G8" s="17"/>
      <c r="H8" s="17"/>
      <c r="I8" s="391" t="s">
        <v>136</v>
      </c>
      <c r="J8" s="17"/>
      <c r="K8" s="17"/>
      <c r="L8" s="73"/>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row>
    <row r="9" spans="1:92">
      <c r="A9" s="682" t="s">
        <v>1354</v>
      </c>
      <c r="B9" s="17"/>
      <c r="C9" s="17" t="s">
        <v>1355</v>
      </c>
      <c r="D9" s="17"/>
      <c r="E9" s="73"/>
      <c r="F9" s="682" t="s">
        <v>1356</v>
      </c>
      <c r="G9" s="17"/>
      <c r="H9" s="17"/>
      <c r="I9" s="391" t="s">
        <v>1357</v>
      </c>
      <c r="J9" s="17"/>
      <c r="K9" s="17"/>
      <c r="L9" s="73"/>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row>
    <row r="10" spans="1:92">
      <c r="A10" s="682" t="s">
        <v>122</v>
      </c>
      <c r="B10" s="17"/>
      <c r="C10" s="17" t="s">
        <v>1358</v>
      </c>
      <c r="D10" s="17"/>
      <c r="E10" s="73"/>
      <c r="F10" s="682" t="s">
        <v>1359</v>
      </c>
      <c r="G10" s="17"/>
      <c r="H10" s="17"/>
      <c r="I10" s="391" t="s">
        <v>211</v>
      </c>
      <c r="J10" s="17"/>
      <c r="K10" s="17"/>
      <c r="L10" s="73"/>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row>
    <row r="11" spans="1:92">
      <c r="A11" s="682" t="s">
        <v>212</v>
      </c>
      <c r="B11" s="17"/>
      <c r="C11" s="17" t="s">
        <v>127</v>
      </c>
      <c r="D11" s="17"/>
      <c r="E11" s="73"/>
      <c r="F11" s="682" t="s">
        <v>213</v>
      </c>
      <c r="G11" s="17"/>
      <c r="H11" s="17"/>
      <c r="I11" s="391" t="s">
        <v>195</v>
      </c>
      <c r="J11" s="17"/>
      <c r="K11" s="17"/>
      <c r="L11" s="73"/>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row>
    <row r="12" spans="1:92">
      <c r="A12" s="682" t="s">
        <v>123</v>
      </c>
      <c r="B12" s="17"/>
      <c r="C12" s="17" t="s">
        <v>196</v>
      </c>
      <c r="D12" s="17"/>
      <c r="E12" s="73"/>
      <c r="F12" s="682" t="s">
        <v>132</v>
      </c>
      <c r="G12" s="17"/>
      <c r="H12" s="17"/>
      <c r="I12" s="391" t="s">
        <v>135</v>
      </c>
      <c r="J12" s="17"/>
      <c r="K12" s="17"/>
      <c r="L12" s="73"/>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1:92">
      <c r="A13" s="682" t="s">
        <v>2806</v>
      </c>
      <c r="B13" s="17"/>
      <c r="C13" s="17" t="s">
        <v>2807</v>
      </c>
      <c r="D13" s="17"/>
      <c r="E13" s="73"/>
      <c r="F13" s="682" t="s">
        <v>2808</v>
      </c>
      <c r="G13" s="17"/>
      <c r="H13" s="17"/>
      <c r="I13" s="391" t="s">
        <v>2809</v>
      </c>
      <c r="J13" s="17"/>
      <c r="K13" s="17"/>
      <c r="L13" s="73"/>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row>
    <row r="14" spans="1:92">
      <c r="A14" s="682" t="s">
        <v>2810</v>
      </c>
      <c r="B14" s="17"/>
      <c r="C14" s="17" t="s">
        <v>2811</v>
      </c>
      <c r="D14" s="17"/>
      <c r="E14" s="73"/>
      <c r="F14" s="682" t="s">
        <v>3316</v>
      </c>
      <c r="G14" s="17"/>
      <c r="H14" s="17"/>
      <c r="I14" s="391" t="s">
        <v>3317</v>
      </c>
      <c r="J14" s="17"/>
      <c r="K14" s="17"/>
      <c r="L14" s="73"/>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row>
    <row r="15" spans="1:92">
      <c r="A15" s="682" t="s">
        <v>124</v>
      </c>
      <c r="B15" s="17"/>
      <c r="C15" s="17" t="s">
        <v>3318</v>
      </c>
      <c r="D15" s="17"/>
      <c r="E15" s="73"/>
      <c r="F15" s="682" t="s">
        <v>3319</v>
      </c>
      <c r="G15" s="17"/>
      <c r="H15" s="17"/>
      <c r="I15" s="391" t="s">
        <v>3320</v>
      </c>
      <c r="J15" s="17"/>
      <c r="K15" s="17"/>
      <c r="L15" s="73"/>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row>
    <row r="16" spans="1:92">
      <c r="A16" s="682" t="s">
        <v>3321</v>
      </c>
      <c r="B16" s="17"/>
      <c r="C16" s="17" t="s">
        <v>126</v>
      </c>
      <c r="D16" s="17"/>
      <c r="E16" s="73"/>
      <c r="F16" s="682" t="s">
        <v>3322</v>
      </c>
      <c r="G16" s="17"/>
      <c r="H16" s="17"/>
      <c r="I16" s="391" t="s">
        <v>3323</v>
      </c>
      <c r="J16" s="17"/>
      <c r="K16" s="17"/>
      <c r="L16" s="73"/>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row>
    <row r="17" spans="1:92">
      <c r="A17" s="682" t="s">
        <v>3324</v>
      </c>
      <c r="B17" s="17"/>
      <c r="C17" s="17" t="s">
        <v>3325</v>
      </c>
      <c r="D17" s="17"/>
      <c r="E17" s="73"/>
      <c r="F17" s="682" t="s">
        <v>3326</v>
      </c>
      <c r="G17" s="17"/>
      <c r="H17" s="17"/>
      <c r="I17" s="391" t="s">
        <v>3327</v>
      </c>
      <c r="J17" s="17"/>
      <c r="K17" s="17"/>
      <c r="L17" s="73"/>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row>
    <row r="18" spans="1:92">
      <c r="A18" s="682" t="s">
        <v>3328</v>
      </c>
      <c r="B18" s="17"/>
      <c r="C18" s="17" t="s">
        <v>3329</v>
      </c>
      <c r="D18" s="17"/>
      <c r="E18" s="73"/>
      <c r="F18" s="682" t="s">
        <v>3330</v>
      </c>
      <c r="G18" s="17"/>
      <c r="H18" s="17"/>
      <c r="I18" s="391" t="s">
        <v>134</v>
      </c>
      <c r="J18" s="17"/>
      <c r="K18" s="17"/>
      <c r="L18" s="73"/>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row>
    <row r="19" spans="1:92">
      <c r="A19" s="682" t="s">
        <v>125</v>
      </c>
      <c r="B19" s="17"/>
      <c r="C19" s="17" t="s">
        <v>3331</v>
      </c>
      <c r="D19" s="17"/>
      <c r="E19" s="73"/>
      <c r="F19" s="682" t="s">
        <v>133</v>
      </c>
      <c r="G19" s="17"/>
      <c r="H19" s="17"/>
      <c r="I19" s="391" t="s">
        <v>3332</v>
      </c>
      <c r="J19" s="17"/>
      <c r="K19" s="17"/>
      <c r="L19" s="73"/>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row>
    <row r="20" spans="1:92">
      <c r="A20" s="682" t="s">
        <v>2886</v>
      </c>
      <c r="B20" s="17"/>
      <c r="C20" s="17" t="s">
        <v>2887</v>
      </c>
      <c r="D20" s="17"/>
      <c r="E20" s="73"/>
      <c r="F20" s="72"/>
      <c r="G20" s="17"/>
      <c r="H20" s="17"/>
      <c r="I20" s="17"/>
      <c r="J20" s="17"/>
      <c r="K20" s="17"/>
      <c r="L20" s="73"/>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row>
    <row r="21" spans="1:92">
      <c r="A21" s="682" t="s">
        <v>2888</v>
      </c>
      <c r="B21" s="17"/>
      <c r="C21" s="17" t="s">
        <v>2889</v>
      </c>
      <c r="D21" s="17"/>
      <c r="E21" s="73"/>
      <c r="F21" s="72"/>
      <c r="G21" s="17"/>
      <c r="H21" s="17"/>
      <c r="I21" s="17"/>
      <c r="J21" s="17"/>
      <c r="K21" s="17"/>
      <c r="L21" s="73"/>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row>
    <row r="22" spans="1:92">
      <c r="A22" s="72"/>
      <c r="B22" s="17"/>
      <c r="C22" s="17"/>
      <c r="D22" s="17"/>
      <c r="E22" s="73"/>
      <c r="F22" s="72"/>
      <c r="G22" s="17"/>
      <c r="H22" s="17"/>
      <c r="I22" s="17"/>
      <c r="J22" s="17"/>
      <c r="K22" s="17"/>
      <c r="L22" s="73"/>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row>
    <row r="23" spans="1:92">
      <c r="A23" s="360" t="s">
        <v>1793</v>
      </c>
      <c r="B23" s="89" t="s">
        <v>1793</v>
      </c>
      <c r="C23" s="82"/>
      <c r="D23" s="82"/>
      <c r="E23" s="85"/>
      <c r="F23" s="360" t="s">
        <v>1793</v>
      </c>
      <c r="G23" s="82"/>
      <c r="H23" s="233" t="s">
        <v>2890</v>
      </c>
      <c r="I23" s="362"/>
      <c r="J23" s="533" t="s">
        <v>2891</v>
      </c>
      <c r="K23" s="82"/>
      <c r="L23" s="96"/>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row>
    <row r="24" spans="1:92">
      <c r="A24" s="80" t="s">
        <v>1793</v>
      </c>
      <c r="B24" s="17" t="s">
        <v>2892</v>
      </c>
      <c r="C24" s="81"/>
      <c r="D24" s="293" t="s">
        <v>2893</v>
      </c>
      <c r="E24" s="83" t="s">
        <v>2894</v>
      </c>
      <c r="F24" s="278" t="s">
        <v>2895</v>
      </c>
      <c r="G24" s="293" t="s">
        <v>1150</v>
      </c>
      <c r="H24" s="81"/>
      <c r="I24" s="82"/>
      <c r="J24" s="293" t="s">
        <v>2896</v>
      </c>
      <c r="K24" s="293" t="s">
        <v>2897</v>
      </c>
      <c r="L24" s="83"/>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row>
    <row r="25" spans="1:92">
      <c r="A25" s="278" t="s">
        <v>1733</v>
      </c>
      <c r="B25" s="17" t="s">
        <v>2898</v>
      </c>
      <c r="C25" s="81"/>
      <c r="D25" s="293" t="s">
        <v>3070</v>
      </c>
      <c r="E25" s="83" t="s">
        <v>2899</v>
      </c>
      <c r="F25" s="278" t="s">
        <v>2900</v>
      </c>
      <c r="G25" s="293" t="s">
        <v>3079</v>
      </c>
      <c r="H25" s="293" t="s">
        <v>2901</v>
      </c>
      <c r="I25" s="293" t="s">
        <v>2902</v>
      </c>
      <c r="J25" s="293" t="s">
        <v>2903</v>
      </c>
      <c r="K25" s="293" t="s">
        <v>1845</v>
      </c>
      <c r="L25" s="239" t="s">
        <v>1733</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row>
    <row r="26" spans="1:92">
      <c r="A26" s="278" t="s">
        <v>1736</v>
      </c>
      <c r="B26" s="17"/>
      <c r="C26" s="81"/>
      <c r="D26" s="293" t="s">
        <v>2904</v>
      </c>
      <c r="E26" s="83" t="s">
        <v>2905</v>
      </c>
      <c r="F26" s="80"/>
      <c r="G26" s="81"/>
      <c r="H26" s="81"/>
      <c r="I26" s="81"/>
      <c r="J26" s="293" t="s">
        <v>2906</v>
      </c>
      <c r="K26" s="81"/>
      <c r="L26" s="239" t="s">
        <v>1736</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row>
    <row r="27" spans="1:92">
      <c r="A27" s="80"/>
      <c r="B27" s="17"/>
      <c r="C27" s="81"/>
      <c r="D27" s="81"/>
      <c r="E27" s="83"/>
      <c r="F27" s="80"/>
      <c r="G27" s="81"/>
      <c r="H27" s="81"/>
      <c r="I27" s="81"/>
      <c r="J27" s="293" t="s">
        <v>2907</v>
      </c>
      <c r="K27" s="81"/>
      <c r="L27" s="83"/>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row>
    <row r="28" spans="1:92">
      <c r="A28" s="80"/>
      <c r="B28" s="17"/>
      <c r="C28" s="81"/>
      <c r="D28" s="81"/>
      <c r="E28" s="83"/>
      <c r="F28" s="80"/>
      <c r="G28" s="81"/>
      <c r="H28" s="81"/>
      <c r="I28" s="81"/>
      <c r="J28" s="293" t="s">
        <v>2908</v>
      </c>
      <c r="K28" s="81"/>
      <c r="L28" s="83"/>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row>
    <row r="29" spans="1:92">
      <c r="A29" s="80"/>
      <c r="B29" s="292" t="s">
        <v>2909</v>
      </c>
      <c r="C29" s="118"/>
      <c r="D29" s="292" t="s">
        <v>3027</v>
      </c>
      <c r="E29" s="239" t="s">
        <v>3028</v>
      </c>
      <c r="F29" s="278" t="s">
        <v>3029</v>
      </c>
      <c r="G29" s="292" t="s">
        <v>2353</v>
      </c>
      <c r="H29" s="638" t="s">
        <v>2354</v>
      </c>
      <c r="I29" s="292" t="s">
        <v>2355</v>
      </c>
      <c r="J29" s="638" t="s">
        <v>2356</v>
      </c>
      <c r="K29" s="292" t="s">
        <v>2357</v>
      </c>
      <c r="L29" s="111"/>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row>
    <row r="30" spans="1:92">
      <c r="A30" s="332" t="s">
        <v>1741</v>
      </c>
      <c r="B30" s="363" t="s">
        <v>2910</v>
      </c>
      <c r="C30" s="82"/>
      <c r="D30" s="82"/>
      <c r="E30" s="85"/>
      <c r="F30" s="360"/>
      <c r="G30" s="82"/>
      <c r="H30" s="82"/>
      <c r="I30" s="82"/>
      <c r="J30" s="89"/>
      <c r="K30" s="84"/>
      <c r="L30" s="328" t="s">
        <v>1741</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row>
    <row r="31" spans="1:92">
      <c r="A31" s="278" t="s">
        <v>1742</v>
      </c>
      <c r="B31" s="17"/>
      <c r="C31" s="81"/>
      <c r="D31" s="364"/>
      <c r="E31" s="73"/>
      <c r="F31" s="80"/>
      <c r="G31" s="81"/>
      <c r="H31" s="81"/>
      <c r="I31" s="364"/>
      <c r="J31" s="364"/>
      <c r="K31" s="78"/>
      <c r="L31" s="239" t="s">
        <v>1742</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row>
    <row r="32" spans="1:92">
      <c r="A32" s="278" t="s">
        <v>1743</v>
      </c>
      <c r="B32" s="17" t="s">
        <v>5897</v>
      </c>
      <c r="C32" s="81"/>
      <c r="D32" s="348"/>
      <c r="E32" s="310"/>
      <c r="F32" s="80"/>
      <c r="G32" s="81"/>
      <c r="H32" s="81"/>
      <c r="I32" s="81"/>
      <c r="J32" s="348"/>
      <c r="K32" s="316"/>
      <c r="L32" s="239" t="s">
        <v>1743</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row>
    <row r="33" spans="1:92">
      <c r="A33" s="278" t="s">
        <v>1744</v>
      </c>
      <c r="B33" s="17"/>
      <c r="C33" s="81"/>
      <c r="D33" s="348"/>
      <c r="E33" s="310"/>
      <c r="F33" s="80"/>
      <c r="G33" s="81"/>
      <c r="H33" s="81"/>
      <c r="I33" s="81"/>
      <c r="J33" s="348"/>
      <c r="K33" s="316"/>
      <c r="L33" s="239" t="s">
        <v>1744</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row>
    <row r="34" spans="1:92">
      <c r="A34" s="278" t="s">
        <v>1745</v>
      </c>
      <c r="B34" s="17"/>
      <c r="C34" s="81"/>
      <c r="D34" s="348"/>
      <c r="E34" s="310"/>
      <c r="F34" s="80"/>
      <c r="G34" s="81"/>
      <c r="H34" s="81"/>
      <c r="I34" s="348"/>
      <c r="J34" s="348"/>
      <c r="K34" s="316"/>
      <c r="L34" s="239" t="s">
        <v>1745</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row>
    <row r="35" spans="1:92">
      <c r="A35" s="278" t="s">
        <v>1746</v>
      </c>
      <c r="B35" s="17"/>
      <c r="C35" s="81"/>
      <c r="D35" s="348"/>
      <c r="E35" s="310"/>
      <c r="F35" s="80"/>
      <c r="G35" s="81"/>
      <c r="H35" s="81"/>
      <c r="I35" s="81"/>
      <c r="J35" s="348"/>
      <c r="K35" s="316"/>
      <c r="L35" s="239" t="s">
        <v>1746</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row>
    <row r="36" spans="1:92">
      <c r="A36" s="278" t="s">
        <v>1747</v>
      </c>
      <c r="B36" s="17"/>
      <c r="C36" s="81"/>
      <c r="D36" s="348"/>
      <c r="E36" s="310"/>
      <c r="F36" s="80"/>
      <c r="G36" s="81"/>
      <c r="H36" s="81"/>
      <c r="I36" s="81"/>
      <c r="J36" s="348"/>
      <c r="K36" s="316"/>
      <c r="L36" s="239" t="s">
        <v>1747</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row>
    <row r="37" spans="1:92">
      <c r="A37" s="278" t="s">
        <v>1748</v>
      </c>
      <c r="B37" s="17"/>
      <c r="C37" s="81"/>
      <c r="D37" s="348"/>
      <c r="E37" s="310"/>
      <c r="F37" s="80"/>
      <c r="G37" s="81"/>
      <c r="H37" s="81"/>
      <c r="I37" s="81"/>
      <c r="J37" s="348"/>
      <c r="K37" s="316"/>
      <c r="L37" s="239" t="s">
        <v>1748</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row>
    <row r="38" spans="1:92">
      <c r="A38" s="278" t="s">
        <v>1749</v>
      </c>
      <c r="B38" s="17"/>
      <c r="C38" s="81"/>
      <c r="D38" s="348"/>
      <c r="E38" s="310"/>
      <c r="F38" s="80"/>
      <c r="G38" s="81"/>
      <c r="H38" s="81"/>
      <c r="I38" s="81"/>
      <c r="J38" s="348"/>
      <c r="K38" s="316"/>
      <c r="L38" s="239" t="s">
        <v>1749</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row>
    <row r="39" spans="1:92">
      <c r="A39" s="278" t="s">
        <v>1750</v>
      </c>
      <c r="B39" s="17"/>
      <c r="C39" s="81"/>
      <c r="D39" s="348"/>
      <c r="E39" s="310"/>
      <c r="F39" s="80"/>
      <c r="G39" s="81"/>
      <c r="H39" s="81"/>
      <c r="I39" s="81"/>
      <c r="J39" s="348"/>
      <c r="K39" s="316"/>
      <c r="L39" s="239" t="s">
        <v>1750</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row>
    <row r="40" spans="1:92">
      <c r="A40" s="278" t="s">
        <v>1751</v>
      </c>
      <c r="B40" s="17"/>
      <c r="C40" s="81"/>
      <c r="D40" s="348"/>
      <c r="E40" s="310"/>
      <c r="F40" s="80"/>
      <c r="G40" s="81"/>
      <c r="H40" s="81"/>
      <c r="I40" s="81"/>
      <c r="J40" s="348"/>
      <c r="K40" s="316"/>
      <c r="L40" s="239" t="s">
        <v>1751</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row>
    <row r="41" spans="1:92">
      <c r="A41" s="278" t="s">
        <v>1752</v>
      </c>
      <c r="B41" s="17"/>
      <c r="C41" s="81"/>
      <c r="D41" s="348"/>
      <c r="E41" s="310"/>
      <c r="F41" s="80"/>
      <c r="G41" s="81"/>
      <c r="H41" s="81"/>
      <c r="I41" s="81"/>
      <c r="J41" s="348"/>
      <c r="K41" s="316"/>
      <c r="L41" s="239" t="s">
        <v>1752</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row>
    <row r="42" spans="1:92">
      <c r="A42" s="278" t="s">
        <v>1753</v>
      </c>
      <c r="B42" s="17"/>
      <c r="C42" s="81"/>
      <c r="D42" s="348"/>
      <c r="E42" s="310"/>
      <c r="F42" s="80"/>
      <c r="G42" s="81"/>
      <c r="H42" s="81"/>
      <c r="I42" s="81"/>
      <c r="J42" s="348"/>
      <c r="K42" s="316"/>
      <c r="L42" s="239" t="s">
        <v>1753</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row>
    <row r="43" spans="1:92">
      <c r="A43" s="278" t="s">
        <v>1754</v>
      </c>
      <c r="B43" s="17"/>
      <c r="C43" s="81"/>
      <c r="D43" s="348"/>
      <c r="E43" s="310"/>
      <c r="F43" s="80"/>
      <c r="G43" s="81"/>
      <c r="H43" s="81"/>
      <c r="I43" s="81"/>
      <c r="J43" s="348"/>
      <c r="K43" s="316"/>
      <c r="L43" s="239" t="s">
        <v>1754</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row>
    <row r="44" spans="1:92">
      <c r="A44" s="278" t="s">
        <v>1755</v>
      </c>
      <c r="B44" s="17"/>
      <c r="C44" s="81"/>
      <c r="D44" s="348"/>
      <c r="E44" s="310"/>
      <c r="F44" s="80"/>
      <c r="G44" s="81"/>
      <c r="H44" s="81"/>
      <c r="I44" s="81"/>
      <c r="J44" s="348"/>
      <c r="K44" s="316"/>
      <c r="L44" s="239" t="s">
        <v>1755</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row>
    <row r="45" spans="1:92">
      <c r="A45" s="278" t="s">
        <v>1756</v>
      </c>
      <c r="B45" s="17"/>
      <c r="C45" s="81"/>
      <c r="D45" s="348"/>
      <c r="E45" s="310"/>
      <c r="F45" s="80"/>
      <c r="G45" s="81"/>
      <c r="H45" s="81"/>
      <c r="I45" s="81"/>
      <c r="J45" s="348"/>
      <c r="K45" s="316"/>
      <c r="L45" s="239" t="s">
        <v>1756</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row>
    <row r="46" spans="1:92">
      <c r="A46" s="278" t="s">
        <v>1757</v>
      </c>
      <c r="B46" s="17"/>
      <c r="C46" s="81"/>
      <c r="D46" s="348"/>
      <c r="E46" s="310"/>
      <c r="F46" s="80"/>
      <c r="G46" s="81"/>
      <c r="H46" s="81"/>
      <c r="I46" s="81"/>
      <c r="J46" s="348"/>
      <c r="K46" s="316"/>
      <c r="L46" s="239" t="s">
        <v>1757</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row>
    <row r="47" spans="1:92">
      <c r="A47" s="278" t="s">
        <v>1758</v>
      </c>
      <c r="B47" s="17"/>
      <c r="C47" s="81"/>
      <c r="D47" s="348"/>
      <c r="E47" s="310"/>
      <c r="F47" s="80"/>
      <c r="G47" s="81"/>
      <c r="H47" s="81"/>
      <c r="I47" s="81"/>
      <c r="J47" s="348"/>
      <c r="K47" s="316"/>
      <c r="L47" s="239" t="s">
        <v>1758</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row>
    <row r="48" spans="1:92">
      <c r="A48" s="278" t="s">
        <v>1759</v>
      </c>
      <c r="B48" s="17"/>
      <c r="C48" s="81"/>
      <c r="D48" s="348"/>
      <c r="E48" s="310"/>
      <c r="F48" s="80"/>
      <c r="G48" s="81"/>
      <c r="H48" s="81"/>
      <c r="I48" s="81"/>
      <c r="J48" s="348"/>
      <c r="K48" s="316"/>
      <c r="L48" s="239" t="s">
        <v>1759</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row>
    <row r="49" spans="1:92">
      <c r="A49" s="278" t="s">
        <v>1760</v>
      </c>
      <c r="B49" s="292" t="s">
        <v>1193</v>
      </c>
      <c r="C49" s="81"/>
      <c r="D49" s="251">
        <f>SUM(D31:D48)</f>
        <v>0</v>
      </c>
      <c r="E49" s="249">
        <f>SUM(E31:E48)</f>
        <v>0</v>
      </c>
      <c r="F49" s="80"/>
      <c r="G49" s="81"/>
      <c r="H49" s="81"/>
      <c r="I49" s="81"/>
      <c r="J49" s="251">
        <f>SUM(J31:J48)</f>
        <v>0</v>
      </c>
      <c r="K49" s="251">
        <f>SUM(K31:K48)</f>
        <v>0</v>
      </c>
      <c r="L49" s="239" t="s">
        <v>1760</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row>
    <row r="50" spans="1:92">
      <c r="A50" s="278" t="s">
        <v>591</v>
      </c>
      <c r="B50" s="17"/>
      <c r="C50" s="81"/>
      <c r="D50" s="81"/>
      <c r="E50" s="73"/>
      <c r="F50" s="80"/>
      <c r="G50" s="81"/>
      <c r="H50" s="81"/>
      <c r="I50" s="81"/>
      <c r="J50" s="81"/>
      <c r="K50" s="78"/>
      <c r="L50" s="239" t="s">
        <v>591</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row>
    <row r="51" spans="1:92">
      <c r="A51" s="278" t="s">
        <v>592</v>
      </c>
      <c r="B51" s="294" t="s">
        <v>2911</v>
      </c>
      <c r="C51" s="81"/>
      <c r="D51" s="81"/>
      <c r="E51" s="73"/>
      <c r="F51" s="80"/>
      <c r="G51" s="81"/>
      <c r="H51" s="81"/>
      <c r="I51" s="81"/>
      <c r="J51" s="81"/>
      <c r="K51" s="78"/>
      <c r="L51" s="239" t="s">
        <v>592</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row>
    <row r="52" spans="1:92">
      <c r="A52" s="278" t="s">
        <v>593</v>
      </c>
      <c r="B52" s="17"/>
      <c r="C52" s="81"/>
      <c r="D52" s="364"/>
      <c r="E52" s="315"/>
      <c r="F52" s="80"/>
      <c r="G52" s="81"/>
      <c r="H52" s="81"/>
      <c r="I52" s="81"/>
      <c r="J52" s="364"/>
      <c r="K52" s="314"/>
      <c r="L52" s="239" t="s">
        <v>593</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row>
    <row r="53" spans="1:92">
      <c r="A53" s="278" t="s">
        <v>594</v>
      </c>
      <c r="B53" s="17"/>
      <c r="C53" s="81"/>
      <c r="D53" s="348"/>
      <c r="E53" s="310"/>
      <c r="F53" s="80"/>
      <c r="G53" s="81"/>
      <c r="H53" s="81"/>
      <c r="I53" s="81"/>
      <c r="J53" s="348"/>
      <c r="K53" s="316"/>
      <c r="L53" s="239" t="s">
        <v>594</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row>
    <row r="54" spans="1:92">
      <c r="A54" s="278" t="s">
        <v>595</v>
      </c>
      <c r="B54" s="17"/>
      <c r="C54" s="81"/>
      <c r="D54" s="348"/>
      <c r="E54" s="310"/>
      <c r="F54" s="80"/>
      <c r="G54" s="81"/>
      <c r="H54" s="81"/>
      <c r="I54" s="81"/>
      <c r="J54" s="348"/>
      <c r="K54" s="316"/>
      <c r="L54" s="239" t="s">
        <v>595</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row>
    <row r="55" spans="1:92">
      <c r="A55" s="278" t="s">
        <v>596</v>
      </c>
      <c r="B55" s="17"/>
      <c r="C55" s="81"/>
      <c r="D55" s="348"/>
      <c r="E55" s="310"/>
      <c r="F55" s="80"/>
      <c r="G55" s="81"/>
      <c r="H55" s="81"/>
      <c r="I55" s="81"/>
      <c r="J55" s="348"/>
      <c r="K55" s="316"/>
      <c r="L55" s="239" t="s">
        <v>596</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row>
    <row r="56" spans="1:92">
      <c r="A56" s="278" t="s">
        <v>597</v>
      </c>
      <c r="B56" s="17"/>
      <c r="C56" s="81"/>
      <c r="D56" s="348"/>
      <c r="E56" s="310"/>
      <c r="F56" s="80"/>
      <c r="G56" s="81"/>
      <c r="H56" s="81"/>
      <c r="I56" s="81"/>
      <c r="J56" s="348"/>
      <c r="K56" s="316"/>
      <c r="L56" s="239" t="s">
        <v>597</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row>
    <row r="57" spans="1:92">
      <c r="A57" s="278" t="s">
        <v>2378</v>
      </c>
      <c r="B57" s="292" t="s">
        <v>1193</v>
      </c>
      <c r="C57" s="81"/>
      <c r="D57" s="251">
        <f>SUM(D52:D56)</f>
        <v>0</v>
      </c>
      <c r="E57" s="249">
        <f>SUM(E52:E56)</f>
        <v>0</v>
      </c>
      <c r="F57" s="80"/>
      <c r="G57" s="81"/>
      <c r="H57" s="81"/>
      <c r="I57" s="81"/>
      <c r="J57" s="251">
        <f>SUM(J52:J56)</f>
        <v>0</v>
      </c>
      <c r="K57" s="251">
        <f>SUM(K52:K56)</f>
        <v>0</v>
      </c>
      <c r="L57" s="239" t="s">
        <v>2378</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row>
    <row r="58" spans="1:92">
      <c r="A58" s="278" t="s">
        <v>2379</v>
      </c>
      <c r="B58" s="17"/>
      <c r="C58" s="81"/>
      <c r="D58" s="81"/>
      <c r="E58" s="73"/>
      <c r="F58" s="80"/>
      <c r="G58" s="81"/>
      <c r="H58" s="81"/>
      <c r="I58" s="81"/>
      <c r="J58" s="81"/>
      <c r="K58" s="78"/>
      <c r="L58" s="239" t="s">
        <v>2379</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row>
    <row r="59" spans="1:92">
      <c r="A59" s="278" t="s">
        <v>2380</v>
      </c>
      <c r="B59" s="294" t="s">
        <v>1192</v>
      </c>
      <c r="C59" s="81"/>
      <c r="D59" s="81"/>
      <c r="E59" s="73"/>
      <c r="F59" s="80"/>
      <c r="G59" s="81"/>
      <c r="H59" s="81"/>
      <c r="I59" s="81"/>
      <c r="J59" s="81"/>
      <c r="K59" s="78"/>
      <c r="L59" s="239" t="s">
        <v>2380</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row>
    <row r="60" spans="1:92">
      <c r="A60" s="278" t="s">
        <v>2381</v>
      </c>
      <c r="B60" s="17" t="s">
        <v>3340</v>
      </c>
      <c r="C60" s="81"/>
      <c r="D60" s="348">
        <f>D90</f>
        <v>0</v>
      </c>
      <c r="E60" s="310">
        <f>E90</f>
        <v>0</v>
      </c>
      <c r="F60" s="80"/>
      <c r="G60" s="81"/>
      <c r="H60" s="81"/>
      <c r="I60" s="81"/>
      <c r="J60" s="348">
        <f>J90</f>
        <v>0</v>
      </c>
      <c r="K60" s="316">
        <f>K90</f>
        <v>0</v>
      </c>
      <c r="L60" s="239" t="s">
        <v>2381</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row>
    <row r="61" spans="1:92">
      <c r="A61" s="278" t="s">
        <v>2382</v>
      </c>
      <c r="B61" s="17" t="s">
        <v>3341</v>
      </c>
      <c r="C61" s="118"/>
      <c r="D61" s="348">
        <f>D127</f>
        <v>735000000</v>
      </c>
      <c r="E61" s="310">
        <f>E127</f>
        <v>8014990</v>
      </c>
      <c r="F61" s="80"/>
      <c r="G61" s="81"/>
      <c r="H61" s="81"/>
      <c r="I61" s="81"/>
      <c r="J61" s="348">
        <f>J127</f>
        <v>660000000</v>
      </c>
      <c r="K61" s="316">
        <f>K127</f>
        <v>35009042</v>
      </c>
      <c r="L61" s="239" t="s">
        <v>2382</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row>
    <row r="62" spans="1:92" ht="15.75" thickBot="1">
      <c r="A62" s="286" t="s">
        <v>2383</v>
      </c>
      <c r="B62" s="275" t="s">
        <v>172</v>
      </c>
      <c r="C62" s="113"/>
      <c r="D62" s="274">
        <f>D49+D57+D60+D61</f>
        <v>735000000</v>
      </c>
      <c r="E62" s="272">
        <f>E49+E57+E60+E61</f>
        <v>8014990</v>
      </c>
      <c r="F62" s="365"/>
      <c r="G62" s="330"/>
      <c r="H62" s="330"/>
      <c r="I62" s="366"/>
      <c r="J62" s="274">
        <f>J49+J57+J60+J61</f>
        <v>660000000</v>
      </c>
      <c r="K62" s="258">
        <f>K49+K57+K60+K61</f>
        <v>35009042</v>
      </c>
      <c r="L62" s="259" t="s">
        <v>2383</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row>
    <row r="63" spans="1:9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row>
    <row r="64" spans="1:92">
      <c r="A64" s="17" t="s">
        <v>3342</v>
      </c>
      <c r="B64" s="17"/>
      <c r="C64" s="17"/>
      <c r="D64" s="17"/>
      <c r="E64" s="17"/>
      <c r="F64" s="17" t="str">
        <f>A64</f>
        <v xml:space="preserve"> FERC FORM NO.1 (ED. 12-96) NYPSC Modified-96</v>
      </c>
      <c r="G64" s="17"/>
      <c r="H64" s="17"/>
      <c r="I64" s="17"/>
      <c r="J64" s="17"/>
      <c r="K64" s="17"/>
      <c r="L64" s="277" t="s">
        <v>3343</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row>
    <row r="65" spans="1:92">
      <c r="A65" s="69" t="s">
        <v>3344</v>
      </c>
      <c r="B65" s="69"/>
      <c r="C65" s="69"/>
      <c r="D65" s="69"/>
      <c r="E65" s="69"/>
      <c r="F65" s="69" t="s">
        <v>3345</v>
      </c>
      <c r="G65" s="69"/>
      <c r="H65" s="69"/>
      <c r="I65" s="69"/>
      <c r="J65" s="69"/>
      <c r="K65" s="69"/>
      <c r="L65" s="69"/>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row>
    <row r="66" spans="1:9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row>
    <row r="67" spans="1:9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row>
    <row r="68" spans="1:9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row>
    <row r="69" spans="1:9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row>
    <row r="70" spans="1:9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row>
    <row r="71" spans="1:9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row>
    <row r="72" spans="1:92" ht="15.75" thickBot="1">
      <c r="A72" s="17" t="str">
        <f>'Data Sheet'!$C$25</f>
        <v>Orange &amp; Rockland Utilities, Inc</v>
      </c>
      <c r="B72" s="17"/>
      <c r="C72" s="17"/>
      <c r="D72" s="681" t="str">
        <f>'Data Sheet'!$C$40</f>
        <v>April 30, 2017</v>
      </c>
      <c r="E72" s="17" t="str">
        <f>'Data Sheet'!$C$38</f>
        <v>December 31, 2016</v>
      </c>
      <c r="F72" s="17" t="str">
        <f>'Data Sheet'!$C$25</f>
        <v>Orange &amp; Rockland Utilities, Inc</v>
      </c>
      <c r="G72" s="17"/>
      <c r="H72" s="17"/>
      <c r="I72" s="681" t="str">
        <f>'Data Sheet'!$C$40</f>
        <v>April 30, 2017</v>
      </c>
      <c r="J72" s="17" t="str">
        <f>'Data Sheet'!$C$38</f>
        <v>December 31, 2016</v>
      </c>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row>
    <row r="73" spans="1:92">
      <c r="A73" s="368"/>
      <c r="B73" s="369"/>
      <c r="C73" s="369"/>
      <c r="D73" s="369"/>
      <c r="E73" s="370"/>
      <c r="F73" s="368"/>
      <c r="G73" s="369"/>
      <c r="H73" s="369"/>
      <c r="I73" s="369"/>
      <c r="J73" s="369"/>
      <c r="K73" s="369"/>
      <c r="L73" s="370"/>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row>
    <row r="74" spans="1:92">
      <c r="A74" s="308" t="s">
        <v>3307</v>
      </c>
      <c r="B74" s="69"/>
      <c r="C74" s="69"/>
      <c r="D74" s="69"/>
      <c r="E74" s="70"/>
      <c r="F74" s="308" t="str">
        <f>F4</f>
        <v>LONG-TERM DEBT (Accounts 221, 222, 223, and 224) (Continued)</v>
      </c>
      <c r="G74" s="69"/>
      <c r="H74" s="69"/>
      <c r="I74" s="69"/>
      <c r="J74" s="69"/>
      <c r="K74" s="69"/>
      <c r="L74" s="70"/>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row>
    <row r="75" spans="1:92">
      <c r="A75" s="72"/>
      <c r="B75" s="17"/>
      <c r="C75" s="17"/>
      <c r="D75" s="17"/>
      <c r="E75" s="371" t="s">
        <v>1793</v>
      </c>
      <c r="F75" s="72"/>
      <c r="G75" s="17"/>
      <c r="H75" s="17"/>
      <c r="I75" s="17"/>
      <c r="J75" s="17"/>
      <c r="K75" s="17"/>
      <c r="L75" s="73"/>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row>
    <row r="76" spans="1:92">
      <c r="A76" s="360" t="s">
        <v>1793</v>
      </c>
      <c r="B76" s="89" t="s">
        <v>1793</v>
      </c>
      <c r="C76" s="82"/>
      <c r="D76" s="82"/>
      <c r="E76" s="85"/>
      <c r="F76" s="360" t="s">
        <v>1793</v>
      </c>
      <c r="G76" s="82"/>
      <c r="H76" s="233" t="s">
        <v>2890</v>
      </c>
      <c r="I76" s="362"/>
      <c r="J76" s="533" t="s">
        <v>2891</v>
      </c>
      <c r="K76" s="82"/>
      <c r="L76" s="96"/>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row>
    <row r="77" spans="1:92">
      <c r="A77" s="80" t="s">
        <v>1793</v>
      </c>
      <c r="B77" s="17" t="s">
        <v>2892</v>
      </c>
      <c r="C77" s="81"/>
      <c r="D77" s="293" t="s">
        <v>2893</v>
      </c>
      <c r="E77" s="83" t="s">
        <v>2894</v>
      </c>
      <c r="F77" s="278" t="s">
        <v>2895</v>
      </c>
      <c r="G77" s="293" t="s">
        <v>1150</v>
      </c>
      <c r="H77" s="81"/>
      <c r="I77" s="82"/>
      <c r="J77" s="293" t="s">
        <v>2896</v>
      </c>
      <c r="K77" s="293" t="s">
        <v>2897</v>
      </c>
      <c r="L77" s="83"/>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row>
    <row r="78" spans="1:92">
      <c r="A78" s="278" t="s">
        <v>1733</v>
      </c>
      <c r="B78" s="17" t="s">
        <v>2898</v>
      </c>
      <c r="C78" s="81"/>
      <c r="D78" s="293" t="s">
        <v>3070</v>
      </c>
      <c r="E78" s="83" t="s">
        <v>2899</v>
      </c>
      <c r="F78" s="278" t="s">
        <v>2900</v>
      </c>
      <c r="G78" s="293" t="s">
        <v>3079</v>
      </c>
      <c r="H78" s="293" t="s">
        <v>2901</v>
      </c>
      <c r="I78" s="293" t="s">
        <v>2902</v>
      </c>
      <c r="J78" s="293" t="s">
        <v>2903</v>
      </c>
      <c r="K78" s="293" t="s">
        <v>1845</v>
      </c>
      <c r="L78" s="239" t="s">
        <v>1733</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row>
    <row r="79" spans="1:92">
      <c r="A79" s="278" t="s">
        <v>1736</v>
      </c>
      <c r="B79" s="17"/>
      <c r="C79" s="81"/>
      <c r="D79" s="293" t="s">
        <v>2904</v>
      </c>
      <c r="E79" s="83" t="s">
        <v>2905</v>
      </c>
      <c r="F79" s="80"/>
      <c r="G79" s="81"/>
      <c r="H79" s="81"/>
      <c r="I79" s="81"/>
      <c r="J79" s="293" t="s">
        <v>2906</v>
      </c>
      <c r="K79" s="81"/>
      <c r="L79" s="239" t="s">
        <v>1736</v>
      </c>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row>
    <row r="80" spans="1:92">
      <c r="A80" s="80"/>
      <c r="B80" s="17"/>
      <c r="C80" s="81"/>
      <c r="D80" s="81"/>
      <c r="E80" s="83"/>
      <c r="F80" s="80"/>
      <c r="G80" s="81"/>
      <c r="H80" s="81"/>
      <c r="I80" s="81"/>
      <c r="J80" s="293" t="s">
        <v>2907</v>
      </c>
      <c r="K80" s="81"/>
      <c r="L80" s="83"/>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row>
    <row r="81" spans="1:92">
      <c r="A81" s="80"/>
      <c r="B81" s="17"/>
      <c r="C81" s="81"/>
      <c r="D81" s="81"/>
      <c r="E81" s="83"/>
      <c r="F81" s="80"/>
      <c r="G81" s="81"/>
      <c r="H81" s="81"/>
      <c r="I81" s="81"/>
      <c r="J81" s="293" t="s">
        <v>2908</v>
      </c>
      <c r="K81" s="81"/>
      <c r="L81" s="83"/>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row>
    <row r="82" spans="1:92">
      <c r="A82" s="80"/>
      <c r="B82" s="292" t="s">
        <v>2909</v>
      </c>
      <c r="C82" s="118"/>
      <c r="D82" s="292" t="s">
        <v>3027</v>
      </c>
      <c r="E82" s="239" t="s">
        <v>3028</v>
      </c>
      <c r="F82" s="278" t="s">
        <v>3029</v>
      </c>
      <c r="G82" s="292" t="s">
        <v>2353</v>
      </c>
      <c r="H82" s="638" t="s">
        <v>2354</v>
      </c>
      <c r="I82" s="292" t="s">
        <v>2355</v>
      </c>
      <c r="J82" s="638" t="s">
        <v>2356</v>
      </c>
      <c r="K82" s="292" t="s">
        <v>2357</v>
      </c>
      <c r="L82" s="111"/>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row>
    <row r="83" spans="1:92">
      <c r="A83" s="332" t="s">
        <v>1741</v>
      </c>
      <c r="B83" s="363" t="s">
        <v>3340</v>
      </c>
      <c r="C83" s="82"/>
      <c r="D83" s="82"/>
      <c r="E83" s="85"/>
      <c r="F83" s="360"/>
      <c r="G83" s="82"/>
      <c r="H83" s="82"/>
      <c r="I83" s="82"/>
      <c r="J83" s="89"/>
      <c r="K83" s="84"/>
      <c r="L83" s="655" t="s">
        <v>1741</v>
      </c>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row>
    <row r="84" spans="1:92">
      <c r="A84" s="278" t="s">
        <v>1742</v>
      </c>
      <c r="B84" s="17"/>
      <c r="C84" s="81"/>
      <c r="D84" s="364"/>
      <c r="E84" s="73"/>
      <c r="F84" s="80"/>
      <c r="G84" s="81"/>
      <c r="H84" s="81"/>
      <c r="I84" s="364"/>
      <c r="J84" s="364"/>
      <c r="K84" s="314"/>
      <c r="L84" s="372" t="s">
        <v>1742</v>
      </c>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row>
    <row r="85" spans="1:92">
      <c r="A85" s="278" t="s">
        <v>1743</v>
      </c>
      <c r="B85" s="17"/>
      <c r="C85" s="81"/>
      <c r="D85" s="348"/>
      <c r="E85" s="310"/>
      <c r="F85" s="80"/>
      <c r="G85" s="81"/>
      <c r="H85" s="81"/>
      <c r="I85" s="81"/>
      <c r="J85" s="348"/>
      <c r="K85" s="316"/>
      <c r="L85" s="372" t="s">
        <v>1743</v>
      </c>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row>
    <row r="86" spans="1:92">
      <c r="A86" s="278" t="s">
        <v>1744</v>
      </c>
      <c r="B86" s="17"/>
      <c r="C86" s="81"/>
      <c r="D86" s="348"/>
      <c r="E86" s="310"/>
      <c r="F86" s="80"/>
      <c r="G86" s="81"/>
      <c r="H86" s="81"/>
      <c r="I86" s="81"/>
      <c r="J86" s="348"/>
      <c r="K86" s="316"/>
      <c r="L86" s="372" t="s">
        <v>1744</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row>
    <row r="87" spans="1:92">
      <c r="A87" s="278" t="s">
        <v>1745</v>
      </c>
      <c r="B87" s="17"/>
      <c r="C87" s="81"/>
      <c r="D87" s="348"/>
      <c r="E87" s="310"/>
      <c r="F87" s="80"/>
      <c r="G87" s="81"/>
      <c r="H87" s="81"/>
      <c r="I87" s="348"/>
      <c r="J87" s="348"/>
      <c r="K87" s="316"/>
      <c r="L87" s="372" t="s">
        <v>1745</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row>
    <row r="88" spans="1:92">
      <c r="A88" s="278" t="s">
        <v>1746</v>
      </c>
      <c r="B88" s="17"/>
      <c r="C88" s="81"/>
      <c r="D88" s="348"/>
      <c r="E88" s="310"/>
      <c r="F88" s="80"/>
      <c r="G88" s="81"/>
      <c r="H88" s="81"/>
      <c r="I88" s="81"/>
      <c r="J88" s="348"/>
      <c r="K88" s="316"/>
      <c r="L88" s="372" t="s">
        <v>1746</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row>
    <row r="89" spans="1:92">
      <c r="A89" s="278" t="s">
        <v>1747</v>
      </c>
      <c r="B89" s="17"/>
      <c r="C89" s="81"/>
      <c r="D89" s="348"/>
      <c r="E89" s="310"/>
      <c r="F89" s="80"/>
      <c r="G89" s="81"/>
      <c r="H89" s="81"/>
      <c r="I89" s="81"/>
      <c r="J89" s="348"/>
      <c r="K89" s="316"/>
      <c r="L89" s="372" t="s">
        <v>1747</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row>
    <row r="90" spans="1:92">
      <c r="A90" s="278" t="s">
        <v>1748</v>
      </c>
      <c r="B90" s="292" t="s">
        <v>1193</v>
      </c>
      <c r="C90" s="81"/>
      <c r="D90" s="251">
        <f>SUM(D84:D89)</f>
        <v>0</v>
      </c>
      <c r="E90" s="249">
        <f>SUM(E84:E89)</f>
        <v>0</v>
      </c>
      <c r="F90" s="80"/>
      <c r="G90" s="81"/>
      <c r="H90" s="81"/>
      <c r="I90" s="81"/>
      <c r="J90" s="251">
        <f>SUM(J84:J89)</f>
        <v>0</v>
      </c>
      <c r="K90" s="251">
        <f>SUM(K84:K89)</f>
        <v>0</v>
      </c>
      <c r="L90" s="372" t="s">
        <v>1748</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row>
    <row r="91" spans="1:92">
      <c r="A91" s="278" t="s">
        <v>1749</v>
      </c>
      <c r="B91" s="17"/>
      <c r="C91" s="81"/>
      <c r="D91" s="81"/>
      <c r="E91" s="73"/>
      <c r="F91" s="80"/>
      <c r="G91" s="81"/>
      <c r="H91" s="81"/>
      <c r="I91" s="81"/>
      <c r="J91" s="81"/>
      <c r="K91" s="78"/>
      <c r="L91" s="372" t="s">
        <v>1749</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row>
    <row r="92" spans="1:92">
      <c r="A92" s="278" t="s">
        <v>1750</v>
      </c>
      <c r="B92" s="294" t="s">
        <v>3341</v>
      </c>
      <c r="C92" s="81"/>
      <c r="D92" s="81"/>
      <c r="E92" s="73"/>
      <c r="F92" s="80"/>
      <c r="G92" s="81"/>
      <c r="H92" s="81"/>
      <c r="I92" s="81"/>
      <c r="J92" s="81"/>
      <c r="K92" s="78"/>
      <c r="L92" s="372" t="s">
        <v>1750</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row>
    <row r="93" spans="1:92">
      <c r="A93" s="278" t="s">
        <v>1751</v>
      </c>
      <c r="B93" s="17"/>
      <c r="C93" s="81"/>
      <c r="D93" s="364"/>
      <c r="E93" s="315"/>
      <c r="F93" s="80"/>
      <c r="G93" s="81"/>
      <c r="H93" s="81"/>
      <c r="I93" s="81"/>
      <c r="J93" s="364"/>
      <c r="K93" s="314"/>
      <c r="L93" s="372" t="s">
        <v>1751</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row>
    <row r="94" spans="1:92">
      <c r="A94" s="278" t="s">
        <v>1752</v>
      </c>
      <c r="B94" s="17" t="s">
        <v>4832</v>
      </c>
      <c r="C94" s="81"/>
      <c r="D94" s="348">
        <v>50000000</v>
      </c>
      <c r="E94" s="310">
        <v>627101</v>
      </c>
      <c r="F94" s="2958">
        <v>39711</v>
      </c>
      <c r="G94" s="2959">
        <v>43344</v>
      </c>
      <c r="H94" s="2959">
        <v>39711</v>
      </c>
      <c r="I94" s="2959">
        <v>43344</v>
      </c>
      <c r="J94" s="348">
        <v>50000000</v>
      </c>
      <c r="K94" s="316">
        <v>3075000</v>
      </c>
      <c r="L94" s="372" t="s">
        <v>1752</v>
      </c>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row>
    <row r="95" spans="1:92">
      <c r="A95" s="278" t="s">
        <v>1753</v>
      </c>
      <c r="B95" s="17" t="s">
        <v>4833</v>
      </c>
      <c r="C95" s="81"/>
      <c r="D95" s="348">
        <v>80000000</v>
      </c>
      <c r="E95" s="310">
        <v>510320</v>
      </c>
      <c r="F95" s="2958">
        <v>35782</v>
      </c>
      <c r="G95" s="2959">
        <v>46722</v>
      </c>
      <c r="H95" s="2959">
        <v>35782</v>
      </c>
      <c r="I95" s="2959">
        <v>46722</v>
      </c>
      <c r="J95" s="348">
        <v>80000000</v>
      </c>
      <c r="K95" s="316">
        <v>5200000</v>
      </c>
      <c r="L95" s="372" t="s">
        <v>1753</v>
      </c>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row>
    <row r="96" spans="1:92">
      <c r="A96" s="278" t="s">
        <v>1754</v>
      </c>
      <c r="B96" s="17" t="s">
        <v>4836</v>
      </c>
      <c r="C96" s="81"/>
      <c r="D96" s="348">
        <v>75000000</v>
      </c>
      <c r="E96" s="310">
        <v>527262</v>
      </c>
      <c r="F96" s="2958">
        <v>38991</v>
      </c>
      <c r="G96" s="2959">
        <v>42644</v>
      </c>
      <c r="H96" s="2959">
        <v>38991</v>
      </c>
      <c r="I96" s="2959">
        <v>42644</v>
      </c>
      <c r="J96" s="348"/>
      <c r="K96" s="316">
        <v>3065625</v>
      </c>
      <c r="L96" s="372" t="s">
        <v>1754</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row>
    <row r="97" spans="1:92">
      <c r="A97" s="278" t="s">
        <v>1755</v>
      </c>
      <c r="B97" s="17" t="s">
        <v>4834</v>
      </c>
      <c r="C97" s="81"/>
      <c r="D97" s="348">
        <v>60000000</v>
      </c>
      <c r="E97" s="310">
        <v>480529</v>
      </c>
      <c r="F97" s="2958">
        <v>40155</v>
      </c>
      <c r="G97" s="2959">
        <v>43800</v>
      </c>
      <c r="H97" s="2959">
        <v>40155</v>
      </c>
      <c r="I97" s="2959">
        <v>43800</v>
      </c>
      <c r="J97" s="348">
        <v>60000000</v>
      </c>
      <c r="K97" s="316">
        <v>2976000</v>
      </c>
      <c r="L97" s="372" t="s">
        <v>1755</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row>
    <row r="98" spans="1:92">
      <c r="A98" s="278" t="s">
        <v>1756</v>
      </c>
      <c r="B98" s="17" t="s">
        <v>4835</v>
      </c>
      <c r="C98" s="81"/>
      <c r="D98" s="348">
        <v>60000000</v>
      </c>
      <c r="E98" s="310">
        <v>616117</v>
      </c>
      <c r="F98" s="2958">
        <v>40155</v>
      </c>
      <c r="G98" s="2959">
        <v>51105</v>
      </c>
      <c r="H98" s="2959">
        <v>40155</v>
      </c>
      <c r="I98" s="2959">
        <v>50861</v>
      </c>
      <c r="J98" s="348">
        <v>60000000</v>
      </c>
      <c r="K98" s="316">
        <v>3600000</v>
      </c>
      <c r="L98" s="372" t="s">
        <v>1756</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row>
    <row r="99" spans="1:92">
      <c r="A99" s="278" t="s">
        <v>1757</v>
      </c>
      <c r="B99" s="17" t="s">
        <v>4837</v>
      </c>
      <c r="C99" s="81"/>
      <c r="D99" s="348">
        <v>115000000</v>
      </c>
      <c r="E99" s="310">
        <v>1375372</v>
      </c>
      <c r="F99" s="2958">
        <v>40405</v>
      </c>
      <c r="G99" s="2959">
        <v>51363</v>
      </c>
      <c r="H99" s="2958">
        <v>40405</v>
      </c>
      <c r="I99" s="2959">
        <v>51363</v>
      </c>
      <c r="J99" s="348">
        <v>115000000</v>
      </c>
      <c r="K99" s="316">
        <v>6325000</v>
      </c>
      <c r="L99" s="372" t="s">
        <v>1757</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row>
    <row r="100" spans="1:92">
      <c r="A100" s="278" t="s">
        <v>1758</v>
      </c>
      <c r="B100" s="17" t="s">
        <v>4838</v>
      </c>
      <c r="C100" s="81"/>
      <c r="D100" s="348">
        <v>120000000</v>
      </c>
      <c r="E100" s="310">
        <v>2167715</v>
      </c>
      <c r="F100" s="2958">
        <v>42170</v>
      </c>
      <c r="G100" s="2959">
        <v>53144</v>
      </c>
      <c r="H100" s="2958">
        <v>42170</v>
      </c>
      <c r="I100" s="2959">
        <v>53144</v>
      </c>
      <c r="J100" s="348">
        <v>120000000</v>
      </c>
      <c r="K100" s="316">
        <v>5940000</v>
      </c>
      <c r="L100" s="372" t="s">
        <v>1758</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row>
    <row r="101" spans="1:92">
      <c r="A101" s="278" t="s">
        <v>1759</v>
      </c>
      <c r="B101" s="17" t="s">
        <v>4839</v>
      </c>
      <c r="C101" s="81"/>
      <c r="D101" s="348">
        <v>100000000</v>
      </c>
      <c r="E101" s="310">
        <v>1126771</v>
      </c>
      <c r="F101" s="2958">
        <v>42345</v>
      </c>
      <c r="G101" s="2959">
        <v>53297</v>
      </c>
      <c r="H101" s="2958">
        <v>42345</v>
      </c>
      <c r="I101" s="2959">
        <v>53297</v>
      </c>
      <c r="J101" s="348">
        <v>100000000</v>
      </c>
      <c r="K101" s="316">
        <v>4690000</v>
      </c>
      <c r="L101" s="372" t="s">
        <v>1759</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row>
    <row r="102" spans="1:92">
      <c r="A102" s="278" t="s">
        <v>1760</v>
      </c>
      <c r="B102" s="17" t="s">
        <v>4840</v>
      </c>
      <c r="C102" s="81"/>
      <c r="D102" s="348">
        <v>75000000</v>
      </c>
      <c r="E102" s="310">
        <v>583803</v>
      </c>
      <c r="F102" s="2958">
        <v>42705</v>
      </c>
      <c r="G102" s="2959">
        <v>53662</v>
      </c>
      <c r="H102" s="2958">
        <v>42705</v>
      </c>
      <c r="I102" s="2959">
        <v>53662</v>
      </c>
      <c r="J102" s="348">
        <v>75000000</v>
      </c>
      <c r="K102" s="316">
        <v>137417</v>
      </c>
      <c r="L102" s="372" t="s">
        <v>1760</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row>
    <row r="103" spans="1:92">
      <c r="A103" s="278" t="s">
        <v>591</v>
      </c>
      <c r="B103" s="17"/>
      <c r="C103" s="81"/>
      <c r="D103" s="348"/>
      <c r="E103" s="310"/>
      <c r="F103" s="80"/>
      <c r="G103" s="81"/>
      <c r="H103" s="81"/>
      <c r="I103" s="81"/>
      <c r="J103" s="348"/>
      <c r="K103" s="316"/>
      <c r="L103" s="372" t="s">
        <v>591</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row>
    <row r="104" spans="1:92">
      <c r="A104" s="278" t="s">
        <v>592</v>
      </c>
      <c r="B104" s="17"/>
      <c r="C104" s="81"/>
      <c r="D104" s="348"/>
      <c r="E104" s="310"/>
      <c r="F104" s="80"/>
      <c r="G104" s="81"/>
      <c r="H104" s="81"/>
      <c r="I104" s="81"/>
      <c r="J104" s="348"/>
      <c r="K104" s="316"/>
      <c r="L104" s="372" t="s">
        <v>592</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row>
    <row r="105" spans="1:92">
      <c r="A105" s="278" t="s">
        <v>593</v>
      </c>
      <c r="B105" s="17"/>
      <c r="C105" s="81"/>
      <c r="D105" s="348"/>
      <c r="E105" s="310"/>
      <c r="F105" s="80"/>
      <c r="G105" s="81"/>
      <c r="H105" s="81"/>
      <c r="I105" s="81"/>
      <c r="J105" s="348"/>
      <c r="K105" s="316"/>
      <c r="L105" s="372" t="s">
        <v>593</v>
      </c>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row>
    <row r="106" spans="1:92">
      <c r="A106" s="278" t="s">
        <v>594</v>
      </c>
      <c r="B106" s="17"/>
      <c r="C106" s="81"/>
      <c r="D106" s="348"/>
      <c r="E106" s="310"/>
      <c r="F106" s="80"/>
      <c r="G106" s="81"/>
      <c r="H106" s="81"/>
      <c r="I106" s="81"/>
      <c r="J106" s="348"/>
      <c r="K106" s="316"/>
      <c r="L106" s="372" t="s">
        <v>594</v>
      </c>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row>
    <row r="107" spans="1:92">
      <c r="A107" s="278" t="s">
        <v>595</v>
      </c>
      <c r="B107" s="17"/>
      <c r="C107" s="81"/>
      <c r="D107" s="348"/>
      <c r="E107" s="310"/>
      <c r="F107" s="80"/>
      <c r="G107" s="81"/>
      <c r="H107" s="81"/>
      <c r="I107" s="81"/>
      <c r="J107" s="348"/>
      <c r="K107" s="316"/>
      <c r="L107" s="372" t="s">
        <v>595</v>
      </c>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row>
    <row r="108" spans="1:92">
      <c r="A108" s="278" t="s">
        <v>596</v>
      </c>
      <c r="B108" s="17"/>
      <c r="C108" s="81"/>
      <c r="D108" s="348"/>
      <c r="E108" s="310"/>
      <c r="F108" s="80"/>
      <c r="G108" s="81"/>
      <c r="H108" s="81"/>
      <c r="I108" s="81"/>
      <c r="J108" s="348"/>
      <c r="K108" s="316"/>
      <c r="L108" s="372" t="s">
        <v>596</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row>
    <row r="109" spans="1:92">
      <c r="A109" s="278" t="s">
        <v>597</v>
      </c>
      <c r="B109" s="17"/>
      <c r="C109" s="81"/>
      <c r="D109" s="348"/>
      <c r="E109" s="310"/>
      <c r="F109" s="80"/>
      <c r="G109" s="81"/>
      <c r="H109" s="81"/>
      <c r="I109" s="81"/>
      <c r="J109" s="348"/>
      <c r="K109" s="316"/>
      <c r="L109" s="372" t="s">
        <v>597</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row>
    <row r="110" spans="1:92">
      <c r="A110" s="278" t="s">
        <v>2378</v>
      </c>
      <c r="B110" s="17"/>
      <c r="C110" s="81"/>
      <c r="D110" s="348"/>
      <c r="E110" s="310"/>
      <c r="F110" s="80"/>
      <c r="G110" s="81"/>
      <c r="H110" s="81"/>
      <c r="I110" s="81"/>
      <c r="J110" s="348"/>
      <c r="K110" s="316"/>
      <c r="L110" s="372" t="s">
        <v>2378</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row>
    <row r="111" spans="1:92">
      <c r="A111" s="278" t="s">
        <v>2379</v>
      </c>
      <c r="B111" s="17"/>
      <c r="C111" s="81"/>
      <c r="D111" s="348"/>
      <c r="E111" s="310"/>
      <c r="F111" s="80"/>
      <c r="G111" s="81"/>
      <c r="H111" s="81"/>
      <c r="I111" s="81"/>
      <c r="J111" s="348"/>
      <c r="K111" s="316"/>
      <c r="L111" s="372" t="s">
        <v>2379</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row>
    <row r="112" spans="1:92">
      <c r="A112" s="278" t="s">
        <v>2380</v>
      </c>
      <c r="B112" s="17"/>
      <c r="C112" s="81"/>
      <c r="D112" s="348"/>
      <c r="E112" s="310"/>
      <c r="F112" s="80"/>
      <c r="G112" s="81"/>
      <c r="H112" s="81"/>
      <c r="I112" s="81"/>
      <c r="J112" s="348"/>
      <c r="K112" s="316"/>
      <c r="L112" s="372" t="s">
        <v>2380</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row>
    <row r="113" spans="1:92">
      <c r="A113" s="278" t="s">
        <v>2381</v>
      </c>
      <c r="B113" s="17"/>
      <c r="C113" s="81"/>
      <c r="D113" s="348"/>
      <c r="E113" s="310"/>
      <c r="F113" s="80"/>
      <c r="G113" s="81"/>
      <c r="H113" s="81"/>
      <c r="I113" s="81"/>
      <c r="J113" s="348"/>
      <c r="K113" s="316"/>
      <c r="L113" s="372" t="s">
        <v>2381</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row>
    <row r="114" spans="1:92">
      <c r="A114" s="278" t="s">
        <v>2382</v>
      </c>
      <c r="B114" s="17"/>
      <c r="C114" s="81"/>
      <c r="D114" s="348"/>
      <c r="E114" s="310"/>
      <c r="F114" s="80"/>
      <c r="G114" s="81"/>
      <c r="H114" s="81"/>
      <c r="I114" s="81"/>
      <c r="J114" s="348"/>
      <c r="K114" s="316"/>
      <c r="L114" s="372" t="s">
        <v>2382</v>
      </c>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row>
    <row r="115" spans="1:92">
      <c r="A115" s="278">
        <v>33</v>
      </c>
      <c r="B115" s="17"/>
      <c r="C115" s="81"/>
      <c r="D115" s="348"/>
      <c r="E115" s="310"/>
      <c r="F115" s="80"/>
      <c r="G115" s="81"/>
      <c r="H115" s="81"/>
      <c r="I115" s="81"/>
      <c r="J115" s="348"/>
      <c r="K115" s="316"/>
      <c r="L115" s="372">
        <v>33</v>
      </c>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row>
    <row r="116" spans="1:92">
      <c r="A116" s="278">
        <v>34</v>
      </c>
      <c r="B116" s="17"/>
      <c r="C116" s="81"/>
      <c r="D116" s="348"/>
      <c r="E116" s="310"/>
      <c r="F116" s="80"/>
      <c r="G116" s="81"/>
      <c r="H116" s="81"/>
      <c r="I116" s="81"/>
      <c r="J116" s="348"/>
      <c r="K116" s="316"/>
      <c r="L116" s="372">
        <v>34</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row>
    <row r="117" spans="1:92">
      <c r="A117" s="278">
        <v>35</v>
      </c>
      <c r="B117" s="17"/>
      <c r="C117" s="81"/>
      <c r="D117" s="348"/>
      <c r="E117" s="310"/>
      <c r="F117" s="80"/>
      <c r="G117" s="81"/>
      <c r="H117" s="81"/>
      <c r="I117" s="81"/>
      <c r="J117" s="348"/>
      <c r="K117" s="316"/>
      <c r="L117" s="372">
        <v>35</v>
      </c>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row>
    <row r="118" spans="1:92">
      <c r="A118" s="278">
        <v>36</v>
      </c>
      <c r="B118" s="17"/>
      <c r="C118" s="81"/>
      <c r="D118" s="348"/>
      <c r="E118" s="310"/>
      <c r="F118" s="80"/>
      <c r="G118" s="81"/>
      <c r="H118" s="81"/>
      <c r="I118" s="81"/>
      <c r="J118" s="348"/>
      <c r="K118" s="316"/>
      <c r="L118" s="372">
        <v>36</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row>
    <row r="119" spans="1:92">
      <c r="A119" s="278">
        <v>37</v>
      </c>
      <c r="B119" s="17"/>
      <c r="C119" s="81"/>
      <c r="D119" s="348"/>
      <c r="E119" s="310"/>
      <c r="F119" s="80"/>
      <c r="G119" s="81"/>
      <c r="H119" s="81"/>
      <c r="I119" s="81"/>
      <c r="J119" s="348"/>
      <c r="K119" s="316"/>
      <c r="L119" s="372">
        <v>37</v>
      </c>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row>
    <row r="120" spans="1:92">
      <c r="A120" s="278">
        <v>38</v>
      </c>
      <c r="B120" s="17"/>
      <c r="C120" s="81"/>
      <c r="D120" s="348"/>
      <c r="E120" s="310"/>
      <c r="F120" s="80"/>
      <c r="G120" s="81"/>
      <c r="H120" s="81"/>
      <c r="I120" s="81"/>
      <c r="J120" s="348"/>
      <c r="K120" s="316"/>
      <c r="L120" s="372">
        <v>38</v>
      </c>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row>
    <row r="121" spans="1:92">
      <c r="A121" s="278">
        <v>39</v>
      </c>
      <c r="B121" s="17"/>
      <c r="C121" s="81"/>
      <c r="D121" s="348"/>
      <c r="E121" s="310"/>
      <c r="F121" s="80"/>
      <c r="G121" s="81"/>
      <c r="H121" s="81"/>
      <c r="I121" s="81"/>
      <c r="J121" s="348"/>
      <c r="K121" s="316"/>
      <c r="L121" s="372">
        <v>39</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row>
    <row r="122" spans="1:92">
      <c r="A122" s="278">
        <v>40</v>
      </c>
      <c r="B122" s="17"/>
      <c r="C122" s="81"/>
      <c r="D122" s="348"/>
      <c r="E122" s="310"/>
      <c r="F122" s="80"/>
      <c r="G122" s="81"/>
      <c r="H122" s="81"/>
      <c r="I122" s="81"/>
      <c r="J122" s="348"/>
      <c r="K122" s="316"/>
      <c r="L122" s="372">
        <v>40</v>
      </c>
    </row>
    <row r="123" spans="1:92">
      <c r="A123" s="278">
        <v>41</v>
      </c>
      <c r="B123" s="17"/>
      <c r="C123" s="81"/>
      <c r="D123" s="348"/>
      <c r="E123" s="310"/>
      <c r="F123" s="80"/>
      <c r="G123" s="81"/>
      <c r="H123" s="81"/>
      <c r="I123" s="81"/>
      <c r="J123" s="348"/>
      <c r="K123" s="316"/>
      <c r="L123" s="372">
        <v>41</v>
      </c>
    </row>
    <row r="124" spans="1:92">
      <c r="A124" s="278">
        <v>42</v>
      </c>
      <c r="B124" s="17"/>
      <c r="C124" s="81"/>
      <c r="D124" s="348"/>
      <c r="E124" s="310"/>
      <c r="F124" s="80"/>
      <c r="G124" s="81"/>
      <c r="H124" s="81"/>
      <c r="I124" s="81"/>
      <c r="J124" s="348"/>
      <c r="K124" s="316"/>
      <c r="L124" s="372">
        <v>42</v>
      </c>
    </row>
    <row r="125" spans="1:92">
      <c r="A125" s="278">
        <v>43</v>
      </c>
      <c r="B125" s="17"/>
      <c r="C125" s="81"/>
      <c r="D125" s="348"/>
      <c r="E125" s="310"/>
      <c r="F125" s="80"/>
      <c r="G125" s="81"/>
      <c r="H125" s="81"/>
      <c r="I125" s="81"/>
      <c r="J125" s="348"/>
      <c r="K125" s="316"/>
      <c r="L125" s="372">
        <v>43</v>
      </c>
    </row>
    <row r="126" spans="1:92">
      <c r="A126" s="278">
        <v>44</v>
      </c>
      <c r="B126" s="17"/>
      <c r="C126" s="81"/>
      <c r="D126" s="348"/>
      <c r="E126" s="310"/>
      <c r="F126" s="80"/>
      <c r="G126" s="81"/>
      <c r="H126" s="81"/>
      <c r="I126" s="81"/>
      <c r="J126" s="348"/>
      <c r="K126" s="316"/>
      <c r="L126" s="372">
        <v>44</v>
      </c>
    </row>
    <row r="127" spans="1:92">
      <c r="A127" s="278">
        <v>45</v>
      </c>
      <c r="B127" s="292" t="s">
        <v>1193</v>
      </c>
      <c r="C127" s="81"/>
      <c r="D127" s="251">
        <f>SUM(D93:D126)</f>
        <v>735000000</v>
      </c>
      <c r="E127" s="249">
        <f>SUM(E93:E126)</f>
        <v>8014990</v>
      </c>
      <c r="F127" s="80"/>
      <c r="G127" s="81"/>
      <c r="H127" s="81"/>
      <c r="I127" s="81"/>
      <c r="J127" s="251">
        <f>SUM(J93:J126)</f>
        <v>660000000</v>
      </c>
      <c r="K127" s="251">
        <f>SUM(K93:K126)</f>
        <v>35009042</v>
      </c>
      <c r="L127" s="372">
        <v>45</v>
      </c>
    </row>
    <row r="128" spans="1:92">
      <c r="A128" s="278">
        <v>46</v>
      </c>
      <c r="B128" s="17"/>
      <c r="C128" s="81"/>
      <c r="D128" s="81"/>
      <c r="E128" s="73"/>
      <c r="F128" s="80"/>
      <c r="G128" s="81"/>
      <c r="H128" s="81"/>
      <c r="I128" s="81"/>
      <c r="J128" s="81"/>
      <c r="K128" s="78"/>
      <c r="L128" s="372">
        <v>46</v>
      </c>
    </row>
    <row r="129" spans="1:12">
      <c r="A129" s="278">
        <v>47</v>
      </c>
      <c r="B129" s="17"/>
      <c r="C129" s="81"/>
      <c r="D129" s="81"/>
      <c r="E129" s="73"/>
      <c r="F129" s="80"/>
      <c r="G129" s="81"/>
      <c r="H129" s="81"/>
      <c r="I129" s="81"/>
      <c r="J129" s="81"/>
      <c r="K129" s="78"/>
      <c r="L129" s="372">
        <v>47</v>
      </c>
    </row>
    <row r="130" spans="1:12" ht="15.75" thickBot="1">
      <c r="A130" s="286">
        <v>48</v>
      </c>
      <c r="B130" s="113"/>
      <c r="C130" s="113"/>
      <c r="D130" s="307"/>
      <c r="E130" s="290"/>
      <c r="F130" s="365"/>
      <c r="G130" s="330"/>
      <c r="H130" s="330"/>
      <c r="I130" s="366"/>
      <c r="J130" s="307"/>
      <c r="K130" s="307"/>
      <c r="L130" s="373">
        <v>48</v>
      </c>
    </row>
    <row r="131" spans="1:12">
      <c r="A131" s="17" t="str">
        <f>A64</f>
        <v xml:space="preserve"> FERC FORM NO.1 (ED. 12-96) NYPSC Modified-96</v>
      </c>
      <c r="B131" s="17"/>
      <c r="C131" s="17"/>
      <c r="D131" s="17"/>
      <c r="E131" s="17"/>
      <c r="F131" s="17" t="str">
        <f>A64</f>
        <v xml:space="preserve"> FERC FORM NO.1 (ED. 12-96) NYPSC Modified-96</v>
      </c>
      <c r="G131" s="17"/>
      <c r="H131" s="17"/>
      <c r="I131" s="17"/>
      <c r="J131" s="17"/>
      <c r="K131" s="17"/>
      <c r="L131" s="17"/>
    </row>
    <row r="132" spans="1:12">
      <c r="A132" s="69" t="s">
        <v>3346</v>
      </c>
      <c r="B132" s="69"/>
      <c r="C132" s="69"/>
      <c r="D132" s="69"/>
      <c r="E132" s="69"/>
      <c r="F132" s="69" t="s">
        <v>3347</v>
      </c>
      <c r="G132" s="69"/>
      <c r="H132" s="69"/>
      <c r="I132" s="69"/>
      <c r="J132" s="69"/>
      <c r="K132" s="69"/>
      <c r="L132" s="69"/>
    </row>
    <row r="133" spans="1:12" ht="15.75" thickBot="1">
      <c r="A133" s="17" t="str">
        <f>'Data Sheet'!$C$25</f>
        <v>Orange &amp; Rockland Utilities, Inc</v>
      </c>
      <c r="B133" s="69"/>
      <c r="C133" s="69"/>
      <c r="D133" s="681" t="str">
        <f>'Data Sheet'!$C$40</f>
        <v>April 30, 2017</v>
      </c>
      <c r="E133" s="17" t="str">
        <f>'Data Sheet'!$C$38</f>
        <v>December 31, 2016</v>
      </c>
      <c r="F133" s="17" t="str">
        <f>'Data Sheet'!$C$25</f>
        <v>Orange &amp; Rockland Utilities, Inc</v>
      </c>
      <c r="G133" s="69"/>
      <c r="H133" s="69"/>
      <c r="I133" s="681" t="str">
        <f>'Data Sheet'!$C$40</f>
        <v>April 30, 2017</v>
      </c>
      <c r="J133" s="17" t="str">
        <f>'Data Sheet'!$C$38</f>
        <v>December 31, 2016</v>
      </c>
      <c r="K133" s="69"/>
      <c r="L133" s="69"/>
    </row>
    <row r="134" spans="1:12">
      <c r="A134" s="368"/>
      <c r="B134" s="369"/>
      <c r="C134" s="369"/>
      <c r="D134" s="369"/>
      <c r="E134" s="370"/>
      <c r="F134" s="368"/>
      <c r="G134" s="369"/>
      <c r="H134" s="369"/>
      <c r="I134" s="369"/>
      <c r="J134" s="369"/>
      <c r="K134" s="369"/>
      <c r="L134" s="370"/>
    </row>
    <row r="135" spans="1:12">
      <c r="A135" s="308" t="s">
        <v>3307</v>
      </c>
      <c r="B135" s="69"/>
      <c r="C135" s="69"/>
      <c r="D135" s="69"/>
      <c r="E135" s="70"/>
      <c r="F135" s="308" t="str">
        <f>F4</f>
        <v>LONG-TERM DEBT (Accounts 221, 222, 223, and 224) (Continued)</v>
      </c>
      <c r="G135" s="69"/>
      <c r="H135" s="69"/>
      <c r="I135" s="69"/>
      <c r="J135" s="69"/>
      <c r="K135" s="69"/>
      <c r="L135" s="70"/>
    </row>
    <row r="136" spans="1:12">
      <c r="A136" s="72"/>
      <c r="B136" s="17"/>
      <c r="C136" s="17"/>
      <c r="D136" s="17"/>
      <c r="E136" s="371" t="s">
        <v>1793</v>
      </c>
      <c r="F136" s="72"/>
      <c r="G136" s="17"/>
      <c r="H136" s="17"/>
      <c r="I136" s="17"/>
      <c r="J136" s="17"/>
      <c r="K136" s="17"/>
      <c r="L136" s="73"/>
    </row>
    <row r="137" spans="1:12">
      <c r="A137" s="360" t="s">
        <v>1793</v>
      </c>
      <c r="B137" s="89" t="s">
        <v>1793</v>
      </c>
      <c r="C137" s="82"/>
      <c r="D137" s="82"/>
      <c r="E137" s="85"/>
      <c r="F137" s="360" t="s">
        <v>1793</v>
      </c>
      <c r="G137" s="82"/>
      <c r="H137" s="233" t="s">
        <v>2890</v>
      </c>
      <c r="I137" s="362"/>
      <c r="J137" s="533" t="s">
        <v>2891</v>
      </c>
      <c r="K137" s="82"/>
      <c r="L137" s="96"/>
    </row>
    <row r="138" spans="1:12">
      <c r="A138" s="80" t="s">
        <v>1793</v>
      </c>
      <c r="B138" s="17" t="s">
        <v>2892</v>
      </c>
      <c r="C138" s="81"/>
      <c r="D138" s="293" t="s">
        <v>2893</v>
      </c>
      <c r="E138" s="83" t="s">
        <v>2894</v>
      </c>
      <c r="F138" s="278" t="s">
        <v>2895</v>
      </c>
      <c r="G138" s="293" t="s">
        <v>1150</v>
      </c>
      <c r="H138" s="81"/>
      <c r="I138" s="82"/>
      <c r="J138" s="293" t="s">
        <v>2896</v>
      </c>
      <c r="K138" s="293" t="s">
        <v>2897</v>
      </c>
      <c r="L138" s="83"/>
    </row>
    <row r="139" spans="1:12">
      <c r="A139" s="278" t="s">
        <v>1733</v>
      </c>
      <c r="B139" s="17" t="s">
        <v>2898</v>
      </c>
      <c r="C139" s="81"/>
      <c r="D139" s="293" t="s">
        <v>3070</v>
      </c>
      <c r="E139" s="83" t="s">
        <v>2899</v>
      </c>
      <c r="F139" s="278" t="s">
        <v>2900</v>
      </c>
      <c r="G139" s="293" t="s">
        <v>3079</v>
      </c>
      <c r="H139" s="293" t="s">
        <v>2901</v>
      </c>
      <c r="I139" s="293" t="s">
        <v>2902</v>
      </c>
      <c r="J139" s="293" t="s">
        <v>2903</v>
      </c>
      <c r="K139" s="293" t="s">
        <v>1845</v>
      </c>
      <c r="L139" s="239" t="s">
        <v>1733</v>
      </c>
    </row>
    <row r="140" spans="1:12">
      <c r="A140" s="278" t="s">
        <v>1736</v>
      </c>
      <c r="B140" s="17"/>
      <c r="C140" s="81"/>
      <c r="D140" s="293" t="s">
        <v>2904</v>
      </c>
      <c r="E140" s="83" t="s">
        <v>2905</v>
      </c>
      <c r="F140" s="80"/>
      <c r="G140" s="81"/>
      <c r="H140" s="81"/>
      <c r="I140" s="81"/>
      <c r="J140" s="293" t="s">
        <v>2906</v>
      </c>
      <c r="K140" s="81"/>
      <c r="L140" s="239" t="s">
        <v>1736</v>
      </c>
    </row>
    <row r="141" spans="1:12">
      <c r="A141" s="80"/>
      <c r="B141" s="17"/>
      <c r="C141" s="81"/>
      <c r="D141" s="81"/>
      <c r="E141" s="83"/>
      <c r="F141" s="80"/>
      <c r="G141" s="81"/>
      <c r="H141" s="81"/>
      <c r="I141" s="81"/>
      <c r="J141" s="293" t="s">
        <v>2907</v>
      </c>
      <c r="K141" s="81"/>
      <c r="L141" s="83"/>
    </row>
    <row r="142" spans="1:12">
      <c r="A142" s="80"/>
      <c r="B142" s="17"/>
      <c r="C142" s="81"/>
      <c r="D142" s="81"/>
      <c r="E142" s="83"/>
      <c r="F142" s="80"/>
      <c r="G142" s="81"/>
      <c r="H142" s="81"/>
      <c r="I142" s="81"/>
      <c r="J142" s="293" t="s">
        <v>2908</v>
      </c>
      <c r="K142" s="81"/>
      <c r="L142" s="83"/>
    </row>
    <row r="143" spans="1:12">
      <c r="A143" s="80"/>
      <c r="B143" s="292" t="s">
        <v>2909</v>
      </c>
      <c r="C143" s="118"/>
      <c r="D143" s="292" t="s">
        <v>3027</v>
      </c>
      <c r="E143" s="239" t="s">
        <v>3028</v>
      </c>
      <c r="F143" s="278" t="s">
        <v>3029</v>
      </c>
      <c r="G143" s="292" t="s">
        <v>2353</v>
      </c>
      <c r="H143" s="638" t="s">
        <v>2354</v>
      </c>
      <c r="I143" s="292" t="s">
        <v>2355</v>
      </c>
      <c r="J143" s="638" t="s">
        <v>2356</v>
      </c>
      <c r="K143" s="292" t="s">
        <v>2357</v>
      </c>
      <c r="L143" s="111"/>
    </row>
    <row r="144" spans="1:12">
      <c r="A144" s="332" t="s">
        <v>1741</v>
      </c>
      <c r="B144" s="363"/>
      <c r="C144" s="82"/>
      <c r="D144" s="374"/>
      <c r="E144" s="375"/>
      <c r="F144" s="376"/>
      <c r="G144" s="374"/>
      <c r="H144" s="374"/>
      <c r="I144" s="374"/>
      <c r="J144" s="377"/>
      <c r="K144" s="378"/>
      <c r="L144" s="655" t="s">
        <v>1741</v>
      </c>
    </row>
    <row r="145" spans="1:12">
      <c r="A145" s="278" t="s">
        <v>1742</v>
      </c>
      <c r="B145" s="17"/>
      <c r="C145" s="81"/>
      <c r="D145" s="364"/>
      <c r="E145" s="73"/>
      <c r="F145" s="80"/>
      <c r="G145" s="81"/>
      <c r="H145" s="81"/>
      <c r="I145" s="364"/>
      <c r="J145" s="364"/>
      <c r="K145" s="314"/>
      <c r="L145" s="372" t="s">
        <v>1742</v>
      </c>
    </row>
    <row r="146" spans="1:12">
      <c r="A146" s="278" t="s">
        <v>1743</v>
      </c>
      <c r="B146" s="17"/>
      <c r="C146" s="81"/>
      <c r="D146" s="348"/>
      <c r="E146" s="310"/>
      <c r="F146" s="80"/>
      <c r="G146" s="81"/>
      <c r="H146" s="81"/>
      <c r="I146" s="81"/>
      <c r="J146" s="348"/>
      <c r="K146" s="316"/>
      <c r="L146" s="372" t="s">
        <v>1743</v>
      </c>
    </row>
    <row r="147" spans="1:12">
      <c r="A147" s="278" t="s">
        <v>1744</v>
      </c>
      <c r="B147" s="17"/>
      <c r="C147" s="81"/>
      <c r="D147" s="348"/>
      <c r="E147" s="310"/>
      <c r="F147" s="80"/>
      <c r="G147" s="81"/>
      <c r="H147" s="81"/>
      <c r="I147" s="81"/>
      <c r="J147" s="348"/>
      <c r="K147" s="316"/>
      <c r="L147" s="372" t="s">
        <v>1744</v>
      </c>
    </row>
    <row r="148" spans="1:12">
      <c r="A148" s="278" t="s">
        <v>1745</v>
      </c>
      <c r="B148" s="17"/>
      <c r="C148" s="81"/>
      <c r="D148" s="348"/>
      <c r="E148" s="310"/>
      <c r="F148" s="80"/>
      <c r="G148" s="81"/>
      <c r="H148" s="81"/>
      <c r="I148" s="348"/>
      <c r="J148" s="348"/>
      <c r="K148" s="316"/>
      <c r="L148" s="372" t="s">
        <v>1745</v>
      </c>
    </row>
    <row r="149" spans="1:12">
      <c r="A149" s="278" t="s">
        <v>1746</v>
      </c>
      <c r="B149" s="17"/>
      <c r="C149" s="81"/>
      <c r="D149" s="348"/>
      <c r="E149" s="310"/>
      <c r="F149" s="80"/>
      <c r="G149" s="81"/>
      <c r="H149" s="81"/>
      <c r="I149" s="81"/>
      <c r="J149" s="348"/>
      <c r="K149" s="316"/>
      <c r="L149" s="372" t="s">
        <v>1746</v>
      </c>
    </row>
    <row r="150" spans="1:12">
      <c r="A150" s="278" t="s">
        <v>1747</v>
      </c>
      <c r="B150" s="17"/>
      <c r="C150" s="81"/>
      <c r="D150" s="348"/>
      <c r="E150" s="310"/>
      <c r="F150" s="80"/>
      <c r="G150" s="81"/>
      <c r="H150" s="81"/>
      <c r="I150" s="81"/>
      <c r="J150" s="348"/>
      <c r="K150" s="316"/>
      <c r="L150" s="372" t="s">
        <v>1747</v>
      </c>
    </row>
    <row r="151" spans="1:12">
      <c r="A151" s="278" t="s">
        <v>1748</v>
      </c>
      <c r="B151" s="292" t="s">
        <v>1193</v>
      </c>
      <c r="C151" s="81"/>
      <c r="D151" s="251">
        <f>SUM(D145:D150)</f>
        <v>0</v>
      </c>
      <c r="E151" s="249">
        <f>SUM(E145:E150)</f>
        <v>0</v>
      </c>
      <c r="F151" s="80"/>
      <c r="G151" s="81"/>
      <c r="H151" s="81"/>
      <c r="I151" s="81"/>
      <c r="J151" s="251">
        <f>SUM(J145:J150)</f>
        <v>0</v>
      </c>
      <c r="K151" s="251">
        <f>SUM(K145:K150)</f>
        <v>0</v>
      </c>
      <c r="L151" s="372" t="s">
        <v>1748</v>
      </c>
    </row>
    <row r="152" spans="1:12">
      <c r="A152" s="278" t="s">
        <v>1749</v>
      </c>
      <c r="B152" s="17"/>
      <c r="C152" s="81"/>
      <c r="D152" s="379"/>
      <c r="E152" s="380"/>
      <c r="F152" s="381"/>
      <c r="G152" s="379"/>
      <c r="H152" s="379"/>
      <c r="I152" s="379"/>
      <c r="J152" s="379"/>
      <c r="K152" s="382"/>
      <c r="L152" s="372" t="s">
        <v>1749</v>
      </c>
    </row>
    <row r="153" spans="1:12">
      <c r="A153" s="278" t="s">
        <v>1750</v>
      </c>
      <c r="B153" s="294"/>
      <c r="C153" s="81"/>
      <c r="D153" s="379"/>
      <c r="E153" s="380"/>
      <c r="F153" s="381"/>
      <c r="G153" s="379"/>
      <c r="H153" s="379"/>
      <c r="I153" s="379"/>
      <c r="J153" s="379"/>
      <c r="K153" s="382"/>
      <c r="L153" s="372" t="s">
        <v>1750</v>
      </c>
    </row>
    <row r="154" spans="1:12">
      <c r="A154" s="278" t="s">
        <v>1751</v>
      </c>
      <c r="B154" s="17"/>
      <c r="C154" s="81"/>
      <c r="D154" s="364"/>
      <c r="E154" s="315"/>
      <c r="F154" s="80"/>
      <c r="G154" s="81"/>
      <c r="H154" s="81"/>
      <c r="I154" s="81"/>
      <c r="J154" s="364"/>
      <c r="K154" s="314"/>
      <c r="L154" s="372" t="s">
        <v>1751</v>
      </c>
    </row>
    <row r="155" spans="1:12">
      <c r="A155" s="278" t="s">
        <v>1752</v>
      </c>
      <c r="B155" s="17"/>
      <c r="C155" s="81"/>
      <c r="D155" s="348"/>
      <c r="E155" s="310"/>
      <c r="F155" s="80"/>
      <c r="G155" s="81"/>
      <c r="H155" s="81"/>
      <c r="I155" s="81"/>
      <c r="J155" s="348"/>
      <c r="K155" s="316"/>
      <c r="L155" s="372" t="s">
        <v>1752</v>
      </c>
    </row>
    <row r="156" spans="1:12">
      <c r="A156" s="278" t="s">
        <v>1753</v>
      </c>
      <c r="B156" s="17"/>
      <c r="C156" s="81"/>
      <c r="D156" s="348"/>
      <c r="E156" s="310"/>
      <c r="F156" s="80"/>
      <c r="G156" s="81"/>
      <c r="H156" s="81"/>
      <c r="I156" s="81"/>
      <c r="J156" s="348"/>
      <c r="K156" s="316"/>
      <c r="L156" s="372" t="s">
        <v>1753</v>
      </c>
    </row>
    <row r="157" spans="1:12">
      <c r="A157" s="278" t="s">
        <v>1754</v>
      </c>
      <c r="B157" s="17"/>
      <c r="C157" s="81"/>
      <c r="D157" s="348"/>
      <c r="E157" s="310"/>
      <c r="F157" s="80"/>
      <c r="G157" s="81"/>
      <c r="H157" s="81"/>
      <c r="I157" s="81"/>
      <c r="J157" s="348"/>
      <c r="K157" s="316"/>
      <c r="L157" s="372" t="s">
        <v>1754</v>
      </c>
    </row>
    <row r="158" spans="1:12">
      <c r="A158" s="278" t="s">
        <v>1755</v>
      </c>
      <c r="B158" s="17"/>
      <c r="C158" s="81"/>
      <c r="D158" s="348"/>
      <c r="E158" s="310"/>
      <c r="F158" s="80"/>
      <c r="G158" s="81"/>
      <c r="H158" s="81"/>
      <c r="I158" s="81"/>
      <c r="J158" s="348"/>
      <c r="K158" s="316"/>
      <c r="L158" s="372" t="s">
        <v>1755</v>
      </c>
    </row>
    <row r="159" spans="1:12">
      <c r="A159" s="278" t="s">
        <v>1756</v>
      </c>
      <c r="B159" s="17"/>
      <c r="C159" s="81"/>
      <c r="D159" s="348"/>
      <c r="E159" s="310"/>
      <c r="F159" s="80"/>
      <c r="G159" s="81"/>
      <c r="H159" s="81"/>
      <c r="I159" s="81"/>
      <c r="J159" s="348"/>
      <c r="K159" s="316"/>
      <c r="L159" s="372" t="s">
        <v>1756</v>
      </c>
    </row>
    <row r="160" spans="1:12">
      <c r="A160" s="278" t="s">
        <v>1757</v>
      </c>
      <c r="B160" s="17"/>
      <c r="C160" s="81"/>
      <c r="D160" s="348"/>
      <c r="E160" s="310"/>
      <c r="F160" s="80"/>
      <c r="G160" s="81"/>
      <c r="H160" s="81"/>
      <c r="I160" s="81"/>
      <c r="J160" s="348"/>
      <c r="K160" s="316"/>
      <c r="L160" s="372" t="s">
        <v>1757</v>
      </c>
    </row>
    <row r="161" spans="1:12">
      <c r="A161" s="278" t="s">
        <v>1758</v>
      </c>
      <c r="B161" s="17"/>
      <c r="C161" s="81"/>
      <c r="D161" s="348"/>
      <c r="E161" s="310"/>
      <c r="F161" s="80"/>
      <c r="G161" s="81"/>
      <c r="H161" s="81"/>
      <c r="I161" s="81"/>
      <c r="J161" s="348"/>
      <c r="K161" s="316"/>
      <c r="L161" s="372" t="s">
        <v>1758</v>
      </c>
    </row>
    <row r="162" spans="1:12">
      <c r="A162" s="278" t="s">
        <v>1759</v>
      </c>
      <c r="B162" s="17"/>
      <c r="C162" s="81"/>
      <c r="D162" s="348"/>
      <c r="E162" s="310"/>
      <c r="F162" s="80"/>
      <c r="G162" s="81"/>
      <c r="H162" s="81"/>
      <c r="I162" s="81"/>
      <c r="J162" s="348"/>
      <c r="K162" s="316"/>
      <c r="L162" s="372" t="s">
        <v>1759</v>
      </c>
    </row>
    <row r="163" spans="1:12">
      <c r="A163" s="278" t="s">
        <v>1760</v>
      </c>
      <c r="B163" s="17"/>
      <c r="C163" s="81"/>
      <c r="D163" s="348"/>
      <c r="E163" s="310"/>
      <c r="F163" s="80"/>
      <c r="G163" s="81"/>
      <c r="H163" s="81"/>
      <c r="I163" s="81"/>
      <c r="J163" s="348"/>
      <c r="K163" s="316"/>
      <c r="L163" s="372" t="s">
        <v>1760</v>
      </c>
    </row>
    <row r="164" spans="1:12">
      <c r="A164" s="278" t="s">
        <v>591</v>
      </c>
      <c r="B164" s="17"/>
      <c r="C164" s="81"/>
      <c r="D164" s="348"/>
      <c r="E164" s="310"/>
      <c r="F164" s="80"/>
      <c r="G164" s="81"/>
      <c r="H164" s="81"/>
      <c r="I164" s="81"/>
      <c r="J164" s="348"/>
      <c r="K164" s="316"/>
      <c r="L164" s="372" t="s">
        <v>591</v>
      </c>
    </row>
    <row r="165" spans="1:12">
      <c r="A165" s="278" t="s">
        <v>592</v>
      </c>
      <c r="B165" s="17"/>
      <c r="C165" s="81"/>
      <c r="D165" s="348"/>
      <c r="E165" s="310"/>
      <c r="F165" s="80"/>
      <c r="G165" s="81"/>
      <c r="H165" s="81"/>
      <c r="I165" s="81"/>
      <c r="J165" s="348"/>
      <c r="K165" s="316"/>
      <c r="L165" s="372" t="s">
        <v>592</v>
      </c>
    </row>
    <row r="166" spans="1:12">
      <c r="A166" s="278" t="s">
        <v>593</v>
      </c>
      <c r="B166" s="17"/>
      <c r="C166" s="81"/>
      <c r="D166" s="348"/>
      <c r="E166" s="310"/>
      <c r="F166" s="80"/>
      <c r="G166" s="81"/>
      <c r="H166" s="81"/>
      <c r="I166" s="81"/>
      <c r="J166" s="348"/>
      <c r="K166" s="316"/>
      <c r="L166" s="372" t="s">
        <v>593</v>
      </c>
    </row>
    <row r="167" spans="1:12">
      <c r="A167" s="278" t="s">
        <v>594</v>
      </c>
      <c r="B167" s="17"/>
      <c r="C167" s="81"/>
      <c r="D167" s="348"/>
      <c r="E167" s="310"/>
      <c r="F167" s="80"/>
      <c r="G167" s="81"/>
      <c r="H167" s="81"/>
      <c r="I167" s="81"/>
      <c r="J167" s="348"/>
      <c r="K167" s="316"/>
      <c r="L167" s="372" t="s">
        <v>594</v>
      </c>
    </row>
    <row r="168" spans="1:12">
      <c r="A168" s="278" t="s">
        <v>595</v>
      </c>
      <c r="B168" s="17"/>
      <c r="C168" s="81"/>
      <c r="D168" s="348"/>
      <c r="E168" s="310"/>
      <c r="F168" s="80"/>
      <c r="G168" s="81"/>
      <c r="H168" s="81"/>
      <c r="I168" s="81"/>
      <c r="J168" s="348"/>
      <c r="K168" s="316"/>
      <c r="L168" s="372" t="s">
        <v>595</v>
      </c>
    </row>
    <row r="169" spans="1:12">
      <c r="A169" s="278" t="s">
        <v>596</v>
      </c>
      <c r="B169" s="17"/>
      <c r="C169" s="81"/>
      <c r="D169" s="348"/>
      <c r="E169" s="310"/>
      <c r="F169" s="80"/>
      <c r="G169" s="81"/>
      <c r="H169" s="81"/>
      <c r="I169" s="81"/>
      <c r="J169" s="348"/>
      <c r="K169" s="316"/>
      <c r="L169" s="372" t="s">
        <v>596</v>
      </c>
    </row>
    <row r="170" spans="1:12">
      <c r="A170" s="278" t="s">
        <v>597</v>
      </c>
      <c r="B170" s="17"/>
      <c r="C170" s="81"/>
      <c r="D170" s="348"/>
      <c r="E170" s="310"/>
      <c r="F170" s="80"/>
      <c r="G170" s="81"/>
      <c r="H170" s="81"/>
      <c r="I170" s="81"/>
      <c r="J170" s="348"/>
      <c r="K170" s="316"/>
      <c r="L170" s="372" t="s">
        <v>597</v>
      </c>
    </row>
    <row r="171" spans="1:12">
      <c r="A171" s="278" t="s">
        <v>2378</v>
      </c>
      <c r="B171" s="17"/>
      <c r="C171" s="81"/>
      <c r="D171" s="348"/>
      <c r="E171" s="310"/>
      <c r="F171" s="80"/>
      <c r="G171" s="81"/>
      <c r="H171" s="81"/>
      <c r="I171" s="81"/>
      <c r="J171" s="348"/>
      <c r="K171" s="316"/>
      <c r="L171" s="372" t="s">
        <v>2378</v>
      </c>
    </row>
    <row r="172" spans="1:12">
      <c r="A172" s="278" t="s">
        <v>2379</v>
      </c>
      <c r="B172" s="17"/>
      <c r="C172" s="81"/>
      <c r="D172" s="348"/>
      <c r="E172" s="310"/>
      <c r="F172" s="80"/>
      <c r="G172" s="81"/>
      <c r="H172" s="81"/>
      <c r="I172" s="81"/>
      <c r="J172" s="348"/>
      <c r="K172" s="316"/>
      <c r="L172" s="372" t="s">
        <v>2379</v>
      </c>
    </row>
    <row r="173" spans="1:12">
      <c r="A173" s="278" t="s">
        <v>2380</v>
      </c>
      <c r="B173" s="17"/>
      <c r="C173" s="81"/>
      <c r="D173" s="348"/>
      <c r="E173" s="310"/>
      <c r="F173" s="80"/>
      <c r="G173" s="81"/>
      <c r="H173" s="81"/>
      <c r="I173" s="81"/>
      <c r="J173" s="348"/>
      <c r="K173" s="316"/>
      <c r="L173" s="372" t="s">
        <v>2380</v>
      </c>
    </row>
    <row r="174" spans="1:12">
      <c r="A174" s="278" t="s">
        <v>2381</v>
      </c>
      <c r="B174" s="17"/>
      <c r="C174" s="81"/>
      <c r="D174" s="348"/>
      <c r="E174" s="310"/>
      <c r="F174" s="80"/>
      <c r="G174" s="81"/>
      <c r="H174" s="81"/>
      <c r="I174" s="81"/>
      <c r="J174" s="348"/>
      <c r="K174" s="316"/>
      <c r="L174" s="372" t="s">
        <v>2381</v>
      </c>
    </row>
    <row r="175" spans="1:12">
      <c r="A175" s="278" t="s">
        <v>2382</v>
      </c>
      <c r="B175" s="17"/>
      <c r="C175" s="81"/>
      <c r="D175" s="348"/>
      <c r="E175" s="310"/>
      <c r="F175" s="80"/>
      <c r="G175" s="81"/>
      <c r="H175" s="81"/>
      <c r="I175" s="81"/>
      <c r="J175" s="348"/>
      <c r="K175" s="316"/>
      <c r="L175" s="372" t="s">
        <v>2382</v>
      </c>
    </row>
    <row r="176" spans="1:12">
      <c r="A176" s="278">
        <v>33</v>
      </c>
      <c r="B176" s="17"/>
      <c r="C176" s="81"/>
      <c r="D176" s="348"/>
      <c r="E176" s="310"/>
      <c r="F176" s="80"/>
      <c r="G176" s="81"/>
      <c r="H176" s="81"/>
      <c r="I176" s="81"/>
      <c r="J176" s="348"/>
      <c r="K176" s="316"/>
      <c r="L176" s="372">
        <v>33</v>
      </c>
    </row>
    <row r="177" spans="1:12">
      <c r="A177" s="278">
        <v>34</v>
      </c>
      <c r="B177" s="17"/>
      <c r="C177" s="81"/>
      <c r="D177" s="348"/>
      <c r="E177" s="310"/>
      <c r="F177" s="80"/>
      <c r="G177" s="81"/>
      <c r="H177" s="81"/>
      <c r="I177" s="81"/>
      <c r="J177" s="348"/>
      <c r="K177" s="316"/>
      <c r="L177" s="372">
        <v>34</v>
      </c>
    </row>
    <row r="178" spans="1:12">
      <c r="A178" s="278">
        <v>35</v>
      </c>
      <c r="B178" s="17"/>
      <c r="C178" s="81"/>
      <c r="D178" s="348"/>
      <c r="E178" s="310"/>
      <c r="F178" s="80"/>
      <c r="G178" s="81"/>
      <c r="H178" s="81"/>
      <c r="I178" s="81"/>
      <c r="J178" s="348"/>
      <c r="K178" s="316"/>
      <c r="L178" s="372">
        <v>35</v>
      </c>
    </row>
    <row r="179" spans="1:12">
      <c r="A179" s="278">
        <v>36</v>
      </c>
      <c r="B179" s="17"/>
      <c r="C179" s="81"/>
      <c r="D179" s="348"/>
      <c r="E179" s="310"/>
      <c r="F179" s="80"/>
      <c r="G179" s="81"/>
      <c r="H179" s="81"/>
      <c r="I179" s="81"/>
      <c r="J179" s="348"/>
      <c r="K179" s="316"/>
      <c r="L179" s="372">
        <v>36</v>
      </c>
    </row>
    <row r="180" spans="1:12">
      <c r="A180" s="278">
        <v>37</v>
      </c>
      <c r="B180" s="17"/>
      <c r="C180" s="81"/>
      <c r="D180" s="348"/>
      <c r="E180" s="310"/>
      <c r="F180" s="80"/>
      <c r="G180" s="81"/>
      <c r="H180" s="81"/>
      <c r="I180" s="81"/>
      <c r="J180" s="348"/>
      <c r="K180" s="316"/>
      <c r="L180" s="372">
        <v>37</v>
      </c>
    </row>
    <row r="181" spans="1:12">
      <c r="A181" s="278">
        <v>38</v>
      </c>
      <c r="B181" s="17"/>
      <c r="C181" s="81"/>
      <c r="D181" s="348"/>
      <c r="E181" s="310"/>
      <c r="F181" s="80"/>
      <c r="G181" s="81"/>
      <c r="H181" s="81"/>
      <c r="I181" s="81"/>
      <c r="J181" s="348"/>
      <c r="K181" s="316"/>
      <c r="L181" s="372">
        <v>38</v>
      </c>
    </row>
    <row r="182" spans="1:12">
      <c r="A182" s="278">
        <v>39</v>
      </c>
      <c r="B182" s="17"/>
      <c r="C182" s="81"/>
      <c r="D182" s="348"/>
      <c r="E182" s="310"/>
      <c r="F182" s="80"/>
      <c r="G182" s="81"/>
      <c r="H182" s="81"/>
      <c r="I182" s="81"/>
      <c r="J182" s="348"/>
      <c r="K182" s="316"/>
      <c r="L182" s="372">
        <v>39</v>
      </c>
    </row>
    <row r="183" spans="1:12">
      <c r="A183" s="278">
        <v>40</v>
      </c>
      <c r="B183" s="17"/>
      <c r="C183" s="81"/>
      <c r="D183" s="348"/>
      <c r="E183" s="310"/>
      <c r="F183" s="80"/>
      <c r="G183" s="81"/>
      <c r="H183" s="81"/>
      <c r="I183" s="81"/>
      <c r="J183" s="348"/>
      <c r="K183" s="316"/>
      <c r="L183" s="372">
        <v>40</v>
      </c>
    </row>
    <row r="184" spans="1:12">
      <c r="A184" s="278">
        <v>41</v>
      </c>
      <c r="B184" s="17"/>
      <c r="C184" s="81"/>
      <c r="D184" s="348"/>
      <c r="E184" s="310"/>
      <c r="F184" s="80"/>
      <c r="G184" s="81"/>
      <c r="H184" s="81"/>
      <c r="I184" s="81"/>
      <c r="J184" s="348"/>
      <c r="K184" s="316"/>
      <c r="L184" s="372">
        <v>41</v>
      </c>
    </row>
    <row r="185" spans="1:12">
      <c r="A185" s="278">
        <v>42</v>
      </c>
      <c r="B185" s="17"/>
      <c r="C185" s="81"/>
      <c r="D185" s="348"/>
      <c r="E185" s="310"/>
      <c r="F185" s="80"/>
      <c r="G185" s="81"/>
      <c r="H185" s="81"/>
      <c r="I185" s="81"/>
      <c r="J185" s="348"/>
      <c r="K185" s="316"/>
      <c r="L185" s="372">
        <v>42</v>
      </c>
    </row>
    <row r="186" spans="1:12">
      <c r="A186" s="278">
        <v>43</v>
      </c>
      <c r="B186" s="17"/>
      <c r="C186" s="81"/>
      <c r="D186" s="348"/>
      <c r="E186" s="310"/>
      <c r="F186" s="80"/>
      <c r="G186" s="81"/>
      <c r="H186" s="81"/>
      <c r="I186" s="81"/>
      <c r="J186" s="348"/>
      <c r="K186" s="316"/>
      <c r="L186" s="372">
        <v>43</v>
      </c>
    </row>
    <row r="187" spans="1:12">
      <c r="A187" s="278">
        <v>44</v>
      </c>
      <c r="B187" s="17"/>
      <c r="C187" s="81"/>
      <c r="D187" s="348"/>
      <c r="E187" s="310"/>
      <c r="F187" s="80"/>
      <c r="G187" s="81"/>
      <c r="H187" s="81"/>
      <c r="I187" s="81"/>
      <c r="J187" s="348"/>
      <c r="K187" s="316"/>
      <c r="L187" s="372">
        <v>44</v>
      </c>
    </row>
    <row r="188" spans="1:12">
      <c r="A188" s="278">
        <v>45</v>
      </c>
      <c r="B188" s="292" t="s">
        <v>1193</v>
      </c>
      <c r="C188" s="81"/>
      <c r="D188" s="251">
        <f>SUM(D154:D187)</f>
        <v>0</v>
      </c>
      <c r="E188" s="249">
        <f>SUM(E154:E187)</f>
        <v>0</v>
      </c>
      <c r="F188" s="80"/>
      <c r="G188" s="81"/>
      <c r="H188" s="81"/>
      <c r="I188" s="81"/>
      <c r="J188" s="251">
        <f>SUM(J154:J187)</f>
        <v>0</v>
      </c>
      <c r="K188" s="251">
        <f>SUM(K154:K187)</f>
        <v>0</v>
      </c>
      <c r="L188" s="372">
        <v>45</v>
      </c>
    </row>
    <row r="189" spans="1:12">
      <c r="A189" s="278">
        <v>46</v>
      </c>
      <c r="B189" s="17"/>
      <c r="C189" s="81"/>
      <c r="D189" s="81"/>
      <c r="E189" s="73"/>
      <c r="F189" s="80"/>
      <c r="G189" s="81"/>
      <c r="H189" s="81"/>
      <c r="I189" s="81"/>
      <c r="J189" s="81"/>
      <c r="K189" s="78"/>
      <c r="L189" s="372">
        <v>46</v>
      </c>
    </row>
    <row r="190" spans="1:12">
      <c r="A190" s="278">
        <v>47</v>
      </c>
      <c r="B190" s="17"/>
      <c r="C190" s="81"/>
      <c r="D190" s="81"/>
      <c r="E190" s="73"/>
      <c r="F190" s="80"/>
      <c r="G190" s="81"/>
      <c r="H190" s="81"/>
      <c r="I190" s="81"/>
      <c r="J190" s="81"/>
      <c r="K190" s="78"/>
      <c r="L190" s="372">
        <v>47</v>
      </c>
    </row>
    <row r="191" spans="1:12" ht="15.75" thickBot="1">
      <c r="A191" s="286">
        <v>48</v>
      </c>
      <c r="B191" s="113"/>
      <c r="C191" s="113"/>
      <c r="D191" s="307"/>
      <c r="E191" s="290"/>
      <c r="F191" s="365"/>
      <c r="G191" s="330"/>
      <c r="H191" s="330"/>
      <c r="I191" s="366"/>
      <c r="J191" s="307"/>
      <c r="K191" s="307"/>
      <c r="L191" s="373">
        <v>48</v>
      </c>
    </row>
    <row r="192" spans="1:12">
      <c r="A192" s="17" t="str">
        <f>A64</f>
        <v xml:space="preserve"> FERC FORM NO.1 (ED. 12-96) NYPSC Modified-96</v>
      </c>
      <c r="B192" s="17"/>
      <c r="C192" s="17"/>
      <c r="D192" s="17"/>
      <c r="E192" s="17"/>
      <c r="F192" s="17" t="str">
        <f>A64</f>
        <v xml:space="preserve"> FERC FORM NO.1 (ED. 12-96) NYPSC Modified-96</v>
      </c>
      <c r="G192" s="17"/>
      <c r="H192" s="17"/>
      <c r="I192" s="17"/>
      <c r="J192" s="17"/>
      <c r="K192" s="17"/>
      <c r="L192" s="17"/>
    </row>
    <row r="193" spans="1:12">
      <c r="A193" s="69" t="s">
        <v>3348</v>
      </c>
      <c r="B193" s="69"/>
      <c r="C193" s="69"/>
      <c r="D193" s="69"/>
      <c r="E193" s="69"/>
      <c r="F193" s="69" t="s">
        <v>3349</v>
      </c>
      <c r="G193" s="69"/>
      <c r="H193" s="69"/>
      <c r="I193" s="69"/>
      <c r="J193" s="69"/>
      <c r="K193" s="69"/>
      <c r="L193" s="69"/>
    </row>
    <row r="194" spans="1:12">
      <c r="A194" s="17"/>
      <c r="B194" s="17"/>
      <c r="C194" s="17"/>
      <c r="D194" s="17"/>
      <c r="E194" s="17"/>
      <c r="F194" s="17"/>
      <c r="G194" s="17"/>
      <c r="H194" s="17"/>
      <c r="I194" s="17"/>
      <c r="J194" s="17"/>
      <c r="K194" s="17"/>
      <c r="L194" s="17"/>
    </row>
    <row r="195" spans="1:12">
      <c r="A195" s="17"/>
      <c r="B195" s="17"/>
      <c r="C195" s="17"/>
      <c r="D195" s="17"/>
      <c r="E195" s="17"/>
      <c r="F195" s="17"/>
      <c r="G195" s="17"/>
      <c r="H195" s="17"/>
      <c r="I195" s="17"/>
      <c r="J195" s="17"/>
      <c r="K195" s="17"/>
      <c r="L195" s="17"/>
    </row>
    <row r="196" spans="1:12">
      <c r="A196" s="17"/>
      <c r="B196" s="17"/>
      <c r="C196" s="17"/>
      <c r="D196" s="17"/>
      <c r="E196" s="17"/>
      <c r="F196" s="17"/>
      <c r="G196" s="17"/>
      <c r="H196" s="17"/>
      <c r="I196" s="17"/>
      <c r="J196" s="17"/>
      <c r="K196" s="17"/>
      <c r="L196" s="17"/>
    </row>
    <row r="197" spans="1:12">
      <c r="A197" s="17"/>
      <c r="B197" s="17"/>
      <c r="C197" s="17"/>
      <c r="D197" s="17"/>
      <c r="E197" s="17"/>
      <c r="F197" s="17"/>
      <c r="G197" s="17"/>
      <c r="H197" s="17"/>
      <c r="I197" s="17"/>
      <c r="J197" s="17"/>
      <c r="K197" s="17"/>
      <c r="L197" s="17"/>
    </row>
    <row r="198" spans="1:12">
      <c r="A198" s="17"/>
      <c r="B198" s="17"/>
      <c r="C198" s="17"/>
      <c r="D198" s="17"/>
      <c r="E198" s="17"/>
      <c r="F198" s="17"/>
      <c r="G198" s="17"/>
      <c r="H198" s="17"/>
      <c r="I198" s="17"/>
      <c r="J198" s="17"/>
      <c r="K198" s="17"/>
      <c r="L198" s="17"/>
    </row>
    <row r="199" spans="1:12">
      <c r="A199" s="17"/>
      <c r="B199" s="17"/>
      <c r="C199" s="17"/>
      <c r="D199" s="17"/>
      <c r="E199" s="17"/>
      <c r="F199" s="17"/>
      <c r="G199" s="17"/>
      <c r="H199" s="17"/>
      <c r="I199" s="17"/>
      <c r="J199" s="17"/>
      <c r="K199" s="17"/>
      <c r="L199" s="17"/>
    </row>
    <row r="200" spans="1:12">
      <c r="A200" s="17"/>
      <c r="B200" s="17"/>
      <c r="C200" s="17"/>
      <c r="D200" s="17"/>
      <c r="E200" s="17"/>
      <c r="F200" s="17"/>
      <c r="G200" s="17"/>
      <c r="H200" s="17"/>
      <c r="I200" s="17"/>
      <c r="J200" s="17"/>
      <c r="K200" s="17"/>
      <c r="L200" s="17"/>
    </row>
    <row r="201" spans="1:12">
      <c r="A201" s="17"/>
      <c r="B201" s="17"/>
      <c r="C201" s="17"/>
      <c r="D201" s="17"/>
      <c r="E201" s="17"/>
      <c r="F201" s="17"/>
      <c r="G201" s="17"/>
      <c r="H201" s="17"/>
      <c r="I201" s="17"/>
      <c r="J201" s="17"/>
      <c r="K201" s="17"/>
      <c r="L201" s="17"/>
    </row>
    <row r="202" spans="1:12">
      <c r="A202" s="17"/>
      <c r="B202" s="17"/>
      <c r="C202" s="17"/>
      <c r="D202" s="17"/>
      <c r="E202" s="17"/>
      <c r="F202" s="17"/>
      <c r="G202" s="17"/>
      <c r="H202" s="17"/>
      <c r="I202" s="17"/>
      <c r="J202" s="17"/>
      <c r="K202" s="17"/>
      <c r="L202" s="17"/>
    </row>
    <row r="203" spans="1:12">
      <c r="A203" s="17"/>
      <c r="B203" s="17"/>
      <c r="C203" s="17"/>
      <c r="D203" s="17"/>
      <c r="E203" s="17"/>
      <c r="F203" s="17"/>
      <c r="G203" s="17"/>
      <c r="H203" s="17"/>
      <c r="I203" s="17"/>
      <c r="J203" s="17"/>
      <c r="K203" s="17"/>
      <c r="L203" s="17"/>
    </row>
    <row r="204" spans="1:12">
      <c r="A204" s="17"/>
      <c r="B204" s="17"/>
      <c r="C204" s="17"/>
      <c r="D204" s="17"/>
      <c r="E204" s="17"/>
      <c r="F204" s="17"/>
      <c r="G204" s="17"/>
      <c r="H204" s="17"/>
      <c r="I204" s="17"/>
      <c r="J204" s="17"/>
      <c r="K204" s="17"/>
      <c r="L204" s="17"/>
    </row>
    <row r="205" spans="1:12">
      <c r="A205" s="17"/>
      <c r="B205" s="17"/>
      <c r="C205" s="17"/>
      <c r="D205" s="17"/>
      <c r="E205" s="17"/>
      <c r="F205" s="17"/>
      <c r="G205" s="17"/>
      <c r="H205" s="17"/>
      <c r="I205" s="17"/>
      <c r="J205" s="17"/>
      <c r="K205" s="17"/>
      <c r="L205" s="17"/>
    </row>
    <row r="206" spans="1:12">
      <c r="A206" s="17"/>
      <c r="B206" s="17"/>
      <c r="C206" s="17"/>
      <c r="D206" s="17"/>
      <c r="E206" s="17"/>
      <c r="F206" s="17"/>
      <c r="G206" s="17"/>
      <c r="H206" s="17"/>
      <c r="I206" s="17"/>
      <c r="J206" s="17"/>
      <c r="K206" s="17"/>
      <c r="L206" s="17"/>
    </row>
    <row r="207" spans="1:12">
      <c r="A207" s="17"/>
      <c r="B207" s="17"/>
      <c r="C207" s="17"/>
      <c r="D207" s="17"/>
      <c r="E207" s="17"/>
      <c r="F207" s="17"/>
      <c r="G207" s="17"/>
      <c r="H207" s="17"/>
      <c r="I207" s="17"/>
      <c r="J207" s="17"/>
      <c r="K207" s="17"/>
      <c r="L207" s="17"/>
    </row>
    <row r="208" spans="1:12">
      <c r="A208" s="17"/>
      <c r="B208" s="17"/>
      <c r="C208" s="17"/>
      <c r="D208" s="17"/>
      <c r="E208" s="17"/>
      <c r="F208" s="17"/>
      <c r="G208" s="17"/>
      <c r="H208" s="17"/>
      <c r="I208" s="17"/>
      <c r="J208" s="17"/>
      <c r="K208" s="17"/>
      <c r="L208" s="17"/>
    </row>
    <row r="209" spans="1:12">
      <c r="A209" s="17"/>
      <c r="B209" s="17"/>
      <c r="C209" s="17"/>
      <c r="D209" s="17"/>
      <c r="E209" s="17"/>
      <c r="F209" s="17"/>
      <c r="G209" s="17"/>
      <c r="H209" s="17"/>
      <c r="I209" s="17"/>
      <c r="J209" s="17"/>
      <c r="K209" s="17"/>
      <c r="L209" s="17"/>
    </row>
    <row r="210" spans="1:12">
      <c r="A210" s="17"/>
      <c r="B210" s="17"/>
      <c r="C210" s="17"/>
      <c r="D210" s="17"/>
      <c r="E210" s="17"/>
      <c r="F210" s="17"/>
      <c r="G210" s="17"/>
      <c r="H210" s="17"/>
      <c r="I210" s="17"/>
      <c r="J210" s="17"/>
      <c r="K210" s="17"/>
      <c r="L210" s="17"/>
    </row>
    <row r="211" spans="1:12">
      <c r="A211" s="17"/>
      <c r="B211" s="17"/>
      <c r="C211" s="17"/>
      <c r="D211" s="17"/>
      <c r="E211" s="17"/>
      <c r="F211" s="17"/>
      <c r="G211" s="17"/>
      <c r="H211" s="17"/>
      <c r="I211" s="17"/>
      <c r="J211" s="17"/>
      <c r="K211" s="17"/>
      <c r="L211" s="17"/>
    </row>
    <row r="212" spans="1:12">
      <c r="A212" s="17"/>
      <c r="B212" s="17"/>
      <c r="C212" s="17"/>
      <c r="D212" s="17"/>
      <c r="E212" s="17"/>
      <c r="F212" s="17"/>
      <c r="G212" s="17"/>
      <c r="H212" s="17"/>
      <c r="I212" s="17"/>
      <c r="J212" s="17"/>
      <c r="K212" s="17"/>
      <c r="L212" s="17"/>
    </row>
    <row r="213" spans="1:12">
      <c r="A213" s="17"/>
      <c r="B213" s="17"/>
      <c r="C213" s="17"/>
      <c r="D213" s="17"/>
      <c r="E213" s="17"/>
      <c r="F213" s="17"/>
      <c r="G213" s="17"/>
      <c r="H213" s="17"/>
      <c r="I213" s="17"/>
      <c r="J213" s="17"/>
      <c r="K213" s="17"/>
      <c r="L213" s="17"/>
    </row>
    <row r="214" spans="1:12">
      <c r="A214" s="17"/>
      <c r="B214" s="17"/>
      <c r="C214" s="17"/>
      <c r="D214" s="17"/>
      <c r="E214" s="17"/>
      <c r="F214" s="17"/>
      <c r="G214" s="17"/>
      <c r="H214" s="17"/>
      <c r="I214" s="17"/>
      <c r="J214" s="17"/>
      <c r="K214" s="17"/>
      <c r="L214" s="17"/>
    </row>
    <row r="215" spans="1:12">
      <c r="A215" s="17"/>
      <c r="B215" s="17"/>
      <c r="C215" s="17"/>
      <c r="D215" s="17"/>
      <c r="E215" s="17"/>
      <c r="F215" s="17"/>
      <c r="G215" s="17"/>
      <c r="H215" s="17"/>
      <c r="I215" s="17"/>
      <c r="J215" s="17"/>
      <c r="K215" s="17"/>
      <c r="L215" s="17"/>
    </row>
    <row r="216" spans="1:12">
      <c r="A216" s="17"/>
      <c r="B216" s="17"/>
      <c r="C216" s="17"/>
      <c r="D216" s="17"/>
      <c r="E216" s="17"/>
      <c r="F216" s="17"/>
      <c r="G216" s="17"/>
      <c r="H216" s="17"/>
      <c r="I216" s="17"/>
      <c r="J216" s="17"/>
      <c r="K216" s="17"/>
      <c r="L216" s="17"/>
    </row>
    <row r="217" spans="1:12">
      <c r="A217" s="17"/>
      <c r="B217" s="17"/>
      <c r="C217" s="17"/>
      <c r="D217" s="17"/>
      <c r="E217" s="17"/>
      <c r="F217" s="17"/>
      <c r="G217" s="17"/>
      <c r="H217" s="17"/>
      <c r="I217" s="17"/>
      <c r="J217" s="17"/>
      <c r="K217" s="17"/>
      <c r="L217" s="17"/>
    </row>
    <row r="218" spans="1:12">
      <c r="A218" s="17"/>
      <c r="B218" s="17"/>
      <c r="C218" s="17"/>
      <c r="D218" s="17"/>
      <c r="E218" s="17"/>
      <c r="F218" s="17"/>
      <c r="G218" s="17"/>
      <c r="H218" s="17"/>
      <c r="I218" s="17"/>
      <c r="J218" s="17"/>
      <c r="K218" s="17"/>
      <c r="L218" s="17"/>
    </row>
    <row r="219" spans="1:12">
      <c r="A219" s="17"/>
      <c r="B219" s="17"/>
      <c r="C219" s="17"/>
      <c r="D219" s="17"/>
      <c r="E219" s="17"/>
      <c r="F219" s="17"/>
      <c r="G219" s="17"/>
      <c r="H219" s="17"/>
      <c r="I219" s="17"/>
      <c r="J219" s="17"/>
      <c r="K219" s="17"/>
      <c r="L219" s="17"/>
    </row>
    <row r="220" spans="1:12">
      <c r="A220" s="17"/>
      <c r="B220" s="17"/>
      <c r="C220" s="17"/>
      <c r="D220" s="17"/>
      <c r="E220" s="17"/>
      <c r="F220" s="17"/>
      <c r="G220" s="17"/>
      <c r="H220" s="17"/>
      <c r="I220" s="17"/>
      <c r="J220" s="17"/>
      <c r="K220" s="17"/>
      <c r="L220" s="17"/>
    </row>
    <row r="221" spans="1:12">
      <c r="A221" s="17"/>
      <c r="B221" s="17"/>
      <c r="C221" s="17"/>
      <c r="D221" s="17"/>
      <c r="E221" s="17"/>
      <c r="F221" s="17"/>
      <c r="G221" s="17"/>
      <c r="H221" s="17"/>
      <c r="I221" s="17"/>
      <c r="J221" s="17"/>
      <c r="K221" s="17"/>
      <c r="L221" s="17"/>
    </row>
    <row r="222" spans="1:12">
      <c r="A222" s="17"/>
      <c r="B222" s="17"/>
      <c r="C222" s="17"/>
      <c r="D222" s="17"/>
      <c r="E222" s="17"/>
      <c r="F222" s="17"/>
      <c r="G222" s="17"/>
      <c r="H222" s="17"/>
      <c r="I222" s="17"/>
      <c r="J222" s="17"/>
      <c r="K222" s="17"/>
      <c r="L222" s="17"/>
    </row>
    <row r="223" spans="1:12">
      <c r="A223" s="17"/>
      <c r="B223" s="17"/>
      <c r="C223" s="17"/>
      <c r="D223" s="17"/>
      <c r="E223" s="17"/>
      <c r="F223" s="17"/>
      <c r="G223" s="17"/>
      <c r="H223" s="17"/>
      <c r="I223" s="17"/>
      <c r="J223" s="17"/>
      <c r="K223" s="17"/>
      <c r="L223" s="17"/>
    </row>
    <row r="224" spans="1:12">
      <c r="A224" s="17"/>
      <c r="B224" s="17"/>
      <c r="C224" s="17"/>
      <c r="D224" s="17"/>
      <c r="E224" s="17"/>
      <c r="F224" s="17"/>
      <c r="G224" s="17"/>
      <c r="H224" s="17"/>
      <c r="I224" s="17"/>
      <c r="J224" s="17"/>
      <c r="K224" s="17"/>
      <c r="L224" s="17"/>
    </row>
    <row r="225" spans="1:12">
      <c r="A225" s="17"/>
      <c r="B225" s="17"/>
      <c r="C225" s="17"/>
      <c r="D225" s="17"/>
      <c r="E225" s="17"/>
      <c r="F225" s="17"/>
      <c r="G225" s="17"/>
      <c r="H225" s="17"/>
      <c r="I225" s="17"/>
      <c r="J225" s="17"/>
      <c r="K225" s="17"/>
      <c r="L225" s="17"/>
    </row>
    <row r="226" spans="1:12">
      <c r="A226" s="17"/>
      <c r="B226" s="17"/>
      <c r="C226" s="17"/>
      <c r="D226" s="17"/>
      <c r="E226" s="17"/>
      <c r="F226" s="17"/>
      <c r="G226" s="17"/>
      <c r="H226" s="17"/>
      <c r="I226" s="17"/>
      <c r="J226" s="17"/>
      <c r="K226" s="17"/>
      <c r="L226" s="17"/>
    </row>
    <row r="227" spans="1:12">
      <c r="A227" s="17"/>
      <c r="B227" s="17"/>
      <c r="C227" s="17"/>
      <c r="D227" s="17"/>
      <c r="E227" s="17"/>
      <c r="F227" s="17"/>
      <c r="G227" s="17"/>
      <c r="H227" s="17"/>
      <c r="I227" s="17"/>
      <c r="J227" s="17"/>
      <c r="K227" s="17"/>
      <c r="L227" s="17"/>
    </row>
    <row r="228" spans="1:12">
      <c r="A228" s="17"/>
      <c r="B228" s="17"/>
      <c r="C228" s="17"/>
      <c r="D228" s="17"/>
      <c r="E228" s="17"/>
      <c r="F228" s="17"/>
      <c r="G228" s="17"/>
      <c r="H228" s="17"/>
      <c r="I228" s="17"/>
      <c r="J228" s="17"/>
      <c r="K228" s="17"/>
      <c r="L228" s="17"/>
    </row>
    <row r="229" spans="1:12">
      <c r="A229" s="17"/>
      <c r="B229" s="17"/>
      <c r="C229" s="17"/>
      <c r="D229" s="17"/>
      <c r="E229" s="17"/>
      <c r="F229" s="17"/>
      <c r="G229" s="17"/>
      <c r="H229" s="17"/>
      <c r="I229" s="17"/>
      <c r="J229" s="17"/>
      <c r="K229" s="17"/>
      <c r="L229" s="17"/>
    </row>
    <row r="230" spans="1:12">
      <c r="A230" s="17"/>
      <c r="B230" s="17"/>
      <c r="C230" s="17"/>
      <c r="D230" s="17"/>
      <c r="E230" s="17"/>
      <c r="F230" s="17"/>
      <c r="G230" s="17"/>
      <c r="H230" s="17"/>
      <c r="I230" s="17"/>
      <c r="J230" s="17"/>
      <c r="K230" s="17"/>
      <c r="L230" s="17"/>
    </row>
    <row r="231" spans="1:12">
      <c r="A231" s="17"/>
      <c r="B231" s="17"/>
      <c r="C231" s="17"/>
      <c r="D231" s="17"/>
      <c r="E231" s="17"/>
      <c r="F231" s="17"/>
      <c r="G231" s="17"/>
      <c r="H231" s="17"/>
      <c r="I231" s="17"/>
      <c r="J231" s="17"/>
      <c r="K231" s="17"/>
      <c r="L231" s="17"/>
    </row>
    <row r="232" spans="1:12">
      <c r="A232" s="17"/>
      <c r="B232" s="17"/>
      <c r="C232" s="17"/>
      <c r="D232" s="17"/>
      <c r="E232" s="17"/>
      <c r="F232" s="17"/>
      <c r="G232" s="17"/>
      <c r="H232" s="17"/>
      <c r="I232" s="17"/>
      <c r="J232" s="17"/>
      <c r="K232" s="17"/>
      <c r="L232" s="17"/>
    </row>
    <row r="233" spans="1:12">
      <c r="A233" s="17"/>
      <c r="B233" s="17"/>
      <c r="C233" s="17"/>
      <c r="D233" s="17"/>
      <c r="E233" s="17"/>
      <c r="F233" s="17"/>
      <c r="G233" s="17"/>
      <c r="H233" s="17"/>
      <c r="I233" s="17"/>
      <c r="J233" s="17"/>
      <c r="K233" s="17"/>
      <c r="L233" s="17"/>
    </row>
    <row r="234" spans="1:12">
      <c r="A234" s="17"/>
      <c r="B234" s="17"/>
      <c r="C234" s="17"/>
      <c r="D234" s="17"/>
      <c r="E234" s="17"/>
      <c r="F234" s="17"/>
      <c r="G234" s="17"/>
      <c r="H234" s="17"/>
      <c r="I234" s="17"/>
      <c r="J234" s="17"/>
      <c r="K234" s="17"/>
      <c r="L234" s="17"/>
    </row>
    <row r="235" spans="1:12">
      <c r="A235" s="17"/>
      <c r="B235" s="17"/>
      <c r="C235" s="17"/>
      <c r="D235" s="17"/>
      <c r="E235" s="17"/>
      <c r="F235" s="17"/>
      <c r="G235" s="17"/>
      <c r="H235" s="17"/>
      <c r="I235" s="17"/>
      <c r="J235" s="17"/>
      <c r="K235" s="17"/>
      <c r="L235" s="17"/>
    </row>
    <row r="236" spans="1:12">
      <c r="A236" s="17"/>
      <c r="B236" s="17"/>
      <c r="C236" s="17"/>
      <c r="D236" s="17"/>
      <c r="E236" s="17"/>
      <c r="F236" s="17"/>
      <c r="G236" s="17"/>
      <c r="H236" s="17"/>
      <c r="I236" s="17"/>
      <c r="J236" s="17"/>
      <c r="K236" s="17"/>
      <c r="L236" s="17"/>
    </row>
    <row r="237" spans="1:12">
      <c r="A237" s="17"/>
      <c r="B237" s="17"/>
      <c r="C237" s="17"/>
      <c r="D237" s="17"/>
      <c r="E237" s="17"/>
      <c r="F237" s="17"/>
      <c r="G237" s="17"/>
      <c r="H237" s="17"/>
      <c r="I237" s="17"/>
      <c r="J237" s="17"/>
      <c r="K237" s="17"/>
      <c r="L237" s="17"/>
    </row>
    <row r="238" spans="1:12">
      <c r="A238" s="17"/>
      <c r="B238" s="17"/>
      <c r="C238" s="17"/>
      <c r="D238" s="17"/>
      <c r="E238" s="17"/>
      <c r="F238" s="17"/>
      <c r="G238" s="17"/>
      <c r="H238" s="17"/>
      <c r="I238" s="17"/>
      <c r="J238" s="17"/>
      <c r="K238" s="17"/>
      <c r="L238" s="17"/>
    </row>
    <row r="239" spans="1:12">
      <c r="A239" s="17"/>
      <c r="B239" s="17"/>
      <c r="C239" s="17"/>
      <c r="D239" s="17"/>
      <c r="E239" s="17"/>
      <c r="F239" s="17"/>
      <c r="G239" s="17"/>
      <c r="H239" s="17"/>
      <c r="I239" s="17"/>
      <c r="J239" s="17"/>
      <c r="K239" s="17"/>
      <c r="L239" s="17"/>
    </row>
    <row r="240" spans="1:12">
      <c r="A240" s="17"/>
      <c r="B240" s="17"/>
      <c r="C240" s="17"/>
      <c r="D240" s="17"/>
      <c r="E240" s="17"/>
      <c r="F240" s="17"/>
      <c r="G240" s="17"/>
      <c r="H240" s="17"/>
      <c r="I240" s="17"/>
      <c r="J240" s="17"/>
      <c r="K240" s="17"/>
      <c r="L240" s="17"/>
    </row>
    <row r="241" spans="1:12">
      <c r="A241" s="17"/>
      <c r="B241" s="17"/>
      <c r="C241" s="17"/>
      <c r="D241" s="17"/>
      <c r="E241" s="17"/>
      <c r="F241" s="17"/>
      <c r="G241" s="17"/>
      <c r="H241" s="17"/>
      <c r="I241" s="17"/>
      <c r="J241" s="17"/>
      <c r="K241" s="17"/>
      <c r="L241" s="17"/>
    </row>
    <row r="242" spans="1:12">
      <c r="A242" s="17"/>
      <c r="B242" s="17"/>
      <c r="C242" s="17"/>
      <c r="D242" s="17"/>
      <c r="E242" s="17"/>
      <c r="F242" s="17"/>
      <c r="G242" s="17"/>
      <c r="H242" s="17"/>
      <c r="I242" s="17"/>
      <c r="J242" s="17"/>
      <c r="K242" s="17"/>
      <c r="L242" s="17"/>
    </row>
    <row r="243" spans="1:12">
      <c r="A243" s="17"/>
      <c r="B243" s="17"/>
      <c r="C243" s="17"/>
      <c r="D243" s="17"/>
      <c r="E243" s="17"/>
      <c r="F243" s="17"/>
      <c r="G243" s="17"/>
      <c r="H243" s="17"/>
      <c r="I243" s="17"/>
      <c r="J243" s="17"/>
      <c r="K243" s="17"/>
      <c r="L243" s="17"/>
    </row>
    <row r="244" spans="1:12">
      <c r="A244" s="17"/>
      <c r="B244" s="17"/>
      <c r="C244" s="17"/>
      <c r="D244" s="17"/>
      <c r="E244" s="17"/>
      <c r="F244" s="17"/>
      <c r="G244" s="17"/>
      <c r="H244" s="17"/>
      <c r="I244" s="17"/>
      <c r="J244" s="17"/>
      <c r="K244" s="17"/>
      <c r="L244" s="17"/>
    </row>
    <row r="245" spans="1:12">
      <c r="A245" s="17"/>
      <c r="B245" s="17"/>
      <c r="C245" s="17"/>
      <c r="D245" s="17"/>
      <c r="E245" s="17"/>
      <c r="F245" s="17"/>
      <c r="G245" s="17"/>
      <c r="H245" s="17"/>
      <c r="I245" s="17"/>
      <c r="J245" s="17"/>
      <c r="K245" s="17"/>
      <c r="L245" s="17"/>
    </row>
    <row r="246" spans="1:12">
      <c r="A246" s="17"/>
      <c r="B246" s="17"/>
      <c r="C246" s="17"/>
      <c r="D246" s="17"/>
      <c r="E246" s="17"/>
      <c r="F246" s="17"/>
      <c r="G246" s="17"/>
      <c r="H246" s="17"/>
      <c r="I246" s="17"/>
      <c r="J246" s="17"/>
      <c r="K246" s="17"/>
      <c r="L246" s="17"/>
    </row>
    <row r="247" spans="1:12">
      <c r="A247" s="17"/>
      <c r="B247" s="17"/>
      <c r="C247" s="17"/>
      <c r="D247" s="17"/>
      <c r="E247" s="17"/>
      <c r="F247" s="17"/>
      <c r="G247" s="17"/>
      <c r="H247" s="17"/>
      <c r="I247" s="17"/>
      <c r="J247" s="17"/>
      <c r="K247" s="17"/>
      <c r="L247" s="17"/>
    </row>
    <row r="248" spans="1:12">
      <c r="A248" s="17"/>
      <c r="B248" s="17"/>
      <c r="C248" s="17"/>
      <c r="D248" s="17"/>
      <c r="E248" s="17"/>
      <c r="F248" s="17"/>
      <c r="G248" s="17"/>
      <c r="H248" s="17"/>
      <c r="I248" s="17"/>
      <c r="J248" s="17"/>
      <c r="K248" s="17"/>
      <c r="L248" s="17"/>
    </row>
    <row r="249" spans="1:12">
      <c r="A249" s="17"/>
      <c r="B249" s="17"/>
      <c r="C249" s="17"/>
      <c r="D249" s="17"/>
      <c r="E249" s="17"/>
      <c r="F249" s="17"/>
      <c r="G249" s="17"/>
      <c r="H249" s="17"/>
      <c r="I249" s="17"/>
      <c r="J249" s="17"/>
      <c r="K249" s="17"/>
      <c r="L249" s="17"/>
    </row>
    <row r="250" spans="1:12">
      <c r="A250" s="17"/>
      <c r="B250" s="17"/>
      <c r="C250" s="17"/>
      <c r="D250" s="17"/>
      <c r="E250" s="17"/>
      <c r="F250" s="17"/>
      <c r="G250" s="17"/>
      <c r="H250" s="17"/>
      <c r="I250" s="17"/>
      <c r="J250" s="17"/>
      <c r="K250" s="17"/>
      <c r="L250" s="17"/>
    </row>
    <row r="251" spans="1:12">
      <c r="A251" s="17"/>
      <c r="B251" s="17"/>
      <c r="C251" s="17"/>
      <c r="D251" s="17"/>
      <c r="E251" s="17"/>
      <c r="F251" s="17"/>
      <c r="G251" s="17"/>
      <c r="H251" s="17"/>
      <c r="I251" s="17"/>
      <c r="J251" s="17"/>
      <c r="K251" s="17"/>
      <c r="L251" s="17"/>
    </row>
    <row r="252" spans="1:12">
      <c r="A252" s="17"/>
      <c r="B252" s="17"/>
      <c r="C252" s="17"/>
      <c r="D252" s="17"/>
      <c r="E252" s="17"/>
      <c r="F252" s="17"/>
      <c r="G252" s="17"/>
      <c r="H252" s="17"/>
      <c r="I252" s="17"/>
      <c r="J252" s="17"/>
      <c r="K252" s="17"/>
      <c r="L252" s="17"/>
    </row>
    <row r="253" spans="1:12">
      <c r="A253" s="17"/>
      <c r="B253" s="17"/>
      <c r="C253" s="17"/>
      <c r="D253" s="17"/>
      <c r="E253" s="17"/>
      <c r="F253" s="17"/>
      <c r="G253" s="17"/>
      <c r="H253" s="17"/>
      <c r="I253" s="17"/>
      <c r="J253" s="17"/>
      <c r="K253" s="17"/>
      <c r="L253" s="17"/>
    </row>
    <row r="254" spans="1:12">
      <c r="A254" s="17"/>
      <c r="B254" s="17"/>
      <c r="C254" s="17"/>
      <c r="D254" s="17"/>
      <c r="E254" s="17"/>
      <c r="F254" s="17"/>
      <c r="G254" s="17"/>
      <c r="H254" s="17"/>
      <c r="I254" s="17"/>
      <c r="J254" s="17"/>
      <c r="K254" s="17"/>
      <c r="L254" s="17"/>
    </row>
    <row r="255" spans="1:12">
      <c r="A255" s="17"/>
      <c r="B255" s="17"/>
      <c r="C255" s="17"/>
      <c r="D255" s="17"/>
      <c r="E255" s="17"/>
      <c r="F255" s="17"/>
      <c r="G255" s="17"/>
      <c r="H255" s="17"/>
      <c r="I255" s="17"/>
      <c r="J255" s="17"/>
      <c r="K255" s="17"/>
      <c r="L255" s="17"/>
    </row>
    <row r="256" spans="1:12">
      <c r="A256" s="17"/>
      <c r="B256" s="17"/>
      <c r="C256" s="17"/>
      <c r="D256" s="17"/>
      <c r="E256" s="17"/>
      <c r="F256" s="17"/>
      <c r="G256" s="17"/>
      <c r="H256" s="17"/>
      <c r="I256" s="17"/>
      <c r="J256" s="17"/>
      <c r="K256" s="17"/>
      <c r="L256" s="17"/>
    </row>
    <row r="257" spans="1:12">
      <c r="A257" s="17"/>
      <c r="B257" s="17"/>
      <c r="C257" s="17"/>
      <c r="D257" s="17"/>
      <c r="E257" s="17"/>
      <c r="F257" s="17"/>
      <c r="G257" s="17"/>
      <c r="H257" s="17"/>
      <c r="I257" s="17"/>
      <c r="J257" s="17"/>
      <c r="K257" s="17"/>
      <c r="L257" s="17"/>
    </row>
    <row r="258" spans="1:12">
      <c r="A258" s="17"/>
      <c r="B258" s="17"/>
      <c r="C258" s="17"/>
      <c r="D258" s="17"/>
      <c r="E258" s="17"/>
      <c r="F258" s="17"/>
      <c r="G258" s="17"/>
      <c r="H258" s="17"/>
      <c r="I258" s="17"/>
      <c r="J258" s="17"/>
      <c r="K258" s="17"/>
      <c r="L258" s="17"/>
    </row>
    <row r="259" spans="1:12">
      <c r="A259" s="17"/>
      <c r="B259" s="17"/>
      <c r="C259" s="17"/>
      <c r="D259" s="17"/>
      <c r="E259" s="17"/>
      <c r="F259" s="17"/>
      <c r="G259" s="17"/>
      <c r="H259" s="17"/>
      <c r="I259" s="17"/>
      <c r="J259" s="17"/>
      <c r="K259" s="17"/>
      <c r="L259" s="17"/>
    </row>
    <row r="260" spans="1:12">
      <c r="A260" s="17"/>
      <c r="B260" s="17"/>
      <c r="C260" s="17"/>
      <c r="D260" s="17"/>
      <c r="E260" s="17"/>
      <c r="F260" s="17"/>
      <c r="G260" s="17"/>
      <c r="H260" s="17"/>
      <c r="I260" s="17"/>
      <c r="J260" s="17"/>
      <c r="K260" s="17"/>
      <c r="L260" s="17"/>
    </row>
    <row r="261" spans="1:12">
      <c r="A261" s="17"/>
      <c r="B261" s="17"/>
      <c r="C261" s="17"/>
      <c r="D261" s="17"/>
      <c r="E261" s="17"/>
      <c r="F261" s="17"/>
      <c r="G261" s="17"/>
      <c r="H261" s="17"/>
      <c r="I261" s="17"/>
      <c r="J261" s="17"/>
      <c r="K261" s="17"/>
      <c r="L261" s="17"/>
    </row>
    <row r="262" spans="1:12">
      <c r="A262" s="17"/>
      <c r="B262" s="17"/>
      <c r="C262" s="17"/>
      <c r="D262" s="17"/>
      <c r="E262" s="17"/>
      <c r="F262" s="17"/>
      <c r="G262" s="17"/>
      <c r="H262" s="17"/>
      <c r="I262" s="17"/>
      <c r="J262" s="17"/>
      <c r="K262" s="17"/>
      <c r="L262" s="17"/>
    </row>
    <row r="263" spans="1:12">
      <c r="A263" s="17"/>
      <c r="B263" s="17"/>
      <c r="C263" s="17"/>
      <c r="D263" s="17"/>
      <c r="E263" s="17"/>
      <c r="F263" s="17"/>
      <c r="G263" s="17"/>
      <c r="H263" s="17"/>
      <c r="I263" s="17"/>
      <c r="J263" s="17"/>
      <c r="K263" s="17"/>
      <c r="L263" s="17"/>
    </row>
    <row r="264" spans="1:12">
      <c r="A264" s="17"/>
      <c r="B264" s="17"/>
      <c r="C264" s="17"/>
      <c r="D264" s="17"/>
      <c r="E264" s="17"/>
      <c r="F264" s="17"/>
      <c r="G264" s="17"/>
      <c r="H264" s="17"/>
      <c r="I264" s="17"/>
      <c r="J264" s="17"/>
      <c r="K264" s="17"/>
      <c r="L264" s="17"/>
    </row>
    <row r="265" spans="1:12">
      <c r="A265" s="17"/>
      <c r="B265" s="17"/>
      <c r="C265" s="17"/>
      <c r="D265" s="17"/>
      <c r="E265" s="17"/>
      <c r="F265" s="17"/>
      <c r="G265" s="17"/>
      <c r="H265" s="17"/>
      <c r="I265" s="17"/>
      <c r="J265" s="17"/>
      <c r="K265" s="17"/>
      <c r="L265" s="17"/>
    </row>
    <row r="266" spans="1:12">
      <c r="A266" s="17"/>
      <c r="B266" s="17"/>
      <c r="C266" s="17"/>
      <c r="D266" s="17"/>
      <c r="E266" s="17"/>
      <c r="F266" s="17"/>
      <c r="G266" s="17"/>
      <c r="H266" s="17"/>
      <c r="I266" s="17"/>
      <c r="J266" s="17"/>
      <c r="K266" s="17"/>
      <c r="L266" s="17"/>
    </row>
    <row r="267" spans="1:12">
      <c r="A267" s="17"/>
      <c r="B267" s="17"/>
      <c r="C267" s="17"/>
      <c r="D267" s="17"/>
      <c r="E267" s="17"/>
      <c r="F267" s="17"/>
      <c r="G267" s="17"/>
      <c r="H267" s="17"/>
      <c r="I267" s="17"/>
      <c r="J267" s="17"/>
      <c r="K267" s="17"/>
      <c r="L267" s="17"/>
    </row>
    <row r="268" spans="1:12">
      <c r="A268" s="17"/>
      <c r="B268" s="17"/>
      <c r="C268" s="17"/>
      <c r="D268" s="17"/>
      <c r="E268" s="17"/>
      <c r="F268" s="17"/>
      <c r="G268" s="17"/>
      <c r="H268" s="17"/>
      <c r="I268" s="17"/>
      <c r="J268" s="17"/>
      <c r="K268" s="17"/>
      <c r="L268" s="17"/>
    </row>
    <row r="269" spans="1:12">
      <c r="A269" s="17"/>
      <c r="B269" s="17"/>
      <c r="C269" s="17"/>
      <c r="D269" s="17"/>
      <c r="E269" s="17"/>
      <c r="F269" s="17"/>
      <c r="G269" s="17"/>
      <c r="H269" s="17"/>
      <c r="I269" s="17"/>
      <c r="J269" s="17"/>
      <c r="K269" s="17"/>
      <c r="L269" s="17"/>
    </row>
    <row r="270" spans="1:12">
      <c r="A270" s="17"/>
      <c r="B270" s="17"/>
      <c r="C270" s="17"/>
      <c r="D270" s="17"/>
      <c r="E270" s="17"/>
      <c r="F270" s="17"/>
      <c r="G270" s="17"/>
      <c r="H270" s="17"/>
      <c r="I270" s="17"/>
      <c r="J270" s="17"/>
      <c r="K270" s="17"/>
      <c r="L270" s="17"/>
    </row>
    <row r="271" spans="1:12">
      <c r="A271" s="17"/>
      <c r="B271" s="17"/>
      <c r="C271" s="17"/>
      <c r="D271" s="17"/>
      <c r="E271" s="17"/>
      <c r="F271" s="17"/>
      <c r="G271" s="17"/>
      <c r="H271" s="17"/>
      <c r="I271" s="17"/>
      <c r="J271" s="17"/>
      <c r="K271" s="17"/>
      <c r="L271" s="17"/>
    </row>
    <row r="272" spans="1:12">
      <c r="A272" s="17"/>
      <c r="B272" s="17"/>
      <c r="C272" s="17"/>
      <c r="D272" s="17"/>
      <c r="E272" s="17"/>
      <c r="F272" s="17"/>
      <c r="G272" s="17"/>
      <c r="H272" s="17"/>
      <c r="I272" s="17"/>
      <c r="J272" s="17"/>
      <c r="K272" s="17"/>
      <c r="L272" s="17"/>
    </row>
    <row r="273" spans="1:12">
      <c r="A273" s="17"/>
      <c r="B273" s="17"/>
      <c r="C273" s="17"/>
      <c r="D273" s="17"/>
      <c r="E273" s="17"/>
      <c r="F273" s="17"/>
      <c r="G273" s="17"/>
      <c r="H273" s="17"/>
      <c r="I273" s="17"/>
      <c r="J273" s="17"/>
      <c r="K273" s="17"/>
      <c r="L273" s="17"/>
    </row>
    <row r="274" spans="1:12">
      <c r="A274" s="17"/>
      <c r="B274" s="17"/>
      <c r="C274" s="17"/>
      <c r="D274" s="17"/>
      <c r="E274" s="17"/>
      <c r="F274" s="17"/>
      <c r="G274" s="17"/>
      <c r="H274" s="17"/>
      <c r="I274" s="17"/>
      <c r="J274" s="17"/>
      <c r="K274" s="17"/>
      <c r="L274" s="17"/>
    </row>
    <row r="275" spans="1:12">
      <c r="A275" s="17"/>
      <c r="B275" s="17"/>
      <c r="C275" s="17"/>
      <c r="D275" s="17"/>
      <c r="E275" s="17"/>
      <c r="F275" s="17"/>
      <c r="G275" s="17"/>
      <c r="H275" s="17"/>
      <c r="I275" s="17"/>
      <c r="J275" s="17"/>
      <c r="K275" s="17"/>
      <c r="L275" s="17"/>
    </row>
    <row r="276" spans="1:12">
      <c r="A276" s="17"/>
      <c r="B276" s="17"/>
      <c r="C276" s="17"/>
      <c r="D276" s="17"/>
      <c r="E276" s="17"/>
      <c r="F276" s="17"/>
      <c r="G276" s="17"/>
      <c r="H276" s="17"/>
      <c r="I276" s="17"/>
      <c r="J276" s="17"/>
      <c r="K276" s="17"/>
      <c r="L276" s="17"/>
    </row>
    <row r="277" spans="1:12">
      <c r="A277" s="17"/>
      <c r="B277" s="17"/>
      <c r="C277" s="17"/>
      <c r="D277" s="17"/>
      <c r="E277" s="17"/>
      <c r="F277" s="17"/>
      <c r="G277" s="17"/>
      <c r="H277" s="17"/>
      <c r="I277" s="17"/>
      <c r="J277" s="17"/>
      <c r="K277" s="17"/>
      <c r="L277" s="17"/>
    </row>
    <row r="278" spans="1:12">
      <c r="A278" s="17"/>
      <c r="B278" s="17"/>
      <c r="C278" s="17"/>
      <c r="D278" s="17"/>
      <c r="E278" s="17"/>
      <c r="F278" s="17"/>
      <c r="G278" s="17"/>
      <c r="H278" s="17"/>
      <c r="I278" s="17"/>
      <c r="J278" s="17"/>
      <c r="K278" s="17"/>
      <c r="L278" s="17"/>
    </row>
    <row r="279" spans="1:12">
      <c r="A279" s="17"/>
      <c r="B279" s="17"/>
      <c r="C279" s="17"/>
      <c r="D279" s="17"/>
      <c r="E279" s="17"/>
      <c r="F279" s="17"/>
      <c r="G279" s="17"/>
      <c r="H279" s="17"/>
      <c r="I279" s="17"/>
      <c r="J279" s="17"/>
      <c r="K279" s="17"/>
      <c r="L279" s="17"/>
    </row>
    <row r="280" spans="1:12">
      <c r="A280" s="17"/>
      <c r="B280" s="17"/>
      <c r="C280" s="17"/>
      <c r="D280" s="17"/>
      <c r="E280" s="17"/>
      <c r="F280" s="17"/>
      <c r="G280" s="17"/>
      <c r="H280" s="17"/>
      <c r="I280" s="17"/>
      <c r="J280" s="17"/>
      <c r="K280" s="17"/>
      <c r="L280" s="17"/>
    </row>
    <row r="281" spans="1:12">
      <c r="A281" s="17"/>
      <c r="B281" s="17"/>
      <c r="C281" s="17"/>
      <c r="D281" s="17"/>
      <c r="E281" s="17"/>
      <c r="F281" s="17"/>
      <c r="G281" s="17"/>
      <c r="H281" s="17"/>
      <c r="I281" s="17"/>
      <c r="J281" s="17"/>
      <c r="K281" s="17"/>
      <c r="L281" s="17"/>
    </row>
    <row r="282" spans="1:12">
      <c r="A282" s="17"/>
      <c r="B282" s="17"/>
      <c r="C282" s="17"/>
      <c r="D282" s="17"/>
      <c r="E282" s="17"/>
      <c r="F282" s="17"/>
      <c r="G282" s="17"/>
      <c r="H282" s="17"/>
      <c r="I282" s="17"/>
      <c r="J282" s="17"/>
      <c r="K282" s="17"/>
      <c r="L282" s="17"/>
    </row>
    <row r="283" spans="1:12">
      <c r="A283" s="17"/>
      <c r="B283" s="17"/>
      <c r="C283" s="17"/>
      <c r="D283" s="17"/>
      <c r="E283" s="17"/>
      <c r="F283" s="17"/>
      <c r="G283" s="17"/>
      <c r="H283" s="17"/>
      <c r="I283" s="17"/>
      <c r="J283" s="17"/>
      <c r="K283" s="17"/>
      <c r="L283" s="17"/>
    </row>
    <row r="284" spans="1:12">
      <c r="A284" s="17"/>
      <c r="B284" s="17"/>
      <c r="C284" s="17"/>
      <c r="D284" s="17"/>
      <c r="E284" s="17"/>
      <c r="F284" s="17"/>
      <c r="G284" s="17"/>
      <c r="H284" s="17"/>
      <c r="I284" s="17"/>
      <c r="J284" s="17"/>
      <c r="K284" s="17"/>
      <c r="L284" s="17"/>
    </row>
    <row r="285" spans="1:12">
      <c r="A285" s="17"/>
      <c r="B285" s="17"/>
      <c r="C285" s="17"/>
      <c r="D285" s="17"/>
      <c r="E285" s="17"/>
      <c r="F285" s="17"/>
      <c r="G285" s="17"/>
      <c r="H285" s="17"/>
      <c r="I285" s="17"/>
      <c r="J285" s="17"/>
      <c r="K285" s="17"/>
      <c r="L285" s="17"/>
    </row>
    <row r="286" spans="1:12">
      <c r="A286" s="17"/>
      <c r="B286" s="17"/>
      <c r="C286" s="17"/>
      <c r="D286" s="17"/>
      <c r="E286" s="17"/>
      <c r="F286" s="17"/>
      <c r="G286" s="17"/>
      <c r="H286" s="17"/>
      <c r="I286" s="17"/>
      <c r="J286" s="17"/>
      <c r="K286" s="17"/>
      <c r="L286" s="17"/>
    </row>
    <row r="287" spans="1:12">
      <c r="A287" s="17"/>
      <c r="B287" s="17"/>
      <c r="C287" s="17"/>
      <c r="D287" s="17"/>
      <c r="E287" s="17"/>
      <c r="F287" s="17"/>
      <c r="G287" s="17"/>
      <c r="H287" s="17"/>
      <c r="I287" s="17"/>
      <c r="J287" s="17"/>
      <c r="K287" s="17"/>
      <c r="L287" s="17"/>
    </row>
    <row r="288" spans="1:12">
      <c r="A288" s="17"/>
      <c r="B288" s="17"/>
      <c r="C288" s="17"/>
      <c r="D288" s="17"/>
      <c r="E288" s="17"/>
      <c r="F288" s="17"/>
      <c r="G288" s="17"/>
      <c r="H288" s="17"/>
      <c r="I288" s="17"/>
      <c r="J288" s="17"/>
      <c r="K288" s="17"/>
      <c r="L288" s="17"/>
    </row>
    <row r="289" spans="1:12">
      <c r="A289" s="17"/>
      <c r="B289" s="17"/>
      <c r="C289" s="17"/>
      <c r="D289" s="17"/>
      <c r="E289" s="17"/>
      <c r="F289" s="17"/>
      <c r="G289" s="17"/>
      <c r="H289" s="17"/>
      <c r="I289" s="17"/>
      <c r="J289" s="17"/>
      <c r="K289" s="17"/>
      <c r="L289" s="17"/>
    </row>
    <row r="290" spans="1:12">
      <c r="A290" s="17"/>
      <c r="B290" s="17"/>
      <c r="C290" s="17"/>
      <c r="D290" s="17"/>
      <c r="E290" s="17"/>
      <c r="F290" s="17"/>
      <c r="G290" s="17"/>
      <c r="H290" s="17"/>
      <c r="I290" s="17"/>
      <c r="J290" s="17"/>
      <c r="K290" s="17"/>
      <c r="L290" s="17"/>
    </row>
    <row r="291" spans="1:12">
      <c r="A291" s="17"/>
      <c r="B291" s="17"/>
      <c r="C291" s="17"/>
      <c r="D291" s="17"/>
      <c r="E291" s="17"/>
      <c r="F291" s="17"/>
      <c r="G291" s="17"/>
      <c r="H291" s="17"/>
      <c r="I291" s="17"/>
      <c r="J291" s="17"/>
      <c r="K291" s="17"/>
      <c r="L291" s="17"/>
    </row>
    <row r="292" spans="1:12">
      <c r="A292" s="17"/>
      <c r="B292" s="17"/>
      <c r="C292" s="17"/>
      <c r="D292" s="17"/>
      <c r="E292" s="17"/>
      <c r="F292" s="17"/>
      <c r="G292" s="17"/>
      <c r="H292" s="17"/>
      <c r="I292" s="17"/>
      <c r="J292" s="17"/>
      <c r="K292" s="17"/>
      <c r="L292" s="17"/>
    </row>
    <row r="293" spans="1:12">
      <c r="A293" s="17"/>
      <c r="B293" s="17"/>
      <c r="C293" s="17"/>
      <c r="D293" s="17"/>
      <c r="E293" s="17"/>
      <c r="F293" s="17"/>
      <c r="G293" s="17"/>
      <c r="H293" s="17"/>
      <c r="I293" s="17"/>
      <c r="J293" s="17"/>
      <c r="K293" s="17"/>
      <c r="L293" s="17"/>
    </row>
    <row r="294" spans="1:12">
      <c r="A294" s="17"/>
      <c r="B294" s="17"/>
      <c r="C294" s="17"/>
      <c r="D294" s="17"/>
      <c r="E294" s="17"/>
      <c r="F294" s="17"/>
      <c r="G294" s="17"/>
      <c r="H294" s="17"/>
      <c r="I294" s="17"/>
      <c r="J294" s="17"/>
      <c r="K294" s="17"/>
      <c r="L294" s="17"/>
    </row>
    <row r="295" spans="1:12">
      <c r="A295" s="17"/>
      <c r="B295" s="17"/>
      <c r="C295" s="17"/>
      <c r="D295" s="17"/>
      <c r="E295" s="17"/>
      <c r="F295" s="17"/>
      <c r="G295" s="17"/>
      <c r="H295" s="17"/>
      <c r="I295" s="17"/>
      <c r="J295" s="17"/>
      <c r="K295" s="17"/>
      <c r="L295" s="17"/>
    </row>
    <row r="296" spans="1:12">
      <c r="A296" s="17"/>
      <c r="B296" s="17"/>
      <c r="C296" s="17"/>
      <c r="D296" s="17"/>
      <c r="E296" s="17"/>
      <c r="F296" s="17"/>
      <c r="G296" s="17"/>
      <c r="H296" s="17"/>
      <c r="I296" s="17"/>
      <c r="J296" s="17"/>
      <c r="K296" s="17"/>
      <c r="L296" s="17"/>
    </row>
    <row r="297" spans="1:12">
      <c r="A297" s="17"/>
      <c r="B297" s="17"/>
      <c r="C297" s="17"/>
      <c r="D297" s="17"/>
      <c r="E297" s="17"/>
      <c r="F297" s="17"/>
      <c r="G297" s="17"/>
      <c r="H297" s="17"/>
      <c r="I297" s="17"/>
      <c r="J297" s="17"/>
      <c r="K297" s="17"/>
      <c r="L297" s="17"/>
    </row>
    <row r="298" spans="1:12">
      <c r="A298" s="17"/>
      <c r="B298" s="17"/>
      <c r="C298" s="17"/>
      <c r="D298" s="17"/>
      <c r="E298" s="17"/>
      <c r="F298" s="17"/>
      <c r="G298" s="17"/>
      <c r="H298" s="17"/>
      <c r="I298" s="17"/>
      <c r="J298" s="17"/>
      <c r="K298" s="17"/>
      <c r="L298" s="17"/>
    </row>
    <row r="299" spans="1:12">
      <c r="A299" s="17"/>
      <c r="B299" s="17"/>
      <c r="C299" s="17"/>
      <c r="D299" s="17"/>
      <c r="E299" s="17"/>
      <c r="F299" s="17"/>
      <c r="G299" s="17"/>
      <c r="H299" s="17"/>
      <c r="I299" s="17"/>
      <c r="J299" s="17"/>
      <c r="K299" s="17"/>
      <c r="L299" s="17"/>
    </row>
    <row r="300" spans="1:12">
      <c r="A300" s="17"/>
      <c r="B300" s="17"/>
      <c r="C300" s="17"/>
      <c r="D300" s="17"/>
      <c r="E300" s="17"/>
      <c r="F300" s="17"/>
      <c r="G300" s="17"/>
      <c r="H300" s="17"/>
      <c r="I300" s="17"/>
      <c r="J300" s="17"/>
      <c r="K300" s="17"/>
      <c r="L300" s="17"/>
    </row>
    <row r="301" spans="1:12">
      <c r="A301" s="17"/>
      <c r="B301" s="17"/>
      <c r="C301" s="17"/>
      <c r="D301" s="17"/>
      <c r="E301" s="17"/>
      <c r="F301" s="17"/>
      <c r="G301" s="17"/>
      <c r="H301" s="17"/>
      <c r="I301" s="17"/>
      <c r="J301" s="17"/>
      <c r="K301" s="17"/>
      <c r="L301" s="17"/>
    </row>
    <row r="302" spans="1:12">
      <c r="A302" s="17"/>
      <c r="B302" s="17"/>
      <c r="C302" s="17"/>
      <c r="D302" s="17"/>
      <c r="E302" s="17"/>
      <c r="F302" s="17"/>
      <c r="G302" s="17"/>
      <c r="H302" s="17"/>
      <c r="I302" s="17"/>
      <c r="J302" s="17"/>
      <c r="K302" s="17"/>
      <c r="L302" s="17"/>
    </row>
    <row r="303" spans="1:12">
      <c r="A303" s="17"/>
      <c r="B303" s="17"/>
      <c r="C303" s="17"/>
      <c r="D303" s="17"/>
      <c r="E303" s="17"/>
      <c r="F303" s="17"/>
      <c r="G303" s="17"/>
      <c r="H303" s="17"/>
      <c r="I303" s="17"/>
      <c r="J303" s="17"/>
      <c r="K303" s="17"/>
      <c r="L303" s="17"/>
    </row>
    <row r="304" spans="1:12">
      <c r="A304" s="17"/>
      <c r="B304" s="17"/>
      <c r="C304" s="17"/>
      <c r="D304" s="17"/>
      <c r="E304" s="17"/>
      <c r="F304" s="17"/>
      <c r="G304" s="17"/>
      <c r="H304" s="17"/>
      <c r="I304" s="17"/>
      <c r="J304" s="17"/>
      <c r="K304" s="17"/>
      <c r="L304" s="17"/>
    </row>
    <row r="305" spans="1:12">
      <c r="A305" s="17"/>
      <c r="B305" s="17"/>
      <c r="C305" s="17"/>
      <c r="D305" s="17"/>
      <c r="E305" s="17"/>
      <c r="F305" s="17"/>
      <c r="G305" s="17"/>
      <c r="H305" s="17"/>
      <c r="I305" s="17"/>
      <c r="J305" s="17"/>
      <c r="K305" s="17"/>
      <c r="L305" s="17"/>
    </row>
    <row r="306" spans="1:12">
      <c r="A306" s="17"/>
      <c r="B306" s="17"/>
      <c r="C306" s="17"/>
      <c r="D306" s="17"/>
      <c r="E306" s="17"/>
      <c r="F306" s="17"/>
      <c r="G306" s="17"/>
      <c r="H306" s="17"/>
      <c r="I306" s="17"/>
      <c r="J306" s="17"/>
      <c r="K306" s="17"/>
      <c r="L306" s="17"/>
    </row>
    <row r="307" spans="1:12">
      <c r="A307" s="17"/>
      <c r="B307" s="17"/>
      <c r="C307" s="17"/>
      <c r="D307" s="17"/>
      <c r="E307" s="17"/>
      <c r="F307" s="17"/>
      <c r="G307" s="17"/>
      <c r="H307" s="17"/>
      <c r="I307" s="17"/>
      <c r="J307" s="17"/>
      <c r="K307" s="17"/>
      <c r="L307" s="17"/>
    </row>
    <row r="308" spans="1:12">
      <c r="A308" s="17"/>
      <c r="B308" s="17"/>
      <c r="C308" s="17"/>
      <c r="D308" s="17"/>
      <c r="E308" s="17"/>
      <c r="F308" s="17"/>
      <c r="G308" s="17"/>
      <c r="H308" s="17"/>
      <c r="I308" s="17"/>
      <c r="J308" s="17"/>
      <c r="K308" s="17"/>
      <c r="L308" s="17"/>
    </row>
    <row r="309" spans="1:12">
      <c r="A309" s="17"/>
      <c r="B309" s="17"/>
      <c r="C309" s="17"/>
      <c r="D309" s="17"/>
      <c r="E309" s="17"/>
      <c r="F309" s="17"/>
      <c r="G309" s="17"/>
      <c r="H309" s="17"/>
      <c r="I309" s="17"/>
      <c r="J309" s="17"/>
      <c r="K309" s="17"/>
      <c r="L309" s="17"/>
    </row>
    <row r="310" spans="1:12">
      <c r="A310" s="17"/>
      <c r="B310" s="17"/>
      <c r="C310" s="17"/>
      <c r="D310" s="17"/>
      <c r="E310" s="17"/>
      <c r="F310" s="17"/>
      <c r="G310" s="17"/>
      <c r="H310" s="17"/>
      <c r="I310" s="17"/>
      <c r="J310" s="17"/>
      <c r="K310" s="17"/>
      <c r="L310" s="17"/>
    </row>
    <row r="311" spans="1:12">
      <c r="A311" s="17"/>
      <c r="B311" s="17"/>
      <c r="C311" s="17"/>
      <c r="D311" s="17"/>
      <c r="E311" s="17"/>
      <c r="F311" s="17"/>
      <c r="G311" s="17"/>
      <c r="H311" s="17"/>
      <c r="I311" s="17"/>
      <c r="J311" s="17"/>
      <c r="K311" s="17"/>
      <c r="L311" s="17"/>
    </row>
    <row r="312" spans="1:12">
      <c r="A312" s="17"/>
      <c r="B312" s="17"/>
      <c r="C312" s="17"/>
      <c r="D312" s="17"/>
      <c r="E312" s="17"/>
      <c r="F312" s="17"/>
      <c r="G312" s="17"/>
      <c r="H312" s="17"/>
      <c r="I312" s="17"/>
      <c r="J312" s="17"/>
      <c r="K312" s="17"/>
      <c r="L312" s="17"/>
    </row>
    <row r="313" spans="1:12">
      <c r="A313" s="17"/>
      <c r="B313" s="17"/>
      <c r="C313" s="17"/>
      <c r="D313" s="17"/>
      <c r="E313" s="17"/>
      <c r="F313" s="17"/>
      <c r="G313" s="17"/>
      <c r="H313" s="17"/>
      <c r="I313" s="17"/>
      <c r="J313" s="17"/>
      <c r="K313" s="17"/>
      <c r="L313" s="17"/>
    </row>
    <row r="314" spans="1:12">
      <c r="A314" s="17"/>
      <c r="B314" s="17"/>
      <c r="C314" s="17"/>
      <c r="D314" s="17"/>
      <c r="E314" s="17"/>
      <c r="F314" s="17"/>
      <c r="G314" s="17"/>
      <c r="H314" s="17"/>
      <c r="I314" s="17"/>
      <c r="J314" s="17"/>
      <c r="K314" s="17"/>
      <c r="L314" s="17"/>
    </row>
    <row r="315" spans="1:12">
      <c r="A315" s="17"/>
      <c r="B315" s="17"/>
      <c r="C315" s="17"/>
      <c r="D315" s="17"/>
      <c r="E315" s="17"/>
      <c r="F315" s="17"/>
      <c r="G315" s="17"/>
      <c r="H315" s="17"/>
      <c r="I315" s="17"/>
      <c r="J315" s="17"/>
      <c r="K315" s="17"/>
      <c r="L315" s="17"/>
    </row>
    <row r="316" spans="1:12">
      <c r="A316" s="17"/>
      <c r="B316" s="17"/>
      <c r="C316" s="17"/>
      <c r="D316" s="17"/>
      <c r="E316" s="17"/>
      <c r="F316" s="17"/>
      <c r="G316" s="17"/>
      <c r="H316" s="17"/>
      <c r="I316" s="17"/>
      <c r="J316" s="17"/>
      <c r="K316" s="17"/>
      <c r="L316" s="17"/>
    </row>
    <row r="317" spans="1:12">
      <c r="A317" s="17"/>
      <c r="B317" s="17"/>
      <c r="C317" s="17"/>
      <c r="D317" s="17"/>
      <c r="E317" s="17"/>
      <c r="F317" s="17"/>
      <c r="G317" s="17"/>
      <c r="H317" s="17"/>
      <c r="I317" s="17"/>
      <c r="J317" s="17"/>
      <c r="K317" s="17"/>
      <c r="L317" s="17"/>
    </row>
    <row r="318" spans="1:12">
      <c r="A318" s="17"/>
      <c r="B318" s="17"/>
      <c r="C318" s="17"/>
      <c r="D318" s="17"/>
      <c r="E318" s="17"/>
      <c r="F318" s="17"/>
      <c r="G318" s="17"/>
      <c r="H318" s="17"/>
      <c r="I318" s="17"/>
      <c r="J318" s="17"/>
      <c r="K318" s="17"/>
      <c r="L318" s="17"/>
    </row>
    <row r="319" spans="1:12">
      <c r="A319" s="17"/>
      <c r="B319" s="17"/>
      <c r="C319" s="17"/>
      <c r="D319" s="17"/>
      <c r="E319" s="17"/>
      <c r="F319" s="17"/>
      <c r="G319" s="17"/>
      <c r="H319" s="17"/>
      <c r="I319" s="17"/>
      <c r="J319" s="17"/>
      <c r="K319" s="17"/>
      <c r="L319" s="17"/>
    </row>
    <row r="320" spans="1:12">
      <c r="A320" s="17"/>
      <c r="B320" s="17"/>
      <c r="C320" s="17"/>
      <c r="D320" s="17"/>
      <c r="E320" s="17"/>
      <c r="F320" s="17"/>
      <c r="G320" s="17"/>
      <c r="H320" s="17"/>
      <c r="I320" s="17"/>
      <c r="J320" s="17"/>
      <c r="K320" s="17"/>
      <c r="L320" s="17"/>
    </row>
    <row r="321" spans="1:12">
      <c r="A321" s="17"/>
      <c r="B321" s="17"/>
      <c r="C321" s="17"/>
      <c r="D321" s="17"/>
      <c r="E321" s="17"/>
      <c r="F321" s="17"/>
      <c r="G321" s="17"/>
      <c r="H321" s="17"/>
      <c r="I321" s="17"/>
      <c r="J321" s="17"/>
      <c r="K321" s="17"/>
      <c r="L321" s="17"/>
    </row>
    <row r="322" spans="1:12">
      <c r="A322" s="17"/>
      <c r="B322" s="17"/>
      <c r="C322" s="17"/>
      <c r="D322" s="17"/>
      <c r="E322" s="17"/>
      <c r="F322" s="17"/>
      <c r="G322" s="17"/>
      <c r="H322" s="17"/>
      <c r="I322" s="17"/>
      <c r="J322" s="17"/>
      <c r="K322" s="17"/>
      <c r="L322" s="17"/>
    </row>
    <row r="323" spans="1:12">
      <c r="A323" s="17"/>
      <c r="B323" s="17"/>
      <c r="C323" s="17"/>
      <c r="D323" s="17"/>
      <c r="E323" s="17"/>
      <c r="F323" s="17"/>
      <c r="G323" s="17"/>
      <c r="H323" s="17"/>
      <c r="I323" s="17"/>
      <c r="J323" s="17"/>
      <c r="K323" s="17"/>
      <c r="L323" s="17"/>
    </row>
    <row r="324" spans="1:12">
      <c r="A324" s="17"/>
      <c r="B324" s="17"/>
      <c r="C324" s="17"/>
      <c r="D324" s="17"/>
      <c r="E324" s="17"/>
      <c r="F324" s="17"/>
      <c r="G324" s="17"/>
      <c r="H324" s="17"/>
      <c r="I324" s="17"/>
      <c r="J324" s="17"/>
      <c r="K324" s="17"/>
      <c r="L324" s="17"/>
    </row>
    <row r="325" spans="1:12">
      <c r="A325" s="17"/>
      <c r="B325" s="17"/>
      <c r="C325" s="17"/>
      <c r="D325" s="17"/>
      <c r="E325" s="17"/>
      <c r="F325" s="17"/>
      <c r="G325" s="17"/>
      <c r="H325" s="17"/>
      <c r="I325" s="17"/>
      <c r="J325" s="17"/>
      <c r="K325" s="17"/>
      <c r="L325" s="17"/>
    </row>
    <row r="326" spans="1:12">
      <c r="A326" s="17"/>
      <c r="B326" s="17"/>
      <c r="C326" s="17"/>
      <c r="D326" s="17"/>
      <c r="E326" s="17"/>
      <c r="F326" s="17"/>
      <c r="G326" s="17"/>
      <c r="H326" s="17"/>
      <c r="I326" s="17"/>
      <c r="J326" s="17"/>
      <c r="K326" s="17"/>
      <c r="L326" s="17"/>
    </row>
    <row r="327" spans="1:12">
      <c r="A327" s="17"/>
      <c r="B327" s="17"/>
      <c r="C327" s="17"/>
      <c r="D327" s="17"/>
      <c r="E327" s="17"/>
      <c r="F327" s="17"/>
      <c r="G327" s="17"/>
      <c r="H327" s="17"/>
      <c r="I327" s="17"/>
      <c r="J327" s="17"/>
      <c r="K327" s="17"/>
      <c r="L327" s="17"/>
    </row>
    <row r="328" spans="1:12">
      <c r="A328" s="17"/>
      <c r="B328" s="17"/>
      <c r="C328" s="17"/>
      <c r="D328" s="17"/>
      <c r="E328" s="17"/>
      <c r="F328" s="17"/>
      <c r="G328" s="17"/>
      <c r="H328" s="17"/>
      <c r="I328" s="17"/>
      <c r="J328" s="17"/>
      <c r="K328" s="17"/>
      <c r="L328" s="17"/>
    </row>
    <row r="329" spans="1:12">
      <c r="A329" s="17"/>
      <c r="B329" s="17"/>
      <c r="C329" s="17"/>
      <c r="D329" s="17"/>
      <c r="E329" s="17"/>
      <c r="F329" s="17"/>
      <c r="G329" s="17"/>
      <c r="H329" s="17"/>
      <c r="I329" s="17"/>
      <c r="J329" s="17"/>
      <c r="K329" s="17"/>
      <c r="L329" s="17"/>
    </row>
    <row r="330" spans="1:12">
      <c r="A330" s="17"/>
      <c r="B330" s="17"/>
      <c r="C330" s="17"/>
      <c r="D330" s="17"/>
      <c r="E330" s="17"/>
      <c r="F330" s="17"/>
      <c r="G330" s="17"/>
      <c r="H330" s="17"/>
      <c r="I330" s="17"/>
      <c r="J330" s="17"/>
      <c r="K330" s="17"/>
      <c r="L330" s="17"/>
    </row>
    <row r="331" spans="1:12">
      <c r="A331" s="17"/>
      <c r="B331" s="17"/>
      <c r="C331" s="17"/>
      <c r="D331" s="17"/>
      <c r="E331" s="17"/>
      <c r="F331" s="17"/>
      <c r="G331" s="17"/>
      <c r="H331" s="17"/>
      <c r="I331" s="17"/>
      <c r="J331" s="17"/>
      <c r="K331" s="17"/>
      <c r="L331" s="17"/>
    </row>
    <row r="332" spans="1:12">
      <c r="A332" s="17"/>
      <c r="B332" s="17"/>
      <c r="C332" s="17"/>
      <c r="D332" s="17"/>
      <c r="E332" s="17"/>
      <c r="F332" s="17"/>
      <c r="G332" s="17"/>
      <c r="H332" s="17"/>
      <c r="I332" s="17"/>
      <c r="J332" s="17"/>
      <c r="K332" s="17"/>
      <c r="L332" s="17"/>
    </row>
    <row r="333" spans="1:12">
      <c r="A333" s="17"/>
      <c r="B333" s="17"/>
      <c r="C333" s="17"/>
      <c r="D333" s="17"/>
      <c r="E333" s="17"/>
      <c r="F333" s="17"/>
      <c r="G333" s="17"/>
      <c r="H333" s="17"/>
      <c r="I333" s="17"/>
      <c r="J333" s="17"/>
      <c r="K333" s="17"/>
      <c r="L333" s="17"/>
    </row>
    <row r="334" spans="1:12">
      <c r="A334" s="17"/>
      <c r="B334" s="17"/>
      <c r="C334" s="17"/>
      <c r="D334" s="17"/>
      <c r="E334" s="17"/>
      <c r="F334" s="17"/>
      <c r="G334" s="17"/>
      <c r="H334" s="17"/>
      <c r="I334" s="17"/>
      <c r="J334" s="17"/>
      <c r="K334" s="17"/>
      <c r="L334" s="17"/>
    </row>
    <row r="335" spans="1:12">
      <c r="A335" s="17"/>
      <c r="B335" s="17"/>
      <c r="C335" s="17"/>
      <c r="D335" s="17"/>
      <c r="E335" s="17"/>
      <c r="F335" s="17"/>
      <c r="G335" s="17"/>
      <c r="H335" s="17"/>
      <c r="I335" s="17"/>
      <c r="J335" s="17"/>
      <c r="K335" s="17"/>
      <c r="L335" s="17"/>
    </row>
    <row r="336" spans="1:12">
      <c r="A336" s="17"/>
      <c r="B336" s="17"/>
      <c r="C336" s="17"/>
      <c r="D336" s="17"/>
      <c r="E336" s="17"/>
      <c r="F336" s="17"/>
      <c r="G336" s="17"/>
      <c r="H336" s="17"/>
      <c r="I336" s="17"/>
      <c r="J336" s="17"/>
      <c r="K336" s="17"/>
      <c r="L336" s="17"/>
    </row>
    <row r="337" spans="1:12">
      <c r="A337" s="17"/>
      <c r="B337" s="17"/>
      <c r="C337" s="17"/>
      <c r="D337" s="17"/>
      <c r="E337" s="17"/>
      <c r="F337" s="17"/>
      <c r="G337" s="17"/>
      <c r="H337" s="17"/>
      <c r="I337" s="17"/>
      <c r="J337" s="17"/>
      <c r="K337" s="17"/>
      <c r="L337" s="17"/>
    </row>
    <row r="338" spans="1:12">
      <c r="A338" s="17"/>
      <c r="B338" s="17"/>
      <c r="C338" s="17"/>
      <c r="D338" s="17"/>
      <c r="E338" s="17"/>
      <c r="F338" s="17"/>
      <c r="G338" s="17"/>
      <c r="H338" s="17"/>
      <c r="I338" s="17"/>
      <c r="J338" s="17"/>
      <c r="K338" s="17"/>
      <c r="L338" s="17"/>
    </row>
    <row r="339" spans="1:12">
      <c r="A339" s="17"/>
      <c r="B339" s="17"/>
      <c r="C339" s="17"/>
      <c r="D339" s="17"/>
      <c r="E339" s="17"/>
      <c r="F339" s="17"/>
      <c r="G339" s="17"/>
      <c r="H339" s="17"/>
      <c r="I339" s="17"/>
      <c r="J339" s="17"/>
      <c r="K339" s="17"/>
      <c r="L339" s="17"/>
    </row>
    <row r="340" spans="1:12">
      <c r="A340" s="17"/>
      <c r="B340" s="17"/>
      <c r="C340" s="17"/>
      <c r="D340" s="17"/>
      <c r="E340" s="17"/>
      <c r="F340" s="17"/>
      <c r="G340" s="17"/>
      <c r="H340" s="17"/>
      <c r="I340" s="17"/>
      <c r="J340" s="17"/>
      <c r="K340" s="17"/>
      <c r="L340" s="17"/>
    </row>
    <row r="341" spans="1:12">
      <c r="A341" s="17"/>
      <c r="B341" s="17"/>
      <c r="C341" s="17"/>
      <c r="D341" s="17"/>
      <c r="E341" s="17"/>
      <c r="F341" s="17"/>
      <c r="G341" s="17"/>
      <c r="H341" s="17"/>
      <c r="I341" s="17"/>
      <c r="J341" s="17"/>
      <c r="K341" s="17"/>
      <c r="L341" s="17"/>
    </row>
    <row r="342" spans="1:12">
      <c r="A342" s="17"/>
      <c r="B342" s="17"/>
      <c r="C342" s="17"/>
      <c r="D342" s="17"/>
      <c r="E342" s="17"/>
      <c r="F342" s="17"/>
      <c r="G342" s="17"/>
      <c r="H342" s="17"/>
      <c r="I342" s="17"/>
      <c r="J342" s="17"/>
      <c r="K342" s="17"/>
      <c r="L342" s="17"/>
    </row>
    <row r="343" spans="1:12">
      <c r="A343" s="17"/>
      <c r="B343" s="17"/>
      <c r="C343" s="17"/>
      <c r="D343" s="17"/>
      <c r="E343" s="17"/>
      <c r="F343" s="17"/>
      <c r="G343" s="17"/>
      <c r="H343" s="17"/>
      <c r="I343" s="17"/>
      <c r="J343" s="17"/>
      <c r="K343" s="17"/>
      <c r="L343" s="17"/>
    </row>
    <row r="344" spans="1:12">
      <c r="A344" s="17"/>
      <c r="B344" s="17"/>
      <c r="C344" s="17"/>
      <c r="D344" s="17"/>
      <c r="E344" s="17"/>
      <c r="F344" s="17"/>
      <c r="G344" s="17"/>
      <c r="H344" s="17"/>
      <c r="I344" s="17"/>
      <c r="J344" s="17"/>
      <c r="K344" s="17"/>
      <c r="L344" s="17"/>
    </row>
    <row r="345" spans="1:12">
      <c r="A345" s="17"/>
      <c r="B345" s="17"/>
      <c r="C345" s="17"/>
      <c r="D345" s="17"/>
      <c r="E345" s="17"/>
      <c r="F345" s="17"/>
      <c r="G345" s="17"/>
      <c r="H345" s="17"/>
      <c r="I345" s="17"/>
      <c r="J345" s="17"/>
      <c r="K345" s="17"/>
      <c r="L345" s="17"/>
    </row>
  </sheetData>
  <printOptions horizontalCentered="1" verticalCentered="1"/>
  <pageMargins left="0.5" right="0.5" top="0.5" bottom="0.5" header="0.5" footer="0.5"/>
  <pageSetup scale="67" fitToWidth="2" fitToHeight="3" pageOrder="overThenDown" orientation="portrait" r:id="rId1"/>
  <headerFooter alignWithMargins="0"/>
  <rowBreaks count="2" manualBreakCount="2">
    <brk id="68" max="16383" man="1"/>
    <brk id="133"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99"/>
  <sheetViews>
    <sheetView defaultGridColor="0" view="pageBreakPreview" colorId="22" zoomScale="85" zoomScaleNormal="100" zoomScaleSheetLayoutView="85" workbookViewId="0"/>
  </sheetViews>
  <sheetFormatPr defaultColWidth="9.6640625" defaultRowHeight="15"/>
  <cols>
    <col min="1" max="1" width="4.6640625" style="9" customWidth="1"/>
    <col min="2" max="2" width="3.33203125" style="9" customWidth="1"/>
    <col min="3" max="3" width="45.109375" style="9" customWidth="1"/>
    <col min="4" max="4" width="20.6640625" style="9" customWidth="1"/>
    <col min="5" max="5" width="17.5546875" style="9" customWidth="1"/>
    <col min="6" max="6" width="18.6640625" style="9" customWidth="1"/>
    <col min="7" max="16384" width="9.6640625" style="9"/>
  </cols>
  <sheetData>
    <row r="1" spans="1:6">
      <c r="A1" s="29" t="s">
        <v>1804</v>
      </c>
      <c r="B1" s="66"/>
      <c r="C1" s="66"/>
      <c r="D1" s="230" t="s">
        <v>1347</v>
      </c>
      <c r="E1" s="66" t="s">
        <v>1806</v>
      </c>
      <c r="F1" s="261" t="s">
        <v>1807</v>
      </c>
    </row>
    <row r="2" spans="1:6">
      <c r="A2" s="72" t="str">
        <f>'Data Sheet'!$C$25</f>
        <v>Orange &amp; Rockland Utilities, Inc</v>
      </c>
      <c r="B2" s="17"/>
      <c r="C2" s="17"/>
      <c r="D2" s="78" t="s">
        <v>1159</v>
      </c>
      <c r="E2" s="17" t="s">
        <v>3315</v>
      </c>
      <c r="F2" s="83"/>
    </row>
    <row r="3" spans="1:6" ht="15" customHeight="1">
      <c r="A3" s="74"/>
      <c r="B3" s="77"/>
      <c r="C3" s="77"/>
      <c r="D3" s="78" t="s">
        <v>1160</v>
      </c>
      <c r="E3" s="691" t="str">
        <f>'Data Sheet'!$C$40</f>
        <v>April 30, 2017</v>
      </c>
      <c r="F3" s="111" t="str">
        <f>'Data Sheet'!$C$38</f>
        <v>December 31, 2016</v>
      </c>
    </row>
    <row r="4" spans="1:6" ht="15" customHeight="1">
      <c r="A4" s="238"/>
      <c r="B4" s="17"/>
      <c r="C4" s="17"/>
      <c r="D4" s="89"/>
      <c r="E4" s="89"/>
      <c r="F4" s="85"/>
    </row>
    <row r="5" spans="1:6">
      <c r="A5" s="308" t="s">
        <v>3350</v>
      </c>
      <c r="B5" s="69"/>
      <c r="C5" s="69"/>
      <c r="D5" s="69"/>
      <c r="E5" s="69"/>
      <c r="F5" s="70"/>
    </row>
    <row r="6" spans="1:6">
      <c r="A6" s="240"/>
      <c r="B6" s="17"/>
      <c r="C6" s="17"/>
      <c r="D6" s="17"/>
      <c r="E6" s="17"/>
      <c r="F6" s="73"/>
    </row>
    <row r="7" spans="1:6">
      <c r="A7" s="240" t="s">
        <v>3351</v>
      </c>
      <c r="B7" s="17"/>
      <c r="C7" s="17" t="s">
        <v>3352</v>
      </c>
      <c r="D7" s="17"/>
      <c r="E7" s="17"/>
      <c r="F7" s="73"/>
    </row>
    <row r="8" spans="1:6">
      <c r="A8" s="240"/>
      <c r="B8" s="17"/>
      <c r="C8" s="17" t="s">
        <v>2564</v>
      </c>
      <c r="D8" s="17"/>
      <c r="E8" s="17"/>
      <c r="F8" s="73"/>
    </row>
    <row r="9" spans="1:6">
      <c r="A9" s="240"/>
      <c r="B9" s="17"/>
      <c r="C9" s="17" t="s">
        <v>2565</v>
      </c>
      <c r="D9" s="17"/>
      <c r="E9" s="17"/>
      <c r="F9" s="73"/>
    </row>
    <row r="10" spans="1:6">
      <c r="A10" s="240"/>
      <c r="B10" s="17"/>
      <c r="C10" s="17" t="s">
        <v>2566</v>
      </c>
      <c r="D10" s="17"/>
      <c r="E10" s="17"/>
      <c r="F10" s="73"/>
    </row>
    <row r="11" spans="1:6">
      <c r="A11" s="240" t="s">
        <v>2322</v>
      </c>
      <c r="B11" s="17"/>
      <c r="C11" s="17" t="s">
        <v>3641</v>
      </c>
      <c r="D11" s="17"/>
      <c r="E11" s="17"/>
      <c r="F11" s="73"/>
    </row>
    <row r="12" spans="1:6">
      <c r="A12" s="240"/>
      <c r="B12" s="17"/>
      <c r="C12" s="17" t="s">
        <v>3642</v>
      </c>
      <c r="D12" s="17"/>
      <c r="E12" s="17"/>
      <c r="F12" s="73"/>
    </row>
    <row r="13" spans="1:6">
      <c r="A13" s="240"/>
      <c r="B13" s="17"/>
      <c r="C13" s="17" t="s">
        <v>2579</v>
      </c>
      <c r="D13" s="17"/>
      <c r="E13" s="17"/>
      <c r="F13" s="73"/>
    </row>
    <row r="14" spans="1:6">
      <c r="A14" s="240"/>
      <c r="B14" s="17"/>
      <c r="C14" s="17" t="s">
        <v>2580</v>
      </c>
      <c r="D14" s="17"/>
      <c r="E14" s="17"/>
      <c r="F14" s="73"/>
    </row>
    <row r="15" spans="1:6">
      <c r="A15" s="240" t="s">
        <v>2323</v>
      </c>
      <c r="B15" s="17"/>
      <c r="C15" s="17" t="s">
        <v>2581</v>
      </c>
      <c r="D15" s="17"/>
      <c r="E15" s="17"/>
      <c r="F15" s="73"/>
    </row>
    <row r="16" spans="1:6">
      <c r="A16" s="240"/>
      <c r="B16" s="17"/>
      <c r="C16" s="17" t="s">
        <v>2582</v>
      </c>
      <c r="D16" s="17"/>
      <c r="E16" s="17"/>
      <c r="F16" s="73"/>
    </row>
    <row r="17" spans="1:6">
      <c r="A17" s="241"/>
      <c r="B17" s="77"/>
      <c r="C17" s="77" t="s">
        <v>2583</v>
      </c>
      <c r="D17" s="77"/>
      <c r="E17" s="77"/>
      <c r="F17" s="76"/>
    </row>
    <row r="18" spans="1:6">
      <c r="A18" s="240" t="s">
        <v>1733</v>
      </c>
      <c r="B18" s="98"/>
      <c r="C18" s="69" t="s">
        <v>2584</v>
      </c>
      <c r="D18" s="69"/>
      <c r="E18" s="69"/>
      <c r="F18" s="383" t="s">
        <v>1845</v>
      </c>
    </row>
    <row r="19" spans="1:6">
      <c r="A19" s="240" t="s">
        <v>2585</v>
      </c>
      <c r="B19" s="98"/>
      <c r="C19" s="69" t="s">
        <v>3026</v>
      </c>
      <c r="D19" s="69"/>
      <c r="E19" s="69"/>
      <c r="F19" s="383" t="s">
        <v>3027</v>
      </c>
    </row>
    <row r="20" spans="1:6">
      <c r="A20" s="241"/>
      <c r="B20" s="105"/>
      <c r="C20" s="77"/>
      <c r="D20" s="77"/>
      <c r="E20" s="77"/>
      <c r="F20" s="111"/>
    </row>
    <row r="21" spans="1:6">
      <c r="A21" s="241">
        <v>1</v>
      </c>
      <c r="B21" s="105"/>
      <c r="C21" s="77" t="s">
        <v>2586</v>
      </c>
      <c r="D21" s="77"/>
      <c r="E21" s="77"/>
      <c r="F21" s="384">
        <v>59217018</v>
      </c>
    </row>
    <row r="22" spans="1:6">
      <c r="A22" s="241">
        <v>2</v>
      </c>
      <c r="B22" s="105"/>
      <c r="C22" s="77" t="s">
        <v>411</v>
      </c>
      <c r="D22" s="77"/>
      <c r="E22" s="77"/>
      <c r="F22" s="385"/>
    </row>
    <row r="23" spans="1:6">
      <c r="A23" s="241">
        <v>3</v>
      </c>
      <c r="B23" s="105"/>
      <c r="C23" s="77"/>
      <c r="D23" s="77"/>
      <c r="E23" s="77"/>
      <c r="F23" s="386"/>
    </row>
    <row r="24" spans="1:6">
      <c r="A24" s="241">
        <v>4</v>
      </c>
      <c r="B24" s="105"/>
      <c r="C24" s="77" t="s">
        <v>412</v>
      </c>
      <c r="D24" s="77"/>
      <c r="E24" s="77"/>
      <c r="F24" s="387"/>
    </row>
    <row r="25" spans="1:6">
      <c r="A25" s="241">
        <v>5</v>
      </c>
      <c r="B25" s="105"/>
      <c r="C25" s="77"/>
      <c r="D25" s="77"/>
      <c r="E25" s="77"/>
      <c r="F25" s="388">
        <v>24303983</v>
      </c>
    </row>
    <row r="26" spans="1:6">
      <c r="A26" s="241">
        <v>6</v>
      </c>
      <c r="B26" s="105"/>
      <c r="C26" s="77"/>
      <c r="D26" s="77"/>
      <c r="E26" s="77"/>
      <c r="F26" s="285"/>
    </row>
    <row r="27" spans="1:6">
      <c r="A27" s="241">
        <v>7</v>
      </c>
      <c r="B27" s="105"/>
      <c r="C27" s="77"/>
      <c r="D27" s="77"/>
      <c r="E27" s="77"/>
      <c r="F27" s="285"/>
    </row>
    <row r="28" spans="1:6">
      <c r="A28" s="241">
        <v>8</v>
      </c>
      <c r="B28" s="105"/>
      <c r="C28" s="77"/>
      <c r="D28" s="77"/>
      <c r="E28" s="77"/>
      <c r="F28" s="284"/>
    </row>
    <row r="29" spans="1:6">
      <c r="A29" s="241">
        <v>9</v>
      </c>
      <c r="B29" s="105"/>
      <c r="C29" s="389" t="s">
        <v>413</v>
      </c>
      <c r="D29" s="77"/>
      <c r="E29" s="77"/>
      <c r="F29" s="271"/>
    </row>
    <row r="30" spans="1:6">
      <c r="A30" s="241">
        <v>10</v>
      </c>
      <c r="B30" s="105"/>
      <c r="C30" s="389"/>
      <c r="D30" s="77"/>
      <c r="E30" s="77"/>
      <c r="F30" s="285">
        <v>246602398</v>
      </c>
    </row>
    <row r="31" spans="1:6">
      <c r="A31" s="241">
        <v>11</v>
      </c>
      <c r="B31" s="105"/>
      <c r="C31" s="389"/>
      <c r="D31" s="77"/>
      <c r="E31" s="77"/>
      <c r="F31" s="285"/>
    </row>
    <row r="32" spans="1:6">
      <c r="A32" s="241">
        <v>12</v>
      </c>
      <c r="B32" s="105"/>
      <c r="C32" s="389"/>
      <c r="D32" s="77"/>
      <c r="E32" s="77"/>
      <c r="F32" s="285"/>
    </row>
    <row r="33" spans="1:6">
      <c r="A33" s="241">
        <v>13</v>
      </c>
      <c r="B33" s="105"/>
      <c r="C33" s="389"/>
      <c r="D33" s="77"/>
      <c r="E33" s="77"/>
      <c r="F33" s="284"/>
    </row>
    <row r="34" spans="1:6">
      <c r="A34" s="241">
        <v>14</v>
      </c>
      <c r="B34" s="105"/>
      <c r="C34" s="389" t="s">
        <v>414</v>
      </c>
      <c r="D34" s="77"/>
      <c r="E34" s="77"/>
      <c r="F34" s="390"/>
    </row>
    <row r="35" spans="1:6">
      <c r="A35" s="241">
        <v>15</v>
      </c>
      <c r="B35" s="105"/>
      <c r="C35" s="389"/>
      <c r="D35" s="77"/>
      <c r="E35" s="77"/>
      <c r="F35" s="285">
        <v>20693528</v>
      </c>
    </row>
    <row r="36" spans="1:6">
      <c r="A36" s="241">
        <v>16</v>
      </c>
      <c r="B36" s="105"/>
      <c r="C36" s="389"/>
      <c r="D36" s="77"/>
      <c r="E36" s="77"/>
      <c r="F36" s="285"/>
    </row>
    <row r="37" spans="1:6">
      <c r="A37" s="241">
        <v>17</v>
      </c>
      <c r="B37" s="105"/>
      <c r="C37" s="389"/>
      <c r="D37" s="77"/>
      <c r="E37" s="77"/>
      <c r="F37" s="285"/>
    </row>
    <row r="38" spans="1:6">
      <c r="A38" s="241">
        <v>18</v>
      </c>
      <c r="B38" s="105"/>
      <c r="C38" s="389"/>
      <c r="D38" s="77"/>
      <c r="E38" s="77"/>
      <c r="F38" s="285"/>
    </row>
    <row r="39" spans="1:6">
      <c r="A39" s="241">
        <v>19</v>
      </c>
      <c r="B39" s="105"/>
      <c r="C39" s="389" t="s">
        <v>415</v>
      </c>
      <c r="D39" s="77"/>
      <c r="E39" s="77"/>
      <c r="F39" s="390"/>
    </row>
    <row r="40" spans="1:6">
      <c r="A40" s="241">
        <v>20</v>
      </c>
      <c r="B40" s="105"/>
      <c r="C40" s="389"/>
      <c r="D40" s="77"/>
      <c r="E40" s="77"/>
      <c r="F40" s="388">
        <v>297100435</v>
      </c>
    </row>
    <row r="41" spans="1:6">
      <c r="A41" s="241">
        <v>21</v>
      </c>
      <c r="B41" s="105"/>
      <c r="C41" s="389"/>
      <c r="D41" s="77"/>
      <c r="E41" s="77"/>
      <c r="F41" s="285"/>
    </row>
    <row r="42" spans="1:6">
      <c r="A42" s="241">
        <v>22</v>
      </c>
      <c r="B42" s="105"/>
      <c r="C42" s="389"/>
      <c r="D42" s="77"/>
      <c r="E42" s="77"/>
      <c r="F42" s="285"/>
    </row>
    <row r="43" spans="1:6">
      <c r="A43" s="241">
        <v>23</v>
      </c>
      <c r="B43" s="105"/>
      <c r="C43" s="389"/>
      <c r="D43" s="77"/>
      <c r="E43" s="77"/>
      <c r="F43" s="285"/>
    </row>
    <row r="44" spans="1:6">
      <c r="A44" s="241">
        <v>24</v>
      </c>
      <c r="B44" s="105"/>
      <c r="C44" s="389"/>
      <c r="D44" s="77"/>
      <c r="E44" s="77"/>
      <c r="F44" s="285"/>
    </row>
    <row r="45" spans="1:6">
      <c r="A45" s="241">
        <v>25</v>
      </c>
      <c r="B45" s="105"/>
      <c r="C45" s="389"/>
      <c r="D45" s="77"/>
      <c r="E45" s="77"/>
      <c r="F45" s="267"/>
    </row>
    <row r="46" spans="1:6">
      <c r="A46" s="241">
        <v>26</v>
      </c>
      <c r="B46" s="105"/>
      <c r="C46" s="389"/>
      <c r="D46" s="77"/>
      <c r="E46" s="77"/>
      <c r="F46" s="285"/>
    </row>
    <row r="47" spans="1:6">
      <c r="A47" s="241">
        <v>27</v>
      </c>
      <c r="B47" s="105"/>
      <c r="C47" s="389" t="s">
        <v>416</v>
      </c>
      <c r="D47" s="77"/>
      <c r="E47" s="77"/>
      <c r="F47" s="384">
        <f>F21+SUM(F25:F28)+SUM(F30:F33)-SUM(F35:F38)-SUM(F40:F46)</f>
        <v>12329436</v>
      </c>
    </row>
    <row r="48" spans="1:6">
      <c r="A48" s="240">
        <v>28</v>
      </c>
      <c r="B48" s="98"/>
      <c r="C48" s="391" t="s">
        <v>417</v>
      </c>
      <c r="D48" s="17"/>
      <c r="E48" s="17"/>
      <c r="F48" s="284"/>
    </row>
    <row r="49" spans="1:6">
      <c r="A49" s="240">
        <v>29</v>
      </c>
      <c r="B49" s="98"/>
      <c r="C49" s="391"/>
      <c r="D49" s="17"/>
      <c r="E49" s="17"/>
      <c r="F49" s="284"/>
    </row>
    <row r="50" spans="1:6">
      <c r="A50" s="240">
        <v>30</v>
      </c>
      <c r="B50" s="98"/>
      <c r="C50" s="391" t="s">
        <v>5787</v>
      </c>
      <c r="D50" s="17"/>
      <c r="E50" s="17"/>
      <c r="F50" s="284">
        <f>F47*0.35</f>
        <v>4315302.5999999996</v>
      </c>
    </row>
    <row r="51" spans="1:6">
      <c r="A51" s="240">
        <v>31</v>
      </c>
      <c r="B51" s="98"/>
      <c r="C51" s="391"/>
      <c r="D51" s="17"/>
      <c r="E51" s="17" t="s">
        <v>1793</v>
      </c>
      <c r="F51" s="284"/>
    </row>
    <row r="52" spans="1:6">
      <c r="A52" s="240">
        <v>32</v>
      </c>
      <c r="B52" s="98"/>
      <c r="C52" s="391" t="s">
        <v>5788</v>
      </c>
      <c r="D52" s="17"/>
      <c r="E52" s="17" t="s">
        <v>1793</v>
      </c>
      <c r="F52" s="284">
        <v>16447422</v>
      </c>
    </row>
    <row r="53" spans="1:6">
      <c r="A53" s="240">
        <v>33</v>
      </c>
      <c r="B53" s="98"/>
      <c r="C53" s="391"/>
      <c r="D53" s="17"/>
      <c r="E53" s="17"/>
      <c r="F53" s="284"/>
    </row>
    <row r="54" spans="1:6">
      <c r="A54" s="240">
        <v>34</v>
      </c>
      <c r="B54" s="98"/>
      <c r="C54" s="391" t="s">
        <v>5789</v>
      </c>
      <c r="D54" s="17"/>
      <c r="E54" s="17"/>
      <c r="F54" s="284">
        <f>F50+F52</f>
        <v>20762724.600000001</v>
      </c>
    </row>
    <row r="55" spans="1:6">
      <c r="A55" s="240">
        <v>35</v>
      </c>
      <c r="B55" s="98"/>
      <c r="C55" s="391"/>
      <c r="D55" s="17"/>
      <c r="E55" s="17"/>
      <c r="F55" s="284"/>
    </row>
    <row r="56" spans="1:6">
      <c r="A56" s="240">
        <v>36</v>
      </c>
      <c r="B56" s="98"/>
      <c r="C56" s="391"/>
      <c r="D56" s="17"/>
      <c r="E56" s="17"/>
      <c r="F56" s="284"/>
    </row>
    <row r="57" spans="1:6">
      <c r="A57" s="240">
        <v>37</v>
      </c>
      <c r="B57" s="98"/>
      <c r="C57" s="391"/>
      <c r="D57" s="17"/>
      <c r="E57" s="17"/>
      <c r="F57" s="284"/>
    </row>
    <row r="58" spans="1:6">
      <c r="A58" s="240">
        <v>38</v>
      </c>
      <c r="B58" s="98"/>
      <c r="C58" s="391"/>
      <c r="D58" s="17"/>
      <c r="E58" s="17"/>
      <c r="F58" s="284"/>
    </row>
    <row r="59" spans="1:6">
      <c r="A59" s="240">
        <v>39</v>
      </c>
      <c r="B59" s="98"/>
      <c r="C59" s="391"/>
      <c r="D59" s="17"/>
      <c r="E59" s="17"/>
      <c r="F59" s="284"/>
    </row>
    <row r="60" spans="1:6">
      <c r="A60" s="240">
        <v>40</v>
      </c>
      <c r="B60" s="98"/>
      <c r="C60" s="391"/>
      <c r="D60" s="17"/>
      <c r="E60" s="17"/>
      <c r="F60" s="284"/>
    </row>
    <row r="61" spans="1:6">
      <c r="A61" s="240">
        <v>41</v>
      </c>
      <c r="B61" s="98"/>
      <c r="C61" s="391"/>
      <c r="D61" s="17"/>
      <c r="E61" s="17"/>
      <c r="F61" s="284"/>
    </row>
    <row r="62" spans="1:6">
      <c r="A62" s="240">
        <v>42</v>
      </c>
      <c r="B62" s="98"/>
      <c r="C62" s="391"/>
      <c r="D62" s="17"/>
      <c r="E62" s="17"/>
      <c r="F62" s="284"/>
    </row>
    <row r="63" spans="1:6">
      <c r="A63" s="240">
        <v>43</v>
      </c>
      <c r="B63" s="98"/>
      <c r="C63" s="391"/>
      <c r="D63" s="17"/>
      <c r="E63" s="17"/>
      <c r="F63" s="284"/>
    </row>
    <row r="64" spans="1:6" ht="15.75" thickBot="1">
      <c r="A64" s="329">
        <v>44</v>
      </c>
      <c r="B64" s="322"/>
      <c r="C64" s="392"/>
      <c r="D64" s="113"/>
      <c r="E64" s="113"/>
      <c r="F64" s="296"/>
    </row>
    <row r="65" spans="1:6">
      <c r="A65" s="17"/>
      <c r="B65" s="17"/>
      <c r="C65" s="17"/>
      <c r="D65" s="17"/>
      <c r="E65" s="17"/>
      <c r="F65" s="17"/>
    </row>
    <row r="66" spans="1:6">
      <c r="A66" s="17" t="s">
        <v>418</v>
      </c>
      <c r="B66" s="17"/>
      <c r="C66" s="17"/>
      <c r="D66" s="17"/>
      <c r="E66" s="17"/>
      <c r="F66" s="69"/>
    </row>
    <row r="67" spans="1:6">
      <c r="A67" s="69" t="s">
        <v>419</v>
      </c>
      <c r="B67" s="69"/>
      <c r="C67" s="69"/>
      <c r="D67" s="69"/>
      <c r="E67" s="69"/>
      <c r="F67" s="69"/>
    </row>
    <row r="68" spans="1:6">
      <c r="A68" s="17"/>
      <c r="B68" s="17"/>
      <c r="C68" s="17"/>
      <c r="D68" s="17"/>
      <c r="E68" s="17"/>
      <c r="F68" s="17"/>
    </row>
    <row r="69" spans="1:6">
      <c r="A69" s="17"/>
      <c r="B69" s="17"/>
      <c r="C69" s="17"/>
      <c r="D69" s="17"/>
      <c r="E69" s="17"/>
      <c r="F69" s="17"/>
    </row>
    <row r="70" spans="1:6" ht="15.75">
      <c r="A70" s="71" t="s">
        <v>420</v>
      </c>
      <c r="B70" s="69"/>
      <c r="C70" s="69"/>
      <c r="D70" s="69"/>
      <c r="E70" s="69"/>
      <c r="F70" s="69"/>
    </row>
    <row r="71" spans="1:6">
      <c r="A71" s="17"/>
      <c r="B71" s="17"/>
      <c r="C71" s="17"/>
      <c r="D71" s="17"/>
      <c r="E71" s="17"/>
      <c r="F71" s="17"/>
    </row>
    <row r="72" spans="1:6" ht="15.75" thickBot="1">
      <c r="A72" s="17" t="str">
        <f>'Data Sheet'!$C$25</f>
        <v>Orange &amp; Rockland Utilities, Inc</v>
      </c>
      <c r="B72" s="17"/>
      <c r="C72" s="17"/>
      <c r="D72" s="17"/>
      <c r="E72" s="681" t="str">
        <f>'Data Sheet'!$C$40</f>
        <v>April 30, 2017</v>
      </c>
      <c r="F72" s="9" t="str">
        <f>'Data Sheet'!$C$38</f>
        <v>December 31, 2016</v>
      </c>
    </row>
    <row r="73" spans="1:6">
      <c r="A73" s="393"/>
      <c r="B73" s="66"/>
      <c r="C73" s="66"/>
      <c r="D73" s="66"/>
      <c r="E73" s="66"/>
      <c r="F73" s="67"/>
    </row>
    <row r="74" spans="1:6">
      <c r="A74" s="308" t="s">
        <v>3350</v>
      </c>
      <c r="B74" s="69"/>
      <c r="C74" s="69"/>
      <c r="D74" s="69"/>
      <c r="E74" s="69"/>
      <c r="F74" s="70"/>
    </row>
    <row r="75" spans="1:6">
      <c r="A75" s="241"/>
      <c r="B75" s="77"/>
      <c r="C75" s="77"/>
      <c r="D75" s="77"/>
      <c r="E75" s="77"/>
      <c r="F75" s="76"/>
    </row>
    <row r="76" spans="1:6">
      <c r="A76" s="240"/>
      <c r="B76" s="17"/>
      <c r="C76" s="69" t="s">
        <v>2584</v>
      </c>
      <c r="D76" s="69"/>
      <c r="E76" s="69"/>
      <c r="F76" s="383" t="s">
        <v>1845</v>
      </c>
    </row>
    <row r="77" spans="1:6">
      <c r="A77" s="241"/>
      <c r="B77" s="77"/>
      <c r="C77" s="75" t="s">
        <v>3026</v>
      </c>
      <c r="D77" s="75"/>
      <c r="E77" s="75"/>
      <c r="F77" s="394" t="s">
        <v>3027</v>
      </c>
    </row>
    <row r="78" spans="1:6">
      <c r="A78" s="240"/>
      <c r="B78" s="17"/>
      <c r="C78" s="17" t="s">
        <v>5790</v>
      </c>
      <c r="D78" s="17"/>
      <c r="E78" s="17"/>
      <c r="F78" s="284"/>
    </row>
    <row r="79" spans="1:6">
      <c r="A79" s="240"/>
      <c r="B79" s="17"/>
      <c r="C79" s="17" t="s">
        <v>5791</v>
      </c>
      <c r="D79" s="17"/>
      <c r="E79" s="17"/>
      <c r="F79" s="284"/>
    </row>
    <row r="80" spans="1:6">
      <c r="A80" s="240"/>
      <c r="B80" s="17"/>
      <c r="C80" s="17" t="s">
        <v>5792</v>
      </c>
      <c r="D80" s="17"/>
      <c r="E80" s="17"/>
      <c r="F80" s="284"/>
    </row>
    <row r="81" spans="1:6">
      <c r="A81" s="240"/>
      <c r="B81" s="17"/>
      <c r="C81" s="17"/>
      <c r="D81" s="17"/>
      <c r="E81" s="17"/>
      <c r="F81" s="284"/>
    </row>
    <row r="82" spans="1:6">
      <c r="A82" s="240"/>
      <c r="B82" s="17"/>
      <c r="C82" s="17" t="s">
        <v>5793</v>
      </c>
      <c r="D82" s="17"/>
      <c r="E82" s="17"/>
      <c r="F82" s="284">
        <v>59217018</v>
      </c>
    </row>
    <row r="83" spans="1:6">
      <c r="A83" s="240"/>
      <c r="B83" s="17"/>
      <c r="C83" s="17"/>
      <c r="D83" s="17"/>
      <c r="E83" s="17"/>
      <c r="F83" s="284"/>
    </row>
    <row r="84" spans="1:6">
      <c r="A84" s="240"/>
      <c r="B84" s="17"/>
      <c r="C84" s="17" t="s">
        <v>5794</v>
      </c>
      <c r="D84" s="17"/>
      <c r="E84" s="17"/>
      <c r="F84" s="284"/>
    </row>
    <row r="85" spans="1:6">
      <c r="A85" s="240"/>
      <c r="B85" s="17"/>
      <c r="C85" s="17" t="s">
        <v>4910</v>
      </c>
      <c r="D85" s="17"/>
      <c r="E85" s="17"/>
      <c r="F85" s="284">
        <v>39172.580000000009</v>
      </c>
    </row>
    <row r="86" spans="1:6">
      <c r="A86" s="240"/>
      <c r="B86" s="17"/>
      <c r="C86" s="17" t="s">
        <v>5795</v>
      </c>
      <c r="D86" s="17"/>
      <c r="E86" s="17"/>
      <c r="F86" s="284">
        <v>10134000</v>
      </c>
    </row>
    <row r="87" spans="1:6">
      <c r="A87" s="240"/>
      <c r="B87" s="17"/>
      <c r="C87" s="17" t="s">
        <v>5796</v>
      </c>
      <c r="D87" s="17"/>
      <c r="E87" s="17"/>
      <c r="F87" s="284">
        <v>11957012.57</v>
      </c>
    </row>
    <row r="88" spans="1:6">
      <c r="A88" s="240"/>
      <c r="B88" s="17"/>
      <c r="C88" s="17" t="s">
        <v>5797</v>
      </c>
      <c r="D88" s="17"/>
      <c r="E88" s="17"/>
      <c r="F88" s="284">
        <v>2173798</v>
      </c>
    </row>
    <row r="89" spans="1:6">
      <c r="A89" s="240"/>
      <c r="B89" s="17"/>
      <c r="C89" s="17"/>
      <c r="D89" s="17"/>
      <c r="E89" s="17"/>
      <c r="F89" s="284"/>
    </row>
    <row r="90" spans="1:6">
      <c r="A90" s="240"/>
      <c r="B90" s="17"/>
      <c r="C90" s="69"/>
      <c r="D90" s="69"/>
      <c r="E90" s="69"/>
      <c r="F90" s="284"/>
    </row>
    <row r="91" spans="1:6">
      <c r="A91" s="240"/>
      <c r="B91" s="17"/>
      <c r="C91" s="69" t="s">
        <v>5798</v>
      </c>
      <c r="D91" s="69"/>
      <c r="E91" s="69"/>
      <c r="F91" s="284"/>
    </row>
    <row r="92" spans="1:6">
      <c r="A92" s="240"/>
      <c r="B92" s="17"/>
      <c r="C92" s="17" t="s">
        <v>5799</v>
      </c>
      <c r="D92" s="17"/>
      <c r="E92" s="17"/>
      <c r="F92" s="284">
        <v>1028773</v>
      </c>
    </row>
    <row r="93" spans="1:6">
      <c r="A93" s="240"/>
      <c r="B93" s="17"/>
      <c r="C93" s="17" t="s">
        <v>5800</v>
      </c>
      <c r="D93" s="17"/>
      <c r="E93" s="17"/>
      <c r="F93" s="284">
        <v>1349473.84</v>
      </c>
    </row>
    <row r="94" spans="1:6">
      <c r="A94" s="240"/>
      <c r="B94" s="17"/>
      <c r="C94" s="17" t="s">
        <v>5801</v>
      </c>
      <c r="D94" s="17"/>
      <c r="E94" s="17"/>
      <c r="F94" s="284">
        <v>157427.57999999999</v>
      </c>
    </row>
    <row r="95" spans="1:6">
      <c r="A95" s="240"/>
      <c r="B95" s="17"/>
      <c r="C95" s="17" t="s">
        <v>5802</v>
      </c>
      <c r="D95" s="17"/>
      <c r="E95" s="17"/>
      <c r="F95" s="284">
        <v>286700.37</v>
      </c>
    </row>
    <row r="96" spans="1:6">
      <c r="A96" s="240"/>
      <c r="B96" s="17"/>
      <c r="C96" s="17" t="s">
        <v>5803</v>
      </c>
      <c r="D96" s="17"/>
      <c r="E96" s="17"/>
      <c r="F96" s="284">
        <v>22187.200000000001</v>
      </c>
    </row>
    <row r="97" spans="1:6">
      <c r="A97" s="240"/>
      <c r="B97" s="17"/>
      <c r="C97" s="17" t="s">
        <v>5804</v>
      </c>
      <c r="D97" s="17"/>
      <c r="E97" s="17"/>
      <c r="F97" s="284">
        <v>1068213.96</v>
      </c>
    </row>
    <row r="98" spans="1:6">
      <c r="A98" s="240"/>
      <c r="B98" s="17"/>
      <c r="C98" s="17" t="s">
        <v>5805</v>
      </c>
      <c r="D98" s="17"/>
      <c r="E98" s="17"/>
      <c r="F98" s="284">
        <v>977571.79</v>
      </c>
    </row>
    <row r="99" spans="1:6">
      <c r="A99" s="240"/>
      <c r="B99" s="17"/>
      <c r="C99" s="17" t="s">
        <v>5806</v>
      </c>
      <c r="D99" s="17"/>
      <c r="E99" s="17"/>
      <c r="F99" s="284">
        <v>21127.7</v>
      </c>
    </row>
    <row r="100" spans="1:6">
      <c r="A100" s="240"/>
      <c r="B100" s="17"/>
      <c r="C100" s="17" t="s">
        <v>5807</v>
      </c>
      <c r="D100" s="17"/>
      <c r="E100" s="17"/>
      <c r="F100" s="284">
        <v>1663357.17</v>
      </c>
    </row>
    <row r="101" spans="1:6">
      <c r="A101" s="240"/>
      <c r="B101" s="17"/>
      <c r="C101" s="391" t="s">
        <v>5808</v>
      </c>
      <c r="D101" s="17"/>
      <c r="E101" s="17"/>
      <c r="F101" s="284">
        <v>2074219.7099999997</v>
      </c>
    </row>
    <row r="102" spans="1:6">
      <c r="A102" s="240"/>
      <c r="B102" s="17"/>
      <c r="C102" s="391" t="s">
        <v>5809</v>
      </c>
      <c r="D102" s="17"/>
      <c r="E102" s="17"/>
      <c r="F102" s="284">
        <v>1854448.82</v>
      </c>
    </row>
    <row r="103" spans="1:6">
      <c r="A103" s="240"/>
      <c r="B103" s="17"/>
      <c r="C103" s="391" t="s">
        <v>5810</v>
      </c>
      <c r="D103" s="17"/>
      <c r="E103" s="17"/>
      <c r="F103" s="284">
        <v>174575.43</v>
      </c>
    </row>
    <row r="104" spans="1:6">
      <c r="A104" s="240"/>
      <c r="B104" s="17"/>
      <c r="C104" s="391" t="s">
        <v>5811</v>
      </c>
      <c r="D104" s="17"/>
      <c r="E104" s="17"/>
      <c r="F104" s="284">
        <v>180483.13</v>
      </c>
    </row>
    <row r="105" spans="1:6">
      <c r="A105" s="240"/>
      <c r="B105" s="17"/>
      <c r="C105" s="391" t="s">
        <v>5812</v>
      </c>
      <c r="D105" s="17"/>
      <c r="E105" s="17"/>
      <c r="F105" s="284">
        <v>909436.27</v>
      </c>
    </row>
    <row r="106" spans="1:6">
      <c r="A106" s="240"/>
      <c r="B106" s="17"/>
      <c r="C106" s="391" t="s">
        <v>5813</v>
      </c>
      <c r="D106" s="17"/>
      <c r="E106" s="17"/>
      <c r="F106" s="284">
        <v>1185441.2</v>
      </c>
    </row>
    <row r="107" spans="1:6">
      <c r="A107" s="240"/>
      <c r="B107" s="17"/>
      <c r="C107" s="391" t="s">
        <v>5814</v>
      </c>
      <c r="D107" s="17"/>
      <c r="E107" s="17"/>
      <c r="F107" s="284">
        <v>120793.42</v>
      </c>
    </row>
    <row r="108" spans="1:6">
      <c r="A108" s="240"/>
      <c r="B108" s="17"/>
      <c r="C108" s="391" t="s">
        <v>5815</v>
      </c>
      <c r="D108" s="17"/>
      <c r="E108" s="17"/>
      <c r="F108" s="284">
        <v>9009394.0999999996</v>
      </c>
    </row>
    <row r="109" spans="1:6">
      <c r="A109" s="240"/>
      <c r="B109" s="17"/>
      <c r="C109" s="391" t="s">
        <v>5816</v>
      </c>
      <c r="D109" s="17"/>
      <c r="E109" s="17"/>
      <c r="F109" s="284">
        <v>121999.92</v>
      </c>
    </row>
    <row r="110" spans="1:6">
      <c r="A110" s="240"/>
      <c r="B110" s="17"/>
      <c r="C110" s="391" t="s">
        <v>5817</v>
      </c>
      <c r="D110" s="17"/>
      <c r="E110" s="17"/>
      <c r="F110" s="284">
        <v>694819.32</v>
      </c>
    </row>
    <row r="111" spans="1:6">
      <c r="A111" s="240"/>
      <c r="B111" s="17"/>
      <c r="C111" s="391" t="s">
        <v>5818</v>
      </c>
      <c r="D111" s="17"/>
      <c r="E111" s="17"/>
      <c r="F111" s="284">
        <v>66000</v>
      </c>
    </row>
    <row r="112" spans="1:6">
      <c r="A112" s="240"/>
      <c r="B112" s="17"/>
      <c r="C112" s="391" t="s">
        <v>5819</v>
      </c>
      <c r="D112" s="17"/>
      <c r="E112" s="17"/>
      <c r="F112" s="284">
        <v>1150230</v>
      </c>
    </row>
    <row r="113" spans="1:6">
      <c r="A113" s="240"/>
      <c r="B113" s="17"/>
      <c r="C113" s="391" t="s">
        <v>5820</v>
      </c>
      <c r="D113" s="17"/>
      <c r="E113" s="17"/>
      <c r="F113" s="284">
        <v>18000</v>
      </c>
    </row>
    <row r="114" spans="1:6">
      <c r="A114" s="240"/>
      <c r="B114" s="17"/>
      <c r="C114" s="391" t="s">
        <v>5821</v>
      </c>
      <c r="D114" s="17"/>
      <c r="E114" s="17"/>
      <c r="F114" s="284">
        <v>221785.26</v>
      </c>
    </row>
    <row r="115" spans="1:6">
      <c r="A115" s="240"/>
      <c r="B115" s="17"/>
      <c r="C115" s="391" t="s">
        <v>5736</v>
      </c>
      <c r="D115" s="17"/>
      <c r="E115" s="17"/>
      <c r="F115" s="284">
        <v>13464980.979999999</v>
      </c>
    </row>
    <row r="116" spans="1:6">
      <c r="A116" s="240"/>
      <c r="B116" s="17"/>
      <c r="C116" s="391" t="s">
        <v>5822</v>
      </c>
      <c r="D116" s="17"/>
      <c r="E116" s="17"/>
      <c r="F116" s="284">
        <v>806709.81</v>
      </c>
    </row>
    <row r="117" spans="1:6">
      <c r="A117" s="240"/>
      <c r="B117" s="17"/>
      <c r="C117" s="391" t="s">
        <v>5752</v>
      </c>
      <c r="D117" s="17"/>
      <c r="E117" s="17"/>
      <c r="F117" s="284">
        <v>175572014.66</v>
      </c>
    </row>
    <row r="118" spans="1:6">
      <c r="A118" s="240"/>
      <c r="B118" s="17"/>
      <c r="C118" s="391" t="s">
        <v>5823</v>
      </c>
      <c r="D118" s="17"/>
      <c r="E118" s="17"/>
      <c r="F118" s="284">
        <v>295716.5</v>
      </c>
    </row>
    <row r="119" spans="1:6">
      <c r="A119" s="240"/>
      <c r="B119" s="17"/>
      <c r="C119" s="391" t="s">
        <v>5824</v>
      </c>
      <c r="D119" s="17"/>
      <c r="E119" s="17"/>
      <c r="F119" s="284">
        <v>6023805.29</v>
      </c>
    </row>
    <row r="120" spans="1:6">
      <c r="A120" s="240"/>
      <c r="B120" s="17"/>
      <c r="C120" s="391" t="s">
        <v>5789</v>
      </c>
      <c r="D120" s="17"/>
      <c r="E120" s="17"/>
      <c r="F120" s="284">
        <v>26082712.009999968</v>
      </c>
    </row>
    <row r="121" spans="1:6">
      <c r="A121" s="240"/>
      <c r="B121" s="17"/>
      <c r="C121" s="391"/>
      <c r="D121" s="17"/>
      <c r="E121" s="17"/>
      <c r="F121" s="284"/>
    </row>
    <row r="122" spans="1:6">
      <c r="A122" s="240"/>
      <c r="B122" s="17"/>
      <c r="C122" s="391"/>
      <c r="D122" s="17"/>
      <c r="E122" s="17"/>
      <c r="F122" s="284"/>
    </row>
    <row r="123" spans="1:6">
      <c r="A123" s="240"/>
      <c r="B123" s="17"/>
      <c r="C123" s="391"/>
      <c r="D123" s="17"/>
      <c r="E123" s="17"/>
      <c r="F123" s="284"/>
    </row>
    <row r="124" spans="1:6">
      <c r="A124" s="240"/>
      <c r="B124" s="17"/>
      <c r="C124" s="391"/>
      <c r="D124" s="17"/>
      <c r="E124" s="17"/>
      <c r="F124" s="284"/>
    </row>
    <row r="125" spans="1:6">
      <c r="A125" s="240"/>
      <c r="B125" s="17"/>
      <c r="C125" s="391"/>
      <c r="D125" s="17"/>
      <c r="E125" s="17"/>
      <c r="F125" s="284"/>
    </row>
    <row r="126" spans="1:6">
      <c r="A126" s="240"/>
      <c r="B126" s="17"/>
      <c r="C126" s="391"/>
      <c r="D126" s="17"/>
      <c r="E126" s="17"/>
      <c r="F126" s="284"/>
    </row>
    <row r="127" spans="1:6">
      <c r="A127" s="240"/>
      <c r="B127" s="17"/>
      <c r="C127" s="391"/>
      <c r="D127" s="17"/>
      <c r="E127" s="17"/>
      <c r="F127" s="284"/>
    </row>
    <row r="128" spans="1:6" ht="15.75" thickBot="1">
      <c r="A128" s="329"/>
      <c r="B128" s="113"/>
      <c r="C128" s="392"/>
      <c r="D128" s="113"/>
      <c r="E128" s="113"/>
      <c r="F128" s="296"/>
    </row>
    <row r="129" spans="1:6">
      <c r="A129" s="17"/>
      <c r="B129" s="17"/>
      <c r="C129" s="17"/>
      <c r="D129" s="17"/>
      <c r="E129" s="17"/>
      <c r="F129" s="17"/>
    </row>
    <row r="130" spans="1:6">
      <c r="A130" s="17" t="s">
        <v>421</v>
      </c>
      <c r="B130" s="17"/>
      <c r="C130" s="17"/>
      <c r="D130" s="17"/>
      <c r="E130" s="17"/>
      <c r="F130" s="69"/>
    </row>
    <row r="131" spans="1:6">
      <c r="A131" s="69" t="s">
        <v>422</v>
      </c>
      <c r="B131" s="69"/>
      <c r="C131" s="69"/>
      <c r="D131" s="69"/>
      <c r="E131" s="69"/>
      <c r="F131" s="69"/>
    </row>
    <row r="132" spans="1:6" ht="15.75" thickBot="1">
      <c r="A132" s="17" t="str">
        <f>'Data Sheet'!$C$25</f>
        <v>Orange &amp; Rockland Utilities, Inc</v>
      </c>
      <c r="B132" s="69"/>
      <c r="C132" s="69"/>
      <c r="D132" s="69"/>
      <c r="E132" s="681" t="str">
        <f>'Data Sheet'!$C$40</f>
        <v>April 30, 2017</v>
      </c>
      <c r="F132" s="9" t="str">
        <f>'Data Sheet'!$C$38</f>
        <v>December 31, 2016</v>
      </c>
    </row>
    <row r="133" spans="1:6">
      <c r="A133" s="393"/>
      <c r="B133" s="66"/>
      <c r="C133" s="66"/>
      <c r="D133" s="66"/>
      <c r="E133" s="66"/>
      <c r="F133" s="67"/>
    </row>
    <row r="134" spans="1:6">
      <c r="A134" s="308" t="s">
        <v>3350</v>
      </c>
      <c r="B134" s="69"/>
      <c r="C134" s="69"/>
      <c r="D134" s="69"/>
      <c r="E134" s="69"/>
      <c r="F134" s="70"/>
    </row>
    <row r="135" spans="1:6">
      <c r="A135" s="241"/>
      <c r="B135" s="77"/>
      <c r="C135" s="77"/>
      <c r="D135" s="77"/>
      <c r="E135" s="77"/>
      <c r="F135" s="76"/>
    </row>
    <row r="136" spans="1:6">
      <c r="A136" s="240"/>
      <c r="B136" s="98"/>
      <c r="C136" s="69" t="s">
        <v>2584</v>
      </c>
      <c r="D136" s="69"/>
      <c r="E136" s="69"/>
      <c r="F136" s="383" t="s">
        <v>1845</v>
      </c>
    </row>
    <row r="137" spans="1:6">
      <c r="A137" s="241"/>
      <c r="B137" s="105"/>
      <c r="C137" s="75" t="s">
        <v>3026</v>
      </c>
      <c r="D137" s="75"/>
      <c r="E137" s="75"/>
      <c r="F137" s="394" t="s">
        <v>3027</v>
      </c>
    </row>
    <row r="138" spans="1:6">
      <c r="A138" s="240"/>
      <c r="B138" s="17"/>
      <c r="C138" s="17" t="s">
        <v>5825</v>
      </c>
      <c r="D138" s="17"/>
      <c r="E138" s="17"/>
      <c r="F138" s="284"/>
    </row>
    <row r="139" spans="1:6">
      <c r="A139" s="240"/>
      <c r="B139" s="17"/>
      <c r="C139" s="17" t="s">
        <v>5826</v>
      </c>
      <c r="D139" s="17"/>
      <c r="E139" s="17"/>
      <c r="F139" s="284">
        <v>-12810828.43</v>
      </c>
    </row>
    <row r="140" spans="1:6">
      <c r="A140" s="240"/>
      <c r="B140" s="17"/>
      <c r="C140" s="17" t="s">
        <v>5827</v>
      </c>
      <c r="D140" s="17"/>
      <c r="E140" s="17"/>
      <c r="F140" s="284">
        <v>-365603.91</v>
      </c>
    </row>
    <row r="141" spans="1:6">
      <c r="A141" s="240"/>
      <c r="B141" s="17"/>
      <c r="C141" s="17" t="s">
        <v>5828</v>
      </c>
      <c r="D141" s="17"/>
      <c r="E141" s="17"/>
      <c r="F141" s="284">
        <v>-5908599.79</v>
      </c>
    </row>
    <row r="142" spans="1:6">
      <c r="A142" s="240"/>
      <c r="B142" s="17"/>
      <c r="C142" s="17" t="s">
        <v>5829</v>
      </c>
      <c r="D142" s="17"/>
      <c r="E142" s="17"/>
      <c r="F142" s="284">
        <v>-22774.63</v>
      </c>
    </row>
    <row r="143" spans="1:6">
      <c r="A143" s="240"/>
      <c r="B143" s="17"/>
      <c r="C143" s="17" t="s">
        <v>5830</v>
      </c>
      <c r="D143" s="17"/>
      <c r="E143" s="17"/>
      <c r="F143" s="284">
        <v>-650963.31000000006</v>
      </c>
    </row>
    <row r="144" spans="1:6">
      <c r="A144" s="240"/>
      <c r="B144" s="17"/>
      <c r="C144" s="17" t="s">
        <v>5831</v>
      </c>
      <c r="D144" s="17"/>
      <c r="E144" s="17"/>
      <c r="F144" s="284">
        <v>-934757.47</v>
      </c>
    </row>
    <row r="145" spans="1:6">
      <c r="A145" s="240"/>
      <c r="B145" s="17"/>
      <c r="C145" s="17"/>
      <c r="D145" s="17"/>
      <c r="E145" s="17"/>
      <c r="F145" s="284"/>
    </row>
    <row r="146" spans="1:6">
      <c r="A146" s="240"/>
      <c r="B146" s="17"/>
      <c r="C146" s="17"/>
      <c r="D146" s="17"/>
      <c r="E146" s="17"/>
      <c r="F146" s="284"/>
    </row>
    <row r="147" spans="1:6">
      <c r="A147" s="240"/>
      <c r="B147" s="17"/>
      <c r="C147" s="17" t="s">
        <v>5832</v>
      </c>
      <c r="D147" s="17"/>
      <c r="E147" s="17"/>
      <c r="F147" s="284"/>
    </row>
    <row r="148" spans="1:6">
      <c r="A148" s="240"/>
      <c r="B148" s="17"/>
      <c r="C148" s="17" t="s">
        <v>4939</v>
      </c>
      <c r="D148" s="17"/>
      <c r="E148" s="17"/>
      <c r="F148" s="284">
        <v>-198696.1</v>
      </c>
    </row>
    <row r="149" spans="1:6">
      <c r="A149" s="240"/>
      <c r="B149" s="17"/>
      <c r="C149" s="17" t="s">
        <v>4920</v>
      </c>
      <c r="D149" s="17"/>
      <c r="E149" s="17"/>
      <c r="F149" s="284">
        <v>-522508.36</v>
      </c>
    </row>
    <row r="150" spans="1:6">
      <c r="A150" s="240"/>
      <c r="B150" s="17"/>
      <c r="C150" s="3207" t="s">
        <v>5755</v>
      </c>
      <c r="D150" s="69"/>
      <c r="E150" s="69"/>
      <c r="F150" s="284">
        <v>-3664999.92</v>
      </c>
    </row>
    <row r="151" spans="1:6">
      <c r="A151" s="240"/>
      <c r="B151" s="17"/>
      <c r="C151" s="3207" t="s">
        <v>5729</v>
      </c>
      <c r="D151" s="69"/>
      <c r="E151" s="69"/>
      <c r="F151" s="284">
        <v>-155161.53</v>
      </c>
    </row>
    <row r="152" spans="1:6">
      <c r="A152" s="240"/>
      <c r="B152" s="17"/>
      <c r="C152" s="17" t="s">
        <v>5833</v>
      </c>
      <c r="D152" s="17"/>
      <c r="E152" s="17"/>
      <c r="F152" s="284">
        <v>-5002250.1100000003</v>
      </c>
    </row>
    <row r="153" spans="1:6">
      <c r="A153" s="240"/>
      <c r="B153" s="17"/>
      <c r="C153" s="17" t="s">
        <v>5834</v>
      </c>
      <c r="D153" s="17"/>
      <c r="E153" s="17"/>
      <c r="F153" s="284">
        <v>-4298005.72</v>
      </c>
    </row>
    <row r="154" spans="1:6">
      <c r="A154" s="240"/>
      <c r="B154" s="17"/>
      <c r="C154" s="17" t="s">
        <v>5835</v>
      </c>
      <c r="D154" s="17"/>
      <c r="E154" s="17"/>
      <c r="F154" s="284">
        <v>-11684062.25</v>
      </c>
    </row>
    <row r="155" spans="1:6">
      <c r="A155" s="240"/>
      <c r="B155" s="17"/>
      <c r="C155" s="17" t="s">
        <v>4901</v>
      </c>
      <c r="D155" s="17"/>
      <c r="E155" s="17"/>
      <c r="F155" s="284">
        <v>-2161274.3100000024</v>
      </c>
    </row>
    <row r="156" spans="1:6">
      <c r="A156" s="240"/>
      <c r="B156" s="17"/>
      <c r="C156" s="17" t="s">
        <v>5836</v>
      </c>
      <c r="D156" s="17"/>
      <c r="E156" s="17"/>
      <c r="F156" s="284">
        <v>-69780707.090000004</v>
      </c>
    </row>
    <row r="157" spans="1:6">
      <c r="A157" s="240"/>
      <c r="B157" s="17"/>
      <c r="C157" s="17" t="s">
        <v>5695</v>
      </c>
      <c r="D157" s="17"/>
      <c r="E157" s="17"/>
      <c r="F157" s="284">
        <v>-401095</v>
      </c>
    </row>
    <row r="158" spans="1:6">
      <c r="A158" s="240"/>
      <c r="B158" s="17"/>
      <c r="C158" s="17" t="s">
        <v>5744</v>
      </c>
      <c r="D158" s="17"/>
      <c r="E158" s="17"/>
      <c r="F158" s="284">
        <v>-41719.22</v>
      </c>
    </row>
    <row r="159" spans="1:6">
      <c r="A159" s="240"/>
      <c r="B159" s="17"/>
      <c r="C159" s="17" t="s">
        <v>5837</v>
      </c>
      <c r="D159" s="17"/>
      <c r="E159" s="17"/>
      <c r="F159" s="284">
        <v>-315417.79000000004</v>
      </c>
    </row>
    <row r="160" spans="1:6">
      <c r="A160" s="240"/>
      <c r="B160" s="17"/>
      <c r="C160" s="17" t="s">
        <v>4907</v>
      </c>
      <c r="D160" s="17"/>
      <c r="E160" s="17"/>
      <c r="F160" s="284">
        <v>-212561.33</v>
      </c>
    </row>
    <row r="161" spans="1:6">
      <c r="A161" s="240"/>
      <c r="B161" s="17"/>
      <c r="C161" s="391" t="s">
        <v>5838</v>
      </c>
      <c r="D161" s="17"/>
      <c r="E161" s="17"/>
      <c r="F161" s="284">
        <v>-2969225.93</v>
      </c>
    </row>
    <row r="162" spans="1:6">
      <c r="A162" s="240"/>
      <c r="B162" s="17"/>
      <c r="C162" s="391" t="s">
        <v>4914</v>
      </c>
      <c r="D162" s="17"/>
      <c r="E162" s="17"/>
      <c r="F162" s="284">
        <v>-1396610.23</v>
      </c>
    </row>
    <row r="163" spans="1:6">
      <c r="A163" s="240"/>
      <c r="B163" s="17"/>
      <c r="C163" s="391" t="s">
        <v>5839</v>
      </c>
      <c r="D163" s="17"/>
      <c r="E163" s="17"/>
      <c r="F163" s="284">
        <v>-74953.91</v>
      </c>
    </row>
    <row r="164" spans="1:6">
      <c r="A164" s="240"/>
      <c r="B164" s="17"/>
      <c r="C164" s="391" t="s">
        <v>5840</v>
      </c>
      <c r="D164" s="17"/>
      <c r="E164" s="17"/>
      <c r="F164" s="284">
        <v>-71639.73</v>
      </c>
    </row>
    <row r="165" spans="1:6">
      <c r="A165" s="240"/>
      <c r="B165" s="17"/>
      <c r="C165" s="391" t="s">
        <v>5841</v>
      </c>
      <c r="D165" s="17"/>
      <c r="E165" s="17"/>
      <c r="F165" s="284">
        <v>-1217689.1200000001</v>
      </c>
    </row>
    <row r="166" spans="1:6">
      <c r="A166" s="240"/>
      <c r="B166" s="17"/>
      <c r="C166" s="391" t="s">
        <v>5749</v>
      </c>
      <c r="D166" s="17"/>
      <c r="E166" s="17"/>
      <c r="F166" s="284">
        <v>-2596271.0499999998</v>
      </c>
    </row>
    <row r="167" spans="1:6">
      <c r="A167" s="240"/>
      <c r="B167" s="17"/>
      <c r="C167" s="391" t="s">
        <v>5842</v>
      </c>
      <c r="D167" s="17"/>
      <c r="E167" s="17"/>
      <c r="F167" s="284">
        <v>-159756504.69999999</v>
      </c>
    </row>
    <row r="168" spans="1:6">
      <c r="A168" s="240"/>
      <c r="B168" s="17"/>
      <c r="C168" s="391" t="s">
        <v>5843</v>
      </c>
      <c r="D168" s="17"/>
      <c r="E168" s="17"/>
      <c r="F168" s="284">
        <v>-9189083</v>
      </c>
    </row>
    <row r="169" spans="1:6">
      <c r="A169" s="240"/>
      <c r="B169" s="17"/>
      <c r="C169" s="391" t="s">
        <v>5844</v>
      </c>
      <c r="D169" s="17"/>
      <c r="E169" s="17"/>
      <c r="F169" s="284">
        <v>-194253.01</v>
      </c>
    </row>
    <row r="170" spans="1:6">
      <c r="A170" s="240"/>
      <c r="B170" s="17"/>
      <c r="C170" s="391" t="s">
        <v>5845</v>
      </c>
      <c r="D170" s="17"/>
      <c r="E170" s="17"/>
      <c r="F170" s="284">
        <v>-177708.03</v>
      </c>
    </row>
    <row r="171" spans="1:6">
      <c r="A171" s="240"/>
      <c r="B171" s="17"/>
      <c r="C171" s="391" t="s">
        <v>5757</v>
      </c>
      <c r="D171" s="17"/>
      <c r="E171" s="17"/>
      <c r="F171" s="284">
        <v>-853248.12</v>
      </c>
    </row>
    <row r="172" spans="1:6">
      <c r="A172" s="240"/>
      <c r="B172" s="17"/>
      <c r="C172" s="391" t="s">
        <v>5846</v>
      </c>
      <c r="D172" s="17"/>
      <c r="E172" s="17"/>
      <c r="F172" s="284">
        <v>-708034.16</v>
      </c>
    </row>
    <row r="173" spans="1:6">
      <c r="A173" s="240"/>
      <c r="B173" s="17"/>
      <c r="C173" s="391" t="s">
        <v>5847</v>
      </c>
      <c r="D173" s="17"/>
      <c r="E173" s="17"/>
      <c r="F173" s="284">
        <v>-501999.96</v>
      </c>
    </row>
    <row r="174" spans="1:6">
      <c r="A174" s="240"/>
      <c r="B174" s="17"/>
      <c r="C174" s="391" t="s">
        <v>5848</v>
      </c>
      <c r="D174" s="17"/>
      <c r="E174" s="17"/>
      <c r="F174" s="284">
        <v>-696735.3</v>
      </c>
    </row>
    <row r="175" spans="1:6">
      <c r="A175" s="240"/>
      <c r="B175" s="17"/>
      <c r="C175" s="391" t="s">
        <v>4912</v>
      </c>
      <c r="D175" s="17"/>
      <c r="E175" s="17"/>
      <c r="F175" s="284">
        <v>-8000.04</v>
      </c>
    </row>
    <row r="176" spans="1:6">
      <c r="A176" s="240"/>
      <c r="B176" s="17"/>
      <c r="C176" s="391" t="s">
        <v>5849</v>
      </c>
      <c r="D176" s="17"/>
      <c r="E176" s="17"/>
      <c r="F176" s="284">
        <v>-3599.9299999999948</v>
      </c>
    </row>
    <row r="177" spans="1:6">
      <c r="A177" s="240"/>
      <c r="B177" s="17"/>
      <c r="C177" s="391" t="s">
        <v>5850</v>
      </c>
      <c r="D177" s="17"/>
      <c r="E177" s="17"/>
      <c r="F177" s="284">
        <v>-1263878.0699999994</v>
      </c>
    </row>
    <row r="178" spans="1:6">
      <c r="A178" s="240"/>
      <c r="B178" s="17"/>
      <c r="C178" s="391" t="s">
        <v>5851</v>
      </c>
      <c r="D178" s="17"/>
      <c r="E178" s="17"/>
      <c r="F178" s="284">
        <v>-537021.81999999995</v>
      </c>
    </row>
    <row r="179" spans="1:6">
      <c r="A179" s="240"/>
      <c r="B179" s="17"/>
      <c r="C179" s="391" t="s">
        <v>5852</v>
      </c>
      <c r="D179" s="17"/>
      <c r="E179" s="17"/>
      <c r="F179" s="284">
        <v>-9879006.0999999996</v>
      </c>
    </row>
    <row r="180" spans="1:6">
      <c r="A180" s="240"/>
      <c r="B180" s="17"/>
      <c r="C180" s="391" t="s">
        <v>4897</v>
      </c>
      <c r="D180" s="17"/>
      <c r="E180" s="17"/>
      <c r="F180" s="284">
        <v>-6047220.9900000002</v>
      </c>
    </row>
    <row r="181" spans="1:6">
      <c r="A181" s="240"/>
      <c r="B181" s="17"/>
      <c r="C181" s="391" t="s">
        <v>5853</v>
      </c>
      <c r="D181" s="17"/>
      <c r="E181" s="17"/>
      <c r="F181" s="284">
        <v>-343877.24</v>
      </c>
    </row>
    <row r="182" spans="1:6">
      <c r="A182" s="240"/>
      <c r="B182" s="17"/>
      <c r="C182" s="391" t="s">
        <v>5854</v>
      </c>
      <c r="D182" s="17"/>
      <c r="E182" s="17"/>
      <c r="F182" s="284">
        <v>-175415.84</v>
      </c>
    </row>
    <row r="183" spans="1:6">
      <c r="A183" s="240"/>
      <c r="B183" s="17"/>
      <c r="C183" s="391"/>
      <c r="D183" s="17"/>
      <c r="E183" s="17"/>
      <c r="F183" s="284"/>
    </row>
    <row r="184" spans="1:6">
      <c r="A184" s="240"/>
      <c r="B184" s="17"/>
      <c r="C184" s="391" t="s">
        <v>5855</v>
      </c>
      <c r="D184" s="17"/>
      <c r="E184" s="17"/>
      <c r="F184" s="284">
        <v>12329436.860000014</v>
      </c>
    </row>
    <row r="185" spans="1:6">
      <c r="A185" s="240"/>
      <c r="B185" s="17"/>
      <c r="C185" s="391" t="s">
        <v>5787</v>
      </c>
      <c r="D185" s="17"/>
      <c r="E185" s="17"/>
      <c r="F185" s="284">
        <v>4315302.9010000052</v>
      </c>
    </row>
    <row r="186" spans="1:6">
      <c r="A186" s="240"/>
      <c r="B186" s="17"/>
      <c r="C186" s="391" t="s">
        <v>5856</v>
      </c>
      <c r="D186" s="17"/>
      <c r="E186" s="17"/>
      <c r="F186" s="284">
        <v>16447422.07</v>
      </c>
    </row>
    <row r="187" spans="1:6">
      <c r="A187" s="240"/>
      <c r="B187" s="17"/>
      <c r="C187" s="391" t="s">
        <v>5788</v>
      </c>
      <c r="D187" s="17"/>
      <c r="E187" s="17"/>
      <c r="F187" s="284">
        <v>20762724.971000005</v>
      </c>
    </row>
    <row r="188" spans="1:6">
      <c r="A188" s="240"/>
      <c r="B188" s="17"/>
      <c r="C188" s="391" t="s">
        <v>5789</v>
      </c>
      <c r="D188" s="17"/>
      <c r="E188" s="17"/>
      <c r="F188" s="284"/>
    </row>
    <row r="189" spans="1:6">
      <c r="A189" s="240"/>
      <c r="B189" s="17"/>
      <c r="C189" s="391"/>
      <c r="D189" s="17"/>
      <c r="E189" s="17"/>
      <c r="F189" s="284"/>
    </row>
    <row r="190" spans="1:6">
      <c r="A190" s="240"/>
      <c r="B190" s="17"/>
      <c r="C190" s="391" t="s">
        <v>5857</v>
      </c>
      <c r="D190" s="17"/>
      <c r="E190" s="17"/>
      <c r="F190" s="284"/>
    </row>
    <row r="191" spans="1:6">
      <c r="A191" s="240"/>
      <c r="B191" s="17"/>
      <c r="C191" s="391" t="s">
        <v>5858</v>
      </c>
      <c r="D191" s="17"/>
      <c r="E191" s="17"/>
      <c r="F191" s="284"/>
    </row>
    <row r="192" spans="1:6">
      <c r="A192" s="240"/>
      <c r="B192" s="17"/>
      <c r="C192" s="391" t="s">
        <v>5859</v>
      </c>
      <c r="D192" s="17"/>
      <c r="E192" s="17"/>
      <c r="F192" s="284"/>
    </row>
    <row r="193" spans="1:6">
      <c r="A193" s="240"/>
      <c r="B193" s="17"/>
      <c r="C193" s="391" t="s">
        <v>5860</v>
      </c>
      <c r="D193" s="17"/>
      <c r="E193" s="17"/>
      <c r="F193" s="284"/>
    </row>
    <row r="194" spans="1:6">
      <c r="A194" s="240"/>
      <c r="B194" s="17"/>
      <c r="C194" s="391" t="s">
        <v>5861</v>
      </c>
      <c r="D194" s="17"/>
      <c r="E194" s="17"/>
      <c r="F194" s="284"/>
    </row>
    <row r="195" spans="1:6">
      <c r="A195" s="240"/>
      <c r="B195" s="17"/>
      <c r="C195" s="391" t="s">
        <v>5862</v>
      </c>
      <c r="D195" s="17"/>
      <c r="E195" s="17"/>
      <c r="F195" s="284"/>
    </row>
    <row r="196" spans="1:6" ht="15.75" thickBot="1">
      <c r="A196" s="329"/>
      <c r="B196" s="113"/>
      <c r="C196" s="392" t="s">
        <v>5863</v>
      </c>
      <c r="D196" s="113"/>
      <c r="E196" s="113"/>
      <c r="F196" s="296"/>
    </row>
    <row r="197" spans="1:6">
      <c r="A197" s="17"/>
      <c r="B197" s="17"/>
      <c r="C197" s="17"/>
      <c r="D197" s="17"/>
      <c r="E197" s="17"/>
      <c r="F197" s="17"/>
    </row>
    <row r="198" spans="1:6">
      <c r="A198" s="17" t="s">
        <v>421</v>
      </c>
      <c r="B198" s="17"/>
      <c r="C198" s="17"/>
      <c r="D198" s="17"/>
      <c r="E198" s="17"/>
      <c r="F198" s="69"/>
    </row>
    <row r="199" spans="1:6">
      <c r="A199" s="69" t="s">
        <v>423</v>
      </c>
      <c r="B199" s="69"/>
      <c r="C199" s="69"/>
      <c r="D199" s="69"/>
      <c r="E199" s="69"/>
      <c r="F199" s="69"/>
    </row>
  </sheetData>
  <printOptions horizontalCentered="1" verticalCentered="1"/>
  <pageMargins left="0.5" right="0.5" top="0.5" bottom="0.5" header="0.5" footer="0.5"/>
  <pageSetup scale="67" fitToHeight="3" orientation="portrait" r:id="rId1"/>
  <headerFooter alignWithMargins="0"/>
  <rowBreaks count="2" manualBreakCount="2">
    <brk id="68" max="16383" man="1"/>
    <brk id="13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G143"/>
  <sheetViews>
    <sheetView defaultGridColor="0" view="pageBreakPreview" colorId="22" zoomScale="60" zoomScaleNormal="100" workbookViewId="0"/>
  </sheetViews>
  <sheetFormatPr defaultColWidth="9.6640625" defaultRowHeight="15"/>
  <cols>
    <col min="1" max="1" width="4.6640625" style="9" customWidth="1"/>
    <col min="2" max="2" width="36.21875" style="9" customWidth="1"/>
    <col min="3" max="3" width="16.6640625" style="9" customWidth="1"/>
    <col min="4" max="4" width="18.6640625" style="9" customWidth="1"/>
    <col min="5" max="6" width="16.6640625" style="9" customWidth="1"/>
    <col min="7" max="7" width="24.44140625" style="9" customWidth="1"/>
    <col min="8" max="13" width="18.6640625" style="9" customWidth="1"/>
    <col min="14" max="14" width="5.6640625" style="9" customWidth="1"/>
    <col min="15" max="16384" width="9.6640625" style="9"/>
  </cols>
  <sheetData>
    <row r="1" spans="1:241" ht="12.75" customHeight="1">
      <c r="A1" s="29" t="s">
        <v>1804</v>
      </c>
      <c r="B1" s="66"/>
      <c r="C1" s="66"/>
      <c r="D1" s="231" t="s">
        <v>1159</v>
      </c>
      <c r="E1" s="231" t="s">
        <v>3315</v>
      </c>
      <c r="F1" s="231" t="s">
        <v>1807</v>
      </c>
      <c r="G1" s="67"/>
      <c r="H1" s="29" t="s">
        <v>1804</v>
      </c>
      <c r="I1" s="229"/>
      <c r="J1" s="231" t="s">
        <v>1159</v>
      </c>
      <c r="K1" s="229"/>
      <c r="L1" s="229" t="s">
        <v>3315</v>
      </c>
      <c r="M1" s="231" t="s">
        <v>1807</v>
      </c>
      <c r="N1" s="6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row>
    <row r="2" spans="1:241" ht="12.75" customHeight="1">
      <c r="A2" s="72" t="str">
        <f>'Data Sheet'!$C$25</f>
        <v>Orange &amp; Rockland Utilities, Inc</v>
      </c>
      <c r="B2" s="17"/>
      <c r="C2" s="17"/>
      <c r="D2" s="98" t="s">
        <v>1160</v>
      </c>
      <c r="E2" s="690" t="str">
        <f>'Data Sheet'!$C$40</f>
        <v>April 30, 2017</v>
      </c>
      <c r="F2" s="105" t="str">
        <f>'Data Sheet'!$C$38</f>
        <v>December 31, 2016</v>
      </c>
      <c r="G2" s="73"/>
      <c r="H2" s="72" t="str">
        <f>'Data Sheet'!$C$25</f>
        <v>Orange &amp; Rockland Utilities, Inc</v>
      </c>
      <c r="I2" s="81"/>
      <c r="J2" s="98" t="s">
        <v>1160</v>
      </c>
      <c r="K2" s="81"/>
      <c r="L2" s="691" t="str">
        <f>'Data Sheet'!$C$40</f>
        <v>April 30, 2017</v>
      </c>
      <c r="M2" s="105" t="str">
        <f>'Data Sheet'!$C$38</f>
        <v>December 31, 2016</v>
      </c>
      <c r="N2" s="73"/>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row>
    <row r="3" spans="1:241" ht="15" customHeight="1">
      <c r="A3" s="232" t="s">
        <v>424</v>
      </c>
      <c r="B3" s="233"/>
      <c r="C3" s="233"/>
      <c r="D3" s="233"/>
      <c r="E3" s="233"/>
      <c r="F3" s="233"/>
      <c r="G3" s="234"/>
      <c r="H3" s="232" t="s">
        <v>425</v>
      </c>
      <c r="I3" s="233"/>
      <c r="J3" s="233"/>
      <c r="K3" s="233"/>
      <c r="L3" s="233"/>
      <c r="M3" s="233"/>
      <c r="N3" s="234"/>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row>
    <row r="4" spans="1:241" ht="15" customHeight="1">
      <c r="A4" s="72"/>
      <c r="B4" s="17" t="s">
        <v>426</v>
      </c>
      <c r="C4" s="17"/>
      <c r="D4" s="17"/>
      <c r="E4" s="17"/>
      <c r="F4" s="17"/>
      <c r="G4" s="73"/>
      <c r="H4" s="395" t="s">
        <v>427</v>
      </c>
      <c r="I4" s="17"/>
      <c r="J4" s="17"/>
      <c r="K4" s="17"/>
      <c r="L4" s="17"/>
      <c r="M4" s="17"/>
      <c r="N4" s="73"/>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row>
    <row r="5" spans="1:241" ht="12.75" customHeight="1">
      <c r="A5" s="72"/>
      <c r="B5" s="17" t="s">
        <v>428</v>
      </c>
      <c r="C5" s="17"/>
      <c r="D5" s="17"/>
      <c r="E5" s="17"/>
      <c r="F5" s="17"/>
      <c r="G5" s="73"/>
      <c r="H5" s="395" t="s">
        <v>429</v>
      </c>
      <c r="I5" s="17"/>
      <c r="J5" s="17"/>
      <c r="K5" s="17"/>
      <c r="L5" s="17"/>
      <c r="M5" s="17"/>
      <c r="N5" s="73"/>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row>
    <row r="6" spans="1:241" ht="12.75" customHeight="1">
      <c r="A6" s="72"/>
      <c r="B6" s="17" t="s">
        <v>430</v>
      </c>
      <c r="C6" s="17"/>
      <c r="D6" s="17"/>
      <c r="E6" s="17"/>
      <c r="F6" s="17"/>
      <c r="G6" s="73"/>
      <c r="H6" s="72" t="s">
        <v>431</v>
      </c>
      <c r="I6" s="17"/>
      <c r="J6" s="17"/>
      <c r="K6" s="17"/>
      <c r="L6" s="17"/>
      <c r="M6" s="17"/>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row>
    <row r="7" spans="1:241" ht="12.75" customHeight="1">
      <c r="A7" s="72"/>
      <c r="B7" s="17" t="s">
        <v>432</v>
      </c>
      <c r="C7" s="17"/>
      <c r="D7" s="17"/>
      <c r="E7" s="17"/>
      <c r="F7" s="17"/>
      <c r="G7" s="73"/>
      <c r="H7" s="72" t="s">
        <v>433</v>
      </c>
      <c r="I7" s="17"/>
      <c r="J7" s="17"/>
      <c r="K7" s="17"/>
      <c r="L7" s="17"/>
      <c r="M7" s="17"/>
      <c r="N7" s="7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row>
    <row r="8" spans="1:241" ht="12.75" customHeight="1">
      <c r="A8" s="72"/>
      <c r="B8" s="17" t="s">
        <v>434</v>
      </c>
      <c r="C8" s="17"/>
      <c r="D8" s="17"/>
      <c r="E8" s="17"/>
      <c r="F8" s="17"/>
      <c r="G8" s="73"/>
      <c r="H8" s="72" t="s">
        <v>435</v>
      </c>
      <c r="I8" s="17"/>
      <c r="J8" s="17"/>
      <c r="K8" s="17"/>
      <c r="L8" s="17"/>
      <c r="M8" s="17"/>
      <c r="N8" s="73"/>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row>
    <row r="9" spans="1:241" ht="12.75" customHeight="1">
      <c r="A9" s="72"/>
      <c r="B9" s="17" t="s">
        <v>436</v>
      </c>
      <c r="C9" s="17"/>
      <c r="D9" s="17"/>
      <c r="E9" s="17"/>
      <c r="F9" s="17"/>
      <c r="G9" s="73"/>
      <c r="H9" s="72" t="s">
        <v>437</v>
      </c>
      <c r="I9" s="17"/>
      <c r="J9" s="17"/>
      <c r="K9" s="17"/>
      <c r="L9" s="17"/>
      <c r="M9" s="17"/>
      <c r="N9" s="73"/>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row>
    <row r="10" spans="1:241" ht="12.6" customHeight="1">
      <c r="A10" s="72"/>
      <c r="B10" s="17" t="s">
        <v>438</v>
      </c>
      <c r="C10" s="17"/>
      <c r="D10" s="17"/>
      <c r="E10" s="17"/>
      <c r="F10" s="17"/>
      <c r="G10" s="73"/>
      <c r="H10" s="72"/>
      <c r="I10" s="17"/>
      <c r="J10" s="17"/>
      <c r="K10" s="17"/>
      <c r="L10" s="17"/>
      <c r="M10" s="17"/>
      <c r="N10" s="73"/>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row>
    <row r="11" spans="1:241" ht="15.6" customHeight="1">
      <c r="A11" s="72"/>
      <c r="B11" s="17" t="s">
        <v>439</v>
      </c>
      <c r="C11" s="17"/>
      <c r="D11" s="17"/>
      <c r="E11" s="17"/>
      <c r="F11" s="17"/>
      <c r="G11" s="73"/>
      <c r="H11" s="1504" t="s">
        <v>440</v>
      </c>
      <c r="I11" s="1503"/>
      <c r="J11" s="1503"/>
      <c r="K11" s="1503"/>
      <c r="L11" s="1503"/>
      <c r="M11" s="1503"/>
      <c r="N11" s="2674"/>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row>
    <row r="12" spans="1:241" ht="12.75" customHeight="1">
      <c r="A12" s="72"/>
      <c r="B12" s="17" t="s">
        <v>441</v>
      </c>
      <c r="C12" s="17"/>
      <c r="D12" s="17"/>
      <c r="E12" s="17"/>
      <c r="F12" s="17"/>
      <c r="G12" s="73"/>
      <c r="H12" s="72"/>
      <c r="I12" s="17"/>
      <c r="J12" s="17"/>
      <c r="K12" s="17"/>
      <c r="L12" s="17"/>
      <c r="M12" s="17"/>
      <c r="N12" s="73"/>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row>
    <row r="13" spans="1:241" ht="12.75" customHeight="1">
      <c r="A13" s="72"/>
      <c r="B13" s="17" t="s">
        <v>442</v>
      </c>
      <c r="C13" s="17"/>
      <c r="D13" s="17"/>
      <c r="E13" s="17"/>
      <c r="F13" s="17"/>
      <c r="G13" s="73"/>
      <c r="H13" s="72" t="s">
        <v>443</v>
      </c>
      <c r="I13" s="17"/>
      <c r="J13" s="17"/>
      <c r="K13" s="17"/>
      <c r="L13" s="17"/>
      <c r="M13" s="17"/>
      <c r="N13" s="7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row>
    <row r="14" spans="1:241" ht="12.75" customHeight="1">
      <c r="A14" s="72"/>
      <c r="B14" s="17" t="s">
        <v>444</v>
      </c>
      <c r="C14" s="17"/>
      <c r="D14" s="17"/>
      <c r="E14" s="17"/>
      <c r="F14" s="17"/>
      <c r="G14" s="73"/>
      <c r="H14" s="72"/>
      <c r="I14" s="17"/>
      <c r="J14" s="17"/>
      <c r="K14" s="17"/>
      <c r="L14" s="17"/>
      <c r="M14" s="17"/>
      <c r="N14" s="7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row>
    <row r="15" spans="1:241" ht="12.75" customHeight="1">
      <c r="A15" s="238"/>
      <c r="B15" s="90"/>
      <c r="C15" s="327" t="s">
        <v>445</v>
      </c>
      <c r="D15" s="233"/>
      <c r="E15" s="90"/>
      <c r="F15" s="90"/>
      <c r="G15" s="96"/>
      <c r="H15" s="232" t="s">
        <v>446</v>
      </c>
      <c r="I15" s="233"/>
      <c r="J15" s="327" t="s">
        <v>447</v>
      </c>
      <c r="K15" s="233"/>
      <c r="L15" s="233"/>
      <c r="M15" s="233"/>
      <c r="N15" s="234"/>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row>
    <row r="16" spans="1:241" ht="12.75" customHeight="1">
      <c r="A16" s="240"/>
      <c r="B16" s="98"/>
      <c r="C16" s="98"/>
      <c r="D16" s="291" t="s">
        <v>448</v>
      </c>
      <c r="E16" s="98"/>
      <c r="F16" s="98"/>
      <c r="G16" s="83"/>
      <c r="H16" s="72"/>
      <c r="I16" s="98"/>
      <c r="J16" s="98"/>
      <c r="K16" s="98"/>
      <c r="L16" s="105"/>
      <c r="M16" s="291" t="s">
        <v>449</v>
      </c>
      <c r="N16" s="239"/>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row>
    <row r="17" spans="1:241" ht="12.75" customHeight="1">
      <c r="A17" s="240"/>
      <c r="B17" s="291" t="s">
        <v>450</v>
      </c>
      <c r="C17" s="291" t="s">
        <v>451</v>
      </c>
      <c r="D17" s="291" t="s">
        <v>452</v>
      </c>
      <c r="E17" s="291" t="s">
        <v>453</v>
      </c>
      <c r="F17" s="291" t="s">
        <v>454</v>
      </c>
      <c r="G17" s="83"/>
      <c r="H17" s="240" t="s">
        <v>455</v>
      </c>
      <c r="I17" s="291" t="s">
        <v>448</v>
      </c>
      <c r="J17" s="291" t="s">
        <v>3003</v>
      </c>
      <c r="K17" s="291" t="s">
        <v>3004</v>
      </c>
      <c r="L17" s="291" t="s">
        <v>456</v>
      </c>
      <c r="M17" s="291" t="s">
        <v>457</v>
      </c>
      <c r="N17" s="239"/>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row>
    <row r="18" spans="1:241" ht="12.75" customHeight="1">
      <c r="A18" s="240" t="s">
        <v>1733</v>
      </c>
      <c r="B18" s="291" t="s">
        <v>458</v>
      </c>
      <c r="C18" s="291" t="s">
        <v>459</v>
      </c>
      <c r="D18" s="291" t="s">
        <v>460</v>
      </c>
      <c r="E18" s="291" t="s">
        <v>525</v>
      </c>
      <c r="F18" s="291" t="s">
        <v>525</v>
      </c>
      <c r="G18" s="239" t="s">
        <v>308</v>
      </c>
      <c r="H18" s="240" t="s">
        <v>461</v>
      </c>
      <c r="I18" s="291" t="s">
        <v>462</v>
      </c>
      <c r="J18" s="291" t="s">
        <v>463</v>
      </c>
      <c r="K18" s="291" t="s">
        <v>463</v>
      </c>
      <c r="L18" s="291" t="s">
        <v>463</v>
      </c>
      <c r="M18" s="291" t="s">
        <v>463</v>
      </c>
      <c r="N18" s="239" t="s">
        <v>1733</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row>
    <row r="19" spans="1:241" ht="12.75" customHeight="1">
      <c r="A19" s="241" t="s">
        <v>1736</v>
      </c>
      <c r="B19" s="325" t="s">
        <v>3026</v>
      </c>
      <c r="C19" s="325" t="s">
        <v>3027</v>
      </c>
      <c r="D19" s="325" t="s">
        <v>3028</v>
      </c>
      <c r="E19" s="325" t="s">
        <v>3029</v>
      </c>
      <c r="F19" s="325" t="s">
        <v>2353</v>
      </c>
      <c r="G19" s="242" t="s">
        <v>2354</v>
      </c>
      <c r="H19" s="241" t="s">
        <v>2355</v>
      </c>
      <c r="I19" s="325" t="s">
        <v>2356</v>
      </c>
      <c r="J19" s="325" t="s">
        <v>2357</v>
      </c>
      <c r="K19" s="325" t="s">
        <v>2358</v>
      </c>
      <c r="L19" s="325" t="s">
        <v>2359</v>
      </c>
      <c r="M19" s="325" t="s">
        <v>2360</v>
      </c>
      <c r="N19" s="242" t="s">
        <v>1736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row>
    <row r="20" spans="1:241" ht="12.75" customHeight="1">
      <c r="A20" s="240"/>
      <c r="B20" s="98" t="s">
        <v>5876</v>
      </c>
      <c r="C20" s="98"/>
      <c r="D20" s="98"/>
      <c r="E20" s="98"/>
      <c r="F20" s="98"/>
      <c r="G20" s="83"/>
      <c r="H20" s="72"/>
      <c r="I20" s="98"/>
      <c r="J20" s="98"/>
      <c r="K20" s="98"/>
      <c r="L20" s="98"/>
      <c r="M20" s="98"/>
      <c r="N20" s="239"/>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row>
    <row r="21" spans="1:241" ht="12.75" customHeight="1">
      <c r="A21" s="240">
        <v>1</v>
      </c>
      <c r="B21" s="98" t="s">
        <v>5873</v>
      </c>
      <c r="C21" s="311"/>
      <c r="D21" s="311"/>
      <c r="E21" s="311">
        <v>7788180</v>
      </c>
      <c r="F21" s="311">
        <v>7788180</v>
      </c>
      <c r="G21" s="283"/>
      <c r="H21" s="396"/>
      <c r="I21" s="311"/>
      <c r="J21" s="311">
        <v>10158281</v>
      </c>
      <c r="K21" s="311"/>
      <c r="L21" s="311"/>
      <c r="M21" s="311">
        <v>-2370101</v>
      </c>
      <c r="N21" s="239">
        <v>1</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row>
    <row r="22" spans="1:241" ht="12.75" customHeight="1">
      <c r="A22" s="240">
        <v>2</v>
      </c>
      <c r="B22" s="98" t="s">
        <v>5874</v>
      </c>
      <c r="C22" s="306"/>
      <c r="D22" s="311"/>
      <c r="E22" s="306">
        <v>12974544</v>
      </c>
      <c r="F22" s="306">
        <v>12806992</v>
      </c>
      <c r="G22" s="284"/>
      <c r="H22" s="345">
        <v>167553</v>
      </c>
      <c r="I22" s="311"/>
      <c r="J22" s="306">
        <v>8335869</v>
      </c>
      <c r="K22" s="306"/>
      <c r="L22" s="306"/>
      <c r="M22" s="306">
        <v>4638675</v>
      </c>
      <c r="N22" s="239">
        <v>2</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row>
    <row r="23" spans="1:241" ht="12.75" customHeight="1">
      <c r="A23" s="240">
        <v>3</v>
      </c>
      <c r="B23" s="98" t="s">
        <v>5875</v>
      </c>
      <c r="C23" s="306">
        <v>97579</v>
      </c>
      <c r="D23" s="306"/>
      <c r="E23" s="306"/>
      <c r="F23" s="306">
        <v>97579</v>
      </c>
      <c r="G23" s="284"/>
      <c r="H23" s="345"/>
      <c r="I23" s="306"/>
      <c r="J23" s="306"/>
      <c r="K23" s="306"/>
      <c r="L23" s="306"/>
      <c r="M23" s="306"/>
      <c r="N23" s="239">
        <v>3</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row>
    <row r="24" spans="1:241" ht="12.75" customHeight="1">
      <c r="A24" s="240">
        <v>4</v>
      </c>
      <c r="B24" s="98"/>
      <c r="C24" s="306"/>
      <c r="D24" s="306"/>
      <c r="E24" s="306"/>
      <c r="F24" s="306"/>
      <c r="G24" s="284"/>
      <c r="H24" s="345" t="s">
        <v>1793</v>
      </c>
      <c r="I24" s="306"/>
      <c r="J24" s="306"/>
      <c r="K24" s="306"/>
      <c r="L24" s="306"/>
      <c r="M24" s="306"/>
      <c r="N24" s="239">
        <v>4</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row>
    <row r="25" spans="1:241" ht="12.75" customHeight="1">
      <c r="A25" s="240">
        <v>5</v>
      </c>
      <c r="B25" s="98"/>
      <c r="C25" s="268">
        <f t="shared" ref="C25:M25" si="0">SUM(C21:C24)</f>
        <v>97579</v>
      </c>
      <c r="D25" s="268">
        <f t="shared" si="0"/>
        <v>0</v>
      </c>
      <c r="E25" s="268">
        <f t="shared" si="0"/>
        <v>20762724</v>
      </c>
      <c r="F25" s="268">
        <f t="shared" si="0"/>
        <v>20692751</v>
      </c>
      <c r="G25" s="267">
        <f t="shared" si="0"/>
        <v>0</v>
      </c>
      <c r="H25" s="349">
        <f t="shared" si="0"/>
        <v>167553</v>
      </c>
      <c r="I25" s="268">
        <f t="shared" si="0"/>
        <v>0</v>
      </c>
      <c r="J25" s="268">
        <f t="shared" si="0"/>
        <v>18494150</v>
      </c>
      <c r="K25" s="268">
        <f t="shared" si="0"/>
        <v>0</v>
      </c>
      <c r="L25" s="268">
        <f t="shared" si="0"/>
        <v>0</v>
      </c>
      <c r="M25" s="268">
        <f t="shared" si="0"/>
        <v>2268574</v>
      </c>
      <c r="N25" s="239">
        <v>5</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row>
    <row r="26" spans="1:241" ht="12.75" customHeight="1">
      <c r="A26" s="240"/>
      <c r="B26" s="98" t="s">
        <v>5877</v>
      </c>
      <c r="C26" s="306"/>
      <c r="D26" s="306"/>
      <c r="E26" s="306"/>
      <c r="F26" s="306"/>
      <c r="G26" s="284"/>
      <c r="H26" s="345"/>
      <c r="I26" s="306"/>
      <c r="J26" s="306"/>
      <c r="K26" s="306"/>
      <c r="L26" s="306"/>
      <c r="M26" s="306"/>
      <c r="N26" s="239"/>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row>
    <row r="27" spans="1:241" ht="12.75" customHeight="1">
      <c r="A27" s="240">
        <v>6</v>
      </c>
      <c r="B27" s="98" t="s">
        <v>5878</v>
      </c>
      <c r="C27" s="306"/>
      <c r="D27" s="306"/>
      <c r="E27" s="306">
        <v>3630242</v>
      </c>
      <c r="F27" s="306">
        <v>3630242</v>
      </c>
      <c r="G27" s="284"/>
      <c r="H27" s="345"/>
      <c r="I27" s="306"/>
      <c r="J27" s="306">
        <v>2666697</v>
      </c>
      <c r="K27" s="306"/>
      <c r="L27" s="306"/>
      <c r="M27" s="306">
        <v>963546</v>
      </c>
      <c r="N27" s="239">
        <v>6</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row>
    <row r="28" spans="1:241" ht="12.75" customHeight="1">
      <c r="A28" s="240">
        <v>7</v>
      </c>
      <c r="B28" s="98" t="s">
        <v>5879</v>
      </c>
      <c r="C28" s="306">
        <v>50855</v>
      </c>
      <c r="D28" s="306"/>
      <c r="E28" s="306">
        <v>864881</v>
      </c>
      <c r="F28" s="306">
        <v>885061</v>
      </c>
      <c r="G28" s="284">
        <v>294259</v>
      </c>
      <c r="H28" s="345">
        <v>324934</v>
      </c>
      <c r="I28" s="306"/>
      <c r="J28" s="306">
        <v>360113</v>
      </c>
      <c r="K28" s="306"/>
      <c r="L28" s="306"/>
      <c r="M28" s="306">
        <v>504767</v>
      </c>
      <c r="N28" s="239">
        <v>7</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row>
    <row r="29" spans="1:241" ht="12.75" customHeight="1">
      <c r="A29" s="240">
        <v>8</v>
      </c>
      <c r="B29" s="98" t="s">
        <v>5880</v>
      </c>
      <c r="C29" s="306">
        <v>312668</v>
      </c>
      <c r="D29" s="306"/>
      <c r="E29" s="306">
        <v>4422910</v>
      </c>
      <c r="F29" s="306">
        <v>4602000</v>
      </c>
      <c r="G29" s="284"/>
      <c r="H29" s="345">
        <v>133578</v>
      </c>
      <c r="I29" s="306"/>
      <c r="J29" s="306"/>
      <c r="K29" s="306"/>
      <c r="L29" s="306"/>
      <c r="M29" s="306"/>
      <c r="N29" s="239">
        <v>8</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row>
    <row r="30" spans="1:241" ht="12.75" customHeight="1">
      <c r="A30" s="240"/>
      <c r="B30" s="98" t="s">
        <v>5881</v>
      </c>
      <c r="C30" s="306"/>
      <c r="D30" s="306"/>
      <c r="E30" s="306"/>
      <c r="F30" s="306"/>
      <c r="G30" s="284"/>
      <c r="H30" s="345"/>
      <c r="I30" s="306"/>
      <c r="J30" s="306"/>
      <c r="K30" s="306"/>
      <c r="L30" s="306"/>
      <c r="M30" s="306"/>
      <c r="N30" s="239"/>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row>
    <row r="31" spans="1:241" ht="12.75" customHeight="1">
      <c r="A31" s="240">
        <v>9</v>
      </c>
      <c r="B31" s="98" t="s">
        <v>5882</v>
      </c>
      <c r="C31" s="306">
        <v>26380</v>
      </c>
      <c r="D31" s="306"/>
      <c r="E31" s="306"/>
      <c r="F31" s="306">
        <v>26380</v>
      </c>
      <c r="G31" s="284"/>
      <c r="H31" s="345"/>
      <c r="I31" s="306"/>
      <c r="J31" s="306"/>
      <c r="K31" s="306"/>
      <c r="L31" s="306"/>
      <c r="M31" s="306" t="s">
        <v>1793</v>
      </c>
      <c r="N31" s="239">
        <v>9</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row>
    <row r="32" spans="1:241" ht="12.75" customHeight="1">
      <c r="A32" s="240">
        <v>10</v>
      </c>
      <c r="B32" s="98" t="s">
        <v>5883</v>
      </c>
      <c r="C32" s="306">
        <v>3825</v>
      </c>
      <c r="D32" s="306"/>
      <c r="E32" s="306"/>
      <c r="F32" s="306">
        <v>3825</v>
      </c>
      <c r="G32" s="284"/>
      <c r="H32" s="345"/>
      <c r="I32" s="306"/>
      <c r="J32" s="306"/>
      <c r="K32" s="306"/>
      <c r="L32" s="306"/>
      <c r="M32" s="306"/>
      <c r="N32" s="239">
        <v>10</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row>
    <row r="33" spans="1:241" ht="12.75" customHeight="1">
      <c r="A33" s="240">
        <v>11</v>
      </c>
      <c r="B33" s="98" t="s">
        <v>5884</v>
      </c>
      <c r="C33" s="306">
        <v>230727</v>
      </c>
      <c r="D33" s="306"/>
      <c r="E33" s="306">
        <v>-191295</v>
      </c>
      <c r="F33" s="306">
        <v>39432</v>
      </c>
      <c r="G33" s="284"/>
      <c r="H33" s="345"/>
      <c r="I33" s="306"/>
      <c r="J33" s="306"/>
      <c r="K33" s="306"/>
      <c r="L33" s="306"/>
      <c r="M33" s="306"/>
      <c r="N33" s="239">
        <v>11</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row>
    <row r="34" spans="1:241" ht="12.75" customHeight="1">
      <c r="A34" s="240">
        <v>12</v>
      </c>
      <c r="B34" s="98" t="s">
        <v>5885</v>
      </c>
      <c r="C34" s="306"/>
      <c r="D34" s="306"/>
      <c r="E34" s="306"/>
      <c r="F34" s="306"/>
      <c r="G34" s="284">
        <v>1000</v>
      </c>
      <c r="H34" s="345">
        <v>1000</v>
      </c>
      <c r="I34" s="306"/>
      <c r="J34" s="306"/>
      <c r="K34" s="306"/>
      <c r="L34" s="306"/>
      <c r="M34" s="306"/>
      <c r="N34" s="239">
        <v>12</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row>
    <row r="35" spans="1:241" ht="12.75" customHeight="1">
      <c r="A35" s="240">
        <v>13</v>
      </c>
      <c r="B35" s="98" t="s">
        <v>5886</v>
      </c>
      <c r="C35" s="306"/>
      <c r="D35" s="306"/>
      <c r="E35" s="306"/>
      <c r="F35" s="306"/>
      <c r="G35" s="284">
        <v>547</v>
      </c>
      <c r="H35" s="345">
        <v>547</v>
      </c>
      <c r="I35" s="306"/>
      <c r="J35" s="306"/>
      <c r="K35" s="306"/>
      <c r="L35" s="306"/>
      <c r="M35" s="306"/>
      <c r="N35" s="239">
        <v>13</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row>
    <row r="36" spans="1:241" ht="12.75" customHeight="1">
      <c r="A36" s="240">
        <v>14</v>
      </c>
      <c r="B36" s="98" t="s">
        <v>1663</v>
      </c>
      <c r="C36" s="306"/>
      <c r="D36" s="306">
        <v>61337</v>
      </c>
      <c r="E36" s="306"/>
      <c r="F36" s="306">
        <v>1750</v>
      </c>
      <c r="G36" s="284"/>
      <c r="H36" s="345"/>
      <c r="I36" s="306">
        <v>63087</v>
      </c>
      <c r="J36" s="306"/>
      <c r="K36" s="306"/>
      <c r="L36" s="306"/>
      <c r="M36" s="306"/>
      <c r="N36" s="239">
        <v>14</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row>
    <row r="37" spans="1:241" ht="12.75" customHeight="1">
      <c r="A37" s="240">
        <v>15</v>
      </c>
      <c r="B37" s="98" t="s">
        <v>5887</v>
      </c>
      <c r="C37" s="306"/>
      <c r="D37" s="306">
        <v>2359</v>
      </c>
      <c r="E37" s="306"/>
      <c r="F37" s="306">
        <v>4123</v>
      </c>
      <c r="G37" s="284">
        <v>-4109</v>
      </c>
      <c r="H37" s="345"/>
      <c r="I37" s="306">
        <v>2373</v>
      </c>
      <c r="J37" s="306"/>
      <c r="K37" s="306"/>
      <c r="L37" s="306"/>
      <c r="M37" s="306"/>
      <c r="N37" s="239">
        <v>15</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row>
    <row r="38" spans="1:241" ht="12.75" customHeight="1">
      <c r="A38" s="240">
        <v>16</v>
      </c>
      <c r="B38" s="98"/>
      <c r="C38" s="306"/>
      <c r="D38" s="306"/>
      <c r="E38" s="306"/>
      <c r="F38" s="306"/>
      <c r="G38" s="284"/>
      <c r="H38" s="345"/>
      <c r="I38" s="306"/>
      <c r="J38" s="306"/>
      <c r="K38" s="306"/>
      <c r="L38" s="306"/>
      <c r="M38" s="306"/>
      <c r="N38" s="239">
        <v>16</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row>
    <row r="39" spans="1:241" ht="12.75" customHeight="1">
      <c r="A39" s="240">
        <v>17</v>
      </c>
      <c r="B39" s="98"/>
      <c r="C39" s="306"/>
      <c r="D39" s="306"/>
      <c r="E39" s="306"/>
      <c r="F39" s="306"/>
      <c r="G39" s="284"/>
      <c r="H39" s="345"/>
      <c r="I39" s="306"/>
      <c r="J39" s="306"/>
      <c r="K39" s="306"/>
      <c r="L39" s="306"/>
      <c r="M39" s="306"/>
      <c r="N39" s="239">
        <v>17</v>
      </c>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row>
    <row r="40" spans="1:241" ht="12.75" customHeight="1">
      <c r="A40" s="240">
        <v>18</v>
      </c>
      <c r="B40" s="98"/>
      <c r="C40" s="268">
        <f t="shared" ref="C40:M40" si="1">SUM(C27:C39)</f>
        <v>624455</v>
      </c>
      <c r="D40" s="268">
        <f t="shared" si="1"/>
        <v>63696</v>
      </c>
      <c r="E40" s="268">
        <f t="shared" si="1"/>
        <v>8726738</v>
      </c>
      <c r="F40" s="268">
        <f t="shared" si="1"/>
        <v>9192813</v>
      </c>
      <c r="G40" s="267">
        <f t="shared" si="1"/>
        <v>291697</v>
      </c>
      <c r="H40" s="349">
        <f t="shared" si="1"/>
        <v>460059</v>
      </c>
      <c r="I40" s="268">
        <f t="shared" si="1"/>
        <v>65460</v>
      </c>
      <c r="J40" s="268">
        <f t="shared" si="1"/>
        <v>3026810</v>
      </c>
      <c r="K40" s="268">
        <f t="shared" si="1"/>
        <v>0</v>
      </c>
      <c r="L40" s="268">
        <f t="shared" si="1"/>
        <v>0</v>
      </c>
      <c r="M40" s="268">
        <f t="shared" si="1"/>
        <v>1468313</v>
      </c>
      <c r="N40" s="239">
        <v>18</v>
      </c>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row>
    <row r="41" spans="1:241" ht="12.75" customHeight="1">
      <c r="A41" s="240"/>
      <c r="B41" s="98" t="s">
        <v>5888</v>
      </c>
      <c r="C41" s="306"/>
      <c r="D41" s="306"/>
      <c r="E41" s="306"/>
      <c r="F41" s="306"/>
      <c r="G41" s="284"/>
      <c r="H41" s="345" t="s">
        <v>1793</v>
      </c>
      <c r="I41" s="306"/>
      <c r="J41" s="306"/>
      <c r="K41" s="306"/>
      <c r="L41" s="306"/>
      <c r="M41" s="306"/>
      <c r="N41" s="239"/>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row>
    <row r="42" spans="1:241" ht="12.75" customHeight="1">
      <c r="A42" s="240">
        <v>19</v>
      </c>
      <c r="B42" s="98" t="s">
        <v>5881</v>
      </c>
      <c r="C42" s="306">
        <v>478737</v>
      </c>
      <c r="D42" s="306"/>
      <c r="E42" s="306">
        <v>2224854</v>
      </c>
      <c r="F42" s="306">
        <v>2362957</v>
      </c>
      <c r="G42" s="284">
        <v>-109597</v>
      </c>
      <c r="H42" s="345">
        <v>231037</v>
      </c>
      <c r="I42" s="306"/>
      <c r="J42" s="306">
        <v>1503593</v>
      </c>
      <c r="K42" s="306"/>
      <c r="L42" s="306"/>
      <c r="M42" s="306"/>
      <c r="N42" s="239">
        <v>19</v>
      </c>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row>
    <row r="43" spans="1:241" ht="12.75" customHeight="1">
      <c r="A43" s="240">
        <v>20</v>
      </c>
      <c r="B43" s="98" t="s">
        <v>5889</v>
      </c>
      <c r="C43" s="306"/>
      <c r="D43" s="306">
        <v>21242723</v>
      </c>
      <c r="E43" s="306">
        <v>62372036</v>
      </c>
      <c r="F43" s="306">
        <v>62549744</v>
      </c>
      <c r="G43" s="284"/>
      <c r="H43" s="345" t="s">
        <v>1793</v>
      </c>
      <c r="I43" s="306">
        <v>21420431</v>
      </c>
      <c r="J43" s="306">
        <v>39086240</v>
      </c>
      <c r="K43" s="306"/>
      <c r="L43" s="306"/>
      <c r="M43" s="306"/>
      <c r="N43" s="239">
        <v>20</v>
      </c>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row>
    <row r="44" spans="1:241" ht="12.75" customHeight="1">
      <c r="A44" s="240">
        <v>21</v>
      </c>
      <c r="B44" s="98" t="s">
        <v>5890</v>
      </c>
      <c r="C44" s="306">
        <v>1760274</v>
      </c>
      <c r="D44" s="306"/>
      <c r="E44" s="306">
        <v>485190</v>
      </c>
      <c r="F44" s="306"/>
      <c r="G44" s="284"/>
      <c r="H44" s="345">
        <v>2245464</v>
      </c>
      <c r="I44" s="306"/>
      <c r="J44" s="306">
        <v>485190</v>
      </c>
      <c r="K44" s="306"/>
      <c r="L44" s="306"/>
      <c r="M44" s="306"/>
      <c r="N44" s="239">
        <v>21</v>
      </c>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row>
    <row r="45" spans="1:241" ht="12.75" customHeight="1">
      <c r="A45" s="240">
        <v>22</v>
      </c>
      <c r="B45" s="98" t="s">
        <v>5891</v>
      </c>
      <c r="C45" s="306">
        <v>-31503</v>
      </c>
      <c r="D45" s="306"/>
      <c r="E45" s="306">
        <v>6976949</v>
      </c>
      <c r="F45" s="306">
        <v>6952255</v>
      </c>
      <c r="G45" s="284"/>
      <c r="H45" s="345">
        <v>-6809</v>
      </c>
      <c r="I45" s="306"/>
      <c r="J45" s="306"/>
      <c r="K45" s="306"/>
      <c r="L45" s="306"/>
      <c r="M45" s="306"/>
      <c r="N45" s="239">
        <v>22</v>
      </c>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row>
    <row r="46" spans="1:241" ht="12.75" customHeight="1">
      <c r="A46" s="240">
        <v>23</v>
      </c>
      <c r="B46" s="98" t="s">
        <v>5892</v>
      </c>
      <c r="C46" s="306"/>
      <c r="D46" s="306">
        <v>4123971</v>
      </c>
      <c r="E46" s="306">
        <v>7966496</v>
      </c>
      <c r="F46" s="306">
        <v>8147990</v>
      </c>
      <c r="G46" s="284"/>
      <c r="H46" s="345" t="s">
        <v>1793</v>
      </c>
      <c r="I46" s="306">
        <v>4305465</v>
      </c>
      <c r="J46" s="306"/>
      <c r="K46" s="306"/>
      <c r="L46" s="306"/>
      <c r="M46" s="306"/>
      <c r="N46" s="239">
        <v>23</v>
      </c>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row>
    <row r="47" spans="1:241" ht="12.75" customHeight="1">
      <c r="A47" s="240">
        <v>24</v>
      </c>
      <c r="B47" s="98" t="s">
        <v>5893</v>
      </c>
      <c r="C47" s="306"/>
      <c r="D47" s="306"/>
      <c r="E47" s="306">
        <v>6661</v>
      </c>
      <c r="F47" s="306"/>
      <c r="G47" s="284"/>
      <c r="H47" s="345">
        <v>6661</v>
      </c>
      <c r="I47" s="306"/>
      <c r="J47" s="306"/>
      <c r="K47" s="306"/>
      <c r="L47" s="306"/>
      <c r="M47" s="306"/>
      <c r="N47" s="239">
        <v>24</v>
      </c>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row>
    <row r="48" spans="1:241" ht="12.75" customHeight="1">
      <c r="A48" s="240">
        <v>25</v>
      </c>
      <c r="B48" s="98" t="s">
        <v>5895</v>
      </c>
      <c r="C48" s="306"/>
      <c r="D48" s="306"/>
      <c r="E48" s="306"/>
      <c r="F48" s="306"/>
      <c r="G48" s="284"/>
      <c r="H48" s="345" t="s">
        <v>1793</v>
      </c>
      <c r="I48" s="306"/>
      <c r="J48" s="306"/>
      <c r="K48" s="306"/>
      <c r="L48" s="306"/>
      <c r="M48" s="306">
        <v>23271571</v>
      </c>
      <c r="N48" s="239">
        <v>25</v>
      </c>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row>
    <row r="49" spans="1:241" ht="12.75" customHeight="1">
      <c r="A49" s="240">
        <v>26</v>
      </c>
      <c r="B49" s="98" t="s">
        <v>5896</v>
      </c>
      <c r="C49" s="306"/>
      <c r="D49" s="306"/>
      <c r="E49" s="306"/>
      <c r="F49" s="306"/>
      <c r="G49" s="306"/>
      <c r="H49" s="306"/>
      <c r="I49" s="306"/>
      <c r="J49" s="306"/>
      <c r="K49" s="306"/>
      <c r="L49" s="306"/>
      <c r="M49" s="306">
        <v>721264</v>
      </c>
      <c r="N49" s="239">
        <v>26</v>
      </c>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row>
    <row r="50" spans="1:241" ht="12.75" customHeight="1">
      <c r="A50" s="240"/>
      <c r="B50" s="268" t="s">
        <v>5894</v>
      </c>
      <c r="C50" s="268">
        <f>SUM(C42:C49)</f>
        <v>2207508</v>
      </c>
      <c r="D50" s="268">
        <f t="shared" ref="D50:M50" si="2">SUM(D42:D49)</f>
        <v>25366694</v>
      </c>
      <c r="E50" s="268">
        <f t="shared" si="2"/>
        <v>80032186</v>
      </c>
      <c r="F50" s="268">
        <f t="shared" si="2"/>
        <v>80012946</v>
      </c>
      <c r="G50" s="268">
        <f t="shared" si="2"/>
        <v>-109597</v>
      </c>
      <c r="H50" s="268">
        <f t="shared" si="2"/>
        <v>2476353</v>
      </c>
      <c r="I50" s="268">
        <f t="shared" si="2"/>
        <v>25725896</v>
      </c>
      <c r="J50" s="268">
        <f t="shared" si="2"/>
        <v>41075023</v>
      </c>
      <c r="K50" s="268">
        <f t="shared" si="2"/>
        <v>0</v>
      </c>
      <c r="L50" s="268">
        <f t="shared" si="2"/>
        <v>0</v>
      </c>
      <c r="M50" s="268">
        <f t="shared" si="2"/>
        <v>23992835</v>
      </c>
      <c r="N50" s="239"/>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row>
    <row r="51" spans="1:241" ht="12.75" customHeight="1">
      <c r="A51" s="240">
        <v>27</v>
      </c>
      <c r="B51" s="98"/>
      <c r="C51" s="306"/>
      <c r="D51" s="306"/>
      <c r="E51" s="306"/>
      <c r="F51" s="306"/>
      <c r="G51" s="284"/>
      <c r="H51" s="345" t="s">
        <v>1793</v>
      </c>
      <c r="I51" s="306"/>
      <c r="J51" s="306"/>
      <c r="K51" s="306"/>
      <c r="L51" s="306"/>
      <c r="M51" s="306"/>
      <c r="N51" s="239">
        <v>27</v>
      </c>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row>
    <row r="52" spans="1:241" ht="12.75" customHeight="1">
      <c r="A52" s="240">
        <v>28</v>
      </c>
      <c r="B52" s="98"/>
      <c r="C52" s="306"/>
      <c r="D52" s="306"/>
      <c r="E52" s="306"/>
      <c r="F52" s="306"/>
      <c r="G52" s="284"/>
      <c r="H52" s="345" t="s">
        <v>1793</v>
      </c>
      <c r="I52" s="306"/>
      <c r="J52" s="306"/>
      <c r="K52" s="306"/>
      <c r="L52" s="306"/>
      <c r="M52" s="306"/>
      <c r="N52" s="239">
        <v>28</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row>
    <row r="53" spans="1:241" ht="12.75" customHeight="1">
      <c r="A53" s="240">
        <v>29</v>
      </c>
      <c r="B53" s="98"/>
      <c r="C53" s="98"/>
      <c r="D53" s="98"/>
      <c r="E53" s="98"/>
      <c r="F53" s="98"/>
      <c r="G53" s="83"/>
      <c r="H53" s="72"/>
      <c r="I53" s="98"/>
      <c r="J53" s="98"/>
      <c r="K53" s="98"/>
      <c r="L53" s="98"/>
      <c r="M53" s="98"/>
      <c r="N53" s="239">
        <v>29</v>
      </c>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row>
    <row r="54" spans="1:241" ht="12.75" customHeight="1">
      <c r="A54" s="240">
        <v>30</v>
      </c>
      <c r="B54" s="98"/>
      <c r="C54" s="306"/>
      <c r="D54" s="306"/>
      <c r="E54" s="306"/>
      <c r="F54" s="306"/>
      <c r="G54" s="284"/>
      <c r="H54" s="345"/>
      <c r="I54" s="306"/>
      <c r="J54" s="306"/>
      <c r="K54" s="306"/>
      <c r="L54" s="306"/>
      <c r="M54" s="306"/>
      <c r="N54" s="239">
        <v>30</v>
      </c>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row>
    <row r="55" spans="1:241" ht="12.75" customHeight="1">
      <c r="A55" s="240">
        <v>31</v>
      </c>
      <c r="B55" s="298"/>
      <c r="C55" s="306"/>
      <c r="D55" s="306"/>
      <c r="E55" s="306"/>
      <c r="F55" s="306"/>
      <c r="G55" s="283"/>
      <c r="H55" s="345"/>
      <c r="I55" s="306"/>
      <c r="J55" s="306"/>
      <c r="K55" s="306"/>
      <c r="L55" s="306"/>
      <c r="M55" s="306"/>
      <c r="N55" s="239">
        <v>31</v>
      </c>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row>
    <row r="56" spans="1:241" ht="12.75" customHeight="1">
      <c r="A56" s="240">
        <v>32</v>
      </c>
      <c r="B56" s="98"/>
      <c r="C56" s="98"/>
      <c r="D56" s="98"/>
      <c r="E56" s="98"/>
      <c r="F56" s="98"/>
      <c r="G56" s="283"/>
      <c r="H56" s="72"/>
      <c r="I56" s="98"/>
      <c r="J56" s="98"/>
      <c r="K56" s="98"/>
      <c r="L56" s="98"/>
      <c r="M56" s="98"/>
      <c r="N56" s="239">
        <v>32</v>
      </c>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row>
    <row r="57" spans="1:241" ht="12.75" customHeight="1">
      <c r="A57" s="240">
        <v>33</v>
      </c>
      <c r="B57" s="98"/>
      <c r="C57" s="306"/>
      <c r="D57" s="306"/>
      <c r="E57" s="306"/>
      <c r="F57" s="306"/>
      <c r="G57" s="284"/>
      <c r="H57" s="345"/>
      <c r="I57" s="306"/>
      <c r="J57" s="306"/>
      <c r="K57" s="306"/>
      <c r="L57" s="306"/>
      <c r="M57" s="306"/>
      <c r="N57" s="239">
        <v>33</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row>
    <row r="58" spans="1:241" ht="12.75" customHeight="1">
      <c r="A58" s="240">
        <v>34</v>
      </c>
      <c r="B58" s="98"/>
      <c r="C58" s="98"/>
      <c r="D58" s="98"/>
      <c r="E58" s="98"/>
      <c r="F58" s="98"/>
      <c r="G58" s="284"/>
      <c r="H58" s="72"/>
      <c r="I58" s="98"/>
      <c r="J58" s="98"/>
      <c r="K58" s="98"/>
      <c r="L58" s="98"/>
      <c r="M58" s="98"/>
      <c r="N58" s="239">
        <v>34</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row>
    <row r="59" spans="1:241" ht="12.75" customHeight="1">
      <c r="A59" s="240">
        <v>35</v>
      </c>
      <c r="B59" s="98"/>
      <c r="C59" s="98"/>
      <c r="D59" s="98"/>
      <c r="E59" s="98"/>
      <c r="F59" s="98"/>
      <c r="G59" s="284"/>
      <c r="H59" s="72"/>
      <c r="I59" s="98"/>
      <c r="J59" s="98"/>
      <c r="K59" s="98"/>
      <c r="L59" s="98"/>
      <c r="M59" s="98"/>
      <c r="N59" s="239">
        <v>35</v>
      </c>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row>
    <row r="60" spans="1:241" ht="12.75" customHeight="1">
      <c r="A60" s="240">
        <v>36</v>
      </c>
      <c r="B60" s="98"/>
      <c r="C60" s="306"/>
      <c r="D60" s="98"/>
      <c r="E60" s="98"/>
      <c r="F60" s="98"/>
      <c r="G60" s="397"/>
      <c r="H60" s="345"/>
      <c r="I60" s="306"/>
      <c r="J60" s="306"/>
      <c r="K60" s="306"/>
      <c r="L60" s="306"/>
      <c r="M60" s="306"/>
      <c r="N60" s="239">
        <v>36</v>
      </c>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row>
    <row r="61" spans="1:241" ht="12.75" customHeight="1">
      <c r="A61" s="240">
        <v>37</v>
      </c>
      <c r="B61" s="98"/>
      <c r="C61" s="98"/>
      <c r="D61" s="306"/>
      <c r="E61" s="306"/>
      <c r="F61" s="306"/>
      <c r="G61" s="397"/>
      <c r="H61" s="345"/>
      <c r="I61" s="306"/>
      <c r="J61" s="306"/>
      <c r="K61" s="306"/>
      <c r="L61" s="306"/>
      <c r="M61" s="306"/>
      <c r="N61" s="239">
        <v>37</v>
      </c>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row>
    <row r="62" spans="1:241" ht="12.75" customHeight="1">
      <c r="A62" s="240">
        <v>38</v>
      </c>
      <c r="B62" s="98"/>
      <c r="C62" s="306"/>
      <c r="D62" s="306"/>
      <c r="E62" s="306"/>
      <c r="F62" s="306"/>
      <c r="G62" s="397"/>
      <c r="H62" s="345"/>
      <c r="I62" s="306"/>
      <c r="J62" s="306"/>
      <c r="K62" s="306"/>
      <c r="L62" s="306"/>
      <c r="M62" s="306"/>
      <c r="N62" s="239">
        <v>38</v>
      </c>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row>
    <row r="63" spans="1:241" ht="12.75" customHeight="1">
      <c r="A63" s="240">
        <v>39</v>
      </c>
      <c r="B63" s="98"/>
      <c r="C63" s="98"/>
      <c r="D63" s="98"/>
      <c r="E63" s="98"/>
      <c r="F63" s="98"/>
      <c r="G63" s="397"/>
      <c r="H63" s="345"/>
      <c r="I63" s="306"/>
      <c r="J63" s="306"/>
      <c r="K63" s="306"/>
      <c r="L63" s="306"/>
      <c r="M63" s="306"/>
      <c r="N63" s="239">
        <v>39</v>
      </c>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row>
    <row r="64" spans="1:241" ht="12.75" customHeight="1" thickBot="1">
      <c r="A64" s="326">
        <v>40</v>
      </c>
      <c r="B64" s="256" t="s">
        <v>172</v>
      </c>
      <c r="C64" s="274">
        <f t="shared" ref="C64:L64" si="3">C25+C40+C49+SUM(C50:C63)</f>
        <v>2929542</v>
      </c>
      <c r="D64" s="274">
        <f t="shared" si="3"/>
        <v>25430390</v>
      </c>
      <c r="E64" s="274">
        <f t="shared" si="3"/>
        <v>109521648</v>
      </c>
      <c r="F64" s="274">
        <f t="shared" si="3"/>
        <v>109898510</v>
      </c>
      <c r="G64" s="272">
        <f t="shared" si="3"/>
        <v>182100</v>
      </c>
      <c r="H64" s="274">
        <f t="shared" si="3"/>
        <v>3103965</v>
      </c>
      <c r="I64" s="274">
        <f t="shared" si="3"/>
        <v>25791356</v>
      </c>
      <c r="J64" s="274">
        <f t="shared" si="3"/>
        <v>62595983</v>
      </c>
      <c r="K64" s="274">
        <f t="shared" si="3"/>
        <v>0</v>
      </c>
      <c r="L64" s="274">
        <f t="shared" si="3"/>
        <v>0</v>
      </c>
      <c r="M64" s="274">
        <f>M25+M40+M50</f>
        <v>27729722</v>
      </c>
      <c r="N64" s="276">
        <v>40</v>
      </c>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row>
    <row r="65" spans="1:241"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row>
    <row r="66" spans="1:241" ht="12.75" customHeight="1">
      <c r="A66" s="17" t="s">
        <v>1066</v>
      </c>
      <c r="B66" s="17"/>
      <c r="C66" s="398"/>
      <c r="D66" s="17"/>
      <c r="E66" s="17"/>
      <c r="F66" s="17"/>
      <c r="G66" s="17"/>
      <c r="H66" s="17" t="str">
        <f>A66</f>
        <v>FERC FORM NO.1 (ED.  12-96) NYPSC Modified-96</v>
      </c>
      <c r="I66" s="17"/>
      <c r="J66" s="399"/>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row>
    <row r="67" spans="1:241" ht="12.75" customHeight="1" thickBot="1">
      <c r="A67" s="69" t="s">
        <v>1067</v>
      </c>
      <c r="B67" s="69"/>
      <c r="C67" s="69"/>
      <c r="D67" s="69"/>
      <c r="E67" s="69"/>
      <c r="F67" s="69"/>
      <c r="G67" s="69"/>
      <c r="H67" s="69" t="s">
        <v>1068</v>
      </c>
      <c r="I67" s="69"/>
      <c r="J67" s="69"/>
      <c r="K67" s="69"/>
      <c r="L67" s="69"/>
      <c r="M67" s="69"/>
      <c r="N67" s="69"/>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row>
    <row r="68" spans="1:241" ht="12.75" customHeight="1">
      <c r="A68" s="29" t="s">
        <v>1804</v>
      </c>
      <c r="B68" s="66"/>
      <c r="C68" s="66"/>
      <c r="D68" s="231" t="s">
        <v>1347</v>
      </c>
      <c r="E68" s="231" t="s">
        <v>1806</v>
      </c>
      <c r="F68" s="231" t="s">
        <v>1807</v>
      </c>
      <c r="G68" s="67"/>
      <c r="H68" s="29"/>
      <c r="I68" s="66"/>
      <c r="J68" s="66"/>
      <c r="K68" s="66"/>
      <c r="L68" s="66"/>
      <c r="M68" s="66"/>
      <c r="N68" s="6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row>
    <row r="69" spans="1:241" ht="12.75" customHeight="1">
      <c r="A69" s="72" t="str">
        <f>'Data Sheet'!$C$25</f>
        <v>Orange &amp; Rockland Utilities, Inc</v>
      </c>
      <c r="B69" s="17"/>
      <c r="C69" s="17"/>
      <c r="D69" s="98" t="s">
        <v>1159</v>
      </c>
      <c r="E69" s="98" t="s">
        <v>3315</v>
      </c>
      <c r="F69" s="57"/>
      <c r="G69" s="73"/>
      <c r="H69" s="72"/>
      <c r="I69" s="17"/>
      <c r="J69" s="17"/>
      <c r="K69" s="17"/>
      <c r="L69" s="17"/>
      <c r="M69" s="30"/>
      <c r="N69" s="73"/>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row>
    <row r="70" spans="1:241" ht="12.75" customHeight="1">
      <c r="A70" s="72"/>
      <c r="B70" s="17"/>
      <c r="C70" s="17"/>
      <c r="D70" s="98" t="s">
        <v>1160</v>
      </c>
      <c r="E70" s="684" t="str">
        <f>'Data Sheet'!$C$40</f>
        <v>April 30, 2017</v>
      </c>
      <c r="F70" s="105" t="str">
        <f>'Data Sheet'!$C$38</f>
        <v>December 31, 2016</v>
      </c>
      <c r="G70" s="73"/>
      <c r="H70" s="72"/>
      <c r="I70" s="17"/>
      <c r="J70" s="17"/>
      <c r="K70" s="17"/>
      <c r="L70" s="683"/>
      <c r="M70" s="17"/>
      <c r="N70" s="73"/>
    </row>
    <row r="71" spans="1:241" ht="12.75" customHeight="1">
      <c r="A71" s="232" t="s">
        <v>425</v>
      </c>
      <c r="B71" s="233"/>
      <c r="C71" s="233"/>
      <c r="D71" s="233"/>
      <c r="E71" s="233"/>
      <c r="F71" s="233"/>
      <c r="G71" s="234"/>
      <c r="H71" s="72"/>
      <c r="I71" s="17"/>
      <c r="J71" s="17"/>
      <c r="K71" s="17"/>
      <c r="L71" s="17"/>
      <c r="M71" s="17"/>
      <c r="N71" s="73"/>
    </row>
    <row r="72" spans="1:241" ht="12.75" customHeight="1">
      <c r="A72" s="232" t="s">
        <v>447</v>
      </c>
      <c r="B72" s="233"/>
      <c r="C72" s="233"/>
      <c r="D72" s="233"/>
      <c r="E72" s="233"/>
      <c r="F72" s="233"/>
      <c r="G72" s="234"/>
      <c r="H72" s="72"/>
      <c r="I72" s="17"/>
      <c r="J72" s="17"/>
      <c r="K72" s="17"/>
      <c r="L72" s="17"/>
      <c r="M72" s="17"/>
      <c r="N72" s="73"/>
    </row>
    <row r="73" spans="1:241" ht="12.75" customHeight="1">
      <c r="A73" s="240"/>
      <c r="B73" s="98"/>
      <c r="C73" s="291" t="s">
        <v>1445</v>
      </c>
      <c r="D73" s="291" t="s">
        <v>1069</v>
      </c>
      <c r="E73" s="291" t="s">
        <v>1070</v>
      </c>
      <c r="F73" s="98"/>
      <c r="G73" s="83"/>
      <c r="H73" s="72"/>
      <c r="I73" s="17"/>
      <c r="J73" s="17"/>
      <c r="K73" s="17"/>
      <c r="L73" s="17"/>
      <c r="M73" s="17"/>
      <c r="N73" s="400"/>
    </row>
    <row r="74" spans="1:241" ht="12.75" customHeight="1">
      <c r="A74" s="240"/>
      <c r="B74" s="291" t="s">
        <v>450</v>
      </c>
      <c r="C74" s="291" t="s">
        <v>1071</v>
      </c>
      <c r="D74" s="291" t="s">
        <v>1072</v>
      </c>
      <c r="E74" s="291" t="s">
        <v>1073</v>
      </c>
      <c r="F74" s="105"/>
      <c r="G74" s="111"/>
      <c r="H74" s="72"/>
      <c r="I74" s="17"/>
      <c r="J74" s="17"/>
      <c r="K74" s="17"/>
      <c r="L74" s="17"/>
      <c r="M74" s="17"/>
      <c r="N74" s="400"/>
    </row>
    <row r="75" spans="1:241" ht="12.75" customHeight="1">
      <c r="A75" s="240" t="s">
        <v>1733</v>
      </c>
      <c r="B75" s="291" t="s">
        <v>458</v>
      </c>
      <c r="C75" s="291" t="s">
        <v>1074</v>
      </c>
      <c r="D75" s="291" t="s">
        <v>1075</v>
      </c>
      <c r="E75" s="291" t="s">
        <v>1076</v>
      </c>
      <c r="F75" s="291" t="s">
        <v>2337</v>
      </c>
      <c r="G75" s="239" t="s">
        <v>2337</v>
      </c>
      <c r="H75" s="72"/>
      <c r="I75" s="17"/>
      <c r="J75" s="17"/>
      <c r="K75" s="17"/>
      <c r="L75" s="17"/>
      <c r="M75" s="17"/>
      <c r="N75" s="400"/>
    </row>
    <row r="76" spans="1:241" ht="12.75" customHeight="1">
      <c r="A76" s="241" t="s">
        <v>1736</v>
      </c>
      <c r="B76" s="325" t="s">
        <v>3026</v>
      </c>
      <c r="C76" s="325" t="s">
        <v>181</v>
      </c>
      <c r="D76" s="325" t="s">
        <v>182</v>
      </c>
      <c r="E76" s="325" t="s">
        <v>183</v>
      </c>
      <c r="F76" s="325" t="s">
        <v>184</v>
      </c>
      <c r="G76" s="242" t="s">
        <v>1077</v>
      </c>
      <c r="H76" s="72"/>
      <c r="I76" s="17"/>
      <c r="J76" s="17"/>
      <c r="K76" s="17"/>
      <c r="L76" s="17"/>
      <c r="M76" s="17"/>
      <c r="N76" s="400"/>
    </row>
    <row r="77" spans="1:241" ht="12.75" customHeight="1">
      <c r="A77" s="240"/>
      <c r="B77" s="98" t="s">
        <v>464</v>
      </c>
      <c r="C77" s="98"/>
      <c r="D77" s="98"/>
      <c r="E77" s="98"/>
      <c r="F77" s="98"/>
      <c r="G77" s="83"/>
      <c r="H77" s="72"/>
      <c r="I77" s="17"/>
      <c r="J77" s="17"/>
      <c r="K77" s="17"/>
      <c r="L77" s="17"/>
      <c r="M77" s="17"/>
      <c r="N77" s="400"/>
    </row>
    <row r="78" spans="1:241" ht="12.75" customHeight="1">
      <c r="A78" s="240">
        <v>1</v>
      </c>
      <c r="B78" s="98" t="s">
        <v>465</v>
      </c>
      <c r="C78" s="311"/>
      <c r="D78" s="311"/>
      <c r="E78" s="311"/>
      <c r="F78" s="311"/>
      <c r="G78" s="283"/>
      <c r="H78" s="396"/>
      <c r="I78" s="401"/>
      <c r="J78" s="401"/>
      <c r="K78" s="305"/>
      <c r="L78" s="305"/>
      <c r="M78" s="401"/>
      <c r="N78" s="400"/>
    </row>
    <row r="79" spans="1:241" ht="12.75" customHeight="1">
      <c r="A79" s="240">
        <v>2</v>
      </c>
      <c r="B79" s="98" t="s">
        <v>466</v>
      </c>
      <c r="C79" s="306"/>
      <c r="D79" s="311"/>
      <c r="E79" s="306"/>
      <c r="F79" s="306"/>
      <c r="G79" s="284"/>
      <c r="H79" s="345"/>
      <c r="I79" s="401"/>
      <c r="J79" s="305"/>
      <c r="K79" s="305"/>
      <c r="L79" s="305"/>
      <c r="M79" s="305"/>
      <c r="N79" s="400"/>
    </row>
    <row r="80" spans="1:241" ht="12.75" customHeight="1">
      <c r="A80" s="240">
        <v>3</v>
      </c>
      <c r="B80" s="98" t="s">
        <v>467</v>
      </c>
      <c r="C80" s="306"/>
      <c r="D80" s="306"/>
      <c r="E80" s="306"/>
      <c r="F80" s="306"/>
      <c r="G80" s="284"/>
      <c r="H80" s="345"/>
      <c r="I80" s="305"/>
      <c r="J80" s="305"/>
      <c r="K80" s="305"/>
      <c r="L80" s="305"/>
      <c r="M80" s="305"/>
      <c r="N80" s="400"/>
    </row>
    <row r="81" spans="1:14" ht="12.75" customHeight="1">
      <c r="A81" s="240">
        <v>4</v>
      </c>
      <c r="B81" s="98" t="s">
        <v>468</v>
      </c>
      <c r="C81" s="306"/>
      <c r="D81" s="306"/>
      <c r="E81" s="306"/>
      <c r="F81" s="306"/>
      <c r="G81" s="284"/>
      <c r="H81" s="345"/>
      <c r="I81" s="305"/>
      <c r="J81" s="305"/>
      <c r="K81" s="305"/>
      <c r="L81" s="305"/>
      <c r="M81" s="305"/>
      <c r="N81" s="400"/>
    </row>
    <row r="82" spans="1:14" ht="12.75" customHeight="1">
      <c r="A82" s="240">
        <v>5</v>
      </c>
      <c r="B82" s="98" t="s">
        <v>469</v>
      </c>
      <c r="C82" s="268">
        <f>SUM(C78:C81)</f>
        <v>0</v>
      </c>
      <c r="D82" s="268">
        <f>SUM(D78:D81)</f>
        <v>0</v>
      </c>
      <c r="E82" s="268">
        <f>SUM(E78:E81)</f>
        <v>0</v>
      </c>
      <c r="F82" s="268">
        <f>SUM(F78:F81)</f>
        <v>0</v>
      </c>
      <c r="G82" s="267">
        <f>SUM(G78:G81)</f>
        <v>0</v>
      </c>
      <c r="H82" s="345"/>
      <c r="I82" s="305"/>
      <c r="J82" s="305"/>
      <c r="K82" s="305"/>
      <c r="L82" s="305"/>
      <c r="M82" s="305"/>
      <c r="N82" s="400"/>
    </row>
    <row r="83" spans="1:14" ht="12.75" customHeight="1">
      <c r="A83" s="240"/>
      <c r="B83" s="98" t="s">
        <v>470</v>
      </c>
      <c r="C83" s="306"/>
      <c r="D83" s="306"/>
      <c r="E83" s="306"/>
      <c r="F83" s="306"/>
      <c r="G83" s="284"/>
      <c r="H83" s="345"/>
      <c r="I83" s="305"/>
      <c r="J83" s="305"/>
      <c r="K83" s="305"/>
      <c r="L83" s="305"/>
      <c r="M83" s="305"/>
      <c r="N83" s="400"/>
    </row>
    <row r="84" spans="1:14" ht="12.75" customHeight="1">
      <c r="A84" s="240">
        <v>6</v>
      </c>
      <c r="B84" s="98" t="s">
        <v>471</v>
      </c>
      <c r="C84" s="306"/>
      <c r="D84" s="306"/>
      <c r="E84" s="306"/>
      <c r="F84" s="306"/>
      <c r="G84" s="284"/>
      <c r="H84" s="345"/>
      <c r="I84" s="305"/>
      <c r="J84" s="305"/>
      <c r="K84" s="305"/>
      <c r="L84" s="305"/>
      <c r="M84" s="305"/>
      <c r="N84" s="400"/>
    </row>
    <row r="85" spans="1:14" ht="19.899999999999999" customHeight="1">
      <c r="A85" s="240">
        <v>7</v>
      </c>
      <c r="B85" s="98" t="s">
        <v>472</v>
      </c>
      <c r="C85" s="306"/>
      <c r="D85" s="306"/>
      <c r="E85" s="306"/>
      <c r="F85" s="306"/>
      <c r="G85" s="284"/>
      <c r="H85" s="402" t="s">
        <v>1078</v>
      </c>
      <c r="I85" s="403"/>
      <c r="J85" s="403"/>
      <c r="K85" s="403"/>
      <c r="L85" s="403"/>
      <c r="M85" s="403"/>
      <c r="N85" s="70"/>
    </row>
    <row r="86" spans="1:14" ht="12.75" customHeight="1">
      <c r="A86" s="240">
        <v>8</v>
      </c>
      <c r="B86" s="98" t="s">
        <v>473</v>
      </c>
      <c r="C86" s="306"/>
      <c r="D86" s="306"/>
      <c r="E86" s="306"/>
      <c r="F86" s="306"/>
      <c r="G86" s="284"/>
      <c r="H86" s="345"/>
      <c r="I86" s="305"/>
      <c r="J86" s="305"/>
      <c r="K86" s="305"/>
      <c r="L86" s="305"/>
      <c r="M86" s="305"/>
      <c r="N86" s="400"/>
    </row>
    <row r="87" spans="1:14" ht="12.75" customHeight="1">
      <c r="A87" s="240"/>
      <c r="B87" s="98" t="s">
        <v>474</v>
      </c>
      <c r="C87" s="306"/>
      <c r="D87" s="306"/>
      <c r="E87" s="306"/>
      <c r="F87" s="306"/>
      <c r="G87" s="284"/>
      <c r="H87" s="345"/>
      <c r="I87" s="305"/>
      <c r="J87" s="305"/>
      <c r="K87" s="305"/>
      <c r="L87" s="305"/>
      <c r="M87" s="305"/>
      <c r="N87" s="400"/>
    </row>
    <row r="88" spans="1:14" ht="12.75" customHeight="1">
      <c r="A88" s="240">
        <v>9</v>
      </c>
      <c r="B88" s="98" t="s">
        <v>191</v>
      </c>
      <c r="C88" s="306" t="s">
        <v>1793</v>
      </c>
      <c r="D88" s="306"/>
      <c r="E88" s="306" t="s">
        <v>1793</v>
      </c>
      <c r="F88" s="306" t="s">
        <v>1793</v>
      </c>
      <c r="G88" s="284" t="s">
        <v>1793</v>
      </c>
      <c r="H88" s="345"/>
      <c r="I88" s="305"/>
      <c r="J88" s="305"/>
      <c r="K88" s="305"/>
      <c r="L88" s="305"/>
      <c r="M88" s="305"/>
      <c r="N88" s="400"/>
    </row>
    <row r="89" spans="1:14" ht="12.75" customHeight="1">
      <c r="A89" s="240">
        <v>10</v>
      </c>
      <c r="B89" s="98" t="s">
        <v>192</v>
      </c>
      <c r="C89" s="306"/>
      <c r="D89" s="306"/>
      <c r="E89" s="306"/>
      <c r="F89" s="306"/>
      <c r="G89" s="284"/>
      <c r="H89" s="345"/>
      <c r="I89" s="305"/>
      <c r="J89" s="305"/>
      <c r="K89" s="305"/>
      <c r="L89" s="305"/>
      <c r="M89" s="305"/>
      <c r="N89" s="400"/>
    </row>
    <row r="90" spans="1:14" ht="12.75" customHeight="1">
      <c r="A90" s="240">
        <v>11</v>
      </c>
      <c r="B90" s="98" t="s">
        <v>193</v>
      </c>
      <c r="C90" s="306"/>
      <c r="D90" s="306"/>
      <c r="E90" s="306"/>
      <c r="F90" s="306"/>
      <c r="G90" s="284"/>
      <c r="H90" s="345"/>
      <c r="I90" s="305"/>
      <c r="J90" s="305"/>
      <c r="K90" s="305"/>
      <c r="L90" s="305"/>
      <c r="M90" s="305"/>
      <c r="N90" s="400"/>
    </row>
    <row r="91" spans="1:14" ht="12.75" customHeight="1">
      <c r="A91" s="240">
        <v>12</v>
      </c>
      <c r="B91" s="98" t="s">
        <v>194</v>
      </c>
      <c r="C91" s="306"/>
      <c r="D91" s="306"/>
      <c r="E91" s="306"/>
      <c r="F91" s="306"/>
      <c r="G91" s="284"/>
      <c r="H91" s="345"/>
      <c r="I91" s="305"/>
      <c r="J91" s="305"/>
      <c r="K91" s="305"/>
      <c r="L91" s="305"/>
      <c r="M91" s="305"/>
      <c r="N91" s="400"/>
    </row>
    <row r="92" spans="1:14" ht="12.75" customHeight="1">
      <c r="A92" s="240">
        <v>13</v>
      </c>
      <c r="B92" s="98" t="s">
        <v>2488</v>
      </c>
      <c r="C92" s="306"/>
      <c r="D92" s="306"/>
      <c r="E92" s="306"/>
      <c r="F92" s="306"/>
      <c r="G92" s="284"/>
      <c r="H92" s="345"/>
      <c r="I92" s="305"/>
      <c r="J92" s="305"/>
      <c r="K92" s="305"/>
      <c r="L92" s="305"/>
      <c r="M92" s="305"/>
      <c r="N92" s="400"/>
    </row>
    <row r="93" spans="1:14" ht="12.75" customHeight="1">
      <c r="A93" s="240">
        <v>14</v>
      </c>
      <c r="B93" s="98" t="s">
        <v>2489</v>
      </c>
      <c r="C93" s="306"/>
      <c r="D93" s="306"/>
      <c r="E93" s="306"/>
      <c r="F93" s="306"/>
      <c r="G93" s="284"/>
      <c r="H93" s="345"/>
      <c r="I93" s="305"/>
      <c r="J93" s="305"/>
      <c r="K93" s="305"/>
      <c r="L93" s="305"/>
      <c r="M93" s="305"/>
      <c r="N93" s="400"/>
    </row>
    <row r="94" spans="1:14" ht="12.75" customHeight="1">
      <c r="A94" s="240">
        <v>15</v>
      </c>
      <c r="B94" s="98" t="s">
        <v>2490</v>
      </c>
      <c r="C94" s="306" t="s">
        <v>1793</v>
      </c>
      <c r="D94" s="306"/>
      <c r="E94" s="306" t="s">
        <v>1793</v>
      </c>
      <c r="F94" s="306" t="s">
        <v>1793</v>
      </c>
      <c r="G94" s="284" t="s">
        <v>1793</v>
      </c>
      <c r="H94" s="345"/>
      <c r="I94" s="305"/>
      <c r="J94" s="305"/>
      <c r="K94" s="305"/>
      <c r="L94" s="305"/>
      <c r="M94" s="305"/>
      <c r="N94" s="400"/>
    </row>
    <row r="95" spans="1:14" ht="12.75" customHeight="1">
      <c r="A95" s="240">
        <v>16</v>
      </c>
      <c r="B95" s="98" t="s">
        <v>2491</v>
      </c>
      <c r="C95" s="306"/>
      <c r="D95" s="306"/>
      <c r="E95" s="306"/>
      <c r="F95" s="306"/>
      <c r="G95" s="284"/>
      <c r="H95" s="345"/>
      <c r="I95" s="305"/>
      <c r="J95" s="305"/>
      <c r="K95" s="305"/>
      <c r="L95" s="305"/>
      <c r="M95" s="305"/>
      <c r="N95" s="400"/>
    </row>
    <row r="96" spans="1:14" ht="12.75" customHeight="1">
      <c r="A96" s="240">
        <v>17</v>
      </c>
      <c r="B96" s="98" t="s">
        <v>468</v>
      </c>
      <c r="C96" s="306"/>
      <c r="D96" s="306"/>
      <c r="E96" s="306"/>
      <c r="F96" s="306"/>
      <c r="G96" s="284"/>
      <c r="H96" s="345"/>
      <c r="I96" s="305"/>
      <c r="J96" s="305"/>
      <c r="K96" s="305"/>
      <c r="L96" s="305"/>
      <c r="M96" s="305"/>
      <c r="N96" s="400"/>
    </row>
    <row r="97" spans="1:14" ht="12.75" customHeight="1">
      <c r="A97" s="240">
        <v>18</v>
      </c>
      <c r="B97" s="98" t="s">
        <v>469</v>
      </c>
      <c r="C97" s="268">
        <f>SUM(C84:C96)</f>
        <v>0</v>
      </c>
      <c r="D97" s="268">
        <f>SUM(D84:D96)</f>
        <v>0</v>
      </c>
      <c r="E97" s="268">
        <f>SUM(E84:E96)</f>
        <v>0</v>
      </c>
      <c r="F97" s="268">
        <f>SUM(F84:F96)</f>
        <v>0</v>
      </c>
      <c r="G97" s="267">
        <f>SUM(G84:G96)</f>
        <v>0</v>
      </c>
      <c r="H97" s="345"/>
      <c r="I97" s="305"/>
      <c r="J97" s="305"/>
      <c r="K97" s="305"/>
      <c r="L97" s="305"/>
      <c r="M97" s="305"/>
      <c r="N97" s="400"/>
    </row>
    <row r="98" spans="1:14" ht="12.75" customHeight="1">
      <c r="A98" s="240"/>
      <c r="B98" s="98" t="s">
        <v>2492</v>
      </c>
      <c r="C98" s="306"/>
      <c r="D98" s="306"/>
      <c r="E98" s="306"/>
      <c r="F98" s="306"/>
      <c r="G98" s="284"/>
      <c r="H98" s="345"/>
      <c r="I98" s="305"/>
      <c r="J98" s="305"/>
      <c r="K98" s="305"/>
      <c r="L98" s="305"/>
      <c r="M98" s="305"/>
      <c r="N98" s="400"/>
    </row>
    <row r="99" spans="1:14" ht="12.75" customHeight="1">
      <c r="A99" s="240">
        <v>19</v>
      </c>
      <c r="B99" s="98" t="s">
        <v>2493</v>
      </c>
      <c r="C99" s="306"/>
      <c r="D99" s="306"/>
      <c r="E99" s="306"/>
      <c r="F99" s="306"/>
      <c r="G99" s="284"/>
      <c r="H99" s="345"/>
      <c r="I99" s="305"/>
      <c r="J99" s="305"/>
      <c r="K99" s="305"/>
      <c r="L99" s="305"/>
      <c r="M99" s="305"/>
      <c r="N99" s="400"/>
    </row>
    <row r="100" spans="1:14" ht="12.75" customHeight="1">
      <c r="A100" s="240">
        <v>20</v>
      </c>
      <c r="B100" s="98" t="s">
        <v>2494</v>
      </c>
      <c r="C100" s="306"/>
      <c r="D100" s="306"/>
      <c r="E100" s="306"/>
      <c r="F100" s="306"/>
      <c r="G100" s="284"/>
      <c r="H100" s="345"/>
      <c r="I100" s="305"/>
      <c r="J100" s="305"/>
      <c r="K100" s="305"/>
      <c r="L100" s="305"/>
      <c r="M100" s="305"/>
      <c r="N100" s="400"/>
    </row>
    <row r="101" spans="1:14" ht="12.75" customHeight="1">
      <c r="A101" s="240">
        <v>21</v>
      </c>
      <c r="B101" s="98" t="s">
        <v>2495</v>
      </c>
      <c r="C101" s="306"/>
      <c r="D101" s="306"/>
      <c r="E101" s="306"/>
      <c r="F101" s="306"/>
      <c r="G101" s="284"/>
      <c r="H101" s="345"/>
      <c r="I101" s="305"/>
      <c r="J101" s="305"/>
      <c r="K101" s="305"/>
      <c r="L101" s="305"/>
      <c r="M101" s="305"/>
      <c r="N101" s="400"/>
    </row>
    <row r="102" spans="1:14" ht="12.75" customHeight="1">
      <c r="A102" s="240">
        <v>22</v>
      </c>
      <c r="B102" s="98" t="s">
        <v>1063</v>
      </c>
      <c r="C102" s="306"/>
      <c r="D102" s="306"/>
      <c r="E102" s="306"/>
      <c r="F102" s="306"/>
      <c r="G102" s="284"/>
      <c r="H102" s="345"/>
      <c r="I102" s="305"/>
      <c r="J102" s="305"/>
      <c r="K102" s="305"/>
      <c r="L102" s="305"/>
      <c r="M102" s="305"/>
      <c r="N102" s="400"/>
    </row>
    <row r="103" spans="1:14" ht="12.75" customHeight="1">
      <c r="A103" s="240">
        <v>23</v>
      </c>
      <c r="B103" s="98" t="s">
        <v>1064</v>
      </c>
      <c r="C103" s="306"/>
      <c r="D103" s="306"/>
      <c r="E103" s="306"/>
      <c r="F103" s="306"/>
      <c r="G103" s="284"/>
      <c r="H103" s="345"/>
      <c r="I103" s="305"/>
      <c r="J103" s="305"/>
      <c r="K103" s="305"/>
      <c r="L103" s="305"/>
      <c r="M103" s="305"/>
      <c r="N103" s="400"/>
    </row>
    <row r="104" spans="1:14" ht="12.75" customHeight="1">
      <c r="A104" s="240">
        <v>24</v>
      </c>
      <c r="B104" s="98" t="s">
        <v>2490</v>
      </c>
      <c r="C104" s="306"/>
      <c r="D104" s="306"/>
      <c r="E104" s="306"/>
      <c r="F104" s="306"/>
      <c r="G104" s="284"/>
      <c r="H104" s="345"/>
      <c r="I104" s="305"/>
      <c r="J104" s="305"/>
      <c r="K104" s="305"/>
      <c r="L104" s="305"/>
      <c r="M104" s="305"/>
      <c r="N104" s="400"/>
    </row>
    <row r="105" spans="1:14" ht="12.75" customHeight="1">
      <c r="A105" s="240">
        <v>25</v>
      </c>
      <c r="B105" s="98" t="s">
        <v>468</v>
      </c>
      <c r="C105" s="306"/>
      <c r="D105" s="306"/>
      <c r="E105" s="306"/>
      <c r="F105" s="306"/>
      <c r="G105" s="284"/>
      <c r="H105" s="345"/>
      <c r="I105" s="305"/>
      <c r="J105" s="305"/>
      <c r="K105" s="305"/>
      <c r="L105" s="305"/>
      <c r="M105" s="305"/>
      <c r="N105" s="400"/>
    </row>
    <row r="106" spans="1:14" ht="12.75" customHeight="1">
      <c r="A106" s="240">
        <v>26</v>
      </c>
      <c r="B106" s="98" t="s">
        <v>469</v>
      </c>
      <c r="C106" s="268">
        <f>SUM(C99:C105)</f>
        <v>0</v>
      </c>
      <c r="D106" s="268">
        <f>SUM(D99:D105)</f>
        <v>0</v>
      </c>
      <c r="E106" s="268">
        <f>SUM(E99:E105)</f>
        <v>0</v>
      </c>
      <c r="F106" s="268">
        <f>SUM(F99:F105)</f>
        <v>0</v>
      </c>
      <c r="G106" s="267">
        <f>SUM(G99:G105)</f>
        <v>0</v>
      </c>
      <c r="H106" s="345"/>
      <c r="I106" s="305"/>
      <c r="J106" s="305"/>
      <c r="K106" s="305"/>
      <c r="L106" s="305"/>
      <c r="M106" s="305"/>
      <c r="N106" s="400"/>
    </row>
    <row r="107" spans="1:14" ht="12.75" customHeight="1">
      <c r="A107" s="240"/>
      <c r="B107" s="98" t="s">
        <v>1065</v>
      </c>
      <c r="C107" s="306"/>
      <c r="D107" s="306"/>
      <c r="E107" s="306"/>
      <c r="F107" s="306"/>
      <c r="G107" s="284"/>
      <c r="H107" s="345"/>
      <c r="I107" s="305"/>
      <c r="J107" s="305"/>
      <c r="K107" s="305"/>
      <c r="L107" s="305"/>
      <c r="M107" s="305"/>
      <c r="N107" s="400"/>
    </row>
    <row r="108" spans="1:14" ht="12.75" customHeight="1">
      <c r="A108" s="240">
        <v>27</v>
      </c>
      <c r="B108" s="98"/>
      <c r="C108" s="306"/>
      <c r="D108" s="306"/>
      <c r="E108" s="306"/>
      <c r="F108" s="306"/>
      <c r="G108" s="284"/>
      <c r="H108" s="345"/>
      <c r="I108" s="305"/>
      <c r="J108" s="305"/>
      <c r="K108" s="305"/>
      <c r="L108" s="305"/>
      <c r="M108" s="305"/>
      <c r="N108" s="400"/>
    </row>
    <row r="109" spans="1:14" ht="12.75" customHeight="1">
      <c r="A109" s="240">
        <v>28</v>
      </c>
      <c r="B109" s="98"/>
      <c r="C109" s="306"/>
      <c r="D109" s="306"/>
      <c r="E109" s="306"/>
      <c r="F109" s="306"/>
      <c r="G109" s="284"/>
      <c r="H109" s="345"/>
      <c r="I109" s="305"/>
      <c r="J109" s="305"/>
      <c r="K109" s="305"/>
      <c r="L109" s="305"/>
      <c r="M109" s="305"/>
      <c r="N109" s="400"/>
    </row>
    <row r="110" spans="1:14" ht="12.75" customHeight="1">
      <c r="A110" s="240">
        <v>29</v>
      </c>
      <c r="B110" s="98"/>
      <c r="C110" s="98"/>
      <c r="D110" s="98"/>
      <c r="E110" s="98"/>
      <c r="F110" s="98"/>
      <c r="G110" s="83"/>
      <c r="H110" s="72"/>
      <c r="I110" s="17"/>
      <c r="J110" s="17"/>
      <c r="K110" s="17"/>
      <c r="L110" s="17"/>
      <c r="M110" s="17"/>
      <c r="N110" s="400"/>
    </row>
    <row r="111" spans="1:14" ht="12.75" customHeight="1">
      <c r="A111" s="240">
        <v>30</v>
      </c>
      <c r="B111" s="98"/>
      <c r="C111" s="306"/>
      <c r="D111" s="306"/>
      <c r="E111" s="306"/>
      <c r="F111" s="306"/>
      <c r="G111" s="284"/>
      <c r="H111" s="345"/>
      <c r="I111" s="305"/>
      <c r="J111" s="305"/>
      <c r="K111" s="305"/>
      <c r="L111" s="305"/>
      <c r="M111" s="305"/>
      <c r="N111" s="400"/>
    </row>
    <row r="112" spans="1:14" ht="12.75" customHeight="1">
      <c r="A112" s="240">
        <v>31</v>
      </c>
      <c r="B112" s="298"/>
      <c r="C112" s="306"/>
      <c r="D112" s="306"/>
      <c r="E112" s="306"/>
      <c r="F112" s="306"/>
      <c r="G112" s="283"/>
      <c r="H112" s="345"/>
      <c r="I112" s="305"/>
      <c r="J112" s="305"/>
      <c r="K112" s="305"/>
      <c r="L112" s="305"/>
      <c r="M112" s="305"/>
      <c r="N112" s="400"/>
    </row>
    <row r="113" spans="1:14" ht="12.75" customHeight="1">
      <c r="A113" s="240">
        <v>32</v>
      </c>
      <c r="B113" s="98"/>
      <c r="C113" s="98"/>
      <c r="D113" s="98"/>
      <c r="E113" s="98"/>
      <c r="F113" s="98"/>
      <c r="G113" s="283"/>
      <c r="H113" s="72"/>
      <c r="I113" s="17"/>
      <c r="J113" s="17"/>
      <c r="K113" s="17"/>
      <c r="L113" s="17"/>
      <c r="M113" s="17"/>
      <c r="N113" s="400"/>
    </row>
    <row r="114" spans="1:14" ht="12.75" customHeight="1">
      <c r="A114" s="240">
        <v>33</v>
      </c>
      <c r="B114" s="98"/>
      <c r="C114" s="306"/>
      <c r="D114" s="306"/>
      <c r="E114" s="306"/>
      <c r="F114" s="306"/>
      <c r="G114" s="284"/>
      <c r="H114" s="345"/>
      <c r="I114" s="305"/>
      <c r="J114" s="305"/>
      <c r="K114" s="305"/>
      <c r="L114" s="305"/>
      <c r="M114" s="305"/>
      <c r="N114" s="400"/>
    </row>
    <row r="115" spans="1:14" ht="12.75" customHeight="1">
      <c r="A115" s="240">
        <v>34</v>
      </c>
      <c r="B115" s="98"/>
      <c r="C115" s="98"/>
      <c r="D115" s="98"/>
      <c r="E115" s="98"/>
      <c r="F115" s="98"/>
      <c r="G115" s="284"/>
      <c r="H115" s="72"/>
      <c r="I115" s="17"/>
      <c r="J115" s="17"/>
      <c r="K115" s="17"/>
      <c r="L115" s="17"/>
      <c r="M115" s="17"/>
      <c r="N115" s="400"/>
    </row>
    <row r="116" spans="1:14" ht="12.75" customHeight="1">
      <c r="A116" s="240">
        <v>35</v>
      </c>
      <c r="B116" s="98"/>
      <c r="C116" s="98"/>
      <c r="D116" s="98"/>
      <c r="E116" s="98"/>
      <c r="F116" s="98"/>
      <c r="G116" s="284"/>
      <c r="H116" s="72"/>
      <c r="I116" s="17"/>
      <c r="J116" s="17"/>
      <c r="K116" s="17"/>
      <c r="L116" s="17"/>
      <c r="M116" s="17"/>
      <c r="N116" s="400"/>
    </row>
    <row r="117" spans="1:14" ht="12.75" customHeight="1">
      <c r="A117" s="240">
        <v>36</v>
      </c>
      <c r="B117" s="98"/>
      <c r="C117" s="306"/>
      <c r="D117" s="98"/>
      <c r="E117" s="98"/>
      <c r="F117" s="98"/>
      <c r="G117" s="397"/>
      <c r="H117" s="345"/>
      <c r="I117" s="305"/>
      <c r="J117" s="305"/>
      <c r="K117" s="305"/>
      <c r="L117" s="305"/>
      <c r="M117" s="305"/>
      <c r="N117" s="400"/>
    </row>
    <row r="118" spans="1:14" ht="12.75" customHeight="1">
      <c r="A118" s="240">
        <v>37</v>
      </c>
      <c r="B118" s="98"/>
      <c r="C118" s="98"/>
      <c r="D118" s="306"/>
      <c r="E118" s="306"/>
      <c r="F118" s="306"/>
      <c r="G118" s="397"/>
      <c r="H118" s="345"/>
      <c r="I118" s="305"/>
      <c r="J118" s="305"/>
      <c r="K118" s="305"/>
      <c r="L118" s="305"/>
      <c r="M118" s="305"/>
      <c r="N118" s="400"/>
    </row>
    <row r="119" spans="1:14" ht="12.75" customHeight="1">
      <c r="A119" s="240">
        <v>38</v>
      </c>
      <c r="B119" s="98"/>
      <c r="C119" s="306"/>
      <c r="D119" s="306"/>
      <c r="E119" s="306"/>
      <c r="F119" s="306"/>
      <c r="G119" s="397"/>
      <c r="H119" s="345"/>
      <c r="I119" s="305"/>
      <c r="J119" s="305"/>
      <c r="K119" s="305"/>
      <c r="L119" s="305"/>
      <c r="M119" s="305"/>
      <c r="N119" s="400"/>
    </row>
    <row r="120" spans="1:14" ht="12.75" customHeight="1">
      <c r="A120" s="240">
        <v>39</v>
      </c>
      <c r="B120" s="98"/>
      <c r="C120" s="98"/>
      <c r="D120" s="98"/>
      <c r="E120" s="98"/>
      <c r="F120" s="98"/>
      <c r="G120" s="397"/>
      <c r="H120" s="345"/>
      <c r="I120" s="305"/>
      <c r="J120" s="305"/>
      <c r="K120" s="305"/>
      <c r="L120" s="305"/>
      <c r="M120" s="305"/>
      <c r="N120" s="400"/>
    </row>
    <row r="121" spans="1:14" ht="12.75" customHeight="1" thickBot="1">
      <c r="A121" s="326">
        <v>40</v>
      </c>
      <c r="B121" s="256" t="s">
        <v>172</v>
      </c>
      <c r="C121" s="274">
        <f>C82+C97+C106+SUM(C107:C120)</f>
        <v>0</v>
      </c>
      <c r="D121" s="274">
        <f>D82+D97+D106+SUM(D107:D120)</f>
        <v>0</v>
      </c>
      <c r="E121" s="274">
        <f>E82+E97+E106+SUM(E107:E120)</f>
        <v>0</v>
      </c>
      <c r="F121" s="274">
        <f>F82+F97+F106+SUM(F107:F120)</f>
        <v>0</v>
      </c>
      <c r="G121" s="272">
        <f>G82+G97+G106+SUM(G107:G120)</f>
        <v>0</v>
      </c>
      <c r="H121" s="404"/>
      <c r="I121" s="405"/>
      <c r="J121" s="405"/>
      <c r="K121" s="405"/>
      <c r="L121" s="405"/>
      <c r="M121" s="405"/>
      <c r="N121" s="406"/>
    </row>
    <row r="122" spans="1:14" ht="12.75" customHeight="1"/>
    <row r="123" spans="1:14" ht="12.75" customHeight="1">
      <c r="A123" s="17" t="str">
        <f>A66</f>
        <v>FERC FORM NO.1 (ED.  12-96) NYPSC Modified-96</v>
      </c>
      <c r="B123" s="17"/>
      <c r="C123" s="398"/>
      <c r="D123" s="17"/>
      <c r="E123" s="69"/>
      <c r="F123" s="69"/>
      <c r="G123" s="69"/>
      <c r="H123" s="17" t="s">
        <v>1079</v>
      </c>
      <c r="I123" s="398"/>
      <c r="J123" s="17"/>
      <c r="K123" s="17"/>
      <c r="L123" s="69"/>
      <c r="M123" s="69" t="s">
        <v>1080</v>
      </c>
      <c r="N123" s="69"/>
    </row>
    <row r="124" spans="1:14" ht="12.75" customHeight="1">
      <c r="A124" s="69" t="s">
        <v>1081</v>
      </c>
      <c r="B124" s="69"/>
      <c r="C124" s="69"/>
      <c r="D124" s="69"/>
      <c r="E124" s="69"/>
      <c r="F124" s="69"/>
      <c r="G124" s="69"/>
      <c r="H124" s="69" t="s">
        <v>1082</v>
      </c>
      <c r="I124" s="69"/>
      <c r="J124" s="69"/>
      <c r="K124" s="69"/>
      <c r="L124" s="69"/>
      <c r="M124" s="69"/>
      <c r="N124" s="69"/>
    </row>
    <row r="125" spans="1:14" ht="12.75" customHeight="1"/>
    <row r="126" spans="1:14" ht="12.75" customHeight="1"/>
    <row r="127" spans="1:14" ht="12.75" customHeight="1"/>
    <row r="128" spans="1:14" ht="12.75" customHeight="1"/>
    <row r="129" spans="1:3" ht="12.75" customHeight="1"/>
    <row r="130" spans="1:3" ht="12.75" customHeight="1"/>
    <row r="131" spans="1:3" ht="12.75" customHeight="1"/>
    <row r="132" spans="1:3" ht="12.75" customHeight="1"/>
    <row r="133" spans="1:3" ht="12.75" customHeight="1">
      <c r="A133" s="17"/>
      <c r="B133"/>
      <c r="C133" s="17"/>
    </row>
    <row r="134" spans="1:3" ht="12.75" customHeight="1">
      <c r="A134" s="17"/>
      <c r="B134"/>
    </row>
    <row r="135" spans="1:3" ht="12.75" customHeight="1">
      <c r="A135" s="17"/>
      <c r="B135"/>
    </row>
    <row r="136" spans="1:3" ht="12.75" customHeight="1">
      <c r="A136" s="17"/>
      <c r="B136"/>
    </row>
    <row r="137" spans="1:3" ht="12.75" customHeight="1">
      <c r="A137" s="17"/>
      <c r="B137"/>
    </row>
    <row r="138" spans="1:3" ht="12.75" customHeight="1">
      <c r="A138" s="17"/>
      <c r="B138"/>
    </row>
    <row r="139" spans="1:3" ht="12.75" customHeight="1">
      <c r="A139" s="17"/>
      <c r="B139"/>
    </row>
    <row r="140" spans="1:3" ht="12.75" customHeight="1">
      <c r="A140" s="17"/>
      <c r="B140"/>
    </row>
    <row r="141" spans="1:3" ht="12.75" customHeight="1">
      <c r="A141" s="17"/>
      <c r="B141"/>
    </row>
    <row r="142" spans="1:3" ht="12.75" customHeight="1">
      <c r="A142" s="17"/>
      <c r="B142"/>
    </row>
    <row r="143" spans="1:3" ht="12.75" customHeight="1">
      <c r="A143" s="17"/>
      <c r="B143"/>
    </row>
  </sheetData>
  <printOptions horizontalCentered="1" verticalCentered="1"/>
  <pageMargins left="0.5" right="0.5" top="0.5" bottom="0.5" header="0.5" footer="0.5"/>
  <pageSetup scale="59" fitToWidth="2" fitToHeight="2" pageOrder="overThenDown" orientation="portrait" r:id="rId1"/>
  <headerFooter alignWithMargins="0"/>
  <rowBreaks count="1" manualBreakCount="1">
    <brk id="67" max="16383"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3"/>
  <sheetViews>
    <sheetView defaultGridColor="0" view="pageBreakPreview" colorId="22" zoomScale="70" zoomScaleNormal="100" zoomScaleSheetLayoutView="70" workbookViewId="0"/>
  </sheetViews>
  <sheetFormatPr defaultColWidth="9.6640625" defaultRowHeight="15"/>
  <cols>
    <col min="1" max="1" width="4.6640625" style="9" customWidth="1"/>
    <col min="2" max="2" width="17.6640625" style="9" customWidth="1"/>
    <col min="3" max="3" width="15.6640625" style="9" customWidth="1"/>
    <col min="4" max="4" width="7.6640625" style="9" customWidth="1"/>
    <col min="5" max="5" width="15.6640625" style="9" customWidth="1"/>
    <col min="6" max="6" width="7.6640625" style="9" customWidth="1"/>
    <col min="7" max="8" width="15.6640625" style="9" customWidth="1"/>
    <col min="9" max="10" width="18.6640625" style="9" customWidth="1"/>
    <col min="11" max="12" width="20.6640625" style="9" customWidth="1"/>
    <col min="13" max="13" width="16.6640625" style="9" customWidth="1"/>
    <col min="14" max="14" width="4.6640625" style="9" customWidth="1"/>
    <col min="15" max="16384" width="9.6640625" style="9"/>
  </cols>
  <sheetData>
    <row r="1" spans="1:15">
      <c r="A1" s="29" t="s">
        <v>1804</v>
      </c>
      <c r="B1" s="66"/>
      <c r="C1" s="229"/>
      <c r="D1" s="66" t="s">
        <v>3296</v>
      </c>
      <c r="E1" s="66"/>
      <c r="F1" s="231" t="s">
        <v>1382</v>
      </c>
      <c r="G1" s="66"/>
      <c r="H1" s="407" t="s">
        <v>1807</v>
      </c>
      <c r="I1" s="29" t="s">
        <v>1804</v>
      </c>
      <c r="J1" s="229"/>
      <c r="K1" s="229" t="s">
        <v>1347</v>
      </c>
      <c r="L1" s="229" t="s">
        <v>1806</v>
      </c>
      <c r="M1" s="66" t="s">
        <v>1807</v>
      </c>
      <c r="N1" s="67"/>
      <c r="O1" s="17"/>
    </row>
    <row r="2" spans="1:15">
      <c r="A2" s="72" t="str">
        <f>'Data Sheet'!$C$25</f>
        <v>Orange &amp; Rockland Utilities, Inc</v>
      </c>
      <c r="B2" s="17"/>
      <c r="C2" s="81"/>
      <c r="D2" s="17" t="s">
        <v>1159</v>
      </c>
      <c r="E2" s="17"/>
      <c r="F2" s="98" t="s">
        <v>1083</v>
      </c>
      <c r="G2" s="17"/>
      <c r="H2" s="83"/>
      <c r="I2" s="72" t="str">
        <f>'Data Sheet'!$C$25</f>
        <v>Orange &amp; Rockland Utilities, Inc</v>
      </c>
      <c r="J2" s="81"/>
      <c r="K2" s="81" t="s">
        <v>1159</v>
      </c>
      <c r="L2" s="81" t="s">
        <v>1809</v>
      </c>
      <c r="M2" s="17"/>
      <c r="N2" s="73"/>
      <c r="O2" s="17"/>
    </row>
    <row r="3" spans="1:15" ht="15" customHeight="1">
      <c r="A3" s="74"/>
      <c r="B3" s="77"/>
      <c r="C3" s="81"/>
      <c r="D3" s="17" t="s">
        <v>1160</v>
      </c>
      <c r="E3" s="17"/>
      <c r="F3" s="1271" t="str">
        <f>'Data Sheet'!$C$40</f>
        <v>April 30, 2017</v>
      </c>
      <c r="G3" s="1272"/>
      <c r="H3" s="111" t="str">
        <f>'Data Sheet'!$C$38</f>
        <v>December 31, 2016</v>
      </c>
      <c r="I3" s="72"/>
      <c r="J3" s="81"/>
      <c r="K3" s="81" t="s">
        <v>1160</v>
      </c>
      <c r="L3" s="691" t="str">
        <f>'Data Sheet'!$C$40</f>
        <v>April 30, 2017</v>
      </c>
      <c r="M3" s="105" t="str">
        <f>'Data Sheet'!$C$38</f>
        <v>December 31, 2016</v>
      </c>
      <c r="N3" s="73"/>
      <c r="O3" s="17"/>
    </row>
    <row r="4" spans="1:15" ht="15" customHeight="1">
      <c r="A4" s="408" t="s">
        <v>1084</v>
      </c>
      <c r="B4" s="75"/>
      <c r="C4" s="233"/>
      <c r="D4" s="233"/>
      <c r="E4" s="233"/>
      <c r="F4" s="233"/>
      <c r="G4" s="233"/>
      <c r="H4" s="234"/>
      <c r="I4" s="408" t="s">
        <v>1085</v>
      </c>
      <c r="J4" s="233"/>
      <c r="K4" s="233"/>
      <c r="L4" s="233"/>
      <c r="M4" s="233"/>
      <c r="N4" s="234"/>
      <c r="O4" s="17"/>
    </row>
    <row r="5" spans="1:15">
      <c r="A5" s="72"/>
      <c r="B5" s="17" t="s">
        <v>1086</v>
      </c>
      <c r="C5" s="17"/>
      <c r="D5" s="17"/>
      <c r="E5" s="17"/>
      <c r="F5" s="17"/>
      <c r="G5" s="17"/>
      <c r="H5" s="73"/>
      <c r="I5" s="72"/>
      <c r="J5" s="17"/>
      <c r="K5" s="17"/>
      <c r="L5" s="17"/>
      <c r="M5" s="17"/>
      <c r="N5" s="73"/>
      <c r="O5" s="17"/>
    </row>
    <row r="6" spans="1:15">
      <c r="A6" s="72"/>
      <c r="B6" s="17" t="s">
        <v>877</v>
      </c>
      <c r="C6" s="17"/>
      <c r="D6" s="17"/>
      <c r="E6" s="17"/>
      <c r="F6" s="17"/>
      <c r="G6" s="17"/>
      <c r="H6" s="73"/>
      <c r="I6" s="72"/>
      <c r="J6" s="17"/>
      <c r="K6" s="17"/>
      <c r="L6" s="17"/>
      <c r="M6" s="17"/>
      <c r="N6" s="73"/>
      <c r="O6" s="17"/>
    </row>
    <row r="7" spans="1:15">
      <c r="A7" s="72"/>
      <c r="B7" s="17" t="s">
        <v>878</v>
      </c>
      <c r="C7" s="17"/>
      <c r="D7" s="17"/>
      <c r="E7" s="17"/>
      <c r="F7" s="17"/>
      <c r="G7" s="17"/>
      <c r="H7" s="73"/>
      <c r="I7" s="72"/>
      <c r="J7" s="17"/>
      <c r="K7" s="17"/>
      <c r="L7" s="17"/>
      <c r="M7" s="17"/>
      <c r="N7" s="73"/>
      <c r="O7" s="17"/>
    </row>
    <row r="8" spans="1:15">
      <c r="A8" s="74"/>
      <c r="B8" s="77"/>
      <c r="C8" s="77"/>
      <c r="D8" s="77"/>
      <c r="E8" s="77"/>
      <c r="F8" s="77"/>
      <c r="G8" s="77"/>
      <c r="H8" s="76"/>
      <c r="I8" s="74"/>
      <c r="J8" s="77"/>
      <c r="K8" s="77"/>
      <c r="L8" s="77"/>
      <c r="M8" s="77"/>
      <c r="N8" s="76"/>
      <c r="O8" s="17"/>
    </row>
    <row r="9" spans="1:15">
      <c r="A9" s="278" t="s">
        <v>1733</v>
      </c>
      <c r="B9" s="81"/>
      <c r="C9" s="81"/>
      <c r="D9" s="69" t="s">
        <v>2332</v>
      </c>
      <c r="E9" s="409"/>
      <c r="F9" s="79" t="s">
        <v>879</v>
      </c>
      <c r="G9" s="409"/>
      <c r="H9" s="83"/>
      <c r="I9" s="72"/>
      <c r="J9" s="98"/>
      <c r="K9" s="105"/>
      <c r="L9" s="75" t="s">
        <v>880</v>
      </c>
      <c r="M9" s="77"/>
      <c r="N9" s="239" t="s">
        <v>1733</v>
      </c>
      <c r="O9" s="17"/>
    </row>
    <row r="10" spans="1:15">
      <c r="A10" s="278" t="s">
        <v>1736</v>
      </c>
      <c r="B10" s="81"/>
      <c r="C10" s="293" t="s">
        <v>1841</v>
      </c>
      <c r="D10" s="75" t="s">
        <v>3081</v>
      </c>
      <c r="E10" s="313"/>
      <c r="F10" s="312" t="s">
        <v>881</v>
      </c>
      <c r="G10" s="313"/>
      <c r="H10" s="83"/>
      <c r="I10" s="240" t="s">
        <v>1841</v>
      </c>
      <c r="J10" s="291" t="s">
        <v>882</v>
      </c>
      <c r="K10" s="98"/>
      <c r="L10" s="17"/>
      <c r="M10" s="17"/>
      <c r="N10" s="239" t="s">
        <v>1736</v>
      </c>
      <c r="O10" s="17"/>
    </row>
    <row r="11" spans="1:15">
      <c r="A11" s="278"/>
      <c r="B11" s="293" t="s">
        <v>176</v>
      </c>
      <c r="C11" s="293" t="s">
        <v>883</v>
      </c>
      <c r="D11" s="69" t="s">
        <v>176</v>
      </c>
      <c r="E11" s="78"/>
      <c r="F11" s="410" t="s">
        <v>176</v>
      </c>
      <c r="G11" s="78"/>
      <c r="H11" s="83"/>
      <c r="I11" s="240" t="s">
        <v>577</v>
      </c>
      <c r="J11" s="291" t="s">
        <v>2195</v>
      </c>
      <c r="K11" s="98"/>
      <c r="L11" s="17"/>
      <c r="M11" s="17"/>
      <c r="N11" s="239"/>
      <c r="O11" s="17"/>
    </row>
    <row r="12" spans="1:15">
      <c r="A12" s="278"/>
      <c r="B12" s="293" t="s">
        <v>2196</v>
      </c>
      <c r="C12" s="293" t="s">
        <v>559</v>
      </c>
      <c r="D12" s="292" t="s">
        <v>1736</v>
      </c>
      <c r="E12" s="638" t="s">
        <v>1845</v>
      </c>
      <c r="F12" s="638" t="s">
        <v>1736</v>
      </c>
      <c r="G12" s="638" t="s">
        <v>1845</v>
      </c>
      <c r="H12" s="239" t="s">
        <v>308</v>
      </c>
      <c r="I12" s="240" t="s">
        <v>2343</v>
      </c>
      <c r="J12" s="291" t="s">
        <v>2197</v>
      </c>
      <c r="K12" s="98"/>
      <c r="L12" s="17"/>
      <c r="M12" s="17"/>
      <c r="N12" s="239"/>
      <c r="O12" s="17"/>
    </row>
    <row r="13" spans="1:15">
      <c r="A13" s="279"/>
      <c r="B13" s="411" t="s">
        <v>3026</v>
      </c>
      <c r="C13" s="411" t="s">
        <v>3027</v>
      </c>
      <c r="D13" s="651" t="s">
        <v>3028</v>
      </c>
      <c r="E13" s="650" t="s">
        <v>3029</v>
      </c>
      <c r="F13" s="650" t="s">
        <v>2353</v>
      </c>
      <c r="G13" s="650" t="s">
        <v>2354</v>
      </c>
      <c r="H13" s="242" t="s">
        <v>2355</v>
      </c>
      <c r="I13" s="241" t="s">
        <v>2356</v>
      </c>
      <c r="J13" s="325" t="s">
        <v>2357</v>
      </c>
      <c r="K13" s="312"/>
      <c r="L13" s="75"/>
      <c r="M13" s="75"/>
      <c r="N13" s="242"/>
      <c r="O13" s="17"/>
    </row>
    <row r="14" spans="1:15">
      <c r="A14" s="278">
        <v>1</v>
      </c>
      <c r="B14" s="411" t="s">
        <v>173</v>
      </c>
      <c r="C14" s="412"/>
      <c r="D14" s="413"/>
      <c r="E14" s="412"/>
      <c r="F14" s="413"/>
      <c r="G14" s="412"/>
      <c r="H14" s="414"/>
      <c r="I14" s="415"/>
      <c r="J14" s="416"/>
      <c r="K14" s="417"/>
      <c r="L14" s="418"/>
      <c r="M14" s="418"/>
      <c r="N14" s="239">
        <v>1</v>
      </c>
      <c r="O14" s="17"/>
    </row>
    <row r="15" spans="1:15">
      <c r="A15" s="278">
        <v>2</v>
      </c>
      <c r="B15" s="293" t="s">
        <v>2198</v>
      </c>
      <c r="C15" s="364"/>
      <c r="D15" s="78"/>
      <c r="E15" s="364"/>
      <c r="F15" s="78"/>
      <c r="G15" s="364"/>
      <c r="H15" s="315"/>
      <c r="I15" s="396">
        <f t="shared" ref="I15:I25" si="0">C15+E15-G15+H15</f>
        <v>0</v>
      </c>
      <c r="J15" s="98"/>
      <c r="K15" s="417"/>
      <c r="L15" s="418"/>
      <c r="M15" s="418"/>
      <c r="N15" s="239">
        <v>2</v>
      </c>
      <c r="O15" s="17"/>
    </row>
    <row r="16" spans="1:15">
      <c r="A16" s="278">
        <v>3</v>
      </c>
      <c r="B16" s="293" t="s">
        <v>2199</v>
      </c>
      <c r="C16" s="348"/>
      <c r="D16" s="78"/>
      <c r="E16" s="348"/>
      <c r="F16" s="78"/>
      <c r="G16" s="348"/>
      <c r="H16" s="419"/>
      <c r="I16" s="345">
        <f t="shared" si="0"/>
        <v>0</v>
      </c>
      <c r="J16" s="98"/>
      <c r="K16" s="417"/>
      <c r="L16" s="418"/>
      <c r="M16" s="418"/>
      <c r="N16" s="239">
        <v>3</v>
      </c>
      <c r="O16" s="17"/>
    </row>
    <row r="17" spans="1:15">
      <c r="A17" s="278">
        <v>4</v>
      </c>
      <c r="B17" s="293" t="s">
        <v>2200</v>
      </c>
      <c r="C17" s="348"/>
      <c r="D17" s="78"/>
      <c r="E17" s="348"/>
      <c r="F17" s="78">
        <v>420</v>
      </c>
      <c r="G17" s="348"/>
      <c r="H17" s="419"/>
      <c r="I17" s="345">
        <f t="shared" si="0"/>
        <v>0</v>
      </c>
      <c r="J17" s="98"/>
      <c r="K17" s="417"/>
      <c r="L17" s="418"/>
      <c r="M17" s="418"/>
      <c r="N17" s="239">
        <v>4</v>
      </c>
      <c r="O17" s="17"/>
    </row>
    <row r="18" spans="1:15">
      <c r="A18" s="278">
        <v>5</v>
      </c>
      <c r="B18" s="293" t="s">
        <v>2201</v>
      </c>
      <c r="C18" s="348">
        <v>347685</v>
      </c>
      <c r="D18" s="78"/>
      <c r="E18" s="348"/>
      <c r="F18" s="78">
        <v>420</v>
      </c>
      <c r="G18" s="348">
        <v>60864</v>
      </c>
      <c r="H18" s="419"/>
      <c r="I18" s="345">
        <f t="shared" si="0"/>
        <v>286821</v>
      </c>
      <c r="J18" s="98"/>
      <c r="K18" s="417"/>
      <c r="L18" s="418"/>
      <c r="M18" s="418"/>
      <c r="N18" s="239">
        <v>5</v>
      </c>
      <c r="O18" s="17"/>
    </row>
    <row r="19" spans="1:15">
      <c r="A19" s="278">
        <v>6</v>
      </c>
      <c r="B19" s="293" t="s">
        <v>2337</v>
      </c>
      <c r="C19" s="348">
        <v>142005</v>
      </c>
      <c r="D19" s="78"/>
      <c r="E19" s="348"/>
      <c r="F19" s="78">
        <v>420</v>
      </c>
      <c r="G19" s="348">
        <v>61842</v>
      </c>
      <c r="H19" s="419"/>
      <c r="I19" s="345">
        <f t="shared" si="0"/>
        <v>80163</v>
      </c>
      <c r="J19" s="98"/>
      <c r="K19" s="417"/>
      <c r="L19" s="418"/>
      <c r="M19" s="418"/>
      <c r="N19" s="239">
        <v>6</v>
      </c>
      <c r="O19" s="17"/>
    </row>
    <row r="20" spans="1:15">
      <c r="A20" s="278">
        <v>7</v>
      </c>
      <c r="B20" s="81"/>
      <c r="C20" s="348"/>
      <c r="D20" s="78"/>
      <c r="E20" s="348"/>
      <c r="F20" s="78"/>
      <c r="G20" s="348"/>
      <c r="H20" s="419"/>
      <c r="I20" s="345">
        <f t="shared" si="0"/>
        <v>0</v>
      </c>
      <c r="J20" s="98"/>
      <c r="K20" s="417"/>
      <c r="L20" s="418"/>
      <c r="M20" s="418"/>
      <c r="N20" s="239">
        <v>7</v>
      </c>
      <c r="O20" s="17"/>
    </row>
    <row r="21" spans="1:15">
      <c r="A21" s="278">
        <v>8</v>
      </c>
      <c r="B21" s="420"/>
      <c r="C21" s="348"/>
      <c r="D21" s="314"/>
      <c r="E21" s="348"/>
      <c r="F21" s="314"/>
      <c r="G21" s="348"/>
      <c r="H21" s="419"/>
      <c r="I21" s="345">
        <f t="shared" si="0"/>
        <v>0</v>
      </c>
      <c r="J21" s="98"/>
      <c r="K21" s="417"/>
      <c r="L21" s="418"/>
      <c r="M21" s="418"/>
      <c r="N21" s="239">
        <v>8</v>
      </c>
      <c r="O21" s="17"/>
    </row>
    <row r="22" spans="1:15">
      <c r="A22" s="278">
        <v>9</v>
      </c>
      <c r="B22" s="420"/>
      <c r="C22" s="348"/>
      <c r="D22" s="314"/>
      <c r="E22" s="348"/>
      <c r="F22" s="314"/>
      <c r="G22" s="348"/>
      <c r="H22" s="419"/>
      <c r="I22" s="345">
        <f t="shared" si="0"/>
        <v>0</v>
      </c>
      <c r="J22" s="98"/>
      <c r="K22" s="417"/>
      <c r="L22" s="418"/>
      <c r="M22" s="418"/>
      <c r="N22" s="239">
        <v>9</v>
      </c>
      <c r="O22" s="17"/>
    </row>
    <row r="23" spans="1:15">
      <c r="A23" s="278">
        <v>10</v>
      </c>
      <c r="B23" s="420"/>
      <c r="C23" s="348"/>
      <c r="D23" s="314"/>
      <c r="E23" s="348"/>
      <c r="F23" s="314"/>
      <c r="G23" s="348"/>
      <c r="H23" s="419"/>
      <c r="I23" s="345">
        <f t="shared" si="0"/>
        <v>0</v>
      </c>
      <c r="J23" s="98"/>
      <c r="K23" s="417"/>
      <c r="L23" s="418"/>
      <c r="M23" s="418"/>
      <c r="N23" s="239">
        <v>10</v>
      </c>
      <c r="O23" s="17"/>
    </row>
    <row r="24" spans="1:15">
      <c r="A24" s="278">
        <v>11</v>
      </c>
      <c r="B24" s="81"/>
      <c r="C24" s="348"/>
      <c r="D24" s="78"/>
      <c r="E24" s="348"/>
      <c r="F24" s="78"/>
      <c r="G24" s="348"/>
      <c r="H24" s="419"/>
      <c r="I24" s="345">
        <f t="shared" si="0"/>
        <v>0</v>
      </c>
      <c r="J24" s="98"/>
      <c r="K24" s="417"/>
      <c r="L24" s="418"/>
      <c r="M24" s="418"/>
      <c r="N24" s="239">
        <v>11</v>
      </c>
      <c r="O24" s="17"/>
    </row>
    <row r="25" spans="1:15">
      <c r="A25" s="278">
        <v>12</v>
      </c>
      <c r="B25" s="656" t="s">
        <v>2202</v>
      </c>
      <c r="C25" s="251">
        <f>SUM(C15:C24)</f>
        <v>489690</v>
      </c>
      <c r="D25" s="248"/>
      <c r="E25" s="251">
        <f>SUM(E15:E24)</f>
        <v>0</v>
      </c>
      <c r="F25" s="248"/>
      <c r="G25" s="251">
        <f>SUM(G15:G24)</f>
        <v>122706</v>
      </c>
      <c r="H25" s="249">
        <f>SUM(H15:H24)</f>
        <v>0</v>
      </c>
      <c r="I25" s="421">
        <f t="shared" si="0"/>
        <v>366984</v>
      </c>
      <c r="J25" s="422"/>
      <c r="K25" s="417"/>
      <c r="L25" s="17"/>
      <c r="M25" s="17"/>
      <c r="N25" s="239">
        <v>12</v>
      </c>
      <c r="O25" s="17"/>
    </row>
    <row r="26" spans="1:15">
      <c r="A26" s="278">
        <v>13</v>
      </c>
      <c r="B26" s="411" t="s">
        <v>5864</v>
      </c>
      <c r="C26" s="423"/>
      <c r="D26" s="424"/>
      <c r="E26" s="423"/>
      <c r="F26" s="424"/>
      <c r="G26" s="423"/>
      <c r="H26" s="425"/>
      <c r="I26" s="426"/>
      <c r="J26" s="427"/>
      <c r="K26" s="98"/>
      <c r="L26" s="17"/>
      <c r="M26" s="17"/>
      <c r="N26" s="239">
        <v>13</v>
      </c>
      <c r="O26" s="17"/>
    </row>
    <row r="27" spans="1:15">
      <c r="A27" s="278">
        <v>14</v>
      </c>
      <c r="B27" s="293" t="s">
        <v>2198</v>
      </c>
      <c r="C27" s="348"/>
      <c r="D27" s="78"/>
      <c r="E27" s="348"/>
      <c r="F27" s="78"/>
      <c r="G27" s="348"/>
      <c r="H27" s="419"/>
      <c r="I27" s="345">
        <f t="shared" ref="I27:I37" si="1">C27+E27-G27+H27</f>
        <v>0</v>
      </c>
      <c r="J27" s="98"/>
      <c r="K27" s="417"/>
      <c r="L27" s="418"/>
      <c r="M27" s="418"/>
      <c r="N27" s="239">
        <v>14</v>
      </c>
      <c r="O27" s="17"/>
    </row>
    <row r="28" spans="1:15">
      <c r="A28" s="278">
        <v>15</v>
      </c>
      <c r="B28" s="293" t="s">
        <v>2199</v>
      </c>
      <c r="C28" s="348">
        <v>4735</v>
      </c>
      <c r="D28" s="78"/>
      <c r="E28" s="348"/>
      <c r="F28" s="78">
        <v>420</v>
      </c>
      <c r="G28" s="348">
        <v>1643</v>
      </c>
      <c r="H28" s="419"/>
      <c r="I28" s="345">
        <f t="shared" si="1"/>
        <v>3092</v>
      </c>
      <c r="J28" s="98"/>
      <c r="K28" s="98"/>
      <c r="L28" s="17"/>
      <c r="M28" s="17"/>
      <c r="N28" s="239">
        <v>15</v>
      </c>
      <c r="O28" s="17"/>
    </row>
    <row r="29" spans="1:15">
      <c r="A29" s="278">
        <v>16</v>
      </c>
      <c r="B29" s="293" t="s">
        <v>2200</v>
      </c>
      <c r="C29" s="348"/>
      <c r="D29" s="78"/>
      <c r="E29" s="348"/>
      <c r="F29" s="78"/>
      <c r="G29" s="348"/>
      <c r="H29" s="419"/>
      <c r="I29" s="345">
        <f t="shared" si="1"/>
        <v>0</v>
      </c>
      <c r="J29" s="98"/>
      <c r="K29" s="98"/>
      <c r="L29" s="17"/>
      <c r="M29" s="17"/>
      <c r="N29" s="239">
        <v>16</v>
      </c>
      <c r="O29" s="17"/>
    </row>
    <row r="30" spans="1:15">
      <c r="A30" s="278">
        <v>17</v>
      </c>
      <c r="B30" s="293" t="s">
        <v>2201</v>
      </c>
      <c r="C30" s="348">
        <v>336079</v>
      </c>
      <c r="D30" s="78"/>
      <c r="E30" s="348"/>
      <c r="F30" s="78">
        <v>420</v>
      </c>
      <c r="G30" s="348">
        <v>28288</v>
      </c>
      <c r="H30" s="419"/>
      <c r="I30" s="345">
        <f t="shared" si="1"/>
        <v>307791</v>
      </c>
      <c r="J30" s="98"/>
      <c r="K30" s="98"/>
      <c r="L30" s="17"/>
      <c r="M30" s="17"/>
      <c r="N30" s="239">
        <v>17</v>
      </c>
      <c r="O30" s="17"/>
    </row>
    <row r="31" spans="1:15">
      <c r="A31" s="278">
        <v>18</v>
      </c>
      <c r="B31" s="293" t="s">
        <v>2337</v>
      </c>
      <c r="C31" s="348">
        <v>208675</v>
      </c>
      <c r="D31" s="314"/>
      <c r="E31" s="348"/>
      <c r="F31" s="78">
        <v>420</v>
      </c>
      <c r="G31" s="348">
        <v>40972</v>
      </c>
      <c r="H31" s="419"/>
      <c r="I31" s="345">
        <f t="shared" si="1"/>
        <v>167703</v>
      </c>
      <c r="J31" s="98"/>
      <c r="K31" s="98"/>
      <c r="L31" s="17"/>
      <c r="M31" s="17"/>
      <c r="N31" s="239">
        <v>18</v>
      </c>
      <c r="O31" s="17"/>
    </row>
    <row r="32" spans="1:15">
      <c r="A32" s="278">
        <v>19</v>
      </c>
      <c r="B32" s="81"/>
      <c r="C32" s="348"/>
      <c r="D32" s="314"/>
      <c r="E32" s="348"/>
      <c r="F32" s="314"/>
      <c r="G32" s="348"/>
      <c r="H32" s="419"/>
      <c r="I32" s="345">
        <f t="shared" si="1"/>
        <v>0</v>
      </c>
      <c r="J32" s="98"/>
      <c r="K32" s="98"/>
      <c r="L32" s="17"/>
      <c r="M32" s="17"/>
      <c r="N32" s="239">
        <v>19</v>
      </c>
      <c r="O32" s="17"/>
    </row>
    <row r="33" spans="1:15">
      <c r="A33" s="278">
        <v>20</v>
      </c>
      <c r="B33" s="81"/>
      <c r="C33" s="348"/>
      <c r="D33" s="314"/>
      <c r="E33" s="348"/>
      <c r="F33" s="314"/>
      <c r="G33" s="348"/>
      <c r="H33" s="310"/>
      <c r="I33" s="345">
        <f t="shared" si="1"/>
        <v>0</v>
      </c>
      <c r="J33" s="98"/>
      <c r="K33" s="98"/>
      <c r="L33" s="17"/>
      <c r="M33" s="17"/>
      <c r="N33" s="239">
        <v>20</v>
      </c>
      <c r="O33" s="17"/>
    </row>
    <row r="34" spans="1:15">
      <c r="A34" s="278">
        <v>21</v>
      </c>
      <c r="B34" s="420"/>
      <c r="C34" s="364"/>
      <c r="D34" s="314"/>
      <c r="E34" s="364"/>
      <c r="F34" s="314"/>
      <c r="G34" s="364"/>
      <c r="H34" s="315"/>
      <c r="I34" s="345">
        <f t="shared" si="1"/>
        <v>0</v>
      </c>
      <c r="J34" s="428"/>
      <c r="K34" s="417"/>
      <c r="L34" s="17"/>
      <c r="M34" s="17"/>
      <c r="N34" s="239">
        <v>21</v>
      </c>
      <c r="O34" s="17"/>
    </row>
    <row r="35" spans="1:15">
      <c r="A35" s="278" t="s">
        <v>592</v>
      </c>
      <c r="B35" s="420"/>
      <c r="C35" s="364"/>
      <c r="D35" s="314"/>
      <c r="E35" s="364"/>
      <c r="F35" s="314"/>
      <c r="G35" s="364"/>
      <c r="H35" s="315"/>
      <c r="I35" s="345">
        <f t="shared" si="1"/>
        <v>0</v>
      </c>
      <c r="J35" s="428"/>
      <c r="K35" s="417"/>
      <c r="L35" s="17"/>
      <c r="M35" s="17"/>
      <c r="N35" s="239" t="s">
        <v>592</v>
      </c>
      <c r="O35" s="17"/>
    </row>
    <row r="36" spans="1:15">
      <c r="A36" s="278">
        <v>23</v>
      </c>
      <c r="B36" s="81"/>
      <c r="C36" s="364"/>
      <c r="D36" s="78"/>
      <c r="E36" s="364"/>
      <c r="F36" s="78"/>
      <c r="G36" s="364"/>
      <c r="H36" s="429"/>
      <c r="I36" s="345">
        <f t="shared" si="1"/>
        <v>0</v>
      </c>
      <c r="J36" s="98"/>
      <c r="K36" s="98"/>
      <c r="L36" s="17"/>
      <c r="M36" s="17"/>
      <c r="N36" s="239">
        <v>23</v>
      </c>
      <c r="O36" s="17"/>
    </row>
    <row r="37" spans="1:15">
      <c r="A37" s="278">
        <v>24</v>
      </c>
      <c r="B37" s="656" t="s">
        <v>2202</v>
      </c>
      <c r="C37" s="251">
        <f>SUM(C27:C36)</f>
        <v>549489</v>
      </c>
      <c r="D37" s="248"/>
      <c r="E37" s="251">
        <f>SUM(E27:E36)</f>
        <v>0</v>
      </c>
      <c r="F37" s="248"/>
      <c r="G37" s="251">
        <f>SUM(G27:G36)</f>
        <v>70903</v>
      </c>
      <c r="H37" s="249">
        <f>SUM(H27:H36)</f>
        <v>0</v>
      </c>
      <c r="I37" s="421">
        <f t="shared" si="1"/>
        <v>478586</v>
      </c>
      <c r="J37" s="422"/>
      <c r="K37" s="417"/>
      <c r="L37" s="17"/>
      <c r="M37" s="17"/>
      <c r="N37" s="239">
        <v>24</v>
      </c>
      <c r="O37" s="17"/>
    </row>
    <row r="38" spans="1:15">
      <c r="A38" s="278">
        <v>25</v>
      </c>
      <c r="B38" s="411" t="s">
        <v>2203</v>
      </c>
      <c r="C38" s="423"/>
      <c r="D38" s="424"/>
      <c r="E38" s="423"/>
      <c r="F38" s="424"/>
      <c r="G38" s="423"/>
      <c r="H38" s="425"/>
      <c r="I38" s="426"/>
      <c r="J38" s="427"/>
      <c r="K38" s="98"/>
      <c r="L38" s="17"/>
      <c r="M38" s="17"/>
      <c r="N38" s="239">
        <v>25</v>
      </c>
      <c r="O38" s="17"/>
    </row>
    <row r="39" spans="1:15">
      <c r="A39" s="278">
        <v>26</v>
      </c>
      <c r="B39" s="293" t="s">
        <v>2198</v>
      </c>
      <c r="C39" s="348"/>
      <c r="D39" s="78"/>
      <c r="E39" s="348"/>
      <c r="F39" s="78"/>
      <c r="G39" s="348"/>
      <c r="H39" s="419"/>
      <c r="I39" s="345">
        <f t="shared" ref="I39:I49" si="2">C39+E39-G39+H39</f>
        <v>0</v>
      </c>
      <c r="J39" s="98"/>
      <c r="K39" s="98"/>
      <c r="L39" s="17"/>
      <c r="M39" s="17"/>
      <c r="N39" s="239">
        <v>26</v>
      </c>
      <c r="O39" s="17"/>
    </row>
    <row r="40" spans="1:15">
      <c r="A40" s="278">
        <v>27</v>
      </c>
      <c r="B40" s="293" t="s">
        <v>2199</v>
      </c>
      <c r="C40" s="348"/>
      <c r="D40" s="78"/>
      <c r="E40" s="348"/>
      <c r="F40" s="78"/>
      <c r="G40" s="348"/>
      <c r="H40" s="419"/>
      <c r="I40" s="345">
        <f t="shared" si="2"/>
        <v>0</v>
      </c>
      <c r="J40" s="98"/>
      <c r="K40" s="98"/>
      <c r="L40" s="17"/>
      <c r="M40" s="17"/>
      <c r="N40" s="239">
        <v>27</v>
      </c>
      <c r="O40" s="17"/>
    </row>
    <row r="41" spans="1:15">
      <c r="A41" s="278">
        <v>28</v>
      </c>
      <c r="B41" s="293" t="s">
        <v>2200</v>
      </c>
      <c r="C41" s="348"/>
      <c r="D41" s="78"/>
      <c r="E41" s="348"/>
      <c r="F41" s="78"/>
      <c r="G41" s="348"/>
      <c r="H41" s="419"/>
      <c r="I41" s="345">
        <f t="shared" si="2"/>
        <v>0</v>
      </c>
      <c r="J41" s="98"/>
      <c r="K41" s="98"/>
      <c r="L41" s="17"/>
      <c r="M41" s="17"/>
      <c r="N41" s="239">
        <v>28</v>
      </c>
      <c r="O41" s="17"/>
    </row>
    <row r="42" spans="1:15">
      <c r="A42" s="278">
        <v>29</v>
      </c>
      <c r="B42" s="293" t="s">
        <v>2198</v>
      </c>
      <c r="C42" s="348"/>
      <c r="D42" s="78"/>
      <c r="E42" s="348"/>
      <c r="F42" s="78"/>
      <c r="G42" s="348"/>
      <c r="H42" s="419"/>
      <c r="I42" s="345">
        <f t="shared" si="2"/>
        <v>0</v>
      </c>
      <c r="J42" s="98"/>
      <c r="K42" s="98"/>
      <c r="L42" s="17"/>
      <c r="M42" s="17"/>
      <c r="N42" s="239">
        <v>29</v>
      </c>
      <c r="O42" s="17"/>
    </row>
    <row r="43" spans="1:15">
      <c r="A43" s="278">
        <v>30</v>
      </c>
      <c r="B43" s="81"/>
      <c r="C43" s="348"/>
      <c r="D43" s="78"/>
      <c r="E43" s="348"/>
      <c r="F43" s="78"/>
      <c r="G43" s="348"/>
      <c r="H43" s="419"/>
      <c r="I43" s="345">
        <f t="shared" si="2"/>
        <v>0</v>
      </c>
      <c r="J43" s="98"/>
      <c r="K43" s="98"/>
      <c r="L43" s="17"/>
      <c r="M43" s="17"/>
      <c r="N43" s="239">
        <v>30</v>
      </c>
      <c r="O43" s="17"/>
    </row>
    <row r="44" spans="1:15">
      <c r="A44" s="278">
        <v>31</v>
      </c>
      <c r="B44" s="81"/>
      <c r="C44" s="348"/>
      <c r="D44" s="78"/>
      <c r="E44" s="348"/>
      <c r="F44" s="78"/>
      <c r="G44" s="348"/>
      <c r="H44" s="419"/>
      <c r="I44" s="345">
        <f t="shared" si="2"/>
        <v>0</v>
      </c>
      <c r="J44" s="98"/>
      <c r="K44" s="98"/>
      <c r="L44" s="17"/>
      <c r="M44" s="17"/>
      <c r="N44" s="239">
        <v>31</v>
      </c>
      <c r="O44" s="17"/>
    </row>
    <row r="45" spans="1:15">
      <c r="A45" s="278">
        <v>32</v>
      </c>
      <c r="B45" s="81"/>
      <c r="C45" s="348"/>
      <c r="D45" s="78"/>
      <c r="E45" s="348"/>
      <c r="F45" s="78"/>
      <c r="G45" s="348"/>
      <c r="H45" s="419"/>
      <c r="I45" s="345">
        <f t="shared" si="2"/>
        <v>0</v>
      </c>
      <c r="J45" s="98"/>
      <c r="K45" s="98"/>
      <c r="L45" s="17"/>
      <c r="M45" s="17"/>
      <c r="N45" s="239">
        <v>32</v>
      </c>
      <c r="O45" s="17"/>
    </row>
    <row r="46" spans="1:15">
      <c r="A46" s="278">
        <v>33</v>
      </c>
      <c r="B46" s="81"/>
      <c r="C46" s="348"/>
      <c r="D46" s="78"/>
      <c r="E46" s="348"/>
      <c r="F46" s="78"/>
      <c r="G46" s="348"/>
      <c r="H46" s="419"/>
      <c r="I46" s="345">
        <f t="shared" si="2"/>
        <v>0</v>
      </c>
      <c r="J46" s="98"/>
      <c r="K46" s="98"/>
      <c r="L46" s="17"/>
      <c r="M46" s="17"/>
      <c r="N46" s="239">
        <v>33</v>
      </c>
      <c r="O46" s="17"/>
    </row>
    <row r="47" spans="1:15">
      <c r="A47" s="278">
        <v>34</v>
      </c>
      <c r="B47" s="81"/>
      <c r="C47" s="348"/>
      <c r="D47" s="78"/>
      <c r="E47" s="348"/>
      <c r="F47" s="78"/>
      <c r="G47" s="348"/>
      <c r="H47" s="419"/>
      <c r="I47" s="345">
        <f t="shared" si="2"/>
        <v>0</v>
      </c>
      <c r="J47" s="98"/>
      <c r="K47" s="98"/>
      <c r="L47" s="17"/>
      <c r="M47" s="17"/>
      <c r="N47" s="239">
        <v>34</v>
      </c>
      <c r="O47" s="17"/>
    </row>
    <row r="48" spans="1:15">
      <c r="A48" s="278">
        <v>35</v>
      </c>
      <c r="B48" s="81"/>
      <c r="C48" s="348"/>
      <c r="D48" s="78"/>
      <c r="E48" s="348"/>
      <c r="F48" s="78"/>
      <c r="G48" s="348"/>
      <c r="H48" s="419"/>
      <c r="I48" s="345">
        <f t="shared" si="2"/>
        <v>0</v>
      </c>
      <c r="J48" s="98"/>
      <c r="K48" s="98"/>
      <c r="L48" s="17"/>
      <c r="M48" s="17"/>
      <c r="N48" s="239">
        <v>35</v>
      </c>
      <c r="O48" s="17"/>
    </row>
    <row r="49" spans="1:15">
      <c r="A49" s="278">
        <v>36</v>
      </c>
      <c r="B49" s="656" t="s">
        <v>2202</v>
      </c>
      <c r="C49" s="251">
        <f>SUM(C39:C48)</f>
        <v>0</v>
      </c>
      <c r="D49" s="248"/>
      <c r="E49" s="251">
        <f>SUM(E39:E48)</f>
        <v>0</v>
      </c>
      <c r="F49" s="248"/>
      <c r="G49" s="251">
        <f>SUM(G39:G48)</f>
        <v>0</v>
      </c>
      <c r="H49" s="249">
        <f>SUM(H39:H48)</f>
        <v>0</v>
      </c>
      <c r="I49" s="421">
        <f t="shared" si="2"/>
        <v>0</v>
      </c>
      <c r="J49" s="422"/>
      <c r="K49" s="417"/>
      <c r="L49" s="17"/>
      <c r="M49" s="17"/>
      <c r="N49" s="239">
        <v>36</v>
      </c>
      <c r="O49" s="17"/>
    </row>
    <row r="50" spans="1:15">
      <c r="A50" s="278">
        <v>37</v>
      </c>
      <c r="B50" s="411" t="s">
        <v>2204</v>
      </c>
      <c r="C50" s="423"/>
      <c r="D50" s="424"/>
      <c r="E50" s="423"/>
      <c r="F50" s="424"/>
      <c r="G50" s="423"/>
      <c r="H50" s="425"/>
      <c r="I50" s="426"/>
      <c r="J50" s="427"/>
      <c r="K50" s="98"/>
      <c r="L50" s="17"/>
      <c r="M50" s="17"/>
      <c r="N50" s="239">
        <v>37</v>
      </c>
      <c r="O50" s="17"/>
    </row>
    <row r="51" spans="1:15">
      <c r="A51" s="278">
        <v>38</v>
      </c>
      <c r="B51" s="293" t="s">
        <v>2198</v>
      </c>
      <c r="C51" s="364"/>
      <c r="D51" s="78"/>
      <c r="E51" s="364"/>
      <c r="F51" s="78"/>
      <c r="G51" s="364"/>
      <c r="H51" s="429"/>
      <c r="I51" s="396">
        <f t="shared" ref="I51:I59" si="3">C51+E51-G51+H51</f>
        <v>0</v>
      </c>
      <c r="J51" s="98"/>
      <c r="K51" s="98"/>
      <c r="L51" s="17"/>
      <c r="M51" s="17"/>
      <c r="N51" s="239">
        <v>38</v>
      </c>
      <c r="O51" s="17"/>
    </row>
    <row r="52" spans="1:15">
      <c r="A52" s="278">
        <v>39</v>
      </c>
      <c r="B52" s="293" t="s">
        <v>2199</v>
      </c>
      <c r="C52" s="348"/>
      <c r="D52" s="78"/>
      <c r="E52" s="348"/>
      <c r="F52" s="78"/>
      <c r="G52" s="348"/>
      <c r="H52" s="419"/>
      <c r="I52" s="345">
        <f t="shared" si="3"/>
        <v>0</v>
      </c>
      <c r="J52" s="98"/>
      <c r="K52" s="98"/>
      <c r="L52" s="17"/>
      <c r="M52" s="17"/>
      <c r="N52" s="239">
        <v>39</v>
      </c>
      <c r="O52" s="17"/>
    </row>
    <row r="53" spans="1:15">
      <c r="A53" s="278">
        <v>40</v>
      </c>
      <c r="B53" s="293" t="s">
        <v>2200</v>
      </c>
      <c r="C53" s="348"/>
      <c r="D53" s="78"/>
      <c r="E53" s="348"/>
      <c r="F53" s="78"/>
      <c r="G53" s="348"/>
      <c r="H53" s="419"/>
      <c r="I53" s="345">
        <f t="shared" si="3"/>
        <v>0</v>
      </c>
      <c r="J53" s="98"/>
      <c r="K53" s="98"/>
      <c r="L53" s="17"/>
      <c r="M53" s="17"/>
      <c r="N53" s="239">
        <v>40</v>
      </c>
      <c r="O53" s="17"/>
    </row>
    <row r="54" spans="1:15">
      <c r="A54" s="278">
        <v>41</v>
      </c>
      <c r="B54" s="293" t="s">
        <v>2201</v>
      </c>
      <c r="C54" s="348"/>
      <c r="D54" s="78"/>
      <c r="E54" s="348"/>
      <c r="F54" s="78"/>
      <c r="G54" s="348"/>
      <c r="H54" s="419"/>
      <c r="I54" s="345">
        <f t="shared" si="3"/>
        <v>0</v>
      </c>
      <c r="J54" s="98"/>
      <c r="K54" s="98"/>
      <c r="L54" s="17"/>
      <c r="M54" s="17"/>
      <c r="N54" s="239">
        <v>41</v>
      </c>
      <c r="O54" s="17"/>
    </row>
    <row r="55" spans="1:15">
      <c r="A55" s="278">
        <v>42</v>
      </c>
      <c r="B55" s="81"/>
      <c r="C55" s="348"/>
      <c r="D55" s="78"/>
      <c r="E55" s="348"/>
      <c r="F55" s="78"/>
      <c r="G55" s="348"/>
      <c r="H55" s="419"/>
      <c r="I55" s="345">
        <f t="shared" si="3"/>
        <v>0</v>
      </c>
      <c r="J55" s="98"/>
      <c r="K55" s="98"/>
      <c r="L55" s="17"/>
      <c r="M55" s="17"/>
      <c r="N55" s="239">
        <v>42</v>
      </c>
      <c r="O55" s="17"/>
    </row>
    <row r="56" spans="1:15">
      <c r="A56" s="278">
        <v>43</v>
      </c>
      <c r="B56" s="81"/>
      <c r="C56" s="348"/>
      <c r="D56" s="78"/>
      <c r="E56" s="348"/>
      <c r="F56" s="78"/>
      <c r="G56" s="348"/>
      <c r="H56" s="419"/>
      <c r="I56" s="345">
        <f t="shared" si="3"/>
        <v>0</v>
      </c>
      <c r="J56" s="98"/>
      <c r="K56" s="98"/>
      <c r="L56" s="17"/>
      <c r="M56" s="17"/>
      <c r="N56" s="239">
        <v>43</v>
      </c>
      <c r="O56" s="17"/>
    </row>
    <row r="57" spans="1:15">
      <c r="A57" s="278">
        <v>44</v>
      </c>
      <c r="B57" s="81"/>
      <c r="C57" s="348"/>
      <c r="D57" s="78"/>
      <c r="E57" s="348"/>
      <c r="F57" s="78"/>
      <c r="G57" s="348"/>
      <c r="H57" s="419"/>
      <c r="I57" s="345">
        <f t="shared" si="3"/>
        <v>0</v>
      </c>
      <c r="J57" s="98"/>
      <c r="K57" s="98"/>
      <c r="L57" s="17"/>
      <c r="M57" s="17"/>
      <c r="N57" s="239">
        <v>44</v>
      </c>
      <c r="O57" s="17"/>
    </row>
    <row r="58" spans="1:15">
      <c r="A58" s="278">
        <v>45</v>
      </c>
      <c r="B58" s="81"/>
      <c r="C58" s="348"/>
      <c r="D58" s="78"/>
      <c r="E58" s="348"/>
      <c r="F58" s="78"/>
      <c r="G58" s="348"/>
      <c r="H58" s="419"/>
      <c r="I58" s="345">
        <f t="shared" si="3"/>
        <v>0</v>
      </c>
      <c r="J58" s="98"/>
      <c r="K58" s="98"/>
      <c r="L58" s="17"/>
      <c r="M58" s="17"/>
      <c r="N58" s="239">
        <v>45</v>
      </c>
      <c r="O58" s="17"/>
    </row>
    <row r="59" spans="1:15">
      <c r="A59" s="278">
        <v>46</v>
      </c>
      <c r="B59" s="81"/>
      <c r="C59" s="348"/>
      <c r="D59" s="78"/>
      <c r="E59" s="348"/>
      <c r="F59" s="78"/>
      <c r="G59" s="348"/>
      <c r="H59" s="419"/>
      <c r="I59" s="345">
        <f t="shared" si="3"/>
        <v>0</v>
      </c>
      <c r="J59" s="98"/>
      <c r="K59" s="98"/>
      <c r="L59" s="17"/>
      <c r="M59" s="17"/>
      <c r="N59" s="239">
        <v>46</v>
      </c>
      <c r="O59" s="17"/>
    </row>
    <row r="60" spans="1:15">
      <c r="A60" s="278">
        <v>47</v>
      </c>
      <c r="B60" s="656" t="s">
        <v>2202</v>
      </c>
      <c r="C60" s="251">
        <f>SUM(C51:C59)</f>
        <v>0</v>
      </c>
      <c r="D60" s="248"/>
      <c r="E60" s="251">
        <f>SUM(E51:E59)</f>
        <v>0</v>
      </c>
      <c r="F60" s="248"/>
      <c r="G60" s="251">
        <f>SUM(G51:G59)</f>
        <v>0</v>
      </c>
      <c r="H60" s="249">
        <f>SUM(H51:H59)</f>
        <v>0</v>
      </c>
      <c r="I60" s="250">
        <f>SUM(I51:I59)</f>
        <v>0</v>
      </c>
      <c r="J60" s="244"/>
      <c r="K60" s="98"/>
      <c r="L60" s="17"/>
      <c r="M60" s="17"/>
      <c r="N60" s="239">
        <v>47</v>
      </c>
      <c r="O60" s="17"/>
    </row>
    <row r="61" spans="1:15" ht="15.75" thickBot="1">
      <c r="A61" s="286">
        <v>48</v>
      </c>
      <c r="B61" s="657" t="s">
        <v>172</v>
      </c>
      <c r="C61" s="430">
        <f>C25+C37+C49+C60</f>
        <v>1039179</v>
      </c>
      <c r="D61" s="431"/>
      <c r="E61" s="430">
        <f>E25+E37+E49+E60</f>
        <v>0</v>
      </c>
      <c r="F61" s="431"/>
      <c r="G61" s="430">
        <f>G25+G37+G49+G60</f>
        <v>193609</v>
      </c>
      <c r="H61" s="324">
        <f>H25+H37+H49+H60</f>
        <v>0</v>
      </c>
      <c r="I61" s="432">
        <f>C61+E61-G61+H61</f>
        <v>845570</v>
      </c>
      <c r="J61" s="322"/>
      <c r="K61" s="322"/>
      <c r="L61" s="113"/>
      <c r="M61" s="113"/>
      <c r="N61" s="259">
        <v>48</v>
      </c>
      <c r="O61" s="17"/>
    </row>
    <row r="62" spans="1:15">
      <c r="A62" s="17"/>
      <c r="B62" s="17"/>
      <c r="C62" s="17"/>
      <c r="D62" s="17"/>
      <c r="E62" s="17"/>
      <c r="F62" s="17"/>
      <c r="G62" s="17"/>
      <c r="H62" s="17"/>
      <c r="I62" s="17"/>
      <c r="J62" s="17"/>
      <c r="K62" s="17"/>
      <c r="L62" s="17"/>
      <c r="M62" s="17"/>
      <c r="N62" s="292"/>
      <c r="O62" s="17"/>
    </row>
    <row r="63" spans="1:15" ht="15.75">
      <c r="A63" s="115" t="s">
        <v>2205</v>
      </c>
      <c r="B63" s="69"/>
      <c r="C63" s="69"/>
      <c r="D63" s="17"/>
      <c r="E63" s="69"/>
      <c r="F63" s="69"/>
      <c r="G63" s="69"/>
      <c r="H63" s="69"/>
      <c r="I63" s="115" t="str">
        <f>A63</f>
        <v>FERC FORM NO.1 (ED.  12-89) NYPSC Modified-96</v>
      </c>
      <c r="J63" s="69"/>
      <c r="K63" s="17"/>
      <c r="L63" s="69"/>
      <c r="M63" s="69" t="s">
        <v>2206</v>
      </c>
      <c r="N63" s="69"/>
      <c r="O63" s="17"/>
    </row>
    <row r="64" spans="1:15">
      <c r="A64" s="69" t="s">
        <v>2207</v>
      </c>
      <c r="B64" s="69"/>
      <c r="C64" s="69"/>
      <c r="D64" s="69"/>
      <c r="E64" s="69"/>
      <c r="F64" s="69"/>
      <c r="G64" s="69"/>
      <c r="H64" s="69"/>
      <c r="I64" s="69" t="s">
        <v>2208</v>
      </c>
      <c r="J64" s="69"/>
      <c r="K64" s="69"/>
      <c r="L64" s="69"/>
      <c r="M64" s="69"/>
      <c r="N64" s="69"/>
      <c r="O64" s="17"/>
    </row>
    <row r="65" spans="1:15">
      <c r="A65" s="17"/>
      <c r="B65" s="17"/>
      <c r="C65" s="17"/>
      <c r="D65" s="17"/>
      <c r="E65" s="17"/>
      <c r="F65" s="17"/>
      <c r="G65" s="17"/>
      <c r="H65" s="17"/>
      <c r="I65" s="17"/>
      <c r="J65" s="17"/>
      <c r="K65" s="17"/>
      <c r="L65" s="17"/>
      <c r="M65" s="17"/>
      <c r="N65" s="17"/>
      <c r="O65" s="17"/>
    </row>
    <row r="66" spans="1:15">
      <c r="A66" s="17"/>
      <c r="B66" s="17"/>
      <c r="C66" s="17"/>
      <c r="D66" s="17"/>
      <c r="E66" s="17"/>
      <c r="F66" s="17"/>
      <c r="G66" s="17"/>
      <c r="H66" s="17"/>
      <c r="I66" s="17"/>
      <c r="J66" s="17"/>
      <c r="K66" s="17"/>
      <c r="L66" s="17"/>
      <c r="M66" s="17"/>
      <c r="N66" s="17"/>
      <c r="O66" s="17"/>
    </row>
    <row r="67" spans="1:15" ht="15.75">
      <c r="A67" s="71" t="s">
        <v>2209</v>
      </c>
      <c r="B67" s="69"/>
      <c r="C67" s="69"/>
      <c r="D67" s="69"/>
      <c r="E67" s="69"/>
      <c r="F67" s="69"/>
      <c r="G67" s="69"/>
      <c r="H67" s="69"/>
      <c r="I67" s="17"/>
      <c r="J67" s="17"/>
      <c r="K67" s="17"/>
      <c r="L67" s="17"/>
      <c r="M67" s="17"/>
      <c r="N67" s="17"/>
      <c r="O67" s="17"/>
    </row>
    <row r="68" spans="1:15">
      <c r="A68" s="17"/>
      <c r="B68" s="17"/>
      <c r="C68" s="17"/>
      <c r="D68" s="17"/>
      <c r="E68" s="17"/>
      <c r="F68" s="17"/>
      <c r="G68" s="17"/>
      <c r="H68" s="17"/>
      <c r="I68" s="17"/>
      <c r="J68" s="17"/>
      <c r="K68" s="17"/>
      <c r="L68" s="17"/>
      <c r="M68" s="17"/>
      <c r="N68" s="17"/>
      <c r="O68" s="17"/>
    </row>
    <row r="69" spans="1:15" ht="15.75" thickBot="1">
      <c r="A69" s="17"/>
      <c r="B69" s="17"/>
      <c r="C69" s="17"/>
      <c r="D69" s="17"/>
      <c r="E69" s="17"/>
      <c r="F69" s="17"/>
      <c r="G69" s="17"/>
      <c r="H69" s="17"/>
      <c r="I69" s="17"/>
      <c r="J69" s="17"/>
      <c r="K69" s="17"/>
      <c r="L69" s="17"/>
      <c r="M69" s="17"/>
      <c r="N69" s="17"/>
      <c r="O69" s="17"/>
    </row>
    <row r="70" spans="1:15">
      <c r="A70" s="29" t="s">
        <v>1804</v>
      </c>
      <c r="B70" s="66"/>
      <c r="C70" s="229"/>
      <c r="D70" s="66" t="s">
        <v>3296</v>
      </c>
      <c r="E70" s="66"/>
      <c r="F70" s="231" t="s">
        <v>1382</v>
      </c>
      <c r="G70" s="66"/>
      <c r="H70" s="407" t="s">
        <v>1807</v>
      </c>
      <c r="I70" s="29" t="s">
        <v>1804</v>
      </c>
      <c r="J70" s="229"/>
      <c r="K70" s="229" t="s">
        <v>1347</v>
      </c>
      <c r="L70" s="229" t="s">
        <v>1806</v>
      </c>
      <c r="M70" s="66" t="s">
        <v>1807</v>
      </c>
      <c r="N70" s="67"/>
      <c r="O70" s="17"/>
    </row>
    <row r="71" spans="1:15">
      <c r="A71" s="72" t="str">
        <f>'Data Sheet'!$C$25</f>
        <v>Orange &amp; Rockland Utilities, Inc</v>
      </c>
      <c r="B71" s="17"/>
      <c r="C71" s="81"/>
      <c r="D71" s="17" t="s">
        <v>1159</v>
      </c>
      <c r="E71" s="17"/>
      <c r="F71" s="98" t="s">
        <v>1083</v>
      </c>
      <c r="G71" s="17"/>
      <c r="H71" s="83"/>
      <c r="I71" s="72" t="str">
        <f>'Data Sheet'!$C$25</f>
        <v>Orange &amp; Rockland Utilities, Inc</v>
      </c>
      <c r="J71" s="81"/>
      <c r="K71" s="81" t="s">
        <v>1159</v>
      </c>
      <c r="L71" s="81" t="s">
        <v>1809</v>
      </c>
      <c r="M71" s="17"/>
      <c r="N71" s="73"/>
      <c r="O71" s="17"/>
    </row>
    <row r="72" spans="1:15">
      <c r="A72" s="74"/>
      <c r="B72" s="77"/>
      <c r="C72" s="81"/>
      <c r="D72" s="17" t="s">
        <v>1160</v>
      </c>
      <c r="E72" s="17"/>
      <c r="F72" s="684" t="str">
        <f>'Data Sheet'!$C$40</f>
        <v>April 30, 2017</v>
      </c>
      <c r="G72" s="691"/>
      <c r="H72" s="111" t="str">
        <f>'Data Sheet'!$C$38</f>
        <v>December 31, 2016</v>
      </c>
      <c r="I72" s="72"/>
      <c r="J72" s="81"/>
      <c r="K72" s="81" t="s">
        <v>1160</v>
      </c>
      <c r="L72" s="691" t="str">
        <f>'Data Sheet'!$C$40</f>
        <v>April 30, 2017</v>
      </c>
      <c r="M72" s="105" t="str">
        <f>'Data Sheet'!$C$38</f>
        <v>December 31, 2016</v>
      </c>
      <c r="N72" s="73"/>
      <c r="O72" s="17"/>
    </row>
    <row r="73" spans="1:15">
      <c r="A73" s="408" t="s">
        <v>1084</v>
      </c>
      <c r="B73" s="75"/>
      <c r="C73" s="233"/>
      <c r="D73" s="233"/>
      <c r="E73" s="233"/>
      <c r="F73" s="233"/>
      <c r="G73" s="233"/>
      <c r="H73" s="234"/>
      <c r="I73" s="408" t="s">
        <v>1085</v>
      </c>
      <c r="J73" s="233"/>
      <c r="K73" s="233"/>
      <c r="L73" s="233"/>
      <c r="M73" s="233"/>
      <c r="N73" s="234"/>
      <c r="O73" s="17"/>
    </row>
    <row r="74" spans="1:15">
      <c r="A74" s="72"/>
      <c r="B74" s="17" t="s">
        <v>1086</v>
      </c>
      <c r="C74" s="17"/>
      <c r="D74" s="17"/>
      <c r="E74" s="17"/>
      <c r="F74" s="17"/>
      <c r="G74" s="17"/>
      <c r="H74" s="73"/>
      <c r="I74" s="72"/>
      <c r="J74" s="17"/>
      <c r="K74" s="17"/>
      <c r="L74" s="17"/>
      <c r="M74" s="17"/>
      <c r="N74" s="73"/>
      <c r="O74" s="17"/>
    </row>
    <row r="75" spans="1:15">
      <c r="A75" s="72"/>
      <c r="B75" s="17" t="s">
        <v>877</v>
      </c>
      <c r="C75" s="17"/>
      <c r="D75" s="17"/>
      <c r="E75" s="17"/>
      <c r="F75" s="17"/>
      <c r="G75" s="17"/>
      <c r="H75" s="73"/>
      <c r="I75" s="72"/>
      <c r="J75" s="17"/>
      <c r="K75" s="17"/>
      <c r="L75" s="17"/>
      <c r="M75" s="17"/>
      <c r="N75" s="73"/>
      <c r="O75" s="17"/>
    </row>
    <row r="76" spans="1:15">
      <c r="A76" s="72"/>
      <c r="B76" s="17" t="s">
        <v>878</v>
      </c>
      <c r="C76" s="17"/>
      <c r="D76" s="17"/>
      <c r="E76" s="17"/>
      <c r="F76" s="17"/>
      <c r="G76" s="17"/>
      <c r="H76" s="73"/>
      <c r="I76" s="72"/>
      <c r="J76" s="17"/>
      <c r="K76" s="17"/>
      <c r="L76" s="17"/>
      <c r="M76" s="17"/>
      <c r="N76" s="73"/>
      <c r="O76" s="17"/>
    </row>
    <row r="77" spans="1:15">
      <c r="A77" s="74"/>
      <c r="B77" s="77"/>
      <c r="C77" s="77"/>
      <c r="D77" s="77"/>
      <c r="E77" s="77"/>
      <c r="F77" s="77"/>
      <c r="G77" s="77"/>
      <c r="H77" s="76"/>
      <c r="I77" s="74"/>
      <c r="J77" s="77"/>
      <c r="K77" s="77"/>
      <c r="L77" s="77"/>
      <c r="M77" s="77"/>
      <c r="N77" s="76"/>
      <c r="O77" s="17"/>
    </row>
    <row r="78" spans="1:15">
      <c r="A78" s="278" t="s">
        <v>1733</v>
      </c>
      <c r="B78" s="81"/>
      <c r="C78" s="81"/>
      <c r="D78" s="69" t="s">
        <v>2332</v>
      </c>
      <c r="E78" s="409"/>
      <c r="F78" s="79" t="s">
        <v>879</v>
      </c>
      <c r="G78" s="409"/>
      <c r="H78" s="83"/>
      <c r="I78" s="72"/>
      <c r="J78" s="98"/>
      <c r="K78" s="105"/>
      <c r="L78" s="75" t="s">
        <v>880</v>
      </c>
      <c r="M78" s="77"/>
      <c r="N78" s="239" t="s">
        <v>1733</v>
      </c>
      <c r="O78" s="17"/>
    </row>
    <row r="79" spans="1:15">
      <c r="A79" s="278" t="s">
        <v>1736</v>
      </c>
      <c r="B79" s="81"/>
      <c r="C79" s="293" t="s">
        <v>1841</v>
      </c>
      <c r="D79" s="75" t="s">
        <v>3081</v>
      </c>
      <c r="E79" s="313"/>
      <c r="F79" s="312" t="s">
        <v>881</v>
      </c>
      <c r="G79" s="313"/>
      <c r="H79" s="83"/>
      <c r="I79" s="240" t="s">
        <v>1841</v>
      </c>
      <c r="J79" s="291" t="s">
        <v>882</v>
      </c>
      <c r="K79" s="98"/>
      <c r="L79" s="17"/>
      <c r="M79" s="17"/>
      <c r="N79" s="239" t="s">
        <v>1736</v>
      </c>
      <c r="O79" s="17"/>
    </row>
    <row r="80" spans="1:15">
      <c r="A80" s="278"/>
      <c r="B80" s="293" t="s">
        <v>176</v>
      </c>
      <c r="C80" s="293" t="s">
        <v>883</v>
      </c>
      <c r="D80" s="69" t="s">
        <v>176</v>
      </c>
      <c r="E80" s="78"/>
      <c r="F80" s="410" t="s">
        <v>176</v>
      </c>
      <c r="G80" s="78"/>
      <c r="H80" s="83"/>
      <c r="I80" s="240" t="s">
        <v>577</v>
      </c>
      <c r="J80" s="291" t="s">
        <v>2195</v>
      </c>
      <c r="K80" s="98"/>
      <c r="L80" s="17"/>
      <c r="M80" s="17"/>
      <c r="N80" s="239"/>
      <c r="O80" s="17"/>
    </row>
    <row r="81" spans="1:15">
      <c r="A81" s="278"/>
      <c r="B81" s="293" t="s">
        <v>2196</v>
      </c>
      <c r="C81" s="293" t="s">
        <v>559</v>
      </c>
      <c r="D81" s="292" t="s">
        <v>1736</v>
      </c>
      <c r="E81" s="638" t="s">
        <v>1845</v>
      </c>
      <c r="F81" s="638" t="s">
        <v>1736</v>
      </c>
      <c r="G81" s="638" t="s">
        <v>1845</v>
      </c>
      <c r="H81" s="239" t="s">
        <v>308</v>
      </c>
      <c r="I81" s="240" t="s">
        <v>2343</v>
      </c>
      <c r="J81" s="291" t="s">
        <v>2197</v>
      </c>
      <c r="K81" s="98"/>
      <c r="L81" s="17"/>
      <c r="M81" s="17"/>
      <c r="N81" s="239"/>
      <c r="O81" s="17"/>
    </row>
    <row r="82" spans="1:15">
      <c r="A82" s="279"/>
      <c r="B82" s="411" t="s">
        <v>3026</v>
      </c>
      <c r="C82" s="411" t="s">
        <v>3027</v>
      </c>
      <c r="D82" s="651" t="s">
        <v>3028</v>
      </c>
      <c r="E82" s="650" t="s">
        <v>3029</v>
      </c>
      <c r="F82" s="650" t="s">
        <v>2353</v>
      </c>
      <c r="G82" s="650" t="s">
        <v>2354</v>
      </c>
      <c r="H82" s="242" t="s">
        <v>2355</v>
      </c>
      <c r="I82" s="241" t="s">
        <v>2356</v>
      </c>
      <c r="J82" s="325" t="s">
        <v>2357</v>
      </c>
      <c r="K82" s="312"/>
      <c r="L82" s="75"/>
      <c r="M82" s="75"/>
      <c r="N82" s="242"/>
      <c r="O82" s="17"/>
    </row>
    <row r="83" spans="1:15">
      <c r="A83" s="278">
        <v>1</v>
      </c>
      <c r="B83" s="411" t="s">
        <v>173</v>
      </c>
      <c r="C83" s="412"/>
      <c r="D83" s="413"/>
      <c r="E83" s="412"/>
      <c r="F83" s="413"/>
      <c r="G83" s="412"/>
      <c r="H83" s="414"/>
      <c r="I83" s="415"/>
      <c r="J83" s="416"/>
      <c r="K83" s="417"/>
      <c r="L83" s="418"/>
      <c r="M83" s="418"/>
      <c r="N83" s="239">
        <v>1</v>
      </c>
      <c r="O83" s="17"/>
    </row>
    <row r="84" spans="1:15">
      <c r="A84" s="278">
        <v>2</v>
      </c>
      <c r="B84" s="293" t="s">
        <v>2198</v>
      </c>
      <c r="C84" s="364"/>
      <c r="D84" s="78"/>
      <c r="E84" s="364"/>
      <c r="F84" s="78"/>
      <c r="G84" s="364"/>
      <c r="H84" s="315"/>
      <c r="I84" s="396">
        <f t="shared" ref="I84:I94" si="4">C84+E84-G84+H84</f>
        <v>0</v>
      </c>
      <c r="J84" s="98"/>
      <c r="K84" s="417"/>
      <c r="L84" s="418"/>
      <c r="M84" s="418"/>
      <c r="N84" s="239">
        <v>2</v>
      </c>
      <c r="O84" s="17"/>
    </row>
    <row r="85" spans="1:15">
      <c r="A85" s="278">
        <v>3</v>
      </c>
      <c r="B85" s="293" t="s">
        <v>2199</v>
      </c>
      <c r="C85" s="348"/>
      <c r="D85" s="78"/>
      <c r="E85" s="348"/>
      <c r="F85" s="78"/>
      <c r="G85" s="348"/>
      <c r="H85" s="419"/>
      <c r="I85" s="345">
        <f t="shared" si="4"/>
        <v>0</v>
      </c>
      <c r="J85" s="98"/>
      <c r="K85" s="417"/>
      <c r="L85" s="418"/>
      <c r="M85" s="418"/>
      <c r="N85" s="239">
        <v>3</v>
      </c>
      <c r="O85" s="17"/>
    </row>
    <row r="86" spans="1:15">
      <c r="A86" s="278">
        <v>4</v>
      </c>
      <c r="B86" s="293" t="s">
        <v>2200</v>
      </c>
      <c r="C86" s="348"/>
      <c r="D86" s="78"/>
      <c r="E86" s="348"/>
      <c r="F86" s="78"/>
      <c r="G86" s="348"/>
      <c r="H86" s="419"/>
      <c r="I86" s="345">
        <f t="shared" si="4"/>
        <v>0</v>
      </c>
      <c r="J86" s="98"/>
      <c r="K86" s="417"/>
      <c r="L86" s="418"/>
      <c r="M86" s="418"/>
      <c r="N86" s="239">
        <v>4</v>
      </c>
      <c r="O86" s="17"/>
    </row>
    <row r="87" spans="1:15">
      <c r="A87" s="278">
        <v>5</v>
      </c>
      <c r="B87" s="293" t="s">
        <v>2201</v>
      </c>
      <c r="C87" s="348"/>
      <c r="D87" s="78"/>
      <c r="E87" s="348"/>
      <c r="F87" s="78"/>
      <c r="G87" s="348"/>
      <c r="H87" s="419"/>
      <c r="I87" s="345">
        <f t="shared" si="4"/>
        <v>0</v>
      </c>
      <c r="J87" s="98"/>
      <c r="K87" s="417"/>
      <c r="L87" s="418"/>
      <c r="M87" s="418"/>
      <c r="N87" s="239">
        <v>5</v>
      </c>
      <c r="O87" s="17"/>
    </row>
    <row r="88" spans="1:15">
      <c r="A88" s="278">
        <v>6</v>
      </c>
      <c r="B88" s="81"/>
      <c r="C88" s="348"/>
      <c r="D88" s="78"/>
      <c r="E88" s="348"/>
      <c r="F88" s="78"/>
      <c r="G88" s="348"/>
      <c r="H88" s="419"/>
      <c r="I88" s="345">
        <f t="shared" si="4"/>
        <v>0</v>
      </c>
      <c r="J88" s="98"/>
      <c r="K88" s="417"/>
      <c r="L88" s="418"/>
      <c r="M88" s="418"/>
      <c r="N88" s="239">
        <v>6</v>
      </c>
      <c r="O88" s="17"/>
    </row>
    <row r="89" spans="1:15">
      <c r="A89" s="278">
        <v>7</v>
      </c>
      <c r="B89" s="81"/>
      <c r="C89" s="348"/>
      <c r="D89" s="78"/>
      <c r="E89" s="348"/>
      <c r="F89" s="78"/>
      <c r="G89" s="348"/>
      <c r="H89" s="419"/>
      <c r="I89" s="345">
        <f t="shared" si="4"/>
        <v>0</v>
      </c>
      <c r="J89" s="98"/>
      <c r="K89" s="417"/>
      <c r="L89" s="418"/>
      <c r="M89" s="418"/>
      <c r="N89" s="239">
        <v>7</v>
      </c>
      <c r="O89" s="17"/>
    </row>
    <row r="90" spans="1:15">
      <c r="A90" s="278">
        <v>8</v>
      </c>
      <c r="B90" s="420"/>
      <c r="C90" s="348"/>
      <c r="D90" s="314"/>
      <c r="E90" s="348"/>
      <c r="F90" s="314"/>
      <c r="G90" s="348"/>
      <c r="H90" s="419"/>
      <c r="I90" s="345">
        <f t="shared" si="4"/>
        <v>0</v>
      </c>
      <c r="J90" s="98"/>
      <c r="K90" s="417"/>
      <c r="L90" s="418"/>
      <c r="M90" s="418"/>
      <c r="N90" s="239">
        <v>8</v>
      </c>
      <c r="O90" s="17"/>
    </row>
    <row r="91" spans="1:15">
      <c r="A91" s="278">
        <v>9</v>
      </c>
      <c r="B91" s="420"/>
      <c r="C91" s="348"/>
      <c r="D91" s="314"/>
      <c r="E91" s="348"/>
      <c r="F91" s="314"/>
      <c r="G91" s="348"/>
      <c r="H91" s="419"/>
      <c r="I91" s="345">
        <f t="shared" si="4"/>
        <v>0</v>
      </c>
      <c r="J91" s="98"/>
      <c r="K91" s="417"/>
      <c r="L91" s="418"/>
      <c r="M91" s="418"/>
      <c r="N91" s="239">
        <v>9</v>
      </c>
      <c r="O91" s="17"/>
    </row>
    <row r="92" spans="1:15">
      <c r="A92" s="278">
        <v>10</v>
      </c>
      <c r="B92" s="420"/>
      <c r="C92" s="348"/>
      <c r="D92" s="314"/>
      <c r="E92" s="348"/>
      <c r="F92" s="314"/>
      <c r="G92" s="348"/>
      <c r="H92" s="419"/>
      <c r="I92" s="345">
        <f t="shared" si="4"/>
        <v>0</v>
      </c>
      <c r="J92" s="98"/>
      <c r="K92" s="417"/>
      <c r="L92" s="418"/>
      <c r="M92" s="418"/>
      <c r="N92" s="239">
        <v>10</v>
      </c>
      <c r="O92" s="17"/>
    </row>
    <row r="93" spans="1:15">
      <c r="A93" s="278">
        <v>11</v>
      </c>
      <c r="B93" s="81"/>
      <c r="C93" s="348"/>
      <c r="D93" s="78"/>
      <c r="E93" s="348"/>
      <c r="F93" s="78"/>
      <c r="G93" s="348"/>
      <c r="H93" s="419"/>
      <c r="I93" s="345">
        <f t="shared" si="4"/>
        <v>0</v>
      </c>
      <c r="J93" s="98"/>
      <c r="K93" s="417"/>
      <c r="L93" s="418"/>
      <c r="M93" s="418"/>
      <c r="N93" s="239">
        <v>11</v>
      </c>
      <c r="O93" s="17"/>
    </row>
    <row r="94" spans="1:15">
      <c r="A94" s="278">
        <v>12</v>
      </c>
      <c r="B94" s="656" t="s">
        <v>2202</v>
      </c>
      <c r="C94" s="251">
        <f>SUM(C84:C93)</f>
        <v>0</v>
      </c>
      <c r="D94" s="248"/>
      <c r="E94" s="251">
        <f>SUM(E84:E93)</f>
        <v>0</v>
      </c>
      <c r="F94" s="248"/>
      <c r="G94" s="251">
        <f>SUM(G84:G93)</f>
        <v>0</v>
      </c>
      <c r="H94" s="249">
        <f>SUM(H84:H93)</f>
        <v>0</v>
      </c>
      <c r="I94" s="421">
        <f t="shared" si="4"/>
        <v>0</v>
      </c>
      <c r="J94" s="422"/>
      <c r="K94" s="417"/>
      <c r="L94" s="17"/>
      <c r="M94" s="17"/>
      <c r="N94" s="239">
        <v>12</v>
      </c>
      <c r="O94" s="17"/>
    </row>
    <row r="95" spans="1:15">
      <c r="A95" s="278">
        <v>13</v>
      </c>
      <c r="B95" s="411" t="s">
        <v>174</v>
      </c>
      <c r="C95" s="423"/>
      <c r="D95" s="424"/>
      <c r="E95" s="423"/>
      <c r="F95" s="424"/>
      <c r="G95" s="423"/>
      <c r="H95" s="425"/>
      <c r="I95" s="426"/>
      <c r="J95" s="427"/>
      <c r="K95" s="98"/>
      <c r="L95" s="17"/>
      <c r="M95" s="17"/>
      <c r="N95" s="239">
        <v>13</v>
      </c>
      <c r="O95" s="17"/>
    </row>
    <row r="96" spans="1:15">
      <c r="A96" s="278">
        <v>14</v>
      </c>
      <c r="B96" s="293" t="s">
        <v>2198</v>
      </c>
      <c r="C96" s="348"/>
      <c r="D96" s="78"/>
      <c r="E96" s="348"/>
      <c r="F96" s="78"/>
      <c r="G96" s="348"/>
      <c r="H96" s="419"/>
      <c r="I96" s="345">
        <f t="shared" ref="I96:I106" si="5">C96+E96-G96+H96</f>
        <v>0</v>
      </c>
      <c r="J96" s="98"/>
      <c r="K96" s="417"/>
      <c r="L96" s="418"/>
      <c r="M96" s="418"/>
      <c r="N96" s="239">
        <v>14</v>
      </c>
      <c r="O96" s="17"/>
    </row>
    <row r="97" spans="1:15">
      <c r="A97" s="278">
        <v>15</v>
      </c>
      <c r="B97" s="293" t="s">
        <v>2199</v>
      </c>
      <c r="C97" s="348"/>
      <c r="D97" s="78"/>
      <c r="E97" s="348"/>
      <c r="F97" s="78"/>
      <c r="G97" s="348"/>
      <c r="H97" s="419"/>
      <c r="I97" s="345">
        <f t="shared" si="5"/>
        <v>0</v>
      </c>
      <c r="J97" s="98"/>
      <c r="K97" s="98"/>
      <c r="L97" s="17"/>
      <c r="M97" s="17"/>
      <c r="N97" s="239">
        <v>15</v>
      </c>
      <c r="O97" s="17"/>
    </row>
    <row r="98" spans="1:15">
      <c r="A98" s="278">
        <v>16</v>
      </c>
      <c r="B98" s="293" t="s">
        <v>2200</v>
      </c>
      <c r="C98" s="348"/>
      <c r="D98" s="78"/>
      <c r="E98" s="348"/>
      <c r="F98" s="78"/>
      <c r="G98" s="348"/>
      <c r="H98" s="419"/>
      <c r="I98" s="345">
        <f t="shared" si="5"/>
        <v>0</v>
      </c>
      <c r="J98" s="98"/>
      <c r="K98" s="98"/>
      <c r="L98" s="17"/>
      <c r="M98" s="17"/>
      <c r="N98" s="239">
        <v>16</v>
      </c>
      <c r="O98" s="17"/>
    </row>
    <row r="99" spans="1:15">
      <c r="A99" s="278">
        <v>17</v>
      </c>
      <c r="B99" s="293" t="s">
        <v>2201</v>
      </c>
      <c r="C99" s="348"/>
      <c r="D99" s="78"/>
      <c r="E99" s="348"/>
      <c r="F99" s="78"/>
      <c r="G99" s="348"/>
      <c r="H99" s="419"/>
      <c r="I99" s="345">
        <f t="shared" si="5"/>
        <v>0</v>
      </c>
      <c r="J99" s="98"/>
      <c r="K99" s="98"/>
      <c r="L99" s="17"/>
      <c r="M99" s="17"/>
      <c r="N99" s="239">
        <v>17</v>
      </c>
      <c r="O99" s="17"/>
    </row>
    <row r="100" spans="1:15">
      <c r="A100" s="278">
        <v>18</v>
      </c>
      <c r="B100" s="420"/>
      <c r="C100" s="348"/>
      <c r="D100" s="314"/>
      <c r="E100" s="348"/>
      <c r="F100" s="314"/>
      <c r="G100" s="348"/>
      <c r="H100" s="419"/>
      <c r="I100" s="345">
        <f t="shared" si="5"/>
        <v>0</v>
      </c>
      <c r="J100" s="98"/>
      <c r="K100" s="98"/>
      <c r="L100" s="17"/>
      <c r="M100" s="17"/>
      <c r="N100" s="239">
        <v>18</v>
      </c>
      <c r="O100" s="17"/>
    </row>
    <row r="101" spans="1:15">
      <c r="A101" s="278">
        <v>19</v>
      </c>
      <c r="B101" s="81"/>
      <c r="C101" s="348"/>
      <c r="D101" s="314"/>
      <c r="E101" s="348"/>
      <c r="F101" s="314"/>
      <c r="G101" s="348"/>
      <c r="H101" s="419"/>
      <c r="I101" s="345">
        <f t="shared" si="5"/>
        <v>0</v>
      </c>
      <c r="J101" s="98"/>
      <c r="K101" s="98"/>
      <c r="L101" s="17"/>
      <c r="M101" s="17"/>
      <c r="N101" s="239">
        <v>19</v>
      </c>
      <c r="O101" s="17"/>
    </row>
    <row r="102" spans="1:15">
      <c r="A102" s="278">
        <v>20</v>
      </c>
      <c r="B102" s="81"/>
      <c r="C102" s="348"/>
      <c r="D102" s="314"/>
      <c r="E102" s="348"/>
      <c r="F102" s="314"/>
      <c r="G102" s="348"/>
      <c r="H102" s="310"/>
      <c r="I102" s="345">
        <f t="shared" si="5"/>
        <v>0</v>
      </c>
      <c r="J102" s="98"/>
      <c r="K102" s="98"/>
      <c r="L102" s="17"/>
      <c r="M102" s="17"/>
      <c r="N102" s="239">
        <v>20</v>
      </c>
      <c r="O102" s="17"/>
    </row>
    <row r="103" spans="1:15">
      <c r="A103" s="278">
        <v>21</v>
      </c>
      <c r="B103" s="420"/>
      <c r="C103" s="364"/>
      <c r="D103" s="314"/>
      <c r="E103" s="364"/>
      <c r="F103" s="314"/>
      <c r="G103" s="364"/>
      <c r="H103" s="315"/>
      <c r="I103" s="345">
        <f t="shared" si="5"/>
        <v>0</v>
      </c>
      <c r="J103" s="428"/>
      <c r="K103" s="417"/>
      <c r="L103" s="17"/>
      <c r="M103" s="17"/>
      <c r="N103" s="239">
        <v>21</v>
      </c>
      <c r="O103" s="17"/>
    </row>
    <row r="104" spans="1:15">
      <c r="A104" s="278" t="s">
        <v>592</v>
      </c>
      <c r="B104" s="420"/>
      <c r="C104" s="364"/>
      <c r="D104" s="314"/>
      <c r="E104" s="364"/>
      <c r="F104" s="314"/>
      <c r="G104" s="364"/>
      <c r="H104" s="315"/>
      <c r="I104" s="345">
        <f t="shared" si="5"/>
        <v>0</v>
      </c>
      <c r="J104" s="428"/>
      <c r="K104" s="417"/>
      <c r="L104" s="17"/>
      <c r="M104" s="17"/>
      <c r="N104" s="239" t="s">
        <v>592</v>
      </c>
      <c r="O104" s="17"/>
    </row>
    <row r="105" spans="1:15">
      <c r="A105" s="278">
        <v>23</v>
      </c>
      <c r="B105" s="81"/>
      <c r="C105" s="364"/>
      <c r="D105" s="78"/>
      <c r="E105" s="364"/>
      <c r="F105" s="78"/>
      <c r="G105" s="364"/>
      <c r="H105" s="429"/>
      <c r="I105" s="345">
        <f t="shared" si="5"/>
        <v>0</v>
      </c>
      <c r="J105" s="98"/>
      <c r="K105" s="98"/>
      <c r="L105" s="17"/>
      <c r="M105" s="17"/>
      <c r="N105" s="239">
        <v>23</v>
      </c>
      <c r="O105" s="17"/>
    </row>
    <row r="106" spans="1:15">
      <c r="A106" s="278">
        <v>24</v>
      </c>
      <c r="B106" s="656" t="s">
        <v>2202</v>
      </c>
      <c r="C106" s="251">
        <f>SUM(C96:C105)</f>
        <v>0</v>
      </c>
      <c r="D106" s="248"/>
      <c r="E106" s="251">
        <f>SUM(E96:E105)</f>
        <v>0</v>
      </c>
      <c r="F106" s="248"/>
      <c r="G106" s="251">
        <f>SUM(G96:G105)</f>
        <v>0</v>
      </c>
      <c r="H106" s="249">
        <f>SUM(H96:H105)</f>
        <v>0</v>
      </c>
      <c r="I106" s="421">
        <f t="shared" si="5"/>
        <v>0</v>
      </c>
      <c r="J106" s="422"/>
      <c r="K106" s="417"/>
      <c r="L106" s="17"/>
      <c r="M106" s="17"/>
      <c r="N106" s="239">
        <v>24</v>
      </c>
      <c r="O106" s="17"/>
    </row>
    <row r="107" spans="1:15">
      <c r="A107" s="278">
        <v>25</v>
      </c>
      <c r="B107" s="411" t="s">
        <v>2203</v>
      </c>
      <c r="C107" s="423"/>
      <c r="D107" s="424"/>
      <c r="E107" s="423"/>
      <c r="F107" s="424"/>
      <c r="G107" s="423"/>
      <c r="H107" s="425"/>
      <c r="I107" s="426"/>
      <c r="J107" s="427"/>
      <c r="K107" s="98"/>
      <c r="L107" s="17"/>
      <c r="M107" s="17"/>
      <c r="N107" s="239">
        <v>25</v>
      </c>
      <c r="O107" s="17"/>
    </row>
    <row r="108" spans="1:15">
      <c r="A108" s="278">
        <v>26</v>
      </c>
      <c r="B108" s="293" t="s">
        <v>2198</v>
      </c>
      <c r="C108" s="348"/>
      <c r="D108" s="78"/>
      <c r="E108" s="348"/>
      <c r="F108" s="78"/>
      <c r="G108" s="348"/>
      <c r="H108" s="419"/>
      <c r="I108" s="345">
        <f t="shared" ref="I108:I118" si="6">C108+E108-G108+H108</f>
        <v>0</v>
      </c>
      <c r="J108" s="98"/>
      <c r="K108" s="98"/>
      <c r="L108" s="17"/>
      <c r="M108" s="17"/>
      <c r="N108" s="239">
        <v>26</v>
      </c>
      <c r="O108" s="17"/>
    </row>
    <row r="109" spans="1:15">
      <c r="A109" s="278">
        <v>27</v>
      </c>
      <c r="B109" s="293" t="s">
        <v>2199</v>
      </c>
      <c r="C109" s="348"/>
      <c r="D109" s="78"/>
      <c r="E109" s="348"/>
      <c r="F109" s="78"/>
      <c r="G109" s="348"/>
      <c r="H109" s="419"/>
      <c r="I109" s="345">
        <f t="shared" si="6"/>
        <v>0</v>
      </c>
      <c r="J109" s="98"/>
      <c r="K109" s="98"/>
      <c r="L109" s="17"/>
      <c r="M109" s="17"/>
      <c r="N109" s="239">
        <v>27</v>
      </c>
      <c r="O109" s="17"/>
    </row>
    <row r="110" spans="1:15">
      <c r="A110" s="278">
        <v>28</v>
      </c>
      <c r="B110" s="293" t="s">
        <v>2200</v>
      </c>
      <c r="C110" s="348"/>
      <c r="D110" s="78"/>
      <c r="E110" s="348"/>
      <c r="F110" s="78"/>
      <c r="G110" s="348"/>
      <c r="H110" s="419"/>
      <c r="I110" s="345">
        <f t="shared" si="6"/>
        <v>0</v>
      </c>
      <c r="J110" s="98"/>
      <c r="K110" s="98"/>
      <c r="L110" s="17"/>
      <c r="M110" s="17"/>
      <c r="N110" s="239">
        <v>28</v>
      </c>
      <c r="O110" s="17"/>
    </row>
    <row r="111" spans="1:15">
      <c r="A111" s="278">
        <v>29</v>
      </c>
      <c r="B111" s="293" t="s">
        <v>2198</v>
      </c>
      <c r="C111" s="348"/>
      <c r="D111" s="78"/>
      <c r="E111" s="348"/>
      <c r="F111" s="78"/>
      <c r="G111" s="348"/>
      <c r="H111" s="419"/>
      <c r="I111" s="345">
        <f t="shared" si="6"/>
        <v>0</v>
      </c>
      <c r="J111" s="98"/>
      <c r="K111" s="98"/>
      <c r="L111" s="17"/>
      <c r="M111" s="17"/>
      <c r="N111" s="239">
        <v>29</v>
      </c>
      <c r="O111" s="17"/>
    </row>
    <row r="112" spans="1:15">
      <c r="A112" s="278">
        <v>30</v>
      </c>
      <c r="B112" s="81"/>
      <c r="C112" s="348"/>
      <c r="D112" s="78"/>
      <c r="E112" s="348"/>
      <c r="F112" s="78"/>
      <c r="G112" s="348"/>
      <c r="H112" s="419"/>
      <c r="I112" s="345">
        <f t="shared" si="6"/>
        <v>0</v>
      </c>
      <c r="J112" s="98"/>
      <c r="K112" s="98"/>
      <c r="L112" s="17"/>
      <c r="M112" s="17"/>
      <c r="N112" s="239">
        <v>30</v>
      </c>
      <c r="O112" s="17"/>
    </row>
    <row r="113" spans="1:15">
      <c r="A113" s="278">
        <v>31</v>
      </c>
      <c r="B113" s="81"/>
      <c r="C113" s="348"/>
      <c r="D113" s="78"/>
      <c r="E113" s="348"/>
      <c r="F113" s="78"/>
      <c r="G113" s="348"/>
      <c r="H113" s="419"/>
      <c r="I113" s="345">
        <f t="shared" si="6"/>
        <v>0</v>
      </c>
      <c r="J113" s="98"/>
      <c r="K113" s="98"/>
      <c r="L113" s="17"/>
      <c r="M113" s="17"/>
      <c r="N113" s="239">
        <v>31</v>
      </c>
      <c r="O113" s="17"/>
    </row>
    <row r="114" spans="1:15">
      <c r="A114" s="278">
        <v>32</v>
      </c>
      <c r="B114" s="81"/>
      <c r="C114" s="348"/>
      <c r="D114" s="78"/>
      <c r="E114" s="348"/>
      <c r="F114" s="78"/>
      <c r="G114" s="348"/>
      <c r="H114" s="419"/>
      <c r="I114" s="345">
        <f t="shared" si="6"/>
        <v>0</v>
      </c>
      <c r="J114" s="98"/>
      <c r="K114" s="98"/>
      <c r="L114" s="17"/>
      <c r="M114" s="17"/>
      <c r="N114" s="239">
        <v>32</v>
      </c>
      <c r="O114" s="17"/>
    </row>
    <row r="115" spans="1:15">
      <c r="A115" s="278">
        <v>33</v>
      </c>
      <c r="B115" s="81"/>
      <c r="C115" s="348"/>
      <c r="D115" s="78"/>
      <c r="E115" s="348"/>
      <c r="F115" s="78"/>
      <c r="G115" s="348"/>
      <c r="H115" s="419"/>
      <c r="I115" s="345">
        <f t="shared" si="6"/>
        <v>0</v>
      </c>
      <c r="J115" s="98"/>
      <c r="K115" s="98"/>
      <c r="L115" s="17"/>
      <c r="M115" s="17"/>
      <c r="N115" s="239">
        <v>33</v>
      </c>
      <c r="O115" s="17"/>
    </row>
    <row r="116" spans="1:15">
      <c r="A116" s="278">
        <v>34</v>
      </c>
      <c r="B116" s="81"/>
      <c r="C116" s="348"/>
      <c r="D116" s="78"/>
      <c r="E116" s="348"/>
      <c r="F116" s="78"/>
      <c r="G116" s="348"/>
      <c r="H116" s="419"/>
      <c r="I116" s="345">
        <f t="shared" si="6"/>
        <v>0</v>
      </c>
      <c r="J116" s="98"/>
      <c r="K116" s="98"/>
      <c r="L116" s="17"/>
      <c r="M116" s="17"/>
      <c r="N116" s="239">
        <v>34</v>
      </c>
      <c r="O116" s="17"/>
    </row>
    <row r="117" spans="1:15">
      <c r="A117" s="278">
        <v>35</v>
      </c>
      <c r="B117" s="81"/>
      <c r="C117" s="348"/>
      <c r="D117" s="78"/>
      <c r="E117" s="348"/>
      <c r="F117" s="78"/>
      <c r="G117" s="348"/>
      <c r="H117" s="419"/>
      <c r="I117" s="345">
        <f t="shared" si="6"/>
        <v>0</v>
      </c>
      <c r="J117" s="98"/>
      <c r="K117" s="98"/>
      <c r="L117" s="17"/>
      <c r="M117" s="17"/>
      <c r="N117" s="239">
        <v>35</v>
      </c>
      <c r="O117" s="17"/>
    </row>
    <row r="118" spans="1:15">
      <c r="A118" s="278">
        <v>36</v>
      </c>
      <c r="B118" s="656" t="s">
        <v>2202</v>
      </c>
      <c r="C118" s="251">
        <f>SUM(C108:C117)</f>
        <v>0</v>
      </c>
      <c r="D118" s="248"/>
      <c r="E118" s="251">
        <f>SUM(E108:E117)</f>
        <v>0</v>
      </c>
      <c r="F118" s="248"/>
      <c r="G118" s="251">
        <f>SUM(G108:G117)</f>
        <v>0</v>
      </c>
      <c r="H118" s="249">
        <f>SUM(H108:H117)</f>
        <v>0</v>
      </c>
      <c r="I118" s="421">
        <f t="shared" si="6"/>
        <v>0</v>
      </c>
      <c r="J118" s="422"/>
      <c r="K118" s="417"/>
      <c r="L118" s="17"/>
      <c r="M118" s="17"/>
      <c r="N118" s="239">
        <v>36</v>
      </c>
      <c r="O118" s="17"/>
    </row>
    <row r="119" spans="1:15">
      <c r="A119" s="278">
        <v>37</v>
      </c>
      <c r="B119" s="411" t="s">
        <v>2204</v>
      </c>
      <c r="C119" s="423"/>
      <c r="D119" s="424"/>
      <c r="E119" s="423"/>
      <c r="F119" s="424"/>
      <c r="G119" s="423"/>
      <c r="H119" s="425"/>
      <c r="I119" s="426"/>
      <c r="J119" s="427"/>
      <c r="K119" s="98"/>
      <c r="L119" s="17"/>
      <c r="M119" s="17"/>
      <c r="N119" s="239">
        <v>37</v>
      </c>
      <c r="O119" s="17"/>
    </row>
    <row r="120" spans="1:15">
      <c r="A120" s="278">
        <v>38</v>
      </c>
      <c r="B120" s="293" t="s">
        <v>2198</v>
      </c>
      <c r="C120" s="364"/>
      <c r="D120" s="78"/>
      <c r="E120" s="364"/>
      <c r="F120" s="78"/>
      <c r="G120" s="364"/>
      <c r="H120" s="429"/>
      <c r="I120" s="396">
        <f t="shared" ref="I120:I128" si="7">C120+E120-G120+H120</f>
        <v>0</v>
      </c>
      <c r="J120" s="98"/>
      <c r="K120" s="98"/>
      <c r="L120" s="17"/>
      <c r="M120" s="17"/>
      <c r="N120" s="239">
        <v>38</v>
      </c>
      <c r="O120" s="17"/>
    </row>
    <row r="121" spans="1:15">
      <c r="A121" s="278">
        <v>39</v>
      </c>
      <c r="B121" s="293" t="s">
        <v>2199</v>
      </c>
      <c r="C121" s="348"/>
      <c r="D121" s="78"/>
      <c r="E121" s="348"/>
      <c r="F121" s="78"/>
      <c r="G121" s="348"/>
      <c r="H121" s="419"/>
      <c r="I121" s="345">
        <f t="shared" si="7"/>
        <v>0</v>
      </c>
      <c r="J121" s="98"/>
      <c r="K121" s="98"/>
      <c r="L121" s="17"/>
      <c r="M121" s="17"/>
      <c r="N121" s="239">
        <v>39</v>
      </c>
      <c r="O121" s="17"/>
    </row>
    <row r="122" spans="1:15">
      <c r="A122" s="278">
        <v>40</v>
      </c>
      <c r="B122" s="293" t="s">
        <v>2200</v>
      </c>
      <c r="C122" s="348"/>
      <c r="D122" s="78"/>
      <c r="E122" s="348"/>
      <c r="F122" s="78"/>
      <c r="G122" s="348"/>
      <c r="H122" s="419"/>
      <c r="I122" s="345">
        <f t="shared" si="7"/>
        <v>0</v>
      </c>
      <c r="J122" s="98"/>
      <c r="K122" s="98"/>
      <c r="L122" s="17"/>
      <c r="M122" s="17"/>
      <c r="N122" s="239">
        <v>40</v>
      </c>
      <c r="O122" s="17"/>
    </row>
    <row r="123" spans="1:15">
      <c r="A123" s="278">
        <v>41</v>
      </c>
      <c r="B123" s="293" t="s">
        <v>2201</v>
      </c>
      <c r="C123" s="348"/>
      <c r="D123" s="78"/>
      <c r="E123" s="348"/>
      <c r="F123" s="78"/>
      <c r="G123" s="348"/>
      <c r="H123" s="419"/>
      <c r="I123" s="345">
        <f t="shared" si="7"/>
        <v>0</v>
      </c>
      <c r="J123" s="98"/>
      <c r="K123" s="98"/>
      <c r="L123" s="17"/>
      <c r="M123" s="17"/>
      <c r="N123" s="239">
        <v>41</v>
      </c>
      <c r="O123" s="17"/>
    </row>
    <row r="124" spans="1:15">
      <c r="A124" s="278">
        <v>42</v>
      </c>
      <c r="B124" s="81"/>
      <c r="C124" s="348"/>
      <c r="D124" s="78"/>
      <c r="E124" s="348"/>
      <c r="F124" s="78"/>
      <c r="G124" s="348"/>
      <c r="H124" s="419"/>
      <c r="I124" s="345">
        <f t="shared" si="7"/>
        <v>0</v>
      </c>
      <c r="J124" s="98"/>
      <c r="K124" s="98"/>
      <c r="L124" s="17"/>
      <c r="M124" s="17"/>
      <c r="N124" s="239">
        <v>42</v>
      </c>
      <c r="O124" s="17"/>
    </row>
    <row r="125" spans="1:15">
      <c r="A125" s="278">
        <v>43</v>
      </c>
      <c r="B125" s="81"/>
      <c r="C125" s="348"/>
      <c r="D125" s="78"/>
      <c r="E125" s="348"/>
      <c r="F125" s="78"/>
      <c r="G125" s="348"/>
      <c r="H125" s="419"/>
      <c r="I125" s="345">
        <f t="shared" si="7"/>
        <v>0</v>
      </c>
      <c r="J125" s="98"/>
      <c r="K125" s="98"/>
      <c r="L125" s="17"/>
      <c r="M125" s="17"/>
      <c r="N125" s="239">
        <v>43</v>
      </c>
      <c r="O125" s="17"/>
    </row>
    <row r="126" spans="1:15">
      <c r="A126" s="278">
        <v>44</v>
      </c>
      <c r="B126" s="81"/>
      <c r="C126" s="348"/>
      <c r="D126" s="78"/>
      <c r="E126" s="348"/>
      <c r="F126" s="78"/>
      <c r="G126" s="348"/>
      <c r="H126" s="419"/>
      <c r="I126" s="345">
        <f t="shared" si="7"/>
        <v>0</v>
      </c>
      <c r="J126" s="98"/>
      <c r="K126" s="98"/>
      <c r="L126" s="17"/>
      <c r="M126" s="17"/>
      <c r="N126" s="239">
        <v>44</v>
      </c>
      <c r="O126" s="17"/>
    </row>
    <row r="127" spans="1:15">
      <c r="A127" s="278">
        <v>45</v>
      </c>
      <c r="B127" s="81"/>
      <c r="C127" s="348"/>
      <c r="D127" s="78"/>
      <c r="E127" s="348"/>
      <c r="F127" s="78"/>
      <c r="G127" s="348"/>
      <c r="H127" s="419"/>
      <c r="I127" s="345">
        <f t="shared" si="7"/>
        <v>0</v>
      </c>
      <c r="J127" s="98"/>
      <c r="K127" s="98"/>
      <c r="L127" s="17"/>
      <c r="M127" s="17"/>
      <c r="N127" s="239">
        <v>45</v>
      </c>
      <c r="O127" s="17"/>
    </row>
    <row r="128" spans="1:15">
      <c r="A128" s="278">
        <v>46</v>
      </c>
      <c r="B128" s="81"/>
      <c r="C128" s="348"/>
      <c r="D128" s="78"/>
      <c r="E128" s="348"/>
      <c r="F128" s="78"/>
      <c r="G128" s="348"/>
      <c r="H128" s="419"/>
      <c r="I128" s="345">
        <f t="shared" si="7"/>
        <v>0</v>
      </c>
      <c r="J128" s="98"/>
      <c r="K128" s="98"/>
      <c r="L128" s="17"/>
      <c r="M128" s="17"/>
      <c r="N128" s="239">
        <v>46</v>
      </c>
      <c r="O128" s="17"/>
    </row>
    <row r="129" spans="1:15">
      <c r="A129" s="278">
        <v>47</v>
      </c>
      <c r="B129" s="656" t="s">
        <v>2202</v>
      </c>
      <c r="C129" s="251">
        <f>SUM(C120:C128)</f>
        <v>0</v>
      </c>
      <c r="D129" s="248"/>
      <c r="E129" s="251">
        <f>SUM(E120:E128)</f>
        <v>0</v>
      </c>
      <c r="F129" s="248"/>
      <c r="G129" s="251">
        <f>SUM(G120:G128)</f>
        <v>0</v>
      </c>
      <c r="H129" s="249">
        <f>SUM(H120:H128)</f>
        <v>0</v>
      </c>
      <c r="I129" s="250">
        <f>SUM(I120:I128)</f>
        <v>0</v>
      </c>
      <c r="J129" s="244"/>
      <c r="K129" s="98"/>
      <c r="L129" s="17"/>
      <c r="M129" s="17"/>
      <c r="N129" s="239">
        <v>47</v>
      </c>
      <c r="O129" s="17"/>
    </row>
    <row r="130" spans="1:15" ht="15.75" thickBot="1">
      <c r="A130" s="286">
        <v>48</v>
      </c>
      <c r="B130" s="657" t="s">
        <v>172</v>
      </c>
      <c r="C130" s="430">
        <f>C94+C106+C118+C129</f>
        <v>0</v>
      </c>
      <c r="D130" s="431"/>
      <c r="E130" s="430">
        <f>E94+E106+E118+E129</f>
        <v>0</v>
      </c>
      <c r="F130" s="431"/>
      <c r="G130" s="430">
        <f>G94+G106+G118+G129</f>
        <v>0</v>
      </c>
      <c r="H130" s="324">
        <f>H94+H106+H118+H129</f>
        <v>0</v>
      </c>
      <c r="I130" s="432">
        <f>C130+E130-G130+H130</f>
        <v>0</v>
      </c>
      <c r="J130" s="322"/>
      <c r="K130" s="322"/>
      <c r="L130" s="113"/>
      <c r="M130" s="113"/>
      <c r="N130" s="259">
        <v>48</v>
      </c>
      <c r="O130" s="17"/>
    </row>
    <row r="131" spans="1:15">
      <c r="A131" s="17"/>
      <c r="B131" s="17"/>
      <c r="C131" s="17"/>
      <c r="D131" s="17"/>
      <c r="E131" s="17"/>
      <c r="F131" s="17"/>
      <c r="G131" s="17"/>
      <c r="H131" s="17"/>
      <c r="I131" s="17"/>
      <c r="J131" s="17"/>
      <c r="K131" s="17"/>
      <c r="L131" s="17"/>
      <c r="M131" s="17"/>
      <c r="N131" s="292"/>
      <c r="O131" s="17"/>
    </row>
    <row r="132" spans="1:15" ht="15.75">
      <c r="A132" s="115" t="s">
        <v>2205</v>
      </c>
      <c r="B132" s="69"/>
      <c r="C132" s="69"/>
      <c r="D132" s="17"/>
      <c r="E132" s="69"/>
      <c r="F132" s="69"/>
      <c r="G132" s="69"/>
      <c r="H132" s="69"/>
      <c r="I132" s="115" t="str">
        <f>A132</f>
        <v>FERC FORM NO.1 (ED.  12-89) NYPSC Modified-96</v>
      </c>
      <c r="J132" s="69"/>
      <c r="K132" s="17"/>
      <c r="L132" s="69"/>
      <c r="M132" s="69" t="s">
        <v>2206</v>
      </c>
      <c r="N132" s="69"/>
      <c r="O132" s="17"/>
    </row>
    <row r="133" spans="1:15">
      <c r="A133" s="69" t="s">
        <v>2210</v>
      </c>
      <c r="B133" s="69"/>
      <c r="C133" s="69"/>
      <c r="D133" s="69"/>
      <c r="E133" s="69"/>
      <c r="F133" s="69"/>
      <c r="G133" s="69"/>
      <c r="H133" s="69"/>
      <c r="I133" s="69" t="s">
        <v>2211</v>
      </c>
      <c r="J133" s="69"/>
      <c r="K133" s="69"/>
      <c r="L133" s="69"/>
      <c r="M133" s="69"/>
      <c r="N133" s="69"/>
    </row>
  </sheetData>
  <printOptions horizontalCentered="1" verticalCentered="1"/>
  <pageMargins left="0.5" right="0.5" top="0.5" bottom="0.5" header="0.5" footer="0.5"/>
  <pageSetup scale="70" orientation="portrait" r:id="rId1"/>
  <headerFooter alignWithMargins="0"/>
  <rowBreaks count="1" manualBreakCount="1">
    <brk id="66" max="16383" man="1"/>
  </rowBreaks>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8"/>
  <sheetViews>
    <sheetView defaultGridColor="0" view="pageBreakPreview" topLeftCell="A62" colorId="22" zoomScale="60" zoomScaleNormal="100" workbookViewId="0"/>
  </sheetViews>
  <sheetFormatPr defaultColWidth="9.6640625" defaultRowHeight="15"/>
  <cols>
    <col min="1" max="1" width="4.6640625" style="1541" customWidth="1"/>
    <col min="2" max="2" width="49.33203125" style="1541" customWidth="1"/>
    <col min="3" max="3" width="16.6640625" style="1541" customWidth="1"/>
    <col min="4" max="4" width="7.6640625" style="1541" customWidth="1"/>
    <col min="5" max="7" width="16.6640625" style="1541" customWidth="1"/>
    <col min="8" max="16384" width="9.6640625" style="1541"/>
  </cols>
  <sheetData>
    <row r="1" spans="1:8">
      <c r="A1" s="2024" t="s">
        <v>1804</v>
      </c>
      <c r="B1" s="2025"/>
      <c r="C1" s="2027"/>
      <c r="D1" s="2025" t="s">
        <v>3296</v>
      </c>
      <c r="E1" s="2025"/>
      <c r="F1" s="2070" t="s">
        <v>1806</v>
      </c>
      <c r="G1" s="2118" t="s">
        <v>1807</v>
      </c>
      <c r="H1" s="1564"/>
    </row>
    <row r="2" spans="1:8">
      <c r="A2" s="1542" t="str">
        <f>'Data Sheet'!$C$25</f>
        <v>Orange &amp; Rockland Utilities, Inc</v>
      </c>
      <c r="C2" s="1594"/>
      <c r="D2" s="1541" t="s">
        <v>1159</v>
      </c>
      <c r="F2" s="2050" t="s">
        <v>1809</v>
      </c>
      <c r="G2" s="2084"/>
      <c r="H2" s="1564"/>
    </row>
    <row r="3" spans="1:8" ht="15" customHeight="1">
      <c r="A3" s="2030"/>
      <c r="B3" s="1602"/>
      <c r="C3" s="1594"/>
      <c r="D3" s="1541" t="s">
        <v>1160</v>
      </c>
      <c r="F3" s="1603" t="str">
        <f>'Data Sheet'!$C$40</f>
        <v>April 30, 2017</v>
      </c>
      <c r="G3" s="2033" t="str">
        <f>'Data Sheet'!$C$38</f>
        <v>December 31, 2016</v>
      </c>
      <c r="H3" s="1564"/>
    </row>
    <row r="4" spans="1:8" ht="15" customHeight="1">
      <c r="A4" s="2034" t="s">
        <v>2212</v>
      </c>
      <c r="B4" s="2035"/>
      <c r="C4" s="2036"/>
      <c r="D4" s="2036"/>
      <c r="E4" s="2036"/>
      <c r="F4" s="2036"/>
      <c r="G4" s="2037"/>
      <c r="H4" s="1564"/>
    </row>
    <row r="5" spans="1:8">
      <c r="A5" s="2039" t="s">
        <v>2405</v>
      </c>
      <c r="B5" s="1541" t="s">
        <v>2213</v>
      </c>
      <c r="G5" s="2029"/>
      <c r="H5" s="1564"/>
    </row>
    <row r="6" spans="1:8">
      <c r="A6" s="2039" t="s">
        <v>2322</v>
      </c>
      <c r="B6" s="1541" t="s">
        <v>2214</v>
      </c>
      <c r="G6" s="2029"/>
      <c r="H6" s="1564"/>
    </row>
    <row r="7" spans="1:8">
      <c r="A7" s="2642" t="s">
        <v>2323</v>
      </c>
      <c r="B7" s="3567" t="s">
        <v>4626</v>
      </c>
      <c r="C7" s="3567"/>
      <c r="D7" s="3567"/>
      <c r="E7" s="3567"/>
      <c r="F7" s="3567"/>
      <c r="G7" s="3568"/>
      <c r="H7" s="1564"/>
    </row>
    <row r="8" spans="1:8">
      <c r="A8" s="2643"/>
      <c r="B8" s="3569"/>
      <c r="C8" s="3569"/>
      <c r="D8" s="3569"/>
      <c r="E8" s="3569"/>
      <c r="F8" s="3569"/>
      <c r="G8" s="3570"/>
      <c r="H8" s="1564"/>
    </row>
    <row r="9" spans="1:8">
      <c r="A9" s="2122"/>
      <c r="B9" s="2050"/>
      <c r="C9" s="2046" t="s">
        <v>1841</v>
      </c>
      <c r="D9" s="2119" t="s">
        <v>544</v>
      </c>
      <c r="E9" s="2035"/>
      <c r="F9" s="2050"/>
      <c r="G9" s="2176" t="s">
        <v>1841</v>
      </c>
      <c r="H9" s="1564"/>
    </row>
    <row r="10" spans="1:8">
      <c r="A10" s="2122"/>
      <c r="B10" s="2177" t="s">
        <v>2215</v>
      </c>
      <c r="C10" s="2046" t="s">
        <v>883</v>
      </c>
      <c r="D10" s="2177" t="s">
        <v>1843</v>
      </c>
      <c r="E10" s="2050"/>
      <c r="F10" s="2177" t="s">
        <v>541</v>
      </c>
      <c r="G10" s="2176" t="s">
        <v>2524</v>
      </c>
      <c r="H10" s="1564"/>
    </row>
    <row r="11" spans="1:8">
      <c r="A11" s="2122" t="s">
        <v>1733</v>
      </c>
      <c r="B11" s="2177" t="s">
        <v>2216</v>
      </c>
      <c r="C11" s="2046" t="s">
        <v>559</v>
      </c>
      <c r="D11" s="2177" t="s">
        <v>176</v>
      </c>
      <c r="E11" s="2046" t="s">
        <v>1845</v>
      </c>
      <c r="F11" s="2050"/>
      <c r="G11" s="2176"/>
      <c r="H11" s="1564"/>
    </row>
    <row r="12" spans="1:8">
      <c r="A12" s="2123" t="s">
        <v>1736</v>
      </c>
      <c r="B12" s="2125" t="s">
        <v>3026</v>
      </c>
      <c r="C12" s="2125" t="s">
        <v>3027</v>
      </c>
      <c r="D12" s="2125" t="s">
        <v>3028</v>
      </c>
      <c r="E12" s="2125" t="s">
        <v>3029</v>
      </c>
      <c r="F12" s="2119" t="s">
        <v>2353</v>
      </c>
      <c r="G12" s="2053" t="s">
        <v>2354</v>
      </c>
      <c r="H12" s="1564"/>
    </row>
    <row r="13" spans="1:8">
      <c r="A13" s="2122">
        <v>1</v>
      </c>
      <c r="B13" s="2046" t="s">
        <v>5023</v>
      </c>
      <c r="C13" s="2178">
        <v>-46</v>
      </c>
      <c r="D13" s="2179"/>
      <c r="E13" s="2178"/>
      <c r="F13" s="2178">
        <v>46.31</v>
      </c>
      <c r="G13" s="2180">
        <f t="shared" ref="G13:G21" si="0">+ROUND(C13,0)-ROUND(E13,0)+ROUND(F13,0)</f>
        <v>0</v>
      </c>
      <c r="H13" s="1564"/>
    </row>
    <row r="14" spans="1:8">
      <c r="A14" s="2122">
        <v>2</v>
      </c>
      <c r="B14" s="2050" t="s">
        <v>5024</v>
      </c>
      <c r="C14" s="2181">
        <v>1896</v>
      </c>
      <c r="D14" s="2179"/>
      <c r="E14" s="2181">
        <v>19344.510000000002</v>
      </c>
      <c r="F14" s="2181">
        <v>19088.510000000002</v>
      </c>
      <c r="G14" s="2182">
        <f t="shared" si="0"/>
        <v>1640</v>
      </c>
      <c r="H14" s="1564"/>
    </row>
    <row r="15" spans="1:8">
      <c r="A15" s="2122">
        <v>3</v>
      </c>
      <c r="B15" s="2050" t="s">
        <v>5025</v>
      </c>
      <c r="C15" s="2181">
        <v>690832</v>
      </c>
      <c r="D15" s="2179"/>
      <c r="E15" s="2181">
        <v>0</v>
      </c>
      <c r="F15" s="2181">
        <v>24008.98</v>
      </c>
      <c r="G15" s="2182">
        <f t="shared" si="0"/>
        <v>714841</v>
      </c>
      <c r="H15" s="1564"/>
    </row>
    <row r="16" spans="1:8">
      <c r="A16" s="2122">
        <v>4</v>
      </c>
      <c r="B16" s="2050" t="s">
        <v>5026</v>
      </c>
      <c r="C16" s="2181">
        <v>28318</v>
      </c>
      <c r="D16" s="2179"/>
      <c r="E16" s="2181">
        <v>307604.11</v>
      </c>
      <c r="F16" s="2181">
        <v>275687.74</v>
      </c>
      <c r="G16" s="2182">
        <f t="shared" si="0"/>
        <v>-3598</v>
      </c>
      <c r="H16" s="1564"/>
    </row>
    <row r="17" spans="1:8">
      <c r="A17" s="2122">
        <v>5</v>
      </c>
      <c r="B17" s="2050" t="s">
        <v>5027</v>
      </c>
      <c r="C17" s="2181">
        <v>4139257</v>
      </c>
      <c r="D17" s="2179"/>
      <c r="E17" s="2181">
        <v>6441168.8700000001</v>
      </c>
      <c r="F17" s="2181">
        <v>3844897.8199999989</v>
      </c>
      <c r="G17" s="2182">
        <f t="shared" si="0"/>
        <v>1542986</v>
      </c>
      <c r="H17" s="1564"/>
    </row>
    <row r="18" spans="1:8">
      <c r="A18" s="2122">
        <v>6</v>
      </c>
      <c r="B18" s="2050" t="s">
        <v>5028</v>
      </c>
      <c r="C18" s="2181">
        <v>886981</v>
      </c>
      <c r="D18" s="2179"/>
      <c r="E18" s="2181">
        <v>0</v>
      </c>
      <c r="F18" s="2181">
        <v>119247.1</v>
      </c>
      <c r="G18" s="2182">
        <f t="shared" si="0"/>
        <v>1006228</v>
      </c>
      <c r="H18" s="1564"/>
    </row>
    <row r="19" spans="1:8">
      <c r="A19" s="2122">
        <v>7</v>
      </c>
      <c r="B19" s="2050" t="s">
        <v>4799</v>
      </c>
      <c r="C19" s="2181">
        <v>-373061</v>
      </c>
      <c r="D19" s="2179"/>
      <c r="E19" s="2181"/>
      <c r="F19" s="2181">
        <v>0</v>
      </c>
      <c r="G19" s="2182">
        <f t="shared" si="0"/>
        <v>-373061</v>
      </c>
      <c r="H19" s="1564"/>
    </row>
    <row r="20" spans="1:8">
      <c r="A20" s="2122">
        <v>8</v>
      </c>
      <c r="B20" s="2050" t="s">
        <v>5029</v>
      </c>
      <c r="C20" s="2181">
        <v>0</v>
      </c>
      <c r="D20" s="2179"/>
      <c r="E20" s="2181"/>
      <c r="F20" s="2181"/>
      <c r="G20" s="2182">
        <f t="shared" si="0"/>
        <v>0</v>
      </c>
      <c r="H20" s="1564"/>
    </row>
    <row r="21" spans="1:8">
      <c r="A21" s="2122">
        <v>9</v>
      </c>
      <c r="B21" s="2050" t="s">
        <v>5030</v>
      </c>
      <c r="C21" s="2181">
        <v>0</v>
      </c>
      <c r="D21" s="2179"/>
      <c r="E21" s="2181"/>
      <c r="F21" s="2181"/>
      <c r="G21" s="2182">
        <f t="shared" si="0"/>
        <v>0</v>
      </c>
      <c r="H21" s="1564"/>
    </row>
    <row r="22" spans="1:8">
      <c r="A22" s="2122">
        <v>10</v>
      </c>
      <c r="B22" s="2050"/>
      <c r="C22" s="2181"/>
      <c r="D22" s="2179"/>
      <c r="E22" s="2181"/>
      <c r="F22" s="2181"/>
      <c r="G22" s="2182">
        <f t="shared" ref="G22:G57" si="1">C22-E22+F22</f>
        <v>0</v>
      </c>
      <c r="H22" s="1564"/>
    </row>
    <row r="23" spans="1:8">
      <c r="A23" s="2122">
        <v>11</v>
      </c>
      <c r="B23" s="2050"/>
      <c r="C23" s="2181"/>
      <c r="D23" s="2179"/>
      <c r="E23" s="2181"/>
      <c r="F23" s="2181"/>
      <c r="G23" s="2182">
        <f t="shared" si="1"/>
        <v>0</v>
      </c>
      <c r="H23" s="1564"/>
    </row>
    <row r="24" spans="1:8">
      <c r="A24" s="2122">
        <v>12</v>
      </c>
      <c r="B24" s="2050"/>
      <c r="C24" s="2181"/>
      <c r="D24" s="2179"/>
      <c r="E24" s="2181"/>
      <c r="F24" s="2181"/>
      <c r="G24" s="2182">
        <f t="shared" si="1"/>
        <v>0</v>
      </c>
      <c r="H24" s="1564"/>
    </row>
    <row r="25" spans="1:8">
      <c r="A25" s="2122">
        <v>13</v>
      </c>
      <c r="B25" s="2050"/>
      <c r="C25" s="2181"/>
      <c r="D25" s="2179"/>
      <c r="E25" s="2181"/>
      <c r="F25" s="2181"/>
      <c r="G25" s="2182">
        <f t="shared" si="1"/>
        <v>0</v>
      </c>
      <c r="H25" s="1564"/>
    </row>
    <row r="26" spans="1:8">
      <c r="A26" s="2122">
        <v>14</v>
      </c>
      <c r="B26" s="2050"/>
      <c r="C26" s="2181"/>
      <c r="D26" s="2179"/>
      <c r="E26" s="2181"/>
      <c r="F26" s="2181"/>
      <c r="G26" s="2182">
        <f t="shared" si="1"/>
        <v>0</v>
      </c>
      <c r="H26" s="1564"/>
    </row>
    <row r="27" spans="1:8">
      <c r="A27" s="2122">
        <v>15</v>
      </c>
      <c r="B27" s="2050"/>
      <c r="C27" s="2181"/>
      <c r="D27" s="2179"/>
      <c r="E27" s="2181"/>
      <c r="F27" s="2181"/>
      <c r="G27" s="2182">
        <f t="shared" si="1"/>
        <v>0</v>
      </c>
      <c r="H27" s="1564"/>
    </row>
    <row r="28" spans="1:8">
      <c r="A28" s="2122">
        <v>16</v>
      </c>
      <c r="B28" s="2050"/>
      <c r="C28" s="2181"/>
      <c r="D28" s="2179"/>
      <c r="E28" s="2181"/>
      <c r="F28" s="2181"/>
      <c r="G28" s="2182">
        <f t="shared" si="1"/>
        <v>0</v>
      </c>
      <c r="H28" s="1564"/>
    </row>
    <row r="29" spans="1:8">
      <c r="A29" s="2122">
        <v>17</v>
      </c>
      <c r="B29" s="2050"/>
      <c r="C29" s="2181"/>
      <c r="D29" s="2179"/>
      <c r="E29" s="2181"/>
      <c r="F29" s="2181"/>
      <c r="G29" s="2182">
        <f t="shared" si="1"/>
        <v>0</v>
      </c>
      <c r="H29" s="1564"/>
    </row>
    <row r="30" spans="1:8">
      <c r="A30" s="2122">
        <v>18</v>
      </c>
      <c r="B30" s="2050"/>
      <c r="C30" s="2181"/>
      <c r="D30" s="2179"/>
      <c r="E30" s="2181"/>
      <c r="F30" s="2181"/>
      <c r="G30" s="2182">
        <f t="shared" si="1"/>
        <v>0</v>
      </c>
      <c r="H30" s="1564"/>
    </row>
    <row r="31" spans="1:8">
      <c r="A31" s="2122">
        <v>19</v>
      </c>
      <c r="B31" s="2050"/>
      <c r="C31" s="2019"/>
      <c r="D31" s="1815"/>
      <c r="E31" s="2019"/>
      <c r="F31" s="2019"/>
      <c r="G31" s="2182">
        <f t="shared" si="1"/>
        <v>0</v>
      </c>
      <c r="H31" s="1564"/>
    </row>
    <row r="32" spans="1:8">
      <c r="A32" s="2122">
        <v>20</v>
      </c>
      <c r="B32" s="2050"/>
      <c r="C32" s="2019"/>
      <c r="D32" s="1815"/>
      <c r="E32" s="2019"/>
      <c r="F32" s="2019"/>
      <c r="G32" s="2182">
        <f t="shared" si="1"/>
        <v>0</v>
      </c>
      <c r="H32" s="1564"/>
    </row>
    <row r="33" spans="1:8">
      <c r="A33" s="2122">
        <v>21</v>
      </c>
      <c r="B33" s="2050"/>
      <c r="C33" s="2019"/>
      <c r="D33" s="1815"/>
      <c r="E33" s="2019"/>
      <c r="F33" s="2019"/>
      <c r="G33" s="2182">
        <f t="shared" si="1"/>
        <v>0</v>
      </c>
      <c r="H33" s="1564"/>
    </row>
    <row r="34" spans="1:8">
      <c r="A34" s="2122">
        <v>22</v>
      </c>
      <c r="B34" s="2050"/>
      <c r="C34" s="2019"/>
      <c r="D34" s="1815"/>
      <c r="E34" s="2019"/>
      <c r="F34" s="2019"/>
      <c r="G34" s="2182">
        <f t="shared" si="1"/>
        <v>0</v>
      </c>
      <c r="H34" s="1564"/>
    </row>
    <row r="35" spans="1:8">
      <c r="A35" s="2122">
        <v>23</v>
      </c>
      <c r="B35" s="2050"/>
      <c r="C35" s="2019"/>
      <c r="D35" s="1815"/>
      <c r="E35" s="2019"/>
      <c r="F35" s="2019"/>
      <c r="G35" s="2182">
        <f t="shared" si="1"/>
        <v>0</v>
      </c>
      <c r="H35" s="1564"/>
    </row>
    <row r="36" spans="1:8">
      <c r="A36" s="2122">
        <v>24</v>
      </c>
      <c r="B36" s="2050"/>
      <c r="C36" s="2019"/>
      <c r="D36" s="1815"/>
      <c r="E36" s="2019"/>
      <c r="F36" s="2019"/>
      <c r="G36" s="2182">
        <f t="shared" si="1"/>
        <v>0</v>
      </c>
      <c r="H36" s="1564"/>
    </row>
    <row r="37" spans="1:8">
      <c r="A37" s="2122">
        <v>25</v>
      </c>
      <c r="B37" s="2050"/>
      <c r="C37" s="2019"/>
      <c r="D37" s="1815"/>
      <c r="E37" s="2019"/>
      <c r="F37" s="2019"/>
      <c r="G37" s="2182">
        <f t="shared" si="1"/>
        <v>0</v>
      </c>
      <c r="H37" s="1564"/>
    </row>
    <row r="38" spans="1:8">
      <c r="A38" s="2122">
        <v>26</v>
      </c>
      <c r="B38" s="2050"/>
      <c r="C38" s="2019"/>
      <c r="D38" s="1815"/>
      <c r="E38" s="2019"/>
      <c r="F38" s="2019"/>
      <c r="G38" s="2182">
        <f t="shared" si="1"/>
        <v>0</v>
      </c>
      <c r="H38" s="1564"/>
    </row>
    <row r="39" spans="1:8">
      <c r="A39" s="2122">
        <v>27</v>
      </c>
      <c r="B39" s="2050"/>
      <c r="C39" s="2019"/>
      <c r="D39" s="1815"/>
      <c r="E39" s="2019"/>
      <c r="F39" s="2019"/>
      <c r="G39" s="2182">
        <f t="shared" si="1"/>
        <v>0</v>
      </c>
      <c r="H39" s="1564"/>
    </row>
    <row r="40" spans="1:8">
      <c r="A40" s="2122">
        <v>28</v>
      </c>
      <c r="B40" s="2050"/>
      <c r="C40" s="2019"/>
      <c r="D40" s="1815"/>
      <c r="E40" s="2019"/>
      <c r="F40" s="2019"/>
      <c r="G40" s="2182">
        <f t="shared" si="1"/>
        <v>0</v>
      </c>
      <c r="H40" s="1564"/>
    </row>
    <row r="41" spans="1:8">
      <c r="A41" s="2122">
        <v>29</v>
      </c>
      <c r="B41" s="2050"/>
      <c r="C41" s="2019"/>
      <c r="D41" s="1815"/>
      <c r="E41" s="2019"/>
      <c r="F41" s="2019"/>
      <c r="G41" s="2182">
        <f t="shared" si="1"/>
        <v>0</v>
      </c>
      <c r="H41" s="1564"/>
    </row>
    <row r="42" spans="1:8">
      <c r="A42" s="2122">
        <v>30</v>
      </c>
      <c r="B42" s="2050"/>
      <c r="C42" s="2019"/>
      <c r="D42" s="1815"/>
      <c r="E42" s="2019"/>
      <c r="F42" s="2019"/>
      <c r="G42" s="2182">
        <f t="shared" si="1"/>
        <v>0</v>
      </c>
      <c r="H42" s="1564"/>
    </row>
    <row r="43" spans="1:8">
      <c r="A43" s="2122">
        <v>31</v>
      </c>
      <c r="B43" s="2050"/>
      <c r="C43" s="2019"/>
      <c r="D43" s="1815"/>
      <c r="E43" s="2019"/>
      <c r="F43" s="2019"/>
      <c r="G43" s="2182">
        <f t="shared" si="1"/>
        <v>0</v>
      </c>
      <c r="H43" s="1564"/>
    </row>
    <row r="44" spans="1:8">
      <c r="A44" s="2122">
        <v>32</v>
      </c>
      <c r="B44" s="2050"/>
      <c r="C44" s="2019"/>
      <c r="D44" s="1815"/>
      <c r="E44" s="2019"/>
      <c r="F44" s="2019"/>
      <c r="G44" s="2182">
        <f t="shared" si="1"/>
        <v>0</v>
      </c>
      <c r="H44" s="1564"/>
    </row>
    <row r="45" spans="1:8">
      <c r="A45" s="2122">
        <v>33</v>
      </c>
      <c r="B45" s="2050"/>
      <c r="C45" s="2019"/>
      <c r="D45" s="1815"/>
      <c r="E45" s="2019"/>
      <c r="F45" s="2019"/>
      <c r="G45" s="2182">
        <f t="shared" si="1"/>
        <v>0</v>
      </c>
      <c r="H45" s="1564"/>
    </row>
    <row r="46" spans="1:8">
      <c r="A46" s="2122">
        <v>34</v>
      </c>
      <c r="B46" s="2050"/>
      <c r="C46" s="2019"/>
      <c r="D46" s="1815"/>
      <c r="E46" s="2019"/>
      <c r="F46" s="2019"/>
      <c r="G46" s="2182">
        <f t="shared" si="1"/>
        <v>0</v>
      </c>
      <c r="H46" s="1564"/>
    </row>
    <row r="47" spans="1:8">
      <c r="A47" s="2122">
        <v>35</v>
      </c>
      <c r="B47" s="2050"/>
      <c r="C47" s="2019"/>
      <c r="D47" s="1815"/>
      <c r="E47" s="2019"/>
      <c r="F47" s="2019"/>
      <c r="G47" s="2182">
        <f t="shared" si="1"/>
        <v>0</v>
      </c>
      <c r="H47" s="1564"/>
    </row>
    <row r="48" spans="1:8">
      <c r="A48" s="2122">
        <v>36</v>
      </c>
      <c r="B48" s="2050"/>
      <c r="C48" s="2019"/>
      <c r="D48" s="1815"/>
      <c r="E48" s="2019"/>
      <c r="F48" s="2019"/>
      <c r="G48" s="2182">
        <f t="shared" si="1"/>
        <v>0</v>
      </c>
      <c r="H48" s="1564"/>
    </row>
    <row r="49" spans="1:8">
      <c r="A49" s="2122">
        <v>37</v>
      </c>
      <c r="B49" s="2050"/>
      <c r="C49" s="2019"/>
      <c r="D49" s="1815"/>
      <c r="E49" s="2019"/>
      <c r="F49" s="2019"/>
      <c r="G49" s="2182">
        <f t="shared" si="1"/>
        <v>0</v>
      </c>
      <c r="H49" s="1564"/>
    </row>
    <row r="50" spans="1:8">
      <c r="A50" s="2122">
        <v>38</v>
      </c>
      <c r="B50" s="2050"/>
      <c r="C50" s="2019"/>
      <c r="D50" s="1815"/>
      <c r="E50" s="2019"/>
      <c r="F50" s="2019"/>
      <c r="G50" s="2182">
        <f t="shared" si="1"/>
        <v>0</v>
      </c>
      <c r="H50" s="1564"/>
    </row>
    <row r="51" spans="1:8">
      <c r="A51" s="2122">
        <v>39</v>
      </c>
      <c r="B51" s="2050"/>
      <c r="C51" s="2019"/>
      <c r="D51" s="1815"/>
      <c r="E51" s="2019"/>
      <c r="F51" s="2019"/>
      <c r="G51" s="2182">
        <f t="shared" si="1"/>
        <v>0</v>
      </c>
      <c r="H51" s="1564"/>
    </row>
    <row r="52" spans="1:8">
      <c r="A52" s="2122">
        <v>40</v>
      </c>
      <c r="B52" s="2050"/>
      <c r="C52" s="2019"/>
      <c r="D52" s="1815"/>
      <c r="E52" s="2019"/>
      <c r="F52" s="2019"/>
      <c r="G52" s="2182">
        <f t="shared" si="1"/>
        <v>0</v>
      </c>
      <c r="H52" s="1564"/>
    </row>
    <row r="53" spans="1:8">
      <c r="A53" s="2122">
        <v>41</v>
      </c>
      <c r="B53" s="2050"/>
      <c r="C53" s="2019"/>
      <c r="D53" s="1815"/>
      <c r="E53" s="2019"/>
      <c r="F53" s="2019"/>
      <c r="G53" s="2182">
        <f t="shared" si="1"/>
        <v>0</v>
      </c>
      <c r="H53" s="1564"/>
    </row>
    <row r="54" spans="1:8">
      <c r="A54" s="2122">
        <v>42</v>
      </c>
      <c r="B54" s="2050"/>
      <c r="C54" s="2019"/>
      <c r="D54" s="1815"/>
      <c r="E54" s="2019"/>
      <c r="F54" s="2019"/>
      <c r="G54" s="2182">
        <f t="shared" si="1"/>
        <v>0</v>
      </c>
      <c r="H54" s="1564"/>
    </row>
    <row r="55" spans="1:8">
      <c r="A55" s="2122">
        <v>43</v>
      </c>
      <c r="B55" s="2050"/>
      <c r="C55" s="2019"/>
      <c r="D55" s="1815"/>
      <c r="E55" s="2019"/>
      <c r="F55" s="2019"/>
      <c r="G55" s="2182">
        <f t="shared" si="1"/>
        <v>0</v>
      </c>
      <c r="H55" s="1564"/>
    </row>
    <row r="56" spans="1:8">
      <c r="A56" s="2122">
        <v>44</v>
      </c>
      <c r="B56" s="2050"/>
      <c r="C56" s="2019"/>
      <c r="D56" s="1815"/>
      <c r="E56" s="2019"/>
      <c r="F56" s="2019"/>
      <c r="G56" s="2182">
        <f t="shared" si="1"/>
        <v>0</v>
      </c>
      <c r="H56" s="1564"/>
    </row>
    <row r="57" spans="1:8">
      <c r="A57" s="2122">
        <v>45</v>
      </c>
      <c r="B57" s="2050"/>
      <c r="C57" s="2019"/>
      <c r="D57" s="1815"/>
      <c r="E57" s="2019"/>
      <c r="F57" s="2019"/>
      <c r="G57" s="2182">
        <f t="shared" si="1"/>
        <v>0</v>
      </c>
      <c r="H57" s="1564"/>
    </row>
    <row r="58" spans="1:8">
      <c r="A58" s="2122">
        <v>46</v>
      </c>
      <c r="B58" s="2050" t="s">
        <v>547</v>
      </c>
      <c r="C58" s="2019">
        <f>C119</f>
        <v>0</v>
      </c>
      <c r="D58" s="2183"/>
      <c r="E58" s="2019">
        <f>E119</f>
        <v>0</v>
      </c>
      <c r="F58" s="2019">
        <f>F119</f>
        <v>0</v>
      </c>
      <c r="G58" s="2182">
        <f>G119</f>
        <v>0</v>
      </c>
      <c r="H58" s="1564"/>
    </row>
    <row r="59" spans="1:8" ht="15.75" thickBot="1">
      <c r="A59" s="2184">
        <v>47</v>
      </c>
      <c r="B59" s="2185" t="s">
        <v>172</v>
      </c>
      <c r="C59" s="1980">
        <f>SUM(C13:C58)</f>
        <v>5374177</v>
      </c>
      <c r="D59" s="2186"/>
      <c r="E59" s="1980">
        <f>SUM(E13:E58)</f>
        <v>6768117.4900000002</v>
      </c>
      <c r="F59" s="1980">
        <f>SUM(F13:F58)</f>
        <v>4282976.459999999</v>
      </c>
      <c r="G59" s="1977">
        <f>SUM(G13:G58)</f>
        <v>2889036</v>
      </c>
      <c r="H59" s="1564"/>
    </row>
    <row r="60" spans="1:8">
      <c r="A60" s="2644" t="s">
        <v>4675</v>
      </c>
      <c r="B60" s="2639"/>
      <c r="C60" s="1641"/>
      <c r="E60" s="1641"/>
      <c r="F60" s="1641"/>
      <c r="G60" s="1641" t="s">
        <v>2217</v>
      </c>
      <c r="H60" s="1564"/>
    </row>
    <row r="61" spans="1:8">
      <c r="A61" s="1641" t="s">
        <v>2218</v>
      </c>
      <c r="B61" s="1641"/>
      <c r="C61" s="1641"/>
      <c r="D61" s="1641"/>
      <c r="E61" s="1641"/>
      <c r="F61" s="1641"/>
      <c r="G61" s="1641"/>
      <c r="H61" s="1564"/>
    </row>
    <row r="62" spans="1:8">
      <c r="H62" s="1564"/>
    </row>
    <row r="63" spans="1:8" ht="15.75">
      <c r="A63" s="2187" t="s">
        <v>567</v>
      </c>
      <c r="B63" s="1641"/>
      <c r="C63" s="1641"/>
      <c r="D63" s="1641"/>
      <c r="E63" s="1641"/>
      <c r="F63" s="1641"/>
      <c r="G63" s="1641"/>
      <c r="H63" s="1564"/>
    </row>
    <row r="64" spans="1:8">
      <c r="H64" s="1564"/>
    </row>
    <row r="65" spans="1:8" ht="15.75" thickBot="1">
      <c r="A65" s="1541" t="str">
        <f>'Data Sheet'!$C$22</f>
        <v>Please fill in the following:</v>
      </c>
      <c r="F65" s="2188">
        <f>'Data Sheet'!$C$37</f>
        <v>0</v>
      </c>
      <c r="G65" s="1541">
        <f>'Data Sheet'!$C$35</f>
        <v>0</v>
      </c>
      <c r="H65" s="1564"/>
    </row>
    <row r="66" spans="1:8">
      <c r="A66" s="2189"/>
      <c r="B66" s="2190"/>
      <c r="C66" s="2190"/>
      <c r="D66" s="2190"/>
      <c r="E66" s="2190"/>
      <c r="F66" s="2190"/>
      <c r="G66" s="2191"/>
      <c r="H66" s="1564"/>
    </row>
    <row r="67" spans="1:8">
      <c r="A67" s="2192" t="s">
        <v>2212</v>
      </c>
      <c r="B67" s="1641"/>
      <c r="C67" s="1641"/>
      <c r="D67" s="1641"/>
      <c r="E67" s="1641"/>
      <c r="F67" s="1641"/>
      <c r="G67" s="2193"/>
      <c r="H67" s="1564"/>
    </row>
    <row r="68" spans="1:8">
      <c r="A68" s="2039"/>
      <c r="G68" s="2029"/>
      <c r="H68" s="1564"/>
    </row>
    <row r="69" spans="1:8">
      <c r="A69" s="2194"/>
      <c r="B69" s="2041"/>
      <c r="C69" s="2195" t="s">
        <v>1841</v>
      </c>
      <c r="D69" s="2078" t="s">
        <v>544</v>
      </c>
      <c r="E69" s="2036"/>
      <c r="F69" s="2041"/>
      <c r="G69" s="2196" t="s">
        <v>1841</v>
      </c>
      <c r="H69" s="1564"/>
    </row>
    <row r="70" spans="1:8">
      <c r="A70" s="2122"/>
      <c r="B70" s="2177" t="s">
        <v>2215</v>
      </c>
      <c r="C70" s="2046" t="s">
        <v>883</v>
      </c>
      <c r="D70" s="2177" t="s">
        <v>1843</v>
      </c>
      <c r="E70" s="2050"/>
      <c r="F70" s="2177" t="s">
        <v>541</v>
      </c>
      <c r="G70" s="2176" t="s">
        <v>2524</v>
      </c>
      <c r="H70" s="1564"/>
    </row>
    <row r="71" spans="1:8">
      <c r="A71" s="2122" t="s">
        <v>1733</v>
      </c>
      <c r="B71" s="2177" t="s">
        <v>2216</v>
      </c>
      <c r="C71" s="2046" t="s">
        <v>559</v>
      </c>
      <c r="D71" s="2177" t="s">
        <v>176</v>
      </c>
      <c r="E71" s="2046" t="s">
        <v>1845</v>
      </c>
      <c r="F71" s="2050"/>
      <c r="G71" s="2176"/>
      <c r="H71" s="1564"/>
    </row>
    <row r="72" spans="1:8">
      <c r="A72" s="2123" t="s">
        <v>1736</v>
      </c>
      <c r="B72" s="2125" t="s">
        <v>3026</v>
      </c>
      <c r="C72" s="2125" t="s">
        <v>3027</v>
      </c>
      <c r="D72" s="2125" t="s">
        <v>3028</v>
      </c>
      <c r="E72" s="2125" t="s">
        <v>3029</v>
      </c>
      <c r="F72" s="2119" t="s">
        <v>2353</v>
      </c>
      <c r="G72" s="2053" t="s">
        <v>2354</v>
      </c>
      <c r="H72" s="1564"/>
    </row>
    <row r="73" spans="1:8">
      <c r="A73" s="2122">
        <v>1</v>
      </c>
      <c r="B73" s="2046"/>
      <c r="C73" s="2181"/>
      <c r="D73" s="2197"/>
      <c r="E73" s="2181"/>
      <c r="F73" s="2181"/>
      <c r="G73" s="2180">
        <f t="shared" ref="G73:G118" si="2">C73-E73+F73</f>
        <v>0</v>
      </c>
      <c r="H73" s="1564"/>
    </row>
    <row r="74" spans="1:8">
      <c r="A74" s="2122">
        <v>2</v>
      </c>
      <c r="B74" s="2050"/>
      <c r="C74" s="2181"/>
      <c r="D74" s="2197"/>
      <c r="E74" s="2181"/>
      <c r="F74" s="2181"/>
      <c r="G74" s="2182">
        <f t="shared" si="2"/>
        <v>0</v>
      </c>
      <c r="H74" s="1564"/>
    </row>
    <row r="75" spans="1:8">
      <c r="A75" s="2122">
        <v>3</v>
      </c>
      <c r="B75" s="2050"/>
      <c r="C75" s="2181"/>
      <c r="D75" s="2197"/>
      <c r="E75" s="2181"/>
      <c r="F75" s="2181"/>
      <c r="G75" s="2182">
        <f t="shared" si="2"/>
        <v>0</v>
      </c>
      <c r="H75" s="1564"/>
    </row>
    <row r="76" spans="1:8">
      <c r="A76" s="2122">
        <v>4</v>
      </c>
      <c r="B76" s="2050"/>
      <c r="C76" s="2181"/>
      <c r="D76" s="2197"/>
      <c r="E76" s="2181"/>
      <c r="F76" s="2181"/>
      <c r="G76" s="2182">
        <f t="shared" si="2"/>
        <v>0</v>
      </c>
      <c r="H76" s="1564"/>
    </row>
    <row r="77" spans="1:8">
      <c r="A77" s="2122">
        <v>5</v>
      </c>
      <c r="B77" s="2050"/>
      <c r="C77" s="2181"/>
      <c r="D77" s="2197"/>
      <c r="E77" s="2181"/>
      <c r="F77" s="2181"/>
      <c r="G77" s="2182">
        <f t="shared" si="2"/>
        <v>0</v>
      </c>
      <c r="H77" s="1564"/>
    </row>
    <row r="78" spans="1:8">
      <c r="A78" s="2122">
        <v>6</v>
      </c>
      <c r="B78" s="2050"/>
      <c r="C78" s="2181"/>
      <c r="D78" s="2197"/>
      <c r="E78" s="2181"/>
      <c r="F78" s="2181"/>
      <c r="G78" s="2182">
        <f t="shared" si="2"/>
        <v>0</v>
      </c>
      <c r="H78" s="1564"/>
    </row>
    <row r="79" spans="1:8">
      <c r="A79" s="2122">
        <v>7</v>
      </c>
      <c r="B79" s="2050"/>
      <c r="C79" s="2181"/>
      <c r="D79" s="2197"/>
      <c r="E79" s="2181"/>
      <c r="F79" s="2181"/>
      <c r="G79" s="2182">
        <f t="shared" si="2"/>
        <v>0</v>
      </c>
      <c r="H79" s="1564"/>
    </row>
    <row r="80" spans="1:8">
      <c r="A80" s="2122">
        <v>8</v>
      </c>
      <c r="B80" s="2050"/>
      <c r="C80" s="2181"/>
      <c r="D80" s="2197"/>
      <c r="E80" s="2181"/>
      <c r="F80" s="2181"/>
      <c r="G80" s="2182">
        <f t="shared" si="2"/>
        <v>0</v>
      </c>
      <c r="H80" s="1564"/>
    </row>
    <row r="81" spans="1:8">
      <c r="A81" s="2122">
        <v>9</v>
      </c>
      <c r="B81" s="2050"/>
      <c r="C81" s="2181"/>
      <c r="D81" s="2197"/>
      <c r="E81" s="2181"/>
      <c r="F81" s="2181"/>
      <c r="G81" s="2182">
        <f t="shared" si="2"/>
        <v>0</v>
      </c>
      <c r="H81" s="1564"/>
    </row>
    <row r="82" spans="1:8">
      <c r="A82" s="2122">
        <v>10</v>
      </c>
      <c r="B82" s="2050"/>
      <c r="C82" s="2181"/>
      <c r="D82" s="2197"/>
      <c r="E82" s="2181"/>
      <c r="F82" s="2181"/>
      <c r="G82" s="2182">
        <f t="shared" si="2"/>
        <v>0</v>
      </c>
      <c r="H82" s="1564"/>
    </row>
    <row r="83" spans="1:8">
      <c r="A83" s="2122">
        <v>11</v>
      </c>
      <c r="B83" s="2050"/>
      <c r="C83" s="2181"/>
      <c r="D83" s="2178"/>
      <c r="E83" s="2181"/>
      <c r="F83" s="2181"/>
      <c r="G83" s="2182">
        <f t="shared" si="2"/>
        <v>0</v>
      </c>
      <c r="H83" s="1564"/>
    </row>
    <row r="84" spans="1:8">
      <c r="A84" s="2122">
        <v>12</v>
      </c>
      <c r="B84" s="2050"/>
      <c r="C84" s="2181"/>
      <c r="D84" s="2197"/>
      <c r="E84" s="2181"/>
      <c r="F84" s="2181"/>
      <c r="G84" s="2182">
        <f t="shared" si="2"/>
        <v>0</v>
      </c>
      <c r="H84" s="1564"/>
    </row>
    <row r="85" spans="1:8">
      <c r="A85" s="2122">
        <v>13</v>
      </c>
      <c r="B85" s="2050"/>
      <c r="C85" s="2181"/>
      <c r="D85" s="2197"/>
      <c r="E85" s="2181"/>
      <c r="F85" s="2181"/>
      <c r="G85" s="2182">
        <f t="shared" si="2"/>
        <v>0</v>
      </c>
      <c r="H85" s="1564"/>
    </row>
    <row r="86" spans="1:8">
      <c r="A86" s="2122">
        <v>14</v>
      </c>
      <c r="B86" s="2050"/>
      <c r="C86" s="2181"/>
      <c r="D86" s="2197"/>
      <c r="E86" s="2181"/>
      <c r="F86" s="2181"/>
      <c r="G86" s="2182">
        <f t="shared" si="2"/>
        <v>0</v>
      </c>
      <c r="H86" s="1564"/>
    </row>
    <row r="87" spans="1:8">
      <c r="A87" s="2122">
        <v>15</v>
      </c>
      <c r="B87" s="2050"/>
      <c r="C87" s="2181"/>
      <c r="D87" s="2197"/>
      <c r="E87" s="2181"/>
      <c r="F87" s="2181"/>
      <c r="G87" s="2182">
        <f t="shared" si="2"/>
        <v>0</v>
      </c>
      <c r="H87" s="1564"/>
    </row>
    <row r="88" spans="1:8">
      <c r="A88" s="2122">
        <v>16</v>
      </c>
      <c r="B88" s="2050"/>
      <c r="C88" s="2181"/>
      <c r="D88" s="2197"/>
      <c r="E88" s="2181"/>
      <c r="F88" s="2181"/>
      <c r="G88" s="2182">
        <f t="shared" si="2"/>
        <v>0</v>
      </c>
      <c r="H88" s="1564"/>
    </row>
    <row r="89" spans="1:8">
      <c r="A89" s="2122">
        <v>17</v>
      </c>
      <c r="B89" s="2050"/>
      <c r="C89" s="2181"/>
      <c r="D89" s="2197"/>
      <c r="E89" s="2181"/>
      <c r="F89" s="2181"/>
      <c r="G89" s="2182">
        <f t="shared" si="2"/>
        <v>0</v>
      </c>
      <c r="H89" s="1564"/>
    </row>
    <row r="90" spans="1:8">
      <c r="A90" s="2122">
        <v>18</v>
      </c>
      <c r="B90" s="2050"/>
      <c r="C90" s="2181"/>
      <c r="D90" s="2197"/>
      <c r="E90" s="2181"/>
      <c r="F90" s="2181"/>
      <c r="G90" s="2182">
        <f t="shared" si="2"/>
        <v>0</v>
      </c>
      <c r="H90" s="1564"/>
    </row>
    <row r="91" spans="1:8">
      <c r="A91" s="2122">
        <v>19</v>
      </c>
      <c r="B91" s="2050"/>
      <c r="C91" s="2019"/>
      <c r="D91" s="2050"/>
      <c r="E91" s="2019"/>
      <c r="F91" s="2019"/>
      <c r="G91" s="2182">
        <f t="shared" si="2"/>
        <v>0</v>
      </c>
      <c r="H91" s="1564"/>
    </row>
    <row r="92" spans="1:8">
      <c r="A92" s="2122">
        <v>20</v>
      </c>
      <c r="B92" s="2050"/>
      <c r="C92" s="2019"/>
      <c r="D92" s="2050"/>
      <c r="E92" s="2019"/>
      <c r="F92" s="2019"/>
      <c r="G92" s="2182">
        <f t="shared" si="2"/>
        <v>0</v>
      </c>
      <c r="H92" s="1564"/>
    </row>
    <row r="93" spans="1:8">
      <c r="A93" s="2122">
        <v>21</v>
      </c>
      <c r="B93" s="2050"/>
      <c r="C93" s="2019"/>
      <c r="D93" s="2050"/>
      <c r="E93" s="2019"/>
      <c r="F93" s="2019"/>
      <c r="G93" s="2182">
        <f t="shared" si="2"/>
        <v>0</v>
      </c>
      <c r="H93" s="1564"/>
    </row>
    <row r="94" spans="1:8">
      <c r="A94" s="2122">
        <v>22</v>
      </c>
      <c r="B94" s="2050"/>
      <c r="C94" s="2019"/>
      <c r="D94" s="2127"/>
      <c r="E94" s="2019"/>
      <c r="F94" s="2019"/>
      <c r="G94" s="2182">
        <f t="shared" si="2"/>
        <v>0</v>
      </c>
      <c r="H94" s="1564"/>
    </row>
    <row r="95" spans="1:8">
      <c r="A95" s="2122">
        <v>23</v>
      </c>
      <c r="B95" s="2050"/>
      <c r="C95" s="2019"/>
      <c r="D95" s="2127"/>
      <c r="E95" s="2019"/>
      <c r="F95" s="2019"/>
      <c r="G95" s="2182">
        <f t="shared" si="2"/>
        <v>0</v>
      </c>
    </row>
    <row r="96" spans="1:8">
      <c r="A96" s="2122">
        <v>24</v>
      </c>
      <c r="B96" s="2050"/>
      <c r="C96" s="2019"/>
      <c r="D96" s="2127"/>
      <c r="E96" s="2019"/>
      <c r="F96" s="2019"/>
      <c r="G96" s="2182">
        <f t="shared" si="2"/>
        <v>0</v>
      </c>
    </row>
    <row r="97" spans="1:7">
      <c r="A97" s="2122">
        <v>25</v>
      </c>
      <c r="B97" s="2050"/>
      <c r="C97" s="2019"/>
      <c r="D97" s="2050"/>
      <c r="E97" s="2019"/>
      <c r="F97" s="2019"/>
      <c r="G97" s="2182">
        <f t="shared" si="2"/>
        <v>0</v>
      </c>
    </row>
    <row r="98" spans="1:7">
      <c r="A98" s="2122">
        <v>26</v>
      </c>
      <c r="B98" s="2050"/>
      <c r="C98" s="2019"/>
      <c r="D98" s="2050"/>
      <c r="E98" s="2019"/>
      <c r="F98" s="2019"/>
      <c r="G98" s="2182">
        <f t="shared" si="2"/>
        <v>0</v>
      </c>
    </row>
    <row r="99" spans="1:7">
      <c r="A99" s="2122">
        <v>27</v>
      </c>
      <c r="B99" s="2050"/>
      <c r="C99" s="2019"/>
      <c r="D99" s="2050"/>
      <c r="E99" s="2019"/>
      <c r="F99" s="2019"/>
      <c r="G99" s="2182">
        <f t="shared" si="2"/>
        <v>0</v>
      </c>
    </row>
    <row r="100" spans="1:7">
      <c r="A100" s="2122">
        <v>28</v>
      </c>
      <c r="B100" s="2050"/>
      <c r="C100" s="2019"/>
      <c r="D100" s="2050"/>
      <c r="E100" s="2019"/>
      <c r="F100" s="2019"/>
      <c r="G100" s="2182">
        <f t="shared" si="2"/>
        <v>0</v>
      </c>
    </row>
    <row r="101" spans="1:7">
      <c r="A101" s="2122">
        <v>29</v>
      </c>
      <c r="B101" s="2050"/>
      <c r="C101" s="2019"/>
      <c r="D101" s="2050"/>
      <c r="E101" s="2019"/>
      <c r="F101" s="2019"/>
      <c r="G101" s="2182">
        <f t="shared" si="2"/>
        <v>0</v>
      </c>
    </row>
    <row r="102" spans="1:7">
      <c r="A102" s="2122">
        <v>30</v>
      </c>
      <c r="B102" s="2050"/>
      <c r="C102" s="2019"/>
      <c r="D102" s="2050"/>
      <c r="E102" s="2019"/>
      <c r="F102" s="2019"/>
      <c r="G102" s="2182">
        <f t="shared" si="2"/>
        <v>0</v>
      </c>
    </row>
    <row r="103" spans="1:7">
      <c r="A103" s="2122">
        <v>31</v>
      </c>
      <c r="B103" s="2050"/>
      <c r="C103" s="2019"/>
      <c r="D103" s="2050"/>
      <c r="E103" s="2019"/>
      <c r="F103" s="2019"/>
      <c r="G103" s="2182">
        <f t="shared" si="2"/>
        <v>0</v>
      </c>
    </row>
    <row r="104" spans="1:7">
      <c r="A104" s="2122">
        <v>32</v>
      </c>
      <c r="B104" s="2050"/>
      <c r="C104" s="2019"/>
      <c r="D104" s="2050"/>
      <c r="E104" s="2019"/>
      <c r="F104" s="2019"/>
      <c r="G104" s="2182">
        <f t="shared" si="2"/>
        <v>0</v>
      </c>
    </row>
    <row r="105" spans="1:7">
      <c r="A105" s="2122">
        <v>33</v>
      </c>
      <c r="B105" s="2050"/>
      <c r="C105" s="2019"/>
      <c r="D105" s="2050"/>
      <c r="E105" s="2019"/>
      <c r="F105" s="2019"/>
      <c r="G105" s="2182">
        <f t="shared" si="2"/>
        <v>0</v>
      </c>
    </row>
    <row r="106" spans="1:7">
      <c r="A106" s="2122">
        <v>34</v>
      </c>
      <c r="B106" s="2050"/>
      <c r="C106" s="2019"/>
      <c r="D106" s="2050"/>
      <c r="E106" s="2019"/>
      <c r="F106" s="2019"/>
      <c r="G106" s="2182">
        <f t="shared" si="2"/>
        <v>0</v>
      </c>
    </row>
    <row r="107" spans="1:7">
      <c r="A107" s="2122">
        <v>35</v>
      </c>
      <c r="B107" s="2050"/>
      <c r="C107" s="2019"/>
      <c r="D107" s="2050"/>
      <c r="E107" s="2019"/>
      <c r="F107" s="2019"/>
      <c r="G107" s="2182">
        <f t="shared" si="2"/>
        <v>0</v>
      </c>
    </row>
    <row r="108" spans="1:7">
      <c r="A108" s="2122">
        <v>36</v>
      </c>
      <c r="B108" s="2050"/>
      <c r="C108" s="2019"/>
      <c r="D108" s="2050"/>
      <c r="E108" s="2019"/>
      <c r="F108" s="2019"/>
      <c r="G108" s="2182">
        <f t="shared" si="2"/>
        <v>0</v>
      </c>
    </row>
    <row r="109" spans="1:7">
      <c r="A109" s="2122">
        <v>37</v>
      </c>
      <c r="B109" s="2050"/>
      <c r="C109" s="2019"/>
      <c r="D109" s="2050"/>
      <c r="E109" s="2019"/>
      <c r="F109" s="2019"/>
      <c r="G109" s="2182">
        <f t="shared" si="2"/>
        <v>0</v>
      </c>
    </row>
    <row r="110" spans="1:7">
      <c r="A110" s="2122">
        <v>38</v>
      </c>
      <c r="B110" s="2050"/>
      <c r="C110" s="2019"/>
      <c r="D110" s="2050"/>
      <c r="E110" s="2019"/>
      <c r="F110" s="2019"/>
      <c r="G110" s="2182">
        <f t="shared" si="2"/>
        <v>0</v>
      </c>
    </row>
    <row r="111" spans="1:7">
      <c r="A111" s="2122">
        <v>39</v>
      </c>
      <c r="B111" s="2050"/>
      <c r="C111" s="2019"/>
      <c r="D111" s="2050"/>
      <c r="E111" s="2019"/>
      <c r="F111" s="2019"/>
      <c r="G111" s="2182">
        <f t="shared" si="2"/>
        <v>0</v>
      </c>
    </row>
    <row r="112" spans="1:7">
      <c r="A112" s="2122">
        <v>40</v>
      </c>
      <c r="B112" s="2050"/>
      <c r="C112" s="2019"/>
      <c r="D112" s="2050"/>
      <c r="E112" s="2019"/>
      <c r="F112" s="2019"/>
      <c r="G112" s="2182">
        <f t="shared" si="2"/>
        <v>0</v>
      </c>
    </row>
    <row r="113" spans="1:7">
      <c r="A113" s="2122">
        <v>41</v>
      </c>
      <c r="B113" s="2050"/>
      <c r="C113" s="2019"/>
      <c r="D113" s="2050"/>
      <c r="E113" s="2019"/>
      <c r="F113" s="2019"/>
      <c r="G113" s="2182">
        <f t="shared" si="2"/>
        <v>0</v>
      </c>
    </row>
    <row r="114" spans="1:7">
      <c r="A114" s="2122">
        <v>42</v>
      </c>
      <c r="B114" s="2050"/>
      <c r="C114" s="2019"/>
      <c r="D114" s="2050"/>
      <c r="E114" s="2019"/>
      <c r="F114" s="2019"/>
      <c r="G114" s="2182">
        <f t="shared" si="2"/>
        <v>0</v>
      </c>
    </row>
    <row r="115" spans="1:7">
      <c r="A115" s="2122">
        <v>43</v>
      </c>
      <c r="B115" s="2050"/>
      <c r="C115" s="2019"/>
      <c r="D115" s="2050"/>
      <c r="E115" s="2019"/>
      <c r="F115" s="2019"/>
      <c r="G115" s="2182">
        <f t="shared" si="2"/>
        <v>0</v>
      </c>
    </row>
    <row r="116" spans="1:7">
      <c r="A116" s="2122">
        <v>44</v>
      </c>
      <c r="B116" s="2050"/>
      <c r="C116" s="2019"/>
      <c r="D116" s="2050"/>
      <c r="E116" s="2019"/>
      <c r="F116" s="2019"/>
      <c r="G116" s="2182">
        <f t="shared" si="2"/>
        <v>0</v>
      </c>
    </row>
    <row r="117" spans="1:7">
      <c r="A117" s="2122">
        <v>45</v>
      </c>
      <c r="B117" s="2050"/>
      <c r="C117" s="2019"/>
      <c r="D117" s="2050"/>
      <c r="E117" s="2019"/>
      <c r="F117" s="2019"/>
      <c r="G117" s="2182">
        <f t="shared" si="2"/>
        <v>0</v>
      </c>
    </row>
    <row r="118" spans="1:7">
      <c r="A118" s="2122">
        <v>46</v>
      </c>
      <c r="B118" s="2050"/>
      <c r="C118" s="2019"/>
      <c r="D118" s="2050"/>
      <c r="E118" s="2019"/>
      <c r="F118" s="2019"/>
      <c r="G118" s="2182">
        <f t="shared" si="2"/>
        <v>0</v>
      </c>
    </row>
    <row r="119" spans="1:7" ht="15.75" thickBot="1">
      <c r="A119" s="2184">
        <v>47</v>
      </c>
      <c r="B119" s="2185" t="s">
        <v>172</v>
      </c>
      <c r="C119" s="1980">
        <f>SUM(C73:C118)</f>
        <v>0</v>
      </c>
      <c r="D119" s="2186"/>
      <c r="E119" s="1980">
        <f>SUM(E73:E118)</f>
        <v>0</v>
      </c>
      <c r="F119" s="1980">
        <f>SUM(F73:F118)</f>
        <v>0</v>
      </c>
      <c r="G119" s="1977">
        <f>SUM(G73:G118)</f>
        <v>0</v>
      </c>
    </row>
    <row r="120" spans="1:7">
      <c r="A120" s="2644" t="s">
        <v>4675</v>
      </c>
      <c r="B120" s="2639"/>
    </row>
    <row r="121" spans="1:7">
      <c r="A121" s="1641" t="s">
        <v>2219</v>
      </c>
      <c r="B121" s="1641"/>
      <c r="C121" s="1641"/>
      <c r="D121" s="1641"/>
      <c r="E121" s="1641"/>
      <c r="F121" s="1641"/>
      <c r="G121" s="1641"/>
    </row>
    <row r="123" spans="1:7">
      <c r="A123" s="1586"/>
      <c r="B123" s="1586"/>
      <c r="C123" s="1586"/>
      <c r="D123" s="1586"/>
      <c r="E123" s="1586"/>
      <c r="F123" s="1586"/>
      <c r="G123" s="1586"/>
    </row>
    <row r="124" spans="1:7">
      <c r="A124" s="1586"/>
      <c r="B124" s="1586"/>
      <c r="C124" s="1586"/>
      <c r="D124" s="1586"/>
      <c r="E124" s="1586"/>
      <c r="F124" s="1586"/>
      <c r="G124" s="1586"/>
    </row>
    <row r="125" spans="1:7">
      <c r="A125" s="1586"/>
      <c r="B125" s="1586"/>
      <c r="C125" s="1586"/>
      <c r="D125" s="1586"/>
      <c r="E125" s="1586"/>
      <c r="F125" s="1586"/>
      <c r="G125" s="1586"/>
    </row>
    <row r="126" spans="1:7">
      <c r="A126" s="1586"/>
      <c r="B126" s="1586"/>
      <c r="C126" s="1586"/>
      <c r="D126" s="1586"/>
      <c r="E126" s="1586"/>
      <c r="F126" s="1586"/>
      <c r="G126" s="1586"/>
    </row>
    <row r="127" spans="1:7">
      <c r="A127" s="1586"/>
      <c r="B127" s="1586"/>
      <c r="C127" s="1586"/>
      <c r="D127" s="1586"/>
      <c r="E127" s="1586"/>
      <c r="F127" s="1586"/>
      <c r="G127" s="1586"/>
    </row>
    <row r="128" spans="1:7">
      <c r="A128" s="1586"/>
      <c r="B128" s="1586"/>
      <c r="C128" s="1586"/>
      <c r="D128" s="1586"/>
      <c r="E128" s="1586"/>
      <c r="F128" s="1586"/>
      <c r="G128" s="1586"/>
    </row>
  </sheetData>
  <mergeCells count="1">
    <mergeCell ref="B7:G8"/>
  </mergeCells>
  <printOptions horizontalCentered="1" verticalCentered="1"/>
  <pageMargins left="0.5" right="0.5" top="0.5" bottom="0.5" header="0.5" footer="0.5"/>
  <pageSetup scale="62" orientation="portrait" r:id="rId1"/>
  <headerFooter alignWithMargins="0"/>
  <rowBreaks count="1" manualBreakCount="1">
    <brk id="6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22"/>
  <sheetViews>
    <sheetView defaultGridColor="0" view="pageBreakPreview" topLeftCell="A16" colorId="22" zoomScale="70" zoomScaleNormal="100" zoomScaleSheetLayoutView="70" workbookViewId="0"/>
  </sheetViews>
  <sheetFormatPr defaultColWidth="9.6640625" defaultRowHeight="15"/>
  <cols>
    <col min="1" max="1" width="4.6640625" style="9" customWidth="1"/>
    <col min="2" max="2" width="45.6640625" style="9" customWidth="1"/>
    <col min="3" max="3" width="20.6640625" style="9" customWidth="1"/>
    <col min="4" max="5" width="15.6640625" style="9" customWidth="1"/>
    <col min="6" max="7" width="18.6640625" style="9" customWidth="1"/>
    <col min="8" max="12" width="12.6640625" style="9" customWidth="1"/>
    <col min="13" max="13" width="4.6640625" style="9" customWidth="1"/>
    <col min="14" max="16384" width="9.6640625" style="9"/>
  </cols>
  <sheetData>
    <row r="1" spans="1:14">
      <c r="A1" s="815" t="s">
        <v>2220</v>
      </c>
      <c r="B1" s="816"/>
      <c r="C1" s="816" t="s">
        <v>1347</v>
      </c>
      <c r="D1" s="816" t="s">
        <v>1806</v>
      </c>
      <c r="E1" s="1116" t="s">
        <v>1807</v>
      </c>
      <c r="F1" s="815" t="s">
        <v>1804</v>
      </c>
      <c r="G1" s="816"/>
      <c r="H1" s="818" t="s">
        <v>1347</v>
      </c>
      <c r="I1" s="816"/>
      <c r="J1" s="818" t="s">
        <v>1806</v>
      </c>
      <c r="K1" s="816"/>
      <c r="L1" s="818" t="s">
        <v>1807</v>
      </c>
      <c r="M1" s="1116"/>
      <c r="N1" s="17"/>
    </row>
    <row r="2" spans="1:14">
      <c r="A2" s="72" t="str">
        <f>'Data Sheet'!$C$25</f>
        <v>Orange &amp; Rockland Utilities, Inc</v>
      </c>
      <c r="B2" s="821"/>
      <c r="C2" s="821" t="s">
        <v>1159</v>
      </c>
      <c r="D2" s="821" t="s">
        <v>1809</v>
      </c>
      <c r="E2" s="1119"/>
      <c r="F2" s="72" t="str">
        <f>'Data Sheet'!$C$25</f>
        <v>Orange &amp; Rockland Utilities, Inc</v>
      </c>
      <c r="G2" s="821"/>
      <c r="H2" s="9" t="s">
        <v>1159</v>
      </c>
      <c r="J2" s="428" t="s">
        <v>1809</v>
      </c>
      <c r="K2" s="821"/>
      <c r="M2" s="1119"/>
      <c r="N2" s="17"/>
    </row>
    <row r="3" spans="1:14" ht="15" customHeight="1">
      <c r="A3" s="824"/>
      <c r="B3" s="825"/>
      <c r="C3" s="825" t="s">
        <v>1160</v>
      </c>
      <c r="D3" s="691" t="str">
        <f>'Data Sheet'!$C$40</f>
        <v>April 30, 2017</v>
      </c>
      <c r="E3" s="1262" t="str">
        <f>'Data Sheet'!$C$38</f>
        <v>December 31, 2016</v>
      </c>
      <c r="F3" s="824"/>
      <c r="G3" s="825"/>
      <c r="H3" s="460" t="s">
        <v>1160</v>
      </c>
      <c r="I3" s="825"/>
      <c r="J3" s="681" t="str">
        <f>'Data Sheet'!$C$40</f>
        <v>April 30, 2017</v>
      </c>
      <c r="K3" s="825"/>
      <c r="L3" s="1269" t="str">
        <f>'Data Sheet'!$C$38</f>
        <v>December 31, 2016</v>
      </c>
      <c r="M3" s="1121"/>
      <c r="N3" s="17"/>
    </row>
    <row r="4" spans="1:14" ht="15" customHeight="1">
      <c r="A4" s="1159" t="s">
        <v>2221</v>
      </c>
      <c r="B4" s="1160"/>
      <c r="C4" s="1160"/>
      <c r="D4" s="1160"/>
      <c r="E4" s="1161"/>
      <c r="F4" s="1159" t="s">
        <v>2222</v>
      </c>
      <c r="G4" s="1160"/>
      <c r="H4" s="1160"/>
      <c r="I4" s="1160"/>
      <c r="J4" s="1160"/>
      <c r="K4" s="1160"/>
      <c r="L4" s="1160"/>
      <c r="M4" s="1161"/>
      <c r="N4" s="17"/>
    </row>
    <row r="5" spans="1:14">
      <c r="A5" s="3571" t="s">
        <v>3546</v>
      </c>
      <c r="B5" s="3400"/>
      <c r="C5" s="3400"/>
      <c r="D5" s="3400"/>
      <c r="E5" s="3401"/>
      <c r="F5" s="820" t="s">
        <v>2223</v>
      </c>
      <c r="M5" s="1119"/>
      <c r="N5" s="17"/>
    </row>
    <row r="6" spans="1:14">
      <c r="A6" s="3510"/>
      <c r="B6" s="3512"/>
      <c r="C6" s="3512"/>
      <c r="D6" s="3512"/>
      <c r="E6" s="3403"/>
      <c r="F6" s="820"/>
      <c r="M6" s="1119"/>
      <c r="N6" s="17"/>
    </row>
    <row r="7" spans="1:14">
      <c r="A7" s="820" t="s">
        <v>2224</v>
      </c>
      <c r="E7" s="1119"/>
      <c r="F7" s="820"/>
      <c r="M7" s="1119"/>
      <c r="N7" s="17"/>
    </row>
    <row r="8" spans="1:14">
      <c r="A8" s="1192"/>
      <c r="B8" s="1135"/>
      <c r="C8" s="1136"/>
      <c r="D8" s="1191" t="s">
        <v>2225</v>
      </c>
      <c r="E8" s="1161"/>
      <c r="F8" s="1159" t="s">
        <v>2225</v>
      </c>
      <c r="G8" s="1160"/>
      <c r="H8" s="1191" t="s">
        <v>2226</v>
      </c>
      <c r="I8" s="1160"/>
      <c r="J8" s="1160"/>
      <c r="K8" s="1160"/>
      <c r="L8" s="1136"/>
      <c r="M8" s="1137"/>
      <c r="N8" s="17"/>
    </row>
    <row r="9" spans="1:14">
      <c r="A9" s="1128"/>
      <c r="C9" s="1170" t="s">
        <v>1841</v>
      </c>
      <c r="D9" s="1170" t="s">
        <v>299</v>
      </c>
      <c r="E9" s="1131" t="s">
        <v>299</v>
      </c>
      <c r="F9" s="1120" t="s">
        <v>299</v>
      </c>
      <c r="G9" s="1170" t="s">
        <v>299</v>
      </c>
      <c r="H9" s="1177" t="s">
        <v>2227</v>
      </c>
      <c r="I9" s="460"/>
      <c r="J9" s="478" t="s">
        <v>2228</v>
      </c>
      <c r="K9" s="460"/>
      <c r="L9" s="1170" t="s">
        <v>1841</v>
      </c>
      <c r="M9" s="1131"/>
      <c r="N9" s="17"/>
    </row>
    <row r="10" spans="1:14">
      <c r="A10" s="1128" t="s">
        <v>1733</v>
      </c>
      <c r="B10" s="1130" t="s">
        <v>176</v>
      </c>
      <c r="C10" s="1170" t="s">
        <v>883</v>
      </c>
      <c r="D10" s="1170" t="s">
        <v>2229</v>
      </c>
      <c r="E10" s="1131" t="s">
        <v>2230</v>
      </c>
      <c r="F10" s="1120" t="s">
        <v>2229</v>
      </c>
      <c r="G10" s="1170" t="s">
        <v>2230</v>
      </c>
      <c r="H10" s="1170" t="s">
        <v>2231</v>
      </c>
      <c r="I10" s="428"/>
      <c r="J10" s="1170" t="s">
        <v>2231</v>
      </c>
      <c r="K10" s="428"/>
      <c r="L10" s="1170" t="s">
        <v>2524</v>
      </c>
      <c r="M10" s="1131" t="s">
        <v>1733</v>
      </c>
      <c r="N10" s="17"/>
    </row>
    <row r="11" spans="1:14">
      <c r="A11" s="1128" t="s">
        <v>1736</v>
      </c>
      <c r="C11" s="1170" t="s">
        <v>559</v>
      </c>
      <c r="D11" s="1170" t="s">
        <v>2232</v>
      </c>
      <c r="E11" s="1131" t="s">
        <v>2233</v>
      </c>
      <c r="F11" s="1120" t="s">
        <v>2234</v>
      </c>
      <c r="G11" s="1170" t="s">
        <v>2235</v>
      </c>
      <c r="H11" s="1123" t="s">
        <v>2236</v>
      </c>
      <c r="I11" s="1170" t="s">
        <v>1845</v>
      </c>
      <c r="J11" s="1123" t="s">
        <v>2237</v>
      </c>
      <c r="K11" s="1170" t="s">
        <v>1845</v>
      </c>
      <c r="L11" s="428"/>
      <c r="M11" s="1131" t="s">
        <v>1736</v>
      </c>
      <c r="N11" s="17"/>
    </row>
    <row r="12" spans="1:14">
      <c r="A12" s="1193"/>
      <c r="B12" s="1175" t="s">
        <v>3026</v>
      </c>
      <c r="C12" s="1177" t="s">
        <v>3027</v>
      </c>
      <c r="D12" s="1177" t="s">
        <v>3028</v>
      </c>
      <c r="E12" s="1139" t="s">
        <v>3029</v>
      </c>
      <c r="F12" s="1138" t="s">
        <v>2353</v>
      </c>
      <c r="G12" s="1177" t="s">
        <v>2354</v>
      </c>
      <c r="H12" s="1177" t="s">
        <v>2355</v>
      </c>
      <c r="I12" s="1177" t="s">
        <v>2356</v>
      </c>
      <c r="J12" s="1177" t="s">
        <v>2357</v>
      </c>
      <c r="K12" s="1177" t="s">
        <v>2358</v>
      </c>
      <c r="L12" s="1177" t="s">
        <v>2359</v>
      </c>
      <c r="M12" s="1139"/>
      <c r="N12" s="17"/>
    </row>
    <row r="13" spans="1:14">
      <c r="A13" s="1193">
        <v>1</v>
      </c>
      <c r="B13" s="460" t="s">
        <v>2238</v>
      </c>
      <c r="C13" s="1198"/>
      <c r="D13" s="1199"/>
      <c r="E13" s="1200"/>
      <c r="F13" s="1201"/>
      <c r="G13" s="1199"/>
      <c r="H13" s="1199"/>
      <c r="I13" s="1199"/>
      <c r="J13" s="1199"/>
      <c r="K13" s="1199"/>
      <c r="L13" s="1202"/>
      <c r="M13" s="1139">
        <v>1</v>
      </c>
      <c r="N13" s="17"/>
    </row>
    <row r="14" spans="1:14">
      <c r="A14" s="1193">
        <v>2</v>
      </c>
      <c r="B14" s="460" t="s">
        <v>2239</v>
      </c>
      <c r="C14" s="1203" t="s">
        <v>1090</v>
      </c>
      <c r="D14" s="1204" t="s">
        <v>1090</v>
      </c>
      <c r="E14" s="1205" t="s">
        <v>1793</v>
      </c>
      <c r="F14" s="1206"/>
      <c r="G14" s="1204"/>
      <c r="H14" s="1207" t="s">
        <v>1793</v>
      </c>
      <c r="I14" s="1204" t="s">
        <v>1793</v>
      </c>
      <c r="J14" s="1207"/>
      <c r="K14" s="1204"/>
      <c r="L14" s="1208" t="s">
        <v>1793</v>
      </c>
      <c r="M14" s="1139">
        <v>2</v>
      </c>
      <c r="N14" s="17"/>
    </row>
    <row r="15" spans="1:14">
      <c r="A15" s="1193">
        <v>3</v>
      </c>
      <c r="B15" s="460" t="s">
        <v>2240</v>
      </c>
      <c r="C15" s="248"/>
      <c r="D15" s="251"/>
      <c r="E15" s="265"/>
      <c r="F15" s="250"/>
      <c r="G15" s="248"/>
      <c r="H15" s="270"/>
      <c r="I15" s="248"/>
      <c r="J15" s="270"/>
      <c r="K15" s="248"/>
      <c r="L15" s="251">
        <f>C15+D15-E15+F15-G15-I15+K15</f>
        <v>0</v>
      </c>
      <c r="M15" s="1139">
        <v>3</v>
      </c>
      <c r="N15" s="17"/>
    </row>
    <row r="16" spans="1:14">
      <c r="A16" s="1193">
        <v>4</v>
      </c>
      <c r="B16" s="460" t="s">
        <v>2177</v>
      </c>
      <c r="C16" s="254"/>
      <c r="D16" s="253"/>
      <c r="E16" s="267"/>
      <c r="F16" s="252"/>
      <c r="G16" s="254"/>
      <c r="H16" s="270"/>
      <c r="I16" s="254"/>
      <c r="J16" s="270"/>
      <c r="K16" s="254"/>
      <c r="L16" s="253">
        <f>C16+D16-E16+F16-G16-I16+K16</f>
        <v>0</v>
      </c>
      <c r="M16" s="1139">
        <v>4</v>
      </c>
      <c r="N16" s="17"/>
    </row>
    <row r="17" spans="1:14">
      <c r="A17" s="1193">
        <v>5</v>
      </c>
      <c r="B17" s="460" t="s">
        <v>2178</v>
      </c>
      <c r="C17" s="254"/>
      <c r="D17" s="253"/>
      <c r="E17" s="267"/>
      <c r="F17" s="252"/>
      <c r="G17" s="254"/>
      <c r="H17" s="270"/>
      <c r="I17" s="254"/>
      <c r="J17" s="270"/>
      <c r="K17" s="254"/>
      <c r="L17" s="253">
        <f>C17+D17-E17+F17-G17-I17+K17</f>
        <v>0</v>
      </c>
      <c r="M17" s="1139">
        <v>5</v>
      </c>
      <c r="N17" s="17"/>
    </row>
    <row r="18" spans="1:14">
      <c r="A18" s="1193">
        <v>6</v>
      </c>
      <c r="B18" s="460" t="s">
        <v>1090</v>
      </c>
      <c r="C18" s="317"/>
      <c r="D18" s="464"/>
      <c r="E18" s="285"/>
      <c r="F18" s="108"/>
      <c r="G18" s="317"/>
      <c r="H18" s="86"/>
      <c r="I18" s="317"/>
      <c r="J18" s="86"/>
      <c r="K18" s="317"/>
      <c r="L18" s="464">
        <f>C18+D18-E18+F18-G18-I18+K18</f>
        <v>0</v>
      </c>
      <c r="M18" s="1139">
        <v>6</v>
      </c>
      <c r="N18" s="17"/>
    </row>
    <row r="19" spans="1:14">
      <c r="A19" s="1193">
        <v>7</v>
      </c>
      <c r="B19" s="460" t="s">
        <v>1090</v>
      </c>
      <c r="C19" s="317"/>
      <c r="D19" s="464"/>
      <c r="E19" s="285"/>
      <c r="F19" s="108"/>
      <c r="G19" s="317"/>
      <c r="H19" s="86"/>
      <c r="I19" s="317"/>
      <c r="J19" s="86"/>
      <c r="K19" s="317"/>
      <c r="L19" s="464">
        <f>C19+D19-E19+F19-G19-I19+K19</f>
        <v>0</v>
      </c>
      <c r="M19" s="1139">
        <v>7</v>
      </c>
      <c r="N19" s="17"/>
    </row>
    <row r="20" spans="1:14">
      <c r="A20" s="1193">
        <v>8</v>
      </c>
      <c r="B20" s="460" t="s">
        <v>2179</v>
      </c>
      <c r="C20" s="248">
        <f>SUM(C15:C19)</f>
        <v>0</v>
      </c>
      <c r="D20" s="251">
        <f>SUM(D15:D19)</f>
        <v>0</v>
      </c>
      <c r="E20" s="265">
        <f>SUM(E15:E19)</f>
        <v>0</v>
      </c>
      <c r="F20" s="250">
        <f>SUM(F15:F19)</f>
        <v>0</v>
      </c>
      <c r="G20" s="248">
        <f>SUM(G15:G19)</f>
        <v>0</v>
      </c>
      <c r="H20" s="270"/>
      <c r="I20" s="248">
        <f>SUM(I15:I19)</f>
        <v>0</v>
      </c>
      <c r="J20" s="270"/>
      <c r="K20" s="248">
        <f>SUM(K15:K19)</f>
        <v>0</v>
      </c>
      <c r="L20" s="251">
        <f>SUM(L15:L19)</f>
        <v>0</v>
      </c>
      <c r="M20" s="1139">
        <v>8</v>
      </c>
      <c r="N20" s="17"/>
    </row>
    <row r="21" spans="1:14">
      <c r="A21" s="1193">
        <v>9</v>
      </c>
      <c r="B21" s="460" t="s">
        <v>2180</v>
      </c>
      <c r="C21" s="1209"/>
      <c r="D21" s="1210"/>
      <c r="E21" s="1211"/>
      <c r="F21" s="1212"/>
      <c r="G21" s="1210"/>
      <c r="H21" s="1213"/>
      <c r="I21" s="1210"/>
      <c r="J21" s="1213"/>
      <c r="K21" s="1210"/>
      <c r="L21" s="1214" t="s">
        <v>1793</v>
      </c>
      <c r="M21" s="1139">
        <v>9</v>
      </c>
      <c r="N21" s="17"/>
    </row>
    <row r="22" spans="1:14">
      <c r="A22" s="1193">
        <v>10</v>
      </c>
      <c r="B22" s="460" t="s">
        <v>2240</v>
      </c>
      <c r="C22" s="248"/>
      <c r="D22" s="251"/>
      <c r="E22" s="265"/>
      <c r="F22" s="250"/>
      <c r="G22" s="248"/>
      <c r="H22" s="270"/>
      <c r="I22" s="248"/>
      <c r="J22" s="270"/>
      <c r="K22" s="248"/>
      <c r="L22" s="251">
        <f>C22+D22-E22+F22-G22-I22+K22</f>
        <v>0</v>
      </c>
      <c r="M22" s="1139">
        <v>10</v>
      </c>
      <c r="N22" s="17"/>
    </row>
    <row r="23" spans="1:14">
      <c r="A23" s="1193">
        <v>11</v>
      </c>
      <c r="B23" s="460" t="s">
        <v>2181</v>
      </c>
      <c r="C23" s="254"/>
      <c r="D23" s="253"/>
      <c r="E23" s="267"/>
      <c r="F23" s="252"/>
      <c r="G23" s="254"/>
      <c r="H23" s="270"/>
      <c r="I23" s="254"/>
      <c r="J23" s="270"/>
      <c r="K23" s="254"/>
      <c r="L23" s="253">
        <f>C23+D23-E23+F23-G23-I23+K23</f>
        <v>0</v>
      </c>
      <c r="M23" s="1139">
        <v>11</v>
      </c>
      <c r="N23" s="17"/>
    </row>
    <row r="24" spans="1:14">
      <c r="A24" s="1193">
        <v>12</v>
      </c>
      <c r="B24" s="460" t="s">
        <v>2178</v>
      </c>
      <c r="C24" s="317"/>
      <c r="D24" s="464"/>
      <c r="E24" s="285"/>
      <c r="F24" s="108"/>
      <c r="G24" s="317"/>
      <c r="H24" s="86"/>
      <c r="I24" s="317"/>
      <c r="J24" s="86"/>
      <c r="K24" s="317"/>
      <c r="L24" s="464">
        <f>C24+D24-E24+F24-G24-I24+K24</f>
        <v>0</v>
      </c>
      <c r="M24" s="1139">
        <v>12</v>
      </c>
      <c r="N24" s="17"/>
    </row>
    <row r="25" spans="1:14">
      <c r="A25" s="1193">
        <v>13</v>
      </c>
      <c r="B25" s="460" t="s">
        <v>1090</v>
      </c>
      <c r="C25" s="317"/>
      <c r="D25" s="464"/>
      <c r="E25" s="285"/>
      <c r="F25" s="108"/>
      <c r="G25" s="317"/>
      <c r="H25" s="86"/>
      <c r="I25" s="317"/>
      <c r="J25" s="86"/>
      <c r="K25" s="317"/>
      <c r="L25" s="464">
        <f>C25+D25-E25+F25-G25-I25+K25</f>
        <v>0</v>
      </c>
      <c r="M25" s="1139">
        <v>13</v>
      </c>
      <c r="N25" s="17"/>
    </row>
    <row r="26" spans="1:14">
      <c r="A26" s="1193">
        <v>14</v>
      </c>
      <c r="B26" s="460" t="s">
        <v>1090</v>
      </c>
      <c r="C26" s="317"/>
      <c r="D26" s="464"/>
      <c r="E26" s="285"/>
      <c r="F26" s="108"/>
      <c r="G26" s="317"/>
      <c r="H26" s="86"/>
      <c r="I26" s="317"/>
      <c r="J26" s="86"/>
      <c r="K26" s="317"/>
      <c r="L26" s="464">
        <f>C26+D26-E26+F26-G26-I26+K26</f>
        <v>0</v>
      </c>
      <c r="M26" s="1139">
        <v>14</v>
      </c>
      <c r="N26" s="17"/>
    </row>
    <row r="27" spans="1:14">
      <c r="A27" s="1193">
        <v>15</v>
      </c>
      <c r="B27" s="460" t="s">
        <v>3719</v>
      </c>
      <c r="C27" s="317">
        <f>SUM(C22:C26)</f>
        <v>0</v>
      </c>
      <c r="D27" s="464">
        <f>SUM(D22:D26)</f>
        <v>0</v>
      </c>
      <c r="E27" s="285">
        <f>SUM(E22:E26)</f>
        <v>0</v>
      </c>
      <c r="F27" s="108">
        <f>SUM(F22:F26)</f>
        <v>0</v>
      </c>
      <c r="G27" s="317">
        <f>SUM(G22:G26)</f>
        <v>0</v>
      </c>
      <c r="H27" s="86"/>
      <c r="I27" s="317">
        <f>SUM(I22:I26)</f>
        <v>0</v>
      </c>
      <c r="J27" s="86"/>
      <c r="K27" s="317">
        <f>SUM(K22:K26)</f>
        <v>0</v>
      </c>
      <c r="L27" s="464">
        <f>SUM(L22:L26)</f>
        <v>0</v>
      </c>
      <c r="M27" s="1139">
        <v>15</v>
      </c>
      <c r="N27" s="17"/>
    </row>
    <row r="28" spans="1:14">
      <c r="A28" s="1193">
        <v>16</v>
      </c>
      <c r="B28" s="460" t="s">
        <v>3720</v>
      </c>
      <c r="C28" s="317"/>
      <c r="D28" s="464"/>
      <c r="E28" s="285"/>
      <c r="F28" s="108"/>
      <c r="G28" s="317"/>
      <c r="H28" s="86"/>
      <c r="I28" s="317"/>
      <c r="J28" s="86"/>
      <c r="K28" s="317"/>
      <c r="L28" s="464">
        <f>C28+D28-E28+F28-G28-I28+K28</f>
        <v>0</v>
      </c>
      <c r="M28" s="1139">
        <v>16</v>
      </c>
      <c r="N28" s="17"/>
    </row>
    <row r="29" spans="1:14">
      <c r="A29" s="1193">
        <v>17</v>
      </c>
      <c r="B29" s="460" t="s">
        <v>3721</v>
      </c>
      <c r="C29" s="248">
        <f>C20+C27+C28</f>
        <v>0</v>
      </c>
      <c r="D29" s="251">
        <f>D20+D27+D28</f>
        <v>0</v>
      </c>
      <c r="E29" s="265">
        <f>E20+E27+E28</f>
        <v>0</v>
      </c>
      <c r="F29" s="250">
        <f>F20+F27+F28</f>
        <v>0</v>
      </c>
      <c r="G29" s="248">
        <f>G20+G27+G28</f>
        <v>0</v>
      </c>
      <c r="H29" s="270"/>
      <c r="I29" s="248">
        <f>I20+I27+I28</f>
        <v>0</v>
      </c>
      <c r="J29" s="270"/>
      <c r="K29" s="248">
        <f>K20+K27+K28</f>
        <v>0</v>
      </c>
      <c r="L29" s="251">
        <f>L20+L27+L28</f>
        <v>0</v>
      </c>
      <c r="M29" s="1139">
        <v>17</v>
      </c>
      <c r="N29" s="17"/>
    </row>
    <row r="30" spans="1:14">
      <c r="A30" s="1128" t="s">
        <v>1793</v>
      </c>
      <c r="C30" s="1215"/>
      <c r="D30" s="1216"/>
      <c r="E30" s="1217"/>
      <c r="F30" s="1218"/>
      <c r="G30" s="1216"/>
      <c r="H30" s="1219"/>
      <c r="I30" s="1216"/>
      <c r="J30" s="1219"/>
      <c r="K30" s="1216"/>
      <c r="L30" s="1220"/>
      <c r="M30" s="1131" t="s">
        <v>1793</v>
      </c>
      <c r="N30" s="17"/>
    </row>
    <row r="31" spans="1:14">
      <c r="A31" s="1193">
        <v>18</v>
      </c>
      <c r="B31" s="460" t="s">
        <v>3722</v>
      </c>
      <c r="C31" s="1203"/>
      <c r="D31" s="1204"/>
      <c r="E31" s="1205"/>
      <c r="F31" s="1206"/>
      <c r="G31" s="1204"/>
      <c r="H31" s="1221"/>
      <c r="I31" s="1204"/>
      <c r="J31" s="1221"/>
      <c r="K31" s="1204"/>
      <c r="L31" s="1208" t="s">
        <v>1793</v>
      </c>
      <c r="M31" s="1139">
        <v>18</v>
      </c>
      <c r="N31" s="17"/>
    </row>
    <row r="32" spans="1:14">
      <c r="A32" s="1193">
        <v>19</v>
      </c>
      <c r="B32" s="460" t="s">
        <v>3723</v>
      </c>
      <c r="C32" s="248"/>
      <c r="D32" s="251"/>
      <c r="E32" s="265"/>
      <c r="F32" s="250"/>
      <c r="G32" s="248"/>
      <c r="H32" s="270"/>
      <c r="I32" s="248"/>
      <c r="J32" s="270"/>
      <c r="K32" s="248"/>
      <c r="L32" s="251">
        <f>C32+D32-E32+F32-G32-I32+K32</f>
        <v>0</v>
      </c>
      <c r="M32" s="1139">
        <v>19</v>
      </c>
      <c r="N32" s="17"/>
    </row>
    <row r="33" spans="1:14">
      <c r="A33" s="1193">
        <v>20</v>
      </c>
      <c r="B33" s="460" t="s">
        <v>3724</v>
      </c>
      <c r="C33" s="254"/>
      <c r="D33" s="253"/>
      <c r="E33" s="267"/>
      <c r="F33" s="252"/>
      <c r="G33" s="254"/>
      <c r="H33" s="270"/>
      <c r="I33" s="254"/>
      <c r="J33" s="270"/>
      <c r="K33" s="254"/>
      <c r="L33" s="253">
        <f>C33+D33-E33+F33-G33-I33+K33</f>
        <v>0</v>
      </c>
      <c r="M33" s="1139">
        <v>20</v>
      </c>
      <c r="N33" s="17"/>
    </row>
    <row r="34" spans="1:14">
      <c r="A34" s="1193">
        <v>21</v>
      </c>
      <c r="B34" s="460" t="s">
        <v>3725</v>
      </c>
      <c r="C34" s="248"/>
      <c r="D34" s="251"/>
      <c r="E34" s="265"/>
      <c r="F34" s="250"/>
      <c r="G34" s="248"/>
      <c r="H34" s="270"/>
      <c r="I34" s="248"/>
      <c r="J34" s="270"/>
      <c r="K34" s="248"/>
      <c r="L34" s="251">
        <f>C34+D34-E34+F34-G34-I34+K34</f>
        <v>0</v>
      </c>
      <c r="M34" s="1139">
        <v>21</v>
      </c>
      <c r="N34" s="17"/>
    </row>
    <row r="35" spans="1:14">
      <c r="A35" s="820"/>
      <c r="B35" s="12" t="s">
        <v>3726</v>
      </c>
      <c r="C35" s="12"/>
      <c r="D35" s="12"/>
      <c r="E35" s="832"/>
      <c r="F35" s="1183" t="s">
        <v>3727</v>
      </c>
      <c r="G35" s="12"/>
      <c r="H35" s="12"/>
      <c r="I35" s="12"/>
      <c r="J35" s="12"/>
      <c r="K35" s="12"/>
      <c r="L35" s="12"/>
      <c r="M35" s="832"/>
      <c r="N35" s="17"/>
    </row>
    <row r="36" spans="1:14">
      <c r="A36" s="820"/>
      <c r="E36" s="1119"/>
      <c r="F36" s="820"/>
      <c r="M36" s="1119"/>
      <c r="N36" s="17"/>
    </row>
    <row r="37" spans="1:14">
      <c r="A37" s="820"/>
      <c r="E37" s="1119"/>
      <c r="F37" s="820"/>
      <c r="M37" s="1119"/>
      <c r="N37" s="17"/>
    </row>
    <row r="38" spans="1:14">
      <c r="A38" s="820"/>
      <c r="E38" s="1119"/>
      <c r="F38" s="820"/>
      <c r="M38" s="1119"/>
      <c r="N38" s="17"/>
    </row>
    <row r="39" spans="1:14">
      <c r="A39" s="820"/>
      <c r="E39" s="1119"/>
      <c r="F39" s="820"/>
      <c r="M39" s="1119"/>
      <c r="N39" s="17"/>
    </row>
    <row r="40" spans="1:14">
      <c r="A40" s="820"/>
      <c r="E40" s="1119"/>
      <c r="F40" s="820"/>
      <c r="M40" s="1119"/>
      <c r="N40" s="17"/>
    </row>
    <row r="41" spans="1:14">
      <c r="A41" s="820"/>
      <c r="E41" s="1119"/>
      <c r="F41" s="820"/>
      <c r="M41" s="1119"/>
      <c r="N41" s="17"/>
    </row>
    <row r="42" spans="1:14">
      <c r="A42" s="820"/>
      <c r="E42" s="1119"/>
      <c r="F42" s="820"/>
      <c r="M42" s="1119"/>
      <c r="N42" s="17"/>
    </row>
    <row r="43" spans="1:14">
      <c r="A43" s="820"/>
      <c r="E43" s="1119"/>
      <c r="F43" s="820"/>
      <c r="M43" s="1119"/>
      <c r="N43" s="17"/>
    </row>
    <row r="44" spans="1:14">
      <c r="A44" s="820"/>
      <c r="E44" s="1119"/>
      <c r="F44" s="820"/>
      <c r="M44" s="1119"/>
      <c r="N44" s="17"/>
    </row>
    <row r="45" spans="1:14">
      <c r="A45" s="820"/>
      <c r="E45" s="1119"/>
      <c r="F45" s="820"/>
      <c r="M45" s="1119"/>
      <c r="N45" s="17"/>
    </row>
    <row r="46" spans="1:14">
      <c r="A46" s="820"/>
      <c r="E46" s="1119"/>
      <c r="F46" s="820"/>
      <c r="M46" s="1119"/>
      <c r="N46" s="17"/>
    </row>
    <row r="47" spans="1:14">
      <c r="A47" s="820"/>
      <c r="E47" s="1119"/>
      <c r="F47" s="820"/>
      <c r="M47" s="1119"/>
      <c r="N47" s="17"/>
    </row>
    <row r="48" spans="1:14">
      <c r="A48" s="820"/>
      <c r="E48" s="1119"/>
      <c r="F48" s="820"/>
      <c r="M48" s="1119"/>
      <c r="N48" s="17"/>
    </row>
    <row r="49" spans="1:14">
      <c r="A49" s="820"/>
      <c r="E49" s="1119"/>
      <c r="F49" s="820"/>
      <c r="M49" s="1119"/>
      <c r="N49" s="17"/>
    </row>
    <row r="50" spans="1:14">
      <c r="A50" s="820"/>
      <c r="E50" s="1119"/>
      <c r="F50" s="820"/>
      <c r="M50" s="1119"/>
      <c r="N50" s="17"/>
    </row>
    <row r="51" spans="1:14">
      <c r="A51" s="820" t="s">
        <v>3728</v>
      </c>
      <c r="D51" s="9" t="s">
        <v>3728</v>
      </c>
      <c r="E51" s="1119"/>
      <c r="F51" s="820"/>
      <c r="M51" s="1119"/>
      <c r="N51" s="17"/>
    </row>
    <row r="52" spans="1:14">
      <c r="A52" s="820"/>
      <c r="E52" s="1119"/>
      <c r="F52" s="820"/>
      <c r="M52" s="1119"/>
      <c r="N52" s="17"/>
    </row>
    <row r="53" spans="1:14">
      <c r="A53" s="820"/>
      <c r="E53" s="1119"/>
      <c r="F53" s="820"/>
      <c r="M53" s="1119"/>
      <c r="N53" s="17"/>
    </row>
    <row r="54" spans="1:14" ht="15.75" thickBot="1">
      <c r="A54" s="836"/>
      <c r="B54" s="837"/>
      <c r="C54" s="837"/>
      <c r="D54" s="837"/>
      <c r="E54" s="1140"/>
      <c r="F54" s="836"/>
      <c r="G54" s="837"/>
      <c r="H54" s="837"/>
      <c r="I54" s="837"/>
      <c r="J54" s="837"/>
      <c r="K54" s="837"/>
      <c r="L54" s="837"/>
      <c r="M54" s="1140"/>
      <c r="N54" s="17"/>
    </row>
    <row r="55" spans="1:14">
      <c r="A55" s="9" t="s">
        <v>3729</v>
      </c>
      <c r="B55" s="12"/>
      <c r="D55" s="12"/>
      <c r="E55" s="12"/>
      <c r="F55" s="9" t="s">
        <v>3729</v>
      </c>
      <c r="G55" s="12"/>
      <c r="H55" s="12"/>
      <c r="J55" s="12"/>
      <c r="K55" s="12"/>
      <c r="L55" s="12"/>
      <c r="M55" s="12"/>
      <c r="N55" s="17"/>
    </row>
    <row r="56" spans="1:14">
      <c r="A56" s="12" t="s">
        <v>3730</v>
      </c>
      <c r="B56" s="12"/>
      <c r="C56" s="12"/>
      <c r="D56" s="12"/>
      <c r="E56" s="12"/>
      <c r="F56" s="12" t="s">
        <v>3731</v>
      </c>
      <c r="G56" s="12"/>
      <c r="H56" s="12"/>
      <c r="I56" s="12"/>
      <c r="J56" s="12"/>
      <c r="K56" s="12"/>
      <c r="L56" s="12"/>
      <c r="M56" s="12"/>
      <c r="N56" s="17"/>
    </row>
    <row r="57" spans="1:14">
      <c r="N57" s="17"/>
    </row>
    <row r="58" spans="1:14" ht="15.75">
      <c r="A58" s="1118" t="s">
        <v>420</v>
      </c>
      <c r="B58" s="12"/>
      <c r="C58" s="12"/>
      <c r="D58" s="12"/>
      <c r="E58" s="12"/>
      <c r="N58" s="17"/>
    </row>
    <row r="59" spans="1:14">
      <c r="N59" s="17"/>
    </row>
    <row r="60" spans="1:14" ht="15.75" thickBot="1">
      <c r="A60" s="9" t="str">
        <f>'Data Sheet'!$C$22</f>
        <v>Please fill in the following:</v>
      </c>
      <c r="D60" s="1114">
        <f>'Data Sheet'!$C$37</f>
        <v>0</v>
      </c>
      <c r="E60" s="9">
        <f>'Data Sheet'!$C$35</f>
        <v>0</v>
      </c>
      <c r="F60" s="9" t="str">
        <f>'Data Sheet'!$C$22</f>
        <v>Please fill in the following:</v>
      </c>
      <c r="J60" s="1114">
        <f>'Data Sheet'!$C$37</f>
        <v>0</v>
      </c>
      <c r="L60" s="9">
        <f>'Data Sheet'!$C$35</f>
        <v>0</v>
      </c>
      <c r="N60" s="17"/>
    </row>
    <row r="61" spans="1:14">
      <c r="A61" s="815"/>
      <c r="B61" s="818"/>
      <c r="C61" s="818"/>
      <c r="D61" s="818"/>
      <c r="E61" s="1116"/>
      <c r="F61" s="815"/>
      <c r="G61" s="818"/>
      <c r="H61" s="818"/>
      <c r="I61" s="818"/>
      <c r="J61" s="818"/>
      <c r="K61" s="818"/>
      <c r="L61" s="818"/>
      <c r="M61" s="1116"/>
      <c r="N61" s="17"/>
    </row>
    <row r="62" spans="1:14">
      <c r="A62" s="1183" t="s">
        <v>2221</v>
      </c>
      <c r="B62" s="12"/>
      <c r="C62" s="12"/>
      <c r="D62" s="12"/>
      <c r="E62" s="832"/>
      <c r="F62" s="1183" t="s">
        <v>2222</v>
      </c>
      <c r="G62" s="12"/>
      <c r="H62" s="12"/>
      <c r="I62" s="12"/>
      <c r="J62" s="12"/>
      <c r="K62" s="12"/>
      <c r="L62" s="12"/>
      <c r="M62" s="832"/>
    </row>
    <row r="63" spans="1:14">
      <c r="A63" s="826"/>
      <c r="B63" s="827"/>
      <c r="C63" s="827"/>
      <c r="D63" s="827"/>
      <c r="E63" s="828"/>
      <c r="F63" s="826"/>
      <c r="G63" s="827"/>
      <c r="H63" s="827"/>
      <c r="I63" s="827"/>
      <c r="J63" s="827"/>
      <c r="K63" s="827"/>
      <c r="L63" s="827"/>
      <c r="M63" s="828"/>
    </row>
    <row r="64" spans="1:14">
      <c r="A64" s="448"/>
      <c r="B64" s="103"/>
      <c r="C64" s="103"/>
      <c r="D64" s="449"/>
      <c r="E64" s="450"/>
      <c r="F64" s="451"/>
      <c r="G64" s="449"/>
      <c r="H64" s="449"/>
      <c r="I64" s="449"/>
      <c r="J64" s="449"/>
      <c r="K64" s="449"/>
      <c r="L64" s="103"/>
      <c r="M64" s="452"/>
    </row>
    <row r="65" spans="1:13">
      <c r="A65" s="448"/>
      <c r="B65" s="103"/>
      <c r="C65" s="103"/>
      <c r="D65" s="103"/>
      <c r="E65" s="453"/>
      <c r="F65" s="454"/>
      <c r="G65" s="103"/>
      <c r="H65" s="455"/>
      <c r="I65" s="103"/>
      <c r="J65" s="103"/>
      <c r="K65" s="103"/>
      <c r="L65" s="103"/>
      <c r="M65" s="452"/>
    </row>
    <row r="66" spans="1:13">
      <c r="A66" s="448"/>
      <c r="B66" s="103"/>
      <c r="C66" s="103"/>
      <c r="D66" s="103"/>
      <c r="E66" s="453"/>
      <c r="F66" s="454"/>
      <c r="G66" s="103"/>
      <c r="H66" s="103"/>
      <c r="I66" s="103"/>
      <c r="J66" s="103"/>
      <c r="K66" s="103"/>
      <c r="L66" s="103"/>
      <c r="M66" s="452"/>
    </row>
    <row r="67" spans="1:13">
      <c r="A67" s="448"/>
      <c r="B67" s="103"/>
      <c r="C67" s="103"/>
      <c r="D67" s="103"/>
      <c r="E67" s="453"/>
      <c r="F67" s="454"/>
      <c r="G67" s="103"/>
      <c r="H67" s="449"/>
      <c r="I67" s="103"/>
      <c r="J67" s="449"/>
      <c r="K67" s="103"/>
      <c r="L67" s="103"/>
      <c r="M67" s="452"/>
    </row>
    <row r="68" spans="1:13">
      <c r="A68" s="448"/>
      <c r="B68" s="103"/>
      <c r="C68" s="103"/>
      <c r="D68" s="103"/>
      <c r="E68" s="453"/>
      <c r="F68" s="454"/>
      <c r="G68" s="103"/>
      <c r="H68" s="103"/>
      <c r="I68" s="103"/>
      <c r="J68" s="103"/>
      <c r="K68" s="103"/>
      <c r="L68" s="103"/>
      <c r="M68" s="452"/>
    </row>
    <row r="69" spans="1:13">
      <c r="A69" s="448"/>
      <c r="B69" s="103"/>
      <c r="C69" s="103"/>
      <c r="D69" s="103"/>
      <c r="E69" s="453"/>
      <c r="F69" s="454"/>
      <c r="G69" s="103"/>
      <c r="H69" s="103"/>
      <c r="I69" s="103"/>
      <c r="J69" s="103"/>
      <c r="K69" s="103"/>
      <c r="L69" s="103"/>
      <c r="M69" s="452"/>
    </row>
    <row r="70" spans="1:13">
      <c r="A70" s="448"/>
      <c r="B70" s="103"/>
      <c r="C70" s="103"/>
      <c r="D70" s="103"/>
      <c r="E70" s="453"/>
      <c r="F70" s="454"/>
      <c r="G70" s="103"/>
      <c r="H70" s="103"/>
      <c r="I70" s="103"/>
      <c r="J70" s="103"/>
      <c r="K70" s="103"/>
      <c r="L70" s="103"/>
      <c r="M70" s="452"/>
    </row>
    <row r="71" spans="1:13">
      <c r="A71" s="448"/>
      <c r="B71" s="103"/>
      <c r="C71" s="103"/>
      <c r="D71" s="103"/>
      <c r="E71" s="453"/>
      <c r="F71" s="454"/>
      <c r="G71" s="103"/>
      <c r="H71" s="103"/>
      <c r="I71" s="103"/>
      <c r="J71" s="103"/>
      <c r="K71" s="103"/>
      <c r="L71" s="103"/>
      <c r="M71" s="452"/>
    </row>
    <row r="72" spans="1:13">
      <c r="A72" s="448"/>
      <c r="B72" s="103"/>
      <c r="C72" s="103"/>
      <c r="D72" s="103"/>
      <c r="E72" s="453"/>
      <c r="F72" s="454"/>
      <c r="G72" s="103"/>
      <c r="H72" s="103"/>
      <c r="I72" s="103"/>
      <c r="J72" s="103"/>
      <c r="K72" s="103"/>
      <c r="L72" s="103"/>
      <c r="M72" s="452"/>
    </row>
    <row r="73" spans="1:13">
      <c r="A73" s="448"/>
      <c r="B73" s="103"/>
      <c r="C73" s="103"/>
      <c r="D73" s="103"/>
      <c r="E73" s="453"/>
      <c r="F73" s="454"/>
      <c r="G73" s="103"/>
      <c r="H73" s="103"/>
      <c r="I73" s="103"/>
      <c r="J73" s="103"/>
      <c r="K73" s="103"/>
      <c r="L73" s="103"/>
      <c r="M73" s="452"/>
    </row>
    <row r="74" spans="1:13">
      <c r="A74" s="448"/>
      <c r="B74" s="103"/>
      <c r="C74" s="103"/>
      <c r="D74" s="103"/>
      <c r="E74" s="453"/>
      <c r="F74" s="454"/>
      <c r="G74" s="103"/>
      <c r="H74" s="103"/>
      <c r="I74" s="103"/>
      <c r="J74" s="103"/>
      <c r="K74" s="103"/>
      <c r="L74" s="103"/>
      <c r="M74" s="452"/>
    </row>
    <row r="75" spans="1:13">
      <c r="A75" s="448"/>
      <c r="B75" s="103"/>
      <c r="C75" s="103"/>
      <c r="D75" s="103"/>
      <c r="E75" s="453"/>
      <c r="F75" s="454"/>
      <c r="G75" s="103"/>
      <c r="H75" s="103"/>
      <c r="I75" s="103"/>
      <c r="J75" s="103"/>
      <c r="K75" s="103"/>
      <c r="L75" s="103"/>
      <c r="M75" s="452"/>
    </row>
    <row r="76" spans="1:13">
      <c r="A76" s="448"/>
      <c r="B76" s="103"/>
      <c r="C76" s="103"/>
      <c r="D76" s="103"/>
      <c r="E76" s="453"/>
      <c r="F76" s="454"/>
      <c r="G76" s="103"/>
      <c r="H76" s="103"/>
      <c r="I76" s="103"/>
      <c r="J76" s="103"/>
      <c r="K76" s="103"/>
      <c r="L76" s="103"/>
      <c r="M76" s="452"/>
    </row>
    <row r="77" spans="1:13">
      <c r="A77" s="448"/>
      <c r="B77" s="103"/>
      <c r="C77" s="103"/>
      <c r="D77" s="103"/>
      <c r="E77" s="453"/>
      <c r="F77" s="454"/>
      <c r="G77" s="103"/>
      <c r="H77" s="103"/>
      <c r="I77" s="103"/>
      <c r="J77" s="103"/>
      <c r="K77" s="103"/>
      <c r="L77" s="103"/>
      <c r="M77" s="452"/>
    </row>
    <row r="78" spans="1:13">
      <c r="A78" s="448"/>
      <c r="B78" s="103"/>
      <c r="C78" s="103"/>
      <c r="D78" s="103"/>
      <c r="E78" s="453"/>
      <c r="F78" s="454"/>
      <c r="G78" s="103"/>
      <c r="H78" s="103"/>
      <c r="I78" s="103"/>
      <c r="J78" s="103"/>
      <c r="K78" s="103"/>
      <c r="L78" s="103"/>
      <c r="M78" s="452"/>
    </row>
    <row r="79" spans="1:13">
      <c r="A79" s="448"/>
      <c r="B79" s="103"/>
      <c r="C79" s="103"/>
      <c r="D79" s="103"/>
      <c r="E79" s="453"/>
      <c r="F79" s="454"/>
      <c r="G79" s="103"/>
      <c r="H79" s="103"/>
      <c r="I79" s="103"/>
      <c r="J79" s="103"/>
      <c r="K79" s="103"/>
      <c r="L79" s="103"/>
      <c r="M79" s="452"/>
    </row>
    <row r="80" spans="1:13">
      <c r="A80" s="448"/>
      <c r="B80" s="103"/>
      <c r="C80" s="103"/>
      <c r="D80" s="103"/>
      <c r="E80" s="453"/>
      <c r="F80" s="454"/>
      <c r="G80" s="103"/>
      <c r="H80" s="103"/>
      <c r="I80" s="103"/>
      <c r="J80" s="103"/>
      <c r="K80" s="103"/>
      <c r="L80" s="103"/>
      <c r="M80" s="452"/>
    </row>
    <row r="81" spans="1:13">
      <c r="A81" s="448"/>
      <c r="B81" s="103"/>
      <c r="C81" s="103"/>
      <c r="D81" s="103"/>
      <c r="E81" s="453"/>
      <c r="F81" s="454"/>
      <c r="G81" s="103"/>
      <c r="H81" s="103"/>
      <c r="I81" s="103"/>
      <c r="J81" s="103"/>
      <c r="K81" s="103"/>
      <c r="L81" s="103"/>
      <c r="M81" s="452"/>
    </row>
    <row r="82" spans="1:13">
      <c r="A82" s="448"/>
      <c r="B82" s="103"/>
      <c r="C82" s="103"/>
      <c r="D82" s="103"/>
      <c r="E82" s="453"/>
      <c r="F82" s="454"/>
      <c r="G82" s="103"/>
      <c r="H82" s="103"/>
      <c r="I82" s="103"/>
      <c r="J82" s="103"/>
      <c r="K82" s="103"/>
      <c r="L82" s="103"/>
      <c r="M82" s="452"/>
    </row>
    <row r="83" spans="1:13">
      <c r="A83" s="448"/>
      <c r="B83" s="103"/>
      <c r="C83" s="103"/>
      <c r="D83" s="103"/>
      <c r="E83" s="453"/>
      <c r="F83" s="454"/>
      <c r="G83" s="103"/>
      <c r="H83" s="103"/>
      <c r="I83" s="103"/>
      <c r="J83" s="103"/>
      <c r="K83" s="103"/>
      <c r="L83" s="103"/>
      <c r="M83" s="452"/>
    </row>
    <row r="84" spans="1:13">
      <c r="A84" s="448"/>
      <c r="B84" s="103"/>
      <c r="C84" s="103"/>
      <c r="D84" s="103"/>
      <c r="E84" s="453"/>
      <c r="F84" s="454"/>
      <c r="G84" s="103"/>
      <c r="H84" s="103"/>
      <c r="I84" s="103"/>
      <c r="J84" s="103"/>
      <c r="K84" s="103"/>
      <c r="L84" s="103"/>
      <c r="M84" s="452"/>
    </row>
    <row r="85" spans="1:13">
      <c r="A85" s="448"/>
      <c r="B85" s="103"/>
      <c r="C85" s="103"/>
      <c r="D85" s="103"/>
      <c r="E85" s="453"/>
      <c r="F85" s="454"/>
      <c r="G85" s="103"/>
      <c r="H85" s="103"/>
      <c r="I85" s="103"/>
      <c r="J85" s="103"/>
      <c r="K85" s="103"/>
      <c r="L85" s="103"/>
      <c r="M85" s="452"/>
    </row>
    <row r="86" spans="1:13">
      <c r="A86" s="448"/>
      <c r="B86" s="103"/>
      <c r="C86" s="103"/>
      <c r="D86" s="103"/>
      <c r="E86" s="453"/>
      <c r="F86" s="454"/>
      <c r="G86" s="103"/>
      <c r="H86" s="103"/>
      <c r="I86" s="103"/>
      <c r="J86" s="103"/>
      <c r="K86" s="103"/>
      <c r="L86" s="103"/>
      <c r="M86" s="452"/>
    </row>
    <row r="87" spans="1:13">
      <c r="A87" s="448"/>
      <c r="B87" s="103"/>
      <c r="C87" s="103"/>
      <c r="D87" s="103"/>
      <c r="E87" s="453"/>
      <c r="F87" s="454"/>
      <c r="G87" s="103"/>
      <c r="H87" s="103"/>
      <c r="I87" s="103"/>
      <c r="J87" s="103"/>
      <c r="K87" s="103"/>
      <c r="L87" s="103"/>
      <c r="M87" s="452"/>
    </row>
    <row r="88" spans="1:13">
      <c r="A88" s="448"/>
      <c r="B88" s="103"/>
      <c r="C88" s="103"/>
      <c r="D88" s="103"/>
      <c r="E88" s="453"/>
      <c r="F88" s="454"/>
      <c r="G88" s="103"/>
      <c r="H88" s="103"/>
      <c r="I88" s="103"/>
      <c r="J88" s="103"/>
      <c r="K88" s="103"/>
      <c r="L88" s="103"/>
      <c r="M88" s="452"/>
    </row>
    <row r="89" spans="1:13">
      <c r="A89" s="448"/>
      <c r="B89" s="103"/>
      <c r="C89" s="103"/>
      <c r="D89" s="103"/>
      <c r="E89" s="453"/>
      <c r="F89" s="454"/>
      <c r="G89" s="103"/>
      <c r="H89" s="103"/>
      <c r="I89" s="103"/>
      <c r="J89" s="103"/>
      <c r="K89" s="103"/>
      <c r="L89" s="103"/>
      <c r="M89" s="452"/>
    </row>
    <row r="90" spans="1:13">
      <c r="A90" s="448"/>
      <c r="B90" s="103"/>
      <c r="C90" s="103"/>
      <c r="D90" s="103"/>
      <c r="E90" s="453"/>
      <c r="F90" s="454"/>
      <c r="G90" s="103"/>
      <c r="H90" s="103"/>
      <c r="I90" s="103"/>
      <c r="J90" s="103"/>
      <c r="K90" s="103"/>
      <c r="L90" s="103"/>
      <c r="M90" s="452"/>
    </row>
    <row r="91" spans="1:13">
      <c r="A91" s="448"/>
      <c r="B91" s="103"/>
      <c r="C91" s="103"/>
      <c r="D91" s="103"/>
      <c r="E91" s="453"/>
      <c r="F91" s="454"/>
      <c r="G91" s="103"/>
      <c r="H91" s="103"/>
      <c r="I91" s="103"/>
      <c r="J91" s="103"/>
      <c r="K91" s="103"/>
      <c r="L91" s="103"/>
      <c r="M91" s="452"/>
    </row>
    <row r="92" spans="1:13">
      <c r="A92" s="448"/>
      <c r="B92" s="103"/>
      <c r="C92" s="103"/>
      <c r="D92" s="103"/>
      <c r="E92" s="453"/>
      <c r="F92" s="454"/>
      <c r="G92" s="103"/>
      <c r="H92" s="103"/>
      <c r="I92" s="103"/>
      <c r="J92" s="103"/>
      <c r="K92" s="103"/>
      <c r="L92" s="103"/>
      <c r="M92" s="452"/>
    </row>
    <row r="93" spans="1:13">
      <c r="A93" s="448"/>
      <c r="B93" s="103"/>
      <c r="C93" s="103"/>
      <c r="D93" s="103"/>
      <c r="E93" s="453"/>
      <c r="F93" s="454"/>
      <c r="G93" s="103"/>
      <c r="H93" s="103"/>
      <c r="I93" s="103"/>
      <c r="J93" s="103"/>
      <c r="K93" s="103"/>
      <c r="L93" s="103"/>
      <c r="M93" s="452"/>
    </row>
    <row r="94" spans="1:13">
      <c r="A94" s="448"/>
      <c r="B94" s="103"/>
      <c r="C94" s="103"/>
      <c r="D94" s="103"/>
      <c r="E94" s="453"/>
      <c r="F94" s="454"/>
      <c r="G94" s="103"/>
      <c r="H94" s="103"/>
      <c r="I94" s="103"/>
      <c r="J94" s="103"/>
      <c r="K94" s="103"/>
      <c r="L94" s="103"/>
      <c r="M94" s="452"/>
    </row>
    <row r="95" spans="1:13">
      <c r="A95" s="448"/>
      <c r="B95" s="103"/>
      <c r="C95" s="103"/>
      <c r="D95" s="103"/>
      <c r="E95" s="453"/>
      <c r="F95" s="454"/>
      <c r="G95" s="103"/>
      <c r="H95" s="103"/>
      <c r="I95" s="103"/>
      <c r="J95" s="103"/>
      <c r="K95" s="103"/>
      <c r="L95" s="103"/>
      <c r="M95" s="452"/>
    </row>
    <row r="96" spans="1:13">
      <c r="A96" s="448"/>
      <c r="B96" s="103"/>
      <c r="C96" s="103"/>
      <c r="D96" s="103"/>
      <c r="E96" s="453"/>
      <c r="F96" s="454"/>
      <c r="G96" s="103"/>
      <c r="H96" s="103"/>
      <c r="I96" s="103"/>
      <c r="J96" s="103"/>
      <c r="K96" s="103"/>
      <c r="L96" s="103"/>
      <c r="M96" s="452"/>
    </row>
    <row r="97" spans="1:13">
      <c r="A97" s="448"/>
      <c r="B97" s="103"/>
      <c r="C97" s="103"/>
      <c r="D97" s="103"/>
      <c r="E97" s="453"/>
      <c r="F97" s="454"/>
      <c r="G97" s="103"/>
      <c r="H97" s="103"/>
      <c r="I97" s="103"/>
      <c r="J97" s="103"/>
      <c r="K97" s="103"/>
      <c r="L97" s="103"/>
      <c r="M97" s="452"/>
    </row>
    <row r="98" spans="1:13">
      <c r="A98" s="448"/>
      <c r="B98" s="103"/>
      <c r="C98" s="103"/>
      <c r="D98" s="103"/>
      <c r="E98" s="453"/>
      <c r="F98" s="454"/>
      <c r="G98" s="103"/>
      <c r="H98" s="103"/>
      <c r="I98" s="103"/>
      <c r="J98" s="103"/>
      <c r="K98" s="103"/>
      <c r="L98" s="103"/>
      <c r="M98" s="452"/>
    </row>
    <row r="99" spans="1:13">
      <c r="A99" s="448"/>
      <c r="B99" s="103"/>
      <c r="C99" s="103"/>
      <c r="D99" s="103"/>
      <c r="E99" s="453"/>
      <c r="F99" s="454"/>
      <c r="G99" s="103"/>
      <c r="H99" s="103"/>
      <c r="I99" s="103"/>
      <c r="J99" s="103"/>
      <c r="K99" s="103"/>
      <c r="L99" s="103"/>
      <c r="M99" s="452"/>
    </row>
    <row r="100" spans="1:13">
      <c r="A100" s="448"/>
      <c r="B100" s="103"/>
      <c r="C100" s="103"/>
      <c r="D100" s="103"/>
      <c r="E100" s="453"/>
      <c r="F100" s="454"/>
      <c r="G100" s="103"/>
      <c r="H100" s="103"/>
      <c r="I100" s="103"/>
      <c r="J100" s="103"/>
      <c r="K100" s="103"/>
      <c r="L100" s="103"/>
      <c r="M100" s="452"/>
    </row>
    <row r="101" spans="1:13">
      <c r="A101" s="448"/>
      <c r="B101" s="103"/>
      <c r="C101" s="103"/>
      <c r="D101" s="103"/>
      <c r="E101" s="453"/>
      <c r="F101" s="454"/>
      <c r="G101" s="103"/>
      <c r="H101" s="103"/>
      <c r="I101" s="103"/>
      <c r="J101" s="103"/>
      <c r="K101" s="103"/>
      <c r="L101" s="103"/>
      <c r="M101" s="452"/>
    </row>
    <row r="102" spans="1:13">
      <c r="A102" s="448"/>
      <c r="B102" s="103"/>
      <c r="C102" s="103"/>
      <c r="D102" s="103"/>
      <c r="E102" s="453"/>
      <c r="F102" s="454"/>
      <c r="G102" s="103"/>
      <c r="H102" s="103"/>
      <c r="I102" s="103"/>
      <c r="J102" s="103"/>
      <c r="K102" s="103"/>
      <c r="L102" s="103"/>
      <c r="M102" s="452"/>
    </row>
    <row r="103" spans="1:13">
      <c r="A103" s="448"/>
      <c r="B103" s="103"/>
      <c r="C103" s="103"/>
      <c r="D103" s="103"/>
      <c r="E103" s="453"/>
      <c r="F103" s="454"/>
      <c r="G103" s="103"/>
      <c r="H103" s="103"/>
      <c r="I103" s="103"/>
      <c r="J103" s="103"/>
      <c r="K103" s="103"/>
      <c r="L103" s="103"/>
      <c r="M103" s="452"/>
    </row>
    <row r="104" spans="1:13">
      <c r="A104" s="448"/>
      <c r="B104" s="103"/>
      <c r="C104" s="103"/>
      <c r="D104" s="103"/>
      <c r="E104" s="453"/>
      <c r="F104" s="454"/>
      <c r="G104" s="103"/>
      <c r="H104" s="103"/>
      <c r="I104" s="103"/>
      <c r="J104" s="103"/>
      <c r="K104" s="103"/>
      <c r="L104" s="103"/>
      <c r="M104" s="452"/>
    </row>
    <row r="105" spans="1:13">
      <c r="A105" s="448"/>
      <c r="B105" s="103"/>
      <c r="C105" s="103"/>
      <c r="D105" s="103"/>
      <c r="E105" s="453"/>
      <c r="F105" s="454"/>
      <c r="G105" s="103"/>
      <c r="H105" s="103"/>
      <c r="I105" s="103"/>
      <c r="J105" s="103"/>
      <c r="K105" s="103"/>
      <c r="L105" s="103"/>
      <c r="M105" s="452"/>
    </row>
    <row r="106" spans="1:13">
      <c r="A106" s="448"/>
      <c r="B106" s="103"/>
      <c r="C106" s="103"/>
      <c r="D106" s="103"/>
      <c r="E106" s="453"/>
      <c r="F106" s="454"/>
      <c r="G106" s="103"/>
      <c r="H106" s="103"/>
      <c r="I106" s="103"/>
      <c r="J106" s="103"/>
      <c r="K106" s="103"/>
      <c r="L106" s="103"/>
      <c r="M106" s="452"/>
    </row>
    <row r="107" spans="1:13">
      <c r="A107" s="448"/>
      <c r="B107" s="103"/>
      <c r="C107" s="103"/>
      <c r="D107" s="103"/>
      <c r="E107" s="453"/>
      <c r="F107" s="454"/>
      <c r="G107" s="103"/>
      <c r="H107" s="103"/>
      <c r="I107" s="103"/>
      <c r="J107" s="103"/>
      <c r="K107" s="103"/>
      <c r="L107" s="103"/>
      <c r="M107" s="452"/>
    </row>
    <row r="108" spans="1:13">
      <c r="A108" s="448"/>
      <c r="B108" s="103"/>
      <c r="C108" s="103"/>
      <c r="D108" s="103"/>
      <c r="E108" s="453"/>
      <c r="F108" s="454"/>
      <c r="G108" s="103"/>
      <c r="H108" s="103"/>
      <c r="I108" s="103"/>
      <c r="J108" s="103"/>
      <c r="K108" s="103"/>
      <c r="L108" s="103"/>
      <c r="M108" s="452"/>
    </row>
    <row r="109" spans="1:13">
      <c r="A109" s="448"/>
      <c r="B109" s="103"/>
      <c r="C109" s="103"/>
      <c r="D109" s="103"/>
      <c r="E109" s="453"/>
      <c r="F109" s="454"/>
      <c r="G109" s="103"/>
      <c r="H109" s="103"/>
      <c r="I109" s="103"/>
      <c r="J109" s="103"/>
      <c r="K109" s="103"/>
      <c r="L109" s="103"/>
      <c r="M109" s="452"/>
    </row>
    <row r="110" spans="1:13">
      <c r="A110" s="454"/>
      <c r="B110" s="103"/>
      <c r="C110" s="103"/>
      <c r="D110" s="103"/>
      <c r="E110" s="453"/>
      <c r="F110" s="454"/>
      <c r="G110" s="103"/>
      <c r="H110" s="103"/>
      <c r="I110" s="103"/>
      <c r="J110" s="103"/>
      <c r="K110" s="103"/>
      <c r="L110" s="103"/>
      <c r="M110" s="453"/>
    </row>
    <row r="111" spans="1:13">
      <c r="A111" s="454"/>
      <c r="B111" s="103"/>
      <c r="C111" s="103"/>
      <c r="D111" s="103"/>
      <c r="E111" s="453"/>
      <c r="F111" s="454"/>
      <c r="G111" s="103"/>
      <c r="H111" s="103"/>
      <c r="I111" s="103"/>
      <c r="J111" s="103"/>
      <c r="K111" s="103"/>
      <c r="L111" s="103"/>
      <c r="M111" s="453"/>
    </row>
    <row r="112" spans="1:13">
      <c r="A112" s="454"/>
      <c r="B112" s="103"/>
      <c r="C112" s="103"/>
      <c r="D112" s="103"/>
      <c r="E112" s="453"/>
      <c r="F112" s="454"/>
      <c r="G112" s="103"/>
      <c r="H112" s="103"/>
      <c r="I112" s="103"/>
      <c r="J112" s="103"/>
      <c r="K112" s="103"/>
      <c r="L112" s="103"/>
      <c r="M112" s="453"/>
    </row>
    <row r="113" spans="1:13">
      <c r="A113" s="454"/>
      <c r="B113" s="103"/>
      <c r="C113" s="103"/>
      <c r="D113" s="103"/>
      <c r="E113" s="453"/>
      <c r="F113" s="454"/>
      <c r="G113" s="103"/>
      <c r="H113" s="103"/>
      <c r="I113" s="103"/>
      <c r="J113" s="103"/>
      <c r="K113" s="103"/>
      <c r="L113" s="103"/>
      <c r="M113" s="453"/>
    </row>
    <row r="114" spans="1:13">
      <c r="A114" s="454"/>
      <c r="B114" s="103"/>
      <c r="C114" s="103"/>
      <c r="D114" s="103"/>
      <c r="E114" s="453"/>
      <c r="F114" s="454"/>
      <c r="G114" s="103"/>
      <c r="H114" s="103"/>
      <c r="I114" s="103"/>
      <c r="J114" s="103"/>
      <c r="K114" s="103"/>
      <c r="L114" s="103"/>
      <c r="M114" s="453"/>
    </row>
    <row r="115" spans="1:13">
      <c r="A115" s="454"/>
      <c r="B115" s="103"/>
      <c r="C115" s="103"/>
      <c r="D115" s="103"/>
      <c r="E115" s="453"/>
      <c r="F115" s="454"/>
      <c r="G115" s="103"/>
      <c r="H115" s="103"/>
      <c r="I115" s="103"/>
      <c r="J115" s="103"/>
      <c r="K115" s="103"/>
      <c r="L115" s="103"/>
      <c r="M115" s="453"/>
    </row>
    <row r="116" spans="1:13" ht="15.75" thickBot="1">
      <c r="A116" s="456"/>
      <c r="B116" s="457"/>
      <c r="C116" s="457"/>
      <c r="D116" s="457"/>
      <c r="E116" s="458"/>
      <c r="F116" s="456"/>
      <c r="G116" s="457"/>
      <c r="H116" s="457"/>
      <c r="I116" s="457"/>
      <c r="J116" s="457"/>
      <c r="K116" s="457"/>
      <c r="L116" s="457"/>
      <c r="M116" s="458"/>
    </row>
    <row r="117" spans="1:13">
      <c r="A117" s="13" t="s">
        <v>3729</v>
      </c>
      <c r="B117" s="1222"/>
      <c r="D117" s="12"/>
      <c r="E117" s="12"/>
      <c r="F117" s="9" t="s">
        <v>3729</v>
      </c>
      <c r="G117" s="1222"/>
      <c r="H117" s="12"/>
      <c r="J117" s="12"/>
      <c r="K117" s="12"/>
      <c r="L117" s="12"/>
      <c r="M117" s="12"/>
    </row>
    <row r="118" spans="1:13">
      <c r="A118" s="12" t="s">
        <v>3732</v>
      </c>
      <c r="B118" s="12"/>
      <c r="C118" s="12"/>
      <c r="D118" s="12"/>
      <c r="E118" s="12"/>
      <c r="F118" s="12" t="s">
        <v>3733</v>
      </c>
      <c r="G118" s="12"/>
      <c r="H118" s="12"/>
      <c r="I118" s="12"/>
      <c r="J118" s="12"/>
      <c r="K118" s="12"/>
      <c r="L118" s="12"/>
      <c r="M118" s="12"/>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sheetData>
  <mergeCells count="1">
    <mergeCell ref="A5:E6"/>
  </mergeCells>
  <printOptions horizontalCentered="1" verticalCentered="1"/>
  <pageMargins left="0.5" right="0.5" top="0.5" bottom="0.5" header="0.5" footer="0.5"/>
  <pageSetup scale="72" fitToWidth="2" fitToHeight="2" pageOrder="overThenDown" orientation="portrait" r:id="rId1"/>
  <headerFooter alignWithMargins="0"/>
  <rowBreaks count="1" manualBreakCount="1">
    <brk id="58"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K125"/>
  <sheetViews>
    <sheetView defaultGridColor="0" view="pageBreakPreview" topLeftCell="A60" colorId="22" zoomScale="60" zoomScaleNormal="100" workbookViewId="0"/>
  </sheetViews>
  <sheetFormatPr defaultColWidth="9.6640625" defaultRowHeight="15"/>
  <cols>
    <col min="1" max="1" width="4.6640625" style="9" customWidth="1"/>
    <col min="2" max="2" width="1.6640625" style="9" customWidth="1"/>
    <col min="3" max="3" width="43.6640625" style="9" customWidth="1"/>
    <col min="4" max="4" width="19.5546875" style="9" customWidth="1"/>
    <col min="5" max="6" width="13.6640625" style="9" customWidth="1"/>
    <col min="7" max="8" width="14.6640625" style="9" customWidth="1"/>
    <col min="9" max="9" width="9.6640625" style="9"/>
    <col min="10" max="10" width="14.6640625" style="9" customWidth="1"/>
    <col min="11" max="11" width="9.6640625" style="9"/>
    <col min="12" max="13" width="14.6640625" style="9" customWidth="1"/>
    <col min="14" max="14" width="4.6640625" style="9" customWidth="1"/>
    <col min="15" max="16384" width="9.6640625" style="9"/>
  </cols>
  <sheetData>
    <row r="1" spans="1:245">
      <c r="A1" s="815" t="s">
        <v>2220</v>
      </c>
      <c r="B1" s="818"/>
      <c r="C1" s="818"/>
      <c r="D1" s="1158" t="s">
        <v>1347</v>
      </c>
      <c r="E1" s="818" t="s">
        <v>3734</v>
      </c>
      <c r="F1" s="819" t="s">
        <v>1807</v>
      </c>
      <c r="G1" s="815" t="s">
        <v>2220</v>
      </c>
      <c r="H1" s="818"/>
      <c r="I1" s="817" t="s">
        <v>1347</v>
      </c>
      <c r="J1" s="818"/>
      <c r="K1" s="817" t="s">
        <v>1806</v>
      </c>
      <c r="L1" s="818"/>
      <c r="M1" s="817" t="s">
        <v>1807</v>
      </c>
      <c r="N1" s="1116"/>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row>
    <row r="2" spans="1:245">
      <c r="A2" s="72" t="str">
        <f>'Data Sheet'!$C$25</f>
        <v>Orange &amp; Rockland Utilities, Inc</v>
      </c>
      <c r="D2" s="1122" t="s">
        <v>1159</v>
      </c>
      <c r="E2" s="9" t="s">
        <v>1809</v>
      </c>
      <c r="F2" s="823"/>
      <c r="G2" s="72" t="str">
        <f>'Data Sheet'!$C$25</f>
        <v>Orange &amp; Rockland Utilities, Inc</v>
      </c>
      <c r="I2" s="428" t="s">
        <v>1159</v>
      </c>
      <c r="K2" s="428" t="s">
        <v>1809</v>
      </c>
      <c r="M2" s="428" t="s">
        <v>1793</v>
      </c>
      <c r="N2" s="1119"/>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row>
    <row r="3" spans="1:245" ht="15" customHeight="1">
      <c r="A3" s="820"/>
      <c r="D3" s="1122" t="s">
        <v>1160</v>
      </c>
      <c r="E3" s="691" t="str">
        <f>'Data Sheet'!$C$40</f>
        <v>April 30, 2017</v>
      </c>
      <c r="F3" s="1263" t="str">
        <f>'Data Sheet'!$C$38</f>
        <v>December 31, 2016</v>
      </c>
      <c r="G3" s="824"/>
      <c r="H3" s="460"/>
      <c r="I3" s="478" t="s">
        <v>1160</v>
      </c>
      <c r="J3" s="460"/>
      <c r="K3" s="684" t="str">
        <f>'Data Sheet'!$C$40</f>
        <v>April 30, 2017</v>
      </c>
      <c r="L3" s="691"/>
      <c r="M3" s="1269" t="str">
        <f>'Data Sheet'!$C$38</f>
        <v>December 31, 2016</v>
      </c>
      <c r="N3" s="1121"/>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row>
    <row r="4" spans="1:245" ht="15" customHeight="1">
      <c r="A4" s="1162" t="s">
        <v>1793</v>
      </c>
      <c r="B4" s="1135"/>
      <c r="C4" s="1135"/>
      <c r="D4" s="1135"/>
      <c r="E4" s="1135"/>
      <c r="F4" s="1190"/>
      <c r="G4" s="820"/>
      <c r="N4" s="1119"/>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row>
    <row r="5" spans="1:245">
      <c r="A5" s="1183" t="s">
        <v>3735</v>
      </c>
      <c r="B5" s="12"/>
      <c r="C5" s="12"/>
      <c r="D5" s="12"/>
      <c r="E5" s="12"/>
      <c r="F5" s="832"/>
      <c r="G5" s="1183" t="s">
        <v>3736</v>
      </c>
      <c r="H5" s="12"/>
      <c r="I5" s="12"/>
      <c r="J5" s="12"/>
      <c r="K5" s="12"/>
      <c r="L5" s="12"/>
      <c r="M5" s="12"/>
      <c r="N5" s="832"/>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row>
    <row r="6" spans="1:245">
      <c r="A6" s="824"/>
      <c r="B6" s="460"/>
      <c r="C6" s="460"/>
      <c r="D6" s="460"/>
      <c r="E6" s="460"/>
      <c r="F6" s="1121"/>
      <c r="G6" s="824"/>
      <c r="H6" s="460"/>
      <c r="I6" s="460"/>
      <c r="J6" s="460"/>
      <c r="K6" s="460"/>
      <c r="L6" s="460"/>
      <c r="M6" s="460"/>
      <c r="N6" s="1121"/>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row>
    <row r="7" spans="1:245">
      <c r="A7" s="820"/>
      <c r="F7" s="1119"/>
      <c r="G7" s="820"/>
      <c r="N7" s="111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row>
    <row r="8" spans="1:245">
      <c r="A8" s="1223" t="s">
        <v>2405</v>
      </c>
      <c r="B8" s="1109" t="s">
        <v>3737</v>
      </c>
      <c r="C8" s="1109"/>
      <c r="D8" s="1109"/>
      <c r="E8" s="1109"/>
      <c r="F8" s="1224"/>
      <c r="G8" s="1223" t="s">
        <v>3738</v>
      </c>
      <c r="H8" s="1109"/>
      <c r="I8" s="1109"/>
      <c r="J8" s="1109"/>
      <c r="K8" s="1109"/>
      <c r="L8" s="1109"/>
      <c r="M8" s="1109"/>
      <c r="N8" s="1224"/>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row>
    <row r="9" spans="1:245">
      <c r="A9" s="1223"/>
      <c r="B9" s="1109" t="s">
        <v>3739</v>
      </c>
      <c r="C9" s="1109"/>
      <c r="D9" s="1109"/>
      <c r="E9" s="1109"/>
      <c r="F9" s="1224"/>
      <c r="G9" s="1223"/>
      <c r="H9" s="1109"/>
      <c r="I9" s="1109"/>
      <c r="J9" s="1109"/>
      <c r="K9" s="1109"/>
      <c r="L9" s="1109"/>
      <c r="M9" s="1109"/>
      <c r="N9" s="1224"/>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row>
    <row r="10" spans="1:245">
      <c r="A10" s="1223" t="s">
        <v>2322</v>
      </c>
      <c r="B10" s="1109" t="s">
        <v>2277</v>
      </c>
      <c r="C10" s="1109"/>
      <c r="D10" s="1109"/>
      <c r="E10" s="1109"/>
      <c r="F10" s="1224"/>
      <c r="G10" s="1223"/>
      <c r="H10" s="1109"/>
      <c r="I10" s="1109"/>
      <c r="J10" s="1109"/>
      <c r="K10" s="1109"/>
      <c r="L10" s="1109"/>
      <c r="M10" s="1109"/>
      <c r="N10" s="1224"/>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row>
    <row r="11" spans="1:245">
      <c r="A11" s="824"/>
      <c r="B11" s="460"/>
      <c r="C11" s="460"/>
      <c r="D11" s="460"/>
      <c r="E11" s="460"/>
      <c r="F11" s="1121"/>
      <c r="G11" s="824"/>
      <c r="H11" s="460"/>
      <c r="I11" s="460"/>
      <c r="J11" s="460"/>
      <c r="K11" s="460"/>
      <c r="L11" s="460"/>
      <c r="M11" s="460"/>
      <c r="N11" s="1121"/>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row>
    <row r="12" spans="1:245">
      <c r="A12" s="1124"/>
      <c r="C12" s="821"/>
      <c r="D12" s="821"/>
      <c r="E12" s="827" t="s">
        <v>2225</v>
      </c>
      <c r="F12" s="828"/>
      <c r="G12" s="826" t="s">
        <v>2225</v>
      </c>
      <c r="H12" s="1174"/>
      <c r="I12" s="827" t="s">
        <v>2226</v>
      </c>
      <c r="J12" s="827"/>
      <c r="K12" s="827"/>
      <c r="L12" s="827"/>
      <c r="M12" s="461"/>
      <c r="N12" s="823"/>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row>
    <row r="13" spans="1:245">
      <c r="A13" s="1124"/>
      <c r="C13" s="821"/>
      <c r="D13" s="821"/>
      <c r="E13" s="821"/>
      <c r="F13" s="1119"/>
      <c r="G13" s="1124"/>
      <c r="H13" s="821"/>
      <c r="I13" s="827" t="s">
        <v>544</v>
      </c>
      <c r="J13" s="827"/>
      <c r="K13" s="1173" t="s">
        <v>541</v>
      </c>
      <c r="L13" s="827"/>
      <c r="M13" s="1132" t="s">
        <v>1841</v>
      </c>
      <c r="N13" s="82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row>
    <row r="14" spans="1:245">
      <c r="A14" s="1124"/>
      <c r="C14" s="821"/>
      <c r="D14" s="1129" t="s">
        <v>1841</v>
      </c>
      <c r="E14" s="1129" t="s">
        <v>299</v>
      </c>
      <c r="F14" s="1133" t="s">
        <v>299</v>
      </c>
      <c r="G14" s="1128" t="s">
        <v>299</v>
      </c>
      <c r="H14" s="1129" t="s">
        <v>299</v>
      </c>
      <c r="J14" s="428"/>
      <c r="K14" s="1122"/>
      <c r="M14" s="1132" t="s">
        <v>2524</v>
      </c>
      <c r="N14" s="82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row>
    <row r="15" spans="1:245">
      <c r="A15" s="1128" t="s">
        <v>1733</v>
      </c>
      <c r="C15" s="1129" t="s">
        <v>575</v>
      </c>
      <c r="D15" s="1129" t="s">
        <v>883</v>
      </c>
      <c r="E15" s="1129" t="s">
        <v>2229</v>
      </c>
      <c r="F15" s="1133" t="s">
        <v>2230</v>
      </c>
      <c r="G15" s="1128" t="s">
        <v>2229</v>
      </c>
      <c r="H15" s="1129" t="s">
        <v>2230</v>
      </c>
      <c r="I15" s="1130" t="s">
        <v>176</v>
      </c>
      <c r="J15" s="1170" t="s">
        <v>1845</v>
      </c>
      <c r="K15" s="1132" t="s">
        <v>176</v>
      </c>
      <c r="L15" s="1130" t="s">
        <v>1845</v>
      </c>
      <c r="M15" s="1122"/>
      <c r="N15" s="1131" t="s">
        <v>1733</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row>
    <row r="16" spans="1:245">
      <c r="A16" s="1128" t="s">
        <v>1736</v>
      </c>
      <c r="C16" s="821"/>
      <c r="D16" s="1129" t="s">
        <v>559</v>
      </c>
      <c r="E16" s="1129" t="s">
        <v>2278</v>
      </c>
      <c r="F16" s="1133" t="s">
        <v>2279</v>
      </c>
      <c r="G16" s="1128" t="s">
        <v>2280</v>
      </c>
      <c r="H16" s="1129" t="s">
        <v>2281</v>
      </c>
      <c r="I16" s="12" t="s">
        <v>2236</v>
      </c>
      <c r="J16" s="428"/>
      <c r="K16" s="1225" t="s">
        <v>2237</v>
      </c>
      <c r="M16" s="1122"/>
      <c r="N16" s="1131" t="s">
        <v>1736</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row>
    <row r="17" spans="1:245">
      <c r="A17" s="1172"/>
      <c r="B17" s="460"/>
      <c r="C17" s="1185" t="s">
        <v>3026</v>
      </c>
      <c r="D17" s="1185" t="s">
        <v>3027</v>
      </c>
      <c r="E17" s="1185" t="s">
        <v>3028</v>
      </c>
      <c r="F17" s="1194" t="s">
        <v>3029</v>
      </c>
      <c r="G17" s="1193" t="s">
        <v>2353</v>
      </c>
      <c r="H17" s="1185" t="s">
        <v>2354</v>
      </c>
      <c r="I17" s="1175" t="s">
        <v>2355</v>
      </c>
      <c r="J17" s="1177" t="s">
        <v>2356</v>
      </c>
      <c r="K17" s="1176" t="s">
        <v>2357</v>
      </c>
      <c r="L17" s="1175" t="s">
        <v>2358</v>
      </c>
      <c r="M17" s="1176" t="s">
        <v>2359</v>
      </c>
      <c r="N17" s="1178"/>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row>
    <row r="18" spans="1:245">
      <c r="A18" s="1172">
        <v>1</v>
      </c>
      <c r="B18" s="460"/>
      <c r="C18" s="825" t="s">
        <v>2282</v>
      </c>
      <c r="D18" s="435"/>
      <c r="E18" s="436"/>
      <c r="F18" s="437"/>
      <c r="G18" s="438" t="s">
        <v>1793</v>
      </c>
      <c r="H18" s="436" t="s">
        <v>1793</v>
      </c>
      <c r="I18" s="439"/>
      <c r="J18" s="439"/>
      <c r="K18" s="439"/>
      <c r="L18" s="439"/>
      <c r="M18" s="1226"/>
      <c r="N18" s="1178">
        <v>1</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row>
    <row r="19" spans="1:245">
      <c r="A19" s="1172">
        <v>2</v>
      </c>
      <c r="B19" s="460"/>
      <c r="C19" s="825" t="s">
        <v>2239</v>
      </c>
      <c r="D19" s="320">
        <v>223702233</v>
      </c>
      <c r="E19" s="320">
        <v>42415550</v>
      </c>
      <c r="F19" s="321">
        <v>20498628</v>
      </c>
      <c r="G19" s="459"/>
      <c r="H19" s="320"/>
      <c r="I19" s="77" t="s">
        <v>5865</v>
      </c>
      <c r="J19" s="319">
        <v>25136642</v>
      </c>
      <c r="K19" s="86" t="s">
        <v>5865</v>
      </c>
      <c r="L19" s="462">
        <v>36091068</v>
      </c>
      <c r="M19" s="463">
        <f>D19+E19-F19+G19-H19-J19+L19</f>
        <v>256573581</v>
      </c>
      <c r="N19" s="1178">
        <v>2</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row>
    <row r="20" spans="1:245">
      <c r="A20" s="1172">
        <v>3</v>
      </c>
      <c r="B20" s="460"/>
      <c r="C20" s="825" t="s">
        <v>2180</v>
      </c>
      <c r="D20" s="464">
        <v>126711951</v>
      </c>
      <c r="E20" s="464">
        <v>20654201</v>
      </c>
      <c r="F20" s="318">
        <v>6564878</v>
      </c>
      <c r="G20" s="108"/>
      <c r="H20" s="464"/>
      <c r="I20" s="77" t="s">
        <v>5865</v>
      </c>
      <c r="J20" s="303">
        <v>10999685</v>
      </c>
      <c r="K20" s="86" t="s">
        <v>5865</v>
      </c>
      <c r="L20" s="465">
        <v>31560461</v>
      </c>
      <c r="M20" s="317">
        <f>D20+E20-F20+G20-H20-J20+L20</f>
        <v>161362050</v>
      </c>
      <c r="N20" s="1178">
        <v>3</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row>
    <row r="21" spans="1:245">
      <c r="A21" s="1172">
        <v>4</v>
      </c>
      <c r="B21" s="460"/>
      <c r="C21" s="825" t="s">
        <v>907</v>
      </c>
      <c r="D21" s="464">
        <v>66471</v>
      </c>
      <c r="E21" s="464"/>
      <c r="F21" s="318"/>
      <c r="G21" s="108"/>
      <c r="H21" s="464"/>
      <c r="I21" s="77"/>
      <c r="J21" s="303"/>
      <c r="K21" s="86" t="s">
        <v>5865</v>
      </c>
      <c r="L21" s="465">
        <v>-66471</v>
      </c>
      <c r="M21" s="317">
        <f>D21+E21-F21+G21-H21-J21+L21</f>
        <v>0</v>
      </c>
      <c r="N21" s="1178">
        <v>4</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row>
    <row r="22" spans="1:245">
      <c r="A22" s="1172">
        <v>5</v>
      </c>
      <c r="B22" s="460"/>
      <c r="C22" s="825" t="s">
        <v>908</v>
      </c>
      <c r="D22" s="464">
        <f>SUM(D19:D21)</f>
        <v>350480655</v>
      </c>
      <c r="E22" s="464">
        <f>SUM(E19:E21)</f>
        <v>63069751</v>
      </c>
      <c r="F22" s="318">
        <f>SUM(F19:F21)</f>
        <v>27063506</v>
      </c>
      <c r="G22" s="108">
        <f>SUM(G19:G21)</f>
        <v>0</v>
      </c>
      <c r="H22" s="317">
        <f>SUM(H19:H21)</f>
        <v>0</v>
      </c>
      <c r="I22" s="77"/>
      <c r="J22" s="303">
        <f>SUM(J19:J21)</f>
        <v>36136327</v>
      </c>
      <c r="K22" s="86"/>
      <c r="L22" s="465">
        <f>SUM(L19:L21)</f>
        <v>67585058</v>
      </c>
      <c r="M22" s="303">
        <f>SUM(M19:M21)</f>
        <v>417935631</v>
      </c>
      <c r="N22" s="1178">
        <v>5</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row>
    <row r="23" spans="1:245">
      <c r="A23" s="1172">
        <v>6</v>
      </c>
      <c r="B23" s="460"/>
      <c r="C23" s="825" t="s">
        <v>3002</v>
      </c>
      <c r="D23" s="464"/>
      <c r="E23" s="464"/>
      <c r="F23" s="318"/>
      <c r="G23" s="108"/>
      <c r="H23" s="464"/>
      <c r="I23" s="77"/>
      <c r="J23" s="303"/>
      <c r="K23" s="86"/>
      <c r="L23" s="465"/>
      <c r="M23" s="317">
        <f>D23+E23-F23+G23-H23-J23+L23</f>
        <v>0</v>
      </c>
      <c r="N23" s="1178">
        <v>6</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row>
    <row r="24" spans="1:245">
      <c r="A24" s="1172">
        <v>7</v>
      </c>
      <c r="B24" s="460"/>
      <c r="C24" s="825"/>
      <c r="D24" s="464"/>
      <c r="E24" s="464"/>
      <c r="F24" s="318"/>
      <c r="G24" s="108"/>
      <c r="H24" s="464"/>
      <c r="I24" s="77"/>
      <c r="J24" s="303"/>
      <c r="K24" s="86"/>
      <c r="L24" s="465"/>
      <c r="M24" s="317">
        <f>D24+E24-F24+G24-H24-J24+L24</f>
        <v>0</v>
      </c>
      <c r="N24" s="1178">
        <v>7</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row>
    <row r="25" spans="1:245">
      <c r="A25" s="1172">
        <v>8</v>
      </c>
      <c r="B25" s="460"/>
      <c r="C25" s="825"/>
      <c r="D25" s="464"/>
      <c r="E25" s="464"/>
      <c r="F25" s="318"/>
      <c r="G25" s="108"/>
      <c r="H25" s="464"/>
      <c r="I25" s="77"/>
      <c r="J25" s="303"/>
      <c r="K25" s="86"/>
      <c r="L25" s="465"/>
      <c r="M25" s="317">
        <f>D25+E25-F25+G25-H25-J25+L25</f>
        <v>0</v>
      </c>
      <c r="N25" s="1178">
        <v>8</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row>
    <row r="26" spans="1:245">
      <c r="A26" s="1172">
        <v>9</v>
      </c>
      <c r="B26" s="460"/>
      <c r="C26" s="825" t="s">
        <v>909</v>
      </c>
      <c r="D26" s="320">
        <f>D22+SUM(D23:D25)</f>
        <v>350480655</v>
      </c>
      <c r="E26" s="320">
        <f>E22+SUM(E23:E25)</f>
        <v>63069751</v>
      </c>
      <c r="F26" s="321">
        <f>F22+SUM(F23:F25)</f>
        <v>27063506</v>
      </c>
      <c r="G26" s="459">
        <f>G22+SUM(G23:G25)</f>
        <v>0</v>
      </c>
      <c r="H26" s="320">
        <f>H22+SUM(H23:H25)</f>
        <v>0</v>
      </c>
      <c r="I26" s="77"/>
      <c r="J26" s="463">
        <f>J22+SUM(J23:J25)</f>
        <v>36136327</v>
      </c>
      <c r="K26" s="86"/>
      <c r="L26" s="463">
        <f>L22+SUM(L23:L25)</f>
        <v>67585058</v>
      </c>
      <c r="M26" s="320">
        <f>M22+SUM(M23:M25)</f>
        <v>417935631</v>
      </c>
      <c r="N26" s="1178">
        <v>9</v>
      </c>
      <c r="O26" s="401"/>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row>
    <row r="27" spans="1:245">
      <c r="A27" s="1124"/>
      <c r="C27" s="821"/>
      <c r="D27" s="466"/>
      <c r="E27" s="467"/>
      <c r="F27" s="468"/>
      <c r="G27" s="469"/>
      <c r="H27" s="467"/>
      <c r="I27" s="444"/>
      <c r="J27" s="467"/>
      <c r="K27" s="444"/>
      <c r="L27" s="467"/>
      <c r="M27" s="470"/>
      <c r="N27" s="823"/>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row>
    <row r="28" spans="1:245">
      <c r="A28" s="1172">
        <v>10</v>
      </c>
      <c r="B28" s="460"/>
      <c r="C28" s="825" t="s">
        <v>3722</v>
      </c>
      <c r="D28" s="433"/>
      <c r="E28" s="412"/>
      <c r="F28" s="414"/>
      <c r="G28" s="415"/>
      <c r="H28" s="412"/>
      <c r="I28" s="446"/>
      <c r="J28" s="412"/>
      <c r="K28" s="446"/>
      <c r="L28" s="412"/>
      <c r="M28" s="434"/>
      <c r="N28" s="1178">
        <v>10</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row>
    <row r="29" spans="1:245">
      <c r="A29" s="1172">
        <v>11</v>
      </c>
      <c r="B29" s="460"/>
      <c r="C29" s="825" t="s">
        <v>3723</v>
      </c>
      <c r="D29" s="320">
        <v>317850737</v>
      </c>
      <c r="E29" s="320">
        <v>50588126</v>
      </c>
      <c r="F29" s="321">
        <v>19906237</v>
      </c>
      <c r="G29" s="459"/>
      <c r="H29" s="463"/>
      <c r="I29" s="465"/>
      <c r="J29" s="319">
        <v>24843868</v>
      </c>
      <c r="K29" s="317"/>
      <c r="L29" s="462">
        <v>51238334</v>
      </c>
      <c r="M29" s="463">
        <f>D29+E29-F29+G29-H29-J29+L29</f>
        <v>374927092</v>
      </c>
      <c r="N29" s="1178">
        <v>11</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row>
    <row r="30" spans="1:245">
      <c r="A30" s="1172">
        <v>12</v>
      </c>
      <c r="B30" s="460"/>
      <c r="C30" s="825" t="s">
        <v>3724</v>
      </c>
      <c r="D30" s="464">
        <v>32629918</v>
      </c>
      <c r="E30" s="464">
        <v>12481625</v>
      </c>
      <c r="F30" s="318">
        <v>7157269</v>
      </c>
      <c r="G30" s="108"/>
      <c r="H30" s="464"/>
      <c r="I30" s="460"/>
      <c r="J30" s="3229">
        <v>11292459</v>
      </c>
      <c r="K30" s="461"/>
      <c r="L30" s="3230">
        <v>16346724</v>
      </c>
      <c r="M30" s="317">
        <f>D30+E30-F30+G30-H30-J30+L30</f>
        <v>43008539</v>
      </c>
      <c r="N30" s="1178">
        <v>12</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row>
    <row r="31" spans="1:245">
      <c r="A31" s="1172">
        <v>13</v>
      </c>
      <c r="B31" s="460"/>
      <c r="C31" s="825" t="s">
        <v>3725</v>
      </c>
      <c r="D31" s="320"/>
      <c r="E31" s="320"/>
      <c r="F31" s="321"/>
      <c r="G31" s="459"/>
      <c r="H31" s="320"/>
      <c r="I31" s="460"/>
      <c r="J31" s="319"/>
      <c r="K31" s="461"/>
      <c r="L31" s="462"/>
      <c r="M31" s="463">
        <f>D31+E31-F31+G31-H31-J31+L31</f>
        <v>0</v>
      </c>
      <c r="N31" s="1178">
        <v>13</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row>
    <row r="32" spans="1:245">
      <c r="A32" s="1183" t="s">
        <v>3726</v>
      </c>
      <c r="B32" s="12"/>
      <c r="C32" s="12"/>
      <c r="D32" s="12"/>
      <c r="E32" s="12"/>
      <c r="F32" s="832"/>
      <c r="G32" s="1183" t="s">
        <v>3727</v>
      </c>
      <c r="H32" s="12"/>
      <c r="I32" s="12"/>
      <c r="J32" s="12"/>
      <c r="K32" s="12"/>
      <c r="L32" s="12"/>
      <c r="M32" s="12"/>
      <c r="N32" s="832"/>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row>
    <row r="33" spans="1:245">
      <c r="A33" s="820"/>
      <c r="F33" s="1119"/>
      <c r="G33" s="820"/>
      <c r="N33" s="1119"/>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row>
    <row r="34" spans="1:245">
      <c r="A34" s="820"/>
      <c r="D34" s="305"/>
      <c r="E34" s="305"/>
      <c r="F34" s="310"/>
      <c r="G34" s="345"/>
      <c r="H34" s="305"/>
      <c r="N34" s="310"/>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row>
    <row r="35" spans="1:245">
      <c r="A35" s="820"/>
      <c r="D35" s="305"/>
      <c r="E35" s="305"/>
      <c r="F35" s="310"/>
      <c r="G35" s="345"/>
      <c r="H35" s="305"/>
      <c r="N35" s="310"/>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row>
    <row r="36" spans="1:245">
      <c r="A36" s="820"/>
      <c r="D36" s="305"/>
      <c r="E36" s="305"/>
      <c r="F36" s="310"/>
      <c r="G36" s="345"/>
      <c r="H36" s="305"/>
      <c r="N36" s="310"/>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row>
    <row r="37" spans="1:245">
      <c r="A37" s="820"/>
      <c r="D37" s="305"/>
      <c r="E37" s="305"/>
      <c r="F37" s="310"/>
      <c r="G37" s="345"/>
      <c r="H37" s="305"/>
      <c r="N37" s="310"/>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row>
    <row r="38" spans="1:245">
      <c r="A38" s="820"/>
      <c r="D38" s="305"/>
      <c r="E38" s="305"/>
      <c r="F38" s="310"/>
      <c r="G38" s="345"/>
      <c r="H38" s="305"/>
      <c r="N38" s="310"/>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row>
    <row r="39" spans="1:245">
      <c r="A39" s="820"/>
      <c r="D39" s="305"/>
      <c r="E39" s="305"/>
      <c r="F39" s="310"/>
      <c r="G39" s="345"/>
      <c r="H39" s="305"/>
      <c r="N39" s="310"/>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row>
    <row r="40" spans="1:245">
      <c r="A40" s="820"/>
      <c r="D40" s="305"/>
      <c r="E40" s="305"/>
      <c r="F40" s="310"/>
      <c r="G40" s="345"/>
      <c r="H40" s="305"/>
      <c r="N40" s="310"/>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row>
    <row r="41" spans="1:245">
      <c r="A41" s="820"/>
      <c r="D41" s="305"/>
      <c r="E41" s="305"/>
      <c r="F41" s="310"/>
      <c r="G41" s="345"/>
      <c r="H41" s="305"/>
      <c r="N41" s="310"/>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row>
    <row r="42" spans="1:245">
      <c r="A42" s="820"/>
      <c r="D42" s="305"/>
      <c r="E42" s="305"/>
      <c r="F42" s="310"/>
      <c r="G42" s="345"/>
      <c r="H42" s="305"/>
      <c r="N42" s="310"/>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row>
    <row r="43" spans="1:245">
      <c r="A43" s="820"/>
      <c r="D43" s="305"/>
      <c r="E43" s="305"/>
      <c r="F43" s="310"/>
      <c r="G43" s="345"/>
      <c r="H43" s="305"/>
      <c r="N43" s="310"/>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row>
    <row r="44" spans="1:245">
      <c r="A44" s="820"/>
      <c r="D44" s="305"/>
      <c r="E44" s="305"/>
      <c r="F44" s="310"/>
      <c r="G44" s="345"/>
      <c r="H44" s="305"/>
      <c r="N44" s="310"/>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row>
    <row r="45" spans="1:245">
      <c r="A45" s="820"/>
      <c r="D45" s="305"/>
      <c r="E45" s="305"/>
      <c r="F45" s="310"/>
      <c r="G45" s="345"/>
      <c r="H45" s="305"/>
      <c r="N45" s="310"/>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row>
    <row r="46" spans="1:245">
      <c r="A46" s="820"/>
      <c r="D46" s="305"/>
      <c r="E46" s="305"/>
      <c r="F46" s="310"/>
      <c r="G46" s="345"/>
      <c r="H46" s="305"/>
      <c r="N46" s="310"/>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row>
    <row r="47" spans="1:245">
      <c r="A47" s="820"/>
      <c r="F47" s="1119"/>
      <c r="G47" s="820"/>
      <c r="N47" s="1119"/>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row>
    <row r="48" spans="1:245">
      <c r="A48" s="820"/>
      <c r="F48" s="1119"/>
      <c r="G48" s="820"/>
      <c r="N48" s="1119"/>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row>
    <row r="49" spans="1:245">
      <c r="A49" s="820"/>
      <c r="F49" s="1119"/>
      <c r="G49" s="820"/>
      <c r="N49" s="1119"/>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row>
    <row r="50" spans="1:245">
      <c r="A50" s="820"/>
      <c r="F50" s="1119"/>
      <c r="G50" s="820"/>
      <c r="N50" s="1119"/>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row>
    <row r="51" spans="1:245">
      <c r="A51" s="820"/>
      <c r="F51" s="1119"/>
      <c r="G51" s="820"/>
      <c r="N51" s="1119"/>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row>
    <row r="52" spans="1:245">
      <c r="A52" s="820"/>
      <c r="F52" s="1119"/>
      <c r="G52" s="820"/>
      <c r="N52" s="1119"/>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row>
    <row r="53" spans="1:245">
      <c r="A53" s="820"/>
      <c r="F53" s="1119"/>
      <c r="G53" s="820"/>
      <c r="N53" s="1119"/>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row>
    <row r="54" spans="1:245">
      <c r="A54" s="820"/>
      <c r="F54" s="1119"/>
      <c r="G54" s="820"/>
      <c r="N54" s="1119"/>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row>
    <row r="55" spans="1:245">
      <c r="A55" s="820"/>
      <c r="F55" s="1119"/>
      <c r="G55" s="820"/>
      <c r="N55" s="1119"/>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row>
    <row r="56" spans="1:245">
      <c r="A56" s="820"/>
      <c r="F56" s="1119"/>
      <c r="G56" s="820"/>
      <c r="N56" s="1119"/>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row>
    <row r="57" spans="1:245" ht="15.75" thickBot="1">
      <c r="A57" s="836"/>
      <c r="B57" s="837"/>
      <c r="C57" s="837"/>
      <c r="D57" s="405"/>
      <c r="E57" s="405"/>
      <c r="F57" s="324"/>
      <c r="G57" s="836"/>
      <c r="H57" s="405"/>
      <c r="I57" s="837"/>
      <c r="J57" s="405"/>
      <c r="K57" s="837"/>
      <c r="L57" s="405"/>
      <c r="M57" s="837"/>
      <c r="N57" s="324"/>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row>
    <row r="58" spans="1:245">
      <c r="A58" s="12"/>
      <c r="B58" s="12"/>
      <c r="C58" s="12"/>
      <c r="D58" s="403"/>
      <c r="E58" s="403"/>
      <c r="F58" s="403"/>
      <c r="G58" s="361"/>
      <c r="H58" s="403"/>
      <c r="I58" s="12"/>
      <c r="J58" s="12"/>
      <c r="K58" s="12"/>
      <c r="L58" s="12"/>
      <c r="M58" s="403"/>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row>
    <row r="59" spans="1:245">
      <c r="A59" s="1222" t="s">
        <v>910</v>
      </c>
      <c r="B59" s="1222"/>
      <c r="C59" s="1222"/>
      <c r="E59" s="401"/>
      <c r="F59" s="401"/>
      <c r="G59" s="2469" t="s">
        <v>910</v>
      </c>
      <c r="H59" s="403"/>
      <c r="I59" s="12"/>
      <c r="K59" s="403"/>
      <c r="L59" s="361"/>
      <c r="M59" s="361"/>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row>
    <row r="60" spans="1:245">
      <c r="A60" s="3572" t="s">
        <v>911</v>
      </c>
      <c r="B60" s="3572"/>
      <c r="C60" s="3572"/>
      <c r="D60" s="3572"/>
      <c r="E60" s="3572"/>
      <c r="F60" s="3572"/>
      <c r="G60" s="12" t="s">
        <v>912</v>
      </c>
      <c r="H60" s="403"/>
      <c r="I60" s="403"/>
      <c r="J60" s="403"/>
      <c r="K60" s="403"/>
      <c r="L60" s="403"/>
      <c r="M60" s="403"/>
      <c r="N60" s="12"/>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row>
    <row r="61" spans="1:245">
      <c r="D61" s="809"/>
    </row>
    <row r="62" spans="1:245" ht="15.75">
      <c r="A62" s="1118" t="s">
        <v>420</v>
      </c>
      <c r="B62" s="12"/>
      <c r="C62" s="12"/>
      <c r="D62" s="12"/>
      <c r="E62" s="12"/>
      <c r="F62" s="12"/>
    </row>
    <row r="64" spans="1:245" ht="15.75" thickBot="1">
      <c r="A64" s="9" t="str">
        <f>'Data Sheet'!$C$25</f>
        <v>Orange &amp; Rockland Utilities, Inc</v>
      </c>
      <c r="E64" s="1114" t="s">
        <v>1793</v>
      </c>
      <c r="F64" s="1317" t="str">
        <f>'Data Sheet'!$C$38</f>
        <v>December 31, 2016</v>
      </c>
      <c r="G64" s="9" t="str">
        <f>'Data Sheet'!$C$25</f>
        <v>Orange &amp; Rockland Utilities, Inc</v>
      </c>
      <c r="K64" s="1114" t="s">
        <v>1793</v>
      </c>
      <c r="M64" s="1317" t="str">
        <f>'Data Sheet'!$C$38</f>
        <v>December 31, 2016</v>
      </c>
    </row>
    <row r="65" spans="1:14">
      <c r="A65" s="815" t="s">
        <v>1793</v>
      </c>
      <c r="B65" s="818"/>
      <c r="C65" s="818"/>
      <c r="D65" s="818"/>
      <c r="E65" s="818"/>
      <c r="F65" s="1116"/>
      <c r="G65" s="815"/>
      <c r="H65" s="818"/>
      <c r="I65" s="818"/>
      <c r="J65" s="818"/>
      <c r="K65" s="818"/>
      <c r="L65" s="818"/>
      <c r="M65" s="818"/>
      <c r="N65" s="1116"/>
    </row>
    <row r="66" spans="1:14">
      <c r="A66" s="1183" t="s">
        <v>3735</v>
      </c>
      <c r="B66" s="12"/>
      <c r="C66" s="12"/>
      <c r="D66" s="12"/>
      <c r="E66" s="12"/>
      <c r="F66" s="832"/>
      <c r="G66" s="1183" t="s">
        <v>3736</v>
      </c>
      <c r="H66" s="12"/>
      <c r="I66" s="12"/>
      <c r="J66" s="12"/>
      <c r="K66" s="12"/>
      <c r="L66" s="12"/>
      <c r="M66" s="12"/>
      <c r="N66" s="832"/>
    </row>
    <row r="67" spans="1:14">
      <c r="A67" s="824"/>
      <c r="B67" s="460"/>
      <c r="C67" s="460"/>
      <c r="D67" s="460"/>
      <c r="E67" s="460"/>
      <c r="F67" s="1121"/>
      <c r="G67" s="824"/>
      <c r="H67" s="460"/>
      <c r="I67" s="460"/>
      <c r="J67" s="460"/>
      <c r="K67" s="460"/>
      <c r="L67" s="460"/>
      <c r="M67" s="460"/>
      <c r="N67" s="1121"/>
    </row>
    <row r="68" spans="1:14">
      <c r="A68" s="345"/>
      <c r="B68" s="305"/>
      <c r="C68" s="305"/>
      <c r="D68" s="305"/>
      <c r="E68" s="403"/>
      <c r="F68" s="471"/>
      <c r="G68" s="472"/>
      <c r="H68" s="403"/>
      <c r="I68" s="403"/>
      <c r="J68" s="403"/>
      <c r="K68" s="403"/>
      <c r="L68" s="403"/>
      <c r="M68" s="305"/>
      <c r="N68" s="310"/>
    </row>
    <row r="69" spans="1:14">
      <c r="A69" s="345"/>
      <c r="B69" s="305"/>
      <c r="C69" s="305"/>
      <c r="D69" s="305"/>
      <c r="E69" s="305"/>
      <c r="F69" s="310"/>
      <c r="G69" s="345"/>
      <c r="H69" s="305"/>
      <c r="I69" s="403"/>
      <c r="J69" s="403"/>
      <c r="K69" s="403"/>
      <c r="L69" s="403"/>
      <c r="M69" s="305"/>
      <c r="N69" s="310"/>
    </row>
    <row r="70" spans="1:14">
      <c r="A70" s="345"/>
      <c r="B70" s="305"/>
      <c r="C70" s="305"/>
      <c r="D70" s="305"/>
      <c r="E70" s="305"/>
      <c r="F70" s="310"/>
      <c r="G70" s="345"/>
      <c r="H70" s="305"/>
      <c r="I70" s="305"/>
      <c r="J70" s="305"/>
      <c r="K70" s="305"/>
      <c r="L70" s="305"/>
      <c r="M70" s="305"/>
      <c r="N70" s="310"/>
    </row>
    <row r="71" spans="1:14">
      <c r="A71" s="345"/>
      <c r="B71" s="305"/>
      <c r="C71" s="305"/>
      <c r="D71" s="305"/>
      <c r="E71" s="305"/>
      <c r="F71" s="310"/>
      <c r="G71" s="345"/>
      <c r="H71" s="305"/>
      <c r="I71" s="331"/>
      <c r="J71" s="305"/>
      <c r="K71" s="305"/>
      <c r="L71" s="305"/>
      <c r="M71" s="305"/>
      <c r="N71" s="310"/>
    </row>
    <row r="72" spans="1:14">
      <c r="A72" s="345"/>
      <c r="B72" s="305"/>
      <c r="C72" s="305"/>
      <c r="D72" s="305"/>
      <c r="E72" s="305"/>
      <c r="F72" s="310"/>
      <c r="G72" s="345"/>
      <c r="H72" s="305"/>
      <c r="I72" s="403"/>
      <c r="J72" s="305"/>
      <c r="K72" s="403"/>
      <c r="L72" s="305"/>
      <c r="M72" s="305"/>
      <c r="N72" s="310"/>
    </row>
    <row r="73" spans="1:14">
      <c r="A73" s="345"/>
      <c r="B73" s="305"/>
      <c r="C73" s="305"/>
      <c r="D73" s="305"/>
      <c r="E73" s="305"/>
      <c r="F73" s="310"/>
      <c r="G73" s="345"/>
      <c r="H73" s="305"/>
      <c r="I73" s="305"/>
      <c r="J73" s="305"/>
      <c r="K73" s="305"/>
      <c r="L73" s="305"/>
      <c r="M73" s="305"/>
      <c r="N73" s="310"/>
    </row>
    <row r="74" spans="1:14">
      <c r="A74" s="345"/>
      <c r="B74" s="305"/>
      <c r="C74" s="305"/>
      <c r="D74" s="305"/>
      <c r="E74" s="305"/>
      <c r="F74" s="310"/>
      <c r="G74" s="345"/>
      <c r="H74" s="305"/>
      <c r="I74" s="305"/>
      <c r="J74" s="305"/>
      <c r="K74" s="305"/>
      <c r="L74" s="305"/>
      <c r="M74" s="305"/>
      <c r="N74" s="310"/>
    </row>
    <row r="75" spans="1:14">
      <c r="A75" s="345"/>
      <c r="B75" s="305"/>
      <c r="C75" s="305"/>
      <c r="D75" s="305"/>
      <c r="E75" s="305"/>
      <c r="F75" s="310"/>
      <c r="G75" s="345"/>
      <c r="H75" s="305"/>
      <c r="I75" s="305"/>
      <c r="J75" s="305"/>
      <c r="K75" s="305"/>
      <c r="L75" s="305"/>
      <c r="M75" s="305"/>
      <c r="N75" s="310"/>
    </row>
    <row r="76" spans="1:14">
      <c r="A76" s="345"/>
      <c r="B76" s="305"/>
      <c r="C76" s="305"/>
      <c r="D76" s="305"/>
      <c r="E76" s="305"/>
      <c r="F76" s="310"/>
      <c r="G76" s="345"/>
      <c r="H76" s="305"/>
      <c r="I76" s="305"/>
      <c r="J76" s="305"/>
      <c r="K76" s="305"/>
      <c r="L76" s="305"/>
      <c r="M76" s="305"/>
      <c r="N76" s="310"/>
    </row>
    <row r="77" spans="1:14">
      <c r="A77" s="345"/>
      <c r="B77" s="305"/>
      <c r="C77" s="305"/>
      <c r="D77" s="305"/>
      <c r="E77" s="305"/>
      <c r="F77" s="310"/>
      <c r="G77" s="345"/>
      <c r="H77" s="305"/>
      <c r="I77" s="305"/>
      <c r="J77" s="305"/>
      <c r="K77" s="305"/>
      <c r="L77" s="305"/>
      <c r="M77" s="305"/>
      <c r="N77" s="310"/>
    </row>
    <row r="78" spans="1:14">
      <c r="A78" s="345"/>
      <c r="B78" s="305"/>
      <c r="C78" s="305"/>
      <c r="D78" s="305"/>
      <c r="E78" s="305"/>
      <c r="F78" s="310"/>
      <c r="G78" s="345"/>
      <c r="H78" s="305"/>
      <c r="I78" s="305"/>
      <c r="J78" s="305"/>
      <c r="K78" s="305"/>
      <c r="L78" s="305"/>
      <c r="M78" s="305"/>
      <c r="N78" s="310"/>
    </row>
    <row r="79" spans="1:14">
      <c r="A79" s="345"/>
      <c r="B79" s="305"/>
      <c r="C79" s="305"/>
      <c r="D79" s="305"/>
      <c r="E79" s="305"/>
      <c r="F79" s="310"/>
      <c r="G79" s="345"/>
      <c r="H79" s="305"/>
      <c r="I79" s="305"/>
      <c r="J79" s="305"/>
      <c r="K79" s="305"/>
      <c r="L79" s="305"/>
      <c r="M79" s="305"/>
      <c r="N79" s="310"/>
    </row>
    <row r="80" spans="1:14">
      <c r="A80" s="345"/>
      <c r="B80" s="305"/>
      <c r="C80" s="305"/>
      <c r="D80" s="305"/>
      <c r="E80" s="305"/>
      <c r="F80" s="310"/>
      <c r="G80" s="345"/>
      <c r="H80" s="305"/>
      <c r="I80" s="305"/>
      <c r="J80" s="305"/>
      <c r="K80" s="305"/>
      <c r="L80" s="305"/>
      <c r="M80" s="305"/>
      <c r="N80" s="310"/>
    </row>
    <row r="81" spans="1:14">
      <c r="A81" s="345"/>
      <c r="B81" s="305"/>
      <c r="C81" s="305"/>
      <c r="D81" s="305"/>
      <c r="E81" s="305"/>
      <c r="F81" s="310"/>
      <c r="G81" s="345"/>
      <c r="H81" s="305"/>
      <c r="I81" s="305"/>
      <c r="J81" s="305"/>
      <c r="K81" s="305"/>
      <c r="L81" s="305"/>
      <c r="M81" s="305"/>
      <c r="N81" s="310"/>
    </row>
    <row r="82" spans="1:14">
      <c r="A82" s="345"/>
      <c r="B82" s="305"/>
      <c r="C82" s="305"/>
      <c r="D82" s="305"/>
      <c r="E82" s="305"/>
      <c r="F82" s="310"/>
      <c r="G82" s="345"/>
      <c r="H82" s="305"/>
      <c r="I82" s="305"/>
      <c r="J82" s="305"/>
      <c r="K82" s="305"/>
      <c r="L82" s="305"/>
      <c r="M82" s="305"/>
      <c r="N82" s="310"/>
    </row>
    <row r="83" spans="1:14">
      <c r="A83" s="345"/>
      <c r="B83" s="305"/>
      <c r="C83" s="305"/>
      <c r="D83" s="305"/>
      <c r="E83" s="305"/>
      <c r="F83" s="310"/>
      <c r="G83" s="345"/>
      <c r="H83" s="305"/>
      <c r="I83" s="305"/>
      <c r="J83" s="305"/>
      <c r="K83" s="305"/>
      <c r="L83" s="305"/>
      <c r="M83" s="305"/>
      <c r="N83" s="310"/>
    </row>
    <row r="84" spans="1:14">
      <c r="A84" s="345"/>
      <c r="B84" s="305"/>
      <c r="C84" s="305"/>
      <c r="D84" s="305"/>
      <c r="E84" s="305"/>
      <c r="F84" s="310"/>
      <c r="G84" s="345"/>
      <c r="H84" s="305"/>
      <c r="I84" s="305"/>
      <c r="J84" s="305"/>
      <c r="K84" s="305"/>
      <c r="L84" s="305"/>
      <c r="M84" s="305"/>
      <c r="N84" s="310"/>
    </row>
    <row r="85" spans="1:14">
      <c r="A85" s="345"/>
      <c r="B85" s="305"/>
      <c r="C85" s="305"/>
      <c r="D85" s="305"/>
      <c r="E85" s="305"/>
      <c r="F85" s="310"/>
      <c r="G85" s="345"/>
      <c r="H85" s="305"/>
      <c r="I85" s="305"/>
      <c r="J85" s="305"/>
      <c r="K85" s="305"/>
      <c r="L85" s="305"/>
      <c r="M85" s="305"/>
      <c r="N85" s="310"/>
    </row>
    <row r="86" spans="1:14">
      <c r="A86" s="345"/>
      <c r="B86" s="305"/>
      <c r="C86" s="305"/>
      <c r="D86" s="305"/>
      <c r="E86" s="305"/>
      <c r="F86" s="310"/>
      <c r="G86" s="345"/>
      <c r="H86" s="305"/>
      <c r="I86" s="305"/>
      <c r="J86" s="305"/>
      <c r="K86" s="305"/>
      <c r="L86" s="305"/>
      <c r="M86" s="305"/>
      <c r="N86" s="310"/>
    </row>
    <row r="87" spans="1:14">
      <c r="A87" s="345"/>
      <c r="B87" s="305"/>
      <c r="C87" s="305"/>
      <c r="D87" s="305"/>
      <c r="E87" s="305"/>
      <c r="F87" s="310"/>
      <c r="G87" s="345"/>
      <c r="H87" s="305"/>
      <c r="I87" s="305"/>
      <c r="J87" s="305"/>
      <c r="K87" s="305"/>
      <c r="L87" s="305"/>
      <c r="M87" s="305"/>
      <c r="N87" s="310"/>
    </row>
    <row r="88" spans="1:14">
      <c r="A88" s="345"/>
      <c r="B88" s="305"/>
      <c r="C88" s="305"/>
      <c r="D88" s="305"/>
      <c r="E88" s="305"/>
      <c r="F88" s="310"/>
      <c r="G88" s="345"/>
      <c r="H88" s="305"/>
      <c r="I88" s="305"/>
      <c r="J88" s="305"/>
      <c r="K88" s="305"/>
      <c r="L88" s="305"/>
      <c r="M88" s="305"/>
      <c r="N88" s="310"/>
    </row>
    <row r="89" spans="1:14">
      <c r="A89" s="345"/>
      <c r="B89" s="305"/>
      <c r="C89" s="305"/>
      <c r="D89" s="305"/>
      <c r="E89" s="305"/>
      <c r="F89" s="310"/>
      <c r="G89" s="345"/>
      <c r="H89" s="305"/>
      <c r="I89" s="305"/>
      <c r="J89" s="305"/>
      <c r="K89" s="305"/>
      <c r="L89" s="305"/>
      <c r="M89" s="305"/>
      <c r="N89" s="310"/>
    </row>
    <row r="90" spans="1:14">
      <c r="A90" s="345"/>
      <c r="B90" s="305"/>
      <c r="C90" s="305"/>
      <c r="D90" s="305"/>
      <c r="E90" s="305"/>
      <c r="F90" s="310"/>
      <c r="G90" s="345"/>
      <c r="H90" s="305"/>
      <c r="I90" s="305"/>
      <c r="J90" s="305"/>
      <c r="K90" s="305"/>
      <c r="L90" s="305"/>
      <c r="M90" s="305"/>
      <c r="N90" s="310"/>
    </row>
    <row r="91" spans="1:14">
      <c r="A91" s="345"/>
      <c r="B91" s="305"/>
      <c r="C91" s="305"/>
      <c r="D91" s="305"/>
      <c r="E91" s="305"/>
      <c r="F91" s="310"/>
      <c r="G91" s="345"/>
      <c r="H91" s="305"/>
      <c r="I91" s="305"/>
      <c r="J91" s="305"/>
      <c r="K91" s="305"/>
      <c r="L91" s="305"/>
      <c r="M91" s="305"/>
      <c r="N91" s="310"/>
    </row>
    <row r="92" spans="1:14">
      <c r="A92" s="345"/>
      <c r="B92" s="305"/>
      <c r="C92" s="305"/>
      <c r="D92" s="305"/>
      <c r="E92" s="305"/>
      <c r="F92" s="310"/>
      <c r="G92" s="345"/>
      <c r="H92" s="305"/>
      <c r="I92" s="305"/>
      <c r="J92" s="305"/>
      <c r="K92" s="305"/>
      <c r="L92" s="305"/>
      <c r="M92" s="305"/>
      <c r="N92" s="310"/>
    </row>
    <row r="93" spans="1:14">
      <c r="A93" s="345"/>
      <c r="B93" s="305"/>
      <c r="C93" s="305"/>
      <c r="D93" s="305"/>
      <c r="E93" s="305"/>
      <c r="F93" s="310"/>
      <c r="G93" s="345"/>
      <c r="H93" s="305"/>
      <c r="I93" s="305"/>
      <c r="J93" s="305"/>
      <c r="K93" s="305"/>
      <c r="L93" s="305"/>
      <c r="M93" s="305"/>
      <c r="N93" s="310"/>
    </row>
    <row r="94" spans="1:14">
      <c r="A94" s="345"/>
      <c r="B94" s="305"/>
      <c r="C94" s="305"/>
      <c r="D94" s="305"/>
      <c r="E94" s="305"/>
      <c r="F94" s="310"/>
      <c r="G94" s="345"/>
      <c r="H94" s="305"/>
      <c r="I94" s="305"/>
      <c r="J94" s="305"/>
      <c r="K94" s="305"/>
      <c r="L94" s="305"/>
      <c r="M94" s="305"/>
      <c r="N94" s="310"/>
    </row>
    <row r="95" spans="1:14">
      <c r="A95" s="345"/>
      <c r="B95" s="305"/>
      <c r="C95" s="305"/>
      <c r="D95" s="305"/>
      <c r="E95" s="305"/>
      <c r="F95" s="310"/>
      <c r="G95" s="345"/>
      <c r="H95" s="305"/>
      <c r="I95" s="305"/>
      <c r="J95" s="305"/>
      <c r="K95" s="305"/>
      <c r="L95" s="305"/>
      <c r="M95" s="305"/>
      <c r="N95" s="310"/>
    </row>
    <row r="96" spans="1:14">
      <c r="A96" s="345"/>
      <c r="B96" s="305"/>
      <c r="C96" s="305"/>
      <c r="D96" s="305"/>
      <c r="E96" s="305"/>
      <c r="F96" s="310"/>
      <c r="G96" s="345"/>
      <c r="H96" s="305"/>
      <c r="I96" s="305"/>
      <c r="J96" s="305"/>
      <c r="K96" s="305"/>
      <c r="L96" s="305"/>
      <c r="M96" s="305"/>
      <c r="N96" s="310"/>
    </row>
    <row r="97" spans="1:14">
      <c r="A97" s="345"/>
      <c r="B97" s="305"/>
      <c r="C97" s="305"/>
      <c r="D97" s="305"/>
      <c r="E97" s="305"/>
      <c r="F97" s="310"/>
      <c r="G97" s="345"/>
      <c r="H97" s="305"/>
      <c r="I97" s="305"/>
      <c r="J97" s="305"/>
      <c r="K97" s="305"/>
      <c r="L97" s="305"/>
      <c r="M97" s="305"/>
      <c r="N97" s="310"/>
    </row>
    <row r="98" spans="1:14">
      <c r="A98" s="345"/>
      <c r="B98" s="305"/>
      <c r="C98" s="305"/>
      <c r="D98" s="305"/>
      <c r="E98" s="305"/>
      <c r="F98" s="310"/>
      <c r="G98" s="345"/>
      <c r="H98" s="305"/>
      <c r="I98" s="305"/>
      <c r="J98" s="305"/>
      <c r="K98" s="305"/>
      <c r="L98" s="305"/>
      <c r="M98" s="305"/>
      <c r="N98" s="310"/>
    </row>
    <row r="99" spans="1:14">
      <c r="A99" s="345"/>
      <c r="B99" s="305"/>
      <c r="C99" s="305"/>
      <c r="D99" s="305"/>
      <c r="E99" s="305"/>
      <c r="F99" s="310"/>
      <c r="G99" s="345"/>
      <c r="H99" s="305"/>
      <c r="I99" s="305"/>
      <c r="J99" s="305"/>
      <c r="K99" s="305"/>
      <c r="L99" s="305"/>
      <c r="M99" s="305"/>
      <c r="N99" s="310"/>
    </row>
    <row r="100" spans="1:14">
      <c r="A100" s="345"/>
      <c r="B100" s="305"/>
      <c r="C100" s="305"/>
      <c r="D100" s="305"/>
      <c r="E100" s="305"/>
      <c r="F100" s="310"/>
      <c r="G100" s="345"/>
      <c r="H100" s="305"/>
      <c r="I100" s="305"/>
      <c r="J100" s="305"/>
      <c r="K100" s="305"/>
      <c r="L100" s="305"/>
      <c r="M100" s="305"/>
      <c r="N100" s="310"/>
    </row>
    <row r="101" spans="1:14">
      <c r="A101" s="345"/>
      <c r="B101" s="305"/>
      <c r="C101" s="305"/>
      <c r="D101" s="305"/>
      <c r="E101" s="305"/>
      <c r="F101" s="310"/>
      <c r="G101" s="345"/>
      <c r="H101" s="305"/>
      <c r="I101" s="305"/>
      <c r="J101" s="305"/>
      <c r="K101" s="305"/>
      <c r="L101" s="305"/>
      <c r="M101" s="305"/>
      <c r="N101" s="310"/>
    </row>
    <row r="102" spans="1:14">
      <c r="A102" s="345"/>
      <c r="B102" s="305"/>
      <c r="C102" s="305"/>
      <c r="D102" s="305"/>
      <c r="E102" s="305"/>
      <c r="F102" s="310"/>
      <c r="G102" s="345"/>
      <c r="H102" s="305"/>
      <c r="I102" s="305"/>
      <c r="J102" s="305"/>
      <c r="K102" s="305"/>
      <c r="L102" s="305"/>
      <c r="M102" s="305"/>
      <c r="N102" s="310"/>
    </row>
    <row r="103" spans="1:14">
      <c r="A103" s="345"/>
      <c r="B103" s="305"/>
      <c r="C103" s="305"/>
      <c r="D103" s="305"/>
      <c r="E103" s="305"/>
      <c r="F103" s="310"/>
      <c r="G103" s="345"/>
      <c r="H103" s="305"/>
      <c r="I103" s="305"/>
      <c r="J103" s="305"/>
      <c r="K103" s="305"/>
      <c r="L103" s="305"/>
      <c r="M103" s="305"/>
      <c r="N103" s="310"/>
    </row>
    <row r="104" spans="1:14">
      <c r="A104" s="345"/>
      <c r="B104" s="305"/>
      <c r="C104" s="305"/>
      <c r="D104" s="305"/>
      <c r="E104" s="305"/>
      <c r="F104" s="310"/>
      <c r="G104" s="345"/>
      <c r="H104" s="305"/>
      <c r="I104" s="305"/>
      <c r="J104" s="305"/>
      <c r="K104" s="305"/>
      <c r="L104" s="305"/>
      <c r="M104" s="305"/>
      <c r="N104" s="310"/>
    </row>
    <row r="105" spans="1:14">
      <c r="A105" s="345"/>
      <c r="B105" s="305"/>
      <c r="C105" s="305"/>
      <c r="D105" s="305"/>
      <c r="E105" s="305"/>
      <c r="F105" s="310"/>
      <c r="G105" s="345"/>
      <c r="H105" s="305"/>
      <c r="I105" s="305"/>
      <c r="J105" s="305"/>
      <c r="K105" s="305"/>
      <c r="L105" s="305"/>
      <c r="M105" s="305"/>
      <c r="N105" s="310"/>
    </row>
    <row r="106" spans="1:14">
      <c r="A106" s="345"/>
      <c r="B106" s="305"/>
      <c r="C106" s="305"/>
      <c r="D106" s="305"/>
      <c r="E106" s="305"/>
      <c r="F106" s="310"/>
      <c r="G106" s="345"/>
      <c r="H106" s="305"/>
      <c r="I106" s="305"/>
      <c r="J106" s="305"/>
      <c r="K106" s="305"/>
      <c r="L106" s="305"/>
      <c r="M106" s="305"/>
      <c r="N106" s="310"/>
    </row>
    <row r="107" spans="1:14">
      <c r="A107" s="345"/>
      <c r="B107" s="305"/>
      <c r="C107" s="305"/>
      <c r="D107" s="305"/>
      <c r="E107" s="305"/>
      <c r="F107" s="310"/>
      <c r="G107" s="345"/>
      <c r="H107" s="305"/>
      <c r="I107" s="305"/>
      <c r="J107" s="305"/>
      <c r="K107" s="305"/>
      <c r="L107" s="305"/>
      <c r="M107" s="305"/>
      <c r="N107" s="310"/>
    </row>
    <row r="108" spans="1:14">
      <c r="A108" s="345"/>
      <c r="B108" s="305"/>
      <c r="C108" s="305"/>
      <c r="D108" s="305"/>
      <c r="E108" s="305"/>
      <c r="F108" s="310"/>
      <c r="G108" s="345"/>
      <c r="H108" s="305"/>
      <c r="I108" s="305"/>
      <c r="J108" s="305"/>
      <c r="K108" s="305"/>
      <c r="L108" s="305"/>
      <c r="M108" s="305"/>
      <c r="N108" s="310"/>
    </row>
    <row r="109" spans="1:14">
      <c r="A109" s="345"/>
      <c r="B109" s="305"/>
      <c r="C109" s="305"/>
      <c r="D109" s="305"/>
      <c r="E109" s="305"/>
      <c r="F109" s="310"/>
      <c r="G109" s="345"/>
      <c r="H109" s="305"/>
      <c r="I109" s="305"/>
      <c r="J109" s="305"/>
      <c r="K109" s="305"/>
      <c r="L109" s="305"/>
      <c r="M109" s="305"/>
      <c r="N109" s="310"/>
    </row>
    <row r="110" spans="1:14">
      <c r="A110" s="345"/>
      <c r="B110" s="305"/>
      <c r="C110" s="305"/>
      <c r="D110" s="305"/>
      <c r="E110" s="305"/>
      <c r="F110" s="310"/>
      <c r="G110" s="345"/>
      <c r="H110" s="305"/>
      <c r="I110" s="305"/>
      <c r="J110" s="305"/>
      <c r="K110" s="305"/>
      <c r="L110" s="305"/>
      <c r="M110" s="305"/>
      <c r="N110" s="310"/>
    </row>
    <row r="111" spans="1:14">
      <c r="A111" s="345"/>
      <c r="B111" s="305"/>
      <c r="C111" s="305"/>
      <c r="D111" s="305"/>
      <c r="E111" s="305"/>
      <c r="F111" s="310"/>
      <c r="G111" s="345"/>
      <c r="H111" s="305"/>
      <c r="I111" s="305"/>
      <c r="J111" s="305"/>
      <c r="K111" s="305"/>
      <c r="L111" s="305"/>
      <c r="M111" s="305"/>
      <c r="N111" s="310"/>
    </row>
    <row r="112" spans="1:14">
      <c r="A112" s="345"/>
      <c r="B112" s="305"/>
      <c r="C112" s="305"/>
      <c r="D112" s="305"/>
      <c r="E112" s="305"/>
      <c r="F112" s="310"/>
      <c r="G112" s="345"/>
      <c r="H112" s="305"/>
      <c r="I112" s="305"/>
      <c r="J112" s="305"/>
      <c r="K112" s="305"/>
      <c r="L112" s="305"/>
      <c r="M112" s="305"/>
      <c r="N112" s="310"/>
    </row>
    <row r="113" spans="1:14">
      <c r="A113" s="345"/>
      <c r="B113" s="305"/>
      <c r="C113" s="305"/>
      <c r="D113" s="305"/>
      <c r="E113" s="305"/>
      <c r="F113" s="310"/>
      <c r="G113" s="345"/>
      <c r="H113" s="305"/>
      <c r="I113" s="305"/>
      <c r="J113" s="305"/>
      <c r="K113" s="305"/>
      <c r="L113" s="305"/>
      <c r="M113" s="305"/>
      <c r="N113" s="310"/>
    </row>
    <row r="114" spans="1:14">
      <c r="A114" s="345"/>
      <c r="B114" s="305"/>
      <c r="C114" s="305"/>
      <c r="D114" s="305"/>
      <c r="E114" s="305"/>
      <c r="F114" s="310"/>
      <c r="G114" s="345"/>
      <c r="H114" s="305"/>
      <c r="I114" s="305"/>
      <c r="J114" s="305"/>
      <c r="K114" s="305"/>
      <c r="L114" s="305"/>
      <c r="M114" s="305"/>
      <c r="N114" s="310"/>
    </row>
    <row r="115" spans="1:14">
      <c r="A115" s="345"/>
      <c r="B115" s="305"/>
      <c r="C115" s="305"/>
      <c r="D115" s="305"/>
      <c r="E115" s="305"/>
      <c r="F115" s="310"/>
      <c r="G115" s="345"/>
      <c r="H115" s="305"/>
      <c r="I115" s="305"/>
      <c r="J115" s="305"/>
      <c r="K115" s="305"/>
      <c r="L115" s="305"/>
      <c r="M115" s="305"/>
      <c r="N115" s="310"/>
    </row>
    <row r="116" spans="1:14">
      <c r="A116" s="345"/>
      <c r="B116" s="305"/>
      <c r="C116" s="305"/>
      <c r="D116" s="305"/>
      <c r="E116" s="305"/>
      <c r="F116" s="310"/>
      <c r="G116" s="345"/>
      <c r="H116" s="305"/>
      <c r="I116" s="305"/>
      <c r="J116" s="305"/>
      <c r="K116" s="305"/>
      <c r="L116" s="305"/>
      <c r="M116" s="305"/>
      <c r="N116" s="310"/>
    </row>
    <row r="117" spans="1:14">
      <c r="A117" s="345"/>
      <c r="B117" s="305"/>
      <c r="C117" s="305"/>
      <c r="D117" s="305"/>
      <c r="E117" s="305"/>
      <c r="F117" s="310"/>
      <c r="G117" s="345"/>
      <c r="H117" s="305"/>
      <c r="I117" s="305"/>
      <c r="J117" s="305"/>
      <c r="K117" s="305"/>
      <c r="L117" s="305"/>
      <c r="M117" s="305"/>
      <c r="N117" s="310"/>
    </row>
    <row r="118" spans="1:14">
      <c r="A118" s="345"/>
      <c r="B118" s="305"/>
      <c r="C118" s="305"/>
      <c r="D118" s="305"/>
      <c r="E118" s="305"/>
      <c r="F118" s="310"/>
      <c r="G118" s="345"/>
      <c r="H118" s="305"/>
      <c r="I118" s="305"/>
      <c r="J118" s="305"/>
      <c r="K118" s="305"/>
      <c r="L118" s="305"/>
      <c r="M118" s="305"/>
      <c r="N118" s="310"/>
    </row>
    <row r="119" spans="1:14">
      <c r="A119" s="345"/>
      <c r="B119" s="305"/>
      <c r="C119" s="305"/>
      <c r="D119" s="305"/>
      <c r="E119" s="305"/>
      <c r="F119" s="310"/>
      <c r="G119" s="345"/>
      <c r="H119" s="305"/>
      <c r="I119" s="305"/>
      <c r="J119" s="305"/>
      <c r="K119" s="305"/>
      <c r="L119" s="305"/>
      <c r="M119" s="305"/>
      <c r="N119" s="310"/>
    </row>
    <row r="120" spans="1:14">
      <c r="A120" s="345"/>
      <c r="B120" s="305"/>
      <c r="C120" s="305"/>
      <c r="D120" s="305"/>
      <c r="E120" s="305"/>
      <c r="F120" s="310"/>
      <c r="G120" s="345"/>
      <c r="H120" s="305"/>
      <c r="I120" s="305"/>
      <c r="J120" s="305"/>
      <c r="K120" s="305"/>
      <c r="L120" s="305"/>
      <c r="M120" s="305"/>
      <c r="N120" s="310"/>
    </row>
    <row r="121" spans="1:14">
      <c r="A121" s="345"/>
      <c r="B121" s="305"/>
      <c r="C121" s="305"/>
      <c r="D121" s="305"/>
      <c r="E121" s="305"/>
      <c r="F121" s="310"/>
      <c r="G121" s="345"/>
      <c r="H121" s="305"/>
      <c r="I121" s="305"/>
      <c r="J121" s="305"/>
      <c r="K121" s="305"/>
      <c r="L121" s="305"/>
      <c r="M121" s="305"/>
      <c r="N121" s="310"/>
    </row>
    <row r="122" spans="1:14" ht="15.75" thickBot="1">
      <c r="A122" s="473"/>
      <c r="B122" s="474"/>
      <c r="C122" s="474"/>
      <c r="D122" s="474"/>
      <c r="E122" s="474"/>
      <c r="F122" s="337"/>
      <c r="G122" s="473"/>
      <c r="H122" s="474"/>
      <c r="I122" s="474"/>
      <c r="J122" s="474"/>
      <c r="K122" s="474"/>
      <c r="L122" s="474"/>
      <c r="M122" s="474"/>
      <c r="N122" s="337"/>
    </row>
    <row r="123" spans="1:14">
      <c r="A123" s="12"/>
      <c r="B123" s="12"/>
      <c r="C123" s="12"/>
      <c r="D123" s="403"/>
      <c r="E123" s="403"/>
      <c r="F123" s="403"/>
      <c r="G123" s="361"/>
      <c r="H123" s="403"/>
      <c r="I123" s="12"/>
      <c r="J123" s="12"/>
      <c r="K123" s="12"/>
      <c r="L123" s="12"/>
      <c r="M123" s="403"/>
    </row>
    <row r="124" spans="1:14">
      <c r="A124" s="2469" t="s">
        <v>910</v>
      </c>
      <c r="B124" s="12"/>
      <c r="C124" s="12"/>
      <c r="E124" s="401"/>
      <c r="F124" s="401"/>
      <c r="G124" s="2469" t="s">
        <v>910</v>
      </c>
      <c r="H124" s="403"/>
      <c r="I124" s="12"/>
      <c r="K124" s="403"/>
      <c r="L124" s="361"/>
      <c r="M124" s="361"/>
    </row>
    <row r="125" spans="1:14">
      <c r="A125" s="403" t="s">
        <v>913</v>
      </c>
      <c r="B125" s="12"/>
      <c r="C125" s="12"/>
      <c r="D125" s="403"/>
      <c r="E125" s="403"/>
      <c r="F125" s="403"/>
      <c r="G125" s="12" t="s">
        <v>914</v>
      </c>
      <c r="H125" s="403"/>
      <c r="I125" s="403"/>
      <c r="J125" s="403"/>
      <c r="K125" s="403"/>
      <c r="L125" s="403"/>
      <c r="M125" s="403"/>
      <c r="N125" s="12"/>
    </row>
  </sheetData>
  <mergeCells count="1">
    <mergeCell ref="A60:F60"/>
  </mergeCells>
  <printOptions horizontalCentered="1" verticalCentered="1"/>
  <pageMargins left="0.5" right="0.5" top="0.5" bottom="0.5" header="0.5" footer="0.5"/>
  <pageSetup scale="70" orientation="portrait" r:id="rId1"/>
  <headerFooter alignWithMargins="0"/>
  <rowBreaks count="1" manualBreakCount="1">
    <brk id="63"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6132" r:id="rId4" name="Button 52">
              <controlPr locked="0" defaultSize="0" autoFill="0" autoLine="0" autoPict="0">
                <anchor moveWithCells="1" sizeWithCells="1">
                  <from>
                    <xdr:col>2</xdr:col>
                    <xdr:colOff>1552575</xdr:colOff>
                    <xdr:row>29</xdr:row>
                    <xdr:rowOff>66675</xdr:rowOff>
                  </from>
                  <to>
                    <xdr:col>2</xdr:col>
                    <xdr:colOff>2257425</xdr:colOff>
                    <xdr:row>29</xdr:row>
                    <xdr:rowOff>66675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L189"/>
  <sheetViews>
    <sheetView defaultGridColor="0" view="pageBreakPreview" topLeftCell="A9" colorId="22" zoomScale="70" zoomScaleNormal="100" zoomScaleSheetLayoutView="70" workbookViewId="0"/>
  </sheetViews>
  <sheetFormatPr defaultColWidth="9.6640625" defaultRowHeight="15"/>
  <cols>
    <col min="1" max="1" width="4.6640625" style="9" customWidth="1"/>
    <col min="2" max="2" width="2.6640625" style="9" customWidth="1"/>
    <col min="3" max="3" width="45.6640625" style="9" customWidth="1"/>
    <col min="4" max="4" width="18.6640625" style="9" customWidth="1"/>
    <col min="5" max="8" width="16.6640625" style="9" customWidth="1"/>
    <col min="9" max="9" width="7.6640625" style="9" customWidth="1"/>
    <col min="10" max="10" width="16.6640625" style="9" customWidth="1"/>
    <col min="11" max="11" width="8.5546875" style="9" customWidth="1"/>
    <col min="12" max="13" width="16.6640625" style="9" customWidth="1"/>
    <col min="14" max="14" width="4.6640625" style="9" customWidth="1"/>
    <col min="15" max="16384" width="9.6640625" style="9"/>
  </cols>
  <sheetData>
    <row r="1" spans="1:246">
      <c r="A1" s="815" t="s">
        <v>1804</v>
      </c>
      <c r="B1" s="818"/>
      <c r="C1" s="818"/>
      <c r="D1" s="817" t="s">
        <v>1347</v>
      </c>
      <c r="E1" s="817" t="s">
        <v>1806</v>
      </c>
      <c r="F1" s="819" t="s">
        <v>1807</v>
      </c>
      <c r="G1" s="815" t="s">
        <v>1804</v>
      </c>
      <c r="H1" s="816"/>
      <c r="I1" s="818" t="s">
        <v>1347</v>
      </c>
      <c r="J1" s="816"/>
      <c r="K1" s="818" t="s">
        <v>1806</v>
      </c>
      <c r="L1" s="816"/>
      <c r="M1" s="818" t="s">
        <v>1807</v>
      </c>
      <c r="N1" s="1116"/>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row>
    <row r="2" spans="1:246">
      <c r="A2" s="72" t="str">
        <f>'Data Sheet'!$C$25</f>
        <v>Orange &amp; Rockland Utilities, Inc</v>
      </c>
      <c r="D2" s="428" t="s">
        <v>1159</v>
      </c>
      <c r="E2" s="428" t="s">
        <v>1809</v>
      </c>
      <c r="F2" s="823"/>
      <c r="G2" s="72" t="str">
        <f>'Data Sheet'!$C$25</f>
        <v>Orange &amp; Rockland Utilities, Inc</v>
      </c>
      <c r="H2" s="821"/>
      <c r="I2" s="9" t="s">
        <v>1159</v>
      </c>
      <c r="J2" s="821"/>
      <c r="K2" s="9" t="s">
        <v>1809</v>
      </c>
      <c r="L2" s="821"/>
      <c r="N2" s="1119"/>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spans="1:246" ht="15" customHeight="1">
      <c r="A3" s="820" t="s">
        <v>1793</v>
      </c>
      <c r="D3" s="428" t="s">
        <v>1160</v>
      </c>
      <c r="E3" s="690" t="str">
        <f>'Data Sheet'!$C$40</f>
        <v>April 30, 2017</v>
      </c>
      <c r="F3" s="1263" t="str">
        <f>'Data Sheet'!$C$38</f>
        <v>December 31, 2016</v>
      </c>
      <c r="G3" s="820"/>
      <c r="H3" s="821"/>
      <c r="I3" s="9" t="s">
        <v>1160</v>
      </c>
      <c r="J3" s="821"/>
      <c r="K3" s="1273" t="str">
        <f>'Data Sheet'!$C$40</f>
        <v>April 30, 2017</v>
      </c>
      <c r="L3" s="691"/>
      <c r="M3" s="1269" t="str">
        <f>'Data Sheet'!$C$38</f>
        <v>December 31, 2016</v>
      </c>
      <c r="N3" s="1121"/>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row>
    <row r="4" spans="1:246" ht="15" customHeight="1">
      <c r="A4" s="1159" t="s">
        <v>915</v>
      </c>
      <c r="B4" s="1160"/>
      <c r="C4" s="1160"/>
      <c r="D4" s="1160"/>
      <c r="E4" s="1160"/>
      <c r="F4" s="1161"/>
      <c r="G4" s="1159" t="s">
        <v>916</v>
      </c>
      <c r="H4" s="1160"/>
      <c r="I4" s="1160"/>
      <c r="J4" s="1160"/>
      <c r="K4" s="1160"/>
      <c r="L4" s="1160"/>
      <c r="M4" s="1160"/>
      <c r="N4" s="1121"/>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row>
    <row r="5" spans="1:246">
      <c r="A5" s="820"/>
      <c r="F5" s="1119"/>
      <c r="G5" s="820"/>
      <c r="N5" s="1119"/>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row>
    <row r="6" spans="1:246">
      <c r="A6" s="820" t="s">
        <v>917</v>
      </c>
      <c r="F6" s="1119"/>
      <c r="G6" s="820" t="s">
        <v>918</v>
      </c>
      <c r="N6" s="1119"/>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row>
    <row r="7" spans="1:246">
      <c r="A7" s="820"/>
      <c r="B7" s="9" t="s">
        <v>919</v>
      </c>
      <c r="F7" s="1119"/>
      <c r="G7" s="820" t="s">
        <v>920</v>
      </c>
      <c r="N7" s="111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row>
    <row r="8" spans="1:246">
      <c r="A8" s="820" t="s">
        <v>2224</v>
      </c>
      <c r="F8" s="1119"/>
      <c r="G8" s="820" t="s">
        <v>921</v>
      </c>
      <c r="N8" s="1119"/>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row>
    <row r="9" spans="1:246">
      <c r="A9" s="824"/>
      <c r="B9" s="460"/>
      <c r="C9" s="460"/>
      <c r="D9" s="460"/>
      <c r="E9" s="460"/>
      <c r="F9" s="1121"/>
      <c r="G9" s="824"/>
      <c r="H9" s="460"/>
      <c r="I9" s="460"/>
      <c r="J9" s="460"/>
      <c r="K9" s="460"/>
      <c r="L9" s="460"/>
      <c r="M9" s="460"/>
      <c r="N9" s="1121"/>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row>
    <row r="10" spans="1:246">
      <c r="A10" s="1120"/>
      <c r="B10" s="428"/>
      <c r="D10" s="428"/>
      <c r="E10" s="1173" t="s">
        <v>2225</v>
      </c>
      <c r="F10" s="828"/>
      <c r="G10" s="826" t="s">
        <v>2225</v>
      </c>
      <c r="H10" s="827"/>
      <c r="I10" s="1173" t="s">
        <v>2226</v>
      </c>
      <c r="J10" s="827"/>
      <c r="K10" s="827"/>
      <c r="L10" s="827"/>
      <c r="M10" s="1122"/>
      <c r="N10" s="1131"/>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row>
    <row r="11" spans="1:246">
      <c r="A11" s="1120" t="s">
        <v>1733</v>
      </c>
      <c r="B11" s="428"/>
      <c r="D11" s="1170" t="s">
        <v>1841</v>
      </c>
      <c r="E11" s="1170" t="s">
        <v>299</v>
      </c>
      <c r="F11" s="1131" t="s">
        <v>299</v>
      </c>
      <c r="G11" s="1120" t="s">
        <v>299</v>
      </c>
      <c r="H11" s="1170" t="s">
        <v>299</v>
      </c>
      <c r="I11" s="1173" t="s">
        <v>544</v>
      </c>
      <c r="J11" s="827"/>
      <c r="K11" s="1173" t="s">
        <v>541</v>
      </c>
      <c r="L11" s="827"/>
      <c r="M11" s="1132" t="s">
        <v>1841</v>
      </c>
      <c r="N11" s="1131" t="s">
        <v>1733</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row>
    <row r="12" spans="1:246">
      <c r="A12" s="1120" t="s">
        <v>1736</v>
      </c>
      <c r="B12" s="428"/>
      <c r="C12" s="1130" t="s">
        <v>575</v>
      </c>
      <c r="D12" s="1170" t="s">
        <v>883</v>
      </c>
      <c r="E12" s="1170" t="s">
        <v>2229</v>
      </c>
      <c r="F12" s="1131" t="s">
        <v>2230</v>
      </c>
      <c r="G12" s="1120" t="s">
        <v>2229</v>
      </c>
      <c r="H12" s="1170" t="s">
        <v>2230</v>
      </c>
      <c r="I12" s="1170" t="s">
        <v>2231</v>
      </c>
      <c r="J12" s="1170" t="s">
        <v>1845</v>
      </c>
      <c r="K12" s="1170" t="s">
        <v>2231</v>
      </c>
      <c r="L12" s="1170" t="s">
        <v>1845</v>
      </c>
      <c r="M12" s="1132" t="s">
        <v>2524</v>
      </c>
      <c r="N12" s="1131" t="s">
        <v>1736</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row>
    <row r="13" spans="1:246">
      <c r="A13" s="1120"/>
      <c r="B13" s="428"/>
      <c r="D13" s="1170" t="s">
        <v>559</v>
      </c>
      <c r="E13" s="1170" t="s">
        <v>2278</v>
      </c>
      <c r="F13" s="1131" t="s">
        <v>2279</v>
      </c>
      <c r="G13" s="1120" t="s">
        <v>2280</v>
      </c>
      <c r="H13" s="1170" t="s">
        <v>2235</v>
      </c>
      <c r="I13" s="1170" t="s">
        <v>2236</v>
      </c>
      <c r="J13" s="428"/>
      <c r="K13" s="1170" t="s">
        <v>2237</v>
      </c>
      <c r="L13" s="428"/>
      <c r="M13" s="1122"/>
      <c r="N13" s="1131"/>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row>
    <row r="14" spans="1:246">
      <c r="A14" s="1138"/>
      <c r="B14" s="478"/>
      <c r="C14" s="1175" t="s">
        <v>3026</v>
      </c>
      <c r="D14" s="1177" t="s">
        <v>3027</v>
      </c>
      <c r="E14" s="1177" t="s">
        <v>3028</v>
      </c>
      <c r="F14" s="1139" t="s">
        <v>3029</v>
      </c>
      <c r="G14" s="1138" t="s">
        <v>2353</v>
      </c>
      <c r="H14" s="1177" t="s">
        <v>2354</v>
      </c>
      <c r="I14" s="1177" t="s">
        <v>2355</v>
      </c>
      <c r="J14" s="1177" t="s">
        <v>2356</v>
      </c>
      <c r="K14" s="1177" t="s">
        <v>2357</v>
      </c>
      <c r="L14" s="1177" t="s">
        <v>2358</v>
      </c>
      <c r="M14" s="1176" t="s">
        <v>2359</v>
      </c>
      <c r="N14" s="1139"/>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row>
    <row r="15" spans="1:246">
      <c r="A15" s="1138">
        <v>1</v>
      </c>
      <c r="B15" s="478"/>
      <c r="C15" s="460" t="s">
        <v>922</v>
      </c>
      <c r="D15" s="440"/>
      <c r="E15" s="441"/>
      <c r="F15" s="442"/>
      <c r="G15" s="443" t="s">
        <v>1793</v>
      </c>
      <c r="H15" s="441" t="s">
        <v>1793</v>
      </c>
      <c r="I15" s="444"/>
      <c r="J15" s="444"/>
      <c r="K15" s="444"/>
      <c r="L15" s="444"/>
      <c r="M15" s="1227"/>
      <c r="N15" s="1139">
        <v>1</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row>
    <row r="16" spans="1:246">
      <c r="A16" s="1138">
        <v>2</v>
      </c>
      <c r="B16" s="478"/>
      <c r="C16" s="460" t="s">
        <v>2239</v>
      </c>
      <c r="D16" s="1228"/>
      <c r="E16" s="446"/>
      <c r="F16" s="1229"/>
      <c r="G16" s="415" t="s">
        <v>1793</v>
      </c>
      <c r="H16" s="412" t="s">
        <v>1793</v>
      </c>
      <c r="I16" s="446"/>
      <c r="J16" s="446"/>
      <c r="K16" s="446"/>
      <c r="L16" s="446"/>
      <c r="M16" s="1230"/>
      <c r="N16" s="1139">
        <v>2</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row>
    <row r="17" spans="1:246">
      <c r="A17" s="1138">
        <v>3</v>
      </c>
      <c r="B17" s="478"/>
      <c r="C17" s="460"/>
      <c r="D17" s="319">
        <v>115832285</v>
      </c>
      <c r="E17" s="319">
        <v>90019699</v>
      </c>
      <c r="F17" s="384">
        <v>69525949</v>
      </c>
      <c r="G17" s="475"/>
      <c r="H17" s="319"/>
      <c r="I17" s="478" t="s">
        <v>5865</v>
      </c>
      <c r="J17" s="319">
        <v>32050088</v>
      </c>
      <c r="K17" s="478" t="s">
        <v>5865</v>
      </c>
      <c r="L17" s="319">
        <v>142894824</v>
      </c>
      <c r="M17" s="463">
        <f t="shared" ref="M17:M22" si="0">D17+E17-F17+G17-H17-J17+L17</f>
        <v>247170771</v>
      </c>
      <c r="N17" s="1139">
        <v>3</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row>
    <row r="18" spans="1:246">
      <c r="A18" s="1138">
        <v>4</v>
      </c>
      <c r="B18" s="478"/>
      <c r="C18" s="460"/>
      <c r="D18" s="303"/>
      <c r="E18" s="303"/>
      <c r="F18" s="285"/>
      <c r="G18" s="476"/>
      <c r="H18" s="303"/>
      <c r="I18" s="478"/>
      <c r="J18" s="303"/>
      <c r="K18" s="478"/>
      <c r="L18" s="303"/>
      <c r="M18" s="317">
        <f t="shared" si="0"/>
        <v>0</v>
      </c>
      <c r="N18" s="1139">
        <v>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row>
    <row r="19" spans="1:246">
      <c r="A19" s="1138">
        <v>5</v>
      </c>
      <c r="B19" s="478"/>
      <c r="C19" s="460"/>
      <c r="D19" s="303"/>
      <c r="E19" s="303"/>
      <c r="F19" s="285"/>
      <c r="G19" s="476"/>
      <c r="H19" s="303"/>
      <c r="I19" s="478"/>
      <c r="J19" s="303"/>
      <c r="K19" s="478"/>
      <c r="L19" s="303"/>
      <c r="M19" s="317">
        <f t="shared" si="0"/>
        <v>0</v>
      </c>
      <c r="N19" s="1139">
        <v>5</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row>
    <row r="20" spans="1:246">
      <c r="A20" s="1138">
        <v>6</v>
      </c>
      <c r="B20" s="478"/>
      <c r="C20" s="460"/>
      <c r="D20" s="303"/>
      <c r="E20" s="303"/>
      <c r="F20" s="285"/>
      <c r="G20" s="476"/>
      <c r="H20" s="303"/>
      <c r="I20" s="478"/>
      <c r="J20" s="303"/>
      <c r="K20" s="478"/>
      <c r="L20" s="303"/>
      <c r="M20" s="317">
        <f t="shared" si="0"/>
        <v>0</v>
      </c>
      <c r="N20" s="1139">
        <v>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row>
    <row r="21" spans="1:246">
      <c r="A21" s="1138">
        <v>7</v>
      </c>
      <c r="B21" s="478"/>
      <c r="C21" s="460"/>
      <c r="D21" s="303"/>
      <c r="E21" s="303"/>
      <c r="F21" s="285"/>
      <c r="G21" s="476"/>
      <c r="H21" s="303"/>
      <c r="I21" s="478"/>
      <c r="J21" s="303"/>
      <c r="K21" s="478"/>
      <c r="L21" s="303"/>
      <c r="M21" s="317">
        <f t="shared" si="0"/>
        <v>0</v>
      </c>
      <c r="N21" s="1139">
        <v>7</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row>
    <row r="22" spans="1:246">
      <c r="A22" s="1138">
        <v>8</v>
      </c>
      <c r="B22" s="478"/>
      <c r="C22" s="460" t="s">
        <v>923</v>
      </c>
      <c r="D22" s="303"/>
      <c r="E22" s="303"/>
      <c r="F22" s="285"/>
      <c r="G22" s="476"/>
      <c r="H22" s="303"/>
      <c r="I22" s="478"/>
      <c r="J22" s="303"/>
      <c r="K22" s="478"/>
      <c r="L22" s="303"/>
      <c r="M22" s="317">
        <f t="shared" si="0"/>
        <v>0</v>
      </c>
      <c r="N22" s="1139">
        <v>8</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row>
    <row r="23" spans="1:246">
      <c r="A23" s="1138">
        <v>9</v>
      </c>
      <c r="B23" s="478"/>
      <c r="C23" s="460" t="s">
        <v>924</v>
      </c>
      <c r="D23" s="266">
        <f>SUM(D16:D22)</f>
        <v>115832285</v>
      </c>
      <c r="E23" s="266">
        <f>SUM(E16:E22)</f>
        <v>90019699</v>
      </c>
      <c r="F23" s="265">
        <f>SUM(F16:F22)</f>
        <v>69525949</v>
      </c>
      <c r="G23" s="421">
        <f>SUM(G16:G22)</f>
        <v>0</v>
      </c>
      <c r="H23" s="266">
        <f>SUM(H16:H22)</f>
        <v>0</v>
      </c>
      <c r="I23" s="244"/>
      <c r="J23" s="266">
        <f>SUM(J17:J22)</f>
        <v>32050088</v>
      </c>
      <c r="K23" s="244"/>
      <c r="L23" s="266">
        <f>SUM(L16:L22)</f>
        <v>142894824</v>
      </c>
      <c r="M23" s="266">
        <f>SUM(M16:M22)</f>
        <v>247170771</v>
      </c>
      <c r="N23" s="1139">
        <v>9</v>
      </c>
      <c r="O23" s="401"/>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row>
    <row r="24" spans="1:246">
      <c r="A24" s="1138">
        <v>10</v>
      </c>
      <c r="B24" s="478"/>
      <c r="C24" s="460" t="s">
        <v>925</v>
      </c>
      <c r="D24" s="435"/>
      <c r="E24" s="436"/>
      <c r="F24" s="437"/>
      <c r="G24" s="438"/>
      <c r="H24" s="436"/>
      <c r="I24" s="439"/>
      <c r="J24" s="436"/>
      <c r="K24" s="439"/>
      <c r="L24" s="436"/>
      <c r="M24" s="477"/>
      <c r="N24" s="1139">
        <v>10</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row>
    <row r="25" spans="1:246">
      <c r="A25" s="1138">
        <v>11</v>
      </c>
      <c r="B25" s="478"/>
      <c r="C25" s="460"/>
      <c r="D25" s="319">
        <v>36862708</v>
      </c>
      <c r="E25" s="319">
        <v>45951650</v>
      </c>
      <c r="F25" s="384">
        <v>30279429</v>
      </c>
      <c r="G25" s="475"/>
      <c r="H25" s="319"/>
      <c r="I25" s="478" t="s">
        <v>5865</v>
      </c>
      <c r="J25" s="319">
        <v>14179446</v>
      </c>
      <c r="K25" s="478" t="s">
        <v>5865</v>
      </c>
      <c r="L25" s="319">
        <v>69792194</v>
      </c>
      <c r="M25" s="463">
        <f t="shared" ref="M25:M30" si="1">D25+E25-F25+G25-H25-J25+L25</f>
        <v>108147677</v>
      </c>
      <c r="N25" s="1139">
        <v>11</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row>
    <row r="26" spans="1:246">
      <c r="A26" s="1138">
        <v>12</v>
      </c>
      <c r="B26" s="478"/>
      <c r="C26" s="460"/>
      <c r="D26" s="303"/>
      <c r="E26" s="303"/>
      <c r="F26" s="285"/>
      <c r="G26" s="476"/>
      <c r="H26" s="303"/>
      <c r="I26" s="478"/>
      <c r="J26" s="303"/>
      <c r="K26" s="478"/>
      <c r="L26" s="303"/>
      <c r="M26" s="317">
        <f t="shared" si="1"/>
        <v>0</v>
      </c>
      <c r="N26" s="1139">
        <v>12</v>
      </c>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row>
    <row r="27" spans="1:246">
      <c r="A27" s="1138">
        <v>13</v>
      </c>
      <c r="B27" s="478"/>
      <c r="C27" s="460"/>
      <c r="D27" s="303"/>
      <c r="E27" s="303"/>
      <c r="F27" s="285"/>
      <c r="G27" s="476"/>
      <c r="H27" s="303"/>
      <c r="I27" s="478"/>
      <c r="J27" s="303"/>
      <c r="K27" s="478"/>
      <c r="L27" s="303"/>
      <c r="M27" s="317">
        <f t="shared" si="1"/>
        <v>0</v>
      </c>
      <c r="N27" s="1139">
        <v>13</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row>
    <row r="28" spans="1:246">
      <c r="A28" s="1138">
        <v>14</v>
      </c>
      <c r="B28" s="478"/>
      <c r="C28" s="460"/>
      <c r="D28" s="303"/>
      <c r="E28" s="303"/>
      <c r="F28" s="285"/>
      <c r="G28" s="476"/>
      <c r="H28" s="303"/>
      <c r="I28" s="478"/>
      <c r="J28" s="303"/>
      <c r="K28" s="478"/>
      <c r="L28" s="303"/>
      <c r="M28" s="317">
        <f t="shared" si="1"/>
        <v>0</v>
      </c>
      <c r="N28" s="1139">
        <v>14</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row>
    <row r="29" spans="1:246">
      <c r="A29" s="1138">
        <v>15</v>
      </c>
      <c r="B29" s="478"/>
      <c r="C29" s="460"/>
      <c r="D29" s="303"/>
      <c r="E29" s="303"/>
      <c r="F29" s="285"/>
      <c r="G29" s="476"/>
      <c r="H29" s="303"/>
      <c r="I29" s="478"/>
      <c r="J29" s="303"/>
      <c r="K29" s="478"/>
      <c r="L29" s="303"/>
      <c r="M29" s="317">
        <f t="shared" si="1"/>
        <v>0</v>
      </c>
      <c r="N29" s="1139">
        <v>15</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row>
    <row r="30" spans="1:246">
      <c r="A30" s="1138">
        <v>16</v>
      </c>
      <c r="B30" s="478"/>
      <c r="C30" s="460" t="s">
        <v>923</v>
      </c>
      <c r="D30" s="303"/>
      <c r="E30" s="303"/>
      <c r="F30" s="285"/>
      <c r="G30" s="476"/>
      <c r="H30" s="303"/>
      <c r="I30" s="478"/>
      <c r="J30" s="303"/>
      <c r="K30" s="478"/>
      <c r="L30" s="303"/>
      <c r="M30" s="317">
        <f t="shared" si="1"/>
        <v>0</v>
      </c>
      <c r="N30" s="1139">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row>
    <row r="31" spans="1:246">
      <c r="A31" s="1138">
        <v>17</v>
      </c>
      <c r="B31" s="478"/>
      <c r="C31" s="460" t="s">
        <v>926</v>
      </c>
      <c r="D31" s="266">
        <f>SUM(D24:D30)</f>
        <v>36862708</v>
      </c>
      <c r="E31" s="266">
        <f>SUM(E24:E30)</f>
        <v>45951650</v>
      </c>
      <c r="F31" s="265">
        <f>SUM(F24:F30)</f>
        <v>30279429</v>
      </c>
      <c r="G31" s="421">
        <f>SUM(G24:G30)</f>
        <v>0</v>
      </c>
      <c r="H31" s="266">
        <f>SUM(H24:H30)</f>
        <v>0</v>
      </c>
      <c r="I31" s="244"/>
      <c r="J31" s="266">
        <f>SUM(J24:J30)</f>
        <v>14179446</v>
      </c>
      <c r="K31" s="244"/>
      <c r="L31" s="266">
        <f>SUM(L24:L30)</f>
        <v>69792194</v>
      </c>
      <c r="M31" s="266">
        <f>SUM(M24:M30)</f>
        <v>108147677</v>
      </c>
      <c r="N31" s="1139">
        <v>17</v>
      </c>
      <c r="O31" s="401"/>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row>
    <row r="32" spans="1:246">
      <c r="A32" s="1138">
        <v>18</v>
      </c>
      <c r="B32" s="478"/>
      <c r="C32" s="460" t="s">
        <v>5866</v>
      </c>
      <c r="D32" s="303">
        <v>-13854252</v>
      </c>
      <c r="E32" s="303"/>
      <c r="F32" s="285"/>
      <c r="G32" s="476"/>
      <c r="H32" s="303"/>
      <c r="I32" s="478"/>
      <c r="J32" s="303"/>
      <c r="K32" s="478"/>
      <c r="L32" s="303">
        <v>13854252</v>
      </c>
      <c r="M32" s="317">
        <f>D32+E32-F32+G32-H32-J32+L32</f>
        <v>0</v>
      </c>
      <c r="N32" s="1139">
        <v>18</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row>
    <row r="33" spans="1:246">
      <c r="A33" s="1138">
        <v>19</v>
      </c>
      <c r="B33" s="478"/>
      <c r="C33" s="460" t="s">
        <v>927</v>
      </c>
      <c r="D33" s="319">
        <f>D23+D31+D32</f>
        <v>138840741</v>
      </c>
      <c r="E33" s="319">
        <f>E23+E31+E32</f>
        <v>135971349</v>
      </c>
      <c r="F33" s="384">
        <f>F23+F31+F32</f>
        <v>99805378</v>
      </c>
      <c r="G33" s="475">
        <f>G23+G31+G32</f>
        <v>0</v>
      </c>
      <c r="H33" s="319">
        <f>H23+H31+H32</f>
        <v>0</v>
      </c>
      <c r="I33" s="105"/>
      <c r="J33" s="319">
        <f>J23+J31+J32</f>
        <v>46229534</v>
      </c>
      <c r="K33" s="478"/>
      <c r="L33" s="319">
        <f>L23+L31+L32</f>
        <v>226541270</v>
      </c>
      <c r="M33" s="319">
        <f>M23+M31+M32</f>
        <v>355318448</v>
      </c>
      <c r="N33" s="1139">
        <v>19</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row>
    <row r="34" spans="1:246">
      <c r="A34" s="1120">
        <v>20</v>
      </c>
      <c r="B34" s="428"/>
      <c r="C34" s="9" t="s">
        <v>3722</v>
      </c>
      <c r="D34" s="440"/>
      <c r="E34" s="441"/>
      <c r="F34" s="442"/>
      <c r="G34" s="443"/>
      <c r="H34" s="441"/>
      <c r="I34" s="441"/>
      <c r="J34" s="444"/>
      <c r="K34" s="444"/>
      <c r="L34" s="444"/>
      <c r="M34" s="445" t="s">
        <v>1793</v>
      </c>
      <c r="N34" s="1131">
        <v>20</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row>
    <row r="35" spans="1:246">
      <c r="A35" s="1138"/>
      <c r="B35" s="478"/>
      <c r="C35" s="460"/>
      <c r="D35" s="433"/>
      <c r="E35" s="412"/>
      <c r="F35" s="414"/>
      <c r="G35" s="415"/>
      <c r="H35" s="412"/>
      <c r="I35" s="412"/>
      <c r="J35" s="446"/>
      <c r="K35" s="446"/>
      <c r="L35" s="446"/>
      <c r="M35" s="434"/>
      <c r="N35" s="1139"/>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row>
    <row r="36" spans="1:246">
      <c r="A36" s="1138">
        <v>21</v>
      </c>
      <c r="B36" s="478"/>
      <c r="C36" s="460" t="s">
        <v>3723</v>
      </c>
      <c r="D36" s="319">
        <v>103957625</v>
      </c>
      <c r="E36" s="319">
        <v>114265673</v>
      </c>
      <c r="F36" s="384">
        <v>84367062</v>
      </c>
      <c r="G36" s="475"/>
      <c r="H36" s="319"/>
      <c r="I36" s="319"/>
      <c r="J36" s="319">
        <v>25253173</v>
      </c>
      <c r="K36" s="303"/>
      <c r="L36" s="319">
        <v>175236293</v>
      </c>
      <c r="M36" s="463">
        <f>D36+E36-F36+G36-H36-J36+L36</f>
        <v>283839356</v>
      </c>
      <c r="N36" s="1139">
        <v>21</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row>
    <row r="37" spans="1:246">
      <c r="A37" s="1138">
        <v>22</v>
      </c>
      <c r="B37" s="478"/>
      <c r="C37" s="460" t="s">
        <v>3724</v>
      </c>
      <c r="D37" s="303">
        <v>34883116</v>
      </c>
      <c r="E37" s="303">
        <v>21705676</v>
      </c>
      <c r="F37" s="285">
        <v>15438316</v>
      </c>
      <c r="G37" s="476"/>
      <c r="H37" s="303"/>
      <c r="I37" s="303"/>
      <c r="J37" s="303">
        <v>20976361</v>
      </c>
      <c r="K37" s="303"/>
      <c r="L37" s="303">
        <v>51304837</v>
      </c>
      <c r="M37" s="317">
        <f>D37+E37-F37+G37-H37-J37+L37</f>
        <v>71478952</v>
      </c>
      <c r="N37" s="1139">
        <v>22</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row>
    <row r="38" spans="1:246">
      <c r="A38" s="1138">
        <v>23</v>
      </c>
      <c r="B38" s="478"/>
      <c r="C38" s="460" t="s">
        <v>3725</v>
      </c>
      <c r="D38" s="319"/>
      <c r="E38" s="319"/>
      <c r="F38" s="384"/>
      <c r="G38" s="475"/>
      <c r="H38" s="319"/>
      <c r="I38" s="303"/>
      <c r="J38" s="319"/>
      <c r="K38" s="303"/>
      <c r="L38" s="319"/>
      <c r="M38" s="463">
        <f>D38+E38-F38+G38-H38-J38+L38</f>
        <v>0</v>
      </c>
      <c r="N38" s="1139">
        <v>23</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row>
    <row r="39" spans="1:246">
      <c r="A39" s="1183" t="s">
        <v>3726</v>
      </c>
      <c r="B39" s="12"/>
      <c r="C39" s="12"/>
      <c r="D39" s="12"/>
      <c r="E39" s="12"/>
      <c r="F39" s="832"/>
      <c r="G39" s="1183" t="s">
        <v>3727</v>
      </c>
      <c r="H39" s="12"/>
      <c r="I39" s="12"/>
      <c r="J39" s="12"/>
      <c r="K39" s="12"/>
      <c r="L39" s="12"/>
      <c r="M39" s="12"/>
      <c r="N39" s="832"/>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row>
    <row r="40" spans="1:246">
      <c r="A40" s="820"/>
      <c r="C40" s="12"/>
      <c r="D40" s="12"/>
      <c r="E40" s="12"/>
      <c r="F40" s="832"/>
      <c r="G40" s="1183"/>
      <c r="H40" s="12"/>
      <c r="I40" s="12"/>
      <c r="J40" s="12"/>
      <c r="K40" s="12"/>
      <c r="L40" s="12"/>
      <c r="M40" s="12"/>
      <c r="N40" s="832"/>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row>
    <row r="41" spans="1:246">
      <c r="A41" s="820"/>
      <c r="C41" s="12"/>
      <c r="D41" s="12"/>
      <c r="E41" s="12"/>
      <c r="F41" s="832"/>
      <c r="G41" s="1183"/>
      <c r="H41" s="12"/>
      <c r="I41" s="12"/>
      <c r="J41" s="12"/>
      <c r="K41" s="12"/>
      <c r="L41" s="12"/>
      <c r="M41" s="12"/>
      <c r="N41" s="832"/>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row>
    <row r="42" spans="1:246">
      <c r="A42" s="820"/>
      <c r="F42" s="1119"/>
      <c r="G42" s="345" t="s">
        <v>5981</v>
      </c>
      <c r="N42" s="1119"/>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row>
    <row r="43" spans="1:246">
      <c r="A43" s="820"/>
      <c r="F43" s="1119"/>
      <c r="G43" s="345" t="s">
        <v>5982</v>
      </c>
      <c r="N43" s="1119"/>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row>
    <row r="44" spans="1:246">
      <c r="A44" s="820"/>
      <c r="F44" s="1119"/>
      <c r="G44" s="345"/>
      <c r="N44" s="1119"/>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row>
    <row r="45" spans="1:246">
      <c r="A45" s="820"/>
      <c r="F45" s="1119"/>
      <c r="G45" s="345" t="s">
        <v>5983</v>
      </c>
      <c r="N45" s="1119"/>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row>
    <row r="46" spans="1:246">
      <c r="A46" s="820"/>
      <c r="F46" s="1119"/>
      <c r="G46" s="345" t="s">
        <v>5984</v>
      </c>
      <c r="N46" s="1119"/>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row>
    <row r="47" spans="1:246">
      <c r="A47" s="820"/>
      <c r="F47" s="1119"/>
      <c r="G47" s="345"/>
      <c r="N47" s="1119"/>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row>
    <row r="48" spans="1:246">
      <c r="A48" s="820"/>
      <c r="F48" s="1119"/>
      <c r="G48" s="345" t="s">
        <v>5985</v>
      </c>
      <c r="N48" s="1119"/>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row>
    <row r="49" spans="1:246">
      <c r="A49" s="820"/>
      <c r="F49" s="1119"/>
      <c r="G49" s="345" t="s">
        <v>5982</v>
      </c>
      <c r="N49" s="1119"/>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row>
    <row r="50" spans="1:246">
      <c r="A50" s="820"/>
      <c r="F50" s="1119"/>
      <c r="G50" s="345"/>
      <c r="N50" s="1119"/>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row>
    <row r="51" spans="1:246">
      <c r="A51" s="820"/>
      <c r="F51" s="1119"/>
      <c r="G51" s="345" t="s">
        <v>5986</v>
      </c>
      <c r="N51" s="1119"/>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row>
    <row r="52" spans="1:246">
      <c r="A52" s="820"/>
      <c r="F52" s="1119"/>
      <c r="G52" s="345" t="s">
        <v>5984</v>
      </c>
      <c r="N52" s="1119"/>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row>
    <row r="53" spans="1:246">
      <c r="A53" s="820"/>
      <c r="F53" s="1119"/>
      <c r="G53" s="820"/>
      <c r="N53" s="1119"/>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row>
    <row r="54" spans="1:246">
      <c r="A54" s="820"/>
      <c r="F54" s="1119"/>
      <c r="G54" s="820"/>
      <c r="N54" s="1119"/>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row>
    <row r="55" spans="1:246">
      <c r="A55" s="820"/>
      <c r="F55" s="1119"/>
      <c r="G55" s="820"/>
      <c r="N55" s="1119"/>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row>
    <row r="56" spans="1:246">
      <c r="A56" s="820"/>
      <c r="F56" s="1119"/>
      <c r="G56" s="820"/>
      <c r="N56" s="1119"/>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row>
    <row r="57" spans="1:246">
      <c r="A57" s="820"/>
      <c r="F57" s="1119"/>
      <c r="G57" s="820"/>
      <c r="N57" s="1119"/>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row>
    <row r="58" spans="1:246">
      <c r="A58" s="1231"/>
      <c r="B58" s="1232"/>
      <c r="C58" s="1232"/>
      <c r="D58" s="1232"/>
      <c r="E58" s="1232"/>
      <c r="F58" s="1233"/>
      <c r="G58" s="1231"/>
      <c r="H58" s="1232"/>
      <c r="I58" s="1232"/>
      <c r="J58" s="1232"/>
      <c r="K58" s="1232"/>
      <c r="L58" s="1232"/>
      <c r="M58" s="1232"/>
      <c r="N58" s="1233"/>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row>
    <row r="59" spans="1:246" ht="15.75" thickBot="1">
      <c r="A59" s="1234"/>
      <c r="B59" s="1235"/>
      <c r="C59" s="1235"/>
      <c r="D59" s="1235"/>
      <c r="E59" s="1235"/>
      <c r="F59" s="1236"/>
      <c r="G59" s="1234"/>
      <c r="H59" s="1235"/>
      <c r="I59" s="1235"/>
      <c r="J59" s="1235"/>
      <c r="K59" s="1235"/>
      <c r="L59" s="1235"/>
      <c r="M59" s="1235"/>
      <c r="N59" s="1236"/>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row>
    <row r="60" spans="1:246">
      <c r="A60" s="1232"/>
      <c r="B60" s="1232"/>
      <c r="C60" s="1232"/>
      <c r="D60" s="1232"/>
      <c r="E60" s="1232"/>
      <c r="F60" s="1232"/>
      <c r="G60" s="1232"/>
      <c r="H60" s="1232"/>
      <c r="I60" s="1232"/>
      <c r="J60" s="1232"/>
      <c r="K60" s="1232"/>
      <c r="L60" s="1232"/>
      <c r="M60" s="1232"/>
      <c r="N60" s="1232"/>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row>
    <row r="61" spans="1:246">
      <c r="A61" s="1222" t="s">
        <v>3567</v>
      </c>
      <c r="B61" s="1222"/>
      <c r="C61" s="1222"/>
      <c r="E61" s="1237"/>
      <c r="F61" s="1237"/>
      <c r="G61" s="12" t="s">
        <v>3567</v>
      </c>
      <c r="H61" s="1237"/>
      <c r="I61" s="1237"/>
      <c r="K61" s="1237"/>
      <c r="L61" s="1237"/>
      <c r="M61" s="1237"/>
      <c r="N61" s="1232"/>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row>
    <row r="62" spans="1:246">
      <c r="A62" s="12" t="s">
        <v>928</v>
      </c>
      <c r="B62" s="12"/>
      <c r="C62" s="12"/>
      <c r="D62" s="12"/>
      <c r="E62" s="1237"/>
      <c r="F62" s="1237"/>
      <c r="G62" s="12" t="s">
        <v>929</v>
      </c>
      <c r="H62" s="1237"/>
      <c r="I62" s="1237"/>
      <c r="J62" s="1237"/>
      <c r="K62" s="1237"/>
      <c r="L62" s="1237"/>
      <c r="M62" s="1237"/>
      <c r="N62" s="1237"/>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row>
    <row r="64" spans="1:246" ht="15.75">
      <c r="A64" s="1118" t="s">
        <v>567</v>
      </c>
      <c r="B64" s="1118"/>
      <c r="C64" s="12"/>
      <c r="D64" s="12"/>
      <c r="E64" s="12"/>
      <c r="F64" s="12"/>
    </row>
    <row r="66" spans="1:14" ht="15.75" thickBot="1">
      <c r="A66" s="9" t="str">
        <f>'Data Sheet'!$C$25</f>
        <v>Orange &amp; Rockland Utilities, Inc</v>
      </c>
      <c r="E66" s="1114" t="str">
        <f>'Data Sheet'!$C$38</f>
        <v>December 31, 2016</v>
      </c>
      <c r="F66" s="1317" t="str">
        <f>'Data Sheet'!$C$38</f>
        <v>December 31, 2016</v>
      </c>
      <c r="G66" s="9" t="str">
        <f>'Data Sheet'!$C$25</f>
        <v>Orange &amp; Rockland Utilities, Inc</v>
      </c>
      <c r="K66" s="1114"/>
      <c r="M66" s="1317" t="str">
        <f>'Data Sheet'!$C$38</f>
        <v>December 31, 2016</v>
      </c>
    </row>
    <row r="67" spans="1:14">
      <c r="A67" s="1195" t="s">
        <v>915</v>
      </c>
      <c r="B67" s="1196"/>
      <c r="C67" s="1196"/>
      <c r="D67" s="1196"/>
      <c r="E67" s="1196"/>
      <c r="F67" s="1197"/>
      <c r="G67" s="1195" t="s">
        <v>916</v>
      </c>
      <c r="H67" s="1196"/>
      <c r="I67" s="1196"/>
      <c r="J67" s="1196"/>
      <c r="K67" s="1196"/>
      <c r="L67" s="1196"/>
      <c r="M67" s="1196"/>
      <c r="N67" s="1116"/>
    </row>
    <row r="68" spans="1:14">
      <c r="A68" s="820"/>
      <c r="F68" s="1119"/>
      <c r="G68" s="820"/>
      <c r="N68" s="1119"/>
    </row>
    <row r="69" spans="1:14">
      <c r="A69" s="1134"/>
      <c r="B69" s="1136"/>
      <c r="C69" s="1135"/>
      <c r="D69" s="1136"/>
      <c r="E69" s="1191" t="s">
        <v>2225</v>
      </c>
      <c r="F69" s="1161"/>
      <c r="G69" s="1159" t="s">
        <v>2225</v>
      </c>
      <c r="H69" s="1160"/>
      <c r="I69" s="1191" t="s">
        <v>2226</v>
      </c>
      <c r="J69" s="1160"/>
      <c r="K69" s="1160"/>
      <c r="L69" s="1160"/>
      <c r="M69" s="1164"/>
      <c r="N69" s="1137"/>
    </row>
    <row r="70" spans="1:14">
      <c r="A70" s="1120" t="s">
        <v>1733</v>
      </c>
      <c r="B70" s="428"/>
      <c r="D70" s="1170" t="s">
        <v>1841</v>
      </c>
      <c r="E70" s="1170" t="s">
        <v>299</v>
      </c>
      <c r="F70" s="1131" t="s">
        <v>299</v>
      </c>
      <c r="G70" s="1120" t="s">
        <v>299</v>
      </c>
      <c r="H70" s="1170" t="s">
        <v>299</v>
      </c>
      <c r="I70" s="1173" t="s">
        <v>544</v>
      </c>
      <c r="J70" s="827"/>
      <c r="K70" s="1173" t="s">
        <v>541</v>
      </c>
      <c r="L70" s="827"/>
      <c r="M70" s="1132" t="s">
        <v>1841</v>
      </c>
      <c r="N70" s="1131" t="s">
        <v>1733</v>
      </c>
    </row>
    <row r="71" spans="1:14">
      <c r="A71" s="1120" t="s">
        <v>1736</v>
      </c>
      <c r="B71" s="428"/>
      <c r="C71" s="1130" t="s">
        <v>575</v>
      </c>
      <c r="D71" s="1170" t="s">
        <v>883</v>
      </c>
      <c r="E71" s="1170" t="s">
        <v>2229</v>
      </c>
      <c r="F71" s="1131" t="s">
        <v>2230</v>
      </c>
      <c r="G71" s="1120" t="s">
        <v>2229</v>
      </c>
      <c r="H71" s="1170" t="s">
        <v>2230</v>
      </c>
      <c r="I71" s="1170" t="s">
        <v>2231</v>
      </c>
      <c r="J71" s="1170" t="s">
        <v>1845</v>
      </c>
      <c r="K71" s="1170" t="s">
        <v>2231</v>
      </c>
      <c r="L71" s="1170" t="s">
        <v>1845</v>
      </c>
      <c r="M71" s="1132" t="s">
        <v>2524</v>
      </c>
      <c r="N71" s="1131" t="s">
        <v>1736</v>
      </c>
    </row>
    <row r="72" spans="1:14">
      <c r="A72" s="1120"/>
      <c r="B72" s="428"/>
      <c r="D72" s="1170" t="s">
        <v>559</v>
      </c>
      <c r="E72" s="1170" t="s">
        <v>2278</v>
      </c>
      <c r="F72" s="1131" t="s">
        <v>2279</v>
      </c>
      <c r="G72" s="1120" t="s">
        <v>2280</v>
      </c>
      <c r="H72" s="1170" t="s">
        <v>2235</v>
      </c>
      <c r="I72" s="1170" t="s">
        <v>2236</v>
      </c>
      <c r="J72" s="428"/>
      <c r="K72" s="1170" t="s">
        <v>2237</v>
      </c>
      <c r="L72" s="428"/>
      <c r="M72" s="1122"/>
      <c r="N72" s="1131"/>
    </row>
    <row r="73" spans="1:14">
      <c r="A73" s="1138"/>
      <c r="B73" s="478"/>
      <c r="C73" s="1175" t="s">
        <v>3026</v>
      </c>
      <c r="D73" s="1177" t="s">
        <v>3027</v>
      </c>
      <c r="E73" s="1177" t="s">
        <v>3028</v>
      </c>
      <c r="F73" s="1139" t="s">
        <v>3029</v>
      </c>
      <c r="G73" s="1138" t="s">
        <v>2353</v>
      </c>
      <c r="H73" s="1177" t="s">
        <v>2354</v>
      </c>
      <c r="I73" s="1177" t="s">
        <v>2355</v>
      </c>
      <c r="J73" s="1177" t="s">
        <v>2356</v>
      </c>
      <c r="K73" s="1177" t="s">
        <v>2357</v>
      </c>
      <c r="L73" s="1177" t="s">
        <v>2358</v>
      </c>
      <c r="M73" s="1176" t="s">
        <v>2359</v>
      </c>
      <c r="N73" s="1139"/>
    </row>
    <row r="74" spans="1:14">
      <c r="A74" s="1138">
        <v>1</v>
      </c>
      <c r="B74" s="428"/>
      <c r="C74" s="460" t="s">
        <v>922</v>
      </c>
      <c r="D74" s="440"/>
      <c r="E74" s="441"/>
      <c r="F74" s="442"/>
      <c r="G74" s="443" t="s">
        <v>1793</v>
      </c>
      <c r="H74" s="441" t="s">
        <v>1793</v>
      </c>
      <c r="I74" s="444"/>
      <c r="J74" s="444"/>
      <c r="K74" s="444"/>
      <c r="L74" s="444"/>
      <c r="M74" s="1227"/>
      <c r="N74" s="1139">
        <v>1</v>
      </c>
    </row>
    <row r="75" spans="1:14">
      <c r="A75" s="1138">
        <v>2</v>
      </c>
      <c r="B75" s="1136"/>
      <c r="C75" s="460" t="s">
        <v>2239</v>
      </c>
      <c r="D75" s="1228"/>
      <c r="E75" s="446"/>
      <c r="F75" s="1229"/>
      <c r="G75" s="415" t="s">
        <v>1793</v>
      </c>
      <c r="H75" s="412" t="s">
        <v>1793</v>
      </c>
      <c r="I75" s="446"/>
      <c r="J75" s="446"/>
      <c r="K75" s="446"/>
      <c r="L75" s="446"/>
      <c r="M75" s="1230"/>
      <c r="N75" s="1139">
        <v>2</v>
      </c>
    </row>
    <row r="76" spans="1:14">
      <c r="A76" s="1138">
        <v>3</v>
      </c>
      <c r="B76" s="1136"/>
      <c r="C76" s="460"/>
      <c r="D76" s="319"/>
      <c r="E76" s="319"/>
      <c r="F76" s="384"/>
      <c r="G76" s="475"/>
      <c r="H76" s="319"/>
      <c r="I76" s="478"/>
      <c r="J76" s="319"/>
      <c r="K76" s="478"/>
      <c r="L76" s="319"/>
      <c r="M76" s="463">
        <f t="shared" ref="M76:M96" si="2">D76+E76-F76+G76-H76-J76+L76</f>
        <v>0</v>
      </c>
      <c r="N76" s="1139">
        <v>3</v>
      </c>
    </row>
    <row r="77" spans="1:14">
      <c r="A77" s="1138">
        <v>4</v>
      </c>
      <c r="B77" s="1136"/>
      <c r="C77" s="460"/>
      <c r="D77" s="303"/>
      <c r="E77" s="303"/>
      <c r="F77" s="285"/>
      <c r="G77" s="476"/>
      <c r="H77" s="303"/>
      <c r="I77" s="478"/>
      <c r="J77" s="303"/>
      <c r="K77" s="478"/>
      <c r="L77" s="303"/>
      <c r="M77" s="317">
        <f t="shared" si="2"/>
        <v>0</v>
      </c>
      <c r="N77" s="1139">
        <v>4</v>
      </c>
    </row>
    <row r="78" spans="1:14">
      <c r="A78" s="1138">
        <v>5</v>
      </c>
      <c r="B78" s="1136"/>
      <c r="C78" s="460"/>
      <c r="D78" s="303"/>
      <c r="E78" s="303"/>
      <c r="F78" s="285"/>
      <c r="G78" s="476"/>
      <c r="H78" s="303"/>
      <c r="I78" s="478"/>
      <c r="J78" s="303"/>
      <c r="K78" s="478"/>
      <c r="L78" s="303"/>
      <c r="M78" s="317">
        <f t="shared" si="2"/>
        <v>0</v>
      </c>
      <c r="N78" s="1139">
        <v>5</v>
      </c>
    </row>
    <row r="79" spans="1:14">
      <c r="A79" s="1138">
        <v>6</v>
      </c>
      <c r="B79" s="1136"/>
      <c r="C79" s="460"/>
      <c r="D79" s="303"/>
      <c r="E79" s="303"/>
      <c r="F79" s="285"/>
      <c r="G79" s="476"/>
      <c r="H79" s="303"/>
      <c r="I79" s="478"/>
      <c r="J79" s="303"/>
      <c r="K79" s="478"/>
      <c r="L79" s="303"/>
      <c r="M79" s="317">
        <f t="shared" si="2"/>
        <v>0</v>
      </c>
      <c r="N79" s="1139">
        <v>6</v>
      </c>
    </row>
    <row r="80" spans="1:14">
      <c r="A80" s="1138">
        <v>7</v>
      </c>
      <c r="B80" s="1136"/>
      <c r="C80" s="460"/>
      <c r="D80" s="303"/>
      <c r="E80" s="303"/>
      <c r="F80" s="285"/>
      <c r="G80" s="476"/>
      <c r="H80" s="303"/>
      <c r="I80" s="478"/>
      <c r="J80" s="303"/>
      <c r="K80" s="478"/>
      <c r="L80" s="303"/>
      <c r="M80" s="317">
        <f t="shared" si="2"/>
        <v>0</v>
      </c>
      <c r="N80" s="1139">
        <v>7</v>
      </c>
    </row>
    <row r="81" spans="1:14">
      <c r="A81" s="1138">
        <v>8</v>
      </c>
      <c r="B81" s="1136"/>
      <c r="C81" s="460"/>
      <c r="D81" s="303"/>
      <c r="E81" s="303"/>
      <c r="F81" s="285"/>
      <c r="G81" s="476"/>
      <c r="H81" s="303"/>
      <c r="I81" s="478"/>
      <c r="J81" s="303"/>
      <c r="K81" s="478"/>
      <c r="L81" s="303"/>
      <c r="M81" s="317">
        <f t="shared" si="2"/>
        <v>0</v>
      </c>
      <c r="N81" s="1139">
        <v>8</v>
      </c>
    </row>
    <row r="82" spans="1:14">
      <c r="A82" s="1138">
        <v>9</v>
      </c>
      <c r="B82" s="1136"/>
      <c r="C82" s="460"/>
      <c r="D82" s="268"/>
      <c r="E82" s="268"/>
      <c r="F82" s="267"/>
      <c r="G82" s="349"/>
      <c r="H82" s="268"/>
      <c r="I82" s="266"/>
      <c r="J82" s="268"/>
      <c r="K82" s="266"/>
      <c r="L82" s="268"/>
      <c r="M82" s="317">
        <f t="shared" si="2"/>
        <v>0</v>
      </c>
      <c r="N82" s="1139">
        <v>9</v>
      </c>
    </row>
    <row r="83" spans="1:14">
      <c r="A83" s="1138">
        <v>10</v>
      </c>
      <c r="B83" s="1136"/>
      <c r="C83" s="460"/>
      <c r="D83" s="303"/>
      <c r="E83" s="303"/>
      <c r="F83" s="285"/>
      <c r="G83" s="476"/>
      <c r="H83" s="303"/>
      <c r="I83" s="478"/>
      <c r="J83" s="303"/>
      <c r="K83" s="478"/>
      <c r="L83" s="303"/>
      <c r="M83" s="317">
        <f t="shared" si="2"/>
        <v>0</v>
      </c>
      <c r="N83" s="1139">
        <v>10</v>
      </c>
    </row>
    <row r="84" spans="1:14">
      <c r="A84" s="1138">
        <v>11</v>
      </c>
      <c r="B84" s="1136"/>
      <c r="C84" s="460"/>
      <c r="D84" s="303"/>
      <c r="E84" s="303"/>
      <c r="F84" s="285"/>
      <c r="G84" s="476"/>
      <c r="H84" s="303"/>
      <c r="I84" s="478"/>
      <c r="J84" s="303"/>
      <c r="K84" s="478"/>
      <c r="L84" s="303"/>
      <c r="M84" s="317">
        <f t="shared" si="2"/>
        <v>0</v>
      </c>
      <c r="N84" s="1139">
        <v>11</v>
      </c>
    </row>
    <row r="85" spans="1:14">
      <c r="A85" s="1138">
        <v>12</v>
      </c>
      <c r="B85" s="1136"/>
      <c r="C85" s="460"/>
      <c r="D85" s="303"/>
      <c r="E85" s="303"/>
      <c r="F85" s="285"/>
      <c r="G85" s="476"/>
      <c r="H85" s="303"/>
      <c r="I85" s="478"/>
      <c r="J85" s="303"/>
      <c r="K85" s="478"/>
      <c r="L85" s="303"/>
      <c r="M85" s="317">
        <f t="shared" si="2"/>
        <v>0</v>
      </c>
      <c r="N85" s="1139">
        <v>12</v>
      </c>
    </row>
    <row r="86" spans="1:14">
      <c r="A86" s="1138">
        <v>13</v>
      </c>
      <c r="B86" s="1136"/>
      <c r="C86" s="460"/>
      <c r="D86" s="303"/>
      <c r="E86" s="303"/>
      <c r="F86" s="285"/>
      <c r="G86" s="476"/>
      <c r="H86" s="303"/>
      <c r="I86" s="478"/>
      <c r="J86" s="303"/>
      <c r="K86" s="478"/>
      <c r="L86" s="303"/>
      <c r="M86" s="317">
        <f t="shared" si="2"/>
        <v>0</v>
      </c>
      <c r="N86" s="1139">
        <v>13</v>
      </c>
    </row>
    <row r="87" spans="1:14">
      <c r="A87" s="1138">
        <v>14</v>
      </c>
      <c r="B87" s="1136"/>
      <c r="C87" s="460"/>
      <c r="D87" s="303"/>
      <c r="E87" s="303"/>
      <c r="F87" s="285"/>
      <c r="G87" s="476"/>
      <c r="H87" s="303"/>
      <c r="I87" s="478"/>
      <c r="J87" s="303"/>
      <c r="K87" s="478"/>
      <c r="L87" s="303"/>
      <c r="M87" s="317">
        <f t="shared" si="2"/>
        <v>0</v>
      </c>
      <c r="N87" s="1139">
        <v>14</v>
      </c>
    </row>
    <row r="88" spans="1:14">
      <c r="A88" s="1138">
        <v>15</v>
      </c>
      <c r="B88" s="1136"/>
      <c r="C88" s="460"/>
      <c r="D88" s="268"/>
      <c r="E88" s="268"/>
      <c r="F88" s="267"/>
      <c r="G88" s="349"/>
      <c r="H88" s="268"/>
      <c r="I88" s="266"/>
      <c r="J88" s="268"/>
      <c r="K88" s="266"/>
      <c r="L88" s="268"/>
      <c r="M88" s="317">
        <f t="shared" si="2"/>
        <v>0</v>
      </c>
      <c r="N88" s="1139">
        <v>15</v>
      </c>
    </row>
    <row r="89" spans="1:14">
      <c r="A89" s="1138">
        <v>16</v>
      </c>
      <c r="B89" s="1136"/>
      <c r="C89" s="460"/>
      <c r="D89" s="303"/>
      <c r="E89" s="303"/>
      <c r="F89" s="285"/>
      <c r="G89" s="476"/>
      <c r="H89" s="303"/>
      <c r="I89" s="478"/>
      <c r="J89" s="303"/>
      <c r="K89" s="478"/>
      <c r="L89" s="303"/>
      <c r="M89" s="317">
        <f t="shared" si="2"/>
        <v>0</v>
      </c>
      <c r="N89" s="1139">
        <v>16</v>
      </c>
    </row>
    <row r="90" spans="1:14">
      <c r="A90" s="1138">
        <v>17</v>
      </c>
      <c r="B90" s="1136"/>
      <c r="C90" s="460"/>
      <c r="D90" s="303"/>
      <c r="E90" s="303"/>
      <c r="F90" s="285"/>
      <c r="G90" s="476"/>
      <c r="H90" s="303"/>
      <c r="I90" s="478"/>
      <c r="J90" s="303"/>
      <c r="K90" s="478"/>
      <c r="L90" s="303"/>
      <c r="M90" s="317">
        <f t="shared" si="2"/>
        <v>0</v>
      </c>
      <c r="N90" s="1139">
        <v>17</v>
      </c>
    </row>
    <row r="91" spans="1:14">
      <c r="A91" s="1138">
        <v>18</v>
      </c>
      <c r="B91" s="1136"/>
      <c r="C91" s="460"/>
      <c r="D91" s="268"/>
      <c r="E91" s="268"/>
      <c r="F91" s="267"/>
      <c r="G91" s="349"/>
      <c r="H91" s="268"/>
      <c r="I91" s="266"/>
      <c r="J91" s="268"/>
      <c r="K91" s="266"/>
      <c r="L91" s="268"/>
      <c r="M91" s="317">
        <f t="shared" si="2"/>
        <v>0</v>
      </c>
      <c r="N91" s="1139">
        <v>18</v>
      </c>
    </row>
    <row r="92" spans="1:14">
      <c r="A92" s="1138">
        <v>19</v>
      </c>
      <c r="B92" s="1136"/>
      <c r="C92" s="460"/>
      <c r="D92" s="303"/>
      <c r="E92" s="303"/>
      <c r="F92" s="285"/>
      <c r="G92" s="476"/>
      <c r="H92" s="303"/>
      <c r="I92" s="478"/>
      <c r="J92" s="303"/>
      <c r="K92" s="478"/>
      <c r="L92" s="303"/>
      <c r="M92" s="317">
        <f t="shared" si="2"/>
        <v>0</v>
      </c>
      <c r="N92" s="1139">
        <v>19</v>
      </c>
    </row>
    <row r="93" spans="1:14">
      <c r="A93" s="1120">
        <v>20</v>
      </c>
      <c r="B93" s="1136"/>
      <c r="C93" s="460"/>
      <c r="D93" s="303"/>
      <c r="E93" s="303"/>
      <c r="F93" s="285"/>
      <c r="G93" s="476"/>
      <c r="H93" s="303"/>
      <c r="I93" s="478"/>
      <c r="J93" s="303"/>
      <c r="K93" s="478"/>
      <c r="L93" s="303"/>
      <c r="M93" s="317">
        <f t="shared" si="2"/>
        <v>0</v>
      </c>
      <c r="N93" s="1139">
        <v>20</v>
      </c>
    </row>
    <row r="94" spans="1:14">
      <c r="A94" s="1138">
        <v>21</v>
      </c>
      <c r="B94" s="1136"/>
      <c r="C94" s="460"/>
      <c r="D94" s="303"/>
      <c r="E94" s="303"/>
      <c r="F94" s="285"/>
      <c r="G94" s="476"/>
      <c r="H94" s="303"/>
      <c r="I94" s="478"/>
      <c r="J94" s="303"/>
      <c r="K94" s="478"/>
      <c r="L94" s="303"/>
      <c r="M94" s="317">
        <f t="shared" si="2"/>
        <v>0</v>
      </c>
      <c r="N94" s="1139">
        <v>21</v>
      </c>
    </row>
    <row r="95" spans="1:14">
      <c r="A95" s="1138">
        <v>22</v>
      </c>
      <c r="B95" s="1136"/>
      <c r="C95" s="460"/>
      <c r="D95" s="303"/>
      <c r="E95" s="303"/>
      <c r="F95" s="285"/>
      <c r="G95" s="476"/>
      <c r="H95" s="303"/>
      <c r="I95" s="478"/>
      <c r="J95" s="303"/>
      <c r="K95" s="478"/>
      <c r="L95" s="303"/>
      <c r="M95" s="317">
        <f t="shared" si="2"/>
        <v>0</v>
      </c>
      <c r="N95" s="1139">
        <v>22</v>
      </c>
    </row>
    <row r="96" spans="1:14">
      <c r="A96" s="1138">
        <v>23</v>
      </c>
      <c r="B96" s="1136"/>
      <c r="C96" s="460"/>
      <c r="D96" s="303"/>
      <c r="E96" s="303"/>
      <c r="F96" s="285"/>
      <c r="G96" s="476"/>
      <c r="H96" s="303"/>
      <c r="I96" s="478"/>
      <c r="J96" s="303"/>
      <c r="K96" s="478"/>
      <c r="L96" s="303"/>
      <c r="M96" s="317">
        <f t="shared" si="2"/>
        <v>0</v>
      </c>
      <c r="N96" s="1139">
        <v>23</v>
      </c>
    </row>
    <row r="97" spans="1:14">
      <c r="A97" s="1138">
        <v>24</v>
      </c>
      <c r="B97" s="1136"/>
      <c r="C97" s="460" t="s">
        <v>930</v>
      </c>
      <c r="D97" s="266">
        <f>SUM(D76:D96)</f>
        <v>0</v>
      </c>
      <c r="E97" s="266">
        <f>SUM(E76:E96)</f>
        <v>0</v>
      </c>
      <c r="F97" s="265">
        <f>SUM(F76:F96)</f>
        <v>0</v>
      </c>
      <c r="G97" s="421">
        <f>SUM(G76:G96)</f>
        <v>0</v>
      </c>
      <c r="H97" s="266">
        <f>SUM(H76:H96)</f>
        <v>0</v>
      </c>
      <c r="I97" s="244"/>
      <c r="J97" s="266">
        <f>SUM(J76:J96)</f>
        <v>0</v>
      </c>
      <c r="K97" s="244"/>
      <c r="L97" s="266">
        <f>SUM(L76:L96)</f>
        <v>0</v>
      </c>
      <c r="M97" s="266">
        <f>SUM(M76:M96)</f>
        <v>0</v>
      </c>
      <c r="N97" s="1139">
        <v>24</v>
      </c>
    </row>
    <row r="98" spans="1:14">
      <c r="A98" s="1138">
        <v>25</v>
      </c>
      <c r="B98" s="1136"/>
      <c r="C98" s="460" t="s">
        <v>925</v>
      </c>
      <c r="D98" s="435"/>
      <c r="E98" s="436"/>
      <c r="F98" s="437"/>
      <c r="G98" s="438"/>
      <c r="H98" s="436"/>
      <c r="I98" s="439"/>
      <c r="J98" s="436"/>
      <c r="K98" s="439"/>
      <c r="L98" s="436"/>
      <c r="M98" s="477"/>
      <c r="N98" s="1139">
        <v>25</v>
      </c>
    </row>
    <row r="99" spans="1:14">
      <c r="A99" s="1138">
        <v>26</v>
      </c>
      <c r="B99" s="1136"/>
      <c r="C99" s="460"/>
      <c r="D99" s="319"/>
      <c r="E99" s="319"/>
      <c r="F99" s="384"/>
      <c r="G99" s="475"/>
      <c r="H99" s="319"/>
      <c r="I99" s="478"/>
      <c r="J99" s="319"/>
      <c r="K99" s="478"/>
      <c r="L99" s="319"/>
      <c r="M99" s="463">
        <f t="shared" ref="M99:M115" si="3">D99+E99-F99+G99-H99-J99+L99</f>
        <v>0</v>
      </c>
      <c r="N99" s="1139">
        <v>26</v>
      </c>
    </row>
    <row r="100" spans="1:14">
      <c r="A100" s="1138">
        <v>27</v>
      </c>
      <c r="B100" s="1136"/>
      <c r="C100" s="460"/>
      <c r="D100" s="303"/>
      <c r="E100" s="303"/>
      <c r="F100" s="285"/>
      <c r="G100" s="476"/>
      <c r="H100" s="303"/>
      <c r="I100" s="478"/>
      <c r="J100" s="303"/>
      <c r="K100" s="478"/>
      <c r="L100" s="303"/>
      <c r="M100" s="317">
        <f t="shared" si="3"/>
        <v>0</v>
      </c>
      <c r="N100" s="1139">
        <v>27</v>
      </c>
    </row>
    <row r="101" spans="1:14">
      <c r="A101" s="1138">
        <v>28</v>
      </c>
      <c r="B101" s="1136"/>
      <c r="C101" s="460"/>
      <c r="D101" s="303"/>
      <c r="E101" s="303"/>
      <c r="F101" s="285"/>
      <c r="G101" s="476"/>
      <c r="H101" s="303"/>
      <c r="I101" s="478"/>
      <c r="J101" s="303"/>
      <c r="K101" s="478"/>
      <c r="L101" s="303"/>
      <c r="M101" s="317">
        <f t="shared" si="3"/>
        <v>0</v>
      </c>
      <c r="N101" s="1139">
        <v>28</v>
      </c>
    </row>
    <row r="102" spans="1:14">
      <c r="A102" s="1138">
        <v>29</v>
      </c>
      <c r="B102" s="1136"/>
      <c r="C102" s="460"/>
      <c r="D102" s="303"/>
      <c r="E102" s="303"/>
      <c r="F102" s="285"/>
      <c r="G102" s="476"/>
      <c r="H102" s="303"/>
      <c r="I102" s="478"/>
      <c r="J102" s="303"/>
      <c r="K102" s="478"/>
      <c r="L102" s="303"/>
      <c r="M102" s="317">
        <f t="shared" si="3"/>
        <v>0</v>
      </c>
      <c r="N102" s="1139">
        <v>29</v>
      </c>
    </row>
    <row r="103" spans="1:14">
      <c r="A103" s="1138">
        <v>30</v>
      </c>
      <c r="B103" s="1136"/>
      <c r="C103" s="460"/>
      <c r="D103" s="303"/>
      <c r="E103" s="303"/>
      <c r="F103" s="285"/>
      <c r="G103" s="476"/>
      <c r="H103" s="303"/>
      <c r="I103" s="478"/>
      <c r="J103" s="303"/>
      <c r="K103" s="478"/>
      <c r="L103" s="303"/>
      <c r="M103" s="317">
        <f t="shared" si="3"/>
        <v>0</v>
      </c>
      <c r="N103" s="1139">
        <v>30</v>
      </c>
    </row>
    <row r="104" spans="1:14">
      <c r="A104" s="1138">
        <v>31</v>
      </c>
      <c r="B104" s="1136"/>
      <c r="C104" s="460"/>
      <c r="D104" s="303"/>
      <c r="E104" s="303"/>
      <c r="F104" s="285"/>
      <c r="G104" s="476"/>
      <c r="H104" s="303"/>
      <c r="I104" s="478"/>
      <c r="J104" s="303"/>
      <c r="K104" s="478"/>
      <c r="L104" s="303"/>
      <c r="M104" s="317">
        <f t="shared" si="3"/>
        <v>0</v>
      </c>
      <c r="N104" s="1139">
        <v>31</v>
      </c>
    </row>
    <row r="105" spans="1:14">
      <c r="A105" s="1138">
        <v>32</v>
      </c>
      <c r="B105" s="1136"/>
      <c r="C105" s="460"/>
      <c r="D105" s="268"/>
      <c r="E105" s="268"/>
      <c r="F105" s="267"/>
      <c r="G105" s="349"/>
      <c r="H105" s="268"/>
      <c r="I105" s="266"/>
      <c r="J105" s="268"/>
      <c r="K105" s="266"/>
      <c r="L105" s="268"/>
      <c r="M105" s="317">
        <f t="shared" si="3"/>
        <v>0</v>
      </c>
      <c r="N105" s="1139">
        <v>32</v>
      </c>
    </row>
    <row r="106" spans="1:14">
      <c r="A106" s="1138">
        <v>33</v>
      </c>
      <c r="B106" s="1136"/>
      <c r="C106" s="460"/>
      <c r="D106" s="303"/>
      <c r="E106" s="303"/>
      <c r="F106" s="285"/>
      <c r="G106" s="476"/>
      <c r="H106" s="303"/>
      <c r="I106" s="478"/>
      <c r="J106" s="303"/>
      <c r="K106" s="478"/>
      <c r="L106" s="303"/>
      <c r="M106" s="317">
        <f t="shared" si="3"/>
        <v>0</v>
      </c>
      <c r="N106" s="1139">
        <v>33</v>
      </c>
    </row>
    <row r="107" spans="1:14">
      <c r="A107" s="1138">
        <v>34</v>
      </c>
      <c r="B107" s="1136"/>
      <c r="C107" s="460"/>
      <c r="D107" s="303"/>
      <c r="E107" s="303"/>
      <c r="F107" s="285"/>
      <c r="G107" s="476"/>
      <c r="H107" s="303"/>
      <c r="I107" s="478"/>
      <c r="J107" s="303"/>
      <c r="K107" s="478"/>
      <c r="L107" s="303"/>
      <c r="M107" s="317">
        <f t="shared" si="3"/>
        <v>0</v>
      </c>
      <c r="N107" s="1139">
        <v>34</v>
      </c>
    </row>
    <row r="108" spans="1:14">
      <c r="A108" s="1138">
        <v>35</v>
      </c>
      <c r="B108" s="1136"/>
      <c r="C108" s="460"/>
      <c r="D108" s="303"/>
      <c r="E108" s="303"/>
      <c r="F108" s="285"/>
      <c r="G108" s="476"/>
      <c r="H108" s="303"/>
      <c r="I108" s="478"/>
      <c r="J108" s="303"/>
      <c r="K108" s="478"/>
      <c r="L108" s="303"/>
      <c r="M108" s="317">
        <f t="shared" si="3"/>
        <v>0</v>
      </c>
      <c r="N108" s="1139">
        <v>35</v>
      </c>
    </row>
    <row r="109" spans="1:14">
      <c r="A109" s="1138">
        <v>36</v>
      </c>
      <c r="B109" s="1136"/>
      <c r="C109" s="460"/>
      <c r="D109" s="303"/>
      <c r="E109" s="303"/>
      <c r="F109" s="285"/>
      <c r="G109" s="476"/>
      <c r="H109" s="303"/>
      <c r="I109" s="478"/>
      <c r="J109" s="303"/>
      <c r="K109" s="478"/>
      <c r="L109" s="303"/>
      <c r="M109" s="317">
        <f t="shared" si="3"/>
        <v>0</v>
      </c>
      <c r="N109" s="1139">
        <v>36</v>
      </c>
    </row>
    <row r="110" spans="1:14">
      <c r="A110" s="1138">
        <v>37</v>
      </c>
      <c r="B110" s="1136"/>
      <c r="C110" s="460"/>
      <c r="D110" s="303"/>
      <c r="E110" s="303"/>
      <c r="F110" s="285"/>
      <c r="G110" s="476"/>
      <c r="H110" s="303"/>
      <c r="I110" s="478"/>
      <c r="J110" s="303"/>
      <c r="K110" s="478"/>
      <c r="L110" s="303"/>
      <c r="M110" s="317">
        <f t="shared" si="3"/>
        <v>0</v>
      </c>
      <c r="N110" s="1139">
        <v>37</v>
      </c>
    </row>
    <row r="111" spans="1:14">
      <c r="A111" s="1138">
        <v>38</v>
      </c>
      <c r="B111" s="1136"/>
      <c r="C111" s="460"/>
      <c r="D111" s="303"/>
      <c r="E111" s="303"/>
      <c r="F111" s="285"/>
      <c r="G111" s="476"/>
      <c r="H111" s="303"/>
      <c r="I111" s="478"/>
      <c r="J111" s="303"/>
      <c r="K111" s="478"/>
      <c r="L111" s="303"/>
      <c r="M111" s="317">
        <f t="shared" si="3"/>
        <v>0</v>
      </c>
      <c r="N111" s="1139">
        <v>38</v>
      </c>
    </row>
    <row r="112" spans="1:14">
      <c r="A112" s="1138">
        <v>39</v>
      </c>
      <c r="B112" s="1136"/>
      <c r="C112" s="460"/>
      <c r="D112" s="268"/>
      <c r="E112" s="268"/>
      <c r="F112" s="267"/>
      <c r="G112" s="349"/>
      <c r="H112" s="268"/>
      <c r="I112" s="266"/>
      <c r="J112" s="268"/>
      <c r="K112" s="266"/>
      <c r="L112" s="268"/>
      <c r="M112" s="317">
        <f t="shared" si="3"/>
        <v>0</v>
      </c>
      <c r="N112" s="1139">
        <v>39</v>
      </c>
    </row>
    <row r="113" spans="1:14">
      <c r="A113" s="1120">
        <v>40</v>
      </c>
      <c r="B113" s="1136"/>
      <c r="C113" s="460"/>
      <c r="D113" s="303"/>
      <c r="E113" s="303"/>
      <c r="F113" s="285"/>
      <c r="G113" s="476"/>
      <c r="H113" s="303"/>
      <c r="I113" s="478"/>
      <c r="J113" s="303"/>
      <c r="K113" s="478"/>
      <c r="L113" s="303"/>
      <c r="M113" s="317">
        <f t="shared" si="3"/>
        <v>0</v>
      </c>
      <c r="N113" s="1131">
        <v>40</v>
      </c>
    </row>
    <row r="114" spans="1:14">
      <c r="A114" s="1138">
        <v>41</v>
      </c>
      <c r="B114" s="1136"/>
      <c r="C114" s="460"/>
      <c r="D114" s="303"/>
      <c r="E114" s="303"/>
      <c r="F114" s="285"/>
      <c r="G114" s="476"/>
      <c r="H114" s="303"/>
      <c r="I114" s="478"/>
      <c r="J114" s="303"/>
      <c r="K114" s="478"/>
      <c r="L114" s="303"/>
      <c r="M114" s="317">
        <f t="shared" si="3"/>
        <v>0</v>
      </c>
      <c r="N114" s="1139">
        <v>41</v>
      </c>
    </row>
    <row r="115" spans="1:14">
      <c r="A115" s="1138">
        <v>42</v>
      </c>
      <c r="B115" s="1136"/>
      <c r="C115" s="460"/>
      <c r="D115" s="303"/>
      <c r="E115" s="303"/>
      <c r="F115" s="285"/>
      <c r="G115" s="476"/>
      <c r="H115" s="303"/>
      <c r="I115" s="478"/>
      <c r="J115" s="303"/>
      <c r="K115" s="478"/>
      <c r="L115" s="303"/>
      <c r="M115" s="317">
        <f t="shared" si="3"/>
        <v>0</v>
      </c>
      <c r="N115" s="1139">
        <v>42</v>
      </c>
    </row>
    <row r="116" spans="1:14">
      <c r="A116" s="1138">
        <v>43</v>
      </c>
      <c r="B116" s="1136"/>
      <c r="C116" s="460" t="s">
        <v>931</v>
      </c>
      <c r="D116" s="266">
        <f>SUM(D99:D115)</f>
        <v>0</v>
      </c>
      <c r="E116" s="266">
        <f>SUM(E99:E115)</f>
        <v>0</v>
      </c>
      <c r="F116" s="265">
        <f>SUM(F99:F115)</f>
        <v>0</v>
      </c>
      <c r="G116" s="421">
        <f>SUM(G99:G115)</f>
        <v>0</v>
      </c>
      <c r="H116" s="266">
        <f>SUM(H99:H115)</f>
        <v>0</v>
      </c>
      <c r="I116" s="244"/>
      <c r="J116" s="266">
        <f>SUM(J99:J115)</f>
        <v>0</v>
      </c>
      <c r="K116" s="244"/>
      <c r="L116" s="266">
        <f>SUM(L99:L115)</f>
        <v>0</v>
      </c>
      <c r="M116" s="266">
        <f>SUM(M99:M115)</f>
        <v>0</v>
      </c>
      <c r="N116" s="1139">
        <v>43</v>
      </c>
    </row>
    <row r="117" spans="1:14">
      <c r="A117" s="1138">
        <v>44</v>
      </c>
      <c r="B117" s="1136"/>
      <c r="C117" s="460" t="s">
        <v>932</v>
      </c>
      <c r="D117" s="435"/>
      <c r="E117" s="436"/>
      <c r="F117" s="437"/>
      <c r="G117" s="438"/>
      <c r="H117" s="436"/>
      <c r="I117" s="439"/>
      <c r="J117" s="436"/>
      <c r="K117" s="439"/>
      <c r="L117" s="436"/>
      <c r="M117" s="477"/>
      <c r="N117" s="1139">
        <v>44</v>
      </c>
    </row>
    <row r="118" spans="1:14">
      <c r="A118" s="1138">
        <v>45</v>
      </c>
      <c r="B118" s="1136"/>
      <c r="C118" s="460"/>
      <c r="D118" s="319"/>
      <c r="E118" s="319"/>
      <c r="F118" s="384"/>
      <c r="G118" s="475"/>
      <c r="H118" s="319"/>
      <c r="I118" s="478"/>
      <c r="J118" s="319"/>
      <c r="K118" s="478"/>
      <c r="L118" s="319"/>
      <c r="M118" s="463">
        <f t="shared" ref="M118:M124" si="4">D118+E118-F118+G118-H118-J118+L118</f>
        <v>0</v>
      </c>
      <c r="N118" s="1139">
        <v>45</v>
      </c>
    </row>
    <row r="119" spans="1:14">
      <c r="A119" s="1138">
        <v>46</v>
      </c>
      <c r="B119" s="1136"/>
      <c r="C119" s="460"/>
      <c r="D119" s="303"/>
      <c r="E119" s="303"/>
      <c r="F119" s="285"/>
      <c r="G119" s="476"/>
      <c r="H119" s="303"/>
      <c r="I119" s="478"/>
      <c r="J119" s="303"/>
      <c r="K119" s="478"/>
      <c r="L119" s="303"/>
      <c r="M119" s="317">
        <f t="shared" si="4"/>
        <v>0</v>
      </c>
      <c r="N119" s="1139">
        <v>46</v>
      </c>
    </row>
    <row r="120" spans="1:14">
      <c r="A120" s="1138">
        <v>47</v>
      </c>
      <c r="B120" s="1136"/>
      <c r="C120" s="460"/>
      <c r="D120" s="268"/>
      <c r="E120" s="268"/>
      <c r="F120" s="267"/>
      <c r="G120" s="349"/>
      <c r="H120" s="268"/>
      <c r="I120" s="266"/>
      <c r="J120" s="268"/>
      <c r="K120" s="266"/>
      <c r="L120" s="268"/>
      <c r="M120" s="317">
        <f t="shared" si="4"/>
        <v>0</v>
      </c>
      <c r="N120" s="1139">
        <v>47</v>
      </c>
    </row>
    <row r="121" spans="1:14">
      <c r="A121" s="1138">
        <v>48</v>
      </c>
      <c r="B121" s="1136"/>
      <c r="C121" s="460"/>
      <c r="D121" s="303"/>
      <c r="E121" s="303"/>
      <c r="F121" s="285"/>
      <c r="G121" s="476"/>
      <c r="H121" s="303"/>
      <c r="I121" s="478"/>
      <c r="J121" s="303"/>
      <c r="K121" s="478"/>
      <c r="L121" s="303"/>
      <c r="M121" s="317">
        <f t="shared" si="4"/>
        <v>0</v>
      </c>
      <c r="N121" s="1139">
        <v>48</v>
      </c>
    </row>
    <row r="122" spans="1:14">
      <c r="A122" s="1138">
        <v>49</v>
      </c>
      <c r="B122" s="1136"/>
      <c r="C122" s="460"/>
      <c r="D122" s="303"/>
      <c r="E122" s="303"/>
      <c r="F122" s="285"/>
      <c r="G122" s="476"/>
      <c r="H122" s="303"/>
      <c r="I122" s="478"/>
      <c r="J122" s="303"/>
      <c r="K122" s="478"/>
      <c r="L122" s="303"/>
      <c r="M122" s="317">
        <f t="shared" si="4"/>
        <v>0</v>
      </c>
      <c r="N122" s="1139">
        <v>49</v>
      </c>
    </row>
    <row r="123" spans="1:14">
      <c r="A123" s="1138">
        <v>50</v>
      </c>
      <c r="B123" s="1136"/>
      <c r="C123" s="460"/>
      <c r="D123" s="303"/>
      <c r="E123" s="303"/>
      <c r="F123" s="285"/>
      <c r="G123" s="476"/>
      <c r="H123" s="303"/>
      <c r="I123" s="478"/>
      <c r="J123" s="303"/>
      <c r="K123" s="478"/>
      <c r="L123" s="303"/>
      <c r="M123" s="317">
        <f t="shared" si="4"/>
        <v>0</v>
      </c>
      <c r="N123" s="1139">
        <v>50</v>
      </c>
    </row>
    <row r="124" spans="1:14">
      <c r="A124" s="1138">
        <v>51</v>
      </c>
      <c r="B124" s="1136"/>
      <c r="C124" s="460"/>
      <c r="D124" s="268"/>
      <c r="E124" s="268"/>
      <c r="F124" s="267"/>
      <c r="G124" s="349"/>
      <c r="H124" s="268"/>
      <c r="I124" s="266"/>
      <c r="J124" s="268"/>
      <c r="K124" s="266"/>
      <c r="L124" s="268"/>
      <c r="M124" s="317">
        <f t="shared" si="4"/>
        <v>0</v>
      </c>
      <c r="N124" s="1139">
        <v>51</v>
      </c>
    </row>
    <row r="125" spans="1:14" ht="15.75" thickBot="1">
      <c r="A125" s="1238">
        <v>52</v>
      </c>
      <c r="B125" s="480"/>
      <c r="C125" s="837" t="s">
        <v>1630</v>
      </c>
      <c r="D125" s="274">
        <f>SUM(D118:D124)</f>
        <v>0</v>
      </c>
      <c r="E125" s="274">
        <f>SUM(E118:E124)</f>
        <v>0</v>
      </c>
      <c r="F125" s="272">
        <f>SUM(F118:F124)</f>
        <v>0</v>
      </c>
      <c r="G125" s="432">
        <f>SUM(G118:G124)</f>
        <v>0</v>
      </c>
      <c r="H125" s="274">
        <f>SUM(H118:H124)</f>
        <v>0</v>
      </c>
      <c r="I125" s="256"/>
      <c r="J125" s="274">
        <f>SUM(J118:J124)</f>
        <v>0</v>
      </c>
      <c r="K125" s="256"/>
      <c r="L125" s="274">
        <f>SUM(L118:L124)</f>
        <v>0</v>
      </c>
      <c r="M125" s="258">
        <f>SUM(M118:M124)</f>
        <v>0</v>
      </c>
      <c r="N125" s="1239">
        <v>52</v>
      </c>
    </row>
    <row r="127" spans="1:14">
      <c r="A127" s="12" t="s">
        <v>1631</v>
      </c>
      <c r="B127" s="12"/>
      <c r="C127" s="12"/>
      <c r="D127" s="12"/>
      <c r="E127" s="12"/>
      <c r="F127" s="12"/>
      <c r="G127" s="12" t="s">
        <v>1632</v>
      </c>
      <c r="H127" s="12"/>
      <c r="I127" s="12"/>
      <c r="J127" s="12"/>
      <c r="K127" s="12"/>
      <c r="L127" s="12"/>
      <c r="M127" s="12"/>
      <c r="N127" s="12"/>
    </row>
    <row r="128" spans="1:14" ht="15.75" thickBot="1">
      <c r="A128" s="9" t="str">
        <f>'Data Sheet'!$C$25</f>
        <v>Orange &amp; Rockland Utilities, Inc</v>
      </c>
      <c r="E128" s="1114" t="str">
        <f>'Data Sheet'!$C$38</f>
        <v>December 31, 2016</v>
      </c>
      <c r="F128" s="9">
        <f>'Data Sheet'!$C$35</f>
        <v>0</v>
      </c>
      <c r="G128" s="9" t="str">
        <f>'Data Sheet'!$C$25</f>
        <v>Orange &amp; Rockland Utilities, Inc</v>
      </c>
      <c r="K128" s="1114"/>
      <c r="M128" s="1317" t="str">
        <f>'Data Sheet'!$C$38</f>
        <v>December 31, 2016</v>
      </c>
    </row>
    <row r="129" spans="1:14">
      <c r="A129" s="1195" t="s">
        <v>915</v>
      </c>
      <c r="B129" s="1196"/>
      <c r="C129" s="1196"/>
      <c r="D129" s="1196"/>
      <c r="E129" s="1196"/>
      <c r="F129" s="1197"/>
      <c r="G129" s="1195" t="s">
        <v>916</v>
      </c>
      <c r="H129" s="1196"/>
      <c r="I129" s="1196"/>
      <c r="J129" s="1196"/>
      <c r="K129" s="1196"/>
      <c r="L129" s="1196"/>
      <c r="M129" s="1196"/>
      <c r="N129" s="1116"/>
    </row>
    <row r="130" spans="1:14">
      <c r="A130" s="820"/>
      <c r="F130" s="1119"/>
      <c r="G130" s="820"/>
      <c r="N130" s="1119"/>
    </row>
    <row r="131" spans="1:14">
      <c r="A131" s="1134"/>
      <c r="B131" s="1136"/>
      <c r="C131" s="1135"/>
      <c r="D131" s="1136"/>
      <c r="E131" s="1191" t="s">
        <v>2225</v>
      </c>
      <c r="F131" s="1161"/>
      <c r="G131" s="1159" t="s">
        <v>2225</v>
      </c>
      <c r="H131" s="1160"/>
      <c r="I131" s="1191" t="s">
        <v>2226</v>
      </c>
      <c r="J131" s="1160"/>
      <c r="K131" s="1160"/>
      <c r="L131" s="1160"/>
      <c r="M131" s="1164"/>
      <c r="N131" s="1137"/>
    </row>
    <row r="132" spans="1:14">
      <c r="A132" s="1120" t="s">
        <v>1733</v>
      </c>
      <c r="B132" s="428"/>
      <c r="D132" s="1170" t="s">
        <v>1841</v>
      </c>
      <c r="E132" s="1170" t="s">
        <v>299</v>
      </c>
      <c r="F132" s="1131" t="s">
        <v>299</v>
      </c>
      <c r="G132" s="1120" t="s">
        <v>299</v>
      </c>
      <c r="H132" s="1170" t="s">
        <v>299</v>
      </c>
      <c r="I132" s="1173" t="s">
        <v>544</v>
      </c>
      <c r="J132" s="827"/>
      <c r="K132" s="1173" t="s">
        <v>541</v>
      </c>
      <c r="L132" s="827"/>
      <c r="M132" s="1132" t="s">
        <v>1841</v>
      </c>
      <c r="N132" s="1131" t="s">
        <v>1733</v>
      </c>
    </row>
    <row r="133" spans="1:14">
      <c r="A133" s="1120" t="s">
        <v>1736</v>
      </c>
      <c r="B133" s="428"/>
      <c r="C133" s="1130" t="s">
        <v>575</v>
      </c>
      <c r="D133" s="1170" t="s">
        <v>883</v>
      </c>
      <c r="E133" s="1170" t="s">
        <v>2229</v>
      </c>
      <c r="F133" s="1131" t="s">
        <v>2230</v>
      </c>
      <c r="G133" s="1120" t="s">
        <v>2229</v>
      </c>
      <c r="H133" s="1170" t="s">
        <v>2230</v>
      </c>
      <c r="I133" s="1170" t="s">
        <v>2231</v>
      </c>
      <c r="J133" s="1170" t="s">
        <v>1845</v>
      </c>
      <c r="K133" s="1170" t="s">
        <v>2231</v>
      </c>
      <c r="L133" s="1170" t="s">
        <v>1845</v>
      </c>
      <c r="M133" s="1132" t="s">
        <v>2524</v>
      </c>
      <c r="N133" s="1131" t="s">
        <v>1736</v>
      </c>
    </row>
    <row r="134" spans="1:14">
      <c r="A134" s="1120"/>
      <c r="B134" s="428"/>
      <c r="D134" s="1170" t="s">
        <v>559</v>
      </c>
      <c r="E134" s="1170" t="s">
        <v>2278</v>
      </c>
      <c r="F134" s="1131" t="s">
        <v>2279</v>
      </c>
      <c r="G134" s="1120" t="s">
        <v>2280</v>
      </c>
      <c r="H134" s="1170" t="s">
        <v>2235</v>
      </c>
      <c r="I134" s="1170" t="s">
        <v>2236</v>
      </c>
      <c r="J134" s="428"/>
      <c r="K134" s="1170" t="s">
        <v>2237</v>
      </c>
      <c r="L134" s="428"/>
      <c r="M134" s="1122"/>
      <c r="N134" s="1131"/>
    </row>
    <row r="135" spans="1:14">
      <c r="A135" s="1138"/>
      <c r="B135" s="478"/>
      <c r="C135" s="1175" t="s">
        <v>3026</v>
      </c>
      <c r="D135" s="1177" t="s">
        <v>3027</v>
      </c>
      <c r="E135" s="1177" t="s">
        <v>3028</v>
      </c>
      <c r="F135" s="1139" t="s">
        <v>3029</v>
      </c>
      <c r="G135" s="1138" t="s">
        <v>2353</v>
      </c>
      <c r="H135" s="1177" t="s">
        <v>2354</v>
      </c>
      <c r="I135" s="1177" t="s">
        <v>2355</v>
      </c>
      <c r="J135" s="1177" t="s">
        <v>2356</v>
      </c>
      <c r="K135" s="1177" t="s">
        <v>2357</v>
      </c>
      <c r="L135" s="1177" t="s">
        <v>2358</v>
      </c>
      <c r="M135" s="1176" t="s">
        <v>2359</v>
      </c>
      <c r="N135" s="1139"/>
    </row>
    <row r="136" spans="1:14">
      <c r="A136" s="1138">
        <v>1</v>
      </c>
      <c r="B136" s="428"/>
      <c r="C136" s="460"/>
      <c r="D136" s="440"/>
      <c r="E136" s="441"/>
      <c r="F136" s="442"/>
      <c r="G136" s="443" t="s">
        <v>1793</v>
      </c>
      <c r="H136" s="441" t="s">
        <v>1793</v>
      </c>
      <c r="I136" s="444"/>
      <c r="J136" s="444"/>
      <c r="K136" s="444"/>
      <c r="L136" s="444"/>
      <c r="M136" s="1227"/>
      <c r="N136" s="1139">
        <v>1</v>
      </c>
    </row>
    <row r="137" spans="1:14">
      <c r="A137" s="1138">
        <v>2</v>
      </c>
      <c r="B137" s="1136"/>
      <c r="C137" s="460"/>
      <c r="D137" s="1228"/>
      <c r="E137" s="446"/>
      <c r="F137" s="1229"/>
      <c r="G137" s="415" t="s">
        <v>1793</v>
      </c>
      <c r="H137" s="412" t="s">
        <v>1793</v>
      </c>
      <c r="I137" s="446"/>
      <c r="J137" s="446"/>
      <c r="K137" s="446"/>
      <c r="L137" s="446"/>
      <c r="M137" s="1230"/>
      <c r="N137" s="1139">
        <v>2</v>
      </c>
    </row>
    <row r="138" spans="1:14">
      <c r="A138" s="1138">
        <v>3</v>
      </c>
      <c r="B138" s="1136"/>
      <c r="C138" s="460"/>
      <c r="D138" s="319"/>
      <c r="E138" s="319"/>
      <c r="F138" s="384"/>
      <c r="G138" s="475"/>
      <c r="H138" s="319"/>
      <c r="I138" s="478"/>
      <c r="J138" s="319"/>
      <c r="K138" s="478"/>
      <c r="L138" s="319"/>
      <c r="M138" s="463">
        <f t="shared" ref="M138:M186" si="5">D138+E138-F138+G138-H138-J138+L138</f>
        <v>0</v>
      </c>
      <c r="N138" s="1139">
        <v>3</v>
      </c>
    </row>
    <row r="139" spans="1:14">
      <c r="A139" s="1138">
        <v>4</v>
      </c>
      <c r="B139" s="1136"/>
      <c r="C139" s="460"/>
      <c r="D139" s="303"/>
      <c r="E139" s="303"/>
      <c r="F139" s="285"/>
      <c r="G139" s="476"/>
      <c r="H139" s="303"/>
      <c r="I139" s="478"/>
      <c r="J139" s="303"/>
      <c r="K139" s="478"/>
      <c r="L139" s="303"/>
      <c r="M139" s="317">
        <f t="shared" si="5"/>
        <v>0</v>
      </c>
      <c r="N139" s="1139">
        <v>4</v>
      </c>
    </row>
    <row r="140" spans="1:14">
      <c r="A140" s="1138">
        <v>5</v>
      </c>
      <c r="B140" s="1136"/>
      <c r="C140" s="460"/>
      <c r="D140" s="303"/>
      <c r="E140" s="303"/>
      <c r="F140" s="285"/>
      <c r="G140" s="476"/>
      <c r="H140" s="303"/>
      <c r="I140" s="478"/>
      <c r="J140" s="303"/>
      <c r="K140" s="478"/>
      <c r="L140" s="303"/>
      <c r="M140" s="317">
        <f t="shared" si="5"/>
        <v>0</v>
      </c>
      <c r="N140" s="1139">
        <v>5</v>
      </c>
    </row>
    <row r="141" spans="1:14">
      <c r="A141" s="1138">
        <v>6</v>
      </c>
      <c r="B141" s="1136"/>
      <c r="C141" s="460"/>
      <c r="D141" s="303"/>
      <c r="E141" s="303"/>
      <c r="F141" s="285"/>
      <c r="G141" s="476"/>
      <c r="H141" s="303"/>
      <c r="I141" s="478"/>
      <c r="J141" s="303"/>
      <c r="K141" s="478"/>
      <c r="L141" s="303"/>
      <c r="M141" s="317">
        <f t="shared" si="5"/>
        <v>0</v>
      </c>
      <c r="N141" s="1139">
        <v>6</v>
      </c>
    </row>
    <row r="142" spans="1:14">
      <c r="A142" s="1138">
        <v>7</v>
      </c>
      <c r="B142" s="1136"/>
      <c r="C142" s="460"/>
      <c r="D142" s="303"/>
      <c r="E142" s="303"/>
      <c r="F142" s="285"/>
      <c r="G142" s="476"/>
      <c r="H142" s="303"/>
      <c r="I142" s="478"/>
      <c r="J142" s="303"/>
      <c r="K142" s="478"/>
      <c r="L142" s="303"/>
      <c r="M142" s="317">
        <f t="shared" si="5"/>
        <v>0</v>
      </c>
      <c r="N142" s="1139">
        <v>7</v>
      </c>
    </row>
    <row r="143" spans="1:14">
      <c r="A143" s="1138">
        <v>8</v>
      </c>
      <c r="B143" s="1136"/>
      <c r="C143" s="460"/>
      <c r="D143" s="303"/>
      <c r="E143" s="303"/>
      <c r="F143" s="285"/>
      <c r="G143" s="476"/>
      <c r="H143" s="303"/>
      <c r="I143" s="478"/>
      <c r="J143" s="303"/>
      <c r="K143" s="478"/>
      <c r="L143" s="303"/>
      <c r="M143" s="317">
        <f t="shared" si="5"/>
        <v>0</v>
      </c>
      <c r="N143" s="1139">
        <v>8</v>
      </c>
    </row>
    <row r="144" spans="1:14">
      <c r="A144" s="1138">
        <v>9</v>
      </c>
      <c r="B144" s="1136"/>
      <c r="C144" s="460"/>
      <c r="D144" s="268"/>
      <c r="E144" s="268"/>
      <c r="F144" s="267"/>
      <c r="G144" s="349"/>
      <c r="H144" s="268"/>
      <c r="I144" s="266"/>
      <c r="J144" s="268"/>
      <c r="K144" s="266"/>
      <c r="L144" s="268"/>
      <c r="M144" s="317">
        <f t="shared" si="5"/>
        <v>0</v>
      </c>
      <c r="N144" s="1139">
        <v>9</v>
      </c>
    </row>
    <row r="145" spans="1:14">
      <c r="A145" s="1138">
        <v>10</v>
      </c>
      <c r="B145" s="1136"/>
      <c r="C145" s="460"/>
      <c r="D145" s="303"/>
      <c r="E145" s="303"/>
      <c r="F145" s="285"/>
      <c r="G145" s="476"/>
      <c r="H145" s="303"/>
      <c r="I145" s="478"/>
      <c r="J145" s="303"/>
      <c r="K145" s="478"/>
      <c r="L145" s="303"/>
      <c r="M145" s="317">
        <f t="shared" si="5"/>
        <v>0</v>
      </c>
      <c r="N145" s="1139">
        <v>10</v>
      </c>
    </row>
    <row r="146" spans="1:14">
      <c r="A146" s="1138">
        <v>11</v>
      </c>
      <c r="B146" s="1136"/>
      <c r="C146" s="460"/>
      <c r="D146" s="303"/>
      <c r="E146" s="303"/>
      <c r="F146" s="285"/>
      <c r="G146" s="476"/>
      <c r="H146" s="303"/>
      <c r="I146" s="478"/>
      <c r="J146" s="303"/>
      <c r="K146" s="478"/>
      <c r="L146" s="303"/>
      <c r="M146" s="317">
        <f t="shared" si="5"/>
        <v>0</v>
      </c>
      <c r="N146" s="1139">
        <v>11</v>
      </c>
    </row>
    <row r="147" spans="1:14">
      <c r="A147" s="1138">
        <v>12</v>
      </c>
      <c r="B147" s="1136"/>
      <c r="C147" s="460"/>
      <c r="D147" s="303"/>
      <c r="E147" s="303"/>
      <c r="F147" s="285"/>
      <c r="G147" s="476"/>
      <c r="H147" s="303"/>
      <c r="I147" s="478"/>
      <c r="J147" s="303"/>
      <c r="K147" s="478"/>
      <c r="L147" s="303"/>
      <c r="M147" s="317">
        <f t="shared" si="5"/>
        <v>0</v>
      </c>
      <c r="N147" s="1139">
        <v>12</v>
      </c>
    </row>
    <row r="148" spans="1:14">
      <c r="A148" s="1138">
        <v>13</v>
      </c>
      <c r="B148" s="1136"/>
      <c r="C148" s="460"/>
      <c r="D148" s="303"/>
      <c r="E148" s="303"/>
      <c r="F148" s="285"/>
      <c r="G148" s="476"/>
      <c r="H148" s="303"/>
      <c r="I148" s="478"/>
      <c r="J148" s="303"/>
      <c r="K148" s="478"/>
      <c r="L148" s="303"/>
      <c r="M148" s="317">
        <f t="shared" si="5"/>
        <v>0</v>
      </c>
      <c r="N148" s="1139">
        <v>13</v>
      </c>
    </row>
    <row r="149" spans="1:14">
      <c r="A149" s="1138">
        <v>14</v>
      </c>
      <c r="B149" s="1136"/>
      <c r="C149" s="460"/>
      <c r="D149" s="303"/>
      <c r="E149" s="303"/>
      <c r="F149" s="285"/>
      <c r="G149" s="476"/>
      <c r="H149" s="303"/>
      <c r="I149" s="478"/>
      <c r="J149" s="303"/>
      <c r="K149" s="478"/>
      <c r="L149" s="303"/>
      <c r="M149" s="317">
        <f t="shared" si="5"/>
        <v>0</v>
      </c>
      <c r="N149" s="1139">
        <v>14</v>
      </c>
    </row>
    <row r="150" spans="1:14">
      <c r="A150" s="1138">
        <v>15</v>
      </c>
      <c r="B150" s="1136"/>
      <c r="C150" s="460"/>
      <c r="D150" s="268"/>
      <c r="E150" s="268"/>
      <c r="F150" s="267"/>
      <c r="G150" s="349"/>
      <c r="H150" s="268"/>
      <c r="I150" s="266"/>
      <c r="J150" s="268"/>
      <c r="K150" s="266"/>
      <c r="L150" s="268"/>
      <c r="M150" s="317">
        <f t="shared" si="5"/>
        <v>0</v>
      </c>
      <c r="N150" s="1139">
        <v>15</v>
      </c>
    </row>
    <row r="151" spans="1:14">
      <c r="A151" s="1138">
        <v>16</v>
      </c>
      <c r="B151" s="1136"/>
      <c r="C151" s="460"/>
      <c r="D151" s="303"/>
      <c r="E151" s="303"/>
      <c r="F151" s="285"/>
      <c r="G151" s="476"/>
      <c r="H151" s="303"/>
      <c r="I151" s="478"/>
      <c r="J151" s="303"/>
      <c r="K151" s="478"/>
      <c r="L151" s="303"/>
      <c r="M151" s="317">
        <f t="shared" si="5"/>
        <v>0</v>
      </c>
      <c r="N151" s="1139">
        <v>16</v>
      </c>
    </row>
    <row r="152" spans="1:14">
      <c r="A152" s="1138">
        <v>17</v>
      </c>
      <c r="B152" s="1136"/>
      <c r="C152" s="460"/>
      <c r="D152" s="303"/>
      <c r="E152" s="303"/>
      <c r="F152" s="285"/>
      <c r="G152" s="476"/>
      <c r="H152" s="303"/>
      <c r="I152" s="478"/>
      <c r="J152" s="303"/>
      <c r="K152" s="478"/>
      <c r="L152" s="303"/>
      <c r="M152" s="317">
        <f t="shared" si="5"/>
        <v>0</v>
      </c>
      <c r="N152" s="1139">
        <v>17</v>
      </c>
    </row>
    <row r="153" spans="1:14">
      <c r="A153" s="1138">
        <v>18</v>
      </c>
      <c r="B153" s="1136"/>
      <c r="C153" s="460"/>
      <c r="D153" s="268"/>
      <c r="E153" s="268"/>
      <c r="F153" s="267"/>
      <c r="G153" s="349"/>
      <c r="H153" s="268"/>
      <c r="I153" s="266"/>
      <c r="J153" s="268"/>
      <c r="K153" s="266"/>
      <c r="L153" s="268"/>
      <c r="M153" s="317">
        <f t="shared" si="5"/>
        <v>0</v>
      </c>
      <c r="N153" s="1139">
        <v>18</v>
      </c>
    </row>
    <row r="154" spans="1:14">
      <c r="A154" s="1138">
        <v>19</v>
      </c>
      <c r="B154" s="1136"/>
      <c r="C154" s="460"/>
      <c r="D154" s="303"/>
      <c r="E154" s="303"/>
      <c r="F154" s="285"/>
      <c r="G154" s="476"/>
      <c r="H154" s="303"/>
      <c r="I154" s="478"/>
      <c r="J154" s="303"/>
      <c r="K154" s="478"/>
      <c r="L154" s="303"/>
      <c r="M154" s="317">
        <f t="shared" si="5"/>
        <v>0</v>
      </c>
      <c r="N154" s="1139">
        <v>19</v>
      </c>
    </row>
    <row r="155" spans="1:14">
      <c r="A155" s="1120">
        <v>20</v>
      </c>
      <c r="B155" s="1136"/>
      <c r="C155" s="460"/>
      <c r="D155" s="303"/>
      <c r="E155" s="303"/>
      <c r="F155" s="285"/>
      <c r="G155" s="476"/>
      <c r="H155" s="303"/>
      <c r="I155" s="478"/>
      <c r="J155" s="303"/>
      <c r="K155" s="478"/>
      <c r="L155" s="303"/>
      <c r="M155" s="317">
        <f t="shared" si="5"/>
        <v>0</v>
      </c>
      <c r="N155" s="1139">
        <v>20</v>
      </c>
    </row>
    <row r="156" spans="1:14">
      <c r="A156" s="1138">
        <v>21</v>
      </c>
      <c r="B156" s="1136"/>
      <c r="C156" s="460"/>
      <c r="D156" s="303"/>
      <c r="E156" s="303"/>
      <c r="F156" s="285"/>
      <c r="G156" s="476"/>
      <c r="H156" s="303"/>
      <c r="I156" s="478"/>
      <c r="J156" s="303"/>
      <c r="K156" s="478"/>
      <c r="L156" s="303"/>
      <c r="M156" s="317">
        <f t="shared" si="5"/>
        <v>0</v>
      </c>
      <c r="N156" s="1139">
        <v>21</v>
      </c>
    </row>
    <row r="157" spans="1:14">
      <c r="A157" s="1138">
        <v>22</v>
      </c>
      <c r="B157" s="1136"/>
      <c r="C157" s="460"/>
      <c r="D157" s="303"/>
      <c r="E157" s="303"/>
      <c r="F157" s="285"/>
      <c r="G157" s="476"/>
      <c r="H157" s="303"/>
      <c r="I157" s="478"/>
      <c r="J157" s="303"/>
      <c r="K157" s="478"/>
      <c r="L157" s="303"/>
      <c r="M157" s="317">
        <f t="shared" si="5"/>
        <v>0</v>
      </c>
      <c r="N157" s="1139">
        <v>22</v>
      </c>
    </row>
    <row r="158" spans="1:14">
      <c r="A158" s="1138">
        <v>23</v>
      </c>
      <c r="B158" s="1136"/>
      <c r="C158" s="460"/>
      <c r="D158" s="303"/>
      <c r="E158" s="303"/>
      <c r="F158" s="285"/>
      <c r="G158" s="476"/>
      <c r="H158" s="303"/>
      <c r="I158" s="478"/>
      <c r="J158" s="303"/>
      <c r="K158" s="478"/>
      <c r="L158" s="303"/>
      <c r="M158" s="317">
        <f t="shared" si="5"/>
        <v>0</v>
      </c>
      <c r="N158" s="1139">
        <v>23</v>
      </c>
    </row>
    <row r="159" spans="1:14">
      <c r="A159" s="1138">
        <v>24</v>
      </c>
      <c r="B159" s="1136"/>
      <c r="C159" s="460"/>
      <c r="D159" s="303"/>
      <c r="E159" s="303"/>
      <c r="F159" s="285"/>
      <c r="G159" s="476"/>
      <c r="H159" s="303"/>
      <c r="I159" s="478"/>
      <c r="J159" s="303"/>
      <c r="K159" s="478"/>
      <c r="L159" s="303"/>
      <c r="M159" s="317">
        <f t="shared" si="5"/>
        <v>0</v>
      </c>
      <c r="N159" s="1139">
        <v>24</v>
      </c>
    </row>
    <row r="160" spans="1:14">
      <c r="A160" s="1138">
        <v>25</v>
      </c>
      <c r="B160" s="1136"/>
      <c r="C160" s="460"/>
      <c r="D160" s="303"/>
      <c r="E160" s="303"/>
      <c r="F160" s="285"/>
      <c r="G160" s="476"/>
      <c r="H160" s="303"/>
      <c r="I160" s="478"/>
      <c r="J160" s="303"/>
      <c r="K160" s="478"/>
      <c r="L160" s="303"/>
      <c r="M160" s="317">
        <f t="shared" si="5"/>
        <v>0</v>
      </c>
      <c r="N160" s="1139">
        <v>25</v>
      </c>
    </row>
    <row r="161" spans="1:14">
      <c r="A161" s="1138">
        <v>26</v>
      </c>
      <c r="B161" s="1136"/>
      <c r="C161" s="460"/>
      <c r="D161" s="303"/>
      <c r="E161" s="303"/>
      <c r="F161" s="285"/>
      <c r="G161" s="476"/>
      <c r="H161" s="303"/>
      <c r="I161" s="478"/>
      <c r="J161" s="303"/>
      <c r="K161" s="478"/>
      <c r="L161" s="303"/>
      <c r="M161" s="317">
        <f t="shared" si="5"/>
        <v>0</v>
      </c>
      <c r="N161" s="1139">
        <v>26</v>
      </c>
    </row>
    <row r="162" spans="1:14">
      <c r="A162" s="1138">
        <v>27</v>
      </c>
      <c r="B162" s="1136"/>
      <c r="C162" s="460"/>
      <c r="D162" s="303"/>
      <c r="E162" s="303"/>
      <c r="F162" s="285"/>
      <c r="G162" s="476"/>
      <c r="H162" s="303"/>
      <c r="I162" s="478"/>
      <c r="J162" s="303"/>
      <c r="K162" s="478"/>
      <c r="L162" s="303"/>
      <c r="M162" s="317">
        <f t="shared" si="5"/>
        <v>0</v>
      </c>
      <c r="N162" s="1139">
        <v>27</v>
      </c>
    </row>
    <row r="163" spans="1:14">
      <c r="A163" s="1138">
        <v>28</v>
      </c>
      <c r="B163" s="1136"/>
      <c r="C163" s="460"/>
      <c r="D163" s="303"/>
      <c r="E163" s="303"/>
      <c r="F163" s="285"/>
      <c r="G163" s="476"/>
      <c r="H163" s="303"/>
      <c r="I163" s="478"/>
      <c r="J163" s="303"/>
      <c r="K163" s="478"/>
      <c r="L163" s="303"/>
      <c r="M163" s="317">
        <f t="shared" si="5"/>
        <v>0</v>
      </c>
      <c r="N163" s="1139">
        <v>28</v>
      </c>
    </row>
    <row r="164" spans="1:14">
      <c r="A164" s="1138">
        <v>29</v>
      </c>
      <c r="B164" s="1136"/>
      <c r="C164" s="460"/>
      <c r="D164" s="303"/>
      <c r="E164" s="303"/>
      <c r="F164" s="285"/>
      <c r="G164" s="476"/>
      <c r="H164" s="303"/>
      <c r="I164" s="478"/>
      <c r="J164" s="303"/>
      <c r="K164" s="478"/>
      <c r="L164" s="303"/>
      <c r="M164" s="317">
        <f t="shared" si="5"/>
        <v>0</v>
      </c>
      <c r="N164" s="1139">
        <v>29</v>
      </c>
    </row>
    <row r="165" spans="1:14">
      <c r="A165" s="1138">
        <v>30</v>
      </c>
      <c r="B165" s="1136"/>
      <c r="C165" s="460"/>
      <c r="D165" s="303"/>
      <c r="E165" s="303"/>
      <c r="F165" s="285"/>
      <c r="G165" s="476"/>
      <c r="H165" s="303"/>
      <c r="I165" s="478"/>
      <c r="J165" s="303"/>
      <c r="K165" s="478"/>
      <c r="L165" s="303"/>
      <c r="M165" s="317">
        <f t="shared" si="5"/>
        <v>0</v>
      </c>
      <c r="N165" s="1139">
        <v>30</v>
      </c>
    </row>
    <row r="166" spans="1:14">
      <c r="A166" s="1138">
        <v>31</v>
      </c>
      <c r="B166" s="1136"/>
      <c r="C166" s="460"/>
      <c r="D166" s="303"/>
      <c r="E166" s="303"/>
      <c r="F166" s="285"/>
      <c r="G166" s="476"/>
      <c r="H166" s="303"/>
      <c r="I166" s="478"/>
      <c r="J166" s="303"/>
      <c r="K166" s="478"/>
      <c r="L166" s="303"/>
      <c r="M166" s="317">
        <f t="shared" si="5"/>
        <v>0</v>
      </c>
      <c r="N166" s="1139">
        <v>31</v>
      </c>
    </row>
    <row r="167" spans="1:14">
      <c r="A167" s="1138">
        <v>32</v>
      </c>
      <c r="B167" s="1136"/>
      <c r="C167" s="460"/>
      <c r="D167" s="268"/>
      <c r="E167" s="268"/>
      <c r="F167" s="267"/>
      <c r="G167" s="349"/>
      <c r="H167" s="268"/>
      <c r="I167" s="266"/>
      <c r="J167" s="268"/>
      <c r="K167" s="266"/>
      <c r="L167" s="268"/>
      <c r="M167" s="317">
        <f t="shared" si="5"/>
        <v>0</v>
      </c>
      <c r="N167" s="1139">
        <v>32</v>
      </c>
    </row>
    <row r="168" spans="1:14">
      <c r="A168" s="1138">
        <v>33</v>
      </c>
      <c r="B168" s="1136"/>
      <c r="C168" s="460"/>
      <c r="D168" s="303"/>
      <c r="E168" s="303"/>
      <c r="F168" s="285"/>
      <c r="G168" s="476"/>
      <c r="H168" s="303"/>
      <c r="I168" s="478"/>
      <c r="J168" s="303"/>
      <c r="K168" s="478"/>
      <c r="L168" s="303"/>
      <c r="M168" s="317">
        <f t="shared" si="5"/>
        <v>0</v>
      </c>
      <c r="N168" s="1139">
        <v>33</v>
      </c>
    </row>
    <row r="169" spans="1:14">
      <c r="A169" s="1138">
        <v>34</v>
      </c>
      <c r="B169" s="1136"/>
      <c r="C169" s="460"/>
      <c r="D169" s="303"/>
      <c r="E169" s="303"/>
      <c r="F169" s="285"/>
      <c r="G169" s="476"/>
      <c r="H169" s="303"/>
      <c r="I169" s="478"/>
      <c r="J169" s="303"/>
      <c r="K169" s="478"/>
      <c r="L169" s="303"/>
      <c r="M169" s="317">
        <f t="shared" si="5"/>
        <v>0</v>
      </c>
      <c r="N169" s="1139">
        <v>34</v>
      </c>
    </row>
    <row r="170" spans="1:14">
      <c r="A170" s="1138">
        <v>35</v>
      </c>
      <c r="B170" s="1136"/>
      <c r="C170" s="460"/>
      <c r="D170" s="303"/>
      <c r="E170" s="303"/>
      <c r="F170" s="285"/>
      <c r="G170" s="476"/>
      <c r="H170" s="303"/>
      <c r="I170" s="478"/>
      <c r="J170" s="303"/>
      <c r="K170" s="478"/>
      <c r="L170" s="303"/>
      <c r="M170" s="317">
        <f t="shared" si="5"/>
        <v>0</v>
      </c>
      <c r="N170" s="1139">
        <v>35</v>
      </c>
    </row>
    <row r="171" spans="1:14">
      <c r="A171" s="1138">
        <v>36</v>
      </c>
      <c r="B171" s="1136"/>
      <c r="C171" s="460"/>
      <c r="D171" s="303"/>
      <c r="E171" s="303"/>
      <c r="F171" s="285"/>
      <c r="G171" s="476"/>
      <c r="H171" s="303"/>
      <c r="I171" s="478"/>
      <c r="J171" s="303"/>
      <c r="K171" s="478"/>
      <c r="L171" s="303"/>
      <c r="M171" s="317">
        <f t="shared" si="5"/>
        <v>0</v>
      </c>
      <c r="N171" s="1139">
        <v>36</v>
      </c>
    </row>
    <row r="172" spans="1:14">
      <c r="A172" s="1138">
        <v>37</v>
      </c>
      <c r="B172" s="1136"/>
      <c r="C172" s="460"/>
      <c r="D172" s="303"/>
      <c r="E172" s="303"/>
      <c r="F172" s="285"/>
      <c r="G172" s="476"/>
      <c r="H172" s="303"/>
      <c r="I172" s="478"/>
      <c r="J172" s="303"/>
      <c r="K172" s="478"/>
      <c r="L172" s="303"/>
      <c r="M172" s="317">
        <f t="shared" si="5"/>
        <v>0</v>
      </c>
      <c r="N172" s="1139">
        <v>37</v>
      </c>
    </row>
    <row r="173" spans="1:14">
      <c r="A173" s="1138">
        <v>38</v>
      </c>
      <c r="B173" s="1136"/>
      <c r="C173" s="460"/>
      <c r="D173" s="303"/>
      <c r="E173" s="303"/>
      <c r="F173" s="285"/>
      <c r="G173" s="476"/>
      <c r="H173" s="303"/>
      <c r="I173" s="478"/>
      <c r="J173" s="303"/>
      <c r="K173" s="478"/>
      <c r="L173" s="303"/>
      <c r="M173" s="317">
        <f t="shared" si="5"/>
        <v>0</v>
      </c>
      <c r="N173" s="1139">
        <v>38</v>
      </c>
    </row>
    <row r="174" spans="1:14">
      <c r="A174" s="1138">
        <v>39</v>
      </c>
      <c r="B174" s="1136"/>
      <c r="C174" s="460"/>
      <c r="D174" s="268"/>
      <c r="E174" s="268"/>
      <c r="F174" s="267"/>
      <c r="G174" s="349"/>
      <c r="H174" s="268"/>
      <c r="I174" s="266"/>
      <c r="J174" s="268"/>
      <c r="K174" s="266"/>
      <c r="L174" s="268"/>
      <c r="M174" s="317">
        <f t="shared" si="5"/>
        <v>0</v>
      </c>
      <c r="N174" s="1139">
        <v>39</v>
      </c>
    </row>
    <row r="175" spans="1:14">
      <c r="A175" s="1120">
        <v>40</v>
      </c>
      <c r="B175" s="1136"/>
      <c r="C175" s="460"/>
      <c r="D175" s="303"/>
      <c r="E175" s="303"/>
      <c r="F175" s="285"/>
      <c r="G175" s="476"/>
      <c r="H175" s="303"/>
      <c r="I175" s="478"/>
      <c r="J175" s="303"/>
      <c r="K175" s="478"/>
      <c r="L175" s="303"/>
      <c r="M175" s="317">
        <f t="shared" si="5"/>
        <v>0</v>
      </c>
      <c r="N175" s="1131">
        <v>40</v>
      </c>
    </row>
    <row r="176" spans="1:14">
      <c r="A176" s="1138">
        <v>41</v>
      </c>
      <c r="B176" s="1136"/>
      <c r="C176" s="460"/>
      <c r="D176" s="303"/>
      <c r="E176" s="303"/>
      <c r="F176" s="285"/>
      <c r="G176" s="476"/>
      <c r="H176" s="303"/>
      <c r="I176" s="478"/>
      <c r="J176" s="303"/>
      <c r="K176" s="478"/>
      <c r="L176" s="303"/>
      <c r="M176" s="317">
        <f t="shared" si="5"/>
        <v>0</v>
      </c>
      <c r="N176" s="1139">
        <v>41</v>
      </c>
    </row>
    <row r="177" spans="1:14">
      <c r="A177" s="1138">
        <v>42</v>
      </c>
      <c r="B177" s="1136"/>
      <c r="C177" s="460"/>
      <c r="D177" s="303"/>
      <c r="E177" s="303"/>
      <c r="F177" s="285"/>
      <c r="G177" s="476"/>
      <c r="H177" s="303"/>
      <c r="I177" s="478"/>
      <c r="J177" s="303"/>
      <c r="K177" s="478"/>
      <c r="L177" s="303"/>
      <c r="M177" s="317">
        <f t="shared" si="5"/>
        <v>0</v>
      </c>
      <c r="N177" s="1139">
        <v>42</v>
      </c>
    </row>
    <row r="178" spans="1:14">
      <c r="A178" s="1138">
        <v>43</v>
      </c>
      <c r="B178" s="1136"/>
      <c r="C178" s="460"/>
      <c r="D178" s="303"/>
      <c r="E178" s="303"/>
      <c r="F178" s="285"/>
      <c r="G178" s="476"/>
      <c r="H178" s="303"/>
      <c r="I178" s="478"/>
      <c r="J178" s="303"/>
      <c r="K178" s="478"/>
      <c r="L178" s="303"/>
      <c r="M178" s="317">
        <f t="shared" si="5"/>
        <v>0</v>
      </c>
      <c r="N178" s="1139">
        <v>43</v>
      </c>
    </row>
    <row r="179" spans="1:14">
      <c r="A179" s="1138">
        <v>44</v>
      </c>
      <c r="B179" s="1136"/>
      <c r="C179" s="460"/>
      <c r="D179" s="303"/>
      <c r="E179" s="303"/>
      <c r="F179" s="285"/>
      <c r="G179" s="476"/>
      <c r="H179" s="303"/>
      <c r="I179" s="478"/>
      <c r="J179" s="303"/>
      <c r="K179" s="478"/>
      <c r="L179" s="303"/>
      <c r="M179" s="317">
        <f t="shared" si="5"/>
        <v>0</v>
      </c>
      <c r="N179" s="1139">
        <v>44</v>
      </c>
    </row>
    <row r="180" spans="1:14">
      <c r="A180" s="1138">
        <v>45</v>
      </c>
      <c r="B180" s="1136"/>
      <c r="C180" s="460"/>
      <c r="D180" s="303"/>
      <c r="E180" s="303"/>
      <c r="F180" s="285"/>
      <c r="G180" s="476"/>
      <c r="H180" s="303"/>
      <c r="I180" s="478"/>
      <c r="J180" s="303"/>
      <c r="K180" s="478"/>
      <c r="L180" s="303"/>
      <c r="M180" s="317">
        <f t="shared" si="5"/>
        <v>0</v>
      </c>
      <c r="N180" s="1139">
        <v>45</v>
      </c>
    </row>
    <row r="181" spans="1:14">
      <c r="A181" s="1138">
        <v>46</v>
      </c>
      <c r="B181" s="1136"/>
      <c r="C181" s="460"/>
      <c r="D181" s="303"/>
      <c r="E181" s="303"/>
      <c r="F181" s="285"/>
      <c r="G181" s="476"/>
      <c r="H181" s="303"/>
      <c r="I181" s="478"/>
      <c r="J181" s="303"/>
      <c r="K181" s="478"/>
      <c r="L181" s="303"/>
      <c r="M181" s="317">
        <f t="shared" si="5"/>
        <v>0</v>
      </c>
      <c r="N181" s="1139">
        <v>46</v>
      </c>
    </row>
    <row r="182" spans="1:14">
      <c r="A182" s="1138">
        <v>47</v>
      </c>
      <c r="B182" s="1136"/>
      <c r="C182" s="460"/>
      <c r="D182" s="268"/>
      <c r="E182" s="268"/>
      <c r="F182" s="267"/>
      <c r="G182" s="349"/>
      <c r="H182" s="268"/>
      <c r="I182" s="266"/>
      <c r="J182" s="268"/>
      <c r="K182" s="266"/>
      <c r="L182" s="268"/>
      <c r="M182" s="317">
        <f t="shared" si="5"/>
        <v>0</v>
      </c>
      <c r="N182" s="1139">
        <v>47</v>
      </c>
    </row>
    <row r="183" spans="1:14">
      <c r="A183" s="1138">
        <v>48</v>
      </c>
      <c r="B183" s="1136"/>
      <c r="C183" s="460"/>
      <c r="D183" s="303"/>
      <c r="E183" s="303"/>
      <c r="F183" s="285"/>
      <c r="G183" s="476"/>
      <c r="H183" s="303"/>
      <c r="I183" s="478"/>
      <c r="J183" s="303"/>
      <c r="K183" s="478"/>
      <c r="L183" s="303"/>
      <c r="M183" s="317">
        <f t="shared" si="5"/>
        <v>0</v>
      </c>
      <c r="N183" s="1139">
        <v>48</v>
      </c>
    </row>
    <row r="184" spans="1:14">
      <c r="A184" s="1138">
        <v>49</v>
      </c>
      <c r="B184" s="1136"/>
      <c r="C184" s="460"/>
      <c r="D184" s="303"/>
      <c r="E184" s="303"/>
      <c r="F184" s="285"/>
      <c r="G184" s="476"/>
      <c r="H184" s="303"/>
      <c r="I184" s="478"/>
      <c r="J184" s="303"/>
      <c r="K184" s="478"/>
      <c r="L184" s="303"/>
      <c r="M184" s="317">
        <f t="shared" si="5"/>
        <v>0</v>
      </c>
      <c r="N184" s="1139">
        <v>49</v>
      </c>
    </row>
    <row r="185" spans="1:14">
      <c r="A185" s="1138">
        <v>50</v>
      </c>
      <c r="B185" s="1136"/>
      <c r="C185" s="460"/>
      <c r="D185" s="303"/>
      <c r="E185" s="303"/>
      <c r="F185" s="285"/>
      <c r="G185" s="476"/>
      <c r="H185" s="303"/>
      <c r="I185" s="478"/>
      <c r="J185" s="303"/>
      <c r="K185" s="478"/>
      <c r="L185" s="303"/>
      <c r="M185" s="317">
        <f t="shared" si="5"/>
        <v>0</v>
      </c>
      <c r="N185" s="1139">
        <v>50</v>
      </c>
    </row>
    <row r="186" spans="1:14">
      <c r="A186" s="1138">
        <v>51</v>
      </c>
      <c r="B186" s="1136"/>
      <c r="C186" s="460"/>
      <c r="D186" s="268"/>
      <c r="E186" s="268"/>
      <c r="F186" s="267"/>
      <c r="G186" s="349"/>
      <c r="H186" s="268"/>
      <c r="I186" s="266"/>
      <c r="J186" s="268"/>
      <c r="K186" s="266"/>
      <c r="L186" s="268"/>
      <c r="M186" s="317">
        <f t="shared" si="5"/>
        <v>0</v>
      </c>
      <c r="N186" s="1139">
        <v>51</v>
      </c>
    </row>
    <row r="187" spans="1:14" ht="15.75" thickBot="1">
      <c r="A187" s="1238">
        <v>52</v>
      </c>
      <c r="B187" s="480"/>
      <c r="C187" s="837"/>
      <c r="D187" s="481"/>
      <c r="E187" s="481"/>
      <c r="F187" s="482"/>
      <c r="G187" s="483"/>
      <c r="H187" s="481"/>
      <c r="I187" s="256"/>
      <c r="J187" s="481"/>
      <c r="K187" s="256"/>
      <c r="L187" s="481"/>
      <c r="M187" s="484">
        <f>SUM(M180:M186)</f>
        <v>0</v>
      </c>
      <c r="N187" s="1239">
        <v>52</v>
      </c>
    </row>
    <row r="189" spans="1:14">
      <c r="A189" s="12" t="s">
        <v>1633</v>
      </c>
      <c r="B189" s="12"/>
      <c r="C189" s="12"/>
      <c r="D189" s="12"/>
      <c r="E189" s="12"/>
      <c r="F189" s="12"/>
      <c r="G189" s="12" t="s">
        <v>1634</v>
      </c>
      <c r="H189" s="12"/>
      <c r="I189" s="12"/>
      <c r="J189" s="12"/>
      <c r="K189" s="12"/>
      <c r="L189" s="12"/>
      <c r="M189" s="12"/>
      <c r="N189" s="12"/>
    </row>
  </sheetData>
  <printOptions horizontalCentered="1" verticalCentered="1"/>
  <pageMargins left="0.5" right="0.5" top="0.5" bottom="0.5" header="0.5" footer="0.5"/>
  <pageSetup scale="70" orientation="portrait" r:id="rId1"/>
  <headerFooter alignWithMargins="0"/>
  <rowBreaks count="2" manualBreakCount="2">
    <brk id="62" max="16383" man="1"/>
    <brk id="127"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7157" r:id="rId4" name="Button 53">
              <controlPr locked="0" defaultSize="0" autoFill="0" autoLine="0" autoPict="0">
                <anchor moveWithCells="1" sizeWithCells="1">
                  <from>
                    <xdr:col>2</xdr:col>
                    <xdr:colOff>1714500</xdr:colOff>
                    <xdr:row>30</xdr:row>
                    <xdr:rowOff>66675</xdr:rowOff>
                  </from>
                  <to>
                    <xdr:col>2</xdr:col>
                    <xdr:colOff>2524125</xdr:colOff>
                    <xdr:row>30</xdr:row>
                    <xdr:rowOff>66675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K127"/>
  <sheetViews>
    <sheetView defaultGridColor="0" view="pageBreakPreview" topLeftCell="A92" colorId="22" zoomScale="80" zoomScaleNormal="100" zoomScaleSheetLayoutView="80" workbookViewId="0"/>
  </sheetViews>
  <sheetFormatPr defaultColWidth="9.6640625" defaultRowHeight="15"/>
  <cols>
    <col min="1" max="1" width="4.6640625" style="1541" customWidth="1"/>
    <col min="2" max="2" width="45.44140625" style="1541" customWidth="1"/>
    <col min="3" max="3" width="19.88671875" style="1541" bestFit="1" customWidth="1"/>
    <col min="4" max="4" width="10.6640625" style="1541" customWidth="1"/>
    <col min="5" max="5" width="14.6640625" style="1541" customWidth="1"/>
    <col min="6" max="6" width="17.6640625" style="1541" customWidth="1"/>
    <col min="7" max="7" width="16.6640625" style="1541" customWidth="1"/>
    <col min="8" max="9" width="9.6640625" style="1541"/>
    <col min="10" max="10" width="15" style="1541" bestFit="1" customWidth="1"/>
    <col min="11" max="16384" width="9.6640625" style="1541"/>
  </cols>
  <sheetData>
    <row r="1" spans="1:10">
      <c r="A1" s="2024" t="s">
        <v>1804</v>
      </c>
      <c r="B1" s="2025"/>
      <c r="C1" s="2025"/>
      <c r="D1" s="2070" t="s">
        <v>1347</v>
      </c>
      <c r="E1" s="2025"/>
      <c r="F1" s="2070" t="s">
        <v>1806</v>
      </c>
      <c r="G1" s="2118" t="s">
        <v>1807</v>
      </c>
    </row>
    <row r="2" spans="1:10">
      <c r="A2" s="1542" t="str">
        <f>'Data Sheet'!$C$25</f>
        <v>Orange &amp; Rockland Utilities, Inc</v>
      </c>
      <c r="D2" s="2050" t="s">
        <v>1635</v>
      </c>
      <c r="F2" s="2050" t="s">
        <v>1809</v>
      </c>
      <c r="G2" s="2084"/>
    </row>
    <row r="3" spans="1:10" ht="15" customHeight="1">
      <c r="A3" s="2039"/>
      <c r="D3" s="2050" t="s">
        <v>1636</v>
      </c>
      <c r="F3" s="1603" t="str">
        <f>'Data Sheet'!$C$40</f>
        <v>April 30, 2017</v>
      </c>
      <c r="G3" s="1604" t="str">
        <f>'Data Sheet'!$C$38</f>
        <v>December 31, 2016</v>
      </c>
    </row>
    <row r="4" spans="1:10" ht="15" customHeight="1">
      <c r="A4" s="2198" t="s">
        <v>1637</v>
      </c>
      <c r="B4" s="2199"/>
      <c r="C4" s="2199"/>
      <c r="D4" s="2199"/>
      <c r="E4" s="2199"/>
      <c r="F4" s="2199"/>
      <c r="G4" s="2200"/>
    </row>
    <row r="5" spans="1:10">
      <c r="A5" s="2076"/>
      <c r="B5" s="2043"/>
      <c r="C5" s="2043"/>
      <c r="D5" s="2043"/>
      <c r="E5" s="2043"/>
      <c r="F5" s="2043"/>
      <c r="G5" s="2077"/>
    </row>
    <row r="6" spans="1:10">
      <c r="A6" s="2039"/>
      <c r="B6" s="1541" t="s">
        <v>1850</v>
      </c>
      <c r="G6" s="2029"/>
    </row>
    <row r="7" spans="1:10">
      <c r="A7" s="2039"/>
      <c r="B7" s="1541" t="s">
        <v>538</v>
      </c>
      <c r="G7" s="2029"/>
    </row>
    <row r="8" spans="1:10">
      <c r="A8" s="2039"/>
      <c r="B8" s="1541" t="s">
        <v>1851</v>
      </c>
      <c r="G8" s="2029"/>
    </row>
    <row r="9" spans="1:10">
      <c r="A9" s="2642"/>
      <c r="B9" s="1941" t="s">
        <v>210</v>
      </c>
      <c r="C9" s="1941"/>
      <c r="D9" s="1941"/>
      <c r="E9" s="1941"/>
      <c r="F9" s="1941"/>
      <c r="G9" s="2645"/>
    </row>
    <row r="10" spans="1:10">
      <c r="A10" s="2642"/>
      <c r="B10" s="1941" t="s">
        <v>4627</v>
      </c>
      <c r="C10" s="1941"/>
      <c r="D10" s="1941"/>
      <c r="E10" s="1941"/>
      <c r="F10" s="1941"/>
      <c r="G10" s="2645" t="s">
        <v>1793</v>
      </c>
      <c r="H10" s="1541" t="s">
        <v>1793</v>
      </c>
      <c r="I10" s="1541" t="s">
        <v>1793</v>
      </c>
      <c r="J10" s="1541" t="s">
        <v>1793</v>
      </c>
    </row>
    <row r="11" spans="1:10">
      <c r="A11" s="2642"/>
      <c r="B11" s="2640" t="s">
        <v>4369</v>
      </c>
      <c r="C11" s="1941"/>
      <c r="D11" s="1941"/>
      <c r="E11" s="1941"/>
      <c r="F11" s="1941"/>
      <c r="G11" s="2645"/>
    </row>
    <row r="12" spans="1:10">
      <c r="A12" s="2642"/>
      <c r="B12" s="2640" t="s">
        <v>4413</v>
      </c>
      <c r="C12" s="1941"/>
      <c r="D12" s="1941"/>
      <c r="E12" s="1941"/>
      <c r="F12" s="1941"/>
      <c r="G12" s="2645"/>
    </row>
    <row r="13" spans="1:10">
      <c r="A13" s="2642"/>
      <c r="B13" s="2640" t="s">
        <v>4370</v>
      </c>
      <c r="C13" s="1941"/>
      <c r="D13" s="1941"/>
      <c r="E13" s="1941"/>
      <c r="F13" s="1941"/>
      <c r="G13" s="2645"/>
    </row>
    <row r="14" spans="1:10">
      <c r="A14" s="2642"/>
      <c r="B14" s="1941" t="s">
        <v>4414</v>
      </c>
      <c r="C14" s="1941"/>
      <c r="D14" s="1941"/>
      <c r="E14" s="1941"/>
      <c r="F14" s="1941"/>
      <c r="G14" s="2645"/>
    </row>
    <row r="15" spans="1:10">
      <c r="A15" s="2039"/>
      <c r="G15" s="2029"/>
    </row>
    <row r="16" spans="1:10">
      <c r="A16" s="2194"/>
      <c r="B16" s="2041"/>
      <c r="C16" s="2646" t="s">
        <v>3977</v>
      </c>
      <c r="D16" s="2078" t="s">
        <v>1461</v>
      </c>
      <c r="E16" s="2036"/>
      <c r="F16" s="2041"/>
      <c r="G16" s="2080"/>
    </row>
    <row r="17" spans="1:7">
      <c r="A17" s="2122"/>
      <c r="B17" s="2046" t="s">
        <v>1462</v>
      </c>
      <c r="C17" s="2647" t="s">
        <v>3978</v>
      </c>
      <c r="D17" s="2046" t="s">
        <v>176</v>
      </c>
      <c r="E17" s="2046" t="s">
        <v>1845</v>
      </c>
      <c r="F17" s="2046" t="s">
        <v>541</v>
      </c>
      <c r="G17" s="2049" t="s">
        <v>3197</v>
      </c>
    </row>
    <row r="18" spans="1:7">
      <c r="A18" s="2122" t="s">
        <v>574</v>
      </c>
      <c r="B18" s="2046" t="s">
        <v>1687</v>
      </c>
      <c r="C18" s="2647" t="s">
        <v>4415</v>
      </c>
      <c r="D18" s="2046" t="s">
        <v>2236</v>
      </c>
      <c r="E18" s="2050"/>
      <c r="F18" s="2050"/>
      <c r="G18" s="2049" t="s">
        <v>2524</v>
      </c>
    </row>
    <row r="19" spans="1:7">
      <c r="A19" s="2123" t="s">
        <v>1463</v>
      </c>
      <c r="B19" s="2125" t="s">
        <v>3557</v>
      </c>
      <c r="C19" s="2648" t="s">
        <v>3027</v>
      </c>
      <c r="D19" s="2125" t="s">
        <v>3028</v>
      </c>
      <c r="E19" s="2125" t="s">
        <v>3029</v>
      </c>
      <c r="F19" s="2053" t="s">
        <v>546</v>
      </c>
      <c r="G19" s="2053" t="s">
        <v>561</v>
      </c>
    </row>
    <row r="20" spans="1:7">
      <c r="A20" s="2122">
        <v>1</v>
      </c>
      <c r="B20" s="2050" t="s">
        <v>4975</v>
      </c>
      <c r="C20" s="3233">
        <v>0</v>
      </c>
      <c r="D20" s="2050"/>
      <c r="E20" s="2127">
        <v>1771</v>
      </c>
      <c r="F20" s="2127">
        <v>1771</v>
      </c>
      <c r="G20" s="1986">
        <f t="shared" ref="G20:G44" si="0">+C20-E20+F20</f>
        <v>0</v>
      </c>
    </row>
    <row r="21" spans="1:7">
      <c r="A21" s="2122">
        <v>2</v>
      </c>
      <c r="B21" s="2050" t="s">
        <v>4976</v>
      </c>
      <c r="C21" s="3233">
        <v>0</v>
      </c>
      <c r="D21" s="2050"/>
      <c r="E21" s="2019">
        <v>44951657.390000001</v>
      </c>
      <c r="F21" s="2019">
        <v>44951657.390000015</v>
      </c>
      <c r="G21" s="1987">
        <f t="shared" si="0"/>
        <v>0</v>
      </c>
    </row>
    <row r="22" spans="1:7">
      <c r="A22" s="2122">
        <v>3</v>
      </c>
      <c r="B22" s="2050" t="s">
        <v>4977</v>
      </c>
      <c r="C22" s="3233">
        <v>7537529.3600000003</v>
      </c>
      <c r="D22" s="2050"/>
      <c r="E22" s="2019">
        <v>0.11999999999999998</v>
      </c>
      <c r="F22" s="2019">
        <v>0.11999999999999998</v>
      </c>
      <c r="G22" s="1987">
        <f t="shared" si="0"/>
        <v>7537529.3600000003</v>
      </c>
    </row>
    <row r="23" spans="1:7">
      <c r="A23" s="2122">
        <v>4</v>
      </c>
      <c r="B23" s="2050" t="s">
        <v>4978</v>
      </c>
      <c r="C23" s="3233">
        <v>1811294.02</v>
      </c>
      <c r="D23" s="2050"/>
      <c r="E23" s="2019">
        <v>0.10999999999999997</v>
      </c>
      <c r="F23" s="2019">
        <v>0.11</v>
      </c>
      <c r="G23" s="1987">
        <f t="shared" si="0"/>
        <v>1811294.02</v>
      </c>
    </row>
    <row r="24" spans="1:7">
      <c r="A24" s="2122">
        <v>5</v>
      </c>
      <c r="B24" s="2050" t="s">
        <v>5031</v>
      </c>
      <c r="C24" s="3233">
        <v>0</v>
      </c>
      <c r="D24" s="2050"/>
      <c r="E24" s="2019">
        <v>20660130.549999997</v>
      </c>
      <c r="F24" s="2019">
        <v>25007389.969999999</v>
      </c>
      <c r="G24" s="1987">
        <f t="shared" si="0"/>
        <v>4347259.4200000018</v>
      </c>
    </row>
    <row r="25" spans="1:7">
      <c r="A25" s="2122">
        <v>6</v>
      </c>
      <c r="B25" s="2050" t="s">
        <v>5032</v>
      </c>
      <c r="C25" s="3233">
        <v>0</v>
      </c>
      <c r="D25" s="2050"/>
      <c r="E25" s="2019">
        <v>0</v>
      </c>
      <c r="F25" s="2019">
        <v>5330</v>
      </c>
      <c r="G25" s="1987">
        <f t="shared" si="0"/>
        <v>5330</v>
      </c>
    </row>
    <row r="26" spans="1:7">
      <c r="A26" s="2122">
        <v>7</v>
      </c>
      <c r="B26" s="2050" t="s">
        <v>5033</v>
      </c>
      <c r="C26" s="3233">
        <v>2301105.7199999997</v>
      </c>
      <c r="D26" s="2050"/>
      <c r="E26" s="2019">
        <v>3095658.9</v>
      </c>
      <c r="F26" s="2019">
        <v>794552.8600000001</v>
      </c>
      <c r="G26" s="1987">
        <f t="shared" si="0"/>
        <v>-0.32000000006519258</v>
      </c>
    </row>
    <row r="27" spans="1:7">
      <c r="A27" s="2122">
        <v>8</v>
      </c>
      <c r="B27" s="2050" t="s">
        <v>5034</v>
      </c>
      <c r="C27" s="3233">
        <v>0</v>
      </c>
      <c r="D27" s="2050"/>
      <c r="E27" s="2019">
        <v>532191.16</v>
      </c>
      <c r="F27" s="2019">
        <v>532191.16</v>
      </c>
      <c r="G27" s="1987">
        <f t="shared" si="0"/>
        <v>0</v>
      </c>
    </row>
    <row r="28" spans="1:7">
      <c r="A28" s="2122">
        <v>9</v>
      </c>
      <c r="B28" s="2050" t="s">
        <v>5035</v>
      </c>
      <c r="C28" s="3233">
        <v>4969121.5899999989</v>
      </c>
      <c r="D28" s="2050"/>
      <c r="E28" s="2019">
        <v>6361132.6599999974</v>
      </c>
      <c r="F28" s="2019">
        <v>1392010.94</v>
      </c>
      <c r="G28" s="1987">
        <f t="shared" si="0"/>
        <v>-0.12999999849125743</v>
      </c>
    </row>
    <row r="29" spans="1:7">
      <c r="A29" s="2122">
        <v>10</v>
      </c>
      <c r="B29" s="2050" t="s">
        <v>5036</v>
      </c>
      <c r="C29" s="3233">
        <v>0</v>
      </c>
      <c r="D29" s="2201"/>
      <c r="E29" s="2019">
        <v>0</v>
      </c>
      <c r="F29" s="2019">
        <v>92805.55</v>
      </c>
      <c r="G29" s="1987">
        <f t="shared" si="0"/>
        <v>92805.55</v>
      </c>
    </row>
    <row r="30" spans="1:7">
      <c r="A30" s="2122">
        <v>11</v>
      </c>
      <c r="B30" s="2050" t="s">
        <v>5037</v>
      </c>
      <c r="C30" s="3233">
        <v>904375.11999999708</v>
      </c>
      <c r="D30" s="2050"/>
      <c r="E30" s="2019">
        <v>19126704.609999996</v>
      </c>
      <c r="F30" s="2019">
        <v>18305826.019999996</v>
      </c>
      <c r="G30" s="1987">
        <f t="shared" si="0"/>
        <v>83496.529999997467</v>
      </c>
    </row>
    <row r="31" spans="1:7">
      <c r="A31" s="2122">
        <v>12</v>
      </c>
      <c r="B31" s="2050" t="s">
        <v>5038</v>
      </c>
      <c r="C31" s="3233">
        <v>4582.8000000000466</v>
      </c>
      <c r="D31" s="2050"/>
      <c r="E31" s="2019">
        <v>89770.83</v>
      </c>
      <c r="F31" s="2019">
        <v>66996.2</v>
      </c>
      <c r="G31" s="1987">
        <f t="shared" si="0"/>
        <v>-18191.829999999958</v>
      </c>
    </row>
    <row r="32" spans="1:7">
      <c r="A32" s="2122">
        <v>13</v>
      </c>
      <c r="B32" s="2050" t="s">
        <v>5039</v>
      </c>
      <c r="C32" s="3233">
        <v>0</v>
      </c>
      <c r="D32" s="2050"/>
      <c r="E32" s="2019">
        <v>5132358.1500000004</v>
      </c>
      <c r="F32" s="2019">
        <v>15585227.99</v>
      </c>
      <c r="G32" s="1987">
        <f t="shared" si="0"/>
        <v>10452869.84</v>
      </c>
    </row>
    <row r="33" spans="1:7">
      <c r="A33" s="2122">
        <v>14</v>
      </c>
      <c r="B33" s="2050" t="s">
        <v>5040</v>
      </c>
      <c r="C33" s="3233">
        <v>0.15999999999985448</v>
      </c>
      <c r="D33" s="2050"/>
      <c r="E33" s="2019">
        <v>60808.639999999999</v>
      </c>
      <c r="F33" s="2019">
        <v>60808.639999999999</v>
      </c>
      <c r="G33" s="1987">
        <f t="shared" si="0"/>
        <v>0.16000000000349246</v>
      </c>
    </row>
    <row r="34" spans="1:7">
      <c r="A34" s="2122">
        <v>15</v>
      </c>
      <c r="B34" s="2050" t="s">
        <v>5041</v>
      </c>
      <c r="C34" s="3233">
        <v>169795</v>
      </c>
      <c r="D34" s="2050"/>
      <c r="E34" s="2019">
        <v>60000</v>
      </c>
      <c r="F34" s="2019">
        <v>0</v>
      </c>
      <c r="G34" s="1987">
        <f t="shared" si="0"/>
        <v>109795</v>
      </c>
    </row>
    <row r="35" spans="1:7">
      <c r="A35" s="2122">
        <v>16</v>
      </c>
      <c r="B35" s="2050" t="s">
        <v>5042</v>
      </c>
      <c r="C35" s="3233">
        <v>5015370.9900000021</v>
      </c>
      <c r="D35" s="2050"/>
      <c r="E35" s="2019">
        <v>6885155.0199999996</v>
      </c>
      <c r="F35" s="2019">
        <v>4195028.17</v>
      </c>
      <c r="G35" s="1987">
        <f t="shared" si="0"/>
        <v>2325244.1400000025</v>
      </c>
    </row>
    <row r="36" spans="1:7">
      <c r="A36" s="2122">
        <v>17</v>
      </c>
      <c r="B36" s="2050" t="s">
        <v>5043</v>
      </c>
      <c r="C36" s="3233">
        <v>3304095.4700000025</v>
      </c>
      <c r="D36" s="2050"/>
      <c r="E36" s="2019">
        <v>4941827.34</v>
      </c>
      <c r="F36" s="2019">
        <v>6819338.71</v>
      </c>
      <c r="G36" s="1987">
        <f t="shared" si="0"/>
        <v>5181606.8400000026</v>
      </c>
    </row>
    <row r="37" spans="1:7">
      <c r="A37" s="2122">
        <v>18</v>
      </c>
      <c r="B37" s="2050" t="s">
        <v>5044</v>
      </c>
      <c r="C37" s="3233">
        <v>0</v>
      </c>
      <c r="D37" s="2050"/>
      <c r="E37" s="2019">
        <v>829958.27</v>
      </c>
      <c r="F37" s="2019">
        <v>829958.27</v>
      </c>
      <c r="G37" s="1987">
        <f t="shared" si="0"/>
        <v>0</v>
      </c>
    </row>
    <row r="38" spans="1:7">
      <c r="A38" s="2122">
        <v>19</v>
      </c>
      <c r="B38" s="2050" t="s">
        <v>5023</v>
      </c>
      <c r="C38" s="3233">
        <v>46.309999999990396</v>
      </c>
      <c r="D38" s="2050"/>
      <c r="E38" s="2019">
        <v>28264.859999999997</v>
      </c>
      <c r="F38" s="2019">
        <v>28218.549999999996</v>
      </c>
      <c r="G38" s="1987">
        <f t="shared" si="0"/>
        <v>0</v>
      </c>
    </row>
    <row r="39" spans="1:7">
      <c r="A39" s="2122">
        <v>20</v>
      </c>
      <c r="B39" s="2050" t="s">
        <v>5045</v>
      </c>
      <c r="C39" s="3233">
        <v>0</v>
      </c>
      <c r="D39" s="2050"/>
      <c r="E39" s="2019">
        <v>0</v>
      </c>
      <c r="F39" s="2019">
        <v>0</v>
      </c>
      <c r="G39" s="1987">
        <f t="shared" si="0"/>
        <v>0</v>
      </c>
    </row>
    <row r="40" spans="1:7">
      <c r="A40" s="2122">
        <v>21</v>
      </c>
      <c r="B40" s="2050" t="s">
        <v>5046</v>
      </c>
      <c r="C40" s="3233">
        <v>22123.170000000187</v>
      </c>
      <c r="D40" s="2050"/>
      <c r="E40" s="2019">
        <v>193906.37999999998</v>
      </c>
      <c r="F40" s="2019">
        <v>152187.16</v>
      </c>
      <c r="G40" s="1987">
        <f t="shared" si="0"/>
        <v>-19596.049999999785</v>
      </c>
    </row>
    <row r="41" spans="1:7">
      <c r="A41" s="2122">
        <v>22</v>
      </c>
      <c r="B41" s="2050" t="s">
        <v>5047</v>
      </c>
      <c r="C41" s="3233">
        <v>3140248.8700000006</v>
      </c>
      <c r="D41" s="2050"/>
      <c r="E41" s="2019">
        <v>4226014.1100000003</v>
      </c>
      <c r="F41" s="2019">
        <v>5578212.0899999999</v>
      </c>
      <c r="G41" s="1987">
        <f t="shared" si="0"/>
        <v>4492446.8499999996</v>
      </c>
    </row>
    <row r="42" spans="1:7">
      <c r="A42" s="2122">
        <v>23</v>
      </c>
      <c r="B42" s="2050" t="s">
        <v>5048</v>
      </c>
      <c r="C42" s="3233">
        <v>17406192.230000004</v>
      </c>
      <c r="D42" s="2050"/>
      <c r="E42" s="2019">
        <v>6118284.6500000013</v>
      </c>
      <c r="F42" s="2019">
        <v>1116034.54</v>
      </c>
      <c r="G42" s="1987">
        <f t="shared" si="0"/>
        <v>12403942.120000001</v>
      </c>
    </row>
    <row r="43" spans="1:7">
      <c r="A43" s="2122">
        <v>24</v>
      </c>
      <c r="B43" s="2050" t="s">
        <v>5049</v>
      </c>
      <c r="C43" s="3233">
        <v>0</v>
      </c>
      <c r="D43" s="2050"/>
      <c r="E43" s="2019"/>
      <c r="F43" s="2019"/>
      <c r="G43" s="1987">
        <f t="shared" si="0"/>
        <v>0</v>
      </c>
    </row>
    <row r="44" spans="1:7">
      <c r="A44" s="2122">
        <v>25</v>
      </c>
      <c r="B44" s="2050" t="s">
        <v>5050</v>
      </c>
      <c r="C44" s="3233">
        <v>1323556.3900000025</v>
      </c>
      <c r="D44" s="2050"/>
      <c r="E44" s="2019">
        <v>10492409.91</v>
      </c>
      <c r="F44" s="2019">
        <v>10238404.26</v>
      </c>
      <c r="G44" s="1987">
        <f t="shared" si="0"/>
        <v>1069550.7400000021</v>
      </c>
    </row>
    <row r="45" spans="1:7">
      <c r="A45" s="2122">
        <v>26</v>
      </c>
      <c r="B45" s="2050"/>
      <c r="C45" s="3233"/>
      <c r="D45" s="2050"/>
      <c r="E45" s="2019"/>
      <c r="F45" s="2019"/>
      <c r="G45" s="1987"/>
    </row>
    <row r="46" spans="1:7">
      <c r="A46" s="2122">
        <v>27</v>
      </c>
      <c r="B46" s="2050"/>
      <c r="C46" s="3231"/>
      <c r="D46" s="2050"/>
      <c r="E46" s="2019"/>
      <c r="F46" s="2019"/>
      <c r="G46" s="1987"/>
    </row>
    <row r="47" spans="1:7">
      <c r="A47" s="2122">
        <v>28</v>
      </c>
      <c r="B47" s="2050"/>
      <c r="C47" s="3231"/>
      <c r="D47" s="2050"/>
      <c r="E47" s="2019"/>
      <c r="F47" s="2019"/>
      <c r="G47" s="1987"/>
    </row>
    <row r="48" spans="1:7">
      <c r="A48" s="2122">
        <v>29</v>
      </c>
      <c r="B48" s="2050"/>
      <c r="C48" s="3231"/>
      <c r="D48" s="2050"/>
      <c r="E48" s="2019"/>
      <c r="F48" s="2019"/>
      <c r="G48" s="1987"/>
    </row>
    <row r="49" spans="1:11">
      <c r="A49" s="2122">
        <v>30</v>
      </c>
      <c r="B49" s="2050"/>
      <c r="C49" s="3231"/>
      <c r="D49" s="2050"/>
      <c r="E49" s="2019"/>
      <c r="F49" s="2019"/>
      <c r="G49" s="1987"/>
    </row>
    <row r="50" spans="1:11">
      <c r="A50" s="2122">
        <v>31</v>
      </c>
      <c r="B50" s="2050"/>
      <c r="C50" s="3231"/>
      <c r="D50" s="2050"/>
      <c r="E50" s="2019"/>
      <c r="F50" s="2019"/>
      <c r="G50" s="1987"/>
    </row>
    <row r="51" spans="1:11">
      <c r="A51" s="2122">
        <v>32</v>
      </c>
      <c r="B51" s="2050"/>
      <c r="C51" s="3231"/>
      <c r="D51" s="2050"/>
      <c r="E51" s="2019"/>
      <c r="F51" s="2019"/>
      <c r="G51" s="1987"/>
    </row>
    <row r="52" spans="1:11">
      <c r="A52" s="2122">
        <v>33</v>
      </c>
      <c r="B52" s="2050"/>
      <c r="C52" s="3231"/>
      <c r="D52" s="2050"/>
      <c r="E52" s="2019"/>
      <c r="F52" s="2019"/>
      <c r="G52" s="1987"/>
    </row>
    <row r="53" spans="1:11">
      <c r="A53" s="2045">
        <v>34</v>
      </c>
      <c r="B53" s="2071"/>
      <c r="C53" s="3232"/>
      <c r="D53" s="1594"/>
      <c r="E53" s="2106"/>
      <c r="F53" s="2107"/>
      <c r="G53" s="1987"/>
    </row>
    <row r="54" spans="1:11">
      <c r="A54" s="2045">
        <v>35</v>
      </c>
      <c r="B54" s="2071"/>
      <c r="C54" s="3232"/>
      <c r="D54" s="1594"/>
      <c r="E54" s="2106"/>
      <c r="F54" s="2107"/>
      <c r="G54" s="1987"/>
      <c r="K54" s="1541" t="s">
        <v>1793</v>
      </c>
    </row>
    <row r="55" spans="1:11">
      <c r="A55" s="2045">
        <v>36</v>
      </c>
      <c r="B55" s="2071"/>
      <c r="C55" s="3232"/>
      <c r="D55" s="1594"/>
      <c r="E55" s="2106"/>
      <c r="F55" s="2107"/>
      <c r="G55" s="1987"/>
    </row>
    <row r="56" spans="1:11">
      <c r="A56" s="2045">
        <v>37</v>
      </c>
      <c r="B56" s="2071"/>
      <c r="C56" s="3232"/>
      <c r="D56" s="1594"/>
      <c r="E56" s="2106"/>
      <c r="F56" s="2107"/>
      <c r="G56" s="1987"/>
    </row>
    <row r="57" spans="1:11">
      <c r="A57" s="2045">
        <v>38</v>
      </c>
      <c r="B57" s="2071"/>
      <c r="C57" s="2649"/>
      <c r="D57" s="1594"/>
      <c r="E57" s="2106"/>
      <c r="F57" s="2107"/>
      <c r="G57" s="1987"/>
    </row>
    <row r="58" spans="1:11">
      <c r="A58" s="2045">
        <v>39</v>
      </c>
      <c r="B58" s="1594"/>
      <c r="C58" s="2649"/>
      <c r="D58" s="1594"/>
      <c r="E58" s="2107"/>
      <c r="F58" s="2107"/>
      <c r="G58" s="2022"/>
    </row>
    <row r="59" spans="1:11">
      <c r="A59" s="2045">
        <v>40</v>
      </c>
      <c r="B59" s="2071"/>
      <c r="C59" s="2649"/>
      <c r="D59" s="1594"/>
      <c r="E59" s="2106"/>
      <c r="F59" s="2107"/>
      <c r="G59" s="2022"/>
    </row>
    <row r="60" spans="1:11" ht="15.75" thickBot="1">
      <c r="A60" s="2184">
        <v>41</v>
      </c>
      <c r="B60" s="2202" t="s">
        <v>1464</v>
      </c>
      <c r="C60" s="3016">
        <f>SUM(C20:C59)</f>
        <v>47909437.20000001</v>
      </c>
      <c r="D60" s="2203"/>
      <c r="E60" s="1980">
        <f>SUM(E20:E59)</f>
        <v>133788004.65999998</v>
      </c>
      <c r="F60" s="1980">
        <f>SUM(F20:F59)</f>
        <v>135753949.69999999</v>
      </c>
      <c r="G60" s="1977">
        <f>SUM(G20:G59)</f>
        <v>49875382.240000002</v>
      </c>
    </row>
    <row r="61" spans="1:11">
      <c r="A61" s="1541" t="s">
        <v>1793</v>
      </c>
      <c r="C61" s="1541" t="s">
        <v>3897</v>
      </c>
    </row>
    <row r="62" spans="1:11">
      <c r="A62" s="2650" t="s">
        <v>4666</v>
      </c>
      <c r="B62" s="2650"/>
      <c r="C62" s="2204"/>
      <c r="D62" s="2204"/>
      <c r="F62" s="1641" t="s">
        <v>1465</v>
      </c>
      <c r="G62" s="1641"/>
    </row>
    <row r="63" spans="1:11">
      <c r="A63" s="1641" t="s">
        <v>1466</v>
      </c>
      <c r="B63" s="1641"/>
      <c r="C63" s="1641"/>
      <c r="D63" s="1641"/>
      <c r="E63" s="1641"/>
      <c r="F63" s="1641"/>
      <c r="G63" s="1641"/>
      <c r="H63" s="1541" t="s">
        <v>1793</v>
      </c>
    </row>
    <row r="64" spans="1:11">
      <c r="A64" s="2652"/>
      <c r="B64" s="1894"/>
      <c r="C64" s="2651"/>
      <c r="D64" s="1894"/>
      <c r="E64" s="1894"/>
      <c r="F64" s="1894"/>
      <c r="G64" s="1894"/>
    </row>
    <row r="65" spans="1:7">
      <c r="B65" s="1894"/>
      <c r="C65" s="1894"/>
      <c r="D65" s="1894"/>
      <c r="E65" s="1894"/>
      <c r="F65" s="1894"/>
      <c r="G65" s="1894"/>
    </row>
    <row r="66" spans="1:7" ht="15.75">
      <c r="A66" s="2187" t="s">
        <v>567</v>
      </c>
      <c r="B66" s="1641"/>
      <c r="C66" s="1641"/>
      <c r="D66" s="1641"/>
      <c r="E66" s="1641"/>
      <c r="F66" s="1641"/>
      <c r="G66" s="1641"/>
    </row>
    <row r="68" spans="1:7" ht="15.75" thickBot="1">
      <c r="A68" s="1541" t="str">
        <f>'Data Sheet'!$C$25</f>
        <v>Orange &amp; Rockland Utilities, Inc</v>
      </c>
      <c r="F68" s="2188"/>
      <c r="G68" s="2205" t="str">
        <f>'Data Sheet'!$C$38</f>
        <v>December 31, 2016</v>
      </c>
    </row>
    <row r="69" spans="1:7">
      <c r="A69" s="2024"/>
      <c r="B69" s="2025"/>
      <c r="C69" s="2025"/>
      <c r="D69" s="2025"/>
      <c r="E69" s="2025"/>
      <c r="F69" s="2025"/>
      <c r="G69" s="1592"/>
    </row>
    <row r="70" spans="1:7">
      <c r="A70" s="2192" t="s">
        <v>1637</v>
      </c>
      <c r="B70" s="1641"/>
      <c r="C70" s="1641"/>
      <c r="D70" s="1641"/>
      <c r="E70" s="1641"/>
      <c r="F70" s="1641"/>
      <c r="G70" s="2193"/>
    </row>
    <row r="71" spans="1:7">
      <c r="A71" s="2030"/>
      <c r="B71" s="1602"/>
      <c r="C71" s="1602"/>
      <c r="D71" s="1602"/>
      <c r="E71" s="1602"/>
      <c r="F71" s="1602"/>
      <c r="G71" s="2074"/>
    </row>
    <row r="72" spans="1:7">
      <c r="A72" s="2194"/>
      <c r="B72" s="2041"/>
      <c r="C72" s="2646" t="s">
        <v>3977</v>
      </c>
      <c r="D72" s="2078" t="s">
        <v>1461</v>
      </c>
      <c r="E72" s="2036"/>
      <c r="F72" s="2041"/>
      <c r="G72" s="2080"/>
    </row>
    <row r="73" spans="1:7">
      <c r="A73" s="2122"/>
      <c r="B73" s="2046" t="s">
        <v>1462</v>
      </c>
      <c r="C73" s="2647" t="s">
        <v>3978</v>
      </c>
      <c r="D73" s="2046" t="s">
        <v>176</v>
      </c>
      <c r="E73" s="2046" t="s">
        <v>1845</v>
      </c>
      <c r="F73" s="2046" t="s">
        <v>541</v>
      </c>
      <c r="G73" s="2049" t="s">
        <v>3197</v>
      </c>
    </row>
    <row r="74" spans="1:7">
      <c r="A74" s="2122" t="s">
        <v>574</v>
      </c>
      <c r="B74" s="2046" t="s">
        <v>1687</v>
      </c>
      <c r="C74" s="2647" t="s">
        <v>4415</v>
      </c>
      <c r="D74" s="2046" t="s">
        <v>2236</v>
      </c>
      <c r="E74" s="2050"/>
      <c r="F74" s="2050"/>
      <c r="G74" s="2049" t="s">
        <v>2524</v>
      </c>
    </row>
    <row r="75" spans="1:7">
      <c r="A75" s="2123" t="s">
        <v>1463</v>
      </c>
      <c r="B75" s="2125" t="s">
        <v>3557</v>
      </c>
      <c r="C75" s="2648" t="s">
        <v>3027</v>
      </c>
      <c r="D75" s="2125" t="s">
        <v>3028</v>
      </c>
      <c r="E75" s="2125" t="s">
        <v>3029</v>
      </c>
      <c r="F75" s="2053" t="s">
        <v>546</v>
      </c>
      <c r="G75" s="2053" t="s">
        <v>561</v>
      </c>
    </row>
    <row r="76" spans="1:7">
      <c r="A76" s="2122">
        <v>1</v>
      </c>
      <c r="B76" s="2050" t="s">
        <v>5051</v>
      </c>
      <c r="C76" s="3234">
        <v>0</v>
      </c>
      <c r="D76" s="2050"/>
      <c r="E76" s="2127">
        <v>231549.75000000003</v>
      </c>
      <c r="F76" s="2127">
        <v>270041.53000000003</v>
      </c>
      <c r="G76" s="1986">
        <f>+C76-E76+F76</f>
        <v>38491.78</v>
      </c>
    </row>
    <row r="77" spans="1:7">
      <c r="A77" s="2122">
        <v>2</v>
      </c>
      <c r="B77" s="2050" t="s">
        <v>5052</v>
      </c>
      <c r="C77" s="3234">
        <v>0</v>
      </c>
      <c r="D77" s="2050"/>
      <c r="E77" s="2019">
        <v>737952.9600000002</v>
      </c>
      <c r="F77" s="2019">
        <v>807809.24999999988</v>
      </c>
      <c r="G77" s="1987">
        <f t="shared" ref="G77:G103" si="1">+C77-E77+F77</f>
        <v>69856.289999999688</v>
      </c>
    </row>
    <row r="78" spans="1:7">
      <c r="A78" s="2122">
        <v>3</v>
      </c>
      <c r="B78" s="2050" t="s">
        <v>5053</v>
      </c>
      <c r="C78" s="3234">
        <v>3119269.8499999978</v>
      </c>
      <c r="D78" s="2050"/>
      <c r="E78" s="2019">
        <v>2320139.0399999996</v>
      </c>
      <c r="F78" s="2019">
        <v>688036.99000000011</v>
      </c>
      <c r="G78" s="1987">
        <f t="shared" si="1"/>
        <v>1487167.7999999984</v>
      </c>
    </row>
    <row r="79" spans="1:7">
      <c r="A79" s="2122">
        <v>4</v>
      </c>
      <c r="B79" s="2050" t="s">
        <v>5054</v>
      </c>
      <c r="C79" s="3234">
        <v>178429.03999999989</v>
      </c>
      <c r="D79" s="2050"/>
      <c r="E79" s="2019">
        <v>198306.14</v>
      </c>
      <c r="F79" s="2019">
        <v>45856.93</v>
      </c>
      <c r="G79" s="1987">
        <f t="shared" si="1"/>
        <v>25979.829999999878</v>
      </c>
    </row>
    <row r="80" spans="1:7">
      <c r="A80" s="2122">
        <v>5</v>
      </c>
      <c r="B80" s="2050" t="s">
        <v>5013</v>
      </c>
      <c r="C80" s="3234">
        <v>394460.4299999997</v>
      </c>
      <c r="D80" s="2050"/>
      <c r="E80" s="2019">
        <v>192286.5</v>
      </c>
      <c r="F80" s="2019">
        <v>2134299.4499999997</v>
      </c>
      <c r="G80" s="1987">
        <f t="shared" si="1"/>
        <v>2336473.3799999994</v>
      </c>
    </row>
    <row r="81" spans="1:7">
      <c r="A81" s="2122">
        <v>6</v>
      </c>
      <c r="B81" s="2050" t="s">
        <v>5055</v>
      </c>
      <c r="C81" s="3234">
        <v>509813.99999999988</v>
      </c>
      <c r="D81" s="2050"/>
      <c r="E81" s="2019">
        <v>263938.14000000019</v>
      </c>
      <c r="F81" s="2019">
        <v>296976.13</v>
      </c>
      <c r="G81" s="1987">
        <f t="shared" si="1"/>
        <v>542851.98999999976</v>
      </c>
    </row>
    <row r="82" spans="1:7">
      <c r="A82" s="2122">
        <v>7</v>
      </c>
      <c r="B82" s="2050" t="s">
        <v>5056</v>
      </c>
      <c r="C82" s="3234">
        <v>1074863.1900000002</v>
      </c>
      <c r="D82" s="2050"/>
      <c r="E82" s="2019">
        <v>1078284.0799999998</v>
      </c>
      <c r="F82" s="2019">
        <v>225035.96</v>
      </c>
      <c r="G82" s="1987">
        <f t="shared" si="1"/>
        <v>221615.07000000033</v>
      </c>
    </row>
    <row r="83" spans="1:7">
      <c r="A83" s="2122">
        <v>8</v>
      </c>
      <c r="B83" s="2050" t="s">
        <v>5057</v>
      </c>
      <c r="C83" s="3234">
        <v>282684.89999999997</v>
      </c>
      <c r="D83" s="2050"/>
      <c r="E83" s="2019">
        <v>933188.58000000007</v>
      </c>
      <c r="F83" s="2019">
        <v>930788.65</v>
      </c>
      <c r="G83" s="1987">
        <f t="shared" si="1"/>
        <v>280284.96999999986</v>
      </c>
    </row>
    <row r="84" spans="1:7">
      <c r="A84" s="2122">
        <v>9</v>
      </c>
      <c r="B84" s="2050" t="s">
        <v>5058</v>
      </c>
      <c r="C84" s="3234">
        <v>2982232.07</v>
      </c>
      <c r="D84" s="2050"/>
      <c r="E84" s="2019">
        <v>276445.34999999998</v>
      </c>
      <c r="F84" s="2019">
        <v>572161.85</v>
      </c>
      <c r="G84" s="1987">
        <f t="shared" si="1"/>
        <v>3277948.57</v>
      </c>
    </row>
    <row r="85" spans="1:7">
      <c r="A85" s="2122">
        <v>10</v>
      </c>
      <c r="B85" s="2050" t="s">
        <v>5059</v>
      </c>
      <c r="C85" s="3234">
        <v>602497.78</v>
      </c>
      <c r="D85" s="2201"/>
      <c r="E85" s="2019">
        <v>3675696.54</v>
      </c>
      <c r="F85" s="2019">
        <v>3073198.7399999993</v>
      </c>
      <c r="G85" s="1987">
        <f t="shared" si="1"/>
        <v>-2.0000000484287739E-2</v>
      </c>
    </row>
    <row r="86" spans="1:7">
      <c r="A86" s="2122">
        <v>11</v>
      </c>
      <c r="B86" s="2050" t="s">
        <v>5060</v>
      </c>
      <c r="C86" s="3234">
        <v>275019.14999999985</v>
      </c>
      <c r="D86" s="2050"/>
      <c r="E86" s="2019">
        <v>564265.61</v>
      </c>
      <c r="F86" s="2019">
        <v>675845.65</v>
      </c>
      <c r="G86" s="1987">
        <f t="shared" si="1"/>
        <v>386599.18999999989</v>
      </c>
    </row>
    <row r="87" spans="1:7">
      <c r="A87" s="2122">
        <v>12</v>
      </c>
      <c r="B87" s="2050" t="s">
        <v>5061</v>
      </c>
      <c r="C87" s="3234">
        <v>39268.330000000075</v>
      </c>
      <c r="D87" s="2050"/>
      <c r="E87" s="2019">
        <v>45732.9</v>
      </c>
      <c r="F87" s="2019">
        <v>6464.57</v>
      </c>
      <c r="G87" s="1987">
        <f t="shared" si="1"/>
        <v>7.2759576141834259E-11</v>
      </c>
    </row>
    <row r="88" spans="1:7">
      <c r="A88" s="2122">
        <v>13</v>
      </c>
      <c r="B88" s="2050" t="s">
        <v>5062</v>
      </c>
      <c r="C88" s="3234">
        <v>18853464.84</v>
      </c>
      <c r="D88" s="2050"/>
      <c r="E88" s="2019">
        <v>6249000</v>
      </c>
      <c r="F88" s="2019">
        <v>1950994.28</v>
      </c>
      <c r="G88" s="1987">
        <f t="shared" si="1"/>
        <v>14555459.119999999</v>
      </c>
    </row>
    <row r="89" spans="1:7">
      <c r="A89" s="2122">
        <v>14</v>
      </c>
      <c r="B89" s="2050" t="s">
        <v>5063</v>
      </c>
      <c r="C89" s="3234">
        <v>0</v>
      </c>
      <c r="D89" s="2050"/>
      <c r="E89" s="2019">
        <v>666000</v>
      </c>
      <c r="F89" s="2019">
        <v>10800000</v>
      </c>
      <c r="G89" s="1987">
        <f t="shared" si="1"/>
        <v>10134000</v>
      </c>
    </row>
    <row r="90" spans="1:7">
      <c r="A90" s="2122">
        <v>15</v>
      </c>
      <c r="B90" s="2050" t="s">
        <v>5064</v>
      </c>
      <c r="C90" s="3234">
        <v>1769145.67</v>
      </c>
      <c r="D90" s="2050"/>
      <c r="E90" s="2019">
        <v>501999.96</v>
      </c>
      <c r="F90" s="2019">
        <v>0</v>
      </c>
      <c r="G90" s="1987">
        <f t="shared" si="1"/>
        <v>1267145.71</v>
      </c>
    </row>
    <row r="91" spans="1:7">
      <c r="A91" s="2122">
        <v>16</v>
      </c>
      <c r="B91" s="2050" t="s">
        <v>5065</v>
      </c>
      <c r="C91" s="3234">
        <v>12578068.029999999</v>
      </c>
      <c r="D91" s="2050"/>
      <c r="E91" s="2019">
        <v>2249951.77</v>
      </c>
      <c r="F91" s="2019">
        <v>8227339.0699999994</v>
      </c>
      <c r="G91" s="1987">
        <f t="shared" si="1"/>
        <v>18555455.329999998</v>
      </c>
    </row>
    <row r="92" spans="1:7">
      <c r="A92" s="2122">
        <v>17</v>
      </c>
      <c r="B92" s="2050" t="s">
        <v>5066</v>
      </c>
      <c r="C92" s="3234">
        <v>1781509.2399999993</v>
      </c>
      <c r="D92" s="2050"/>
      <c r="E92" s="2019">
        <v>1848273.07</v>
      </c>
      <c r="F92" s="2019">
        <v>1504395.83</v>
      </c>
      <c r="G92" s="1987">
        <f t="shared" si="1"/>
        <v>1437631.9999999993</v>
      </c>
    </row>
    <row r="93" spans="1:7">
      <c r="A93" s="2122">
        <v>18</v>
      </c>
      <c r="B93" s="2050" t="s">
        <v>5067</v>
      </c>
      <c r="C93" s="3234">
        <v>2288021.1500000004</v>
      </c>
      <c r="D93" s="2050"/>
      <c r="E93" s="2019">
        <v>729675.22999999986</v>
      </c>
      <c r="F93" s="2019">
        <v>207166.86999999997</v>
      </c>
      <c r="G93" s="1987">
        <f t="shared" si="1"/>
        <v>1765512.7900000003</v>
      </c>
    </row>
    <row r="94" spans="1:7">
      <c r="A94" s="2122">
        <v>19</v>
      </c>
      <c r="B94" s="2050" t="s">
        <v>5068</v>
      </c>
      <c r="C94" s="3234">
        <v>0.40999999642372131</v>
      </c>
      <c r="D94" s="2050"/>
      <c r="E94" s="2019"/>
      <c r="F94" s="2019"/>
      <c r="G94" s="1987">
        <f t="shared" si="1"/>
        <v>0.40999999642372131</v>
      </c>
    </row>
    <row r="95" spans="1:7">
      <c r="A95" s="2122">
        <v>20</v>
      </c>
      <c r="B95" s="2050" t="s">
        <v>5069</v>
      </c>
      <c r="C95" s="3234">
        <v>708034.16000000015</v>
      </c>
      <c r="D95" s="2050"/>
      <c r="E95" s="2019">
        <v>2766556.77</v>
      </c>
      <c r="F95" s="2019">
        <v>2733341.8899999997</v>
      </c>
      <c r="G95" s="1987">
        <f t="shared" si="1"/>
        <v>674819.2799999998</v>
      </c>
    </row>
    <row r="96" spans="1:7">
      <c r="A96" s="2122">
        <v>21</v>
      </c>
      <c r="B96" s="2050" t="s">
        <v>5070</v>
      </c>
      <c r="C96" s="3234">
        <v>194253.01</v>
      </c>
      <c r="D96" s="2050"/>
      <c r="E96" s="2019">
        <v>800522.41999999993</v>
      </c>
      <c r="F96" s="2019">
        <v>763696.99</v>
      </c>
      <c r="G96" s="1987">
        <f t="shared" si="1"/>
        <v>157427.58000000007</v>
      </c>
    </row>
    <row r="97" spans="1:7">
      <c r="A97" s="2122">
        <v>22</v>
      </c>
      <c r="B97" s="2050" t="s">
        <v>5071</v>
      </c>
      <c r="C97" s="3234">
        <v>1392624.0200000003</v>
      </c>
      <c r="D97" s="2050"/>
      <c r="E97" s="2019">
        <v>887130.72</v>
      </c>
      <c r="F97" s="2019">
        <v>350108.90000000008</v>
      </c>
      <c r="G97" s="1987">
        <f t="shared" si="1"/>
        <v>855602.20000000042</v>
      </c>
    </row>
    <row r="98" spans="1:7">
      <c r="A98" s="2122">
        <v>23</v>
      </c>
      <c r="B98" s="2050" t="s">
        <v>5072</v>
      </c>
      <c r="C98" s="3234">
        <v>79501.66</v>
      </c>
      <c r="D98" s="2050"/>
      <c r="E98" s="2019">
        <v>27999.960000000006</v>
      </c>
      <c r="F98" s="2019">
        <v>0</v>
      </c>
      <c r="G98" s="1987">
        <f t="shared" si="1"/>
        <v>51501.7</v>
      </c>
    </row>
    <row r="99" spans="1:7">
      <c r="A99" s="2122">
        <v>24</v>
      </c>
      <c r="B99" s="2050" t="s">
        <v>5073</v>
      </c>
      <c r="C99" s="3234">
        <v>1250000</v>
      </c>
      <c r="D99" s="2050"/>
      <c r="E99" s="2019"/>
      <c r="F99" s="2019"/>
      <c r="G99" s="1987">
        <f t="shared" si="1"/>
        <v>1250000</v>
      </c>
    </row>
    <row r="100" spans="1:7">
      <c r="A100" s="2122">
        <v>25</v>
      </c>
      <c r="B100" s="2050" t="s">
        <v>5074</v>
      </c>
      <c r="C100" s="3234">
        <v>10384166.679999998</v>
      </c>
      <c r="D100" s="2050"/>
      <c r="E100" s="2019">
        <v>3664999.9200000009</v>
      </c>
      <c r="F100" s="2019">
        <v>0</v>
      </c>
      <c r="G100" s="1987">
        <f t="shared" si="1"/>
        <v>6719166.759999997</v>
      </c>
    </row>
    <row r="101" spans="1:7">
      <c r="A101" s="2122">
        <v>26</v>
      </c>
      <c r="B101" s="2050" t="s">
        <v>5075</v>
      </c>
      <c r="C101" s="3234">
        <v>380197.47999999992</v>
      </c>
      <c r="D101" s="2050"/>
      <c r="E101" s="2019">
        <v>497555.47000000003</v>
      </c>
      <c r="F101" s="2019">
        <v>384097.86</v>
      </c>
      <c r="G101" s="1987">
        <f t="shared" si="1"/>
        <v>266739.86999999988</v>
      </c>
    </row>
    <row r="102" spans="1:7">
      <c r="A102" s="2122">
        <v>27</v>
      </c>
      <c r="B102" s="2050" t="s">
        <v>5076</v>
      </c>
      <c r="C102" s="3234">
        <v>0</v>
      </c>
      <c r="D102" s="2050"/>
      <c r="E102" s="2019">
        <v>0</v>
      </c>
      <c r="F102" s="2019">
        <v>309313.27</v>
      </c>
      <c r="G102" s="1987">
        <f t="shared" si="1"/>
        <v>309313.27</v>
      </c>
    </row>
    <row r="103" spans="1:7">
      <c r="A103" s="2122">
        <v>28</v>
      </c>
      <c r="B103" s="2050" t="s">
        <v>5077</v>
      </c>
      <c r="C103" s="3234">
        <v>0</v>
      </c>
      <c r="D103" s="2050"/>
      <c r="E103" s="2019">
        <v>0</v>
      </c>
      <c r="F103" s="2019">
        <v>229.11</v>
      </c>
      <c r="G103" s="1987">
        <f t="shared" si="1"/>
        <v>229.11</v>
      </c>
    </row>
    <row r="104" spans="1:7">
      <c r="A104" s="2122">
        <v>29</v>
      </c>
      <c r="B104" s="2050"/>
      <c r="C104" s="2050"/>
      <c r="D104" s="2050"/>
      <c r="E104" s="2019"/>
      <c r="F104" s="2019"/>
      <c r="G104" s="1987"/>
    </row>
    <row r="105" spans="1:7">
      <c r="A105" s="2122">
        <v>30</v>
      </c>
      <c r="B105" s="2050"/>
      <c r="C105" s="2050"/>
      <c r="D105" s="2050"/>
      <c r="E105" s="2019"/>
      <c r="F105" s="2019"/>
      <c r="G105" s="1987"/>
    </row>
    <row r="106" spans="1:7">
      <c r="A106" s="2122">
        <v>31</v>
      </c>
      <c r="B106" s="2050"/>
      <c r="C106" s="2050"/>
      <c r="D106" s="2050"/>
      <c r="E106" s="2019"/>
      <c r="F106" s="2019"/>
      <c r="G106" s="1987"/>
    </row>
    <row r="107" spans="1:7">
      <c r="A107" s="2122">
        <v>32</v>
      </c>
      <c r="B107" s="2050"/>
      <c r="C107" s="2050"/>
      <c r="D107" s="2050"/>
      <c r="E107" s="2019"/>
      <c r="F107" s="2019"/>
      <c r="G107" s="1987"/>
    </row>
    <row r="108" spans="1:7">
      <c r="A108" s="2122">
        <v>33</v>
      </c>
      <c r="B108" s="2050"/>
      <c r="C108" s="2050"/>
      <c r="D108" s="2050"/>
      <c r="E108" s="2019"/>
      <c r="F108" s="2019"/>
      <c r="G108" s="1987"/>
    </row>
    <row r="109" spans="1:7">
      <c r="A109" s="2045">
        <v>34</v>
      </c>
      <c r="B109" s="2071"/>
      <c r="C109" s="1594"/>
      <c r="D109" s="1594"/>
      <c r="E109" s="2106"/>
      <c r="F109" s="2107"/>
      <c r="G109" s="1987"/>
    </row>
    <row r="110" spans="1:7">
      <c r="A110" s="2045">
        <v>35</v>
      </c>
      <c r="B110" s="2071"/>
      <c r="C110" s="1594"/>
      <c r="D110" s="1594"/>
      <c r="E110" s="2106"/>
      <c r="F110" s="2107"/>
      <c r="G110" s="1987"/>
    </row>
    <row r="111" spans="1:7">
      <c r="A111" s="2045">
        <v>36</v>
      </c>
      <c r="B111" s="2071"/>
      <c r="C111" s="1594"/>
      <c r="D111" s="1594"/>
      <c r="E111" s="2106"/>
      <c r="F111" s="2107"/>
      <c r="G111" s="1987"/>
    </row>
    <row r="112" spans="1:7">
      <c r="A112" s="2045">
        <v>37</v>
      </c>
      <c r="B112" s="2071"/>
      <c r="C112" s="1594"/>
      <c r="D112" s="1594"/>
      <c r="E112" s="2106"/>
      <c r="F112" s="2107"/>
      <c r="G112" s="1987"/>
    </row>
    <row r="113" spans="1:10">
      <c r="A113" s="2045">
        <v>38</v>
      </c>
      <c r="B113" s="2071"/>
      <c r="C113" s="1594"/>
      <c r="D113" s="1594"/>
      <c r="E113" s="2106"/>
      <c r="F113" s="2107"/>
      <c r="G113" s="1987"/>
    </row>
    <row r="114" spans="1:10">
      <c r="A114" s="2045">
        <v>39</v>
      </c>
      <c r="B114" s="2071"/>
      <c r="C114" s="1594"/>
      <c r="D114" s="1594"/>
      <c r="E114" s="2106"/>
      <c r="F114" s="2107"/>
      <c r="G114" s="1987"/>
    </row>
    <row r="115" spans="1:10">
      <c r="A115" s="2045">
        <v>40</v>
      </c>
      <c r="B115" s="2071"/>
      <c r="C115" s="1594"/>
      <c r="D115" s="1594"/>
      <c r="E115" s="2106"/>
      <c r="F115" s="2107"/>
      <c r="G115" s="1987"/>
    </row>
    <row r="116" spans="1:10">
      <c r="A116" s="2045">
        <v>41</v>
      </c>
      <c r="B116" s="2071"/>
      <c r="C116" s="1594"/>
      <c r="D116" s="1594"/>
      <c r="E116" s="2106"/>
      <c r="F116" s="2107"/>
      <c r="G116" s="1987"/>
    </row>
    <row r="117" spans="1:10">
      <c r="A117" s="2045">
        <v>42</v>
      </c>
      <c r="B117" s="2071"/>
      <c r="C117" s="1594"/>
      <c r="D117" s="1594"/>
      <c r="E117" s="2106"/>
      <c r="F117" s="2107"/>
      <c r="G117" s="1987"/>
    </row>
    <row r="118" spans="1:10">
      <c r="A118" s="2045">
        <v>43</v>
      </c>
      <c r="B118" s="2071"/>
      <c r="C118" s="1594"/>
      <c r="D118" s="1594"/>
      <c r="E118" s="2106"/>
      <c r="F118" s="2107"/>
      <c r="G118" s="1987"/>
    </row>
    <row r="119" spans="1:10">
      <c r="A119" s="2045">
        <v>44</v>
      </c>
      <c r="B119" s="2071"/>
      <c r="C119" s="1594"/>
      <c r="D119" s="1594"/>
      <c r="E119" s="2106"/>
      <c r="F119" s="2107"/>
      <c r="G119" s="1987"/>
    </row>
    <row r="120" spans="1:10">
      <c r="A120" s="2045">
        <v>45</v>
      </c>
      <c r="B120" s="2071"/>
      <c r="C120" s="1594"/>
      <c r="D120" s="1594"/>
      <c r="E120" s="2106"/>
      <c r="F120" s="2107"/>
      <c r="G120" s="1987"/>
    </row>
    <row r="121" spans="1:10">
      <c r="A121" s="2045">
        <v>46</v>
      </c>
      <c r="B121" s="2071"/>
      <c r="C121" s="1594"/>
      <c r="D121" s="1594"/>
      <c r="E121" s="2106"/>
      <c r="F121" s="2107"/>
      <c r="G121" s="1987"/>
    </row>
    <row r="122" spans="1:10">
      <c r="A122" s="2045">
        <v>47</v>
      </c>
      <c r="B122" s="1594"/>
      <c r="C122" s="1594"/>
      <c r="D122" s="1594"/>
      <c r="E122" s="2107"/>
      <c r="F122" s="2107"/>
      <c r="G122" s="2022"/>
    </row>
    <row r="123" spans="1:10">
      <c r="A123" s="2045">
        <v>48</v>
      </c>
      <c r="B123" s="2071"/>
      <c r="C123" s="1594"/>
      <c r="D123" s="1594"/>
      <c r="E123" s="2106"/>
      <c r="F123" s="2107"/>
      <c r="G123" s="2022"/>
    </row>
    <row r="124" spans="1:10" ht="15.75" thickBot="1">
      <c r="A124" s="2184">
        <v>49</v>
      </c>
      <c r="B124" s="2202" t="s">
        <v>1464</v>
      </c>
      <c r="C124" s="3017">
        <f>SUM(C76:C123)+C60</f>
        <v>109026962.28999999</v>
      </c>
      <c r="D124" s="2203"/>
      <c r="E124" s="1980">
        <f>SUM(E76:E123)+E60</f>
        <v>165195455.53999999</v>
      </c>
      <c r="F124" s="1980">
        <f>SUM(F76:F123)+F60</f>
        <v>172711149.46999997</v>
      </c>
      <c r="G124" s="1977">
        <f>SUM(G76:G123)+G60</f>
        <v>116542656.22</v>
      </c>
      <c r="J124" s="3018">
        <f>+C124+E124-F124</f>
        <v>101511268.36000001</v>
      </c>
    </row>
    <row r="125" spans="1:10">
      <c r="A125" s="1541" t="s">
        <v>1793</v>
      </c>
    </row>
    <row r="126" spans="1:10">
      <c r="A126" s="2650" t="s">
        <v>4666</v>
      </c>
      <c r="B126" s="2650"/>
      <c r="C126" s="1641"/>
      <c r="D126" s="1641"/>
      <c r="F126" s="1641" t="s">
        <v>1465</v>
      </c>
      <c r="G126" s="1641"/>
    </row>
    <row r="127" spans="1:10">
      <c r="A127" s="1641" t="s">
        <v>1467</v>
      </c>
      <c r="B127" s="1641"/>
      <c r="C127" s="1641"/>
      <c r="D127" s="1641"/>
      <c r="E127" s="1641"/>
      <c r="F127" s="1641"/>
      <c r="G127" s="1641"/>
    </row>
  </sheetData>
  <printOptions horizontalCentered="1" verticalCentered="1"/>
  <pageMargins left="0.5" right="0.5" top="0.5" bottom="0.5" header="0.5" footer="0.5"/>
  <pageSetup scale="61" fitToHeight="2" orientation="portrait" r:id="rId1"/>
  <headerFooter alignWithMargins="0"/>
  <rowBreaks count="1" manualBreakCount="1">
    <brk id="6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8182" r:id="rId4" name="Button 54">
              <controlPr locked="0" defaultSize="0" autoFill="0" autoLine="0" autoPict="0">
                <anchor moveWithCells="1" sizeWithCells="1">
                  <from>
                    <xdr:col>1</xdr:col>
                    <xdr:colOff>1857375</xdr:colOff>
                    <xdr:row>23</xdr:row>
                    <xdr:rowOff>152400</xdr:rowOff>
                  </from>
                  <to>
                    <xdr:col>1</xdr:col>
                    <xdr:colOff>2419350</xdr:colOff>
                    <xdr:row>23</xdr:row>
                    <xdr:rowOff>152400</xdr:rowOff>
                  </to>
                </anchor>
              </controlPr>
            </control>
          </mc:Choice>
        </mc:AlternateContent>
        <mc:AlternateContent xmlns:mc="http://schemas.openxmlformats.org/markup-compatibility/2006">
          <mc:Choice Requires="x14">
            <control shapeId="48183" r:id="rId5" name="Button 55">
              <controlPr locked="0" defaultSize="0" autoFill="0" autoLine="0" autoPict="0">
                <anchor moveWithCells="1" sizeWithCells="1">
                  <from>
                    <xdr:col>1</xdr:col>
                    <xdr:colOff>1857375</xdr:colOff>
                    <xdr:row>23</xdr:row>
                    <xdr:rowOff>152400</xdr:rowOff>
                  </from>
                  <to>
                    <xdr:col>1</xdr:col>
                    <xdr:colOff>2419350</xdr:colOff>
                    <xdr:row>23</xdr:row>
                    <xdr:rowOff>152400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77"/>
  <sheetViews>
    <sheetView defaultGridColor="0" view="pageBreakPreview" colorId="22" zoomScale="70" zoomScaleNormal="80" zoomScaleSheetLayoutView="70" workbookViewId="0"/>
  </sheetViews>
  <sheetFormatPr defaultColWidth="9.6640625" defaultRowHeight="15"/>
  <cols>
    <col min="1" max="1" width="4.6640625" style="9" customWidth="1"/>
    <col min="2" max="2" width="45.6640625" style="9" customWidth="1"/>
    <col min="3" max="3" width="18.44140625" style="9" customWidth="1"/>
    <col min="4" max="4" width="25.6640625" style="9" customWidth="1"/>
    <col min="5" max="5" width="32" style="9" customWidth="1"/>
    <col min="6" max="7" width="36.6640625" style="9" customWidth="1"/>
    <col min="8" max="9" width="25.6640625" style="9" customWidth="1"/>
    <col min="10" max="10" width="5.77734375" style="9" customWidth="1"/>
    <col min="11" max="256" width="9.6640625" style="9"/>
    <col min="257" max="257" width="4.6640625" style="9" customWidth="1"/>
    <col min="258" max="258" width="45.6640625" style="9" customWidth="1"/>
    <col min="259" max="259" width="18.44140625" style="9" customWidth="1"/>
    <col min="260" max="260" width="25.6640625" style="9" customWidth="1"/>
    <col min="261" max="261" width="32" style="9" customWidth="1"/>
    <col min="262" max="263" width="36.6640625" style="9" customWidth="1"/>
    <col min="264" max="265" width="25.6640625" style="9" customWidth="1"/>
    <col min="266" max="266" width="4.6640625" style="9" customWidth="1"/>
    <col min="267" max="512" width="9.6640625" style="9"/>
    <col min="513" max="513" width="4.6640625" style="9" customWidth="1"/>
    <col min="514" max="514" width="45.6640625" style="9" customWidth="1"/>
    <col min="515" max="515" width="18.44140625" style="9" customWidth="1"/>
    <col min="516" max="516" width="25.6640625" style="9" customWidth="1"/>
    <col min="517" max="517" width="32" style="9" customWidth="1"/>
    <col min="518" max="519" width="36.6640625" style="9" customWidth="1"/>
    <col min="520" max="521" width="25.6640625" style="9" customWidth="1"/>
    <col min="522" max="522" width="4.6640625" style="9" customWidth="1"/>
    <col min="523" max="768" width="9.6640625" style="9"/>
    <col min="769" max="769" width="4.6640625" style="9" customWidth="1"/>
    <col min="770" max="770" width="45.6640625" style="9" customWidth="1"/>
    <col min="771" max="771" width="18.44140625" style="9" customWidth="1"/>
    <col min="772" max="772" width="25.6640625" style="9" customWidth="1"/>
    <col min="773" max="773" width="32" style="9" customWidth="1"/>
    <col min="774" max="775" width="36.6640625" style="9" customWidth="1"/>
    <col min="776" max="777" width="25.6640625" style="9" customWidth="1"/>
    <col min="778" max="778" width="4.6640625" style="9" customWidth="1"/>
    <col min="779" max="1024" width="9.6640625" style="9"/>
    <col min="1025" max="1025" width="4.6640625" style="9" customWidth="1"/>
    <col min="1026" max="1026" width="45.6640625" style="9" customWidth="1"/>
    <col min="1027" max="1027" width="18.44140625" style="9" customWidth="1"/>
    <col min="1028" max="1028" width="25.6640625" style="9" customWidth="1"/>
    <col min="1029" max="1029" width="32" style="9" customWidth="1"/>
    <col min="1030" max="1031" width="36.6640625" style="9" customWidth="1"/>
    <col min="1032" max="1033" width="25.6640625" style="9" customWidth="1"/>
    <col min="1034" max="1034" width="4.6640625" style="9" customWidth="1"/>
    <col min="1035" max="1280" width="9.6640625" style="9"/>
    <col min="1281" max="1281" width="4.6640625" style="9" customWidth="1"/>
    <col min="1282" max="1282" width="45.6640625" style="9" customWidth="1"/>
    <col min="1283" max="1283" width="18.44140625" style="9" customWidth="1"/>
    <col min="1284" max="1284" width="25.6640625" style="9" customWidth="1"/>
    <col min="1285" max="1285" width="32" style="9" customWidth="1"/>
    <col min="1286" max="1287" width="36.6640625" style="9" customWidth="1"/>
    <col min="1288" max="1289" width="25.6640625" style="9" customWidth="1"/>
    <col min="1290" max="1290" width="4.6640625" style="9" customWidth="1"/>
    <col min="1291" max="1536" width="9.6640625" style="9"/>
    <col min="1537" max="1537" width="4.6640625" style="9" customWidth="1"/>
    <col min="1538" max="1538" width="45.6640625" style="9" customWidth="1"/>
    <col min="1539" max="1539" width="18.44140625" style="9" customWidth="1"/>
    <col min="1540" max="1540" width="25.6640625" style="9" customWidth="1"/>
    <col min="1541" max="1541" width="32" style="9" customWidth="1"/>
    <col min="1542" max="1543" width="36.6640625" style="9" customWidth="1"/>
    <col min="1544" max="1545" width="25.6640625" style="9" customWidth="1"/>
    <col min="1546" max="1546" width="4.6640625" style="9" customWidth="1"/>
    <col min="1547" max="1792" width="9.6640625" style="9"/>
    <col min="1793" max="1793" width="4.6640625" style="9" customWidth="1"/>
    <col min="1794" max="1794" width="45.6640625" style="9" customWidth="1"/>
    <col min="1795" max="1795" width="18.44140625" style="9" customWidth="1"/>
    <col min="1796" max="1796" width="25.6640625" style="9" customWidth="1"/>
    <col min="1797" max="1797" width="32" style="9" customWidth="1"/>
    <col min="1798" max="1799" width="36.6640625" style="9" customWidth="1"/>
    <col min="1800" max="1801" width="25.6640625" style="9" customWidth="1"/>
    <col min="1802" max="1802" width="4.6640625" style="9" customWidth="1"/>
    <col min="1803" max="2048" width="9.6640625" style="9"/>
    <col min="2049" max="2049" width="4.6640625" style="9" customWidth="1"/>
    <col min="2050" max="2050" width="45.6640625" style="9" customWidth="1"/>
    <col min="2051" max="2051" width="18.44140625" style="9" customWidth="1"/>
    <col min="2052" max="2052" width="25.6640625" style="9" customWidth="1"/>
    <col min="2053" max="2053" width="32" style="9" customWidth="1"/>
    <col min="2054" max="2055" width="36.6640625" style="9" customWidth="1"/>
    <col min="2056" max="2057" width="25.6640625" style="9" customWidth="1"/>
    <col min="2058" max="2058" width="4.6640625" style="9" customWidth="1"/>
    <col min="2059" max="2304" width="9.6640625" style="9"/>
    <col min="2305" max="2305" width="4.6640625" style="9" customWidth="1"/>
    <col min="2306" max="2306" width="45.6640625" style="9" customWidth="1"/>
    <col min="2307" max="2307" width="18.44140625" style="9" customWidth="1"/>
    <col min="2308" max="2308" width="25.6640625" style="9" customWidth="1"/>
    <col min="2309" max="2309" width="32" style="9" customWidth="1"/>
    <col min="2310" max="2311" width="36.6640625" style="9" customWidth="1"/>
    <col min="2312" max="2313" width="25.6640625" style="9" customWidth="1"/>
    <col min="2314" max="2314" width="4.6640625" style="9" customWidth="1"/>
    <col min="2315" max="2560" width="9.6640625" style="9"/>
    <col min="2561" max="2561" width="4.6640625" style="9" customWidth="1"/>
    <col min="2562" max="2562" width="45.6640625" style="9" customWidth="1"/>
    <col min="2563" max="2563" width="18.44140625" style="9" customWidth="1"/>
    <col min="2564" max="2564" width="25.6640625" style="9" customWidth="1"/>
    <col min="2565" max="2565" width="32" style="9" customWidth="1"/>
    <col min="2566" max="2567" width="36.6640625" style="9" customWidth="1"/>
    <col min="2568" max="2569" width="25.6640625" style="9" customWidth="1"/>
    <col min="2570" max="2570" width="4.6640625" style="9" customWidth="1"/>
    <col min="2571" max="2816" width="9.6640625" style="9"/>
    <col min="2817" max="2817" width="4.6640625" style="9" customWidth="1"/>
    <col min="2818" max="2818" width="45.6640625" style="9" customWidth="1"/>
    <col min="2819" max="2819" width="18.44140625" style="9" customWidth="1"/>
    <col min="2820" max="2820" width="25.6640625" style="9" customWidth="1"/>
    <col min="2821" max="2821" width="32" style="9" customWidth="1"/>
    <col min="2822" max="2823" width="36.6640625" style="9" customWidth="1"/>
    <col min="2824" max="2825" width="25.6640625" style="9" customWidth="1"/>
    <col min="2826" max="2826" width="4.6640625" style="9" customWidth="1"/>
    <col min="2827" max="3072" width="9.6640625" style="9"/>
    <col min="3073" max="3073" width="4.6640625" style="9" customWidth="1"/>
    <col min="3074" max="3074" width="45.6640625" style="9" customWidth="1"/>
    <col min="3075" max="3075" width="18.44140625" style="9" customWidth="1"/>
    <col min="3076" max="3076" width="25.6640625" style="9" customWidth="1"/>
    <col min="3077" max="3077" width="32" style="9" customWidth="1"/>
    <col min="3078" max="3079" width="36.6640625" style="9" customWidth="1"/>
    <col min="3080" max="3081" width="25.6640625" style="9" customWidth="1"/>
    <col min="3082" max="3082" width="4.6640625" style="9" customWidth="1"/>
    <col min="3083" max="3328" width="9.6640625" style="9"/>
    <col min="3329" max="3329" width="4.6640625" style="9" customWidth="1"/>
    <col min="3330" max="3330" width="45.6640625" style="9" customWidth="1"/>
    <col min="3331" max="3331" width="18.44140625" style="9" customWidth="1"/>
    <col min="3332" max="3332" width="25.6640625" style="9" customWidth="1"/>
    <col min="3333" max="3333" width="32" style="9" customWidth="1"/>
    <col min="3334" max="3335" width="36.6640625" style="9" customWidth="1"/>
    <col min="3336" max="3337" width="25.6640625" style="9" customWidth="1"/>
    <col min="3338" max="3338" width="4.6640625" style="9" customWidth="1"/>
    <col min="3339" max="3584" width="9.6640625" style="9"/>
    <col min="3585" max="3585" width="4.6640625" style="9" customWidth="1"/>
    <col min="3586" max="3586" width="45.6640625" style="9" customWidth="1"/>
    <col min="3587" max="3587" width="18.44140625" style="9" customWidth="1"/>
    <col min="3588" max="3588" width="25.6640625" style="9" customWidth="1"/>
    <col min="3589" max="3589" width="32" style="9" customWidth="1"/>
    <col min="3590" max="3591" width="36.6640625" style="9" customWidth="1"/>
    <col min="3592" max="3593" width="25.6640625" style="9" customWidth="1"/>
    <col min="3594" max="3594" width="4.6640625" style="9" customWidth="1"/>
    <col min="3595" max="3840" width="9.6640625" style="9"/>
    <col min="3841" max="3841" width="4.6640625" style="9" customWidth="1"/>
    <col min="3842" max="3842" width="45.6640625" style="9" customWidth="1"/>
    <col min="3843" max="3843" width="18.44140625" style="9" customWidth="1"/>
    <col min="3844" max="3844" width="25.6640625" style="9" customWidth="1"/>
    <col min="3845" max="3845" width="32" style="9" customWidth="1"/>
    <col min="3846" max="3847" width="36.6640625" style="9" customWidth="1"/>
    <col min="3848" max="3849" width="25.6640625" style="9" customWidth="1"/>
    <col min="3850" max="3850" width="4.6640625" style="9" customWidth="1"/>
    <col min="3851" max="4096" width="9.6640625" style="9"/>
    <col min="4097" max="4097" width="4.6640625" style="9" customWidth="1"/>
    <col min="4098" max="4098" width="45.6640625" style="9" customWidth="1"/>
    <col min="4099" max="4099" width="18.44140625" style="9" customWidth="1"/>
    <col min="4100" max="4100" width="25.6640625" style="9" customWidth="1"/>
    <col min="4101" max="4101" width="32" style="9" customWidth="1"/>
    <col min="4102" max="4103" width="36.6640625" style="9" customWidth="1"/>
    <col min="4104" max="4105" width="25.6640625" style="9" customWidth="1"/>
    <col min="4106" max="4106" width="4.6640625" style="9" customWidth="1"/>
    <col min="4107" max="4352" width="9.6640625" style="9"/>
    <col min="4353" max="4353" width="4.6640625" style="9" customWidth="1"/>
    <col min="4354" max="4354" width="45.6640625" style="9" customWidth="1"/>
    <col min="4355" max="4355" width="18.44140625" style="9" customWidth="1"/>
    <col min="4356" max="4356" width="25.6640625" style="9" customWidth="1"/>
    <col min="4357" max="4357" width="32" style="9" customWidth="1"/>
    <col min="4358" max="4359" width="36.6640625" style="9" customWidth="1"/>
    <col min="4360" max="4361" width="25.6640625" style="9" customWidth="1"/>
    <col min="4362" max="4362" width="4.6640625" style="9" customWidth="1"/>
    <col min="4363" max="4608" width="9.6640625" style="9"/>
    <col min="4609" max="4609" width="4.6640625" style="9" customWidth="1"/>
    <col min="4610" max="4610" width="45.6640625" style="9" customWidth="1"/>
    <col min="4611" max="4611" width="18.44140625" style="9" customWidth="1"/>
    <col min="4612" max="4612" width="25.6640625" style="9" customWidth="1"/>
    <col min="4613" max="4613" width="32" style="9" customWidth="1"/>
    <col min="4614" max="4615" width="36.6640625" style="9" customWidth="1"/>
    <col min="4616" max="4617" width="25.6640625" style="9" customWidth="1"/>
    <col min="4618" max="4618" width="4.6640625" style="9" customWidth="1"/>
    <col min="4619" max="4864" width="9.6640625" style="9"/>
    <col min="4865" max="4865" width="4.6640625" style="9" customWidth="1"/>
    <col min="4866" max="4866" width="45.6640625" style="9" customWidth="1"/>
    <col min="4867" max="4867" width="18.44140625" style="9" customWidth="1"/>
    <col min="4868" max="4868" width="25.6640625" style="9" customWidth="1"/>
    <col min="4869" max="4869" width="32" style="9" customWidth="1"/>
    <col min="4870" max="4871" width="36.6640625" style="9" customWidth="1"/>
    <col min="4872" max="4873" width="25.6640625" style="9" customWidth="1"/>
    <col min="4874" max="4874" width="4.6640625" style="9" customWidth="1"/>
    <col min="4875" max="5120" width="9.6640625" style="9"/>
    <col min="5121" max="5121" width="4.6640625" style="9" customWidth="1"/>
    <col min="5122" max="5122" width="45.6640625" style="9" customWidth="1"/>
    <col min="5123" max="5123" width="18.44140625" style="9" customWidth="1"/>
    <col min="5124" max="5124" width="25.6640625" style="9" customWidth="1"/>
    <col min="5125" max="5125" width="32" style="9" customWidth="1"/>
    <col min="5126" max="5127" width="36.6640625" style="9" customWidth="1"/>
    <col min="5128" max="5129" width="25.6640625" style="9" customWidth="1"/>
    <col min="5130" max="5130" width="4.6640625" style="9" customWidth="1"/>
    <col min="5131" max="5376" width="9.6640625" style="9"/>
    <col min="5377" max="5377" width="4.6640625" style="9" customWidth="1"/>
    <col min="5378" max="5378" width="45.6640625" style="9" customWidth="1"/>
    <col min="5379" max="5379" width="18.44140625" style="9" customWidth="1"/>
    <col min="5380" max="5380" width="25.6640625" style="9" customWidth="1"/>
    <col min="5381" max="5381" width="32" style="9" customWidth="1"/>
    <col min="5382" max="5383" width="36.6640625" style="9" customWidth="1"/>
    <col min="5384" max="5385" width="25.6640625" style="9" customWidth="1"/>
    <col min="5386" max="5386" width="4.6640625" style="9" customWidth="1"/>
    <col min="5387" max="5632" width="9.6640625" style="9"/>
    <col min="5633" max="5633" width="4.6640625" style="9" customWidth="1"/>
    <col min="5634" max="5634" width="45.6640625" style="9" customWidth="1"/>
    <col min="5635" max="5635" width="18.44140625" style="9" customWidth="1"/>
    <col min="5636" max="5636" width="25.6640625" style="9" customWidth="1"/>
    <col min="5637" max="5637" width="32" style="9" customWidth="1"/>
    <col min="5638" max="5639" width="36.6640625" style="9" customWidth="1"/>
    <col min="5640" max="5641" width="25.6640625" style="9" customWidth="1"/>
    <col min="5642" max="5642" width="4.6640625" style="9" customWidth="1"/>
    <col min="5643" max="5888" width="9.6640625" style="9"/>
    <col min="5889" max="5889" width="4.6640625" style="9" customWidth="1"/>
    <col min="5890" max="5890" width="45.6640625" style="9" customWidth="1"/>
    <col min="5891" max="5891" width="18.44140625" style="9" customWidth="1"/>
    <col min="5892" max="5892" width="25.6640625" style="9" customWidth="1"/>
    <col min="5893" max="5893" width="32" style="9" customWidth="1"/>
    <col min="5894" max="5895" width="36.6640625" style="9" customWidth="1"/>
    <col min="5896" max="5897" width="25.6640625" style="9" customWidth="1"/>
    <col min="5898" max="5898" width="4.6640625" style="9" customWidth="1"/>
    <col min="5899" max="6144" width="9.6640625" style="9"/>
    <col min="6145" max="6145" width="4.6640625" style="9" customWidth="1"/>
    <col min="6146" max="6146" width="45.6640625" style="9" customWidth="1"/>
    <col min="6147" max="6147" width="18.44140625" style="9" customWidth="1"/>
    <col min="6148" max="6148" width="25.6640625" style="9" customWidth="1"/>
    <col min="6149" max="6149" width="32" style="9" customWidth="1"/>
    <col min="6150" max="6151" width="36.6640625" style="9" customWidth="1"/>
    <col min="6152" max="6153" width="25.6640625" style="9" customWidth="1"/>
    <col min="6154" max="6154" width="4.6640625" style="9" customWidth="1"/>
    <col min="6155" max="6400" width="9.6640625" style="9"/>
    <col min="6401" max="6401" width="4.6640625" style="9" customWidth="1"/>
    <col min="6402" max="6402" width="45.6640625" style="9" customWidth="1"/>
    <col min="6403" max="6403" width="18.44140625" style="9" customWidth="1"/>
    <col min="6404" max="6404" width="25.6640625" style="9" customWidth="1"/>
    <col min="6405" max="6405" width="32" style="9" customWidth="1"/>
    <col min="6406" max="6407" width="36.6640625" style="9" customWidth="1"/>
    <col min="6408" max="6409" width="25.6640625" style="9" customWidth="1"/>
    <col min="6410" max="6410" width="4.6640625" style="9" customWidth="1"/>
    <col min="6411" max="6656" width="9.6640625" style="9"/>
    <col min="6657" max="6657" width="4.6640625" style="9" customWidth="1"/>
    <col min="6658" max="6658" width="45.6640625" style="9" customWidth="1"/>
    <col min="6659" max="6659" width="18.44140625" style="9" customWidth="1"/>
    <col min="6660" max="6660" width="25.6640625" style="9" customWidth="1"/>
    <col min="6661" max="6661" width="32" style="9" customWidth="1"/>
    <col min="6662" max="6663" width="36.6640625" style="9" customWidth="1"/>
    <col min="6664" max="6665" width="25.6640625" style="9" customWidth="1"/>
    <col min="6666" max="6666" width="4.6640625" style="9" customWidth="1"/>
    <col min="6667" max="6912" width="9.6640625" style="9"/>
    <col min="6913" max="6913" width="4.6640625" style="9" customWidth="1"/>
    <col min="6914" max="6914" width="45.6640625" style="9" customWidth="1"/>
    <col min="6915" max="6915" width="18.44140625" style="9" customWidth="1"/>
    <col min="6916" max="6916" width="25.6640625" style="9" customWidth="1"/>
    <col min="6917" max="6917" width="32" style="9" customWidth="1"/>
    <col min="6918" max="6919" width="36.6640625" style="9" customWidth="1"/>
    <col min="6920" max="6921" width="25.6640625" style="9" customWidth="1"/>
    <col min="6922" max="6922" width="4.6640625" style="9" customWidth="1"/>
    <col min="6923" max="7168" width="9.6640625" style="9"/>
    <col min="7169" max="7169" width="4.6640625" style="9" customWidth="1"/>
    <col min="7170" max="7170" width="45.6640625" style="9" customWidth="1"/>
    <col min="7171" max="7171" width="18.44140625" style="9" customWidth="1"/>
    <col min="7172" max="7172" width="25.6640625" style="9" customWidth="1"/>
    <col min="7173" max="7173" width="32" style="9" customWidth="1"/>
    <col min="7174" max="7175" width="36.6640625" style="9" customWidth="1"/>
    <col min="7176" max="7177" width="25.6640625" style="9" customWidth="1"/>
    <col min="7178" max="7178" width="4.6640625" style="9" customWidth="1"/>
    <col min="7179" max="7424" width="9.6640625" style="9"/>
    <col min="7425" max="7425" width="4.6640625" style="9" customWidth="1"/>
    <col min="7426" max="7426" width="45.6640625" style="9" customWidth="1"/>
    <col min="7427" max="7427" width="18.44140625" style="9" customWidth="1"/>
    <col min="7428" max="7428" width="25.6640625" style="9" customWidth="1"/>
    <col min="7429" max="7429" width="32" style="9" customWidth="1"/>
    <col min="7430" max="7431" width="36.6640625" style="9" customWidth="1"/>
    <col min="7432" max="7433" width="25.6640625" style="9" customWidth="1"/>
    <col min="7434" max="7434" width="4.6640625" style="9" customWidth="1"/>
    <col min="7435" max="7680" width="9.6640625" style="9"/>
    <col min="7681" max="7681" width="4.6640625" style="9" customWidth="1"/>
    <col min="7682" max="7682" width="45.6640625" style="9" customWidth="1"/>
    <col min="7683" max="7683" width="18.44140625" style="9" customWidth="1"/>
    <col min="7684" max="7684" width="25.6640625" style="9" customWidth="1"/>
    <col min="7685" max="7685" width="32" style="9" customWidth="1"/>
    <col min="7686" max="7687" width="36.6640625" style="9" customWidth="1"/>
    <col min="7688" max="7689" width="25.6640625" style="9" customWidth="1"/>
    <col min="7690" max="7690" width="4.6640625" style="9" customWidth="1"/>
    <col min="7691" max="7936" width="9.6640625" style="9"/>
    <col min="7937" max="7937" width="4.6640625" style="9" customWidth="1"/>
    <col min="7938" max="7938" width="45.6640625" style="9" customWidth="1"/>
    <col min="7939" max="7939" width="18.44140625" style="9" customWidth="1"/>
    <col min="7940" max="7940" width="25.6640625" style="9" customWidth="1"/>
    <col min="7941" max="7941" width="32" style="9" customWidth="1"/>
    <col min="7942" max="7943" width="36.6640625" style="9" customWidth="1"/>
    <col min="7944" max="7945" width="25.6640625" style="9" customWidth="1"/>
    <col min="7946" max="7946" width="4.6640625" style="9" customWidth="1"/>
    <col min="7947" max="8192" width="9.6640625" style="9"/>
    <col min="8193" max="8193" width="4.6640625" style="9" customWidth="1"/>
    <col min="8194" max="8194" width="45.6640625" style="9" customWidth="1"/>
    <col min="8195" max="8195" width="18.44140625" style="9" customWidth="1"/>
    <col min="8196" max="8196" width="25.6640625" style="9" customWidth="1"/>
    <col min="8197" max="8197" width="32" style="9" customWidth="1"/>
    <col min="8198" max="8199" width="36.6640625" style="9" customWidth="1"/>
    <col min="8200" max="8201" width="25.6640625" style="9" customWidth="1"/>
    <col min="8202" max="8202" width="4.6640625" style="9" customWidth="1"/>
    <col min="8203" max="8448" width="9.6640625" style="9"/>
    <col min="8449" max="8449" width="4.6640625" style="9" customWidth="1"/>
    <col min="8450" max="8450" width="45.6640625" style="9" customWidth="1"/>
    <col min="8451" max="8451" width="18.44140625" style="9" customWidth="1"/>
    <col min="8452" max="8452" width="25.6640625" style="9" customWidth="1"/>
    <col min="8453" max="8453" width="32" style="9" customWidth="1"/>
    <col min="8454" max="8455" width="36.6640625" style="9" customWidth="1"/>
    <col min="8456" max="8457" width="25.6640625" style="9" customWidth="1"/>
    <col min="8458" max="8458" width="4.6640625" style="9" customWidth="1"/>
    <col min="8459" max="8704" width="9.6640625" style="9"/>
    <col min="8705" max="8705" width="4.6640625" style="9" customWidth="1"/>
    <col min="8706" max="8706" width="45.6640625" style="9" customWidth="1"/>
    <col min="8707" max="8707" width="18.44140625" style="9" customWidth="1"/>
    <col min="8708" max="8708" width="25.6640625" style="9" customWidth="1"/>
    <col min="8709" max="8709" width="32" style="9" customWidth="1"/>
    <col min="8710" max="8711" width="36.6640625" style="9" customWidth="1"/>
    <col min="8712" max="8713" width="25.6640625" style="9" customWidth="1"/>
    <col min="8714" max="8714" width="4.6640625" style="9" customWidth="1"/>
    <col min="8715" max="8960" width="9.6640625" style="9"/>
    <col min="8961" max="8961" width="4.6640625" style="9" customWidth="1"/>
    <col min="8962" max="8962" width="45.6640625" style="9" customWidth="1"/>
    <col min="8963" max="8963" width="18.44140625" style="9" customWidth="1"/>
    <col min="8964" max="8964" width="25.6640625" style="9" customWidth="1"/>
    <col min="8965" max="8965" width="32" style="9" customWidth="1"/>
    <col min="8966" max="8967" width="36.6640625" style="9" customWidth="1"/>
    <col min="8968" max="8969" width="25.6640625" style="9" customWidth="1"/>
    <col min="8970" max="8970" width="4.6640625" style="9" customWidth="1"/>
    <col min="8971" max="9216" width="9.6640625" style="9"/>
    <col min="9217" max="9217" width="4.6640625" style="9" customWidth="1"/>
    <col min="9218" max="9218" width="45.6640625" style="9" customWidth="1"/>
    <col min="9219" max="9219" width="18.44140625" style="9" customWidth="1"/>
    <col min="9220" max="9220" width="25.6640625" style="9" customWidth="1"/>
    <col min="9221" max="9221" width="32" style="9" customWidth="1"/>
    <col min="9222" max="9223" width="36.6640625" style="9" customWidth="1"/>
    <col min="9224" max="9225" width="25.6640625" style="9" customWidth="1"/>
    <col min="9226" max="9226" width="4.6640625" style="9" customWidth="1"/>
    <col min="9227" max="9472" width="9.6640625" style="9"/>
    <col min="9473" max="9473" width="4.6640625" style="9" customWidth="1"/>
    <col min="9474" max="9474" width="45.6640625" style="9" customWidth="1"/>
    <col min="9475" max="9475" width="18.44140625" style="9" customWidth="1"/>
    <col min="9476" max="9476" width="25.6640625" style="9" customWidth="1"/>
    <col min="9477" max="9477" width="32" style="9" customWidth="1"/>
    <col min="9478" max="9479" width="36.6640625" style="9" customWidth="1"/>
    <col min="9480" max="9481" width="25.6640625" style="9" customWidth="1"/>
    <col min="9482" max="9482" width="4.6640625" style="9" customWidth="1"/>
    <col min="9483" max="9728" width="9.6640625" style="9"/>
    <col min="9729" max="9729" width="4.6640625" style="9" customWidth="1"/>
    <col min="9730" max="9730" width="45.6640625" style="9" customWidth="1"/>
    <col min="9731" max="9731" width="18.44140625" style="9" customWidth="1"/>
    <col min="9732" max="9732" width="25.6640625" style="9" customWidth="1"/>
    <col min="9733" max="9733" width="32" style="9" customWidth="1"/>
    <col min="9734" max="9735" width="36.6640625" style="9" customWidth="1"/>
    <col min="9736" max="9737" width="25.6640625" style="9" customWidth="1"/>
    <col min="9738" max="9738" width="4.6640625" style="9" customWidth="1"/>
    <col min="9739" max="9984" width="9.6640625" style="9"/>
    <col min="9985" max="9985" width="4.6640625" style="9" customWidth="1"/>
    <col min="9986" max="9986" width="45.6640625" style="9" customWidth="1"/>
    <col min="9987" max="9987" width="18.44140625" style="9" customWidth="1"/>
    <col min="9988" max="9988" width="25.6640625" style="9" customWidth="1"/>
    <col min="9989" max="9989" width="32" style="9" customWidth="1"/>
    <col min="9990" max="9991" width="36.6640625" style="9" customWidth="1"/>
    <col min="9992" max="9993" width="25.6640625" style="9" customWidth="1"/>
    <col min="9994" max="9994" width="4.6640625" style="9" customWidth="1"/>
    <col min="9995" max="10240" width="9.6640625" style="9"/>
    <col min="10241" max="10241" width="4.6640625" style="9" customWidth="1"/>
    <col min="10242" max="10242" width="45.6640625" style="9" customWidth="1"/>
    <col min="10243" max="10243" width="18.44140625" style="9" customWidth="1"/>
    <col min="10244" max="10244" width="25.6640625" style="9" customWidth="1"/>
    <col min="10245" max="10245" width="32" style="9" customWidth="1"/>
    <col min="10246" max="10247" width="36.6640625" style="9" customWidth="1"/>
    <col min="10248" max="10249" width="25.6640625" style="9" customWidth="1"/>
    <col min="10250" max="10250" width="4.6640625" style="9" customWidth="1"/>
    <col min="10251" max="10496" width="9.6640625" style="9"/>
    <col min="10497" max="10497" width="4.6640625" style="9" customWidth="1"/>
    <col min="10498" max="10498" width="45.6640625" style="9" customWidth="1"/>
    <col min="10499" max="10499" width="18.44140625" style="9" customWidth="1"/>
    <col min="10500" max="10500" width="25.6640625" style="9" customWidth="1"/>
    <col min="10501" max="10501" width="32" style="9" customWidth="1"/>
    <col min="10502" max="10503" width="36.6640625" style="9" customWidth="1"/>
    <col min="10504" max="10505" width="25.6640625" style="9" customWidth="1"/>
    <col min="10506" max="10506" width="4.6640625" style="9" customWidth="1"/>
    <col min="10507" max="10752" width="9.6640625" style="9"/>
    <col min="10753" max="10753" width="4.6640625" style="9" customWidth="1"/>
    <col min="10754" max="10754" width="45.6640625" style="9" customWidth="1"/>
    <col min="10755" max="10755" width="18.44140625" style="9" customWidth="1"/>
    <col min="10756" max="10756" width="25.6640625" style="9" customWidth="1"/>
    <col min="10757" max="10757" width="32" style="9" customWidth="1"/>
    <col min="10758" max="10759" width="36.6640625" style="9" customWidth="1"/>
    <col min="10760" max="10761" width="25.6640625" style="9" customWidth="1"/>
    <col min="10762" max="10762" width="4.6640625" style="9" customWidth="1"/>
    <col min="10763" max="11008" width="9.6640625" style="9"/>
    <col min="11009" max="11009" width="4.6640625" style="9" customWidth="1"/>
    <col min="11010" max="11010" width="45.6640625" style="9" customWidth="1"/>
    <col min="11011" max="11011" width="18.44140625" style="9" customWidth="1"/>
    <col min="11012" max="11012" width="25.6640625" style="9" customWidth="1"/>
    <col min="11013" max="11013" width="32" style="9" customWidth="1"/>
    <col min="11014" max="11015" width="36.6640625" style="9" customWidth="1"/>
    <col min="11016" max="11017" width="25.6640625" style="9" customWidth="1"/>
    <col min="11018" max="11018" width="4.6640625" style="9" customWidth="1"/>
    <col min="11019" max="11264" width="9.6640625" style="9"/>
    <col min="11265" max="11265" width="4.6640625" style="9" customWidth="1"/>
    <col min="11266" max="11266" width="45.6640625" style="9" customWidth="1"/>
    <col min="11267" max="11267" width="18.44140625" style="9" customWidth="1"/>
    <col min="11268" max="11268" width="25.6640625" style="9" customWidth="1"/>
    <col min="11269" max="11269" width="32" style="9" customWidth="1"/>
    <col min="11270" max="11271" width="36.6640625" style="9" customWidth="1"/>
    <col min="11272" max="11273" width="25.6640625" style="9" customWidth="1"/>
    <col min="11274" max="11274" width="4.6640625" style="9" customWidth="1"/>
    <col min="11275" max="11520" width="9.6640625" style="9"/>
    <col min="11521" max="11521" width="4.6640625" style="9" customWidth="1"/>
    <col min="11522" max="11522" width="45.6640625" style="9" customWidth="1"/>
    <col min="11523" max="11523" width="18.44140625" style="9" customWidth="1"/>
    <col min="11524" max="11524" width="25.6640625" style="9" customWidth="1"/>
    <col min="11525" max="11525" width="32" style="9" customWidth="1"/>
    <col min="11526" max="11527" width="36.6640625" style="9" customWidth="1"/>
    <col min="11528" max="11529" width="25.6640625" style="9" customWidth="1"/>
    <col min="11530" max="11530" width="4.6640625" style="9" customWidth="1"/>
    <col min="11531" max="11776" width="9.6640625" style="9"/>
    <col min="11777" max="11777" width="4.6640625" style="9" customWidth="1"/>
    <col min="11778" max="11778" width="45.6640625" style="9" customWidth="1"/>
    <col min="11779" max="11779" width="18.44140625" style="9" customWidth="1"/>
    <col min="11780" max="11780" width="25.6640625" style="9" customWidth="1"/>
    <col min="11781" max="11781" width="32" style="9" customWidth="1"/>
    <col min="11782" max="11783" width="36.6640625" style="9" customWidth="1"/>
    <col min="11784" max="11785" width="25.6640625" style="9" customWidth="1"/>
    <col min="11786" max="11786" width="4.6640625" style="9" customWidth="1"/>
    <col min="11787" max="12032" width="9.6640625" style="9"/>
    <col min="12033" max="12033" width="4.6640625" style="9" customWidth="1"/>
    <col min="12034" max="12034" width="45.6640625" style="9" customWidth="1"/>
    <col min="12035" max="12035" width="18.44140625" style="9" customWidth="1"/>
    <col min="12036" max="12036" width="25.6640625" style="9" customWidth="1"/>
    <col min="12037" max="12037" width="32" style="9" customWidth="1"/>
    <col min="12038" max="12039" width="36.6640625" style="9" customWidth="1"/>
    <col min="12040" max="12041" width="25.6640625" style="9" customWidth="1"/>
    <col min="12042" max="12042" width="4.6640625" style="9" customWidth="1"/>
    <col min="12043" max="12288" width="9.6640625" style="9"/>
    <col min="12289" max="12289" width="4.6640625" style="9" customWidth="1"/>
    <col min="12290" max="12290" width="45.6640625" style="9" customWidth="1"/>
    <col min="12291" max="12291" width="18.44140625" style="9" customWidth="1"/>
    <col min="12292" max="12292" width="25.6640625" style="9" customWidth="1"/>
    <col min="12293" max="12293" width="32" style="9" customWidth="1"/>
    <col min="12294" max="12295" width="36.6640625" style="9" customWidth="1"/>
    <col min="12296" max="12297" width="25.6640625" style="9" customWidth="1"/>
    <col min="12298" max="12298" width="4.6640625" style="9" customWidth="1"/>
    <col min="12299" max="12544" width="9.6640625" style="9"/>
    <col min="12545" max="12545" width="4.6640625" style="9" customWidth="1"/>
    <col min="12546" max="12546" width="45.6640625" style="9" customWidth="1"/>
    <col min="12547" max="12547" width="18.44140625" style="9" customWidth="1"/>
    <col min="12548" max="12548" width="25.6640625" style="9" customWidth="1"/>
    <col min="12549" max="12549" width="32" style="9" customWidth="1"/>
    <col min="12550" max="12551" width="36.6640625" style="9" customWidth="1"/>
    <col min="12552" max="12553" width="25.6640625" style="9" customWidth="1"/>
    <col min="12554" max="12554" width="4.6640625" style="9" customWidth="1"/>
    <col min="12555" max="12800" width="9.6640625" style="9"/>
    <col min="12801" max="12801" width="4.6640625" style="9" customWidth="1"/>
    <col min="12802" max="12802" width="45.6640625" style="9" customWidth="1"/>
    <col min="12803" max="12803" width="18.44140625" style="9" customWidth="1"/>
    <col min="12804" max="12804" width="25.6640625" style="9" customWidth="1"/>
    <col min="12805" max="12805" width="32" style="9" customWidth="1"/>
    <col min="12806" max="12807" width="36.6640625" style="9" customWidth="1"/>
    <col min="12808" max="12809" width="25.6640625" style="9" customWidth="1"/>
    <col min="12810" max="12810" width="4.6640625" style="9" customWidth="1"/>
    <col min="12811" max="13056" width="9.6640625" style="9"/>
    <col min="13057" max="13057" width="4.6640625" style="9" customWidth="1"/>
    <col min="13058" max="13058" width="45.6640625" style="9" customWidth="1"/>
    <col min="13059" max="13059" width="18.44140625" style="9" customWidth="1"/>
    <col min="13060" max="13060" width="25.6640625" style="9" customWidth="1"/>
    <col min="13061" max="13061" width="32" style="9" customWidth="1"/>
    <col min="13062" max="13063" width="36.6640625" style="9" customWidth="1"/>
    <col min="13064" max="13065" width="25.6640625" style="9" customWidth="1"/>
    <col min="13066" max="13066" width="4.6640625" style="9" customWidth="1"/>
    <col min="13067" max="13312" width="9.6640625" style="9"/>
    <col min="13313" max="13313" width="4.6640625" style="9" customWidth="1"/>
    <col min="13314" max="13314" width="45.6640625" style="9" customWidth="1"/>
    <col min="13315" max="13315" width="18.44140625" style="9" customWidth="1"/>
    <col min="13316" max="13316" width="25.6640625" style="9" customWidth="1"/>
    <col min="13317" max="13317" width="32" style="9" customWidth="1"/>
    <col min="13318" max="13319" width="36.6640625" style="9" customWidth="1"/>
    <col min="13320" max="13321" width="25.6640625" style="9" customWidth="1"/>
    <col min="13322" max="13322" width="4.6640625" style="9" customWidth="1"/>
    <col min="13323" max="13568" width="9.6640625" style="9"/>
    <col min="13569" max="13569" width="4.6640625" style="9" customWidth="1"/>
    <col min="13570" max="13570" width="45.6640625" style="9" customWidth="1"/>
    <col min="13571" max="13571" width="18.44140625" style="9" customWidth="1"/>
    <col min="13572" max="13572" width="25.6640625" style="9" customWidth="1"/>
    <col min="13573" max="13573" width="32" style="9" customWidth="1"/>
    <col min="13574" max="13575" width="36.6640625" style="9" customWidth="1"/>
    <col min="13576" max="13577" width="25.6640625" style="9" customWidth="1"/>
    <col min="13578" max="13578" width="4.6640625" style="9" customWidth="1"/>
    <col min="13579" max="13824" width="9.6640625" style="9"/>
    <col min="13825" max="13825" width="4.6640625" style="9" customWidth="1"/>
    <col min="13826" max="13826" width="45.6640625" style="9" customWidth="1"/>
    <col min="13827" max="13827" width="18.44140625" style="9" customWidth="1"/>
    <col min="13828" max="13828" width="25.6640625" style="9" customWidth="1"/>
    <col min="13829" max="13829" width="32" style="9" customWidth="1"/>
    <col min="13830" max="13831" width="36.6640625" style="9" customWidth="1"/>
    <col min="13832" max="13833" width="25.6640625" style="9" customWidth="1"/>
    <col min="13834" max="13834" width="4.6640625" style="9" customWidth="1"/>
    <col min="13835" max="14080" width="9.6640625" style="9"/>
    <col min="14081" max="14081" width="4.6640625" style="9" customWidth="1"/>
    <col min="14082" max="14082" width="45.6640625" style="9" customWidth="1"/>
    <col min="14083" max="14083" width="18.44140625" style="9" customWidth="1"/>
    <col min="14084" max="14084" width="25.6640625" style="9" customWidth="1"/>
    <col min="14085" max="14085" width="32" style="9" customWidth="1"/>
    <col min="14086" max="14087" width="36.6640625" style="9" customWidth="1"/>
    <col min="14088" max="14089" width="25.6640625" style="9" customWidth="1"/>
    <col min="14090" max="14090" width="4.6640625" style="9" customWidth="1"/>
    <col min="14091" max="14336" width="9.6640625" style="9"/>
    <col min="14337" max="14337" width="4.6640625" style="9" customWidth="1"/>
    <col min="14338" max="14338" width="45.6640625" style="9" customWidth="1"/>
    <col min="14339" max="14339" width="18.44140625" style="9" customWidth="1"/>
    <col min="14340" max="14340" width="25.6640625" style="9" customWidth="1"/>
    <col min="14341" max="14341" width="32" style="9" customWidth="1"/>
    <col min="14342" max="14343" width="36.6640625" style="9" customWidth="1"/>
    <col min="14344" max="14345" width="25.6640625" style="9" customWidth="1"/>
    <col min="14346" max="14346" width="4.6640625" style="9" customWidth="1"/>
    <col min="14347" max="14592" width="9.6640625" style="9"/>
    <col min="14593" max="14593" width="4.6640625" style="9" customWidth="1"/>
    <col min="14594" max="14594" width="45.6640625" style="9" customWidth="1"/>
    <col min="14595" max="14595" width="18.44140625" style="9" customWidth="1"/>
    <col min="14596" max="14596" width="25.6640625" style="9" customWidth="1"/>
    <col min="14597" max="14597" width="32" style="9" customWidth="1"/>
    <col min="14598" max="14599" width="36.6640625" style="9" customWidth="1"/>
    <col min="14600" max="14601" width="25.6640625" style="9" customWidth="1"/>
    <col min="14602" max="14602" width="4.6640625" style="9" customWidth="1"/>
    <col min="14603" max="14848" width="9.6640625" style="9"/>
    <col min="14849" max="14849" width="4.6640625" style="9" customWidth="1"/>
    <col min="14850" max="14850" width="45.6640625" style="9" customWidth="1"/>
    <col min="14851" max="14851" width="18.44140625" style="9" customWidth="1"/>
    <col min="14852" max="14852" width="25.6640625" style="9" customWidth="1"/>
    <col min="14853" max="14853" width="32" style="9" customWidth="1"/>
    <col min="14854" max="14855" width="36.6640625" style="9" customWidth="1"/>
    <col min="14856" max="14857" width="25.6640625" style="9" customWidth="1"/>
    <col min="14858" max="14858" width="4.6640625" style="9" customWidth="1"/>
    <col min="14859" max="15104" width="9.6640625" style="9"/>
    <col min="15105" max="15105" width="4.6640625" style="9" customWidth="1"/>
    <col min="15106" max="15106" width="45.6640625" style="9" customWidth="1"/>
    <col min="15107" max="15107" width="18.44140625" style="9" customWidth="1"/>
    <col min="15108" max="15108" width="25.6640625" style="9" customWidth="1"/>
    <col min="15109" max="15109" width="32" style="9" customWidth="1"/>
    <col min="15110" max="15111" width="36.6640625" style="9" customWidth="1"/>
    <col min="15112" max="15113" width="25.6640625" style="9" customWidth="1"/>
    <col min="15114" max="15114" width="4.6640625" style="9" customWidth="1"/>
    <col min="15115" max="15360" width="9.6640625" style="9"/>
    <col min="15361" max="15361" width="4.6640625" style="9" customWidth="1"/>
    <col min="15362" max="15362" width="45.6640625" style="9" customWidth="1"/>
    <col min="15363" max="15363" width="18.44140625" style="9" customWidth="1"/>
    <col min="15364" max="15364" width="25.6640625" style="9" customWidth="1"/>
    <col min="15365" max="15365" width="32" style="9" customWidth="1"/>
    <col min="15366" max="15367" width="36.6640625" style="9" customWidth="1"/>
    <col min="15368" max="15369" width="25.6640625" style="9" customWidth="1"/>
    <col min="15370" max="15370" width="4.6640625" style="9" customWidth="1"/>
    <col min="15371" max="15616" width="9.6640625" style="9"/>
    <col min="15617" max="15617" width="4.6640625" style="9" customWidth="1"/>
    <col min="15618" max="15618" width="45.6640625" style="9" customWidth="1"/>
    <col min="15619" max="15619" width="18.44140625" style="9" customWidth="1"/>
    <col min="15620" max="15620" width="25.6640625" style="9" customWidth="1"/>
    <col min="15621" max="15621" width="32" style="9" customWidth="1"/>
    <col min="15622" max="15623" width="36.6640625" style="9" customWidth="1"/>
    <col min="15624" max="15625" width="25.6640625" style="9" customWidth="1"/>
    <col min="15626" max="15626" width="4.6640625" style="9" customWidth="1"/>
    <col min="15627" max="15872" width="9.6640625" style="9"/>
    <col min="15873" max="15873" width="4.6640625" style="9" customWidth="1"/>
    <col min="15874" max="15874" width="45.6640625" style="9" customWidth="1"/>
    <col min="15875" max="15875" width="18.44140625" style="9" customWidth="1"/>
    <col min="15876" max="15876" width="25.6640625" style="9" customWidth="1"/>
    <col min="15877" max="15877" width="32" style="9" customWidth="1"/>
    <col min="15878" max="15879" width="36.6640625" style="9" customWidth="1"/>
    <col min="15880" max="15881" width="25.6640625" style="9" customWidth="1"/>
    <col min="15882" max="15882" width="4.6640625" style="9" customWidth="1"/>
    <col min="15883" max="16128" width="9.6640625" style="9"/>
    <col min="16129" max="16129" width="4.6640625" style="9" customWidth="1"/>
    <col min="16130" max="16130" width="45.6640625" style="9" customWidth="1"/>
    <col min="16131" max="16131" width="18.44140625" style="9" customWidth="1"/>
    <col min="16132" max="16132" width="25.6640625" style="9" customWidth="1"/>
    <col min="16133" max="16133" width="32" style="9" customWidth="1"/>
    <col min="16134" max="16135" width="36.6640625" style="9" customWidth="1"/>
    <col min="16136" max="16137" width="25.6640625" style="9" customWidth="1"/>
    <col min="16138" max="16138" width="4.6640625" style="9" customWidth="1"/>
    <col min="16139" max="16384" width="9.6640625" style="9"/>
  </cols>
  <sheetData>
    <row r="1" spans="1:10">
      <c r="A1" s="43" t="s">
        <v>1804</v>
      </c>
      <c r="B1" s="44"/>
      <c r="C1" s="46" t="s">
        <v>3296</v>
      </c>
      <c r="D1" s="59" t="s">
        <v>1806</v>
      </c>
      <c r="E1" s="485" t="s">
        <v>1807</v>
      </c>
      <c r="F1" s="43" t="s">
        <v>1804</v>
      </c>
      <c r="G1" s="59" t="s">
        <v>3296</v>
      </c>
      <c r="H1" s="486" t="s">
        <v>1806</v>
      </c>
      <c r="I1" s="59" t="s">
        <v>1807</v>
      </c>
      <c r="J1" s="60"/>
    </row>
    <row r="2" spans="1:10">
      <c r="A2" s="2908"/>
      <c r="B2" s="65"/>
      <c r="C2" s="30" t="s">
        <v>1728</v>
      </c>
      <c r="D2" s="57" t="s">
        <v>1809</v>
      </c>
      <c r="E2" s="49"/>
      <c r="F2" s="2908"/>
      <c r="G2" s="57" t="s">
        <v>1728</v>
      </c>
      <c r="H2" s="57" t="s">
        <v>1809</v>
      </c>
      <c r="I2" s="896"/>
      <c r="J2" s="39"/>
    </row>
    <row r="3" spans="1:10" ht="15" customHeight="1">
      <c r="A3" s="2908" t="str">
        <f>'Data Sheet'!$C$25</f>
        <v>Orange &amp; Rockland Utilities, Inc</v>
      </c>
      <c r="B3" s="116"/>
      <c r="C3" s="38" t="s">
        <v>1730</v>
      </c>
      <c r="D3" s="1603" t="str">
        <f>'Data Sheet'!$C$40</f>
        <v>April 30, 2017</v>
      </c>
      <c r="E3" s="1604" t="str">
        <f>'Data Sheet'!$C$38</f>
        <v>December 31, 2016</v>
      </c>
      <c r="F3" s="2908" t="str">
        <f>'Data Sheet'!$C$25</f>
        <v>Orange &amp; Rockland Utilities, Inc</v>
      </c>
      <c r="G3" s="117" t="s">
        <v>1730</v>
      </c>
      <c r="H3" s="1603" t="str">
        <f>'Data Sheet'!$C$40</f>
        <v>April 30, 2017</v>
      </c>
      <c r="I3" s="1604" t="str">
        <f>'Data Sheet'!$C$38</f>
        <v>December 31, 2016</v>
      </c>
      <c r="J3" s="133"/>
    </row>
    <row r="4" spans="1:10" ht="15" customHeight="1">
      <c r="A4" s="487" t="s">
        <v>1468</v>
      </c>
      <c r="B4" s="488"/>
      <c r="C4" s="488"/>
      <c r="D4" s="488"/>
      <c r="E4" s="489"/>
      <c r="F4" s="487" t="s">
        <v>1469</v>
      </c>
      <c r="G4" s="233"/>
      <c r="H4" s="488"/>
      <c r="I4" s="488"/>
      <c r="J4" s="489"/>
    </row>
    <row r="5" spans="1:10">
      <c r="A5" s="34"/>
      <c r="B5" s="30"/>
      <c r="C5" s="30"/>
      <c r="D5" s="30"/>
      <c r="E5" s="39"/>
      <c r="F5" s="490"/>
      <c r="G5" s="491"/>
      <c r="H5" s="491"/>
      <c r="I5" s="491"/>
      <c r="J5" s="162"/>
    </row>
    <row r="6" spans="1:10">
      <c r="A6" s="34"/>
      <c r="B6" s="30"/>
      <c r="C6" s="30"/>
      <c r="E6" s="39"/>
      <c r="F6" s="34"/>
      <c r="G6" s="30"/>
      <c r="H6" s="30"/>
      <c r="I6" s="30"/>
      <c r="J6" s="39"/>
    </row>
    <row r="7" spans="1:10" ht="18">
      <c r="A7" s="72"/>
      <c r="B7" s="1421" t="s">
        <v>3982</v>
      </c>
      <c r="C7" s="1421"/>
      <c r="D7" s="492" t="s">
        <v>4371</v>
      </c>
      <c r="E7" s="39"/>
      <c r="F7" s="2653" t="s">
        <v>3989</v>
      </c>
      <c r="G7" s="2654"/>
      <c r="H7" s="492" t="s">
        <v>3991</v>
      </c>
      <c r="I7" s="492"/>
      <c r="J7" s="39"/>
    </row>
    <row r="8" spans="1:10" ht="18">
      <c r="A8" s="72"/>
      <c r="B8" s="1421" t="s">
        <v>3983</v>
      </c>
      <c r="C8" s="1421"/>
      <c r="D8" s="492" t="s">
        <v>4372</v>
      </c>
      <c r="E8" s="39"/>
      <c r="F8" s="2653" t="s">
        <v>3984</v>
      </c>
      <c r="G8" s="2654"/>
      <c r="H8" s="492" t="s">
        <v>1470</v>
      </c>
      <c r="I8" s="492"/>
      <c r="J8" s="39"/>
    </row>
    <row r="9" spans="1:10" ht="18">
      <c r="A9" s="72"/>
      <c r="B9" s="1421" t="s">
        <v>4373</v>
      </c>
      <c r="C9" s="1421"/>
      <c r="D9" s="492" t="s">
        <v>4374</v>
      </c>
      <c r="E9" s="39"/>
      <c r="F9" s="493" t="s">
        <v>3990</v>
      </c>
      <c r="G9" s="492"/>
      <c r="H9" s="492" t="s">
        <v>1471</v>
      </c>
      <c r="I9" s="492"/>
      <c r="J9" s="39"/>
    </row>
    <row r="10" spans="1:10" ht="18">
      <c r="A10" s="72"/>
      <c r="B10" s="1421" t="s">
        <v>4375</v>
      </c>
      <c r="C10" s="1421"/>
      <c r="D10" s="492" t="s">
        <v>4376</v>
      </c>
      <c r="E10" s="39"/>
      <c r="F10" s="493" t="s">
        <v>3985</v>
      </c>
      <c r="G10" s="492"/>
      <c r="H10" s="492" t="s">
        <v>4377</v>
      </c>
      <c r="I10" s="492"/>
      <c r="J10" s="39"/>
    </row>
    <row r="11" spans="1:10" ht="18">
      <c r="A11" s="72"/>
      <c r="B11" s="492" t="s">
        <v>4378</v>
      </c>
      <c r="C11" s="30"/>
      <c r="D11" s="492" t="s">
        <v>4379</v>
      </c>
      <c r="E11" s="39"/>
      <c r="F11" s="493" t="s">
        <v>3986</v>
      </c>
      <c r="G11" s="492"/>
      <c r="H11" s="492" t="s">
        <v>266</v>
      </c>
      <c r="I11" s="492"/>
      <c r="J11" s="39"/>
    </row>
    <row r="12" spans="1:10" ht="18">
      <c r="A12" s="72"/>
      <c r="B12" s="492" t="s">
        <v>4380</v>
      </c>
      <c r="C12" s="30"/>
      <c r="D12" s="492" t="s">
        <v>4381</v>
      </c>
      <c r="E12" s="39"/>
      <c r="F12" s="493" t="s">
        <v>3987</v>
      </c>
      <c r="G12" s="492"/>
      <c r="H12" s="492" t="s">
        <v>3992</v>
      </c>
      <c r="I12" s="492"/>
      <c r="J12" s="39"/>
    </row>
    <row r="13" spans="1:10" ht="18">
      <c r="A13" s="72"/>
      <c r="B13" s="492" t="s">
        <v>4382</v>
      </c>
      <c r="C13" s="30"/>
      <c r="D13" s="492" t="s">
        <v>4383</v>
      </c>
      <c r="E13" s="39"/>
      <c r="F13" s="493" t="s">
        <v>3988</v>
      </c>
      <c r="G13" s="492"/>
      <c r="H13" s="492" t="s">
        <v>268</v>
      </c>
      <c r="I13" s="492"/>
      <c r="J13" s="39"/>
    </row>
    <row r="14" spans="1:10" ht="18">
      <c r="A14" s="72"/>
      <c r="B14" s="492" t="s">
        <v>4384</v>
      </c>
      <c r="C14" s="30"/>
      <c r="D14" s="492" t="s">
        <v>268</v>
      </c>
      <c r="E14" s="39"/>
      <c r="F14" s="493" t="s">
        <v>267</v>
      </c>
      <c r="G14" s="492"/>
      <c r="H14" s="492"/>
      <c r="I14" s="492"/>
      <c r="J14" s="39"/>
    </row>
    <row r="15" spans="1:10" ht="18">
      <c r="A15" s="72"/>
      <c r="B15" s="492" t="s">
        <v>4385</v>
      </c>
      <c r="C15" s="30"/>
      <c r="D15" s="492"/>
      <c r="E15" s="39"/>
      <c r="F15" s="493"/>
      <c r="G15" s="492"/>
      <c r="H15" s="492"/>
      <c r="I15" s="492"/>
      <c r="J15" s="39"/>
    </row>
    <row r="16" spans="1:10">
      <c r="A16" s="34"/>
      <c r="D16" s="30"/>
      <c r="E16" s="39"/>
      <c r="F16" s="34"/>
      <c r="G16" s="30"/>
      <c r="H16" s="30"/>
      <c r="I16" s="30"/>
      <c r="J16" s="39"/>
    </row>
    <row r="17" spans="1:10">
      <c r="A17" s="37"/>
      <c r="B17" s="38"/>
      <c r="C17" s="38"/>
      <c r="D17" s="32"/>
      <c r="E17" s="33"/>
      <c r="F17" s="37"/>
      <c r="G17" s="38"/>
      <c r="H17" s="38"/>
      <c r="I17" s="38"/>
      <c r="J17" s="133"/>
    </row>
    <row r="18" spans="1:10">
      <c r="A18" s="490"/>
      <c r="B18" s="491"/>
      <c r="C18" s="491"/>
      <c r="D18" s="494" t="s">
        <v>269</v>
      </c>
      <c r="E18" s="489"/>
      <c r="F18" s="232" t="s">
        <v>270</v>
      </c>
      <c r="G18" s="488"/>
      <c r="H18" s="494" t="s">
        <v>271</v>
      </c>
      <c r="I18" s="488"/>
      <c r="J18" s="211"/>
    </row>
    <row r="19" spans="1:10">
      <c r="A19" s="648" t="s">
        <v>1733</v>
      </c>
      <c r="B19" s="163" t="s">
        <v>272</v>
      </c>
      <c r="C19" s="30"/>
      <c r="D19" s="2457" t="s">
        <v>273</v>
      </c>
      <c r="E19" s="175" t="s">
        <v>274</v>
      </c>
      <c r="F19" s="648" t="s">
        <v>273</v>
      </c>
      <c r="G19" s="2457" t="s">
        <v>275</v>
      </c>
      <c r="H19" s="2457" t="s">
        <v>276</v>
      </c>
      <c r="I19" s="2457" t="s">
        <v>277</v>
      </c>
      <c r="J19" s="49" t="s">
        <v>1733</v>
      </c>
    </row>
    <row r="20" spans="1:10">
      <c r="A20" s="34"/>
      <c r="B20" s="30"/>
      <c r="C20" s="30"/>
      <c r="D20" s="2457"/>
      <c r="E20" s="175" t="s">
        <v>180</v>
      </c>
      <c r="F20" s="34"/>
      <c r="G20" s="57"/>
      <c r="H20" s="57"/>
      <c r="I20" s="57"/>
      <c r="J20" s="49"/>
    </row>
    <row r="21" spans="1:10">
      <c r="A21" s="658" t="s">
        <v>1736</v>
      </c>
      <c r="B21" s="199" t="s">
        <v>3026</v>
      </c>
      <c r="C21" s="38"/>
      <c r="D21" s="156" t="s">
        <v>3027</v>
      </c>
      <c r="E21" s="176" t="s">
        <v>3028</v>
      </c>
      <c r="F21" s="658" t="s">
        <v>3029</v>
      </c>
      <c r="G21" s="156" t="s">
        <v>2353</v>
      </c>
      <c r="H21" s="156" t="s">
        <v>2354</v>
      </c>
      <c r="I21" s="156" t="s">
        <v>2355</v>
      </c>
      <c r="J21" s="134" t="s">
        <v>1736</v>
      </c>
    </row>
    <row r="22" spans="1:10">
      <c r="A22" s="495">
        <v>1</v>
      </c>
      <c r="B22" s="659" t="s">
        <v>278</v>
      </c>
      <c r="C22" s="497"/>
      <c r="D22" s="498"/>
      <c r="E22" s="499"/>
      <c r="F22" s="500"/>
      <c r="G22" s="501"/>
      <c r="H22" s="501"/>
      <c r="I22" s="501"/>
      <c r="J22" s="2663">
        <v>1</v>
      </c>
    </row>
    <row r="23" spans="1:10">
      <c r="A23" s="495">
        <v>2</v>
      </c>
      <c r="B23" s="2780" t="s">
        <v>4361</v>
      </c>
      <c r="C23" s="2655"/>
      <c r="D23" s="498"/>
      <c r="E23" s="499"/>
      <c r="F23" s="500"/>
      <c r="G23" s="501"/>
      <c r="H23" s="501"/>
      <c r="I23" s="501"/>
      <c r="J23" s="2663">
        <v>2</v>
      </c>
    </row>
    <row r="24" spans="1:10">
      <c r="A24" s="495">
        <v>3</v>
      </c>
      <c r="B24" s="2656" t="s">
        <v>279</v>
      </c>
      <c r="C24" s="2655"/>
      <c r="D24" s="2657">
        <v>268500645</v>
      </c>
      <c r="E24" s="2658">
        <v>269928678</v>
      </c>
      <c r="F24" s="2659">
        <v>1683233</v>
      </c>
      <c r="G24" s="2660">
        <v>1662539</v>
      </c>
      <c r="H24" s="2660">
        <v>197833</v>
      </c>
      <c r="I24" s="2660">
        <v>196463</v>
      </c>
      <c r="J24" s="2663">
        <v>3</v>
      </c>
    </row>
    <row r="25" spans="1:10">
      <c r="A25" s="495">
        <v>4</v>
      </c>
      <c r="B25" s="2656" t="s">
        <v>280</v>
      </c>
      <c r="C25" s="2655"/>
      <c r="D25" s="498"/>
      <c r="E25" s="499"/>
      <c r="F25" s="500"/>
      <c r="G25" s="501"/>
      <c r="H25" s="501"/>
      <c r="I25" s="501"/>
      <c r="J25" s="2663">
        <v>4</v>
      </c>
    </row>
    <row r="26" spans="1:10">
      <c r="A26" s="495">
        <v>5</v>
      </c>
      <c r="B26" s="2656" t="s">
        <v>4362</v>
      </c>
      <c r="C26" s="2655"/>
      <c r="D26" s="2657">
        <v>146419681</v>
      </c>
      <c r="E26" s="2658">
        <v>151517169</v>
      </c>
      <c r="F26" s="2659">
        <v>1880901</v>
      </c>
      <c r="G26" s="2660">
        <v>1861036</v>
      </c>
      <c r="H26" s="2660">
        <v>30992</v>
      </c>
      <c r="I26" s="2660">
        <v>30795</v>
      </c>
      <c r="J26" s="2663">
        <v>5</v>
      </c>
    </row>
    <row r="27" spans="1:10">
      <c r="A27" s="495">
        <v>6</v>
      </c>
      <c r="B27" s="2656" t="s">
        <v>4363</v>
      </c>
      <c r="C27" s="2655"/>
      <c r="D27" s="2657">
        <v>16128885</v>
      </c>
      <c r="E27" s="2658">
        <v>15005282</v>
      </c>
      <c r="F27" s="2659">
        <v>401768</v>
      </c>
      <c r="G27" s="2660">
        <v>388360</v>
      </c>
      <c r="H27" s="2660">
        <v>30992</v>
      </c>
      <c r="I27" s="2660">
        <v>127</v>
      </c>
      <c r="J27" s="2663">
        <v>6</v>
      </c>
    </row>
    <row r="28" spans="1:10">
      <c r="A28" s="495">
        <v>7</v>
      </c>
      <c r="B28" s="496" t="s">
        <v>281</v>
      </c>
      <c r="C28" s="497"/>
      <c r="D28" s="504">
        <v>5767114.8500000006</v>
      </c>
      <c r="E28" s="506">
        <v>6167683.0999999996</v>
      </c>
      <c r="F28" s="503">
        <v>22302</v>
      </c>
      <c r="G28" s="504">
        <v>22430</v>
      </c>
      <c r="H28" s="504">
        <v>130</v>
      </c>
      <c r="I28" s="504">
        <v>579</v>
      </c>
      <c r="J28" s="2663">
        <v>7</v>
      </c>
    </row>
    <row r="29" spans="1:10">
      <c r="A29" s="495">
        <v>8</v>
      </c>
      <c r="B29" s="496" t="s">
        <v>282</v>
      </c>
      <c r="C29" s="497"/>
      <c r="D29" s="504">
        <v>6671887.8499999987</v>
      </c>
      <c r="E29" s="506">
        <v>8110178</v>
      </c>
      <c r="F29" s="503">
        <v>93315</v>
      </c>
      <c r="G29" s="504">
        <v>93963</v>
      </c>
      <c r="H29" s="504">
        <v>576</v>
      </c>
      <c r="I29" s="504">
        <v>1</v>
      </c>
      <c r="J29" s="2663">
        <v>8</v>
      </c>
    </row>
    <row r="30" spans="1:10">
      <c r="A30" s="495">
        <v>9</v>
      </c>
      <c r="B30" s="496" t="s">
        <v>1425</v>
      </c>
      <c r="C30" s="497"/>
      <c r="D30" s="504">
        <v>0</v>
      </c>
      <c r="E30" s="506">
        <v>0</v>
      </c>
      <c r="F30" s="503">
        <v>0</v>
      </c>
      <c r="G30" s="504">
        <v>0</v>
      </c>
      <c r="H30" s="504">
        <v>2</v>
      </c>
      <c r="I30" s="504">
        <v>0</v>
      </c>
      <c r="J30" s="2663">
        <v>9</v>
      </c>
    </row>
    <row r="31" spans="1:10">
      <c r="A31" s="495">
        <v>10</v>
      </c>
      <c r="B31" s="496" t="s">
        <v>1426</v>
      </c>
      <c r="C31" s="497"/>
      <c r="D31" s="504">
        <v>0</v>
      </c>
      <c r="E31" s="506">
        <v>0</v>
      </c>
      <c r="F31" s="503">
        <v>0</v>
      </c>
      <c r="G31" s="504">
        <v>0</v>
      </c>
      <c r="H31" s="504">
        <v>0</v>
      </c>
      <c r="I31" s="504">
        <v>0</v>
      </c>
      <c r="J31" s="2663">
        <v>10</v>
      </c>
    </row>
    <row r="32" spans="1:10">
      <c r="A32" s="495">
        <v>11</v>
      </c>
      <c r="B32" s="496" t="s">
        <v>2746</v>
      </c>
      <c r="C32" s="497"/>
      <c r="D32" s="504">
        <f>+D24+D26+D27+D28+D29</f>
        <v>443488213.70000005</v>
      </c>
      <c r="E32" s="506">
        <f>+E24+E26+E27+E28+E29</f>
        <v>450728990.10000002</v>
      </c>
      <c r="F32" s="503">
        <v>4081518</v>
      </c>
      <c r="G32" s="504">
        <v>4028328</v>
      </c>
      <c r="H32" s="504">
        <f>SUM(H24:H31)</f>
        <v>260525</v>
      </c>
      <c r="I32" s="504">
        <v>227965</v>
      </c>
      <c r="J32" s="2663">
        <v>11</v>
      </c>
    </row>
    <row r="33" spans="1:10">
      <c r="A33" s="495">
        <v>12</v>
      </c>
      <c r="B33" s="496" t="s">
        <v>2747</v>
      </c>
      <c r="C33" s="497"/>
      <c r="D33" s="504">
        <v>20862616</v>
      </c>
      <c r="E33" s="506">
        <v>32390550.509107899</v>
      </c>
      <c r="F33" s="503">
        <v>234057</v>
      </c>
      <c r="G33" s="504">
        <v>387512</v>
      </c>
      <c r="H33" s="504">
        <v>3</v>
      </c>
      <c r="I33" s="504">
        <v>0</v>
      </c>
      <c r="J33" s="2663">
        <v>12</v>
      </c>
    </row>
    <row r="34" spans="1:10">
      <c r="A34" s="495">
        <v>13</v>
      </c>
      <c r="B34" s="496" t="s">
        <v>2748</v>
      </c>
      <c r="C34" s="497"/>
      <c r="E34" s="506">
        <v>483119541</v>
      </c>
      <c r="F34" s="503">
        <v>0</v>
      </c>
      <c r="G34" s="504">
        <v>4415840</v>
      </c>
      <c r="H34" s="504">
        <f>SUM(H32:H33)</f>
        <v>260528</v>
      </c>
      <c r="I34" s="504">
        <v>3</v>
      </c>
      <c r="J34" s="2663">
        <v>13</v>
      </c>
    </row>
    <row r="35" spans="1:10">
      <c r="A35" s="495">
        <v>14</v>
      </c>
      <c r="B35" s="496" t="s">
        <v>2749</v>
      </c>
      <c r="C35" s="497"/>
      <c r="D35" s="504"/>
      <c r="E35" s="506">
        <v>0</v>
      </c>
      <c r="F35" s="503">
        <v>0</v>
      </c>
      <c r="G35" s="504">
        <v>0</v>
      </c>
      <c r="H35" s="504">
        <v>0</v>
      </c>
      <c r="I35" s="504">
        <v>0</v>
      </c>
      <c r="J35" s="2663">
        <v>14</v>
      </c>
    </row>
    <row r="36" spans="1:10">
      <c r="A36" s="495">
        <v>15</v>
      </c>
      <c r="B36" s="496" t="s">
        <v>2750</v>
      </c>
      <c r="C36" s="497"/>
      <c r="D36" s="2660">
        <f>SUM(D32:D33)</f>
        <v>464350829.70000005</v>
      </c>
      <c r="E36" s="506">
        <f>SUM(E32:E33)</f>
        <v>483119540.60910791</v>
      </c>
      <c r="F36" s="503">
        <f>SUM(F32:F33)</f>
        <v>4315575</v>
      </c>
      <c r="G36" s="504">
        <f>SUM(G32:G33)</f>
        <v>4415840</v>
      </c>
      <c r="H36" s="504">
        <f>SUM(H32:H33)</f>
        <v>260528</v>
      </c>
      <c r="I36" s="504">
        <f>SUM(I32:I35)</f>
        <v>227968</v>
      </c>
      <c r="J36" s="2663">
        <v>15</v>
      </c>
    </row>
    <row r="37" spans="1:10">
      <c r="A37" s="495">
        <v>16</v>
      </c>
      <c r="B37" s="2781" t="s">
        <v>4686</v>
      </c>
      <c r="C37" s="497"/>
      <c r="D37" s="501"/>
      <c r="E37" s="505"/>
      <c r="F37" s="2206"/>
      <c r="G37" s="2207"/>
      <c r="H37" s="2207"/>
      <c r="I37" s="2207"/>
      <c r="J37" s="2663">
        <v>16</v>
      </c>
    </row>
    <row r="38" spans="1:10">
      <c r="A38" s="495">
        <v>17</v>
      </c>
      <c r="B38" s="496" t="s">
        <v>2751</v>
      </c>
      <c r="C38" s="497"/>
      <c r="D38" s="504"/>
      <c r="E38" s="506"/>
      <c r="F38" s="2206"/>
      <c r="G38" s="2207"/>
      <c r="H38" s="2207"/>
      <c r="I38" s="2207"/>
      <c r="J38" s="2663">
        <v>17</v>
      </c>
    </row>
    <row r="39" spans="1:10">
      <c r="A39" s="495">
        <v>18</v>
      </c>
      <c r="B39" s="496" t="s">
        <v>2752</v>
      </c>
      <c r="C39" s="497"/>
      <c r="D39" s="504">
        <v>1212176.83</v>
      </c>
      <c r="E39" s="506">
        <v>987230</v>
      </c>
      <c r="F39" s="2206"/>
      <c r="G39" s="2207"/>
      <c r="H39" s="2207"/>
      <c r="I39" s="2207"/>
      <c r="J39" s="2663">
        <v>18</v>
      </c>
    </row>
    <row r="40" spans="1:10">
      <c r="A40" s="495">
        <v>19</v>
      </c>
      <c r="B40" s="496" t="s">
        <v>2753</v>
      </c>
      <c r="C40" s="497"/>
      <c r="D40" s="504">
        <v>0</v>
      </c>
      <c r="E40" s="506">
        <v>0</v>
      </c>
      <c r="F40" s="2206"/>
      <c r="G40" s="2207"/>
      <c r="H40" s="2207"/>
      <c r="I40" s="2207"/>
      <c r="J40" s="2663">
        <v>19</v>
      </c>
    </row>
    <row r="41" spans="1:10">
      <c r="A41" s="495">
        <v>20</v>
      </c>
      <c r="B41" s="496" t="s">
        <v>2754</v>
      </c>
      <c r="C41" s="497"/>
      <c r="D41" s="504">
        <v>7398925.6600000001</v>
      </c>
      <c r="E41" s="506">
        <v>8630713</v>
      </c>
      <c r="F41" s="2206"/>
      <c r="G41" s="2207"/>
      <c r="H41" s="2207"/>
      <c r="I41" s="2207"/>
      <c r="J41" s="2663">
        <v>20</v>
      </c>
    </row>
    <row r="42" spans="1:10">
      <c r="A42" s="495">
        <v>21</v>
      </c>
      <c r="B42" s="496" t="s">
        <v>2755</v>
      </c>
      <c r="C42" s="497"/>
      <c r="D42" s="504">
        <v>0</v>
      </c>
      <c r="E42" s="506">
        <v>0</v>
      </c>
      <c r="F42" s="2206"/>
      <c r="G42" s="2207"/>
      <c r="H42" s="2207"/>
      <c r="I42" s="2207"/>
      <c r="J42" s="2663">
        <v>21</v>
      </c>
    </row>
    <row r="43" spans="1:10">
      <c r="A43" s="495">
        <v>22</v>
      </c>
      <c r="B43" s="496" t="s">
        <v>2756</v>
      </c>
      <c r="C43" s="497"/>
      <c r="D43" s="504">
        <v>-3972903.44</v>
      </c>
      <c r="E43" s="506">
        <v>3928815</v>
      </c>
      <c r="F43" s="2206"/>
      <c r="G43" s="2207"/>
      <c r="H43" s="2207"/>
      <c r="I43" s="2207"/>
      <c r="J43" s="2663">
        <v>22</v>
      </c>
    </row>
    <row r="44" spans="1:10">
      <c r="A44" s="495">
        <v>23</v>
      </c>
      <c r="B44" s="2656" t="s">
        <v>3979</v>
      </c>
      <c r="C44" s="2655"/>
      <c r="D44" s="2660"/>
      <c r="E44" s="2658"/>
      <c r="F44" s="2660"/>
      <c r="G44" s="2660"/>
      <c r="H44" s="2660"/>
      <c r="I44" s="2660"/>
      <c r="J44" s="2663">
        <v>23</v>
      </c>
    </row>
    <row r="45" spans="1:10">
      <c r="A45" s="495">
        <v>24</v>
      </c>
      <c r="B45" s="2656" t="s">
        <v>4957</v>
      </c>
      <c r="C45" s="2655"/>
      <c r="D45" s="2813">
        <v>175769035.15999997</v>
      </c>
      <c r="E45" s="2814">
        <v>174593941.77000001</v>
      </c>
      <c r="F45" s="2813">
        <v>2514072984</v>
      </c>
      <c r="G45" s="2813">
        <v>2545618075</v>
      </c>
      <c r="H45" s="2813">
        <v>87427</v>
      </c>
      <c r="I45" s="2813">
        <v>90984</v>
      </c>
      <c r="J45" s="2663">
        <v>24</v>
      </c>
    </row>
    <row r="46" spans="1:10">
      <c r="A46" s="495">
        <v>25</v>
      </c>
      <c r="B46" s="2656" t="s">
        <v>4364</v>
      </c>
      <c r="C46" s="2655"/>
      <c r="D46" s="2657">
        <v>0</v>
      </c>
      <c r="E46" s="2658">
        <v>0</v>
      </c>
      <c r="F46" s="2659">
        <v>0</v>
      </c>
      <c r="G46" s="2660">
        <v>0</v>
      </c>
      <c r="H46" s="2660">
        <v>0</v>
      </c>
      <c r="I46" s="2660">
        <v>0</v>
      </c>
      <c r="J46" s="2663">
        <v>25</v>
      </c>
    </row>
    <row r="47" spans="1:10">
      <c r="A47" s="495">
        <v>26</v>
      </c>
      <c r="B47" s="2656" t="s">
        <v>4365</v>
      </c>
      <c r="C47" s="2655"/>
      <c r="D47" s="498"/>
      <c r="E47" s="499"/>
      <c r="F47" s="500"/>
      <c r="G47" s="501"/>
      <c r="H47" s="501"/>
      <c r="I47" s="501"/>
      <c r="J47" s="2663">
        <v>26</v>
      </c>
    </row>
    <row r="48" spans="1:10">
      <c r="A48" s="495">
        <v>27</v>
      </c>
      <c r="B48" s="2656" t="s">
        <v>4366</v>
      </c>
      <c r="C48" s="2655"/>
      <c r="D48" s="2657">
        <v>0</v>
      </c>
      <c r="E48" s="2658">
        <v>0</v>
      </c>
      <c r="F48" s="2659">
        <v>0</v>
      </c>
      <c r="G48" s="2660">
        <v>0</v>
      </c>
      <c r="H48" s="2660">
        <v>0</v>
      </c>
      <c r="I48" s="2660">
        <v>0</v>
      </c>
      <c r="J48" s="2663">
        <v>27</v>
      </c>
    </row>
    <row r="49" spans="1:10">
      <c r="A49" s="495">
        <v>28</v>
      </c>
      <c r="B49" s="2656" t="s">
        <v>4367</v>
      </c>
      <c r="C49" s="2655"/>
      <c r="D49" s="2657">
        <v>0</v>
      </c>
      <c r="E49" s="2658">
        <v>0</v>
      </c>
      <c r="F49" s="2659">
        <v>0</v>
      </c>
      <c r="G49" s="2660">
        <v>0</v>
      </c>
      <c r="H49" s="2660">
        <v>55</v>
      </c>
      <c r="I49" s="2660">
        <v>0</v>
      </c>
      <c r="J49" s="2663">
        <v>28</v>
      </c>
    </row>
    <row r="50" spans="1:10">
      <c r="A50" s="495">
        <v>29</v>
      </c>
      <c r="B50" s="2656" t="s">
        <v>4958</v>
      </c>
      <c r="C50" s="2655"/>
      <c r="D50" s="2657">
        <v>0</v>
      </c>
      <c r="E50" s="2658">
        <v>0</v>
      </c>
      <c r="F50" s="2659">
        <v>0</v>
      </c>
      <c r="G50" s="2660">
        <v>0</v>
      </c>
      <c r="H50" s="2660">
        <v>0</v>
      </c>
      <c r="I50" s="2660">
        <v>0</v>
      </c>
      <c r="J50" s="2663">
        <v>29</v>
      </c>
    </row>
    <row r="51" spans="1:10">
      <c r="A51" s="495">
        <v>30</v>
      </c>
      <c r="B51" s="2656" t="s">
        <v>4959</v>
      </c>
      <c r="C51" s="2655"/>
      <c r="D51" s="2657">
        <v>0</v>
      </c>
      <c r="E51" s="2658">
        <v>0</v>
      </c>
      <c r="F51" s="2659">
        <v>0</v>
      </c>
      <c r="G51" s="2660">
        <v>0</v>
      </c>
      <c r="H51" s="2660">
        <v>0</v>
      </c>
      <c r="I51" s="2660">
        <v>0</v>
      </c>
      <c r="J51" s="2663">
        <v>30</v>
      </c>
    </row>
    <row r="52" spans="1:10">
      <c r="A52" s="495">
        <v>31</v>
      </c>
      <c r="B52" s="2656" t="s">
        <v>4960</v>
      </c>
      <c r="C52" s="2655"/>
      <c r="D52" s="2657"/>
      <c r="E52" s="2658"/>
      <c r="F52" s="2659"/>
      <c r="G52" s="2660"/>
      <c r="H52" s="2660"/>
      <c r="I52" s="2660"/>
      <c r="J52" s="2663">
        <v>31</v>
      </c>
    </row>
    <row r="53" spans="1:10">
      <c r="A53" s="495">
        <v>32</v>
      </c>
      <c r="B53" s="2656" t="s">
        <v>4961</v>
      </c>
      <c r="C53" s="2655"/>
      <c r="D53" s="2657"/>
      <c r="E53" s="2658"/>
      <c r="F53" s="2659"/>
      <c r="G53" s="2660"/>
      <c r="H53" s="2660"/>
      <c r="I53" s="2660"/>
      <c r="J53" s="2663">
        <v>32</v>
      </c>
    </row>
    <row r="54" spans="1:10" s="1421" customFormat="1">
      <c r="A54" s="2815">
        <v>33</v>
      </c>
      <c r="B54" s="2656" t="s">
        <v>4368</v>
      </c>
      <c r="C54" s="2655"/>
      <c r="D54" s="2657">
        <v>0</v>
      </c>
      <c r="E54" s="2658">
        <v>0</v>
      </c>
      <c r="F54" s="2659">
        <v>0</v>
      </c>
      <c r="G54" s="2660">
        <v>0</v>
      </c>
      <c r="H54" s="2660">
        <v>0</v>
      </c>
      <c r="I54" s="2660">
        <v>0</v>
      </c>
      <c r="J54" s="2816">
        <v>33</v>
      </c>
    </row>
    <row r="55" spans="1:10" s="1421" customFormat="1">
      <c r="A55" s="2815">
        <v>34</v>
      </c>
      <c r="B55" s="2656" t="s">
        <v>3980</v>
      </c>
      <c r="C55" s="2655"/>
      <c r="D55" s="2660"/>
      <c r="E55" s="2661"/>
      <c r="F55" s="2659"/>
      <c r="G55" s="2660"/>
      <c r="H55" s="2660"/>
      <c r="I55" s="2660"/>
      <c r="J55" s="2816">
        <v>34</v>
      </c>
    </row>
    <row r="56" spans="1:10">
      <c r="A56" s="495">
        <v>35</v>
      </c>
      <c r="B56" s="2656" t="s">
        <v>3981</v>
      </c>
      <c r="C56" s="2655"/>
      <c r="D56" s="2660"/>
      <c r="E56" s="2661"/>
      <c r="F56" s="2659"/>
      <c r="G56" s="2660"/>
      <c r="H56" s="2660"/>
      <c r="I56" s="2660"/>
      <c r="J56" s="2663">
        <v>35</v>
      </c>
    </row>
    <row r="57" spans="1:10">
      <c r="A57" s="495">
        <v>36</v>
      </c>
      <c r="B57" s="2656"/>
      <c r="C57" s="2655"/>
      <c r="D57" s="2660"/>
      <c r="E57" s="2661"/>
      <c r="F57" s="2659"/>
      <c r="G57" s="2660"/>
      <c r="H57" s="2660"/>
      <c r="I57" s="2660"/>
      <c r="J57" s="2663">
        <v>36</v>
      </c>
    </row>
    <row r="58" spans="1:10">
      <c r="A58" s="495">
        <v>37</v>
      </c>
      <c r="B58" s="496" t="s">
        <v>2757</v>
      </c>
      <c r="C58" s="497"/>
      <c r="D58" s="504">
        <f>SUM(D39:D43)</f>
        <v>4638199.0500000007</v>
      </c>
      <c r="E58" s="2665">
        <f>SUM(E39:E43)</f>
        <v>13546758</v>
      </c>
      <c r="F58" s="2763"/>
      <c r="G58" s="2660"/>
      <c r="H58" s="2660"/>
      <c r="I58" s="2660"/>
      <c r="J58" s="2663">
        <v>37</v>
      </c>
    </row>
    <row r="59" spans="1:10">
      <c r="A59" s="495">
        <v>38</v>
      </c>
      <c r="B59" s="496" t="s">
        <v>2758</v>
      </c>
      <c r="C59" s="497"/>
      <c r="D59" s="2660">
        <f>D36+D58</f>
        <v>468989028.75000006</v>
      </c>
      <c r="E59" s="2665">
        <f>E36+E58</f>
        <v>496666298.60910791</v>
      </c>
      <c r="F59" s="2664"/>
      <c r="G59" s="2207"/>
      <c r="H59" s="2207"/>
      <c r="I59" s="2207"/>
      <c r="J59" s="2663">
        <v>38</v>
      </c>
    </row>
    <row r="60" spans="1:10">
      <c r="A60" s="495">
        <v>39</v>
      </c>
      <c r="B60" s="496" t="s">
        <v>1793</v>
      </c>
      <c r="C60" s="497"/>
      <c r="D60" s="502" t="s">
        <v>1793</v>
      </c>
      <c r="E60" s="2666" t="s">
        <v>1793</v>
      </c>
      <c r="F60" s="2664"/>
      <c r="G60" s="2207"/>
      <c r="H60" s="2207"/>
      <c r="I60" s="2207"/>
      <c r="J60" s="2663">
        <v>39</v>
      </c>
    </row>
    <row r="61" spans="1:10">
      <c r="A61" s="34"/>
      <c r="B61" s="30"/>
      <c r="C61" s="30"/>
      <c r="D61" s="144"/>
      <c r="E61" s="145"/>
      <c r="F61" s="34"/>
      <c r="G61" s="30"/>
      <c r="H61" s="30"/>
      <c r="I61" s="30"/>
      <c r="J61" s="39"/>
    </row>
    <row r="62" spans="1:10">
      <c r="A62" s="34"/>
      <c r="B62" s="3573" t="s">
        <v>4708</v>
      </c>
      <c r="C62" s="3402"/>
      <c r="D62" s="3402"/>
      <c r="E62" s="3403"/>
      <c r="F62" s="34"/>
      <c r="G62" s="30"/>
      <c r="H62" s="30"/>
      <c r="I62" s="30"/>
      <c r="J62" s="39"/>
    </row>
    <row r="63" spans="1:10">
      <c r="A63" s="34"/>
      <c r="B63" s="3402"/>
      <c r="C63" s="3402"/>
      <c r="D63" s="3402"/>
      <c r="E63" s="3403"/>
      <c r="F63" s="34" t="s">
        <v>4962</v>
      </c>
      <c r="G63" s="30"/>
      <c r="H63" s="30"/>
      <c r="I63" s="30"/>
      <c r="J63" s="39"/>
    </row>
    <row r="64" spans="1:10">
      <c r="A64" s="34"/>
      <c r="B64" s="30"/>
      <c r="C64" s="30"/>
      <c r="D64" s="3014" t="s">
        <v>1793</v>
      </c>
      <c r="E64" s="3015" t="s">
        <v>1793</v>
      </c>
      <c r="F64" s="34"/>
      <c r="G64" s="30"/>
      <c r="H64" s="30"/>
      <c r="I64" s="30"/>
      <c r="J64" s="39"/>
    </row>
    <row r="65" spans="1:10">
      <c r="A65" s="34"/>
      <c r="B65" s="30"/>
      <c r="C65" s="30"/>
      <c r="D65" s="3014" t="s">
        <v>1793</v>
      </c>
      <c r="E65" s="3015" t="s">
        <v>1793</v>
      </c>
      <c r="F65" s="34" t="s">
        <v>4963</v>
      </c>
      <c r="G65" s="30"/>
      <c r="H65" s="30"/>
      <c r="I65" s="30"/>
      <c r="J65" s="39"/>
    </row>
    <row r="66" spans="1:10">
      <c r="A66" s="34"/>
      <c r="B66" s="30"/>
      <c r="C66" s="30"/>
      <c r="D66" s="30"/>
      <c r="E66" s="145"/>
      <c r="F66" s="34"/>
      <c r="G66" s="30"/>
      <c r="H66" s="30"/>
      <c r="I66" s="30"/>
      <c r="J66" s="39"/>
    </row>
    <row r="67" spans="1:10">
      <c r="A67" s="34"/>
      <c r="B67" s="30"/>
      <c r="C67" s="30"/>
      <c r="D67" s="30"/>
      <c r="E67" s="145"/>
      <c r="F67" s="34"/>
      <c r="G67" s="30"/>
      <c r="H67" s="30"/>
      <c r="I67" s="30"/>
      <c r="J67" s="39"/>
    </row>
    <row r="68" spans="1:10">
      <c r="A68" s="34"/>
      <c r="B68" s="30"/>
      <c r="C68" s="30"/>
      <c r="D68" s="30"/>
      <c r="E68" s="145"/>
      <c r="F68" s="3013" t="s">
        <v>1793</v>
      </c>
      <c r="G68" s="3014" t="s">
        <v>1793</v>
      </c>
      <c r="H68" s="30"/>
      <c r="I68" s="30"/>
      <c r="J68" s="39"/>
    </row>
    <row r="69" spans="1:10">
      <c r="A69" s="34"/>
      <c r="B69" s="30"/>
      <c r="C69" s="30"/>
      <c r="D69" s="30"/>
      <c r="E69" s="145"/>
      <c r="F69" s="3013" t="s">
        <v>1793</v>
      </c>
      <c r="G69" s="3014" t="s">
        <v>1793</v>
      </c>
      <c r="H69" s="30"/>
      <c r="I69" s="30"/>
      <c r="J69" s="39"/>
    </row>
    <row r="70" spans="1:10">
      <c r="A70" s="34"/>
      <c r="B70" s="30"/>
      <c r="C70" s="30"/>
      <c r="D70" s="30"/>
      <c r="E70" s="39"/>
      <c r="F70" s="34"/>
      <c r="G70" s="30"/>
      <c r="H70" s="30"/>
      <c r="I70" s="30"/>
      <c r="J70" s="39"/>
    </row>
    <row r="71" spans="1:10">
      <c r="A71" s="34"/>
      <c r="B71" s="30"/>
      <c r="C71" s="30"/>
      <c r="D71" s="30"/>
      <c r="E71" s="39"/>
      <c r="F71" s="34"/>
      <c r="G71" s="30"/>
      <c r="H71" s="30"/>
      <c r="I71" s="30"/>
      <c r="J71" s="39"/>
    </row>
    <row r="72" spans="1:10">
      <c r="A72" s="34"/>
      <c r="B72" s="30"/>
      <c r="C72" s="30"/>
      <c r="D72" s="30"/>
      <c r="E72" s="39"/>
      <c r="F72" s="34"/>
      <c r="G72" s="30"/>
      <c r="H72" s="30"/>
      <c r="I72" s="30"/>
      <c r="J72" s="39"/>
    </row>
    <row r="73" spans="1:10">
      <c r="A73" s="34"/>
      <c r="B73" s="30"/>
      <c r="C73" s="30"/>
      <c r="D73" s="30"/>
      <c r="E73" s="39"/>
      <c r="F73" s="34"/>
      <c r="G73" s="30"/>
      <c r="H73" s="30"/>
      <c r="I73" s="30"/>
      <c r="J73" s="39"/>
    </row>
    <row r="74" spans="1:10" ht="15.75" thickBot="1">
      <c r="A74" s="40"/>
      <c r="B74" s="41"/>
      <c r="C74" s="41"/>
      <c r="D74" s="41"/>
      <c r="E74" s="164"/>
      <c r="F74" s="40"/>
      <c r="G74" s="41"/>
      <c r="H74" s="41"/>
      <c r="I74" s="41"/>
      <c r="J74" s="164"/>
    </row>
    <row r="75" spans="1:10" ht="18">
      <c r="A75" s="492"/>
      <c r="B75" s="492"/>
      <c r="C75" s="492"/>
      <c r="D75" s="492"/>
      <c r="E75" s="492"/>
      <c r="F75" s="492"/>
      <c r="G75" s="492"/>
      <c r="H75" s="492"/>
      <c r="I75" s="492"/>
      <c r="J75" s="492"/>
    </row>
    <row r="76" spans="1:10" ht="18">
      <c r="A76" s="2662" t="s">
        <v>4703</v>
      </c>
      <c r="B76" s="2662"/>
      <c r="C76" s="899"/>
      <c r="D76" s="510"/>
      <c r="E76" s="510"/>
      <c r="F76" s="2662" t="s">
        <v>4703</v>
      </c>
      <c r="G76" s="2662"/>
      <c r="H76" s="899"/>
      <c r="I76" s="510"/>
      <c r="J76" s="511" t="s">
        <v>2759</v>
      </c>
    </row>
    <row r="77" spans="1:10" ht="18">
      <c r="A77" s="512" t="s">
        <v>2760</v>
      </c>
      <c r="B77" s="900"/>
      <c r="C77" s="900"/>
      <c r="D77" s="900"/>
      <c r="E77" s="900"/>
      <c r="F77" s="512" t="s">
        <v>2761</v>
      </c>
      <c r="G77" s="900"/>
      <c r="H77" s="900"/>
      <c r="I77" s="900"/>
      <c r="J77" s="900"/>
    </row>
  </sheetData>
  <mergeCells count="1">
    <mergeCell ref="B62:E63"/>
  </mergeCells>
  <printOptions horizontalCentered="1" verticalCentered="1"/>
  <pageMargins left="0.5" right="0.5" top="0.5" bottom="0.5" header="0" footer="0"/>
  <pageSetup scale="48" fitToWidth="2" orientation="portrait" r:id="rId1"/>
  <headerFooter alignWithMargins="0"/>
  <colBreaks count="1" manualBreakCount="1">
    <brk id="5" max="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view="pageBreakPreview" zoomScale="60" zoomScaleNormal="100" workbookViewId="0">
      <selection sqref="A1:G1"/>
    </sheetView>
  </sheetViews>
  <sheetFormatPr defaultRowHeight="15"/>
  <cols>
    <col min="1" max="5" width="8.88671875" style="3220"/>
    <col min="6" max="6" width="13.6640625" style="3220" customWidth="1"/>
    <col min="7" max="16384" width="8.88671875" style="3220"/>
  </cols>
  <sheetData>
    <row r="1" spans="1:7">
      <c r="A1" s="3574" t="s">
        <v>5867</v>
      </c>
      <c r="B1" s="3574"/>
      <c r="C1" s="3574"/>
      <c r="D1" s="3574"/>
      <c r="E1" s="3574"/>
      <c r="F1" s="3574"/>
      <c r="G1" s="3574"/>
    </row>
    <row r="2" spans="1:7">
      <c r="A2" s="3574" t="s">
        <v>5868</v>
      </c>
      <c r="B2" s="3574"/>
      <c r="C2" s="3574"/>
      <c r="D2" s="3574"/>
      <c r="E2" s="3574"/>
      <c r="F2" s="3574"/>
      <c r="G2" s="3574"/>
    </row>
    <row r="3" spans="1:7">
      <c r="A3" s="3219"/>
      <c r="B3" s="3219"/>
      <c r="C3" s="3219"/>
      <c r="D3" s="3219"/>
      <c r="E3" s="3219"/>
      <c r="F3" s="3219"/>
      <c r="G3" s="3219"/>
    </row>
    <row r="4" spans="1:7">
      <c r="A4" s="3219"/>
      <c r="B4" s="3219"/>
      <c r="C4" s="3219"/>
      <c r="D4" s="3219"/>
      <c r="E4" s="3219"/>
      <c r="F4" s="3219"/>
      <c r="G4" s="3219"/>
    </row>
    <row r="5" spans="1:7">
      <c r="A5" s="3213"/>
      <c r="B5" s="3216"/>
      <c r="C5" s="3216"/>
      <c r="D5" s="3216"/>
      <c r="E5" s="3216"/>
      <c r="F5" s="3216"/>
      <c r="G5" s="3214"/>
    </row>
    <row r="6" spans="1:7">
      <c r="A6" s="3222"/>
      <c r="B6" s="3219"/>
      <c r="C6" s="3211" t="s">
        <v>5869</v>
      </c>
      <c r="D6" s="3219"/>
      <c r="E6" s="3219"/>
      <c r="F6" s="3219"/>
      <c r="G6" s="3210"/>
    </row>
    <row r="7" spans="1:7">
      <c r="A7" s="3222"/>
      <c r="B7" s="3219"/>
      <c r="C7" s="3219"/>
      <c r="D7" s="3219"/>
      <c r="E7" s="3219"/>
      <c r="F7" s="3219"/>
      <c r="G7" s="3210"/>
    </row>
    <row r="8" spans="1:7">
      <c r="A8" s="3222"/>
      <c r="B8" s="3219"/>
      <c r="C8" s="3219"/>
      <c r="D8" s="3219"/>
      <c r="E8" s="3219"/>
      <c r="F8" s="3219"/>
      <c r="G8" s="3210"/>
    </row>
    <row r="9" spans="1:7">
      <c r="A9" s="3222" t="s">
        <v>5870</v>
      </c>
      <c r="B9" s="3219"/>
      <c r="C9" s="3219"/>
      <c r="D9" s="3219"/>
      <c r="E9" s="3219"/>
      <c r="F9" s="3209">
        <v>169791653.52998587</v>
      </c>
      <c r="G9" s="3210"/>
    </row>
    <row r="10" spans="1:7">
      <c r="A10" s="3222" t="s">
        <v>5871</v>
      </c>
      <c r="B10" s="3219"/>
      <c r="C10" s="3219"/>
      <c r="D10" s="3219"/>
      <c r="E10" s="3219"/>
      <c r="F10" s="3208">
        <v>49081717.202158645</v>
      </c>
      <c r="G10" s="3210"/>
    </row>
    <row r="11" spans="1:7">
      <c r="A11" s="3222"/>
      <c r="B11" s="3219"/>
      <c r="C11" s="3219"/>
      <c r="D11" s="3219"/>
      <c r="E11" s="3219"/>
      <c r="F11" s="3219"/>
      <c r="G11" s="3210"/>
    </row>
    <row r="12" spans="1:7" ht="15.75" thickBot="1">
      <c r="A12" s="3212" t="s">
        <v>5872</v>
      </c>
      <c r="B12" s="3223"/>
      <c r="C12" s="3223"/>
      <c r="D12" s="3223"/>
      <c r="E12" s="3223"/>
      <c r="F12" s="3218">
        <v>218873370.73214453</v>
      </c>
      <c r="G12" s="3210"/>
    </row>
    <row r="13" spans="1:7" ht="15.75" thickTop="1">
      <c r="A13" s="3222"/>
      <c r="B13" s="3219"/>
      <c r="C13" s="3219"/>
      <c r="D13" s="3219"/>
      <c r="E13" s="3219"/>
      <c r="F13" s="3219"/>
      <c r="G13" s="3210"/>
    </row>
    <row r="14" spans="1:7">
      <c r="A14" s="3221"/>
      <c r="B14" s="3217"/>
      <c r="C14" s="3217"/>
      <c r="D14" s="3217"/>
      <c r="E14" s="3217"/>
      <c r="F14" s="3217"/>
      <c r="G14" s="3215"/>
    </row>
    <row r="44" spans="4:4">
      <c r="D44" s="3238"/>
    </row>
  </sheetData>
  <mergeCells count="2">
    <mergeCell ref="A1:G1"/>
    <mergeCell ref="A2:G2"/>
  </mergeCells>
  <pageMargins left="0.7" right="0.7" top="0.75" bottom="0.75" header="0.3" footer="0.3"/>
  <pageSetup orientation="portrait" r:id="rId1"/>
  <headerFooter>
    <oddFooter>&amp;C300B</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view="pageBreakPreview" zoomScale="85" zoomScaleNormal="100" zoomScaleSheetLayoutView="85" workbookViewId="0"/>
  </sheetViews>
  <sheetFormatPr defaultRowHeight="15"/>
  <cols>
    <col min="1" max="1" width="4" customWidth="1"/>
    <col min="2" max="2" width="43.44140625" customWidth="1"/>
    <col min="3" max="3" width="19.21875" bestFit="1" customWidth="1"/>
    <col min="4" max="7" width="14.88671875" bestFit="1" customWidth="1"/>
  </cols>
  <sheetData>
    <row r="1" spans="1:7" ht="15.75" thickBot="1"/>
    <row r="2" spans="1:7" ht="15.75" thickTop="1">
      <c r="A2" s="1322" t="s">
        <v>3295</v>
      </c>
      <c r="B2" s="1323"/>
      <c r="C2" s="1324" t="s">
        <v>3296</v>
      </c>
      <c r="D2" s="1325" t="s">
        <v>1806</v>
      </c>
      <c r="E2" s="1326" t="s">
        <v>1807</v>
      </c>
      <c r="F2" s="1324"/>
      <c r="G2" s="1327"/>
    </row>
    <row r="3" spans="1:7">
      <c r="A3" s="1328" t="str">
        <f>'[24]Data Sheet'!$C$25</f>
        <v xml:space="preserve"> </v>
      </c>
      <c r="B3" s="81"/>
      <c r="C3" s="808" t="s">
        <v>3297</v>
      </c>
      <c r="D3" s="78" t="s">
        <v>3315</v>
      </c>
      <c r="E3" s="98"/>
      <c r="F3" s="808"/>
      <c r="G3" s="1329"/>
    </row>
    <row r="4" spans="1:7">
      <c r="A4" s="2908" t="str">
        <f>'Data Sheet'!$C$25</f>
        <v>Orange &amp; Rockland Utilities, Inc</v>
      </c>
      <c r="B4" s="81"/>
      <c r="C4" s="808" t="s">
        <v>3299</v>
      </c>
      <c r="D4" s="1603" t="str">
        <f>'Data Sheet'!$C$40</f>
        <v>April 30, 2017</v>
      </c>
      <c r="E4" s="1604" t="str">
        <f>'Data Sheet'!$C$38</f>
        <v>December 31, 2016</v>
      </c>
      <c r="F4" s="77"/>
      <c r="G4" s="1331"/>
    </row>
    <row r="5" spans="1:7">
      <c r="A5" s="1332" t="s">
        <v>3993</v>
      </c>
      <c r="B5" s="233"/>
      <c r="C5" s="233"/>
      <c r="D5" s="233"/>
      <c r="E5" s="233"/>
      <c r="F5" s="233"/>
      <c r="G5" s="1333"/>
    </row>
    <row r="6" spans="1:7">
      <c r="A6" s="1328" t="s">
        <v>4416</v>
      </c>
      <c r="B6" s="808"/>
      <c r="C6" s="808"/>
      <c r="D6" s="808"/>
      <c r="E6" s="89"/>
      <c r="F6" s="808"/>
      <c r="G6" s="1329"/>
    </row>
    <row r="7" spans="1:7">
      <c r="A7" s="1328" t="s">
        <v>3994</v>
      </c>
      <c r="B7" s="808"/>
      <c r="C7" s="808"/>
      <c r="D7" s="808"/>
      <c r="E7" s="808"/>
      <c r="F7" s="808"/>
      <c r="G7" s="1329"/>
    </row>
    <row r="8" spans="1:7">
      <c r="A8" s="1337"/>
      <c r="B8" s="1338"/>
      <c r="C8" s="1338"/>
      <c r="D8" s="1338"/>
      <c r="E8" s="1338"/>
      <c r="F8" s="1338"/>
      <c r="G8" s="1339"/>
    </row>
    <row r="9" spans="1:7">
      <c r="A9" s="1340" t="s">
        <v>1733</v>
      </c>
      <c r="B9" s="1341"/>
      <c r="C9" s="1422"/>
      <c r="D9" s="1422"/>
      <c r="E9" s="1422"/>
      <c r="F9" s="1422"/>
      <c r="G9" s="1423"/>
    </row>
    <row r="10" spans="1:7">
      <c r="A10" s="1344" t="s">
        <v>1736</v>
      </c>
      <c r="B10" s="1425" t="s">
        <v>3995</v>
      </c>
      <c r="C10" s="1355" t="s">
        <v>3996</v>
      </c>
      <c r="D10" s="1355" t="s">
        <v>3996</v>
      </c>
      <c r="E10" s="1355" t="s">
        <v>3996</v>
      </c>
      <c r="F10" s="1355" t="s">
        <v>3996</v>
      </c>
      <c r="G10" s="1382" t="s">
        <v>3996</v>
      </c>
    </row>
    <row r="11" spans="1:7">
      <c r="A11" s="1344"/>
      <c r="B11" s="1425"/>
      <c r="C11" s="1355" t="s">
        <v>3997</v>
      </c>
      <c r="D11" s="1355" t="s">
        <v>3998</v>
      </c>
      <c r="E11" s="1355" t="s">
        <v>3999</v>
      </c>
      <c r="F11" s="1355" t="s">
        <v>4000</v>
      </c>
      <c r="G11" s="1382" t="s">
        <v>2343</v>
      </c>
    </row>
    <row r="12" spans="1:7">
      <c r="A12" s="1346"/>
      <c r="B12" s="1343" t="s">
        <v>3026</v>
      </c>
      <c r="C12" s="1355" t="s">
        <v>3027</v>
      </c>
      <c r="D12" s="1355" t="s">
        <v>3028</v>
      </c>
      <c r="E12" s="1355" t="s">
        <v>3029</v>
      </c>
      <c r="F12" s="1355" t="s">
        <v>2353</v>
      </c>
      <c r="G12" s="1387" t="s">
        <v>2354</v>
      </c>
    </row>
    <row r="13" spans="1:7" ht="15.75">
      <c r="A13" s="1347">
        <v>1</v>
      </c>
      <c r="B13" s="1429" t="s">
        <v>5897</v>
      </c>
      <c r="C13" s="1356"/>
      <c r="D13" s="1356"/>
      <c r="E13" s="1356"/>
      <c r="F13" s="1356"/>
      <c r="G13" s="1350"/>
    </row>
    <row r="14" spans="1:7">
      <c r="A14" s="1347">
        <v>2</v>
      </c>
      <c r="B14" s="1430"/>
      <c r="C14" s="1356"/>
      <c r="D14" s="1431"/>
      <c r="E14" s="1431"/>
      <c r="F14" s="1431"/>
      <c r="G14" s="1432"/>
    </row>
    <row r="15" spans="1:7">
      <c r="A15" s="1347">
        <v>3</v>
      </c>
      <c r="B15" s="1430"/>
      <c r="C15" s="1356"/>
      <c r="D15" s="1431"/>
      <c r="E15" s="1363"/>
      <c r="F15" s="1363"/>
      <c r="G15" s="1364"/>
    </row>
    <row r="16" spans="1:7">
      <c r="A16" s="1347">
        <v>4</v>
      </c>
      <c r="B16" s="1430"/>
      <c r="C16" s="1356"/>
      <c r="D16" s="1363"/>
      <c r="E16" s="1363"/>
      <c r="F16" s="1363"/>
      <c r="G16" s="1364"/>
    </row>
    <row r="17" spans="1:7">
      <c r="A17" s="1347">
        <v>5</v>
      </c>
      <c r="B17" s="1430"/>
      <c r="C17" s="1356"/>
      <c r="D17" s="1363"/>
      <c r="E17" s="1363"/>
      <c r="F17" s="1363"/>
      <c r="G17" s="1364"/>
    </row>
    <row r="18" spans="1:7">
      <c r="A18" s="1347">
        <v>6</v>
      </c>
      <c r="B18" s="1430"/>
      <c r="C18" s="1356"/>
      <c r="D18" s="1357"/>
      <c r="E18" s="1357"/>
      <c r="F18" s="1357"/>
      <c r="G18" s="1358"/>
    </row>
    <row r="19" spans="1:7">
      <c r="A19" s="1347">
        <v>7</v>
      </c>
      <c r="B19" s="1430"/>
      <c r="C19" s="1356"/>
      <c r="D19" s="1360"/>
      <c r="E19" s="1360"/>
      <c r="F19" s="1360"/>
      <c r="G19" s="1361"/>
    </row>
    <row r="20" spans="1:7">
      <c r="A20" s="1347">
        <v>8</v>
      </c>
      <c r="B20" s="1430"/>
      <c r="C20" s="1356"/>
      <c r="D20" s="1363"/>
      <c r="E20" s="1431"/>
      <c r="F20" s="1431"/>
      <c r="G20" s="1432"/>
    </row>
    <row r="21" spans="1:7">
      <c r="A21" s="1347">
        <v>9</v>
      </c>
      <c r="B21" s="1430"/>
      <c r="C21" s="1356"/>
      <c r="D21" s="1363"/>
      <c r="E21" s="1363"/>
      <c r="F21" s="1363"/>
      <c r="G21" s="1364"/>
    </row>
    <row r="22" spans="1:7">
      <c r="A22" s="1347">
        <v>10</v>
      </c>
      <c r="B22" s="1430"/>
      <c r="C22" s="1356"/>
      <c r="D22" s="1363"/>
      <c r="E22" s="1363"/>
      <c r="F22" s="1363"/>
      <c r="G22" s="1364"/>
    </row>
    <row r="23" spans="1:7">
      <c r="A23" s="1347">
        <v>11</v>
      </c>
      <c r="B23" s="1430"/>
      <c r="C23" s="1356"/>
      <c r="D23" s="1363"/>
      <c r="E23" s="1363"/>
      <c r="F23" s="1363"/>
      <c r="G23" s="1364"/>
    </row>
    <row r="24" spans="1:7">
      <c r="A24" s="1347">
        <v>12</v>
      </c>
      <c r="B24" s="1430"/>
      <c r="C24" s="1356"/>
      <c r="D24" s="1363"/>
      <c r="E24" s="1363"/>
      <c r="F24" s="1363"/>
      <c r="G24" s="1364"/>
    </row>
    <row r="25" spans="1:7">
      <c r="A25" s="1347">
        <v>13</v>
      </c>
      <c r="B25" s="1430"/>
      <c r="C25" s="1356"/>
      <c r="D25" s="1363"/>
      <c r="E25" s="1363"/>
      <c r="F25" s="1363"/>
      <c r="G25" s="1364"/>
    </row>
    <row r="26" spans="1:7">
      <c r="A26" s="1347">
        <v>14</v>
      </c>
      <c r="B26" s="1430"/>
      <c r="C26" s="1356"/>
      <c r="D26" s="1363"/>
      <c r="E26" s="1363"/>
      <c r="F26" s="1363"/>
      <c r="G26" s="1364"/>
    </row>
    <row r="27" spans="1:7">
      <c r="A27" s="1347">
        <v>15</v>
      </c>
      <c r="B27" s="1430"/>
      <c r="C27" s="1356"/>
      <c r="D27" s="1363"/>
      <c r="E27" s="1363"/>
      <c r="F27" s="1363"/>
      <c r="G27" s="1364"/>
    </row>
    <row r="28" spans="1:7">
      <c r="A28" s="1347">
        <v>16</v>
      </c>
      <c r="B28" s="1430"/>
      <c r="C28" s="1356"/>
      <c r="D28" s="1363"/>
      <c r="E28" s="1363"/>
      <c r="F28" s="1363"/>
      <c r="G28" s="1364"/>
    </row>
    <row r="29" spans="1:7">
      <c r="A29" s="1347">
        <v>17</v>
      </c>
      <c r="B29" s="1430"/>
      <c r="C29" s="1356"/>
      <c r="D29" s="1363"/>
      <c r="E29" s="1363"/>
      <c r="F29" s="1363"/>
      <c r="G29" s="1364"/>
    </row>
    <row r="30" spans="1:7">
      <c r="A30" s="1347">
        <v>18</v>
      </c>
      <c r="B30" s="1430"/>
      <c r="C30" s="1356"/>
      <c r="D30" s="1363"/>
      <c r="E30" s="1363"/>
      <c r="F30" s="1363"/>
      <c r="G30" s="1364"/>
    </row>
    <row r="31" spans="1:7">
      <c r="A31" s="1347">
        <v>19</v>
      </c>
      <c r="B31" s="1430"/>
      <c r="C31" s="1356"/>
      <c r="D31" s="1363"/>
      <c r="E31" s="1363"/>
      <c r="F31" s="1363"/>
      <c r="G31" s="1364"/>
    </row>
    <row r="32" spans="1:7">
      <c r="A32" s="1347">
        <v>20</v>
      </c>
      <c r="B32" s="1430"/>
      <c r="C32" s="1356"/>
      <c r="D32" s="1363"/>
      <c r="E32" s="1363"/>
      <c r="F32" s="1363"/>
      <c r="G32" s="1364"/>
    </row>
    <row r="33" spans="1:7" ht="15.75">
      <c r="A33" s="1347">
        <v>21</v>
      </c>
      <c r="B33" s="1429"/>
      <c r="C33" s="1356"/>
      <c r="D33" s="1363"/>
      <c r="E33" s="1363"/>
      <c r="F33" s="1363"/>
      <c r="G33" s="1364"/>
    </row>
    <row r="34" spans="1:7">
      <c r="A34" s="1347">
        <v>22</v>
      </c>
      <c r="B34" s="1348"/>
      <c r="C34" s="1349"/>
      <c r="D34" s="1353"/>
      <c r="E34" s="1353"/>
      <c r="F34" s="1353"/>
      <c r="G34" s="1354"/>
    </row>
    <row r="35" spans="1:7">
      <c r="A35" s="1347">
        <v>23</v>
      </c>
      <c r="B35" s="1348"/>
      <c r="C35" s="1349"/>
      <c r="D35" s="1353"/>
      <c r="E35" s="1353"/>
      <c r="F35" s="1353"/>
      <c r="G35" s="1354"/>
    </row>
    <row r="36" spans="1:7">
      <c r="A36" s="1347">
        <v>24</v>
      </c>
      <c r="B36" s="1348"/>
      <c r="C36" s="1349"/>
      <c r="D36" s="1363"/>
      <c r="E36" s="1363"/>
      <c r="F36" s="1363"/>
      <c r="G36" s="1364"/>
    </row>
    <row r="37" spans="1:7">
      <c r="A37" s="1347">
        <v>25</v>
      </c>
      <c r="B37" s="1348"/>
      <c r="C37" s="1349"/>
      <c r="D37" s="1353"/>
      <c r="E37" s="1353"/>
      <c r="F37" s="1353"/>
      <c r="G37" s="1354"/>
    </row>
    <row r="38" spans="1:7">
      <c r="A38" s="1347">
        <v>26</v>
      </c>
      <c r="B38" s="1348"/>
      <c r="C38" s="1349"/>
      <c r="D38" s="1353"/>
      <c r="E38" s="1353"/>
      <c r="F38" s="1353"/>
      <c r="G38" s="1354"/>
    </row>
    <row r="39" spans="1:7">
      <c r="A39" s="1347">
        <v>27</v>
      </c>
      <c r="B39" s="1348"/>
      <c r="C39" s="1349"/>
      <c r="D39" s="1353"/>
      <c r="E39" s="1353"/>
      <c r="F39" s="1353"/>
      <c r="G39" s="1354"/>
    </row>
    <row r="40" spans="1:7">
      <c r="A40" s="1347">
        <v>28</v>
      </c>
      <c r="B40" s="1348"/>
      <c r="C40" s="1349"/>
      <c r="D40" s="1353"/>
      <c r="E40" s="1353"/>
      <c r="F40" s="1353"/>
      <c r="G40" s="1354"/>
    </row>
    <row r="41" spans="1:7">
      <c r="A41" s="1347">
        <v>29</v>
      </c>
      <c r="B41" s="1348"/>
      <c r="C41" s="1349"/>
      <c r="D41" s="1353"/>
      <c r="E41" s="1353"/>
      <c r="F41" s="1353"/>
      <c r="G41" s="1354"/>
    </row>
    <row r="42" spans="1:7">
      <c r="A42" s="1347">
        <v>30</v>
      </c>
      <c r="B42" s="1348"/>
      <c r="C42" s="1349"/>
      <c r="D42" s="1353"/>
      <c r="E42" s="1353"/>
      <c r="F42" s="1353"/>
      <c r="G42" s="1354"/>
    </row>
    <row r="43" spans="1:7">
      <c r="A43" s="1347">
        <v>31</v>
      </c>
      <c r="B43" s="1348"/>
      <c r="C43" s="1349"/>
      <c r="D43" s="1353"/>
      <c r="E43" s="1353"/>
      <c r="F43" s="1353"/>
      <c r="G43" s="1354"/>
    </row>
    <row r="44" spans="1:7">
      <c r="A44" s="1347">
        <v>32</v>
      </c>
      <c r="B44" s="1348"/>
      <c r="C44" s="1349"/>
      <c r="D44" s="1353"/>
      <c r="E44" s="1353"/>
      <c r="F44" s="1353"/>
      <c r="G44" s="1354"/>
    </row>
    <row r="45" spans="1:7">
      <c r="A45" s="1347">
        <v>33</v>
      </c>
      <c r="B45" s="1348"/>
      <c r="C45" s="1349"/>
      <c r="D45" s="1363"/>
      <c r="E45" s="1363"/>
      <c r="F45" s="1363"/>
      <c r="G45" s="1364"/>
    </row>
    <row r="46" spans="1:7">
      <c r="A46" s="1347">
        <v>34</v>
      </c>
      <c r="B46" s="1348"/>
      <c r="C46" s="1349"/>
      <c r="D46" s="1353"/>
      <c r="E46" s="1353"/>
      <c r="F46" s="1353"/>
      <c r="G46" s="1354"/>
    </row>
    <row r="47" spans="1:7">
      <c r="A47" s="1347">
        <v>35</v>
      </c>
      <c r="B47" s="1348"/>
      <c r="C47" s="1349"/>
      <c r="D47" s="1353"/>
      <c r="E47" s="1353"/>
      <c r="F47" s="1353"/>
      <c r="G47" s="1354"/>
    </row>
    <row r="48" spans="1:7">
      <c r="A48" s="1347">
        <v>36</v>
      </c>
      <c r="B48" s="1348"/>
      <c r="C48" s="1349"/>
      <c r="D48" s="1353"/>
      <c r="E48" s="1353"/>
      <c r="F48" s="1353"/>
      <c r="G48" s="1354"/>
    </row>
    <row r="49" spans="1:7">
      <c r="A49" s="1347">
        <v>37</v>
      </c>
      <c r="B49" s="1348"/>
      <c r="C49" s="1349"/>
      <c r="D49" s="1353"/>
      <c r="E49" s="1353"/>
      <c r="F49" s="1353"/>
      <c r="G49" s="1354"/>
    </row>
    <row r="50" spans="1:7">
      <c r="A50" s="1347">
        <v>38</v>
      </c>
      <c r="B50" s="1348"/>
      <c r="C50" s="1349"/>
      <c r="D50" s="1353"/>
      <c r="E50" s="1353"/>
      <c r="F50" s="1353"/>
      <c r="G50" s="1354"/>
    </row>
    <row r="51" spans="1:7">
      <c r="A51" s="1347">
        <v>39</v>
      </c>
      <c r="B51" s="1348"/>
      <c r="C51" s="1349"/>
      <c r="D51" s="1353"/>
      <c r="E51" s="1353"/>
      <c r="F51" s="1353"/>
      <c r="G51" s="1354"/>
    </row>
    <row r="52" spans="1:7">
      <c r="A52" s="1347">
        <v>40</v>
      </c>
      <c r="B52" s="1348"/>
      <c r="C52" s="1349"/>
      <c r="D52" s="1353"/>
      <c r="E52" s="1353"/>
      <c r="F52" s="1353"/>
      <c r="G52" s="1354"/>
    </row>
    <row r="53" spans="1:7">
      <c r="A53" s="1347">
        <v>41</v>
      </c>
      <c r="B53" s="1348"/>
      <c r="C53" s="1349"/>
      <c r="D53" s="1353"/>
      <c r="E53" s="1353"/>
      <c r="F53" s="1353"/>
      <c r="G53" s="1354"/>
    </row>
    <row r="54" spans="1:7">
      <c r="A54" s="1347">
        <v>42</v>
      </c>
      <c r="B54" s="1348"/>
      <c r="C54" s="1349"/>
      <c r="D54" s="1353"/>
      <c r="E54" s="1353"/>
      <c r="F54" s="1353"/>
      <c r="G54" s="1354"/>
    </row>
    <row r="55" spans="1:7">
      <c r="A55" s="1347">
        <v>43</v>
      </c>
      <c r="B55" s="1348"/>
      <c r="C55" s="1349"/>
      <c r="D55" s="1353"/>
      <c r="E55" s="1353"/>
      <c r="F55" s="1353"/>
      <c r="G55" s="1354"/>
    </row>
    <row r="56" spans="1:7">
      <c r="A56" s="1347">
        <v>44</v>
      </c>
      <c r="B56" s="1348"/>
      <c r="C56" s="1349"/>
      <c r="D56" s="1353"/>
      <c r="E56" s="1353"/>
      <c r="F56" s="1353"/>
      <c r="G56" s="1354"/>
    </row>
    <row r="57" spans="1:7">
      <c r="A57" s="1347">
        <v>45</v>
      </c>
      <c r="B57" s="1348"/>
      <c r="C57" s="1349"/>
      <c r="D57" s="1353"/>
      <c r="E57" s="1353"/>
      <c r="F57" s="1353"/>
      <c r="G57" s="1354"/>
    </row>
    <row r="58" spans="1:7" ht="15.75" thickBot="1">
      <c r="A58" s="1369">
        <v>46</v>
      </c>
      <c r="B58" s="1370" t="s">
        <v>172</v>
      </c>
      <c r="C58" s="1371">
        <f>SUM(C13:C57)</f>
        <v>0</v>
      </c>
      <c r="D58" s="1371">
        <f>SUM(D13:D57)</f>
        <v>0</v>
      </c>
      <c r="E58" s="1371">
        <f>SUM(E13:E57)</f>
        <v>0</v>
      </c>
      <c r="F58" s="1371">
        <f>SUM(F13:F57)</f>
        <v>0</v>
      </c>
      <c r="G58" s="1433">
        <f>SUM(G13:G57)</f>
        <v>0</v>
      </c>
    </row>
    <row r="59" spans="1:7" ht="15.75" thickTop="1">
      <c r="A59" s="808"/>
      <c r="B59" s="808"/>
      <c r="C59" s="808"/>
      <c r="D59" s="970"/>
      <c r="E59" s="970"/>
      <c r="F59" s="970"/>
      <c r="G59" s="970"/>
    </row>
    <row r="60" spans="1:7">
      <c r="A60" s="17" t="s">
        <v>4676</v>
      </c>
      <c r="B60" s="17"/>
      <c r="C60" s="17"/>
      <c r="D60" s="17"/>
      <c r="E60" s="17"/>
      <c r="F60" s="17"/>
      <c r="G60" s="17"/>
    </row>
    <row r="61" spans="1:7">
      <c r="A61" s="69" t="s">
        <v>4001</v>
      </c>
      <c r="B61" s="69"/>
      <c r="C61" s="69"/>
      <c r="D61" s="69"/>
      <c r="E61" s="69"/>
      <c r="F61" s="69"/>
      <c r="G61" s="69"/>
    </row>
  </sheetData>
  <pageMargins left="0.7" right="0.7" top="0.75" bottom="0.75" header="0.3" footer="0.3"/>
  <pageSetup scale="6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37"/>
  <sheetViews>
    <sheetView defaultGridColor="0" view="pageBreakPreview" topLeftCell="A67" colorId="22" zoomScale="80" zoomScaleNormal="85" zoomScaleSheetLayoutView="80" workbookViewId="0"/>
  </sheetViews>
  <sheetFormatPr defaultColWidth="9.6640625" defaultRowHeight="15"/>
  <cols>
    <col min="1" max="1" width="5.6640625" style="2456" customWidth="1"/>
    <col min="2" max="2" width="34.77734375" style="2456" customWidth="1"/>
    <col min="3" max="3" width="16.44140625" style="2456" customWidth="1"/>
    <col min="4" max="4" width="12.44140625" style="2456" customWidth="1"/>
    <col min="5" max="5" width="14.6640625" style="2456" customWidth="1"/>
    <col min="6" max="6" width="17.21875" style="2456" customWidth="1"/>
    <col min="7" max="7" width="17" style="2456" customWidth="1"/>
    <col min="8" max="8" width="13.109375" style="2456" customWidth="1"/>
    <col min="9" max="9" width="21.6640625" style="2456" customWidth="1"/>
    <col min="10" max="10" width="21.21875" style="2456" customWidth="1"/>
    <col min="11" max="11" width="21.109375" style="2456" customWidth="1"/>
    <col min="12" max="12" width="9.6640625" style="2456"/>
    <col min="13" max="13" width="10.6640625" style="2456" customWidth="1"/>
    <col min="14" max="14" width="20.44140625" style="2456" customWidth="1"/>
    <col min="15" max="15" width="4.77734375" style="2456" customWidth="1"/>
    <col min="16" max="16384" width="9.6640625" style="2456"/>
  </cols>
  <sheetData>
    <row r="1" spans="1:7" ht="15.75" thickTop="1">
      <c r="A1" s="1322" t="s">
        <v>3295</v>
      </c>
      <c r="B1" s="902"/>
      <c r="C1" s="903"/>
      <c r="D1" s="904" t="s">
        <v>1381</v>
      </c>
      <c r="E1" s="905"/>
      <c r="F1" s="906" t="s">
        <v>1806</v>
      </c>
      <c r="G1" s="907" t="s">
        <v>1807</v>
      </c>
    </row>
    <row r="2" spans="1:7">
      <c r="A2" s="72" t="str">
        <f>'[25]Data Sheet'!$C$25</f>
        <v xml:space="preserve"> </v>
      </c>
      <c r="B2" s="899"/>
      <c r="C2" s="908"/>
      <c r="D2" s="909" t="s">
        <v>2762</v>
      </c>
      <c r="E2" s="910"/>
      <c r="F2" s="911" t="s">
        <v>1809</v>
      </c>
      <c r="G2" s="912"/>
    </row>
    <row r="3" spans="1:7" ht="15" customHeight="1">
      <c r="A3" s="2908" t="str">
        <f>'Data Sheet'!$C$25</f>
        <v>Orange &amp; Rockland Utilities, Inc</v>
      </c>
      <c r="B3" s="914"/>
      <c r="C3" s="915"/>
      <c r="D3" s="916" t="s">
        <v>2763</v>
      </c>
      <c r="E3" s="917"/>
      <c r="F3" s="1603" t="str">
        <f>'Data Sheet'!$C$40</f>
        <v>April 30, 2017</v>
      </c>
      <c r="G3" s="1604" t="str">
        <f>'Data Sheet'!$C$38</f>
        <v>December 31, 2016</v>
      </c>
    </row>
    <row r="4" spans="1:7" ht="15" customHeight="1">
      <c r="A4" s="2667" t="s">
        <v>4628</v>
      </c>
      <c r="B4" s="2668"/>
      <c r="C4" s="2668"/>
      <c r="D4" s="2668"/>
      <c r="E4" s="2668"/>
      <c r="F4" s="2668"/>
      <c r="G4" s="2669"/>
    </row>
    <row r="5" spans="1:7" ht="12.75" customHeight="1">
      <c r="A5" s="2466"/>
      <c r="B5" s="2670" t="s">
        <v>2764</v>
      </c>
      <c r="C5" s="2671"/>
      <c r="D5" s="2671"/>
      <c r="E5" s="2672" t="s">
        <v>4386</v>
      </c>
      <c r="F5" s="2673"/>
      <c r="G5" s="2674"/>
    </row>
    <row r="6" spans="1:7" ht="12.75" customHeight="1">
      <c r="A6" s="1504"/>
      <c r="B6" s="2458" t="s">
        <v>4387</v>
      </c>
      <c r="C6" s="2208"/>
      <c r="D6" s="2208"/>
      <c r="E6" s="2675" t="s">
        <v>2765</v>
      </c>
      <c r="F6" s="2675"/>
      <c r="G6" s="2676"/>
    </row>
    <row r="7" spans="1:7" ht="12.75" customHeight="1">
      <c r="A7" s="1504"/>
      <c r="B7" s="2458" t="s">
        <v>4388</v>
      </c>
      <c r="C7" s="2208"/>
      <c r="D7" s="2208"/>
      <c r="E7" s="2677" t="s">
        <v>2766</v>
      </c>
      <c r="F7" s="2677"/>
      <c r="G7" s="2676"/>
    </row>
    <row r="8" spans="1:7" ht="12.75" customHeight="1">
      <c r="A8" s="1504"/>
      <c r="B8" s="2458" t="s">
        <v>4389</v>
      </c>
      <c r="C8" s="2208"/>
      <c r="D8" s="2208"/>
      <c r="E8" s="2677" t="s">
        <v>2767</v>
      </c>
      <c r="F8" s="2677"/>
      <c r="G8" s="2676"/>
    </row>
    <row r="9" spans="1:7" ht="12.75" customHeight="1">
      <c r="A9" s="1504"/>
      <c r="B9" s="2458" t="s">
        <v>4390</v>
      </c>
      <c r="C9" s="2208"/>
      <c r="D9" s="2208"/>
      <c r="E9" s="2677" t="s">
        <v>2768</v>
      </c>
      <c r="F9" s="2677"/>
      <c r="G9" s="2676"/>
    </row>
    <row r="10" spans="1:7" ht="12.75" customHeight="1">
      <c r="A10" s="1504"/>
      <c r="B10" s="2458" t="s">
        <v>2769</v>
      </c>
      <c r="C10" s="2208"/>
      <c r="D10" s="2208"/>
      <c r="E10" s="2677" t="s">
        <v>2770</v>
      </c>
      <c r="F10" s="2677"/>
      <c r="G10" s="2676"/>
    </row>
    <row r="11" spans="1:7" ht="12.75" customHeight="1">
      <c r="A11" s="1504"/>
      <c r="B11" s="2678" t="s">
        <v>2771</v>
      </c>
      <c r="C11" s="2678"/>
      <c r="D11" s="2678"/>
      <c r="E11" s="2677" t="s">
        <v>2772</v>
      </c>
      <c r="F11" s="2677"/>
      <c r="G11" s="2676"/>
    </row>
    <row r="12" spans="1:7" ht="12.75" customHeight="1">
      <c r="A12" s="1504"/>
      <c r="B12" s="2678" t="s">
        <v>2773</v>
      </c>
      <c r="C12" s="2678"/>
      <c r="D12" s="2678"/>
      <c r="E12" s="2677" t="s">
        <v>2774</v>
      </c>
      <c r="F12" s="2677"/>
      <c r="G12" s="2676"/>
    </row>
    <row r="13" spans="1:7" ht="12.75" customHeight="1">
      <c r="A13" s="1504"/>
      <c r="B13" s="2678" t="s">
        <v>1472</v>
      </c>
      <c r="C13" s="2678"/>
      <c r="D13" s="2678"/>
      <c r="E13" s="2677" t="s">
        <v>1473</v>
      </c>
      <c r="F13" s="2677"/>
      <c r="G13" s="2676"/>
    </row>
    <row r="14" spans="1:7" ht="12.75" customHeight="1">
      <c r="A14" s="1504"/>
      <c r="B14" s="2458" t="s">
        <v>1474</v>
      </c>
      <c r="C14" s="2208"/>
      <c r="D14" s="2208"/>
      <c r="E14" s="2677" t="s">
        <v>1475</v>
      </c>
      <c r="F14" s="2677"/>
      <c r="G14" s="2676"/>
    </row>
    <row r="15" spans="1:7" ht="12.75" customHeight="1">
      <c r="A15" s="1504"/>
      <c r="B15" s="2458" t="s">
        <v>4391</v>
      </c>
      <c r="C15" s="2208"/>
      <c r="D15" s="2208"/>
      <c r="E15" s="2677" t="s">
        <v>1476</v>
      </c>
      <c r="F15" s="2677"/>
      <c r="G15" s="2676"/>
    </row>
    <row r="16" spans="1:7" ht="12.75" customHeight="1">
      <c r="A16" s="1504"/>
      <c r="B16" s="2458" t="s">
        <v>4392</v>
      </c>
      <c r="C16" s="2208"/>
      <c r="D16" s="2208"/>
      <c r="E16" s="2677" t="s">
        <v>1478</v>
      </c>
      <c r="F16" s="2677"/>
      <c r="G16" s="2676"/>
    </row>
    <row r="17" spans="1:7" ht="12.75" customHeight="1">
      <c r="A17" s="72"/>
      <c r="B17" s="2458" t="s">
        <v>1477</v>
      </c>
      <c r="C17" s="2209"/>
      <c r="D17" s="2209"/>
      <c r="E17" s="236" t="s">
        <v>1479</v>
      </c>
      <c r="F17" s="236"/>
      <c r="G17" s="23"/>
    </row>
    <row r="18" spans="1:7" ht="12.75" customHeight="1">
      <c r="A18" s="72"/>
      <c r="B18" s="2458" t="s">
        <v>4393</v>
      </c>
      <c r="C18" s="2209"/>
      <c r="D18" s="2208"/>
      <c r="E18" s="236"/>
      <c r="F18" s="236"/>
      <c r="G18" s="23"/>
    </row>
    <row r="19" spans="1:7">
      <c r="A19" s="922" t="s">
        <v>1733</v>
      </c>
      <c r="B19" s="923"/>
      <c r="C19" s="924"/>
      <c r="D19" s="925"/>
      <c r="E19" s="926" t="s">
        <v>1480</v>
      </c>
      <c r="F19" s="926" t="s">
        <v>1481</v>
      </c>
      <c r="G19" s="927" t="s">
        <v>1482</v>
      </c>
    </row>
    <row r="20" spans="1:7">
      <c r="A20" s="928" t="s">
        <v>1736</v>
      </c>
      <c r="B20" s="929" t="s">
        <v>1483</v>
      </c>
      <c r="C20" s="930" t="s">
        <v>1484</v>
      </c>
      <c r="D20" s="931" t="s">
        <v>1485</v>
      </c>
      <c r="E20" s="931" t="s">
        <v>1486</v>
      </c>
      <c r="F20" s="931" t="s">
        <v>1487</v>
      </c>
      <c r="G20" s="932" t="s">
        <v>1488</v>
      </c>
    </row>
    <row r="21" spans="1:7">
      <c r="A21" s="933"/>
      <c r="B21" s="934" t="s">
        <v>3026</v>
      </c>
      <c r="C21" s="935" t="s">
        <v>3027</v>
      </c>
      <c r="D21" s="934" t="s">
        <v>3028</v>
      </c>
      <c r="E21" s="934" t="s">
        <v>3029</v>
      </c>
      <c r="F21" s="934" t="s">
        <v>2353</v>
      </c>
      <c r="G21" s="936" t="s">
        <v>2354</v>
      </c>
    </row>
    <row r="22" spans="1:7">
      <c r="A22" s="922">
        <v>1</v>
      </c>
      <c r="B22" s="363" t="s">
        <v>5078</v>
      </c>
      <c r="C22" s="937"/>
      <c r="D22" s="938"/>
      <c r="E22" s="937"/>
      <c r="F22" s="939" t="str">
        <f t="shared" ref="F22:F61" si="0">IF(ISERR(C22/E22*1000),"  ",C22/E22*1000)</f>
        <v xml:space="preserve">  </v>
      </c>
      <c r="G22" s="940" t="str">
        <f t="shared" ref="G22:G61" si="1">IF(ISERR(D22/C22/1000),"  ",D22/C22/1000)</f>
        <v xml:space="preserve">  </v>
      </c>
    </row>
    <row r="23" spans="1:7">
      <c r="A23" s="928">
        <f t="shared" ref="A23:A64" si="2">A22+1</f>
        <v>2</v>
      </c>
      <c r="B23" s="899" t="s">
        <v>5079</v>
      </c>
      <c r="C23" s="941">
        <v>919984</v>
      </c>
      <c r="D23" s="941">
        <v>182947656</v>
      </c>
      <c r="E23" s="941">
        <v>123086</v>
      </c>
      <c r="F23" s="939">
        <v>7474.3187689907872</v>
      </c>
      <c r="G23" s="942">
        <f>D23/C23/1000</f>
        <v>0.1988596062540218</v>
      </c>
    </row>
    <row r="24" spans="1:7">
      <c r="A24" s="928">
        <f t="shared" si="2"/>
        <v>3</v>
      </c>
      <c r="B24" s="899" t="s">
        <v>5080</v>
      </c>
      <c r="C24" s="941">
        <v>808</v>
      </c>
      <c r="D24" s="941">
        <v>356545</v>
      </c>
      <c r="E24" s="941">
        <v>529</v>
      </c>
      <c r="F24" s="939">
        <v>1527.4102079395086</v>
      </c>
      <c r="G24" s="942">
        <f>D24/C24/1000</f>
        <v>0.44126856435643569</v>
      </c>
    </row>
    <row r="25" spans="1:7">
      <c r="A25" s="928">
        <f t="shared" si="2"/>
        <v>4</v>
      </c>
      <c r="B25" s="899" t="s">
        <v>5081</v>
      </c>
      <c r="C25" s="941">
        <v>32201</v>
      </c>
      <c r="D25" s="941">
        <v>5952925</v>
      </c>
      <c r="E25" s="941">
        <v>1814</v>
      </c>
      <c r="F25" s="939">
        <v>17751.378169790518</v>
      </c>
      <c r="G25" s="942">
        <f>D25/C25/1000</f>
        <v>0.18486770597186425</v>
      </c>
    </row>
    <row r="26" spans="1:7">
      <c r="A26" s="928">
        <f t="shared" si="2"/>
        <v>5</v>
      </c>
      <c r="B26" s="899" t="s">
        <v>5082</v>
      </c>
      <c r="C26" s="941">
        <v>701936</v>
      </c>
      <c r="D26" s="941">
        <v>78650161</v>
      </c>
      <c r="E26" s="941">
        <v>72403</v>
      </c>
      <c r="F26" s="939">
        <v>9694.8468986091739</v>
      </c>
      <c r="G26" s="942">
        <f>D26/C26/1000</f>
        <v>0.11204748153677828</v>
      </c>
    </row>
    <row r="27" spans="1:7">
      <c r="A27" s="928">
        <f t="shared" si="2"/>
        <v>6</v>
      </c>
      <c r="B27" s="899" t="s">
        <v>932</v>
      </c>
      <c r="C27" s="941"/>
      <c r="D27" s="941">
        <v>-1103500</v>
      </c>
      <c r="E27" s="941"/>
      <c r="F27" s="939"/>
      <c r="G27" s="942"/>
    </row>
    <row r="28" spans="1:7">
      <c r="A28" s="928">
        <f t="shared" si="2"/>
        <v>7</v>
      </c>
      <c r="B28" s="899" t="s">
        <v>5083</v>
      </c>
      <c r="C28" s="941">
        <v>28302</v>
      </c>
      <c r="D28" s="941">
        <v>1696857</v>
      </c>
      <c r="E28" s="941"/>
      <c r="F28" s="939"/>
      <c r="G28" s="942"/>
    </row>
    <row r="29" spans="1:7">
      <c r="A29" s="928">
        <f t="shared" si="2"/>
        <v>8</v>
      </c>
      <c r="B29" s="899" t="s">
        <v>5084</v>
      </c>
      <c r="C29" s="941">
        <v>1683231</v>
      </c>
      <c r="D29" s="941">
        <v>268500644</v>
      </c>
      <c r="E29" s="941">
        <v>197832</v>
      </c>
      <c r="F29" s="939">
        <v>8508.3859031905868</v>
      </c>
      <c r="G29" s="942">
        <f>D29/C29/1000</f>
        <v>0.15951503031966499</v>
      </c>
    </row>
    <row r="30" spans="1:7">
      <c r="A30" s="928">
        <f t="shared" si="2"/>
        <v>9</v>
      </c>
      <c r="B30" s="899"/>
      <c r="C30" s="941"/>
      <c r="D30" s="941"/>
      <c r="E30" s="941"/>
      <c r="F30" s="939" t="s">
        <v>1090</v>
      </c>
      <c r="G30" s="942" t="s">
        <v>1090</v>
      </c>
    </row>
    <row r="31" spans="1:7">
      <c r="A31" s="928">
        <f t="shared" si="2"/>
        <v>10</v>
      </c>
      <c r="B31" s="899" t="s">
        <v>5085</v>
      </c>
      <c r="C31" s="941"/>
      <c r="D31" s="941"/>
      <c r="E31" s="941"/>
      <c r="F31" s="939" t="s">
        <v>1090</v>
      </c>
      <c r="G31" s="942" t="s">
        <v>1090</v>
      </c>
    </row>
    <row r="32" spans="1:7">
      <c r="A32" s="928">
        <f t="shared" si="2"/>
        <v>11</v>
      </c>
      <c r="B32" s="899" t="s">
        <v>804</v>
      </c>
      <c r="C32" s="941"/>
      <c r="D32" s="941"/>
      <c r="E32" s="941"/>
      <c r="F32" s="939" t="s">
        <v>1090</v>
      </c>
      <c r="G32" s="942" t="s">
        <v>1090</v>
      </c>
    </row>
    <row r="33" spans="1:7">
      <c r="A33" s="928">
        <f t="shared" si="2"/>
        <v>12</v>
      </c>
      <c r="B33" s="294" t="s">
        <v>5086</v>
      </c>
      <c r="C33" s="941">
        <v>285610</v>
      </c>
      <c r="D33" s="941">
        <v>47342500</v>
      </c>
      <c r="E33" s="941">
        <v>14761</v>
      </c>
      <c r="F33" s="939">
        <v>19348.960097554365</v>
      </c>
      <c r="G33" s="942">
        <f t="shared" ref="G33:G40" si="3">D33/C33/1000</f>
        <v>0.16575925212702639</v>
      </c>
    </row>
    <row r="34" spans="1:7">
      <c r="A34" s="928">
        <f t="shared" si="2"/>
        <v>13</v>
      </c>
      <c r="B34" s="899" t="s">
        <v>5087</v>
      </c>
      <c r="C34" s="941">
        <v>142259</v>
      </c>
      <c r="D34" s="941">
        <v>10641759</v>
      </c>
      <c r="E34" s="941">
        <v>116</v>
      </c>
      <c r="F34" s="939">
        <v>1226370.6896551724</v>
      </c>
      <c r="G34" s="942">
        <f t="shared" si="3"/>
        <v>7.4805523727848489E-2</v>
      </c>
    </row>
    <row r="35" spans="1:7">
      <c r="A35" s="928">
        <f t="shared" si="2"/>
        <v>14</v>
      </c>
      <c r="B35" s="899" t="s">
        <v>5080</v>
      </c>
      <c r="C35" s="941">
        <v>7591</v>
      </c>
      <c r="D35" s="941">
        <v>2942988</v>
      </c>
      <c r="E35" s="941">
        <v>1585</v>
      </c>
      <c r="F35" s="939">
        <v>4789.2744479495268</v>
      </c>
      <c r="G35" s="942">
        <f t="shared" si="3"/>
        <v>0.38769437491766562</v>
      </c>
    </row>
    <row r="36" spans="1:7">
      <c r="A36" s="928">
        <f t="shared" si="2"/>
        <v>15</v>
      </c>
      <c r="B36" s="899" t="s">
        <v>5081</v>
      </c>
      <c r="C36" s="941">
        <v>53454</v>
      </c>
      <c r="D36" s="941">
        <v>5530746</v>
      </c>
      <c r="E36" s="941">
        <v>117</v>
      </c>
      <c r="F36" s="939">
        <v>456871.79487179487</v>
      </c>
      <c r="G36" s="942">
        <f t="shared" si="3"/>
        <v>0.10346739252441352</v>
      </c>
    </row>
    <row r="37" spans="1:7">
      <c r="A37" s="928">
        <f t="shared" si="2"/>
        <v>16</v>
      </c>
      <c r="B37" s="899" t="s">
        <v>5082</v>
      </c>
      <c r="C37" s="941">
        <v>1360958</v>
      </c>
      <c r="D37" s="941">
        <v>79708157</v>
      </c>
      <c r="E37" s="941">
        <v>14412</v>
      </c>
      <c r="F37" s="939">
        <v>94432.278656675</v>
      </c>
      <c r="G37" s="942">
        <f t="shared" si="3"/>
        <v>5.8567683205506711E-2</v>
      </c>
    </row>
    <row r="38" spans="1:7">
      <c r="A38" s="928">
        <f t="shared" si="2"/>
        <v>17</v>
      </c>
      <c r="B38" s="899" t="s">
        <v>932</v>
      </c>
      <c r="C38" s="941"/>
      <c r="D38" s="941">
        <v>-17120</v>
      </c>
      <c r="E38" s="941"/>
      <c r="F38" s="939"/>
      <c r="G38" s="942"/>
    </row>
    <row r="39" spans="1:7">
      <c r="A39" s="928">
        <f t="shared" si="2"/>
        <v>18</v>
      </c>
      <c r="B39" s="899" t="s">
        <v>5083</v>
      </c>
      <c r="C39" s="941">
        <v>31030</v>
      </c>
      <c r="D39" s="941">
        <v>270649</v>
      </c>
      <c r="E39" s="941"/>
      <c r="F39" s="939"/>
      <c r="G39" s="942"/>
    </row>
    <row r="40" spans="1:7">
      <c r="A40" s="928">
        <f t="shared" si="2"/>
        <v>19</v>
      </c>
      <c r="B40" s="899" t="s">
        <v>5088</v>
      </c>
      <c r="C40" s="941">
        <v>1880902</v>
      </c>
      <c r="D40" s="941">
        <v>146419679</v>
      </c>
      <c r="E40" s="941">
        <v>30991</v>
      </c>
      <c r="F40" s="939">
        <v>60691.878287244683</v>
      </c>
      <c r="G40" s="942">
        <f t="shared" si="3"/>
        <v>7.7845458721400695E-2</v>
      </c>
    </row>
    <row r="41" spans="1:7">
      <c r="A41" s="928">
        <f t="shared" si="2"/>
        <v>20</v>
      </c>
      <c r="B41" s="944"/>
      <c r="C41" s="941"/>
      <c r="D41" s="941"/>
      <c r="E41" s="941"/>
      <c r="F41" s="939" t="s">
        <v>1090</v>
      </c>
      <c r="G41" s="942" t="s">
        <v>1090</v>
      </c>
    </row>
    <row r="42" spans="1:7">
      <c r="A42" s="928">
        <f t="shared" si="2"/>
        <v>21</v>
      </c>
      <c r="B42" s="899" t="s">
        <v>805</v>
      </c>
      <c r="C42" s="941"/>
      <c r="D42" s="941"/>
      <c r="E42" s="941"/>
      <c r="F42" s="939" t="s">
        <v>1090</v>
      </c>
      <c r="G42" s="942" t="s">
        <v>1090</v>
      </c>
    </row>
    <row r="43" spans="1:7">
      <c r="A43" s="928">
        <f t="shared" si="2"/>
        <v>22</v>
      </c>
      <c r="B43" s="294" t="s">
        <v>5086</v>
      </c>
      <c r="C43" s="941">
        <v>512</v>
      </c>
      <c r="D43" s="941">
        <v>74958</v>
      </c>
      <c r="E43" s="941">
        <v>2</v>
      </c>
      <c r="F43" s="939">
        <v>256000</v>
      </c>
      <c r="G43" s="942">
        <f>D43/C43/1000</f>
        <v>0.14640234375</v>
      </c>
    </row>
    <row r="44" spans="1:7">
      <c r="A44" s="928">
        <f t="shared" si="2"/>
        <v>23</v>
      </c>
      <c r="B44" s="899" t="s">
        <v>5087</v>
      </c>
      <c r="C44" s="941">
        <v>5352</v>
      </c>
      <c r="D44" s="941">
        <v>653171</v>
      </c>
      <c r="E44" s="941">
        <v>7</v>
      </c>
      <c r="F44" s="939">
        <v>764571.42857142852</v>
      </c>
      <c r="G44" s="942">
        <f>D44/C44/1000</f>
        <v>0.12204241405082211</v>
      </c>
    </row>
    <row r="45" spans="1:7">
      <c r="A45" s="928">
        <f t="shared" si="2"/>
        <v>24</v>
      </c>
      <c r="B45" s="899" t="s">
        <v>5089</v>
      </c>
      <c r="C45" s="941">
        <v>52764</v>
      </c>
      <c r="D45" s="941">
        <v>4173220</v>
      </c>
      <c r="E45" s="941">
        <v>37</v>
      </c>
      <c r="F45" s="939">
        <v>1426054.054054054</v>
      </c>
      <c r="G45" s="942">
        <f>D45/C45/1000</f>
        <v>7.909218406489274E-2</v>
      </c>
    </row>
    <row r="46" spans="1:7">
      <c r="A46" s="928">
        <f t="shared" si="2"/>
        <v>25</v>
      </c>
      <c r="B46" s="899" t="s">
        <v>5082</v>
      </c>
      <c r="C46" s="941">
        <v>338348</v>
      </c>
      <c r="D46" s="941">
        <v>10997370</v>
      </c>
      <c r="E46" s="941">
        <v>85</v>
      </c>
      <c r="F46" s="939">
        <v>3980564.7058823528</v>
      </c>
      <c r="G46" s="942">
        <f>D46/C46/1000</f>
        <v>3.2503132869117005E-2</v>
      </c>
    </row>
    <row r="47" spans="1:7">
      <c r="A47" s="928">
        <f t="shared" si="2"/>
        <v>26</v>
      </c>
      <c r="B47" s="899" t="s">
        <v>5090</v>
      </c>
      <c r="C47" s="941">
        <v>4792</v>
      </c>
      <c r="D47" s="941">
        <v>230167</v>
      </c>
      <c r="E47" s="941"/>
      <c r="F47" s="939"/>
      <c r="G47" s="942"/>
    </row>
    <row r="48" spans="1:7">
      <c r="A48" s="928">
        <f t="shared" si="2"/>
        <v>27</v>
      </c>
      <c r="B48" s="899" t="s">
        <v>5091</v>
      </c>
      <c r="C48" s="941">
        <v>401768</v>
      </c>
      <c r="D48" s="941">
        <v>16128886</v>
      </c>
      <c r="E48" s="941">
        <v>131</v>
      </c>
      <c r="F48" s="939">
        <v>3066931.2977099237</v>
      </c>
      <c r="G48" s="942">
        <f>D48/C48/1000</f>
        <v>4.0144775094084144E-2</v>
      </c>
    </row>
    <row r="49" spans="1:7">
      <c r="A49" s="928">
        <f t="shared" si="2"/>
        <v>28</v>
      </c>
      <c r="B49" s="899"/>
      <c r="C49" s="941"/>
      <c r="D49" s="941"/>
      <c r="E49" s="941"/>
      <c r="F49" s="939" t="s">
        <v>1090</v>
      </c>
      <c r="G49" s="942" t="s">
        <v>1090</v>
      </c>
    </row>
    <row r="50" spans="1:7">
      <c r="A50" s="928">
        <f t="shared" si="2"/>
        <v>29</v>
      </c>
      <c r="B50" s="899" t="s">
        <v>5092</v>
      </c>
      <c r="C50" s="941"/>
      <c r="D50" s="941"/>
      <c r="E50" s="941"/>
      <c r="F50" s="939" t="s">
        <v>1090</v>
      </c>
      <c r="G50" s="942" t="s">
        <v>1090</v>
      </c>
    </row>
    <row r="51" spans="1:7">
      <c r="A51" s="928">
        <f t="shared" si="2"/>
        <v>30</v>
      </c>
      <c r="B51" s="899" t="s">
        <v>5093</v>
      </c>
      <c r="C51" s="941"/>
      <c r="D51" s="941"/>
      <c r="E51" s="941"/>
      <c r="F51" s="939" t="s">
        <v>1090</v>
      </c>
      <c r="G51" s="942" t="s">
        <v>1090</v>
      </c>
    </row>
    <row r="52" spans="1:7">
      <c r="A52" s="928">
        <f t="shared" si="2"/>
        <v>31</v>
      </c>
      <c r="B52" s="944" t="s">
        <v>5094</v>
      </c>
      <c r="C52" s="941">
        <v>2915</v>
      </c>
      <c r="D52" s="941">
        <v>830058</v>
      </c>
      <c r="E52" s="941">
        <v>115</v>
      </c>
      <c r="F52" s="939">
        <v>25347.82608695652</v>
      </c>
      <c r="G52" s="942">
        <f>D52/C52/1000</f>
        <v>0.28475403087478562</v>
      </c>
    </row>
    <row r="53" spans="1:7">
      <c r="A53" s="928">
        <f t="shared" si="2"/>
        <v>32</v>
      </c>
      <c r="B53" s="944" t="s">
        <v>5095</v>
      </c>
      <c r="C53" s="941">
        <v>19387</v>
      </c>
      <c r="D53" s="941">
        <v>4937058</v>
      </c>
      <c r="E53" s="941">
        <v>461</v>
      </c>
      <c r="F53" s="939">
        <v>42054.229934924078</v>
      </c>
      <c r="G53" s="942">
        <f>D53/C53/1000</f>
        <v>0.25465817300252747</v>
      </c>
    </row>
    <row r="54" spans="1:7">
      <c r="A54" s="928">
        <f t="shared" si="2"/>
        <v>33</v>
      </c>
      <c r="B54" s="899" t="s">
        <v>5096</v>
      </c>
      <c r="C54" s="941">
        <v>22302</v>
      </c>
      <c r="D54" s="941">
        <v>5767116</v>
      </c>
      <c r="E54" s="941">
        <v>576</v>
      </c>
      <c r="F54" s="939">
        <v>38718.75</v>
      </c>
      <c r="G54" s="942">
        <f>D54/C54/1000</f>
        <v>0.25859187516814636</v>
      </c>
    </row>
    <row r="55" spans="1:7">
      <c r="A55" s="928">
        <f t="shared" si="2"/>
        <v>34</v>
      </c>
      <c r="B55" s="899"/>
      <c r="C55" s="941"/>
      <c r="D55" s="941"/>
      <c r="E55" s="941"/>
      <c r="F55" s="939" t="s">
        <v>1090</v>
      </c>
      <c r="G55" s="942" t="s">
        <v>1090</v>
      </c>
    </row>
    <row r="56" spans="1:7">
      <c r="A56" s="928">
        <f t="shared" si="2"/>
        <v>35</v>
      </c>
      <c r="B56" s="899"/>
      <c r="C56" s="941"/>
      <c r="D56" s="941"/>
      <c r="E56" s="941"/>
      <c r="F56" s="939" t="s">
        <v>1090</v>
      </c>
      <c r="G56" s="942" t="s">
        <v>1090</v>
      </c>
    </row>
    <row r="57" spans="1:7">
      <c r="A57" s="928">
        <f t="shared" si="2"/>
        <v>36</v>
      </c>
      <c r="B57" s="899" t="s">
        <v>5097</v>
      </c>
      <c r="C57" s="941">
        <v>93315</v>
      </c>
      <c r="D57" s="941">
        <v>6671888</v>
      </c>
      <c r="E57" s="941">
        <v>2</v>
      </c>
      <c r="F57" s="939">
        <v>46657500</v>
      </c>
      <c r="G57" s="942">
        <f>D57/C57/1000</f>
        <v>7.1498558645448212E-2</v>
      </c>
    </row>
    <row r="58" spans="1:7">
      <c r="A58" s="928">
        <f t="shared" si="2"/>
        <v>37</v>
      </c>
      <c r="B58" s="899"/>
      <c r="C58" s="941"/>
      <c r="D58" s="941"/>
      <c r="E58" s="941"/>
      <c r="F58" s="939" t="str">
        <f t="shared" si="0"/>
        <v xml:space="preserve">  </v>
      </c>
      <c r="G58" s="942" t="str">
        <f t="shared" si="1"/>
        <v xml:space="preserve">  </v>
      </c>
    </row>
    <row r="59" spans="1:7">
      <c r="A59" s="928">
        <f t="shared" si="2"/>
        <v>38</v>
      </c>
      <c r="B59" s="899"/>
      <c r="C59" s="941"/>
      <c r="D59" s="941"/>
      <c r="E59" s="941"/>
      <c r="F59" s="939" t="str">
        <f t="shared" si="0"/>
        <v xml:space="preserve">  </v>
      </c>
      <c r="G59" s="942" t="str">
        <f t="shared" si="1"/>
        <v xml:space="preserve">  </v>
      </c>
    </row>
    <row r="60" spans="1:7">
      <c r="A60" s="928">
        <f t="shared" si="2"/>
        <v>39</v>
      </c>
      <c r="B60" s="899"/>
      <c r="C60" s="941"/>
      <c r="D60" s="941"/>
      <c r="E60" s="941"/>
      <c r="F60" s="939" t="str">
        <f t="shared" si="0"/>
        <v xml:space="preserve">  </v>
      </c>
      <c r="G60" s="942" t="str">
        <f t="shared" si="1"/>
        <v xml:space="preserve">  </v>
      </c>
    </row>
    <row r="61" spans="1:7">
      <c r="A61" s="928">
        <f t="shared" si="2"/>
        <v>40</v>
      </c>
      <c r="B61" s="914"/>
      <c r="C61" s="945"/>
      <c r="D61" s="945"/>
      <c r="E61" s="945"/>
      <c r="F61" s="939" t="str">
        <f t="shared" si="0"/>
        <v xml:space="preserve">  </v>
      </c>
      <c r="G61" s="942" t="str">
        <f t="shared" si="1"/>
        <v xml:space="preserve">  </v>
      </c>
    </row>
    <row r="62" spans="1:7">
      <c r="A62" s="922">
        <f t="shared" si="2"/>
        <v>41</v>
      </c>
      <c r="B62" s="946" t="s">
        <v>1489</v>
      </c>
      <c r="C62" s="947">
        <f>+C29+C40+C54+C57+C48-C63</f>
        <v>4017394</v>
      </c>
      <c r="D62" s="948">
        <f>+D29+D40+D54+D57+D48-D63</f>
        <v>441290540</v>
      </c>
      <c r="E62" s="948">
        <f>+E29+E40+E54+E57+E48</f>
        <v>229532</v>
      </c>
      <c r="F62" s="948">
        <f>C62*1000/E62</f>
        <v>17502.54430754753</v>
      </c>
      <c r="G62" s="949">
        <f>D62/C62/1000</f>
        <v>0.10984497412999572</v>
      </c>
    </row>
    <row r="63" spans="1:7">
      <c r="A63" s="922">
        <f t="shared" si="2"/>
        <v>42</v>
      </c>
      <c r="B63" s="946" t="s">
        <v>1490</v>
      </c>
      <c r="C63" s="947">
        <f>C28+C39+C47</f>
        <v>64124</v>
      </c>
      <c r="D63" s="947">
        <f>D28+D39+D47</f>
        <v>2197673</v>
      </c>
      <c r="E63" s="947"/>
      <c r="F63" s="939" t="s">
        <v>1090</v>
      </c>
      <c r="G63" s="942">
        <f>D63/C63/1000</f>
        <v>3.4272238163558108E-2</v>
      </c>
    </row>
    <row r="64" spans="1:7" ht="15.75" thickBot="1">
      <c r="A64" s="950">
        <f t="shared" si="2"/>
        <v>43</v>
      </c>
      <c r="B64" s="951" t="s">
        <v>172</v>
      </c>
      <c r="C64" s="952">
        <f>+C62+C63</f>
        <v>4081518</v>
      </c>
      <c r="D64" s="953">
        <f>+D62+D63</f>
        <v>443488213</v>
      </c>
      <c r="E64" s="952">
        <f>+E62+E63</f>
        <v>229532</v>
      </c>
      <c r="F64" s="954">
        <f>C64*1000/E64</f>
        <v>17781.912761619296</v>
      </c>
      <c r="G64" s="955">
        <f>D64/C64/1000</f>
        <v>0.1086576643787924</v>
      </c>
    </row>
    <row r="65" spans="1:7">
      <c r="A65" s="899"/>
      <c r="B65" s="899"/>
      <c r="C65" s="899"/>
      <c r="D65" s="899"/>
      <c r="E65" s="899"/>
      <c r="F65" s="899"/>
      <c r="G65" s="956"/>
    </row>
    <row r="66" spans="1:7">
      <c r="A66" s="1503" t="s">
        <v>4677</v>
      </c>
      <c r="B66" s="2503"/>
      <c r="C66" s="899"/>
      <c r="D66" s="899"/>
      <c r="E66" s="899"/>
      <c r="F66" s="899"/>
      <c r="G66" s="956" t="s">
        <v>1491</v>
      </c>
    </row>
    <row r="67" spans="1:7">
      <c r="A67" s="900" t="s">
        <v>1492</v>
      </c>
      <c r="B67" s="900"/>
      <c r="C67" s="900"/>
      <c r="D67" s="900"/>
      <c r="E67" s="900"/>
      <c r="F67" s="900"/>
      <c r="G67" s="900"/>
    </row>
    <row r="70" spans="1:7">
      <c r="A70" s="899"/>
      <c r="B70" s="899"/>
      <c r="C70" s="16"/>
      <c r="D70" s="16"/>
    </row>
    <row r="71" spans="1:7" ht="15.75">
      <c r="A71" s="71" t="s">
        <v>1195</v>
      </c>
      <c r="B71" s="900"/>
      <c r="C71" s="900"/>
      <c r="D71" s="900"/>
      <c r="E71" s="900"/>
      <c r="F71" s="900"/>
      <c r="G71" s="900"/>
    </row>
    <row r="73" spans="1:7" ht="16.5" thickBot="1">
      <c r="A73" s="1321" t="str">
        <f>'[25]Data Sheet'!$C$25</f>
        <v xml:space="preserve"> </v>
      </c>
      <c r="B73" s="899"/>
      <c r="C73" s="899"/>
      <c r="D73" s="899"/>
      <c r="E73" s="899"/>
      <c r="F73" s="957" t="str">
        <f>'[25]Data Sheet'!$C$40</f>
        <v xml:space="preserve"> </v>
      </c>
      <c r="G73" s="2456" t="str">
        <f>'[25]Data Sheet'!$C$38</f>
        <v xml:space="preserve"> </v>
      </c>
    </row>
    <row r="74" spans="1:7">
      <c r="A74" s="901"/>
      <c r="B74" s="902"/>
      <c r="C74" s="902"/>
      <c r="D74" s="902"/>
      <c r="E74" s="902"/>
      <c r="F74" s="902"/>
      <c r="G74" s="958"/>
    </row>
    <row r="75" spans="1:7">
      <c r="A75" s="2679" t="s">
        <v>4628</v>
      </c>
      <c r="B75" s="2680"/>
      <c r="C75" s="2680"/>
      <c r="D75" s="2680"/>
      <c r="E75" s="2680"/>
      <c r="F75" s="2680"/>
      <c r="G75" s="2681"/>
    </row>
    <row r="76" spans="1:7">
      <c r="A76" s="961"/>
      <c r="B76" s="899"/>
      <c r="C76" s="899"/>
      <c r="D76" s="899"/>
      <c r="E76" s="899"/>
      <c r="F76" s="899"/>
      <c r="G76" s="962"/>
    </row>
    <row r="77" spans="1:7">
      <c r="A77" s="922" t="s">
        <v>1733</v>
      </c>
      <c r="B77" s="923"/>
      <c r="C77" s="924"/>
      <c r="D77" s="925"/>
      <c r="E77" s="926" t="s">
        <v>1480</v>
      </c>
      <c r="F77" s="926" t="s">
        <v>1481</v>
      </c>
      <c r="G77" s="927" t="s">
        <v>1482</v>
      </c>
    </row>
    <row r="78" spans="1:7">
      <c r="A78" s="928" t="s">
        <v>1736</v>
      </c>
      <c r="B78" s="929" t="s">
        <v>1483</v>
      </c>
      <c r="C78" s="930" t="s">
        <v>1484</v>
      </c>
      <c r="D78" s="931" t="s">
        <v>1485</v>
      </c>
      <c r="E78" s="931" t="s">
        <v>1486</v>
      </c>
      <c r="F78" s="931" t="s">
        <v>1487</v>
      </c>
      <c r="G78" s="932" t="s">
        <v>1488</v>
      </c>
    </row>
    <row r="79" spans="1:7">
      <c r="A79" s="933"/>
      <c r="B79" s="934" t="s">
        <v>3026</v>
      </c>
      <c r="C79" s="935" t="s">
        <v>3027</v>
      </c>
      <c r="D79" s="934" t="s">
        <v>3028</v>
      </c>
      <c r="E79" s="934" t="s">
        <v>3029</v>
      </c>
      <c r="F79" s="934" t="s">
        <v>2353</v>
      </c>
      <c r="G79" s="936" t="s">
        <v>2354</v>
      </c>
    </row>
    <row r="80" spans="1:7">
      <c r="A80" s="922">
        <v>1</v>
      </c>
      <c r="B80" s="925"/>
      <c r="C80" s="937"/>
      <c r="D80" s="938"/>
      <c r="E80" s="937"/>
      <c r="F80" s="939" t="str">
        <f t="shared" ref="F80:F134" si="4">IF(ISERR(C80/E80*1000),"  ",C80/E80*1000)</f>
        <v xml:space="preserve">  </v>
      </c>
      <c r="G80" s="940" t="str">
        <f t="shared" ref="G80:G134" si="5">IF(ISERR(D80/C80/1000),"  ",D80/C80/1000)</f>
        <v xml:space="preserve">  </v>
      </c>
    </row>
    <row r="81" spans="1:7">
      <c r="A81" s="928">
        <f t="shared" ref="A81:A103" si="6">A80+1</f>
        <v>2</v>
      </c>
      <c r="B81" s="899"/>
      <c r="C81" s="941"/>
      <c r="D81" s="941"/>
      <c r="E81" s="941"/>
      <c r="F81" s="939" t="str">
        <f t="shared" si="4"/>
        <v xml:space="preserve">  </v>
      </c>
      <c r="G81" s="942" t="str">
        <f t="shared" si="5"/>
        <v xml:space="preserve">  </v>
      </c>
    </row>
    <row r="82" spans="1:7">
      <c r="A82" s="928">
        <f t="shared" si="6"/>
        <v>3</v>
      </c>
      <c r="B82" s="899"/>
      <c r="C82" s="941"/>
      <c r="D82" s="941"/>
      <c r="E82" s="941"/>
      <c r="F82" s="939" t="str">
        <f t="shared" si="4"/>
        <v xml:space="preserve">  </v>
      </c>
      <c r="G82" s="942" t="str">
        <f t="shared" si="5"/>
        <v xml:space="preserve">  </v>
      </c>
    </row>
    <row r="83" spans="1:7">
      <c r="A83" s="928">
        <f t="shared" si="6"/>
        <v>4</v>
      </c>
      <c r="B83" s="899"/>
      <c r="C83" s="941"/>
      <c r="D83" s="941"/>
      <c r="E83" s="941"/>
      <c r="F83" s="939" t="str">
        <f t="shared" si="4"/>
        <v xml:space="preserve">  </v>
      </c>
      <c r="G83" s="942" t="str">
        <f t="shared" si="5"/>
        <v xml:space="preserve">  </v>
      </c>
    </row>
    <row r="84" spans="1:7">
      <c r="A84" s="928">
        <f t="shared" si="6"/>
        <v>5</v>
      </c>
      <c r="B84" s="899"/>
      <c r="C84" s="941"/>
      <c r="D84" s="941"/>
      <c r="E84" s="941"/>
      <c r="F84" s="939" t="str">
        <f t="shared" si="4"/>
        <v xml:space="preserve">  </v>
      </c>
      <c r="G84" s="942" t="str">
        <f t="shared" si="5"/>
        <v xml:space="preserve">  </v>
      </c>
    </row>
    <row r="85" spans="1:7">
      <c r="A85" s="928">
        <f t="shared" si="6"/>
        <v>6</v>
      </c>
      <c r="B85" s="899"/>
      <c r="C85" s="941"/>
      <c r="D85" s="941"/>
      <c r="E85" s="941"/>
      <c r="F85" s="939" t="str">
        <f t="shared" si="4"/>
        <v xml:space="preserve">  </v>
      </c>
      <c r="G85" s="942" t="str">
        <f t="shared" si="5"/>
        <v xml:space="preserve">  </v>
      </c>
    </row>
    <row r="86" spans="1:7">
      <c r="A86" s="928">
        <f t="shared" si="6"/>
        <v>7</v>
      </c>
      <c r="B86" s="899"/>
      <c r="C86" s="941"/>
      <c r="D86" s="941"/>
      <c r="E86" s="941"/>
      <c r="F86" s="939" t="str">
        <f t="shared" si="4"/>
        <v xml:space="preserve">  </v>
      </c>
      <c r="G86" s="942" t="str">
        <f t="shared" si="5"/>
        <v xml:space="preserve">  </v>
      </c>
    </row>
    <row r="87" spans="1:7">
      <c r="A87" s="928">
        <f t="shared" si="6"/>
        <v>8</v>
      </c>
      <c r="B87" s="899"/>
      <c r="C87" s="941"/>
      <c r="D87" s="941"/>
      <c r="E87" s="941"/>
      <c r="F87" s="939" t="str">
        <f t="shared" si="4"/>
        <v xml:space="preserve">  </v>
      </c>
      <c r="G87" s="942" t="str">
        <f t="shared" si="5"/>
        <v xml:space="preserve">  </v>
      </c>
    </row>
    <row r="88" spans="1:7">
      <c r="A88" s="928">
        <f t="shared" si="6"/>
        <v>9</v>
      </c>
      <c r="B88" s="899"/>
      <c r="C88" s="941"/>
      <c r="D88" s="941"/>
      <c r="E88" s="941"/>
      <c r="F88" s="939" t="str">
        <f t="shared" si="4"/>
        <v xml:space="preserve">  </v>
      </c>
      <c r="G88" s="942" t="str">
        <f t="shared" si="5"/>
        <v xml:space="preserve">  </v>
      </c>
    </row>
    <row r="89" spans="1:7">
      <c r="A89" s="928">
        <f t="shared" si="6"/>
        <v>10</v>
      </c>
      <c r="B89" s="899"/>
      <c r="C89" s="941"/>
      <c r="D89" s="941"/>
      <c r="E89" s="941"/>
      <c r="F89" s="939" t="str">
        <f t="shared" si="4"/>
        <v xml:space="preserve">  </v>
      </c>
      <c r="G89" s="942" t="str">
        <f t="shared" si="5"/>
        <v xml:space="preserve">  </v>
      </c>
    </row>
    <row r="90" spans="1:7">
      <c r="A90" s="928">
        <f t="shared" si="6"/>
        <v>11</v>
      </c>
      <c r="B90" s="899"/>
      <c r="C90" s="941"/>
      <c r="D90" s="941"/>
      <c r="E90" s="941"/>
      <c r="F90" s="939" t="str">
        <f t="shared" si="4"/>
        <v xml:space="preserve">  </v>
      </c>
      <c r="G90" s="942" t="str">
        <f t="shared" si="5"/>
        <v xml:space="preserve">  </v>
      </c>
    </row>
    <row r="91" spans="1:7">
      <c r="A91" s="928">
        <f t="shared" si="6"/>
        <v>12</v>
      </c>
      <c r="B91" s="899"/>
      <c r="C91" s="941"/>
      <c r="D91" s="941"/>
      <c r="E91" s="941"/>
      <c r="F91" s="939" t="str">
        <f t="shared" si="4"/>
        <v xml:space="preserve">  </v>
      </c>
      <c r="G91" s="942" t="str">
        <f t="shared" si="5"/>
        <v xml:space="preserve">  </v>
      </c>
    </row>
    <row r="92" spans="1:7">
      <c r="A92" s="928">
        <f t="shared" si="6"/>
        <v>13</v>
      </c>
      <c r="B92" s="899"/>
      <c r="C92" s="941"/>
      <c r="D92" s="941"/>
      <c r="E92" s="941"/>
      <c r="F92" s="939" t="str">
        <f t="shared" si="4"/>
        <v xml:space="preserve">  </v>
      </c>
      <c r="G92" s="942" t="str">
        <f t="shared" si="5"/>
        <v xml:space="preserve">  </v>
      </c>
    </row>
    <row r="93" spans="1:7">
      <c r="A93" s="928">
        <f t="shared" si="6"/>
        <v>14</v>
      </c>
      <c r="B93" s="899"/>
      <c r="C93" s="941"/>
      <c r="D93" s="941"/>
      <c r="E93" s="941"/>
      <c r="F93" s="939" t="str">
        <f t="shared" si="4"/>
        <v xml:space="preserve">  </v>
      </c>
      <c r="G93" s="942" t="str">
        <f t="shared" si="5"/>
        <v xml:space="preserve">  </v>
      </c>
    </row>
    <row r="94" spans="1:7">
      <c r="A94" s="928">
        <f t="shared" si="6"/>
        <v>15</v>
      </c>
      <c r="B94" s="899"/>
      <c r="C94" s="941"/>
      <c r="D94" s="941"/>
      <c r="E94" s="941"/>
      <c r="F94" s="939" t="str">
        <f t="shared" si="4"/>
        <v xml:space="preserve">  </v>
      </c>
      <c r="G94" s="942" t="str">
        <f t="shared" si="5"/>
        <v xml:space="preserve">  </v>
      </c>
    </row>
    <row r="95" spans="1:7">
      <c r="A95" s="928">
        <f t="shared" si="6"/>
        <v>16</v>
      </c>
      <c r="B95" s="899"/>
      <c r="C95" s="941"/>
      <c r="D95" s="941"/>
      <c r="E95" s="941"/>
      <c r="F95" s="939" t="str">
        <f t="shared" si="4"/>
        <v xml:space="preserve">  </v>
      </c>
      <c r="G95" s="942" t="str">
        <f t="shared" si="5"/>
        <v xml:space="preserve">  </v>
      </c>
    </row>
    <row r="96" spans="1:7">
      <c r="A96" s="928">
        <f t="shared" si="6"/>
        <v>17</v>
      </c>
      <c r="B96" s="899"/>
      <c r="C96" s="941"/>
      <c r="D96" s="941"/>
      <c r="E96" s="941"/>
      <c r="F96" s="939" t="str">
        <f t="shared" si="4"/>
        <v xml:space="preserve">  </v>
      </c>
      <c r="G96" s="942" t="str">
        <f t="shared" si="5"/>
        <v xml:space="preserve">  </v>
      </c>
    </row>
    <row r="97" spans="1:7">
      <c r="A97" s="928">
        <f t="shared" si="6"/>
        <v>18</v>
      </c>
      <c r="B97" s="899"/>
      <c r="C97" s="941"/>
      <c r="D97" s="941"/>
      <c r="E97" s="941"/>
      <c r="F97" s="939" t="str">
        <f t="shared" si="4"/>
        <v xml:space="preserve">  </v>
      </c>
      <c r="G97" s="942" t="str">
        <f t="shared" si="5"/>
        <v xml:space="preserve">  </v>
      </c>
    </row>
    <row r="98" spans="1:7">
      <c r="A98" s="928">
        <f t="shared" si="6"/>
        <v>19</v>
      </c>
      <c r="B98" s="899"/>
      <c r="C98" s="941"/>
      <c r="D98" s="941"/>
      <c r="E98" s="941"/>
      <c r="F98" s="939" t="str">
        <f t="shared" si="4"/>
        <v xml:space="preserve">  </v>
      </c>
      <c r="G98" s="942" t="str">
        <f t="shared" si="5"/>
        <v xml:space="preserve">  </v>
      </c>
    </row>
    <row r="99" spans="1:7">
      <c r="A99" s="928">
        <f t="shared" si="6"/>
        <v>20</v>
      </c>
      <c r="B99" s="899"/>
      <c r="C99" s="941"/>
      <c r="D99" s="941"/>
      <c r="E99" s="941"/>
      <c r="F99" s="939" t="str">
        <f t="shared" si="4"/>
        <v xml:space="preserve">  </v>
      </c>
      <c r="G99" s="942" t="str">
        <f t="shared" si="5"/>
        <v xml:space="preserve">  </v>
      </c>
    </row>
    <row r="100" spans="1:7">
      <c r="A100" s="928">
        <f t="shared" si="6"/>
        <v>21</v>
      </c>
      <c r="B100" s="899"/>
      <c r="C100" s="941"/>
      <c r="D100" s="941"/>
      <c r="E100" s="941"/>
      <c r="F100" s="939" t="str">
        <f t="shared" si="4"/>
        <v xml:space="preserve">  </v>
      </c>
      <c r="G100" s="942" t="str">
        <f t="shared" si="5"/>
        <v xml:space="preserve">  </v>
      </c>
    </row>
    <row r="101" spans="1:7">
      <c r="A101" s="928">
        <f t="shared" si="6"/>
        <v>22</v>
      </c>
      <c r="B101" s="899"/>
      <c r="C101" s="941"/>
      <c r="D101" s="941"/>
      <c r="E101" s="941"/>
      <c r="F101" s="939" t="str">
        <f t="shared" si="4"/>
        <v xml:space="preserve">  </v>
      </c>
      <c r="G101" s="942" t="str">
        <f t="shared" si="5"/>
        <v xml:space="preserve">  </v>
      </c>
    </row>
    <row r="102" spans="1:7">
      <c r="A102" s="928">
        <f t="shared" si="6"/>
        <v>23</v>
      </c>
      <c r="B102" s="899"/>
      <c r="C102" s="941"/>
      <c r="D102" s="941"/>
      <c r="E102" s="941"/>
      <c r="F102" s="939" t="str">
        <f t="shared" si="4"/>
        <v xml:space="preserve">  </v>
      </c>
      <c r="G102" s="942" t="str">
        <f t="shared" si="5"/>
        <v xml:space="preserve">  </v>
      </c>
    </row>
    <row r="103" spans="1:7">
      <c r="A103" s="928">
        <f t="shared" si="6"/>
        <v>24</v>
      </c>
      <c r="B103" s="899"/>
      <c r="C103" s="941"/>
      <c r="D103" s="941"/>
      <c r="E103" s="941"/>
      <c r="F103" s="939" t="str">
        <f t="shared" si="4"/>
        <v xml:space="preserve">  </v>
      </c>
      <c r="G103" s="942" t="str">
        <f t="shared" si="5"/>
        <v xml:space="preserve">  </v>
      </c>
    </row>
    <row r="104" spans="1:7">
      <c r="A104" s="928">
        <v>25</v>
      </c>
      <c r="B104" s="899"/>
      <c r="C104" s="941"/>
      <c r="D104" s="941"/>
      <c r="E104" s="941"/>
      <c r="F104" s="939" t="str">
        <f t="shared" si="4"/>
        <v xml:space="preserve">  </v>
      </c>
      <c r="G104" s="942" t="str">
        <f t="shared" si="5"/>
        <v xml:space="preserve">  </v>
      </c>
    </row>
    <row r="105" spans="1:7">
      <c r="A105" s="928">
        <v>26</v>
      </c>
      <c r="B105" s="899"/>
      <c r="C105" s="941"/>
      <c r="D105" s="941"/>
      <c r="E105" s="941"/>
      <c r="F105" s="939" t="str">
        <f t="shared" si="4"/>
        <v xml:space="preserve">  </v>
      </c>
      <c r="G105" s="942" t="str">
        <f t="shared" si="5"/>
        <v xml:space="preserve">  </v>
      </c>
    </row>
    <row r="106" spans="1:7">
      <c r="A106" s="928">
        <v>27</v>
      </c>
      <c r="B106" s="899"/>
      <c r="C106" s="941"/>
      <c r="D106" s="941"/>
      <c r="E106" s="941"/>
      <c r="F106" s="939" t="str">
        <f t="shared" si="4"/>
        <v xml:space="preserve">  </v>
      </c>
      <c r="G106" s="942" t="str">
        <f t="shared" si="5"/>
        <v xml:space="preserve">  </v>
      </c>
    </row>
    <row r="107" spans="1:7">
      <c r="A107" s="928">
        <v>28</v>
      </c>
      <c r="B107" s="899"/>
      <c r="C107" s="941"/>
      <c r="D107" s="941"/>
      <c r="E107" s="941"/>
      <c r="F107" s="939" t="str">
        <f t="shared" si="4"/>
        <v xml:space="preserve">  </v>
      </c>
      <c r="G107" s="942" t="str">
        <f t="shared" si="5"/>
        <v xml:space="preserve">  </v>
      </c>
    </row>
    <row r="108" spans="1:7">
      <c r="A108" s="928">
        <v>29</v>
      </c>
      <c r="B108" s="899"/>
      <c r="C108" s="941"/>
      <c r="D108" s="941"/>
      <c r="E108" s="941"/>
      <c r="F108" s="939" t="str">
        <f t="shared" si="4"/>
        <v xml:space="preserve">  </v>
      </c>
      <c r="G108" s="942" t="str">
        <f t="shared" si="5"/>
        <v xml:space="preserve">  </v>
      </c>
    </row>
    <row r="109" spans="1:7">
      <c r="A109" s="928">
        <v>30</v>
      </c>
      <c r="B109" s="899"/>
      <c r="C109" s="941"/>
      <c r="D109" s="941"/>
      <c r="E109" s="941"/>
      <c r="F109" s="939" t="str">
        <f t="shared" si="4"/>
        <v xml:space="preserve">  </v>
      </c>
      <c r="G109" s="942" t="str">
        <f t="shared" si="5"/>
        <v xml:space="preserve">  </v>
      </c>
    </row>
    <row r="110" spans="1:7">
      <c r="A110" s="928">
        <v>31</v>
      </c>
      <c r="B110" s="899"/>
      <c r="C110" s="941"/>
      <c r="D110" s="941"/>
      <c r="E110" s="941"/>
      <c r="F110" s="939" t="str">
        <f t="shared" si="4"/>
        <v xml:space="preserve">  </v>
      </c>
      <c r="G110" s="942" t="str">
        <f t="shared" si="5"/>
        <v xml:space="preserve">  </v>
      </c>
    </row>
    <row r="111" spans="1:7">
      <c r="A111" s="928">
        <v>32</v>
      </c>
      <c r="B111" s="899"/>
      <c r="C111" s="941"/>
      <c r="D111" s="941"/>
      <c r="E111" s="941"/>
      <c r="F111" s="939" t="str">
        <f t="shared" si="4"/>
        <v xml:space="preserve">  </v>
      </c>
      <c r="G111" s="942" t="str">
        <f t="shared" si="5"/>
        <v xml:space="preserve">  </v>
      </c>
    </row>
    <row r="112" spans="1:7">
      <c r="A112" s="928">
        <v>33</v>
      </c>
      <c r="B112" s="899"/>
      <c r="C112" s="941"/>
      <c r="D112" s="941"/>
      <c r="E112" s="941"/>
      <c r="F112" s="939" t="str">
        <f t="shared" si="4"/>
        <v xml:space="preserve">  </v>
      </c>
      <c r="G112" s="942" t="str">
        <f t="shared" si="5"/>
        <v xml:space="preserve">  </v>
      </c>
    </row>
    <row r="113" spans="1:7">
      <c r="A113" s="928">
        <v>34</v>
      </c>
      <c r="B113" s="899"/>
      <c r="C113" s="941"/>
      <c r="D113" s="941"/>
      <c r="E113" s="941"/>
      <c r="F113" s="939" t="str">
        <f t="shared" si="4"/>
        <v xml:space="preserve">  </v>
      </c>
      <c r="G113" s="942" t="str">
        <f t="shared" si="5"/>
        <v xml:space="preserve">  </v>
      </c>
    </row>
    <row r="114" spans="1:7">
      <c r="A114" s="928">
        <v>35</v>
      </c>
      <c r="B114" s="899"/>
      <c r="C114" s="941"/>
      <c r="D114" s="941"/>
      <c r="E114" s="941"/>
      <c r="F114" s="939" t="str">
        <f t="shared" si="4"/>
        <v xml:space="preserve">  </v>
      </c>
      <c r="G114" s="942" t="str">
        <f t="shared" si="5"/>
        <v xml:space="preserve">  </v>
      </c>
    </row>
    <row r="115" spans="1:7">
      <c r="A115" s="928">
        <v>36</v>
      </c>
      <c r="B115" s="899"/>
      <c r="C115" s="941"/>
      <c r="D115" s="941"/>
      <c r="E115" s="941"/>
      <c r="F115" s="939" t="str">
        <f t="shared" si="4"/>
        <v xml:space="preserve">  </v>
      </c>
      <c r="G115" s="942" t="str">
        <f t="shared" si="5"/>
        <v xml:space="preserve">  </v>
      </c>
    </row>
    <row r="116" spans="1:7">
      <c r="A116" s="928">
        <v>37</v>
      </c>
      <c r="B116" s="899"/>
      <c r="C116" s="941"/>
      <c r="D116" s="941"/>
      <c r="E116" s="941"/>
      <c r="F116" s="939" t="str">
        <f t="shared" si="4"/>
        <v xml:space="preserve">  </v>
      </c>
      <c r="G116" s="942" t="str">
        <f t="shared" si="5"/>
        <v xml:space="preserve">  </v>
      </c>
    </row>
    <row r="117" spans="1:7">
      <c r="A117" s="928">
        <v>38</v>
      </c>
      <c r="B117" s="899"/>
      <c r="C117" s="941"/>
      <c r="D117" s="941"/>
      <c r="E117" s="941"/>
      <c r="F117" s="939" t="str">
        <f t="shared" si="4"/>
        <v xml:space="preserve">  </v>
      </c>
      <c r="G117" s="942" t="str">
        <f t="shared" si="5"/>
        <v xml:space="preserve">  </v>
      </c>
    </row>
    <row r="118" spans="1:7">
      <c r="A118" s="928">
        <v>39</v>
      </c>
      <c r="B118" s="899"/>
      <c r="C118" s="941"/>
      <c r="D118" s="941"/>
      <c r="E118" s="941"/>
      <c r="F118" s="939" t="str">
        <f t="shared" si="4"/>
        <v xml:space="preserve">  </v>
      </c>
      <c r="G118" s="942" t="str">
        <f t="shared" si="5"/>
        <v xml:space="preserve">  </v>
      </c>
    </row>
    <row r="119" spans="1:7">
      <c r="A119" s="928">
        <v>40</v>
      </c>
      <c r="B119" s="899"/>
      <c r="C119" s="941"/>
      <c r="D119" s="941"/>
      <c r="E119" s="941"/>
      <c r="F119" s="939" t="str">
        <f t="shared" si="4"/>
        <v xml:space="preserve">  </v>
      </c>
      <c r="G119" s="942" t="str">
        <f t="shared" si="5"/>
        <v xml:space="preserve">  </v>
      </c>
    </row>
    <row r="120" spans="1:7">
      <c r="A120" s="928">
        <v>41</v>
      </c>
      <c r="B120" s="899"/>
      <c r="C120" s="941"/>
      <c r="D120" s="941"/>
      <c r="E120" s="941"/>
      <c r="F120" s="939" t="str">
        <f t="shared" si="4"/>
        <v xml:space="preserve">  </v>
      </c>
      <c r="G120" s="942" t="str">
        <f t="shared" si="5"/>
        <v xml:space="preserve">  </v>
      </c>
    </row>
    <row r="121" spans="1:7">
      <c r="A121" s="928">
        <f t="shared" ref="A121:A134" si="7">A120+1</f>
        <v>42</v>
      </c>
      <c r="B121" s="899"/>
      <c r="C121" s="941"/>
      <c r="D121" s="941"/>
      <c r="E121" s="941"/>
      <c r="F121" s="939" t="str">
        <f t="shared" si="4"/>
        <v xml:space="preserve">  </v>
      </c>
      <c r="G121" s="942" t="str">
        <f t="shared" si="5"/>
        <v xml:space="preserve">  </v>
      </c>
    </row>
    <row r="122" spans="1:7">
      <c r="A122" s="928">
        <f t="shared" si="7"/>
        <v>43</v>
      </c>
      <c r="B122" s="899"/>
      <c r="C122" s="941"/>
      <c r="D122" s="941"/>
      <c r="E122" s="941"/>
      <c r="F122" s="939" t="str">
        <f t="shared" si="4"/>
        <v xml:space="preserve">  </v>
      </c>
      <c r="G122" s="942" t="str">
        <f t="shared" si="5"/>
        <v xml:space="preserve">  </v>
      </c>
    </row>
    <row r="123" spans="1:7">
      <c r="A123" s="928">
        <f t="shared" si="7"/>
        <v>44</v>
      </c>
      <c r="B123" s="899"/>
      <c r="C123" s="941"/>
      <c r="D123" s="941"/>
      <c r="E123" s="941"/>
      <c r="F123" s="939" t="str">
        <f t="shared" si="4"/>
        <v xml:space="preserve">  </v>
      </c>
      <c r="G123" s="942" t="str">
        <f t="shared" si="5"/>
        <v xml:space="preserve">  </v>
      </c>
    </row>
    <row r="124" spans="1:7">
      <c r="A124" s="928">
        <f t="shared" si="7"/>
        <v>45</v>
      </c>
      <c r="B124" s="899"/>
      <c r="C124" s="941"/>
      <c r="D124" s="941"/>
      <c r="E124" s="941"/>
      <c r="F124" s="939" t="str">
        <f t="shared" si="4"/>
        <v xml:space="preserve">  </v>
      </c>
      <c r="G124" s="942" t="str">
        <f t="shared" si="5"/>
        <v xml:space="preserve">  </v>
      </c>
    </row>
    <row r="125" spans="1:7">
      <c r="A125" s="928">
        <f t="shared" si="7"/>
        <v>46</v>
      </c>
      <c r="B125" s="899"/>
      <c r="C125" s="941"/>
      <c r="D125" s="941"/>
      <c r="E125" s="941"/>
      <c r="F125" s="939" t="str">
        <f t="shared" si="4"/>
        <v xml:space="preserve">  </v>
      </c>
      <c r="G125" s="942" t="str">
        <f t="shared" si="5"/>
        <v xml:space="preserve">  </v>
      </c>
    </row>
    <row r="126" spans="1:7">
      <c r="A126" s="928">
        <f t="shared" si="7"/>
        <v>47</v>
      </c>
      <c r="B126" s="899"/>
      <c r="C126" s="941"/>
      <c r="D126" s="941"/>
      <c r="E126" s="941"/>
      <c r="F126" s="939" t="str">
        <f t="shared" si="4"/>
        <v xml:space="preserve">  </v>
      </c>
      <c r="G126" s="942" t="str">
        <f t="shared" si="5"/>
        <v xml:space="preserve">  </v>
      </c>
    </row>
    <row r="127" spans="1:7">
      <c r="A127" s="928">
        <f t="shared" si="7"/>
        <v>48</v>
      </c>
      <c r="B127" s="899"/>
      <c r="C127" s="941"/>
      <c r="D127" s="941"/>
      <c r="E127" s="941"/>
      <c r="F127" s="939" t="str">
        <f t="shared" si="4"/>
        <v xml:space="preserve">  </v>
      </c>
      <c r="G127" s="942" t="str">
        <f t="shared" si="5"/>
        <v xml:space="preserve">  </v>
      </c>
    </row>
    <row r="128" spans="1:7">
      <c r="A128" s="928">
        <f t="shared" si="7"/>
        <v>49</v>
      </c>
      <c r="B128" s="899"/>
      <c r="C128" s="941"/>
      <c r="D128" s="941"/>
      <c r="E128" s="941"/>
      <c r="F128" s="939" t="str">
        <f t="shared" si="4"/>
        <v xml:space="preserve">  </v>
      </c>
      <c r="G128" s="942" t="str">
        <f t="shared" si="5"/>
        <v xml:space="preserve">  </v>
      </c>
    </row>
    <row r="129" spans="1:7">
      <c r="A129" s="928">
        <f t="shared" si="7"/>
        <v>50</v>
      </c>
      <c r="B129" s="899"/>
      <c r="C129" s="941"/>
      <c r="D129" s="941"/>
      <c r="E129" s="941"/>
      <c r="F129" s="939" t="str">
        <f t="shared" si="4"/>
        <v xml:space="preserve">  </v>
      </c>
      <c r="G129" s="942" t="str">
        <f t="shared" si="5"/>
        <v xml:space="preserve">  </v>
      </c>
    </row>
    <row r="130" spans="1:7">
      <c r="A130" s="928">
        <f t="shared" si="7"/>
        <v>51</v>
      </c>
      <c r="B130" s="899"/>
      <c r="C130" s="941"/>
      <c r="D130" s="941"/>
      <c r="E130" s="941"/>
      <c r="F130" s="939" t="str">
        <f t="shared" si="4"/>
        <v xml:space="preserve">  </v>
      </c>
      <c r="G130" s="942" t="str">
        <f t="shared" si="5"/>
        <v xml:space="preserve">  </v>
      </c>
    </row>
    <row r="131" spans="1:7">
      <c r="A131" s="928">
        <f t="shared" si="7"/>
        <v>52</v>
      </c>
      <c r="B131" s="899"/>
      <c r="C131" s="941"/>
      <c r="D131" s="941"/>
      <c r="E131" s="941"/>
      <c r="F131" s="939" t="str">
        <f t="shared" si="4"/>
        <v xml:space="preserve">  </v>
      </c>
      <c r="G131" s="942" t="str">
        <f t="shared" si="5"/>
        <v xml:space="preserve">  </v>
      </c>
    </row>
    <row r="132" spans="1:7">
      <c r="A132" s="928">
        <f t="shared" si="7"/>
        <v>53</v>
      </c>
      <c r="B132" s="899"/>
      <c r="C132" s="941"/>
      <c r="D132" s="941"/>
      <c r="E132" s="941"/>
      <c r="F132" s="939" t="str">
        <f t="shared" si="4"/>
        <v xml:space="preserve">  </v>
      </c>
      <c r="G132" s="942" t="str">
        <f t="shared" si="5"/>
        <v xml:space="preserve">  </v>
      </c>
    </row>
    <row r="133" spans="1:7">
      <c r="A133" s="928">
        <f t="shared" si="7"/>
        <v>54</v>
      </c>
      <c r="B133" s="914"/>
      <c r="C133" s="945"/>
      <c r="D133" s="945"/>
      <c r="E133" s="945"/>
      <c r="F133" s="939" t="str">
        <f t="shared" si="4"/>
        <v xml:space="preserve">  </v>
      </c>
      <c r="G133" s="942" t="str">
        <f t="shared" si="5"/>
        <v xml:space="preserve">  </v>
      </c>
    </row>
    <row r="134" spans="1:7" ht="15.75" thickBot="1">
      <c r="A134" s="963">
        <f t="shared" si="7"/>
        <v>55</v>
      </c>
      <c r="B134" s="964" t="s">
        <v>1489</v>
      </c>
      <c r="C134" s="965">
        <f>SUM(C80:C133)</f>
        <v>0</v>
      </c>
      <c r="D134" s="966">
        <f>SUM(D80:D133)</f>
        <v>0</v>
      </c>
      <c r="E134" s="954">
        <f>SUM(E80:E133)</f>
        <v>0</v>
      </c>
      <c r="F134" s="954" t="str">
        <f t="shared" si="4"/>
        <v xml:space="preserve">  </v>
      </c>
      <c r="G134" s="955" t="str">
        <f t="shared" si="5"/>
        <v xml:space="preserve">  </v>
      </c>
    </row>
    <row r="135" spans="1:7" s="2460" customFormat="1">
      <c r="A135" s="1093"/>
      <c r="B135" s="1089"/>
      <c r="C135" s="1103"/>
      <c r="D135" s="1104"/>
      <c r="E135" s="1103"/>
      <c r="F135" s="1103"/>
      <c r="G135" s="2461"/>
    </row>
    <row r="136" spans="1:7">
      <c r="A136" s="1503" t="s">
        <v>4677</v>
      </c>
      <c r="B136" s="2503"/>
    </row>
    <row r="137" spans="1:7">
      <c r="A137" s="900" t="s">
        <v>1493</v>
      </c>
      <c r="B137" s="900"/>
      <c r="C137" s="900"/>
      <c r="D137" s="900"/>
      <c r="E137" s="900"/>
      <c r="F137" s="900"/>
      <c r="G137" s="900"/>
    </row>
  </sheetData>
  <printOptions horizontalCentered="1" verticalCentered="1"/>
  <pageMargins left="0.5" right="0.5" top="0.5" bottom="0.5" header="0" footer="0"/>
  <pageSetup scale="61" fitToWidth="2" fitToHeight="2" orientation="portrait" r:id="rId1"/>
  <headerFooter alignWithMargins="0"/>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24"/>
  <sheetViews>
    <sheetView defaultGridColor="0" view="pageBreakPreview" topLeftCell="A51" colorId="22" zoomScale="70" zoomScaleNormal="100" zoomScaleSheetLayoutView="70" workbookViewId="0"/>
  </sheetViews>
  <sheetFormatPr defaultColWidth="9.6640625" defaultRowHeight="15"/>
  <cols>
    <col min="1" max="1" width="4.6640625" customWidth="1"/>
    <col min="2" max="2" width="15.6640625" customWidth="1"/>
    <col min="3" max="3" width="17.6640625" customWidth="1"/>
    <col min="4" max="8" width="13.6640625" customWidth="1"/>
    <col min="9" max="9" width="29.6640625" customWidth="1"/>
    <col min="10" max="10" width="22.6640625" customWidth="1"/>
    <col min="11" max="11" width="14.6640625" customWidth="1"/>
    <col min="12" max="12" width="3.6640625" customWidth="1"/>
    <col min="13" max="13" width="12.6640625" customWidth="1"/>
    <col min="14" max="14" width="16.6640625" customWidth="1"/>
    <col min="15" max="15" width="5.6640625" customWidth="1"/>
    <col min="16" max="16" width="4.6640625" customWidth="1"/>
  </cols>
  <sheetData>
    <row r="1" spans="1:15">
      <c r="A1" s="29" t="s">
        <v>1804</v>
      </c>
      <c r="B1" s="66"/>
      <c r="C1" s="229"/>
      <c r="D1" s="66" t="s">
        <v>1347</v>
      </c>
      <c r="E1" s="229"/>
      <c r="F1" s="66" t="s">
        <v>1806</v>
      </c>
      <c r="G1" s="231" t="s">
        <v>1807</v>
      </c>
      <c r="H1" s="67"/>
      <c r="I1" s="29" t="s">
        <v>1804</v>
      </c>
      <c r="J1" s="231" t="s">
        <v>1347</v>
      </c>
      <c r="K1" s="229"/>
      <c r="L1" s="66" t="s">
        <v>1806</v>
      </c>
      <c r="M1" s="229"/>
      <c r="N1" s="66" t="s">
        <v>1807</v>
      </c>
      <c r="O1" s="67"/>
    </row>
    <row r="2" spans="1:15">
      <c r="A2" s="72"/>
      <c r="B2" s="17"/>
      <c r="C2" s="81"/>
      <c r="D2" s="17" t="s">
        <v>1159</v>
      </c>
      <c r="E2" s="81"/>
      <c r="F2" s="17" t="s">
        <v>1809</v>
      </c>
      <c r="G2" s="98"/>
      <c r="H2" s="73"/>
      <c r="I2" s="72"/>
      <c r="J2" s="17" t="s">
        <v>1159</v>
      </c>
      <c r="K2" s="81"/>
      <c r="L2" s="17" t="s">
        <v>1809</v>
      </c>
      <c r="M2" s="81"/>
      <c r="N2" s="17"/>
      <c r="O2" s="73"/>
    </row>
    <row r="3" spans="1:15" ht="15" customHeight="1">
      <c r="A3" s="72" t="str">
        <f>'Data Sheet'!$C$25</f>
        <v>Orange &amp; Rockland Utilities, Inc</v>
      </c>
      <c r="B3" s="17"/>
      <c r="C3" s="81"/>
      <c r="D3" s="17" t="s">
        <v>1160</v>
      </c>
      <c r="E3" s="81"/>
      <c r="F3" s="1274" t="str">
        <f>'Data Sheet'!$C$40</f>
        <v>April 30, 2017</v>
      </c>
      <c r="G3" s="898" t="str">
        <f>'Data Sheet'!$C$38</f>
        <v>December 31, 2016</v>
      </c>
      <c r="H3" s="133"/>
      <c r="I3" s="72" t="str">
        <f>'Data Sheet'!$C$25</f>
        <v>Orange &amp; Rockland Utilities, Inc</v>
      </c>
      <c r="J3" s="17" t="s">
        <v>1160</v>
      </c>
      <c r="K3" s="81"/>
      <c r="L3" s="1274" t="str">
        <f>'Data Sheet'!$C$40</f>
        <v>April 30, 2017</v>
      </c>
      <c r="M3" s="918"/>
      <c r="N3" s="899" t="str">
        <f>'Data Sheet'!$C$38</f>
        <v>December 31, 2016</v>
      </c>
      <c r="O3" s="76"/>
    </row>
    <row r="4" spans="1:15" ht="15" customHeight="1">
      <c r="A4" s="232" t="s">
        <v>1494</v>
      </c>
      <c r="B4" s="233"/>
      <c r="C4" s="233"/>
      <c r="D4" s="233"/>
      <c r="E4" s="233"/>
      <c r="F4" s="233"/>
      <c r="G4" s="233"/>
      <c r="H4" s="234"/>
      <c r="I4" s="232" t="s">
        <v>1495</v>
      </c>
      <c r="J4" s="233"/>
      <c r="K4" s="233"/>
      <c r="L4" s="233"/>
      <c r="M4" s="233"/>
      <c r="N4" s="233"/>
      <c r="O4" s="76"/>
    </row>
    <row r="5" spans="1:15">
      <c r="A5" s="72"/>
      <c r="B5" s="17"/>
      <c r="C5" s="17"/>
      <c r="D5" s="17"/>
      <c r="E5" s="17"/>
      <c r="F5" s="17"/>
      <c r="G5" s="17"/>
      <c r="H5" s="73"/>
      <c r="I5" s="87"/>
      <c r="J5" s="89"/>
      <c r="K5" s="89"/>
      <c r="L5" s="89"/>
      <c r="M5" s="89"/>
      <c r="N5" s="89"/>
      <c r="O5" s="73"/>
    </row>
    <row r="6" spans="1:15">
      <c r="A6" s="72" t="s">
        <v>2405</v>
      </c>
      <c r="B6" s="17" t="s">
        <v>1496</v>
      </c>
      <c r="C6" s="17"/>
      <c r="D6" s="17"/>
      <c r="E6" s="17"/>
      <c r="F6" s="17"/>
      <c r="G6" s="17"/>
      <c r="H6" s="73"/>
      <c r="I6" s="72" t="s">
        <v>1497</v>
      </c>
      <c r="J6" s="17"/>
      <c r="K6" s="17"/>
      <c r="L6" s="17"/>
      <c r="M6" s="17"/>
      <c r="N6" s="17"/>
      <c r="O6" s="73"/>
    </row>
    <row r="7" spans="1:15">
      <c r="A7" s="72"/>
      <c r="B7" s="17" t="s">
        <v>641</v>
      </c>
      <c r="C7" s="17"/>
      <c r="D7" s="17"/>
      <c r="E7" s="17"/>
      <c r="F7" s="17"/>
      <c r="G7" s="17"/>
      <c r="H7" s="73"/>
      <c r="I7" s="72" t="s">
        <v>1498</v>
      </c>
      <c r="J7" s="17"/>
      <c r="K7" s="17"/>
      <c r="L7" s="17"/>
      <c r="M7" s="17"/>
      <c r="N7" s="17"/>
      <c r="O7" s="73"/>
    </row>
    <row r="8" spans="1:15">
      <c r="A8" s="72"/>
      <c r="B8" s="17" t="s">
        <v>1499</v>
      </c>
      <c r="C8" s="17"/>
      <c r="D8" s="17"/>
      <c r="E8" s="17"/>
      <c r="F8" s="17"/>
      <c r="G8" s="17"/>
      <c r="H8" s="73"/>
      <c r="I8" s="72" t="s">
        <v>1500</v>
      </c>
      <c r="J8" s="17"/>
      <c r="K8" s="17"/>
      <c r="L8" s="17"/>
      <c r="M8" s="17"/>
      <c r="N8" s="17"/>
      <c r="O8" s="73"/>
    </row>
    <row r="9" spans="1:15">
      <c r="A9" s="72"/>
      <c r="B9" s="17" t="s">
        <v>1501</v>
      </c>
      <c r="C9" s="17"/>
      <c r="D9" s="17"/>
      <c r="E9" s="17"/>
      <c r="F9" s="17"/>
      <c r="G9" s="17"/>
      <c r="H9" s="73"/>
      <c r="I9" s="72" t="s">
        <v>1502</v>
      </c>
      <c r="J9" s="17"/>
      <c r="K9" s="17"/>
      <c r="L9" s="17"/>
      <c r="M9" s="17"/>
      <c r="N9" s="17"/>
      <c r="O9" s="73"/>
    </row>
    <row r="10" spans="1:15">
      <c r="A10" s="961"/>
      <c r="B10" s="899"/>
      <c r="C10" s="899"/>
      <c r="D10" s="899"/>
      <c r="E10" s="17"/>
      <c r="F10" s="17"/>
      <c r="G10" s="17"/>
      <c r="H10" s="73"/>
      <c r="I10" s="72" t="s">
        <v>1503</v>
      </c>
      <c r="J10" s="17"/>
      <c r="K10" s="17"/>
      <c r="L10" s="17"/>
      <c r="M10" s="17"/>
      <c r="N10" s="17"/>
      <c r="O10" s="73"/>
    </row>
    <row r="11" spans="1:15">
      <c r="A11" s="72" t="s">
        <v>2322</v>
      </c>
      <c r="B11" s="17" t="s">
        <v>2995</v>
      </c>
      <c r="C11" s="899"/>
      <c r="D11" s="899"/>
      <c r="E11" s="17"/>
      <c r="F11" s="17"/>
      <c r="G11" s="17"/>
      <c r="H11" s="73"/>
      <c r="I11" s="72" t="s">
        <v>2996</v>
      </c>
      <c r="J11" s="17"/>
      <c r="K11" s="17"/>
      <c r="L11" s="17"/>
      <c r="M11" s="17"/>
      <c r="N11" s="17"/>
      <c r="O11" s="73"/>
    </row>
    <row r="12" spans="1:15">
      <c r="A12" s="72"/>
      <c r="B12" s="17" t="s">
        <v>2997</v>
      </c>
      <c r="C12" s="899"/>
      <c r="D12" s="899"/>
      <c r="E12" s="17"/>
      <c r="F12" s="17"/>
      <c r="G12" s="17"/>
      <c r="H12" s="73"/>
      <c r="I12" s="72" t="s">
        <v>3432</v>
      </c>
      <c r="J12" s="17"/>
      <c r="K12" s="17"/>
      <c r="L12" s="17"/>
      <c r="M12" s="17"/>
      <c r="N12" s="17"/>
      <c r="O12" s="73"/>
    </row>
    <row r="13" spans="1:15">
      <c r="A13" s="72"/>
      <c r="B13" s="17"/>
      <c r="C13" s="899"/>
      <c r="D13" s="899"/>
      <c r="E13" s="17"/>
      <c r="F13" s="17"/>
      <c r="G13" s="17"/>
      <c r="H13" s="73"/>
      <c r="I13" s="72" t="s">
        <v>3433</v>
      </c>
      <c r="J13" s="17"/>
      <c r="K13" s="17"/>
      <c r="L13" s="17"/>
      <c r="M13" s="17"/>
      <c r="N13" s="17"/>
      <c r="O13" s="73"/>
    </row>
    <row r="14" spans="1:15">
      <c r="A14" s="72" t="s">
        <v>2323</v>
      </c>
      <c r="B14" s="17" t="s">
        <v>3434</v>
      </c>
      <c r="C14" s="17"/>
      <c r="D14" s="17"/>
      <c r="E14" s="17"/>
      <c r="F14" s="17"/>
      <c r="G14" s="17"/>
      <c r="H14" s="73"/>
      <c r="I14" s="72" t="s">
        <v>3435</v>
      </c>
      <c r="J14" s="17"/>
      <c r="K14" s="17"/>
      <c r="L14" s="17"/>
      <c r="M14" s="17"/>
      <c r="N14" s="17"/>
      <c r="O14" s="73"/>
    </row>
    <row r="15" spans="1:15">
      <c r="A15" s="72"/>
      <c r="B15" s="17" t="s">
        <v>3436</v>
      </c>
      <c r="C15" s="17"/>
      <c r="D15" s="17"/>
      <c r="E15" s="17"/>
      <c r="F15" s="17"/>
      <c r="G15" s="17"/>
      <c r="H15" s="73"/>
      <c r="I15" s="72" t="s">
        <v>3437</v>
      </c>
      <c r="J15" s="17"/>
      <c r="K15" s="17"/>
      <c r="L15" s="17"/>
      <c r="M15" s="17"/>
      <c r="N15" s="17"/>
      <c r="O15" s="73"/>
    </row>
    <row r="16" spans="1:15">
      <c r="A16" s="72"/>
      <c r="B16" s="17" t="s">
        <v>3438</v>
      </c>
      <c r="C16" s="17"/>
      <c r="D16" s="17"/>
      <c r="E16" s="17"/>
      <c r="F16" s="17"/>
      <c r="G16" s="17"/>
      <c r="H16" s="73"/>
      <c r="I16" s="72" t="s">
        <v>3439</v>
      </c>
      <c r="J16" s="17"/>
      <c r="K16" s="17"/>
      <c r="L16" s="17"/>
      <c r="M16" s="17"/>
      <c r="N16" s="17"/>
      <c r="O16" s="73"/>
    </row>
    <row r="17" spans="1:15">
      <c r="A17" s="72"/>
      <c r="B17" s="17" t="s">
        <v>3440</v>
      </c>
      <c r="C17" s="17"/>
      <c r="D17" s="17"/>
      <c r="E17" s="17"/>
      <c r="F17" s="17"/>
      <c r="G17" s="17"/>
      <c r="H17" s="73"/>
      <c r="I17" s="72" t="s">
        <v>3441</v>
      </c>
      <c r="J17" s="17"/>
      <c r="K17" s="17"/>
      <c r="L17" s="17"/>
      <c r="M17" s="17"/>
      <c r="N17" s="17"/>
      <c r="O17" s="73"/>
    </row>
    <row r="18" spans="1:15">
      <c r="A18" s="72"/>
      <c r="B18" s="17" t="s">
        <v>3442</v>
      </c>
      <c r="C18" s="17"/>
      <c r="D18" s="17"/>
      <c r="E18" s="17"/>
      <c r="F18" s="17"/>
      <c r="G18" s="17"/>
      <c r="H18" s="73"/>
      <c r="I18" s="72" t="s">
        <v>3443</v>
      </c>
      <c r="J18" s="17"/>
      <c r="K18" s="17"/>
      <c r="L18" s="17"/>
      <c r="M18" s="17"/>
      <c r="N18" s="17"/>
      <c r="O18" s="73"/>
    </row>
    <row r="19" spans="1:15">
      <c r="A19" s="72"/>
      <c r="B19" s="17" t="s">
        <v>3444</v>
      </c>
      <c r="C19" s="17"/>
      <c r="D19" s="17"/>
      <c r="E19" s="17"/>
      <c r="F19" s="17"/>
      <c r="G19" s="17"/>
      <c r="H19" s="73"/>
      <c r="I19" s="72" t="s">
        <v>3445</v>
      </c>
      <c r="J19" s="17"/>
      <c r="K19" s="17"/>
      <c r="L19" s="17"/>
      <c r="M19" s="17"/>
      <c r="N19" s="17"/>
      <c r="O19" s="73"/>
    </row>
    <row r="20" spans="1:15">
      <c r="A20" s="72"/>
      <c r="B20" s="17" t="s">
        <v>3446</v>
      </c>
      <c r="C20" s="17"/>
      <c r="D20" s="17"/>
      <c r="E20" s="17"/>
      <c r="F20" s="17"/>
      <c r="G20" s="17"/>
      <c r="H20" s="73"/>
      <c r="I20" s="72" t="s">
        <v>3447</v>
      </c>
      <c r="J20" s="17"/>
      <c r="K20" s="17"/>
      <c r="L20" s="17"/>
      <c r="M20" s="17"/>
      <c r="N20" s="17"/>
      <c r="O20" s="73"/>
    </row>
    <row r="21" spans="1:15">
      <c r="A21" s="72"/>
      <c r="B21" s="17" t="s">
        <v>3448</v>
      </c>
      <c r="C21" s="17"/>
      <c r="D21" s="17"/>
      <c r="E21" s="17"/>
      <c r="F21" s="17"/>
      <c r="G21" s="17"/>
      <c r="H21" s="73"/>
      <c r="I21" s="72" t="s">
        <v>3449</v>
      </c>
      <c r="J21" s="17"/>
      <c r="K21" s="17"/>
      <c r="L21" s="17"/>
      <c r="M21" s="17"/>
      <c r="N21" s="17"/>
      <c r="O21" s="73"/>
    </row>
    <row r="22" spans="1:15">
      <c r="A22" s="72"/>
      <c r="B22" s="17" t="s">
        <v>3450</v>
      </c>
      <c r="C22" s="17"/>
      <c r="D22" s="17"/>
      <c r="E22" s="17"/>
      <c r="F22" s="17"/>
      <c r="G22" s="17"/>
      <c r="H22" s="73"/>
      <c r="I22" s="72" t="s">
        <v>3451</v>
      </c>
      <c r="J22" s="17"/>
      <c r="K22" s="17"/>
      <c r="L22" s="17"/>
      <c r="M22" s="17"/>
      <c r="N22" s="17"/>
      <c r="O22" s="73"/>
    </row>
    <row r="23" spans="1:15">
      <c r="A23" s="72"/>
      <c r="B23" s="17" t="s">
        <v>2651</v>
      </c>
      <c r="C23" s="17"/>
      <c r="D23" s="17"/>
      <c r="E23" s="17"/>
      <c r="F23" s="17"/>
      <c r="G23" s="17"/>
      <c r="H23" s="73"/>
      <c r="I23" s="72" t="s">
        <v>2652</v>
      </c>
      <c r="J23" s="17"/>
      <c r="K23" s="17"/>
      <c r="L23" s="17"/>
      <c r="M23" s="17"/>
      <c r="N23" s="17"/>
      <c r="O23" s="73"/>
    </row>
    <row r="24" spans="1:15">
      <c r="A24" s="72"/>
      <c r="B24" s="17" t="s">
        <v>2653</v>
      </c>
      <c r="C24" s="17"/>
      <c r="D24" s="17"/>
      <c r="E24" s="17"/>
      <c r="F24" s="17"/>
      <c r="G24" s="17"/>
      <c r="H24" s="73"/>
      <c r="I24" s="72" t="s">
        <v>2654</v>
      </c>
      <c r="J24" s="17"/>
      <c r="K24" s="17"/>
      <c r="L24" s="17"/>
      <c r="M24" s="17"/>
      <c r="N24" s="17"/>
      <c r="O24" s="73"/>
    </row>
    <row r="25" spans="1:15">
      <c r="A25" s="72"/>
      <c r="B25" s="17" t="s">
        <v>2655</v>
      </c>
      <c r="C25" s="17"/>
      <c r="D25" s="17"/>
      <c r="E25" s="17"/>
      <c r="F25" s="17"/>
      <c r="G25" s="17"/>
      <c r="H25" s="73"/>
      <c r="I25" s="72" t="s">
        <v>2656</v>
      </c>
      <c r="J25" s="17"/>
      <c r="K25" s="17"/>
      <c r="L25" s="17"/>
      <c r="M25" s="17"/>
      <c r="N25" s="17"/>
      <c r="O25" s="73"/>
    </row>
    <row r="26" spans="1:15">
      <c r="A26" s="72"/>
      <c r="B26" s="17" t="s">
        <v>2657</v>
      </c>
      <c r="C26" s="17"/>
      <c r="D26" s="17"/>
      <c r="E26" s="17"/>
      <c r="F26" s="17"/>
      <c r="G26" s="17"/>
      <c r="H26" s="73"/>
      <c r="I26" s="72" t="s">
        <v>2658</v>
      </c>
      <c r="J26" s="17"/>
      <c r="K26" s="17"/>
      <c r="L26" s="17"/>
      <c r="M26" s="17"/>
      <c r="N26" s="17"/>
      <c r="O26" s="73"/>
    </row>
    <row r="27" spans="1:15">
      <c r="A27" s="72"/>
      <c r="B27" s="17" t="s">
        <v>2659</v>
      </c>
      <c r="C27" s="17"/>
      <c r="D27" s="17"/>
      <c r="E27" s="17"/>
      <c r="F27" s="17"/>
      <c r="G27" s="17"/>
      <c r="H27" s="73"/>
      <c r="I27" s="72" t="s">
        <v>2660</v>
      </c>
      <c r="J27" s="17"/>
      <c r="K27" s="17"/>
      <c r="L27" s="17"/>
      <c r="M27" s="17"/>
      <c r="N27" s="17"/>
      <c r="O27" s="73"/>
    </row>
    <row r="28" spans="1:15">
      <c r="A28" s="72"/>
      <c r="B28" s="17" t="s">
        <v>3386</v>
      </c>
      <c r="C28" s="17"/>
      <c r="D28" s="17"/>
      <c r="E28" s="17"/>
      <c r="F28" s="17"/>
      <c r="G28" s="17"/>
      <c r="H28" s="73"/>
      <c r="I28" s="72" t="s">
        <v>3387</v>
      </c>
      <c r="J28" s="17"/>
      <c r="K28" s="17"/>
      <c r="L28" s="17"/>
      <c r="M28" s="17"/>
      <c r="N28" s="17"/>
      <c r="O28" s="73"/>
    </row>
    <row r="29" spans="1:15">
      <c r="A29" s="72"/>
      <c r="B29" s="17" t="s">
        <v>3388</v>
      </c>
      <c r="C29" s="17"/>
      <c r="D29" s="17"/>
      <c r="E29" s="17"/>
      <c r="F29" s="17"/>
      <c r="G29" s="17"/>
      <c r="H29" s="73"/>
      <c r="I29" s="72" t="s">
        <v>3389</v>
      </c>
      <c r="J29" s="17"/>
      <c r="K29" s="17"/>
      <c r="L29" s="17"/>
      <c r="M29" s="17"/>
      <c r="N29" s="17"/>
      <c r="O29" s="73"/>
    </row>
    <row r="30" spans="1:15">
      <c r="A30" s="72"/>
      <c r="B30" s="17" t="s">
        <v>3582</v>
      </c>
      <c r="C30" s="17"/>
      <c r="D30" s="17"/>
      <c r="E30" s="17"/>
      <c r="F30" s="17"/>
      <c r="G30" s="17"/>
      <c r="H30" s="73"/>
      <c r="I30" s="72" t="s">
        <v>3583</v>
      </c>
      <c r="J30" s="17"/>
      <c r="K30" s="17"/>
      <c r="L30" s="17"/>
      <c r="M30" s="17"/>
      <c r="N30" s="17"/>
      <c r="O30" s="73"/>
    </row>
    <row r="31" spans="1:15">
      <c r="A31" s="72"/>
      <c r="B31" s="17" t="s">
        <v>3584</v>
      </c>
      <c r="C31" s="17"/>
      <c r="D31" s="17"/>
      <c r="E31" s="17"/>
      <c r="F31" s="17"/>
      <c r="G31" s="17"/>
      <c r="H31" s="73"/>
      <c r="I31" s="72" t="s">
        <v>3585</v>
      </c>
      <c r="J31" s="17"/>
      <c r="K31" s="17"/>
      <c r="L31" s="17"/>
      <c r="M31" s="17"/>
      <c r="N31" s="17"/>
      <c r="O31" s="73"/>
    </row>
    <row r="32" spans="1:15">
      <c r="A32" s="72"/>
      <c r="B32" s="17" t="s">
        <v>3586</v>
      </c>
      <c r="C32" s="17"/>
      <c r="D32" s="17"/>
      <c r="E32" s="17"/>
      <c r="F32" s="17"/>
      <c r="G32" s="17"/>
      <c r="H32" s="73"/>
      <c r="I32" s="72" t="s">
        <v>3587</v>
      </c>
      <c r="J32" s="17"/>
      <c r="K32" s="17"/>
      <c r="L32" s="17"/>
      <c r="M32" s="17"/>
      <c r="N32" s="17"/>
      <c r="O32" s="73"/>
    </row>
    <row r="33" spans="1:15">
      <c r="A33" s="72"/>
      <c r="B33" s="17" t="s">
        <v>3588</v>
      </c>
      <c r="C33" s="17"/>
      <c r="D33" s="17"/>
      <c r="E33" s="17"/>
      <c r="F33" s="17"/>
      <c r="G33" s="17"/>
      <c r="H33" s="73"/>
      <c r="I33" s="72"/>
      <c r="J33" s="17"/>
      <c r="K33" s="17"/>
      <c r="L33" s="17"/>
      <c r="M33" s="17"/>
      <c r="N33" s="17"/>
      <c r="O33" s="73"/>
    </row>
    <row r="34" spans="1:15">
      <c r="A34" s="961"/>
      <c r="B34" s="17" t="s">
        <v>3589</v>
      </c>
      <c r="C34" s="899"/>
      <c r="D34" s="17"/>
      <c r="E34" s="17"/>
      <c r="F34" s="17"/>
      <c r="G34" s="17"/>
      <c r="H34" s="73"/>
      <c r="I34" s="72"/>
      <c r="J34" s="17"/>
      <c r="K34" s="17"/>
      <c r="L34" s="17"/>
      <c r="M34" s="17"/>
      <c r="N34" s="17"/>
      <c r="O34" s="73"/>
    </row>
    <row r="35" spans="1:15">
      <c r="A35" s="961"/>
      <c r="B35" s="17"/>
      <c r="C35" s="899"/>
      <c r="D35" s="17"/>
      <c r="E35" s="17"/>
      <c r="F35" s="17"/>
      <c r="G35" s="17"/>
      <c r="H35" s="73"/>
      <c r="I35" s="72"/>
      <c r="J35" s="17"/>
      <c r="K35" s="17"/>
      <c r="L35" s="17"/>
      <c r="M35" s="17"/>
      <c r="N35" s="17"/>
      <c r="O35" s="73"/>
    </row>
    <row r="36" spans="1:15">
      <c r="A36" s="87"/>
      <c r="B36" s="90"/>
      <c r="C36" s="82"/>
      <c r="D36" s="82"/>
      <c r="E36" s="89"/>
      <c r="F36" s="90"/>
      <c r="G36" s="90" t="s">
        <v>3590</v>
      </c>
      <c r="H36" s="85"/>
      <c r="I36" s="360"/>
      <c r="J36" s="514" t="s">
        <v>3591</v>
      </c>
      <c r="K36" s="334"/>
      <c r="L36" s="334"/>
      <c r="M36" s="362"/>
      <c r="N36" s="82"/>
      <c r="O36" s="85"/>
    </row>
    <row r="37" spans="1:15">
      <c r="A37" s="72"/>
      <c r="B37" s="98" t="s">
        <v>3592</v>
      </c>
      <c r="C37" s="81"/>
      <c r="D37" s="81"/>
      <c r="E37" s="292" t="s">
        <v>3593</v>
      </c>
      <c r="F37" s="291" t="s">
        <v>3594</v>
      </c>
      <c r="G37" s="654" t="s">
        <v>3594</v>
      </c>
      <c r="H37" s="328" t="s">
        <v>3594</v>
      </c>
      <c r="I37" s="80"/>
      <c r="J37" s="82"/>
      <c r="K37" s="82"/>
      <c r="L37" s="89"/>
      <c r="M37" s="82"/>
      <c r="N37" s="81"/>
      <c r="O37" s="83"/>
    </row>
    <row r="38" spans="1:15">
      <c r="A38" s="240" t="s">
        <v>1733</v>
      </c>
      <c r="B38" s="98" t="s">
        <v>3595</v>
      </c>
      <c r="C38" s="81"/>
      <c r="D38" s="293" t="s">
        <v>3596</v>
      </c>
      <c r="E38" s="292" t="s">
        <v>3597</v>
      </c>
      <c r="F38" s="291" t="s">
        <v>3598</v>
      </c>
      <c r="G38" s="291" t="s">
        <v>3599</v>
      </c>
      <c r="H38" s="239" t="s">
        <v>3599</v>
      </c>
      <c r="I38" s="278" t="s">
        <v>3600</v>
      </c>
      <c r="J38" s="293" t="s">
        <v>3601</v>
      </c>
      <c r="K38" s="293" t="s">
        <v>3602</v>
      </c>
      <c r="L38" s="69" t="s">
        <v>3603</v>
      </c>
      <c r="M38" s="409"/>
      <c r="N38" s="293" t="s">
        <v>3604</v>
      </c>
      <c r="O38" s="239" t="s">
        <v>1733</v>
      </c>
    </row>
    <row r="39" spans="1:15">
      <c r="A39" s="240" t="s">
        <v>1736</v>
      </c>
      <c r="B39" s="98" t="s">
        <v>3605</v>
      </c>
      <c r="C39" s="81"/>
      <c r="D39" s="293" t="s">
        <v>3606</v>
      </c>
      <c r="E39" s="292" t="s">
        <v>3607</v>
      </c>
      <c r="F39" s="291" t="s">
        <v>3608</v>
      </c>
      <c r="G39" s="291" t="s">
        <v>3609</v>
      </c>
      <c r="H39" s="239" t="s">
        <v>3610</v>
      </c>
      <c r="I39" s="278" t="s">
        <v>3611</v>
      </c>
      <c r="J39" s="293" t="s">
        <v>3612</v>
      </c>
      <c r="K39" s="293" t="s">
        <v>3612</v>
      </c>
      <c r="L39" s="69" t="s">
        <v>3612</v>
      </c>
      <c r="M39" s="409"/>
      <c r="N39" s="293" t="s">
        <v>3613</v>
      </c>
      <c r="O39" s="239" t="s">
        <v>1736</v>
      </c>
    </row>
    <row r="40" spans="1:15">
      <c r="A40" s="74"/>
      <c r="B40" s="105"/>
      <c r="C40" s="118" t="s">
        <v>3026</v>
      </c>
      <c r="D40" s="411" t="s">
        <v>3027</v>
      </c>
      <c r="E40" s="651" t="s">
        <v>3028</v>
      </c>
      <c r="F40" s="325" t="s">
        <v>3029</v>
      </c>
      <c r="G40" s="325" t="s">
        <v>2353</v>
      </c>
      <c r="H40" s="242" t="s">
        <v>2354</v>
      </c>
      <c r="I40" s="279" t="s">
        <v>2355</v>
      </c>
      <c r="J40" s="411" t="s">
        <v>2356</v>
      </c>
      <c r="K40" s="411" t="s">
        <v>2357</v>
      </c>
      <c r="L40" s="75" t="s">
        <v>2358</v>
      </c>
      <c r="M40" s="313"/>
      <c r="N40" s="411" t="s">
        <v>2359</v>
      </c>
      <c r="O40" s="111"/>
    </row>
    <row r="41" spans="1:15">
      <c r="A41" s="74">
        <v>1</v>
      </c>
      <c r="B41" s="105" t="s">
        <v>5098</v>
      </c>
      <c r="C41" s="118"/>
      <c r="D41" s="411" t="s">
        <v>5099</v>
      </c>
      <c r="E41" s="651">
        <v>62</v>
      </c>
      <c r="F41" s="105"/>
      <c r="G41" s="105"/>
      <c r="H41" s="111"/>
      <c r="I41" s="967">
        <v>169550.91200000001</v>
      </c>
      <c r="J41" s="320"/>
      <c r="K41" s="320">
        <v>18889511.663845729</v>
      </c>
      <c r="L41" s="462"/>
      <c r="M41" s="320"/>
      <c r="N41" s="320">
        <f>SUM(J41:L41)</f>
        <v>18889511.663845729</v>
      </c>
      <c r="O41" s="111">
        <v>1</v>
      </c>
    </row>
    <row r="42" spans="1:15">
      <c r="A42" s="74">
        <v>2</v>
      </c>
      <c r="B42" s="105" t="s">
        <v>5100</v>
      </c>
      <c r="C42" s="118"/>
      <c r="D42" s="411" t="s">
        <v>5099</v>
      </c>
      <c r="E42" s="651">
        <v>60</v>
      </c>
      <c r="F42" s="105"/>
      <c r="G42" s="105"/>
      <c r="H42" s="111"/>
      <c r="I42" s="108">
        <v>59644.711000000003</v>
      </c>
      <c r="J42" s="464"/>
      <c r="K42" s="464">
        <v>1841540.0351664494</v>
      </c>
      <c r="L42" s="465"/>
      <c r="M42" s="464"/>
      <c r="N42" s="464">
        <f t="shared" ref="N42:N53" si="0">SUM(J42:M42)</f>
        <v>1841540.0351664494</v>
      </c>
      <c r="O42" s="111">
        <v>2</v>
      </c>
    </row>
    <row r="43" spans="1:15">
      <c r="A43" s="74">
        <v>3</v>
      </c>
      <c r="B43" s="105" t="s">
        <v>5101</v>
      </c>
      <c r="C43" s="118"/>
      <c r="D43" s="118"/>
      <c r="E43" s="77"/>
      <c r="F43" s="105"/>
      <c r="G43" s="105"/>
      <c r="H43" s="111"/>
      <c r="I43" s="108">
        <v>4642.05</v>
      </c>
      <c r="J43" s="464"/>
      <c r="K43" s="464">
        <v>47763.709999999977</v>
      </c>
      <c r="L43" s="465"/>
      <c r="M43" s="464"/>
      <c r="N43" s="464">
        <f t="shared" si="0"/>
        <v>47763.709999999977</v>
      </c>
      <c r="O43" s="111">
        <v>3</v>
      </c>
    </row>
    <row r="44" spans="1:15">
      <c r="A44" s="74">
        <v>4</v>
      </c>
      <c r="B44" s="105" t="s">
        <v>2948</v>
      </c>
      <c r="C44" s="118"/>
      <c r="D44" s="118"/>
      <c r="E44" s="77"/>
      <c r="F44" s="105"/>
      <c r="G44" s="105"/>
      <c r="H44" s="111"/>
      <c r="I44" s="108">
        <v>18.202000000000002</v>
      </c>
      <c r="J44" s="464"/>
      <c r="K44" s="464">
        <v>21818.32</v>
      </c>
      <c r="L44" s="465"/>
      <c r="M44" s="464"/>
      <c r="N44" s="464">
        <f t="shared" si="0"/>
        <v>21818.32</v>
      </c>
      <c r="O44" s="111">
        <v>4</v>
      </c>
    </row>
    <row r="45" spans="1:15">
      <c r="A45" s="74">
        <v>5</v>
      </c>
      <c r="B45" s="105" t="s">
        <v>5102</v>
      </c>
      <c r="C45" s="118"/>
      <c r="D45" s="118"/>
      <c r="E45" s="77"/>
      <c r="F45" s="105"/>
      <c r="G45" s="105"/>
      <c r="H45" s="111"/>
      <c r="I45" s="108">
        <v>200.95099999999999</v>
      </c>
      <c r="J45" s="464"/>
      <c r="K45" s="464">
        <v>61982.68</v>
      </c>
      <c r="L45" s="465"/>
      <c r="M45" s="464"/>
      <c r="N45" s="464">
        <f t="shared" si="0"/>
        <v>61982.68</v>
      </c>
      <c r="O45" s="111">
        <v>5</v>
      </c>
    </row>
    <row r="46" spans="1:15">
      <c r="A46" s="74">
        <v>6</v>
      </c>
      <c r="B46" s="105"/>
      <c r="C46" s="118"/>
      <c r="D46" s="118"/>
      <c r="E46" s="77"/>
      <c r="F46" s="105"/>
      <c r="G46" s="105"/>
      <c r="H46" s="111"/>
      <c r="I46" s="108"/>
      <c r="J46" s="464"/>
      <c r="K46" s="464"/>
      <c r="L46" s="465"/>
      <c r="M46" s="464"/>
      <c r="N46" s="464">
        <f t="shared" si="0"/>
        <v>0</v>
      </c>
      <c r="O46" s="111">
        <v>6</v>
      </c>
    </row>
    <row r="47" spans="1:15">
      <c r="A47" s="74">
        <v>7</v>
      </c>
      <c r="B47" s="105"/>
      <c r="C47" s="118"/>
      <c r="D47" s="118"/>
      <c r="E47" s="77"/>
      <c r="F47" s="105"/>
      <c r="G47" s="105"/>
      <c r="H47" s="111"/>
      <c r="I47" s="108"/>
      <c r="J47" s="464"/>
      <c r="K47" s="464"/>
      <c r="L47" s="465"/>
      <c r="M47" s="464"/>
      <c r="N47" s="464">
        <f t="shared" si="0"/>
        <v>0</v>
      </c>
      <c r="O47" s="111">
        <v>7</v>
      </c>
    </row>
    <row r="48" spans="1:15">
      <c r="A48" s="74">
        <v>8</v>
      </c>
      <c r="B48" s="105"/>
      <c r="C48" s="118"/>
      <c r="D48" s="118"/>
      <c r="E48" s="77"/>
      <c r="F48" s="105"/>
      <c r="G48" s="105"/>
      <c r="H48" s="111"/>
      <c r="I48" s="108"/>
      <c r="J48" s="464"/>
      <c r="K48" s="464"/>
      <c r="L48" s="465"/>
      <c r="M48" s="464"/>
      <c r="N48" s="464">
        <f t="shared" si="0"/>
        <v>0</v>
      </c>
      <c r="O48" s="111">
        <v>8</v>
      </c>
    </row>
    <row r="49" spans="1:15">
      <c r="A49" s="74">
        <v>9</v>
      </c>
      <c r="B49" s="105"/>
      <c r="C49" s="118"/>
      <c r="D49" s="118"/>
      <c r="E49" s="77"/>
      <c r="F49" s="105"/>
      <c r="G49" s="105"/>
      <c r="H49" s="111"/>
      <c r="I49" s="108"/>
      <c r="J49" s="464"/>
      <c r="K49" s="464"/>
      <c r="L49" s="465"/>
      <c r="M49" s="464"/>
      <c r="N49" s="464">
        <f t="shared" si="0"/>
        <v>0</v>
      </c>
      <c r="O49" s="111">
        <v>9</v>
      </c>
    </row>
    <row r="50" spans="1:15">
      <c r="A50" s="74">
        <v>10</v>
      </c>
      <c r="B50" s="105" t="s">
        <v>5103</v>
      </c>
      <c r="C50" s="118"/>
      <c r="D50" s="118"/>
      <c r="E50" s="77"/>
      <c r="F50" s="105"/>
      <c r="G50" s="105"/>
      <c r="H50" s="111"/>
      <c r="I50" s="108">
        <f>+I41+I42</f>
        <v>229195.62300000002</v>
      </c>
      <c r="J50" s="464"/>
      <c r="K50" s="464">
        <f>+K41+K42</f>
        <v>20731051.699012179</v>
      </c>
      <c r="L50" s="465"/>
      <c r="M50" s="464"/>
      <c r="N50" s="464">
        <f t="shared" si="0"/>
        <v>20731051.699012179</v>
      </c>
      <c r="O50" s="111">
        <v>10</v>
      </c>
    </row>
    <row r="51" spans="1:15">
      <c r="A51" s="74">
        <v>11</v>
      </c>
      <c r="B51" s="105" t="s">
        <v>5104</v>
      </c>
      <c r="C51" s="118"/>
      <c r="D51" s="118"/>
      <c r="E51" s="77"/>
      <c r="F51" s="105"/>
      <c r="G51" s="105"/>
      <c r="H51" s="111"/>
      <c r="I51" s="108">
        <f>+I43+I44+I45</f>
        <v>4861.2030000000004</v>
      </c>
      <c r="J51" s="464"/>
      <c r="K51" s="464">
        <f>+K43+K44+K45</f>
        <v>131564.70999999996</v>
      </c>
      <c r="L51" s="465"/>
      <c r="M51" s="464"/>
      <c r="N51" s="464">
        <f t="shared" si="0"/>
        <v>131564.70999999996</v>
      </c>
      <c r="O51" s="111">
        <v>11</v>
      </c>
    </row>
    <row r="52" spans="1:15">
      <c r="A52" s="74">
        <v>12</v>
      </c>
      <c r="B52" s="105"/>
      <c r="C52" s="118"/>
      <c r="D52" s="118"/>
      <c r="E52" s="77"/>
      <c r="F52" s="105"/>
      <c r="G52" s="105"/>
      <c r="H52" s="111"/>
      <c r="I52" s="108"/>
      <c r="J52" s="464"/>
      <c r="K52" s="464"/>
      <c r="L52" s="465"/>
      <c r="M52" s="464"/>
      <c r="N52" s="464">
        <f t="shared" si="0"/>
        <v>0</v>
      </c>
      <c r="O52" s="111">
        <v>12</v>
      </c>
    </row>
    <row r="53" spans="1:15">
      <c r="A53" s="74">
        <v>13</v>
      </c>
      <c r="B53" s="105" t="s">
        <v>1192</v>
      </c>
      <c r="C53" s="118"/>
      <c r="D53" s="515"/>
      <c r="E53" s="516"/>
      <c r="F53" s="517"/>
      <c r="G53" s="517"/>
      <c r="H53" s="518"/>
      <c r="I53" s="108"/>
      <c r="J53" s="464"/>
      <c r="K53" s="464"/>
      <c r="L53" s="465"/>
      <c r="M53" s="464"/>
      <c r="N53" s="464">
        <f t="shared" si="0"/>
        <v>0</v>
      </c>
      <c r="O53" s="111">
        <v>13</v>
      </c>
    </row>
    <row r="54" spans="1:15" ht="15.75" thickBot="1">
      <c r="A54" s="112">
        <v>14</v>
      </c>
      <c r="B54" s="519" t="s">
        <v>2338</v>
      </c>
      <c r="C54" s="520"/>
      <c r="D54" s="521"/>
      <c r="E54" s="522"/>
      <c r="F54" s="523"/>
      <c r="G54" s="523"/>
      <c r="H54" s="524"/>
      <c r="I54" s="525">
        <f>+I50+I51</f>
        <v>234056.82600000003</v>
      </c>
      <c r="J54" s="323">
        <f>SUM(J41:J53)</f>
        <v>0</v>
      </c>
      <c r="K54" s="323">
        <f>+K50+K51</f>
        <v>20862616.40901218</v>
      </c>
      <c r="L54" s="307"/>
      <c r="M54" s="430">
        <f>SUM(M41:M53)</f>
        <v>0</v>
      </c>
      <c r="N54" s="323">
        <f>+N50+N51</f>
        <v>20862616.40901218</v>
      </c>
      <c r="O54" s="367">
        <v>14</v>
      </c>
    </row>
    <row r="55" spans="1:15">
      <c r="A55" s="69"/>
      <c r="B55" s="69"/>
      <c r="C55" s="69"/>
      <c r="D55" s="69"/>
      <c r="E55" s="69"/>
      <c r="F55" s="69"/>
      <c r="G55" s="69"/>
      <c r="H55" s="69"/>
      <c r="I55" s="69"/>
      <c r="J55" s="69"/>
      <c r="K55" s="69"/>
      <c r="L55" s="69"/>
      <c r="M55" s="69"/>
      <c r="N55" s="69"/>
      <c r="O55" s="69"/>
    </row>
    <row r="56" spans="1:15">
      <c r="A56" s="391" t="s">
        <v>3614</v>
      </c>
      <c r="B56" s="69"/>
      <c r="C56" s="69"/>
      <c r="D56" s="69"/>
      <c r="E56" s="899"/>
      <c r="F56" s="69"/>
      <c r="G56" s="69"/>
      <c r="H56" s="69"/>
      <c r="I56" s="17" t="str">
        <f>A56</f>
        <v>FERC FORM NO.1 (REVISED. 12-90) NYPSC Modified-96</v>
      </c>
      <c r="J56" s="17"/>
      <c r="K56" s="899"/>
      <c r="L56" s="17"/>
      <c r="M56" s="17"/>
      <c r="N56" s="17"/>
      <c r="O56" s="277" t="s">
        <v>3615</v>
      </c>
    </row>
    <row r="57" spans="1:15">
      <c r="A57" s="69" t="s">
        <v>3616</v>
      </c>
      <c r="B57" s="69"/>
      <c r="C57" s="69"/>
      <c r="D57" s="69"/>
      <c r="E57" s="69"/>
      <c r="F57" s="69"/>
      <c r="G57" s="69"/>
      <c r="H57" s="69"/>
      <c r="I57" s="69" t="s">
        <v>3617</v>
      </c>
      <c r="J57" s="69"/>
      <c r="K57" s="69"/>
      <c r="L57" s="69"/>
      <c r="M57" s="69"/>
      <c r="N57" s="69"/>
      <c r="O57" s="69"/>
    </row>
    <row r="58" spans="1:15">
      <c r="A58" s="69"/>
      <c r="B58" s="69"/>
      <c r="C58" s="69"/>
      <c r="D58" s="69"/>
      <c r="E58" s="69"/>
      <c r="F58" s="69"/>
      <c r="G58" s="69"/>
      <c r="H58" s="69"/>
      <c r="I58" s="17"/>
      <c r="J58" s="17"/>
      <c r="K58" s="17"/>
      <c r="L58" s="17"/>
      <c r="M58" s="17"/>
      <c r="N58" s="17"/>
      <c r="O58" s="17"/>
    </row>
    <row r="59" spans="1:15">
      <c r="A59" s="69"/>
      <c r="B59" s="69"/>
      <c r="C59" s="69"/>
      <c r="D59" s="69"/>
      <c r="E59" s="69"/>
      <c r="F59" s="69"/>
      <c r="G59" s="69"/>
      <c r="H59" s="69"/>
      <c r="I59" s="17"/>
      <c r="J59" s="17"/>
      <c r="K59" s="17"/>
      <c r="L59" s="17"/>
      <c r="M59" s="17"/>
      <c r="N59" s="17"/>
      <c r="O59" s="17"/>
    </row>
    <row r="60" spans="1:15">
      <c r="A60" s="69"/>
      <c r="B60" s="69"/>
      <c r="C60" s="69"/>
      <c r="D60" s="69"/>
      <c r="E60" s="69"/>
      <c r="F60" s="69"/>
      <c r="G60" s="69"/>
      <c r="H60" s="69"/>
      <c r="I60" s="17"/>
      <c r="J60" s="17"/>
      <c r="K60" s="17"/>
      <c r="L60" s="17"/>
      <c r="M60" s="17"/>
      <c r="N60" s="17"/>
      <c r="O60" s="17"/>
    </row>
    <row r="61" spans="1:15" ht="15.75">
      <c r="A61" s="71" t="s">
        <v>420</v>
      </c>
      <c r="B61" s="900"/>
      <c r="C61" s="69"/>
      <c r="D61" s="69"/>
      <c r="E61" s="69"/>
      <c r="F61" s="69"/>
      <c r="G61" s="69"/>
      <c r="H61" s="69"/>
      <c r="I61" s="17"/>
      <c r="J61" s="17"/>
      <c r="K61" s="17"/>
      <c r="L61" s="17"/>
      <c r="M61" s="17"/>
      <c r="N61" s="17"/>
      <c r="O61" s="17"/>
    </row>
    <row r="62" spans="1:15" ht="15.75">
      <c r="A62" s="71"/>
      <c r="B62" s="900"/>
      <c r="C62" s="69"/>
      <c r="D62" s="69"/>
      <c r="E62" s="69"/>
      <c r="F62" s="69"/>
      <c r="G62" s="69"/>
      <c r="H62" s="69"/>
      <c r="I62" s="17"/>
      <c r="J62" s="17"/>
      <c r="K62" s="17"/>
      <c r="L62" s="17"/>
      <c r="M62" s="17"/>
      <c r="N62" s="17"/>
      <c r="O62" s="17"/>
    </row>
    <row r="63" spans="1:15" ht="16.5" thickBot="1">
      <c r="A63" s="968" t="str">
        <f>'Data Sheet'!$C$25</f>
        <v>Orange &amp; Rockland Utilities, Inc</v>
      </c>
      <c r="B63" s="69"/>
      <c r="C63" s="69"/>
      <c r="D63" s="69"/>
      <c r="E63" s="69"/>
      <c r="F63" s="957" t="str">
        <f>'Data Sheet'!$C$40</f>
        <v>April 30, 2017</v>
      </c>
      <c r="G63" s="899" t="str">
        <f>'Data Sheet'!$C$38</f>
        <v>December 31, 2016</v>
      </c>
      <c r="H63" s="69"/>
      <c r="I63" s="968" t="str">
        <f>'Data Sheet'!$C$25</f>
        <v>Orange &amp; Rockland Utilities, Inc</v>
      </c>
      <c r="J63" s="17"/>
      <c r="K63" s="17"/>
      <c r="L63" s="957" t="str">
        <f>'Data Sheet'!$C$40</f>
        <v>April 30, 2017</v>
      </c>
      <c r="M63" s="17"/>
      <c r="N63" s="899" t="str">
        <f>'Data Sheet'!$C$38</f>
        <v>December 31, 2016</v>
      </c>
      <c r="O63" s="17"/>
    </row>
    <row r="64" spans="1:15">
      <c r="A64" s="29"/>
      <c r="B64" s="66"/>
      <c r="C64" s="66"/>
      <c r="D64" s="66"/>
      <c r="E64" s="66"/>
      <c r="F64" s="66"/>
      <c r="G64" s="66"/>
      <c r="H64" s="67"/>
      <c r="I64" s="29"/>
      <c r="J64" s="66"/>
      <c r="K64" s="66"/>
      <c r="L64" s="66"/>
      <c r="M64" s="66"/>
      <c r="N64" s="66"/>
      <c r="O64" s="67"/>
    </row>
    <row r="65" spans="1:15">
      <c r="A65" s="149" t="s">
        <v>1494</v>
      </c>
      <c r="B65" s="75"/>
      <c r="C65" s="75"/>
      <c r="D65" s="75"/>
      <c r="E65" s="75"/>
      <c r="F65" s="75"/>
      <c r="G65" s="75"/>
      <c r="H65" s="447"/>
      <c r="I65" s="333" t="s">
        <v>1495</v>
      </c>
      <c r="J65" s="334"/>
      <c r="K65" s="334"/>
      <c r="L65" s="334"/>
      <c r="M65" s="334"/>
      <c r="N65" s="334"/>
      <c r="O65" s="73"/>
    </row>
    <row r="66" spans="1:15">
      <c r="A66" s="87"/>
      <c r="B66" s="90"/>
      <c r="C66" s="82"/>
      <c r="D66" s="82"/>
      <c r="E66" s="89"/>
      <c r="F66" s="90"/>
      <c r="G66" s="90" t="s">
        <v>3590</v>
      </c>
      <c r="H66" s="85"/>
      <c r="I66" s="360"/>
      <c r="J66" s="89"/>
      <c r="K66" s="89" t="s">
        <v>3618</v>
      </c>
      <c r="L66" s="89"/>
      <c r="M66" s="82"/>
      <c r="N66" s="82"/>
      <c r="O66" s="85"/>
    </row>
    <row r="67" spans="1:15">
      <c r="A67" s="72"/>
      <c r="B67" s="98" t="s">
        <v>3592</v>
      </c>
      <c r="C67" s="81"/>
      <c r="D67" s="81"/>
      <c r="E67" s="292" t="s">
        <v>3593</v>
      </c>
      <c r="F67" s="291" t="s">
        <v>3594</v>
      </c>
      <c r="G67" s="654" t="s">
        <v>3594</v>
      </c>
      <c r="H67" s="328" t="s">
        <v>3594</v>
      </c>
      <c r="I67" s="80"/>
      <c r="J67" s="82"/>
      <c r="K67" s="82"/>
      <c r="L67" s="89"/>
      <c r="M67" s="82"/>
      <c r="N67" s="81"/>
      <c r="O67" s="83"/>
    </row>
    <row r="68" spans="1:15">
      <c r="A68" s="240" t="s">
        <v>1733</v>
      </c>
      <c r="B68" s="98" t="s">
        <v>3595</v>
      </c>
      <c r="C68" s="81"/>
      <c r="D68" s="293" t="s">
        <v>3596</v>
      </c>
      <c r="E68" s="292" t="s">
        <v>3597</v>
      </c>
      <c r="F68" s="291" t="s">
        <v>3598</v>
      </c>
      <c r="G68" s="291" t="s">
        <v>3599</v>
      </c>
      <c r="H68" s="239" t="s">
        <v>3599</v>
      </c>
      <c r="I68" s="278" t="s">
        <v>3600</v>
      </c>
      <c r="J68" s="293" t="s">
        <v>3601</v>
      </c>
      <c r="K68" s="293" t="s">
        <v>3602</v>
      </c>
      <c r="L68" s="69" t="s">
        <v>3603</v>
      </c>
      <c r="M68" s="409"/>
      <c r="N68" s="293" t="s">
        <v>3604</v>
      </c>
      <c r="O68" s="239" t="s">
        <v>1733</v>
      </c>
    </row>
    <row r="69" spans="1:15">
      <c r="A69" s="240" t="s">
        <v>1736</v>
      </c>
      <c r="B69" s="98" t="s">
        <v>3605</v>
      </c>
      <c r="C69" s="81"/>
      <c r="D69" s="293" t="s">
        <v>3606</v>
      </c>
      <c r="E69" s="292" t="s">
        <v>3607</v>
      </c>
      <c r="F69" s="291" t="s">
        <v>3608</v>
      </c>
      <c r="G69" s="291" t="s">
        <v>3609</v>
      </c>
      <c r="H69" s="239" t="s">
        <v>3610</v>
      </c>
      <c r="I69" s="278" t="s">
        <v>3611</v>
      </c>
      <c r="J69" s="293" t="s">
        <v>3612</v>
      </c>
      <c r="K69" s="293" t="s">
        <v>3612</v>
      </c>
      <c r="L69" s="69" t="s">
        <v>3612</v>
      </c>
      <c r="M69" s="409"/>
      <c r="N69" s="293" t="s">
        <v>3613</v>
      </c>
      <c r="O69" s="239" t="s">
        <v>1736</v>
      </c>
    </row>
    <row r="70" spans="1:15">
      <c r="A70" s="74"/>
      <c r="B70" s="105"/>
      <c r="C70" s="118" t="s">
        <v>3026</v>
      </c>
      <c r="D70" s="411" t="s">
        <v>3027</v>
      </c>
      <c r="E70" s="651" t="s">
        <v>3028</v>
      </c>
      <c r="F70" s="325" t="s">
        <v>3029</v>
      </c>
      <c r="G70" s="325" t="s">
        <v>2353</v>
      </c>
      <c r="H70" s="242" t="s">
        <v>2354</v>
      </c>
      <c r="I70" s="279" t="s">
        <v>2355</v>
      </c>
      <c r="J70" s="411" t="s">
        <v>2356</v>
      </c>
      <c r="K70" s="411" t="s">
        <v>2357</v>
      </c>
      <c r="L70" s="75" t="s">
        <v>2358</v>
      </c>
      <c r="M70" s="313"/>
      <c r="N70" s="411" t="s">
        <v>2359</v>
      </c>
      <c r="O70" s="111"/>
    </row>
    <row r="71" spans="1:15">
      <c r="A71" s="74">
        <v>1</v>
      </c>
      <c r="B71" s="105"/>
      <c r="C71" s="118"/>
      <c r="D71" s="118"/>
      <c r="E71" s="77"/>
      <c r="F71" s="105"/>
      <c r="G71" s="105"/>
      <c r="H71" s="111"/>
      <c r="I71" s="108"/>
      <c r="J71" s="320"/>
      <c r="K71" s="320"/>
      <c r="L71" s="462"/>
      <c r="M71" s="320"/>
      <c r="N71" s="320">
        <f>SUM(J71:L71)</f>
        <v>0</v>
      </c>
      <c r="O71" s="111">
        <v>1</v>
      </c>
    </row>
    <row r="72" spans="1:15">
      <c r="A72" s="74">
        <v>2</v>
      </c>
      <c r="B72" s="105"/>
      <c r="C72" s="118"/>
      <c r="D72" s="118"/>
      <c r="E72" s="77"/>
      <c r="F72" s="105"/>
      <c r="G72" s="105"/>
      <c r="H72" s="111"/>
      <c r="I72" s="108"/>
      <c r="J72" s="464"/>
      <c r="K72" s="464"/>
      <c r="L72" s="465"/>
      <c r="M72" s="464"/>
      <c r="N72" s="464">
        <f t="shared" ref="N72:N120" si="1">SUM(J72:M72)</f>
        <v>0</v>
      </c>
      <c r="O72" s="111">
        <v>2</v>
      </c>
    </row>
    <row r="73" spans="1:15">
      <c r="A73" s="74">
        <v>3</v>
      </c>
      <c r="B73" s="105"/>
      <c r="C73" s="118"/>
      <c r="D73" s="118"/>
      <c r="E73" s="77"/>
      <c r="F73" s="105"/>
      <c r="G73" s="105"/>
      <c r="H73" s="111"/>
      <c r="I73" s="108"/>
      <c r="J73" s="464"/>
      <c r="K73" s="464"/>
      <c r="L73" s="465"/>
      <c r="M73" s="464"/>
      <c r="N73" s="464">
        <f t="shared" si="1"/>
        <v>0</v>
      </c>
      <c r="O73" s="111">
        <v>3</v>
      </c>
    </row>
    <row r="74" spans="1:15">
      <c r="A74" s="74">
        <v>4</v>
      </c>
      <c r="B74" s="105"/>
      <c r="C74" s="118"/>
      <c r="D74" s="118"/>
      <c r="E74" s="77"/>
      <c r="F74" s="105"/>
      <c r="G74" s="105"/>
      <c r="H74" s="111"/>
      <c r="I74" s="108"/>
      <c r="J74" s="464"/>
      <c r="K74" s="464"/>
      <c r="L74" s="465"/>
      <c r="M74" s="464"/>
      <c r="N74" s="464">
        <f t="shared" si="1"/>
        <v>0</v>
      </c>
      <c r="O74" s="111">
        <v>4</v>
      </c>
    </row>
    <row r="75" spans="1:15">
      <c r="A75" s="74">
        <v>5</v>
      </c>
      <c r="B75" s="105"/>
      <c r="C75" s="118"/>
      <c r="D75" s="118"/>
      <c r="E75" s="77"/>
      <c r="F75" s="105"/>
      <c r="G75" s="105"/>
      <c r="H75" s="111"/>
      <c r="I75" s="108"/>
      <c r="J75" s="464"/>
      <c r="K75" s="464"/>
      <c r="L75" s="465"/>
      <c r="M75" s="464"/>
      <c r="N75" s="464">
        <f t="shared" si="1"/>
        <v>0</v>
      </c>
      <c r="O75" s="111">
        <v>5</v>
      </c>
    </row>
    <row r="76" spans="1:15">
      <c r="A76" s="74">
        <v>6</v>
      </c>
      <c r="B76" s="105"/>
      <c r="C76" s="118"/>
      <c r="D76" s="118"/>
      <c r="E76" s="77"/>
      <c r="F76" s="105"/>
      <c r="G76" s="105"/>
      <c r="H76" s="111"/>
      <c r="I76" s="108"/>
      <c r="J76" s="464"/>
      <c r="K76" s="464"/>
      <c r="L76" s="465"/>
      <c r="M76" s="464"/>
      <c r="N76" s="464">
        <f t="shared" si="1"/>
        <v>0</v>
      </c>
      <c r="O76" s="111">
        <v>6</v>
      </c>
    </row>
    <row r="77" spans="1:15">
      <c r="A77" s="74">
        <v>7</v>
      </c>
      <c r="B77" s="105"/>
      <c r="C77" s="118"/>
      <c r="D77" s="118"/>
      <c r="E77" s="77"/>
      <c r="F77" s="105"/>
      <c r="G77" s="105"/>
      <c r="H77" s="111"/>
      <c r="I77" s="108"/>
      <c r="J77" s="464"/>
      <c r="K77" s="464"/>
      <c r="L77" s="465"/>
      <c r="M77" s="464"/>
      <c r="N77" s="464">
        <f t="shared" si="1"/>
        <v>0</v>
      </c>
      <c r="O77" s="111">
        <v>7</v>
      </c>
    </row>
    <row r="78" spans="1:15">
      <c r="A78" s="74">
        <v>8</v>
      </c>
      <c r="B78" s="105"/>
      <c r="C78" s="118"/>
      <c r="D78" s="118"/>
      <c r="E78" s="77"/>
      <c r="F78" s="105"/>
      <c r="G78" s="105"/>
      <c r="H78" s="111"/>
      <c r="I78" s="108"/>
      <c r="J78" s="464"/>
      <c r="K78" s="464"/>
      <c r="L78" s="465"/>
      <c r="M78" s="464"/>
      <c r="N78" s="464">
        <f t="shared" si="1"/>
        <v>0</v>
      </c>
      <c r="O78" s="111">
        <v>8</v>
      </c>
    </row>
    <row r="79" spans="1:15">
      <c r="A79" s="74">
        <v>9</v>
      </c>
      <c r="B79" s="105"/>
      <c r="C79" s="118"/>
      <c r="D79" s="118"/>
      <c r="E79" s="77"/>
      <c r="F79" s="105"/>
      <c r="G79" s="105"/>
      <c r="H79" s="111"/>
      <c r="I79" s="108"/>
      <c r="J79" s="464"/>
      <c r="K79" s="464"/>
      <c r="L79" s="465"/>
      <c r="M79" s="464"/>
      <c r="N79" s="464">
        <f t="shared" si="1"/>
        <v>0</v>
      </c>
      <c r="O79" s="111">
        <v>9</v>
      </c>
    </row>
    <row r="80" spans="1:15">
      <c r="A80" s="74">
        <v>10</v>
      </c>
      <c r="B80" s="105"/>
      <c r="C80" s="118"/>
      <c r="D80" s="118"/>
      <c r="E80" s="77"/>
      <c r="F80" s="105"/>
      <c r="G80" s="105"/>
      <c r="H80" s="111"/>
      <c r="I80" s="108"/>
      <c r="J80" s="464"/>
      <c r="K80" s="464"/>
      <c r="L80" s="465"/>
      <c r="M80" s="464"/>
      <c r="N80" s="464">
        <f t="shared" si="1"/>
        <v>0</v>
      </c>
      <c r="O80" s="111">
        <v>10</v>
      </c>
    </row>
    <row r="81" spans="1:15">
      <c r="A81" s="74">
        <v>11</v>
      </c>
      <c r="B81" s="105"/>
      <c r="C81" s="118"/>
      <c r="D81" s="118"/>
      <c r="E81" s="77"/>
      <c r="F81" s="105"/>
      <c r="G81" s="105"/>
      <c r="H81" s="111"/>
      <c r="I81" s="108"/>
      <c r="J81" s="464"/>
      <c r="K81" s="464"/>
      <c r="L81" s="465"/>
      <c r="M81" s="464"/>
      <c r="N81" s="464">
        <f t="shared" si="1"/>
        <v>0</v>
      </c>
      <c r="O81" s="111">
        <v>11</v>
      </c>
    </row>
    <row r="82" spans="1:15">
      <c r="A82" s="74">
        <v>12</v>
      </c>
      <c r="B82" s="105"/>
      <c r="C82" s="118"/>
      <c r="D82" s="118"/>
      <c r="E82" s="77"/>
      <c r="F82" s="105"/>
      <c r="G82" s="105"/>
      <c r="H82" s="111"/>
      <c r="I82" s="108"/>
      <c r="J82" s="464"/>
      <c r="K82" s="464"/>
      <c r="L82" s="465"/>
      <c r="M82" s="464"/>
      <c r="N82" s="464">
        <f t="shared" si="1"/>
        <v>0</v>
      </c>
      <c r="O82" s="111">
        <v>12</v>
      </c>
    </row>
    <row r="83" spans="1:15">
      <c r="A83" s="74">
        <v>13</v>
      </c>
      <c r="B83" s="105"/>
      <c r="C83" s="118"/>
      <c r="D83" s="118"/>
      <c r="E83" s="77"/>
      <c r="F83" s="105"/>
      <c r="G83" s="105"/>
      <c r="H83" s="111"/>
      <c r="I83" s="108"/>
      <c r="J83" s="464"/>
      <c r="K83" s="464"/>
      <c r="L83" s="465"/>
      <c r="M83" s="464"/>
      <c r="N83" s="464">
        <f t="shared" si="1"/>
        <v>0</v>
      </c>
      <c r="O83" s="111">
        <v>13</v>
      </c>
    </row>
    <row r="84" spans="1:15">
      <c r="A84" s="74">
        <v>14</v>
      </c>
      <c r="B84" s="105"/>
      <c r="C84" s="118"/>
      <c r="D84" s="118"/>
      <c r="E84" s="77"/>
      <c r="F84" s="105"/>
      <c r="G84" s="105"/>
      <c r="H84" s="111"/>
      <c r="I84" s="108"/>
      <c r="J84" s="464"/>
      <c r="K84" s="464"/>
      <c r="L84" s="465"/>
      <c r="M84" s="464"/>
      <c r="N84" s="464">
        <f t="shared" si="1"/>
        <v>0</v>
      </c>
      <c r="O84" s="111">
        <v>14</v>
      </c>
    </row>
    <row r="85" spans="1:15">
      <c r="A85" s="74">
        <v>15</v>
      </c>
      <c r="B85" s="105"/>
      <c r="C85" s="118"/>
      <c r="D85" s="118"/>
      <c r="E85" s="77"/>
      <c r="F85" s="105"/>
      <c r="G85" s="105"/>
      <c r="H85" s="111"/>
      <c r="I85" s="108"/>
      <c r="J85" s="464"/>
      <c r="K85" s="464"/>
      <c r="L85" s="465"/>
      <c r="M85" s="464"/>
      <c r="N85" s="464">
        <f t="shared" si="1"/>
        <v>0</v>
      </c>
      <c r="O85" s="111">
        <v>15</v>
      </c>
    </row>
    <row r="86" spans="1:15">
      <c r="A86" s="74">
        <v>16</v>
      </c>
      <c r="B86" s="105"/>
      <c r="C86" s="118"/>
      <c r="D86" s="118"/>
      <c r="E86" s="77"/>
      <c r="F86" s="105"/>
      <c r="G86" s="105"/>
      <c r="H86" s="111"/>
      <c r="I86" s="108"/>
      <c r="J86" s="464"/>
      <c r="K86" s="464"/>
      <c r="L86" s="465"/>
      <c r="M86" s="464"/>
      <c r="N86" s="464">
        <f t="shared" si="1"/>
        <v>0</v>
      </c>
      <c r="O86" s="111">
        <v>16</v>
      </c>
    </row>
    <row r="87" spans="1:15">
      <c r="A87" s="74">
        <v>17</v>
      </c>
      <c r="B87" s="105"/>
      <c r="C87" s="118"/>
      <c r="D87" s="118"/>
      <c r="E87" s="77"/>
      <c r="F87" s="105"/>
      <c r="G87" s="105"/>
      <c r="H87" s="111"/>
      <c r="I87" s="108"/>
      <c r="J87" s="464"/>
      <c r="K87" s="464"/>
      <c r="L87" s="465"/>
      <c r="M87" s="464"/>
      <c r="N87" s="464">
        <f t="shared" si="1"/>
        <v>0</v>
      </c>
      <c r="O87" s="111">
        <v>17</v>
      </c>
    </row>
    <row r="88" spans="1:15">
      <c r="A88" s="74">
        <v>18</v>
      </c>
      <c r="B88" s="105"/>
      <c r="C88" s="118"/>
      <c r="D88" s="118"/>
      <c r="E88" s="77"/>
      <c r="F88" s="105"/>
      <c r="G88" s="105"/>
      <c r="H88" s="111"/>
      <c r="I88" s="108"/>
      <c r="J88" s="464"/>
      <c r="K88" s="464"/>
      <c r="L88" s="465"/>
      <c r="M88" s="464"/>
      <c r="N88" s="464">
        <f t="shared" si="1"/>
        <v>0</v>
      </c>
      <c r="O88" s="111">
        <v>18</v>
      </c>
    </row>
    <row r="89" spans="1:15">
      <c r="A89" s="74">
        <v>19</v>
      </c>
      <c r="B89" s="105"/>
      <c r="C89" s="118"/>
      <c r="D89" s="118"/>
      <c r="E89" s="77"/>
      <c r="F89" s="105"/>
      <c r="G89" s="105"/>
      <c r="H89" s="111"/>
      <c r="I89" s="108"/>
      <c r="J89" s="464"/>
      <c r="K89" s="464"/>
      <c r="L89" s="465"/>
      <c r="M89" s="464"/>
      <c r="N89" s="464">
        <f t="shared" si="1"/>
        <v>0</v>
      </c>
      <c r="O89" s="111">
        <v>19</v>
      </c>
    </row>
    <row r="90" spans="1:15">
      <c r="A90" s="74">
        <v>20</v>
      </c>
      <c r="B90" s="105"/>
      <c r="C90" s="118"/>
      <c r="D90" s="118"/>
      <c r="E90" s="77"/>
      <c r="F90" s="105"/>
      <c r="G90" s="105"/>
      <c r="H90" s="111"/>
      <c r="I90" s="108"/>
      <c r="J90" s="464"/>
      <c r="K90" s="464"/>
      <c r="L90" s="465"/>
      <c r="M90" s="464"/>
      <c r="N90" s="464">
        <f t="shared" si="1"/>
        <v>0</v>
      </c>
      <c r="O90" s="111">
        <v>20</v>
      </c>
    </row>
    <row r="91" spans="1:15">
      <c r="A91" s="74">
        <v>21</v>
      </c>
      <c r="B91" s="105"/>
      <c r="C91" s="118"/>
      <c r="D91" s="118"/>
      <c r="E91" s="77"/>
      <c r="F91" s="105"/>
      <c r="G91" s="105"/>
      <c r="H91" s="111"/>
      <c r="I91" s="108"/>
      <c r="J91" s="464"/>
      <c r="K91" s="464"/>
      <c r="L91" s="465"/>
      <c r="M91" s="464"/>
      <c r="N91" s="464">
        <f t="shared" si="1"/>
        <v>0</v>
      </c>
      <c r="O91" s="111">
        <v>21</v>
      </c>
    </row>
    <row r="92" spans="1:15">
      <c r="A92" s="74">
        <v>22</v>
      </c>
      <c r="B92" s="105"/>
      <c r="C92" s="118"/>
      <c r="D92" s="118"/>
      <c r="E92" s="77"/>
      <c r="F92" s="105"/>
      <c r="G92" s="105"/>
      <c r="H92" s="111"/>
      <c r="I92" s="108"/>
      <c r="J92" s="464"/>
      <c r="K92" s="464"/>
      <c r="L92" s="465"/>
      <c r="M92" s="464"/>
      <c r="N92" s="464">
        <f t="shared" si="1"/>
        <v>0</v>
      </c>
      <c r="O92" s="111">
        <v>22</v>
      </c>
    </row>
    <row r="93" spans="1:15">
      <c r="A93" s="74">
        <v>23</v>
      </c>
      <c r="B93" s="105"/>
      <c r="C93" s="118"/>
      <c r="D93" s="118"/>
      <c r="E93" s="77"/>
      <c r="F93" s="105"/>
      <c r="G93" s="105"/>
      <c r="H93" s="111"/>
      <c r="I93" s="108"/>
      <c r="J93" s="464"/>
      <c r="K93" s="464"/>
      <c r="L93" s="465"/>
      <c r="M93" s="464"/>
      <c r="N93" s="464">
        <f t="shared" si="1"/>
        <v>0</v>
      </c>
      <c r="O93" s="111">
        <v>23</v>
      </c>
    </row>
    <row r="94" spans="1:15">
      <c r="A94" s="74">
        <v>24</v>
      </c>
      <c r="B94" s="105"/>
      <c r="C94" s="118"/>
      <c r="D94" s="118"/>
      <c r="E94" s="77"/>
      <c r="F94" s="105"/>
      <c r="G94" s="105"/>
      <c r="H94" s="111"/>
      <c r="I94" s="108"/>
      <c r="J94" s="464"/>
      <c r="K94" s="464"/>
      <c r="L94" s="465"/>
      <c r="M94" s="464"/>
      <c r="N94" s="464">
        <f t="shared" si="1"/>
        <v>0</v>
      </c>
      <c r="O94" s="111">
        <v>24</v>
      </c>
    </row>
    <row r="95" spans="1:15">
      <c r="A95" s="74">
        <v>25</v>
      </c>
      <c r="B95" s="105"/>
      <c r="C95" s="118"/>
      <c r="D95" s="118"/>
      <c r="E95" s="77"/>
      <c r="F95" s="105"/>
      <c r="G95" s="105"/>
      <c r="H95" s="111"/>
      <c r="I95" s="108"/>
      <c r="J95" s="464"/>
      <c r="K95" s="464"/>
      <c r="L95" s="465"/>
      <c r="M95" s="464"/>
      <c r="N95" s="464">
        <f t="shared" si="1"/>
        <v>0</v>
      </c>
      <c r="O95" s="111">
        <v>25</v>
      </c>
    </row>
    <row r="96" spans="1:15">
      <c r="A96" s="74">
        <v>26</v>
      </c>
      <c r="B96" s="105"/>
      <c r="C96" s="118"/>
      <c r="D96" s="118"/>
      <c r="E96" s="77"/>
      <c r="F96" s="105"/>
      <c r="G96" s="105"/>
      <c r="H96" s="111"/>
      <c r="I96" s="108"/>
      <c r="J96" s="464"/>
      <c r="K96" s="464"/>
      <c r="L96" s="465"/>
      <c r="M96" s="464"/>
      <c r="N96" s="464">
        <f t="shared" si="1"/>
        <v>0</v>
      </c>
      <c r="O96" s="111">
        <v>26</v>
      </c>
    </row>
    <row r="97" spans="1:15">
      <c r="A97" s="74">
        <v>27</v>
      </c>
      <c r="B97" s="105"/>
      <c r="C97" s="118"/>
      <c r="D97" s="118"/>
      <c r="E97" s="77"/>
      <c r="F97" s="105"/>
      <c r="G97" s="105"/>
      <c r="H97" s="111"/>
      <c r="I97" s="108"/>
      <c r="J97" s="464"/>
      <c r="K97" s="464"/>
      <c r="L97" s="465"/>
      <c r="M97" s="464"/>
      <c r="N97" s="464">
        <f t="shared" si="1"/>
        <v>0</v>
      </c>
      <c r="O97" s="111">
        <v>27</v>
      </c>
    </row>
    <row r="98" spans="1:15">
      <c r="A98" s="74">
        <v>28</v>
      </c>
      <c r="B98" s="105"/>
      <c r="C98" s="118"/>
      <c r="D98" s="118"/>
      <c r="E98" s="77"/>
      <c r="F98" s="105"/>
      <c r="G98" s="105"/>
      <c r="H98" s="111"/>
      <c r="I98" s="108"/>
      <c r="J98" s="464"/>
      <c r="K98" s="464"/>
      <c r="L98" s="465"/>
      <c r="M98" s="464"/>
      <c r="N98" s="464">
        <f t="shared" si="1"/>
        <v>0</v>
      </c>
      <c r="O98" s="111">
        <v>28</v>
      </c>
    </row>
    <row r="99" spans="1:15">
      <c r="A99" s="74">
        <v>29</v>
      </c>
      <c r="B99" s="105"/>
      <c r="C99" s="118"/>
      <c r="D99" s="118"/>
      <c r="E99" s="77"/>
      <c r="F99" s="105"/>
      <c r="G99" s="105"/>
      <c r="H99" s="111"/>
      <c r="I99" s="108"/>
      <c r="J99" s="464"/>
      <c r="K99" s="464"/>
      <c r="L99" s="465"/>
      <c r="M99" s="464"/>
      <c r="N99" s="464">
        <f t="shared" si="1"/>
        <v>0</v>
      </c>
      <c r="O99" s="111">
        <v>29</v>
      </c>
    </row>
    <row r="100" spans="1:15">
      <c r="A100" s="74">
        <v>30</v>
      </c>
      <c r="B100" s="105"/>
      <c r="C100" s="118"/>
      <c r="D100" s="118"/>
      <c r="E100" s="77"/>
      <c r="F100" s="105"/>
      <c r="G100" s="105"/>
      <c r="H100" s="111"/>
      <c r="I100" s="108"/>
      <c r="J100" s="464"/>
      <c r="K100" s="464"/>
      <c r="L100" s="465"/>
      <c r="M100" s="464"/>
      <c r="N100" s="464">
        <f t="shared" si="1"/>
        <v>0</v>
      </c>
      <c r="O100" s="111">
        <v>30</v>
      </c>
    </row>
    <row r="101" spans="1:15">
      <c r="A101" s="74">
        <v>31</v>
      </c>
      <c r="B101" s="105"/>
      <c r="C101" s="118"/>
      <c r="D101" s="118"/>
      <c r="E101" s="77"/>
      <c r="F101" s="105"/>
      <c r="G101" s="105"/>
      <c r="H101" s="111"/>
      <c r="I101" s="108"/>
      <c r="J101" s="464"/>
      <c r="K101" s="464"/>
      <c r="L101" s="465"/>
      <c r="M101" s="464"/>
      <c r="N101" s="464">
        <f t="shared" si="1"/>
        <v>0</v>
      </c>
      <c r="O101" s="111">
        <v>31</v>
      </c>
    </row>
    <row r="102" spans="1:15">
      <c r="A102" s="74">
        <v>32</v>
      </c>
      <c r="B102" s="105"/>
      <c r="C102" s="118"/>
      <c r="D102" s="118"/>
      <c r="E102" s="77"/>
      <c r="F102" s="105"/>
      <c r="G102" s="105"/>
      <c r="H102" s="111"/>
      <c r="I102" s="108"/>
      <c r="J102" s="464"/>
      <c r="K102" s="464"/>
      <c r="L102" s="465"/>
      <c r="M102" s="464"/>
      <c r="N102" s="464">
        <f t="shared" si="1"/>
        <v>0</v>
      </c>
      <c r="O102" s="111">
        <v>32</v>
      </c>
    </row>
    <row r="103" spans="1:15">
      <c r="A103" s="74">
        <v>33</v>
      </c>
      <c r="B103" s="105"/>
      <c r="C103" s="118"/>
      <c r="D103" s="118"/>
      <c r="E103" s="77"/>
      <c r="F103" s="105"/>
      <c r="G103" s="105"/>
      <c r="H103" s="111"/>
      <c r="I103" s="108"/>
      <c r="J103" s="464"/>
      <c r="K103" s="464"/>
      <c r="L103" s="465"/>
      <c r="M103" s="464"/>
      <c r="N103" s="464">
        <f t="shared" si="1"/>
        <v>0</v>
      </c>
      <c r="O103" s="111">
        <v>33</v>
      </c>
    </row>
    <row r="104" spans="1:15">
      <c r="A104" s="74">
        <v>34</v>
      </c>
      <c r="B104" s="105"/>
      <c r="C104" s="118"/>
      <c r="D104" s="118"/>
      <c r="E104" s="77"/>
      <c r="F104" s="105"/>
      <c r="G104" s="105"/>
      <c r="H104" s="111"/>
      <c r="I104" s="108"/>
      <c r="J104" s="464"/>
      <c r="K104" s="464"/>
      <c r="L104" s="465"/>
      <c r="M104" s="464"/>
      <c r="N104" s="464">
        <f t="shared" si="1"/>
        <v>0</v>
      </c>
      <c r="O104" s="111">
        <v>34</v>
      </c>
    </row>
    <row r="105" spans="1:15">
      <c r="A105" s="74">
        <v>35</v>
      </c>
      <c r="B105" s="105"/>
      <c r="C105" s="118"/>
      <c r="D105" s="118"/>
      <c r="E105" s="77"/>
      <c r="F105" s="105"/>
      <c r="G105" s="105"/>
      <c r="H105" s="111"/>
      <c r="I105" s="108"/>
      <c r="J105" s="464"/>
      <c r="K105" s="464"/>
      <c r="L105" s="465"/>
      <c r="M105" s="464"/>
      <c r="N105" s="464">
        <f t="shared" si="1"/>
        <v>0</v>
      </c>
      <c r="O105" s="111">
        <v>35</v>
      </c>
    </row>
    <row r="106" spans="1:15">
      <c r="A106" s="74">
        <v>36</v>
      </c>
      <c r="B106" s="105"/>
      <c r="C106" s="118"/>
      <c r="D106" s="118"/>
      <c r="E106" s="77"/>
      <c r="F106" s="105"/>
      <c r="G106" s="105"/>
      <c r="H106" s="111"/>
      <c r="I106" s="108"/>
      <c r="J106" s="464"/>
      <c r="K106" s="464"/>
      <c r="L106" s="465"/>
      <c r="M106" s="464"/>
      <c r="N106" s="464">
        <f t="shared" si="1"/>
        <v>0</v>
      </c>
      <c r="O106" s="111">
        <v>36</v>
      </c>
    </row>
    <row r="107" spans="1:15">
      <c r="A107" s="74">
        <v>37</v>
      </c>
      <c r="B107" s="105"/>
      <c r="C107" s="118"/>
      <c r="D107" s="118"/>
      <c r="E107" s="77"/>
      <c r="F107" s="105"/>
      <c r="G107" s="105"/>
      <c r="H107" s="111"/>
      <c r="I107" s="108"/>
      <c r="J107" s="464"/>
      <c r="K107" s="464"/>
      <c r="L107" s="465"/>
      <c r="M107" s="464"/>
      <c r="N107" s="464">
        <f t="shared" si="1"/>
        <v>0</v>
      </c>
      <c r="O107" s="111">
        <v>37</v>
      </c>
    </row>
    <row r="108" spans="1:15">
      <c r="A108" s="74">
        <v>38</v>
      </c>
      <c r="B108" s="105"/>
      <c r="C108" s="118"/>
      <c r="D108" s="118"/>
      <c r="E108" s="77"/>
      <c r="F108" s="105"/>
      <c r="G108" s="105"/>
      <c r="H108" s="111"/>
      <c r="I108" s="108"/>
      <c r="J108" s="464"/>
      <c r="K108" s="464"/>
      <c r="L108" s="465"/>
      <c r="M108" s="464"/>
      <c r="N108" s="464">
        <f t="shared" si="1"/>
        <v>0</v>
      </c>
      <c r="O108" s="111">
        <v>38</v>
      </c>
    </row>
    <row r="109" spans="1:15">
      <c r="A109" s="74">
        <v>39</v>
      </c>
      <c r="B109" s="105"/>
      <c r="C109" s="118"/>
      <c r="D109" s="118"/>
      <c r="E109" s="77"/>
      <c r="F109" s="105"/>
      <c r="G109" s="105"/>
      <c r="H109" s="111"/>
      <c r="I109" s="108"/>
      <c r="J109" s="464"/>
      <c r="K109" s="464"/>
      <c r="L109" s="465"/>
      <c r="M109" s="464"/>
      <c r="N109" s="464">
        <f t="shared" si="1"/>
        <v>0</v>
      </c>
      <c r="O109" s="111">
        <v>39</v>
      </c>
    </row>
    <row r="110" spans="1:15">
      <c r="A110" s="74">
        <v>40</v>
      </c>
      <c r="B110" s="105"/>
      <c r="C110" s="118"/>
      <c r="D110" s="118"/>
      <c r="E110" s="77"/>
      <c r="F110" s="105"/>
      <c r="G110" s="105"/>
      <c r="H110" s="111"/>
      <c r="I110" s="108"/>
      <c r="J110" s="464"/>
      <c r="K110" s="464"/>
      <c r="L110" s="465"/>
      <c r="M110" s="464"/>
      <c r="N110" s="464">
        <f t="shared" si="1"/>
        <v>0</v>
      </c>
      <c r="O110" s="111">
        <v>40</v>
      </c>
    </row>
    <row r="111" spans="1:15">
      <c r="A111" s="74">
        <v>41</v>
      </c>
      <c r="B111" s="105"/>
      <c r="C111" s="118"/>
      <c r="D111" s="118"/>
      <c r="E111" s="77"/>
      <c r="F111" s="105"/>
      <c r="G111" s="105"/>
      <c r="H111" s="111"/>
      <c r="I111" s="108"/>
      <c r="J111" s="464"/>
      <c r="K111" s="464"/>
      <c r="L111" s="465"/>
      <c r="M111" s="464"/>
      <c r="N111" s="464">
        <f t="shared" si="1"/>
        <v>0</v>
      </c>
      <c r="O111" s="111">
        <v>41</v>
      </c>
    </row>
    <row r="112" spans="1:15">
      <c r="A112" s="74">
        <v>42</v>
      </c>
      <c r="B112" s="105"/>
      <c r="C112" s="118"/>
      <c r="D112" s="118"/>
      <c r="E112" s="77"/>
      <c r="F112" s="105"/>
      <c r="G112" s="105"/>
      <c r="H112" s="111"/>
      <c r="I112" s="108"/>
      <c r="J112" s="464"/>
      <c r="K112" s="464"/>
      <c r="L112" s="465"/>
      <c r="M112" s="464"/>
      <c r="N112" s="464">
        <f t="shared" si="1"/>
        <v>0</v>
      </c>
      <c r="O112" s="111">
        <v>42</v>
      </c>
    </row>
    <row r="113" spans="1:15">
      <c r="A113" s="74">
        <v>43</v>
      </c>
      <c r="B113" s="105"/>
      <c r="C113" s="118"/>
      <c r="D113" s="118"/>
      <c r="E113" s="77"/>
      <c r="F113" s="105"/>
      <c r="G113" s="105"/>
      <c r="H113" s="111"/>
      <c r="I113" s="108"/>
      <c r="J113" s="464"/>
      <c r="K113" s="464"/>
      <c r="L113" s="465"/>
      <c r="M113" s="464"/>
      <c r="N113" s="464">
        <f t="shared" si="1"/>
        <v>0</v>
      </c>
      <c r="O113" s="111">
        <v>43</v>
      </c>
    </row>
    <row r="114" spans="1:15">
      <c r="A114" s="74">
        <v>44</v>
      </c>
      <c r="B114" s="105"/>
      <c r="C114" s="118"/>
      <c r="D114" s="118"/>
      <c r="E114" s="77"/>
      <c r="F114" s="105"/>
      <c r="G114" s="105"/>
      <c r="H114" s="111"/>
      <c r="I114" s="108"/>
      <c r="J114" s="464"/>
      <c r="K114" s="464"/>
      <c r="L114" s="465"/>
      <c r="M114" s="464"/>
      <c r="N114" s="464">
        <f t="shared" si="1"/>
        <v>0</v>
      </c>
      <c r="O114" s="111">
        <v>44</v>
      </c>
    </row>
    <row r="115" spans="1:15">
      <c r="A115" s="74">
        <v>45</v>
      </c>
      <c r="B115" s="105"/>
      <c r="C115" s="118"/>
      <c r="D115" s="118"/>
      <c r="E115" s="77"/>
      <c r="F115" s="105"/>
      <c r="G115" s="105"/>
      <c r="H115" s="111"/>
      <c r="I115" s="108"/>
      <c r="J115" s="464"/>
      <c r="K115" s="464"/>
      <c r="L115" s="465"/>
      <c r="M115" s="464"/>
      <c r="N115" s="464">
        <f t="shared" si="1"/>
        <v>0</v>
      </c>
      <c r="O115" s="111">
        <v>45</v>
      </c>
    </row>
    <row r="116" spans="1:15">
      <c r="A116" s="74">
        <v>46</v>
      </c>
      <c r="B116" s="105"/>
      <c r="C116" s="118"/>
      <c r="D116" s="118"/>
      <c r="E116" s="77"/>
      <c r="F116" s="105"/>
      <c r="G116" s="105"/>
      <c r="H116" s="111"/>
      <c r="I116" s="108"/>
      <c r="J116" s="464"/>
      <c r="K116" s="464"/>
      <c r="L116" s="465"/>
      <c r="M116" s="464"/>
      <c r="N116" s="464">
        <f t="shared" si="1"/>
        <v>0</v>
      </c>
      <c r="O116" s="111">
        <v>46</v>
      </c>
    </row>
    <row r="117" spans="1:15">
      <c r="A117" s="74">
        <v>47</v>
      </c>
      <c r="B117" s="105"/>
      <c r="C117" s="118"/>
      <c r="D117" s="118"/>
      <c r="E117" s="77"/>
      <c r="F117" s="105"/>
      <c r="G117" s="105"/>
      <c r="H117" s="111"/>
      <c r="I117" s="108"/>
      <c r="J117" s="464"/>
      <c r="K117" s="464"/>
      <c r="L117" s="465"/>
      <c r="M117" s="464"/>
      <c r="N117" s="464">
        <f t="shared" si="1"/>
        <v>0</v>
      </c>
      <c r="O117" s="111">
        <v>47</v>
      </c>
    </row>
    <row r="118" spans="1:15">
      <c r="A118" s="74">
        <v>48</v>
      </c>
      <c r="B118" s="105"/>
      <c r="C118" s="118"/>
      <c r="D118" s="118"/>
      <c r="E118" s="77"/>
      <c r="F118" s="105"/>
      <c r="G118" s="105"/>
      <c r="H118" s="111"/>
      <c r="I118" s="108"/>
      <c r="J118" s="464"/>
      <c r="K118" s="464"/>
      <c r="L118" s="465"/>
      <c r="M118" s="464"/>
      <c r="N118" s="464">
        <f t="shared" si="1"/>
        <v>0</v>
      </c>
      <c r="O118" s="111">
        <v>48</v>
      </c>
    </row>
    <row r="119" spans="1:15">
      <c r="A119" s="74">
        <v>49</v>
      </c>
      <c r="B119" s="105"/>
      <c r="C119" s="118"/>
      <c r="D119" s="118"/>
      <c r="E119" s="77"/>
      <c r="F119" s="105"/>
      <c r="G119" s="105"/>
      <c r="H119" s="111"/>
      <c r="I119" s="108"/>
      <c r="J119" s="464"/>
      <c r="K119" s="464"/>
      <c r="L119" s="465"/>
      <c r="M119" s="464"/>
      <c r="N119" s="464">
        <f t="shared" si="1"/>
        <v>0</v>
      </c>
      <c r="O119" s="111">
        <v>49</v>
      </c>
    </row>
    <row r="120" spans="1:15">
      <c r="A120" s="74">
        <v>50</v>
      </c>
      <c r="B120" s="105"/>
      <c r="C120" s="118"/>
      <c r="D120" s="2495"/>
      <c r="E120" s="2496"/>
      <c r="F120" s="2497"/>
      <c r="G120" s="2497"/>
      <c r="H120" s="2498"/>
      <c r="I120" s="108"/>
      <c r="J120" s="464"/>
      <c r="K120" s="464"/>
      <c r="L120" s="465"/>
      <c r="M120" s="464"/>
      <c r="N120" s="464">
        <f t="shared" si="1"/>
        <v>0</v>
      </c>
      <c r="O120" s="111">
        <v>50</v>
      </c>
    </row>
    <row r="121" spans="1:15" ht="15.75" thickBot="1">
      <c r="A121" s="112">
        <v>51</v>
      </c>
      <c r="B121" s="519" t="s">
        <v>2338</v>
      </c>
      <c r="C121" s="520"/>
      <c r="D121" s="521"/>
      <c r="E121" s="522"/>
      <c r="F121" s="523"/>
      <c r="G121" s="523"/>
      <c r="H121" s="524"/>
      <c r="I121" s="525">
        <f>SUM(I71:I120)</f>
        <v>0</v>
      </c>
      <c r="J121" s="430">
        <f>SUM(J71:J120)</f>
        <v>0</v>
      </c>
      <c r="K121" s="430">
        <f>SUM(K71:K120)</f>
        <v>0</v>
      </c>
      <c r="L121" s="405"/>
      <c r="M121" s="430">
        <f>SUM(M71:M120)</f>
        <v>0</v>
      </c>
      <c r="N121" s="430">
        <f>SUM(N71:N120)</f>
        <v>0</v>
      </c>
      <c r="O121" s="367">
        <v>51</v>
      </c>
    </row>
    <row r="122" spans="1:15">
      <c r="A122" s="808"/>
      <c r="B122" s="969"/>
      <c r="C122" s="969"/>
      <c r="D122" s="1460"/>
      <c r="E122" s="1460"/>
      <c r="F122" s="1460"/>
      <c r="G122" s="1460"/>
      <c r="H122" s="1460"/>
      <c r="I122" s="970"/>
      <c r="J122" s="971"/>
      <c r="K122" s="971"/>
      <c r="L122" s="971"/>
      <c r="M122" s="971"/>
      <c r="N122" s="971"/>
      <c r="O122" s="808"/>
    </row>
    <row r="123" spans="1:15">
      <c r="A123" s="391" t="s">
        <v>3614</v>
      </c>
      <c r="B123" s="899"/>
      <c r="C123" s="899"/>
      <c r="D123" s="899"/>
      <c r="E123" s="899"/>
      <c r="F123" s="899"/>
      <c r="G123" s="899"/>
      <c r="I123" s="391" t="s">
        <v>3614</v>
      </c>
    </row>
    <row r="124" spans="1:15">
      <c r="A124" s="69" t="s">
        <v>3619</v>
      </c>
      <c r="B124" s="69"/>
      <c r="C124" s="69"/>
      <c r="D124" s="69"/>
      <c r="E124" s="69"/>
      <c r="F124" s="69"/>
      <c r="G124" s="69"/>
      <c r="H124" s="69"/>
      <c r="I124" s="69" t="s">
        <v>3620</v>
      </c>
      <c r="J124" s="69"/>
      <c r="K124" s="69"/>
      <c r="L124" s="69"/>
      <c r="M124" s="69"/>
      <c r="N124" s="69"/>
      <c r="O124" s="69"/>
    </row>
  </sheetData>
  <printOptions horizontalCentered="1" verticalCentered="1"/>
  <pageMargins left="0.5" right="0.5" top="0.5" bottom="0.5" header="0" footer="0"/>
  <pageSetup scale="72" fitToWidth="2" fitToHeight="2" orientation="portrait" r:id="rId1"/>
  <headerFooter alignWithMargins="0"/>
  <rowBreaks count="1" manualBreakCount="1">
    <brk id="5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86"/>
  <sheetViews>
    <sheetView defaultGridColor="0" view="pageBreakPreview" colorId="22" zoomScale="70" zoomScaleNormal="100" zoomScaleSheetLayoutView="70" workbookViewId="0"/>
  </sheetViews>
  <sheetFormatPr defaultColWidth="9.6640625" defaultRowHeight="15"/>
  <cols>
    <col min="1" max="1" width="4.6640625" style="1586" customWidth="1"/>
    <col min="2" max="2" width="1.6640625" style="1586" customWidth="1"/>
    <col min="3" max="3" width="45.6640625" style="1586" customWidth="1"/>
    <col min="4" max="4" width="24.33203125" style="1586" customWidth="1"/>
    <col min="5" max="6" width="15.6640625" style="1586" customWidth="1"/>
    <col min="7" max="7" width="4.6640625" style="1586" customWidth="1"/>
    <col min="8" max="8" width="6.44140625" style="1586" customWidth="1"/>
    <col min="9" max="9" width="45.6640625" style="1586" customWidth="1"/>
    <col min="10" max="10" width="26.21875" style="1586" customWidth="1"/>
    <col min="11" max="12" width="15.6640625" style="1586" customWidth="1"/>
    <col min="13" max="13" width="4.6640625" style="1586" customWidth="1"/>
    <col min="14" max="14" width="45.6640625" style="1586" customWidth="1"/>
    <col min="15" max="15" width="28.109375" style="1586" customWidth="1"/>
    <col min="16" max="16" width="12.33203125" style="3003" bestFit="1" customWidth="1"/>
    <col min="17" max="17" width="15.6640625" style="3003" customWidth="1"/>
    <col min="18" max="18" width="4.6640625" style="1586" customWidth="1"/>
    <col min="19" max="19" width="3.33203125" style="1586" customWidth="1"/>
    <col min="20" max="20" width="52.21875" style="1586" customWidth="1"/>
    <col min="21" max="21" width="22.44140625" style="1586" customWidth="1"/>
    <col min="22" max="23" width="15.6640625" style="1586" customWidth="1"/>
    <col min="24" max="16384" width="9.6640625" style="1586"/>
  </cols>
  <sheetData>
    <row r="1" spans="1:23">
      <c r="A1" s="1538" t="s">
        <v>1804</v>
      </c>
      <c r="B1" s="1694"/>
      <c r="C1" s="1694"/>
      <c r="D1" s="1897" t="s">
        <v>1347</v>
      </c>
      <c r="E1" s="1895" t="s">
        <v>1806</v>
      </c>
      <c r="F1" s="1896" t="s">
        <v>1807</v>
      </c>
      <c r="G1" s="1538" t="s">
        <v>1804</v>
      </c>
      <c r="H1" s="1694"/>
      <c r="I1" s="1694"/>
      <c r="J1" s="1897" t="s">
        <v>1347</v>
      </c>
      <c r="K1" s="1897" t="s">
        <v>1806</v>
      </c>
      <c r="L1" s="1958" t="s">
        <v>3621</v>
      </c>
      <c r="M1" s="1538" t="s">
        <v>2220</v>
      </c>
      <c r="N1" s="1539"/>
      <c r="O1" s="1539" t="s">
        <v>1347</v>
      </c>
      <c r="P1" s="2960" t="s">
        <v>1806</v>
      </c>
      <c r="Q1" s="2961" t="s">
        <v>1807</v>
      </c>
      <c r="R1" s="1538" t="s">
        <v>2220</v>
      </c>
      <c r="S1" s="1694"/>
      <c r="T1" s="1694"/>
      <c r="U1" s="1897" t="s">
        <v>1347</v>
      </c>
      <c r="V1" s="1897" t="s">
        <v>1806</v>
      </c>
      <c r="W1" s="1958" t="s">
        <v>1807</v>
      </c>
    </row>
    <row r="2" spans="1:23" ht="15.75">
      <c r="A2" s="1542" t="str">
        <f>'Data Sheet'!$C$25</f>
        <v>Orange &amp; Rockland Utilities, Inc</v>
      </c>
      <c r="B2" s="1998"/>
      <c r="C2" s="1998"/>
      <c r="D2" s="2782" t="s">
        <v>1159</v>
      </c>
      <c r="E2" s="1572" t="s">
        <v>1809</v>
      </c>
      <c r="F2" s="2210"/>
      <c r="G2" s="1542" t="str">
        <f>'Data Sheet'!$C$25</f>
        <v>Orange &amp; Rockland Utilities, Inc</v>
      </c>
      <c r="H2" s="1998"/>
      <c r="I2" s="1998"/>
      <c r="J2" s="1999" t="s">
        <v>1159</v>
      </c>
      <c r="K2" s="1815" t="s">
        <v>1809</v>
      </c>
      <c r="L2" s="2211"/>
      <c r="M2" s="2212" t="str">
        <f>'Data Sheet'!$C$25</f>
        <v>Orange &amp; Rockland Utilities, Inc</v>
      </c>
      <c r="N2" s="1997"/>
      <c r="O2" s="1997" t="s">
        <v>1635</v>
      </c>
      <c r="P2" s="2962" t="s">
        <v>1809</v>
      </c>
      <c r="Q2" s="2963"/>
      <c r="R2" s="2212" t="str">
        <f>'Data Sheet'!$C$25</f>
        <v>Orange &amp; Rockland Utilities, Inc</v>
      </c>
      <c r="S2" s="1998"/>
      <c r="T2" s="1998"/>
      <c r="U2" s="2782" t="s">
        <v>1635</v>
      </c>
      <c r="V2" s="1815" t="s">
        <v>1809</v>
      </c>
      <c r="W2" s="2211"/>
    </row>
    <row r="3" spans="1:23" ht="15" customHeight="1">
      <c r="A3" s="2213"/>
      <c r="B3" s="2001"/>
      <c r="C3" s="2001"/>
      <c r="D3" s="2783" t="s">
        <v>1160</v>
      </c>
      <c r="E3" s="2215" t="str">
        <f>'Data Sheet'!$C$40</f>
        <v>April 30, 2017</v>
      </c>
      <c r="F3" s="2216" t="str">
        <f>'Data Sheet'!$C$38</f>
        <v>December 31, 2016</v>
      </c>
      <c r="G3" s="2213"/>
      <c r="H3" s="2001"/>
      <c r="I3" s="2001"/>
      <c r="J3" s="2214" t="s">
        <v>1160</v>
      </c>
      <c r="K3" s="2215" t="str">
        <f>'Data Sheet'!$C$40</f>
        <v>April 30, 2017</v>
      </c>
      <c r="L3" s="2216" t="str">
        <f>'Data Sheet'!$C$38</f>
        <v>December 31, 2016</v>
      </c>
      <c r="M3" s="2213" t="s">
        <v>1793</v>
      </c>
      <c r="N3" s="2000"/>
      <c r="O3" s="2000" t="s">
        <v>1636</v>
      </c>
      <c r="P3" s="2964" t="str">
        <f>'Data Sheet'!$C$40</f>
        <v>April 30, 2017</v>
      </c>
      <c r="Q3" s="2965" t="str">
        <f>'Data Sheet'!$C$38</f>
        <v>December 31, 2016</v>
      </c>
      <c r="R3" s="2213"/>
      <c r="S3" s="2001"/>
      <c r="T3" s="2001"/>
      <c r="U3" s="2783" t="s">
        <v>1636</v>
      </c>
      <c r="V3" s="2217" t="str">
        <f>'Data Sheet'!$C$40</f>
        <v>April 30, 2017</v>
      </c>
      <c r="W3" s="2216" t="str">
        <f>'Data Sheet'!$C$38</f>
        <v>December 31, 2016</v>
      </c>
    </row>
    <row r="4" spans="1:23" ht="15" customHeight="1">
      <c r="A4" s="2218" t="s">
        <v>3622</v>
      </c>
      <c r="B4" s="2003"/>
      <c r="C4" s="2003"/>
      <c r="D4" s="2003"/>
      <c r="E4" s="2003"/>
      <c r="F4" s="2219"/>
      <c r="G4" s="2218" t="s">
        <v>3623</v>
      </c>
      <c r="H4" s="2003"/>
      <c r="I4" s="2003"/>
      <c r="J4" s="2003"/>
      <c r="K4" s="2003"/>
      <c r="L4" s="2219"/>
      <c r="M4" s="2218" t="s">
        <v>3623</v>
      </c>
      <c r="N4" s="2003"/>
      <c r="O4" s="2003"/>
      <c r="P4" s="2966"/>
      <c r="Q4" s="2967"/>
      <c r="R4" s="1901" t="s">
        <v>3623</v>
      </c>
      <c r="S4" s="1820"/>
      <c r="T4" s="1820"/>
      <c r="U4" s="1820"/>
      <c r="V4" s="1820"/>
      <c r="W4" s="1821"/>
    </row>
    <row r="5" spans="1:23">
      <c r="A5" s="1545"/>
      <c r="B5" s="1708" t="s">
        <v>3624</v>
      </c>
      <c r="C5" s="1708"/>
      <c r="D5" s="1708"/>
      <c r="E5" s="1708"/>
      <c r="F5" s="1900"/>
      <c r="G5" s="2173" t="s">
        <v>1733</v>
      </c>
      <c r="H5" s="1564"/>
      <c r="I5" s="1564"/>
      <c r="J5" s="1564"/>
      <c r="K5" s="1984" t="s">
        <v>274</v>
      </c>
      <c r="L5" s="1568" t="s">
        <v>274</v>
      </c>
      <c r="M5" s="2220"/>
      <c r="N5" s="1579"/>
      <c r="O5" s="2221"/>
      <c r="P5" s="2968" t="s">
        <v>274</v>
      </c>
      <c r="Q5" s="2969" t="s">
        <v>274</v>
      </c>
      <c r="R5" s="1542"/>
      <c r="S5" s="1815"/>
      <c r="T5" s="1579" t="s">
        <v>176</v>
      </c>
      <c r="U5" s="1579"/>
      <c r="V5" s="1558" t="s">
        <v>274</v>
      </c>
      <c r="W5" s="1568" t="s">
        <v>274</v>
      </c>
    </row>
    <row r="6" spans="1:23">
      <c r="A6" s="2173"/>
      <c r="B6" s="1564"/>
      <c r="C6" s="1579" t="s">
        <v>176</v>
      </c>
      <c r="D6" s="1579"/>
      <c r="E6" s="1834" t="s">
        <v>274</v>
      </c>
      <c r="F6" s="1908" t="s">
        <v>274</v>
      </c>
      <c r="G6" s="2173" t="s">
        <v>1736</v>
      </c>
      <c r="H6" s="1564"/>
      <c r="I6" s="1564"/>
      <c r="J6" s="1564"/>
      <c r="K6" s="1984" t="s">
        <v>177</v>
      </c>
      <c r="L6" s="1568" t="s">
        <v>180</v>
      </c>
      <c r="M6" s="2173" t="s">
        <v>1733</v>
      </c>
      <c r="N6" s="1579" t="s">
        <v>176</v>
      </c>
      <c r="O6" s="2221"/>
      <c r="P6" s="2968" t="s">
        <v>177</v>
      </c>
      <c r="Q6" s="2969" t="s">
        <v>180</v>
      </c>
      <c r="R6" s="1570" t="s">
        <v>1733</v>
      </c>
      <c r="S6" s="1815"/>
      <c r="T6" s="1579"/>
      <c r="U6" s="1579"/>
      <c r="V6" s="1558" t="s">
        <v>177</v>
      </c>
      <c r="W6" s="1568" t="s">
        <v>180</v>
      </c>
    </row>
    <row r="7" spans="1:23">
      <c r="A7" s="2173" t="s">
        <v>1733</v>
      </c>
      <c r="B7" s="1564"/>
      <c r="C7" s="1579"/>
      <c r="D7" s="1579"/>
      <c r="E7" s="1834" t="s">
        <v>177</v>
      </c>
      <c r="F7" s="1908" t="s">
        <v>180</v>
      </c>
      <c r="G7" s="2175"/>
      <c r="H7" s="1708"/>
      <c r="I7" s="1708"/>
      <c r="J7" s="1708"/>
      <c r="K7" s="1560" t="s">
        <v>3027</v>
      </c>
      <c r="L7" s="1547" t="s">
        <v>3028</v>
      </c>
      <c r="M7" s="2175" t="s">
        <v>1736</v>
      </c>
      <c r="N7" s="2003" t="s">
        <v>3026</v>
      </c>
      <c r="O7" s="2222"/>
      <c r="P7" s="2964" t="s">
        <v>3027</v>
      </c>
      <c r="Q7" s="2970" t="s">
        <v>3028</v>
      </c>
      <c r="R7" s="1909" t="s">
        <v>1736</v>
      </c>
      <c r="S7" s="1899"/>
      <c r="T7" s="2003" t="s">
        <v>3026</v>
      </c>
      <c r="U7" s="2003"/>
      <c r="V7" s="1561" t="s">
        <v>3027</v>
      </c>
      <c r="W7" s="1547" t="s">
        <v>3028</v>
      </c>
    </row>
    <row r="8" spans="1:23">
      <c r="A8" s="2175" t="s">
        <v>1736</v>
      </c>
      <c r="B8" s="1708"/>
      <c r="C8" s="2003" t="s">
        <v>3026</v>
      </c>
      <c r="D8" s="2003"/>
      <c r="E8" s="1910" t="s">
        <v>3027</v>
      </c>
      <c r="F8" s="1911" t="s">
        <v>3028</v>
      </c>
      <c r="G8" s="2175">
        <v>51</v>
      </c>
      <c r="H8" s="2003" t="s">
        <v>3625</v>
      </c>
      <c r="I8" s="2003"/>
      <c r="J8" s="2003"/>
      <c r="K8" s="2223"/>
      <c r="L8" s="2224"/>
      <c r="M8" s="2684">
        <v>117</v>
      </c>
      <c r="N8" s="2687" t="s">
        <v>4031</v>
      </c>
      <c r="O8" s="2687"/>
      <c r="P8" s="2971"/>
      <c r="Q8" s="2972"/>
      <c r="R8" s="1545">
        <v>191</v>
      </c>
      <c r="S8" s="1899"/>
      <c r="T8" s="1708" t="s">
        <v>4030</v>
      </c>
      <c r="U8" s="1708"/>
      <c r="V8" s="2225"/>
      <c r="W8" s="2226"/>
    </row>
    <row r="9" spans="1:23">
      <c r="A9" s="2175">
        <v>1</v>
      </c>
      <c r="B9" s="1708"/>
      <c r="C9" s="1708" t="s">
        <v>3626</v>
      </c>
      <c r="D9" s="1708"/>
      <c r="E9" s="2223"/>
      <c r="F9" s="2224"/>
      <c r="G9" s="2175">
        <f t="shared" ref="G9:G21" si="0">G8+1</f>
        <v>52</v>
      </c>
      <c r="H9" s="1708" t="s">
        <v>3627</v>
      </c>
      <c r="I9" s="1708"/>
      <c r="J9" s="1708"/>
      <c r="K9" s="2227"/>
      <c r="L9" s="2228"/>
      <c r="M9" s="2684">
        <v>118</v>
      </c>
      <c r="N9" s="2683" t="s">
        <v>3635</v>
      </c>
      <c r="O9" s="2687"/>
      <c r="P9" s="2971"/>
      <c r="Q9" s="2972"/>
      <c r="R9" s="1545">
        <v>192</v>
      </c>
      <c r="S9" s="1899"/>
      <c r="T9" s="1708" t="s">
        <v>3629</v>
      </c>
      <c r="U9" s="1708"/>
      <c r="V9" s="2229">
        <v>1108588</v>
      </c>
      <c r="W9" s="2230">
        <v>834707</v>
      </c>
    </row>
    <row r="10" spans="1:23">
      <c r="A10" s="2175">
        <v>2</v>
      </c>
      <c r="B10" s="1708"/>
      <c r="C10" s="1708" t="s">
        <v>3630</v>
      </c>
      <c r="D10" s="1708"/>
      <c r="E10" s="2231"/>
      <c r="F10" s="2232"/>
      <c r="G10" s="2175">
        <f t="shared" si="0"/>
        <v>53</v>
      </c>
      <c r="H10" s="1708" t="s">
        <v>3631</v>
      </c>
      <c r="I10" s="1708" t="s">
        <v>3632</v>
      </c>
      <c r="J10" s="1708"/>
      <c r="K10" s="2059"/>
      <c r="L10" s="2233"/>
      <c r="M10" s="2684">
        <v>119</v>
      </c>
      <c r="N10" s="2683" t="s">
        <v>4032</v>
      </c>
      <c r="O10" s="2687"/>
      <c r="P10" s="2973"/>
      <c r="Q10" s="2974"/>
      <c r="R10" s="1545">
        <v>193</v>
      </c>
      <c r="S10" s="2234"/>
      <c r="T10" s="1708" t="s">
        <v>3634</v>
      </c>
      <c r="U10" s="1708"/>
      <c r="V10" s="2235">
        <v>245349</v>
      </c>
      <c r="W10" s="2236">
        <v>268938</v>
      </c>
    </row>
    <row r="11" spans="1:23">
      <c r="A11" s="2175">
        <v>3</v>
      </c>
      <c r="B11" s="1708"/>
      <c r="C11" s="1708" t="s">
        <v>3635</v>
      </c>
      <c r="D11" s="1708"/>
      <c r="E11" s="2227"/>
      <c r="F11" s="2228" t="s">
        <v>1793</v>
      </c>
      <c r="G11" s="2175">
        <f t="shared" si="0"/>
        <v>54</v>
      </c>
      <c r="H11" s="1708" t="s">
        <v>3636</v>
      </c>
      <c r="I11" s="1708" t="s">
        <v>3637</v>
      </c>
      <c r="J11" s="1708"/>
      <c r="K11" s="2059"/>
      <c r="L11" s="2233"/>
      <c r="M11" s="2684">
        <v>120</v>
      </c>
      <c r="N11" s="2683" t="s">
        <v>4033</v>
      </c>
      <c r="O11" s="2693"/>
      <c r="P11" s="2975"/>
      <c r="Q11" s="2976"/>
      <c r="R11" s="1545">
        <v>194</v>
      </c>
      <c r="S11" s="1899"/>
      <c r="T11" s="1708" t="s">
        <v>1094</v>
      </c>
      <c r="U11" s="1708"/>
      <c r="V11" s="2235">
        <v>3046148</v>
      </c>
      <c r="W11" s="2236">
        <v>5138623</v>
      </c>
    </row>
    <row r="12" spans="1:23">
      <c r="A12" s="2175">
        <v>4</v>
      </c>
      <c r="B12" s="1708"/>
      <c r="C12" s="1708" t="s">
        <v>1095</v>
      </c>
      <c r="D12" s="1708"/>
      <c r="E12" s="2229"/>
      <c r="F12" s="2230"/>
      <c r="G12" s="2175">
        <f t="shared" si="0"/>
        <v>55</v>
      </c>
      <c r="H12" s="1708" t="s">
        <v>1096</v>
      </c>
      <c r="I12" s="1708" t="s">
        <v>1097</v>
      </c>
      <c r="J12" s="1708"/>
      <c r="K12" s="2059"/>
      <c r="L12" s="2233"/>
      <c r="M12" s="2684">
        <v>121</v>
      </c>
      <c r="N12" s="2683" t="s">
        <v>4034</v>
      </c>
      <c r="O12" s="2694"/>
      <c r="P12" s="2975"/>
      <c r="Q12" s="2976"/>
      <c r="R12" s="1545">
        <v>195</v>
      </c>
      <c r="S12" s="1899"/>
      <c r="T12" s="1708" t="s">
        <v>1099</v>
      </c>
      <c r="U12" s="1708"/>
      <c r="V12" s="2235">
        <v>28707534</v>
      </c>
      <c r="W12" s="2236">
        <v>37142784</v>
      </c>
    </row>
    <row r="13" spans="1:23">
      <c r="A13" s="2175">
        <v>5</v>
      </c>
      <c r="B13" s="1708"/>
      <c r="C13" s="1708" t="s">
        <v>1100</v>
      </c>
      <c r="D13" s="1708"/>
      <c r="E13" s="2235"/>
      <c r="F13" s="2236"/>
      <c r="G13" s="2175">
        <f t="shared" si="0"/>
        <v>56</v>
      </c>
      <c r="H13" s="1708" t="s">
        <v>1101</v>
      </c>
      <c r="I13" s="1708" t="s">
        <v>1102</v>
      </c>
      <c r="J13" s="1708"/>
      <c r="K13" s="2059"/>
      <c r="L13" s="2233"/>
      <c r="M13" s="2684">
        <v>122</v>
      </c>
      <c r="N13" s="2683" t="s">
        <v>4035</v>
      </c>
      <c r="O13" s="2694"/>
      <c r="P13" s="2975"/>
      <c r="Q13" s="2976"/>
      <c r="R13" s="1545">
        <v>196</v>
      </c>
      <c r="S13" s="1899"/>
      <c r="T13" s="1708" t="s">
        <v>1104</v>
      </c>
      <c r="U13" s="1708"/>
      <c r="V13" s="2235"/>
      <c r="W13" s="2236"/>
    </row>
    <row r="14" spans="1:23">
      <c r="A14" s="2175">
        <v>6</v>
      </c>
      <c r="B14" s="1708"/>
      <c r="C14" s="1708" t="s">
        <v>1105</v>
      </c>
      <c r="D14" s="1708"/>
      <c r="E14" s="2235"/>
      <c r="F14" s="2236"/>
      <c r="G14" s="2175">
        <f t="shared" si="0"/>
        <v>57</v>
      </c>
      <c r="H14" s="1708" t="s">
        <v>1106</v>
      </c>
      <c r="I14" s="1708" t="s">
        <v>1107</v>
      </c>
      <c r="J14" s="1708"/>
      <c r="K14" s="2059"/>
      <c r="L14" s="2233"/>
      <c r="M14" s="2684">
        <v>123</v>
      </c>
      <c r="N14" s="2683" t="s">
        <v>4036</v>
      </c>
      <c r="O14" s="2694"/>
      <c r="P14" s="2975"/>
      <c r="Q14" s="2976"/>
      <c r="R14" s="1545">
        <v>197</v>
      </c>
      <c r="S14" s="1899"/>
      <c r="T14" s="1708" t="s">
        <v>1109</v>
      </c>
      <c r="U14" s="1708"/>
      <c r="V14" s="2235">
        <v>7309858</v>
      </c>
      <c r="W14" s="2236">
        <v>9590608</v>
      </c>
    </row>
    <row r="15" spans="1:23">
      <c r="A15" s="2175">
        <v>7</v>
      </c>
      <c r="B15" s="1708"/>
      <c r="C15" s="1708" t="s">
        <v>1110</v>
      </c>
      <c r="D15" s="1708"/>
      <c r="E15" s="2235"/>
      <c r="F15" s="2236"/>
      <c r="G15" s="2175">
        <f t="shared" si="0"/>
        <v>58</v>
      </c>
      <c r="H15" s="2491"/>
      <c r="I15" s="2683" t="s">
        <v>1111</v>
      </c>
      <c r="J15" s="2491"/>
      <c r="K15" s="2066">
        <f>SUM(K10:K14)</f>
        <v>0</v>
      </c>
      <c r="L15" s="2130">
        <f>SUM(L10:L14)</f>
        <v>0</v>
      </c>
      <c r="M15" s="2684">
        <v>124</v>
      </c>
      <c r="N15" s="2683" t="s">
        <v>4037</v>
      </c>
      <c r="O15" s="2694"/>
      <c r="P15" s="2975"/>
      <c r="Q15" s="2976"/>
      <c r="R15" s="1545">
        <v>198</v>
      </c>
      <c r="S15" s="1899"/>
      <c r="T15" s="1708" t="s">
        <v>1113</v>
      </c>
      <c r="U15" s="1708"/>
      <c r="V15" s="2235">
        <v>-1163621</v>
      </c>
      <c r="W15" s="2236">
        <v>-1422595</v>
      </c>
    </row>
    <row r="16" spans="1:23">
      <c r="A16" s="2175">
        <v>8</v>
      </c>
      <c r="B16" s="1708"/>
      <c r="C16" s="1708" t="s">
        <v>1114</v>
      </c>
      <c r="D16" s="1708"/>
      <c r="E16" s="2235"/>
      <c r="F16" s="2236"/>
      <c r="G16" s="2175">
        <f t="shared" si="0"/>
        <v>59</v>
      </c>
      <c r="H16" s="2491"/>
      <c r="I16" s="2683" t="s">
        <v>1115</v>
      </c>
      <c r="J16" s="2491"/>
      <c r="K16" s="2066">
        <f>K15+E58</f>
        <v>0</v>
      </c>
      <c r="L16" s="2174">
        <f>L15+F58</f>
        <v>0</v>
      </c>
      <c r="M16" s="2684">
        <v>125</v>
      </c>
      <c r="N16" s="2683" t="s">
        <v>4038</v>
      </c>
      <c r="O16" s="2694"/>
      <c r="P16" s="2975">
        <v>688591</v>
      </c>
      <c r="Q16" s="2976">
        <v>606127</v>
      </c>
      <c r="R16" s="1545">
        <v>199</v>
      </c>
      <c r="S16" s="1899"/>
      <c r="T16" s="1708" t="s">
        <v>2507</v>
      </c>
      <c r="U16" s="1708"/>
      <c r="V16" s="2235"/>
      <c r="W16" s="2236"/>
    </row>
    <row r="17" spans="1:23">
      <c r="A17" s="2175">
        <v>9</v>
      </c>
      <c r="B17" s="1708"/>
      <c r="C17" s="1708" t="s">
        <v>2508</v>
      </c>
      <c r="D17" s="1708"/>
      <c r="E17" s="2235"/>
      <c r="F17" s="2236"/>
      <c r="G17" s="2175">
        <f t="shared" si="0"/>
        <v>60</v>
      </c>
      <c r="H17" s="2003" t="s">
        <v>2509</v>
      </c>
      <c r="I17" s="2003"/>
      <c r="J17" s="2003"/>
      <c r="K17" s="2237"/>
      <c r="L17" s="2238"/>
      <c r="M17" s="2684">
        <v>126</v>
      </c>
      <c r="N17" s="2683" t="s">
        <v>4039</v>
      </c>
      <c r="O17" s="2694"/>
      <c r="P17" s="2975"/>
      <c r="Q17" s="2976"/>
      <c r="R17" s="1545">
        <v>200</v>
      </c>
      <c r="S17" s="1899"/>
      <c r="T17" s="1708" t="s">
        <v>2511</v>
      </c>
      <c r="U17" s="1708"/>
      <c r="V17" s="2235">
        <v>2795261</v>
      </c>
      <c r="W17" s="2236">
        <v>5042812</v>
      </c>
    </row>
    <row r="18" spans="1:23">
      <c r="A18" s="2175">
        <v>10</v>
      </c>
      <c r="B18" s="1708"/>
      <c r="C18" s="1708" t="s">
        <v>2512</v>
      </c>
      <c r="D18" s="1708"/>
      <c r="E18" s="2235"/>
      <c r="F18" s="2236"/>
      <c r="G18" s="2175">
        <f t="shared" si="0"/>
        <v>61</v>
      </c>
      <c r="H18" s="1708" t="s">
        <v>3635</v>
      </c>
      <c r="I18" s="1708"/>
      <c r="J18" s="1708"/>
      <c r="K18" s="2239"/>
      <c r="L18" s="2240"/>
      <c r="M18" s="2684">
        <v>127</v>
      </c>
      <c r="N18" s="2683" t="s">
        <v>4347</v>
      </c>
      <c r="O18" s="2694"/>
      <c r="P18" s="2977">
        <f>SUM(P10:P17)</f>
        <v>688591</v>
      </c>
      <c r="Q18" s="2978">
        <f>SUM(Q10:Q17)</f>
        <v>606127</v>
      </c>
      <c r="R18" s="1545">
        <v>201</v>
      </c>
      <c r="S18" s="1899"/>
      <c r="T18" s="1708" t="s">
        <v>2513</v>
      </c>
      <c r="U18" s="1708"/>
      <c r="V18" s="2235">
        <v>8474</v>
      </c>
      <c r="W18" s="2236">
        <v>235732</v>
      </c>
    </row>
    <row r="19" spans="1:23">
      <c r="A19" s="2175">
        <v>11</v>
      </c>
      <c r="B19" s="1708"/>
      <c r="C19" s="1708" t="s">
        <v>2514</v>
      </c>
      <c r="D19" s="1708"/>
      <c r="E19" s="2235"/>
      <c r="F19" s="2236"/>
      <c r="G19" s="2175">
        <f t="shared" si="0"/>
        <v>62</v>
      </c>
      <c r="H19" s="1708" t="s">
        <v>2515</v>
      </c>
      <c r="I19" s="1708" t="s">
        <v>2516</v>
      </c>
      <c r="J19" s="1708"/>
      <c r="K19" s="2059"/>
      <c r="L19" s="2233"/>
      <c r="M19" s="2684">
        <v>128</v>
      </c>
      <c r="N19" s="2683" t="s">
        <v>3627</v>
      </c>
      <c r="O19" s="2694"/>
      <c r="P19" s="2971"/>
      <c r="Q19" s="2972"/>
      <c r="R19" s="1545">
        <v>202</v>
      </c>
      <c r="S19" s="2492"/>
      <c r="T19" s="2491" t="s">
        <v>4357</v>
      </c>
      <c r="U19" s="2491"/>
      <c r="V19" s="2015">
        <f>SUM(P79:P80)-P81+SUM(V9:V18)</f>
        <v>64732652</v>
      </c>
      <c r="W19" s="2174">
        <f>SUM(Q79:Q80)-Q81+SUM(W9:W18)</f>
        <v>76983569</v>
      </c>
    </row>
    <row r="20" spans="1:23">
      <c r="A20" s="2175">
        <v>12</v>
      </c>
      <c r="B20" s="1708"/>
      <c r="C20" s="1708" t="s">
        <v>2517</v>
      </c>
      <c r="D20" s="1708"/>
      <c r="E20" s="2235"/>
      <c r="F20" s="2236"/>
      <c r="G20" s="2175">
        <f t="shared" si="0"/>
        <v>63</v>
      </c>
      <c r="H20" s="1708" t="s">
        <v>2518</v>
      </c>
      <c r="I20" s="1708" t="s">
        <v>2519</v>
      </c>
      <c r="J20" s="1708"/>
      <c r="K20" s="2059"/>
      <c r="L20" s="2233"/>
      <c r="M20" s="2684">
        <v>129</v>
      </c>
      <c r="N20" s="2683" t="s">
        <v>4040</v>
      </c>
      <c r="O20" s="2694"/>
      <c r="P20" s="2979"/>
      <c r="Q20" s="2980"/>
      <c r="R20" s="1545">
        <v>203</v>
      </c>
      <c r="S20" s="1899"/>
      <c r="T20" s="1708" t="s">
        <v>3627</v>
      </c>
      <c r="U20" s="1708"/>
      <c r="V20" s="2241"/>
      <c r="W20" s="2242"/>
    </row>
    <row r="21" spans="1:23">
      <c r="A21" s="2175">
        <v>13</v>
      </c>
      <c r="B21" s="1708"/>
      <c r="C21" s="1708" t="s">
        <v>2521</v>
      </c>
      <c r="D21" s="1708"/>
      <c r="E21" s="2015">
        <f>SUM(E12:E20)</f>
        <v>0</v>
      </c>
      <c r="F21" s="2174">
        <f>SUM(F12:F20)</f>
        <v>0</v>
      </c>
      <c r="G21" s="2175">
        <f t="shared" si="0"/>
        <v>64</v>
      </c>
      <c r="H21" s="1708" t="s">
        <v>2522</v>
      </c>
      <c r="I21" s="1708" t="s">
        <v>2523</v>
      </c>
      <c r="J21" s="1708"/>
      <c r="K21" s="2059"/>
      <c r="L21" s="2233"/>
      <c r="M21" s="2684">
        <v>130</v>
      </c>
      <c r="N21" s="2683" t="s">
        <v>4041</v>
      </c>
      <c r="O21" s="2694"/>
      <c r="P21" s="2975"/>
      <c r="Q21" s="2981"/>
      <c r="R21" s="1545">
        <v>204</v>
      </c>
      <c r="S21" s="1899"/>
      <c r="T21" s="1708" t="s">
        <v>2575</v>
      </c>
      <c r="U21" s="1708"/>
      <c r="V21" s="2235">
        <v>1151686</v>
      </c>
      <c r="W21" s="2236">
        <v>753862</v>
      </c>
    </row>
    <row r="22" spans="1:23">
      <c r="A22" s="2175">
        <v>14</v>
      </c>
      <c r="B22" s="1708"/>
      <c r="C22" s="1708" t="s">
        <v>3627</v>
      </c>
      <c r="D22" s="1708"/>
      <c r="E22" s="2239"/>
      <c r="F22" s="2240"/>
      <c r="G22" s="2684">
        <v>65</v>
      </c>
      <c r="H22" s="2685" t="s">
        <v>4224</v>
      </c>
      <c r="I22" s="2491" t="s">
        <v>4225</v>
      </c>
      <c r="J22" s="2491"/>
      <c r="K22" s="2634"/>
      <c r="L22" s="2686"/>
      <c r="M22" s="2684">
        <v>131</v>
      </c>
      <c r="N22" s="2683" t="s">
        <v>4042</v>
      </c>
      <c r="O22" s="2694"/>
      <c r="P22" s="2975"/>
      <c r="Q22" s="2976"/>
      <c r="R22" s="1542">
        <v>205</v>
      </c>
      <c r="S22" s="2487"/>
      <c r="T22" s="2486" t="s">
        <v>605</v>
      </c>
      <c r="U22" s="2486"/>
      <c r="V22" s="2019">
        <f>V19+V21</f>
        <v>65884338</v>
      </c>
      <c r="W22" s="1987">
        <f>W19+W21</f>
        <v>77737431</v>
      </c>
    </row>
    <row r="23" spans="1:23">
      <c r="A23" s="2175">
        <v>15</v>
      </c>
      <c r="B23" s="1708"/>
      <c r="C23" s="1708" t="s">
        <v>606</v>
      </c>
      <c r="D23" s="1708"/>
      <c r="E23" s="2235"/>
      <c r="F23" s="2236"/>
      <c r="G23" s="2175">
        <v>66</v>
      </c>
      <c r="H23" s="1708" t="s">
        <v>2576</v>
      </c>
      <c r="I23" s="1708" t="s">
        <v>2577</v>
      </c>
      <c r="J23" s="1708"/>
      <c r="K23" s="2059"/>
      <c r="L23" s="2233"/>
      <c r="M23" s="2684">
        <v>132</v>
      </c>
      <c r="N23" s="2683" t="s">
        <v>4043</v>
      </c>
      <c r="O23" s="2694"/>
      <c r="P23" s="2982"/>
      <c r="Q23" s="2983"/>
      <c r="R23" s="1545"/>
      <c r="S23" s="2492"/>
      <c r="T23" s="2491" t="s">
        <v>4358</v>
      </c>
      <c r="U23" s="2491"/>
      <c r="V23" s="2015"/>
      <c r="W23" s="2174"/>
    </row>
    <row r="24" spans="1:23">
      <c r="A24" s="2175">
        <v>16</v>
      </c>
      <c r="B24" s="1708"/>
      <c r="C24" s="1708" t="s">
        <v>610</v>
      </c>
      <c r="D24" s="1708"/>
      <c r="E24" s="2235"/>
      <c r="F24" s="2236"/>
      <c r="G24" s="2175">
        <v>67</v>
      </c>
      <c r="H24" s="1708" t="s">
        <v>607</v>
      </c>
      <c r="I24" s="1708" t="s">
        <v>608</v>
      </c>
      <c r="J24" s="1708"/>
      <c r="K24" s="2059"/>
      <c r="L24" s="2233"/>
      <c r="M24" s="2684">
        <v>133</v>
      </c>
      <c r="N24" s="2683" t="s">
        <v>4044</v>
      </c>
      <c r="O24" s="2694"/>
      <c r="P24" s="2982"/>
      <c r="Q24" s="2983"/>
      <c r="R24" s="1542">
        <v>206</v>
      </c>
      <c r="S24" s="2487"/>
      <c r="T24" s="2486" t="s">
        <v>612</v>
      </c>
      <c r="U24" s="2486"/>
      <c r="V24" s="2127">
        <f>K40+K73+P54+P62+P69+P76+V22+P26</f>
        <v>297107359</v>
      </c>
      <c r="W24" s="1986">
        <f>L40+L73+Q54+Q62+Q69+Q76+W22+Q26</f>
        <v>335919909</v>
      </c>
    </row>
    <row r="25" spans="1:23">
      <c r="A25" s="2175">
        <v>17</v>
      </c>
      <c r="B25" s="1708"/>
      <c r="C25" s="1708" t="s">
        <v>613</v>
      </c>
      <c r="D25" s="1708"/>
      <c r="E25" s="2235"/>
      <c r="F25" s="2236"/>
      <c r="G25" s="2175">
        <f>G24+1</f>
        <v>68</v>
      </c>
      <c r="H25" s="2491"/>
      <c r="I25" s="2491" t="s">
        <v>4339</v>
      </c>
      <c r="J25" s="2491"/>
      <c r="K25" s="2066">
        <f>SUM(K19:K24)</f>
        <v>0</v>
      </c>
      <c r="L25" s="2130">
        <f>SUM(L19:L24)</f>
        <v>0</v>
      </c>
      <c r="M25" s="2684">
        <v>134</v>
      </c>
      <c r="N25" s="2683" t="s">
        <v>4348</v>
      </c>
      <c r="O25" s="2694"/>
      <c r="P25" s="2977">
        <f>SUM(P20:P24)</f>
        <v>0</v>
      </c>
      <c r="Q25" s="2978">
        <f>SUM(Q20:Q24)</f>
        <v>0</v>
      </c>
      <c r="R25" s="1545"/>
      <c r="S25" s="2492"/>
      <c r="T25" s="2491" t="s">
        <v>4359</v>
      </c>
      <c r="U25" s="2491"/>
      <c r="V25" s="2131"/>
      <c r="W25" s="2243"/>
    </row>
    <row r="26" spans="1:23">
      <c r="A26" s="2175">
        <v>18</v>
      </c>
      <c r="B26" s="1708"/>
      <c r="C26" s="1708" t="s">
        <v>615</v>
      </c>
      <c r="D26" s="1708"/>
      <c r="E26" s="2235"/>
      <c r="F26" s="2236"/>
      <c r="G26" s="2175">
        <f>G25+1</f>
        <v>69</v>
      </c>
      <c r="H26" s="1708" t="s">
        <v>3627</v>
      </c>
      <c r="I26" s="1708"/>
      <c r="J26" s="1708"/>
      <c r="K26" s="2241"/>
      <c r="L26" s="2242"/>
      <c r="M26" s="2684">
        <v>135</v>
      </c>
      <c r="N26" s="2683" t="s">
        <v>4349</v>
      </c>
      <c r="O26" s="2694"/>
      <c r="P26" s="2984">
        <f>P18+P25</f>
        <v>688591</v>
      </c>
      <c r="Q26" s="2978">
        <f>Q18+Q25</f>
        <v>606127</v>
      </c>
      <c r="R26" s="1542"/>
      <c r="S26" s="1564"/>
      <c r="T26" s="1564"/>
      <c r="U26" s="1564"/>
      <c r="V26" s="1564"/>
      <c r="W26" s="1544"/>
    </row>
    <row r="27" spans="1:23">
      <c r="A27" s="2175">
        <v>19</v>
      </c>
      <c r="B27" s="1708"/>
      <c r="C27" s="1708" t="s">
        <v>618</v>
      </c>
      <c r="D27" s="1708"/>
      <c r="E27" s="2235"/>
      <c r="F27" s="2236"/>
      <c r="G27" s="2175">
        <f>G26+1</f>
        <v>70</v>
      </c>
      <c r="H27" s="1708" t="s">
        <v>616</v>
      </c>
      <c r="I27" s="1708" t="s">
        <v>3632</v>
      </c>
      <c r="J27" s="1708"/>
      <c r="K27" s="2059"/>
      <c r="L27" s="2233"/>
      <c r="M27" s="2175">
        <v>136</v>
      </c>
      <c r="N27" s="2003" t="s">
        <v>4026</v>
      </c>
      <c r="O27" s="2003"/>
      <c r="P27" s="2971"/>
      <c r="Q27" s="2972"/>
      <c r="R27" s="1542"/>
      <c r="S27" s="1564"/>
      <c r="T27" s="1564"/>
      <c r="U27" s="1564"/>
      <c r="V27" s="2018"/>
      <c r="W27" s="1544"/>
    </row>
    <row r="28" spans="1:23">
      <c r="A28" s="2175">
        <v>20</v>
      </c>
      <c r="B28" s="1708"/>
      <c r="C28" s="1708" t="s">
        <v>621</v>
      </c>
      <c r="D28" s="1708"/>
      <c r="E28" s="2015">
        <f>SUM(E23:E27)</f>
        <v>0</v>
      </c>
      <c r="F28" s="2174">
        <f>SUM(F23:F27)</f>
        <v>0</v>
      </c>
      <c r="G28" s="2175">
        <f>G27+1</f>
        <v>71</v>
      </c>
      <c r="H28" s="1708" t="s">
        <v>619</v>
      </c>
      <c r="I28" s="1708" t="s">
        <v>3637</v>
      </c>
      <c r="J28" s="1708"/>
      <c r="K28" s="2059"/>
      <c r="L28" s="2233"/>
      <c r="M28" s="2175">
        <v>137</v>
      </c>
      <c r="N28" s="1708" t="s">
        <v>3635</v>
      </c>
      <c r="O28" s="2245"/>
      <c r="P28" s="2971"/>
      <c r="Q28" s="2972"/>
      <c r="R28" s="1542"/>
      <c r="S28" s="1564"/>
      <c r="T28" s="1564"/>
      <c r="U28" s="1564"/>
      <c r="V28" s="2018"/>
      <c r="W28" s="2022"/>
    </row>
    <row r="29" spans="1:23">
      <c r="A29" s="2175">
        <v>21</v>
      </c>
      <c r="B29" s="1708"/>
      <c r="C29" s="1708" t="s">
        <v>625</v>
      </c>
      <c r="D29" s="1708"/>
      <c r="E29" s="2015">
        <f>E21+E28</f>
        <v>0</v>
      </c>
      <c r="F29" s="2174">
        <f>F21+F28</f>
        <v>0</v>
      </c>
      <c r="G29" s="2175">
        <f>G28+1</f>
        <v>72</v>
      </c>
      <c r="H29" s="1708" t="s">
        <v>622</v>
      </c>
      <c r="I29" s="1708" t="s">
        <v>623</v>
      </c>
      <c r="J29" s="1708"/>
      <c r="K29" s="2059"/>
      <c r="L29" s="2233"/>
      <c r="M29" s="2175">
        <v>138</v>
      </c>
      <c r="N29" s="2244" t="s">
        <v>4025</v>
      </c>
      <c r="O29" s="2245"/>
      <c r="P29" s="2985">
        <v>7010338</v>
      </c>
      <c r="Q29" s="2986">
        <v>6085015</v>
      </c>
      <c r="R29" s="1542"/>
      <c r="S29" s="1564"/>
      <c r="T29" s="1564"/>
      <c r="U29" s="1564"/>
      <c r="V29" s="1564"/>
      <c r="W29" s="1544"/>
    </row>
    <row r="30" spans="1:23">
      <c r="A30" s="2175">
        <v>22</v>
      </c>
      <c r="B30" s="1708"/>
      <c r="C30" s="1708" t="s">
        <v>2714</v>
      </c>
      <c r="D30" s="1708"/>
      <c r="E30" s="2247"/>
      <c r="F30" s="2248"/>
      <c r="G30" s="2684">
        <v>73</v>
      </c>
      <c r="H30" s="2685" t="s">
        <v>4226</v>
      </c>
      <c r="I30" s="2491" t="s">
        <v>4227</v>
      </c>
      <c r="J30" s="2491"/>
      <c r="K30" s="2634"/>
      <c r="L30" s="2686"/>
      <c r="M30" s="2175">
        <v>139</v>
      </c>
      <c r="N30" s="1708" t="s">
        <v>3628</v>
      </c>
      <c r="O30" s="1546"/>
      <c r="P30" s="2987"/>
      <c r="Q30" s="2988"/>
      <c r="R30" s="1542"/>
      <c r="S30" s="1564"/>
      <c r="T30" s="1564"/>
      <c r="U30" s="1564"/>
      <c r="V30" s="1564"/>
      <c r="W30" s="1544"/>
    </row>
    <row r="31" spans="1:23">
      <c r="A31" s="2175">
        <v>23</v>
      </c>
      <c r="B31" s="1708"/>
      <c r="C31" s="1708" t="s">
        <v>3635</v>
      </c>
      <c r="D31" s="1708"/>
      <c r="E31" s="2239"/>
      <c r="F31" s="2240"/>
      <c r="G31" s="2175">
        <v>74</v>
      </c>
      <c r="H31" s="1708" t="s">
        <v>626</v>
      </c>
      <c r="I31" s="1708" t="s">
        <v>627</v>
      </c>
      <c r="J31" s="1708"/>
      <c r="K31" s="2059"/>
      <c r="L31" s="2233"/>
      <c r="M31" s="2175">
        <v>140</v>
      </c>
      <c r="N31" s="1708" t="s">
        <v>3633</v>
      </c>
      <c r="O31" s="1546"/>
      <c r="P31" s="2989">
        <v>1406337</v>
      </c>
      <c r="Q31" s="2990">
        <v>2037401</v>
      </c>
      <c r="R31" s="2508" t="s">
        <v>2829</v>
      </c>
      <c r="S31" s="2509"/>
      <c r="T31" s="2509"/>
      <c r="U31" s="2509"/>
      <c r="V31" s="2509"/>
      <c r="W31" s="2510"/>
    </row>
    <row r="32" spans="1:23">
      <c r="A32" s="2175">
        <v>24</v>
      </c>
      <c r="B32" s="1708"/>
      <c r="C32" s="1708" t="s">
        <v>2830</v>
      </c>
      <c r="D32" s="1708"/>
      <c r="E32" s="2235"/>
      <c r="F32" s="2236"/>
      <c r="G32" s="2175">
        <f>G31+1</f>
        <v>75</v>
      </c>
      <c r="H32" s="2491"/>
      <c r="I32" s="2683" t="s">
        <v>4341</v>
      </c>
      <c r="J32" s="2491"/>
      <c r="K32" s="2066">
        <f>SUM(K27:K31)</f>
        <v>0</v>
      </c>
      <c r="L32" s="2174">
        <f>SUM(L27:L31)</f>
        <v>0</v>
      </c>
      <c r="M32" s="2175">
        <v>141</v>
      </c>
      <c r="N32" s="1708" t="s">
        <v>1093</v>
      </c>
      <c r="O32" s="1546"/>
      <c r="P32" s="2989">
        <v>1918768</v>
      </c>
      <c r="Q32" s="2990">
        <v>1463341</v>
      </c>
      <c r="R32" s="2485"/>
      <c r="S32" s="2486"/>
      <c r="T32" s="2486"/>
      <c r="U32" s="2486"/>
      <c r="V32" s="2486"/>
      <c r="W32" s="2511"/>
    </row>
    <row r="33" spans="1:23">
      <c r="A33" s="2175">
        <v>25</v>
      </c>
      <c r="B33" s="1708"/>
      <c r="C33" s="1708" t="s">
        <v>2832</v>
      </c>
      <c r="D33" s="1708"/>
      <c r="E33" s="2235"/>
      <c r="F33" s="2236"/>
      <c r="G33" s="2175">
        <f>G32+1</f>
        <v>76</v>
      </c>
      <c r="H33" s="2683"/>
      <c r="I33" s="2683" t="s">
        <v>4340</v>
      </c>
      <c r="J33" s="2491"/>
      <c r="K33" s="2066">
        <f>K25+K32</f>
        <v>0</v>
      </c>
      <c r="L33" s="2174">
        <f>L25+L32</f>
        <v>0</v>
      </c>
      <c r="M33" s="2175">
        <v>142</v>
      </c>
      <c r="N33" s="1708" t="s">
        <v>1098</v>
      </c>
      <c r="O33" s="1546"/>
      <c r="P33" s="2989">
        <v>1474012</v>
      </c>
      <c r="Q33" s="2990">
        <v>1512965</v>
      </c>
      <c r="R33" s="2485"/>
      <c r="S33" s="2486"/>
      <c r="T33" s="2486" t="s">
        <v>2835</v>
      </c>
      <c r="U33" s="2486"/>
      <c r="V33" s="2486"/>
      <c r="W33" s="2511"/>
    </row>
    <row r="34" spans="1:23">
      <c r="A34" s="2175">
        <v>26</v>
      </c>
      <c r="B34" s="1708"/>
      <c r="C34" s="1708" t="s">
        <v>2836</v>
      </c>
      <c r="D34" s="1708"/>
      <c r="E34" s="2235"/>
      <c r="F34" s="2236"/>
      <c r="G34" s="2175">
        <f>G33+1</f>
        <v>77</v>
      </c>
      <c r="H34" s="2687" t="s">
        <v>2831</v>
      </c>
      <c r="I34" s="2687"/>
      <c r="J34" s="2687"/>
      <c r="K34" s="2241"/>
      <c r="L34" s="2242"/>
      <c r="M34" s="2684">
        <v>143</v>
      </c>
      <c r="N34" s="2491" t="s">
        <v>4232</v>
      </c>
      <c r="O34" s="2607"/>
      <c r="P34" s="2991"/>
      <c r="Q34" s="2992"/>
      <c r="R34" s="2485"/>
      <c r="S34" s="2486"/>
      <c r="T34" s="2486" t="s">
        <v>2840</v>
      </c>
      <c r="U34" s="2486"/>
      <c r="V34" s="2486"/>
      <c r="W34" s="2511"/>
    </row>
    <row r="35" spans="1:23">
      <c r="A35" s="2175">
        <v>27</v>
      </c>
      <c r="B35" s="1708"/>
      <c r="C35" s="1708" t="s">
        <v>2841</v>
      </c>
      <c r="D35" s="1708"/>
      <c r="E35" s="2235"/>
      <c r="F35" s="2236"/>
      <c r="G35" s="2175">
        <f>G34+1</f>
        <v>78</v>
      </c>
      <c r="H35" s="1708" t="s">
        <v>2833</v>
      </c>
      <c r="I35" s="1708" t="s">
        <v>3339</v>
      </c>
      <c r="J35" s="1708"/>
      <c r="K35" s="2059">
        <v>115545923</v>
      </c>
      <c r="L35" s="2233">
        <v>136369527</v>
      </c>
      <c r="M35" s="2175">
        <v>144</v>
      </c>
      <c r="N35" s="1708" t="s">
        <v>1103</v>
      </c>
      <c r="O35" s="1546"/>
      <c r="P35" s="2989"/>
      <c r="Q35" s="2990"/>
      <c r="R35" s="2485"/>
      <c r="S35" s="2486"/>
      <c r="T35" s="2486" t="s">
        <v>2845</v>
      </c>
      <c r="U35" s="2486"/>
      <c r="V35" s="2486"/>
      <c r="W35" s="2511"/>
    </row>
    <row r="36" spans="1:23">
      <c r="A36" s="2175">
        <v>28</v>
      </c>
      <c r="B36" s="1708"/>
      <c r="C36" s="1708" t="s">
        <v>2846</v>
      </c>
      <c r="D36" s="1708"/>
      <c r="E36" s="2235"/>
      <c r="F36" s="2236"/>
      <c r="G36" s="2684">
        <v>79</v>
      </c>
      <c r="H36" s="2685" t="s">
        <v>4228</v>
      </c>
      <c r="I36" s="2491" t="s">
        <v>4229</v>
      </c>
      <c r="J36" s="2491"/>
      <c r="K36" s="2689"/>
      <c r="L36" s="2690"/>
      <c r="M36" s="2175">
        <v>145</v>
      </c>
      <c r="N36" s="1708" t="s">
        <v>1108</v>
      </c>
      <c r="O36" s="1546"/>
      <c r="P36" s="2989">
        <v>3129056</v>
      </c>
      <c r="Q36" s="2990">
        <v>3112757</v>
      </c>
      <c r="R36" s="2485"/>
      <c r="S36" s="2486"/>
      <c r="T36" s="2486" t="s">
        <v>2848</v>
      </c>
      <c r="U36" s="2486"/>
      <c r="V36" s="2486"/>
      <c r="W36" s="2511"/>
    </row>
    <row r="37" spans="1:23">
      <c r="A37" s="2175">
        <v>29</v>
      </c>
      <c r="B37" s="1708"/>
      <c r="C37" s="1708" t="s">
        <v>2849</v>
      </c>
      <c r="D37" s="1708"/>
      <c r="E37" s="2235"/>
      <c r="F37" s="2236"/>
      <c r="G37" s="2175">
        <v>80</v>
      </c>
      <c r="H37" s="1708" t="s">
        <v>2837</v>
      </c>
      <c r="I37" s="1708" t="s">
        <v>2838</v>
      </c>
      <c r="J37" s="1708"/>
      <c r="K37" s="2059">
        <v>351684</v>
      </c>
      <c r="L37" s="2233">
        <v>417493</v>
      </c>
      <c r="M37" s="2175">
        <v>146</v>
      </c>
      <c r="N37" s="1708" t="s">
        <v>1112</v>
      </c>
      <c r="O37" s="1546"/>
      <c r="P37" s="2989">
        <v>46144</v>
      </c>
      <c r="Q37" s="2990">
        <v>33848</v>
      </c>
      <c r="R37" s="2485"/>
      <c r="S37" s="2486"/>
      <c r="T37" s="2486" t="s">
        <v>2851</v>
      </c>
      <c r="U37" s="2486"/>
      <c r="V37" s="2486"/>
      <c r="W37" s="2511"/>
    </row>
    <row r="38" spans="1:23">
      <c r="A38" s="2175">
        <v>30</v>
      </c>
      <c r="B38" s="1708"/>
      <c r="C38" s="1708" t="s">
        <v>2852</v>
      </c>
      <c r="D38" s="1708"/>
      <c r="E38" s="2235"/>
      <c r="F38" s="2236"/>
      <c r="G38" s="2175">
        <f t="shared" ref="G38:G43" si="1">G37+1</f>
        <v>81</v>
      </c>
      <c r="H38" s="1708" t="s">
        <v>2842</v>
      </c>
      <c r="I38" s="1708" t="s">
        <v>2843</v>
      </c>
      <c r="J38" s="1708"/>
      <c r="K38" s="2059"/>
      <c r="L38" s="2233"/>
      <c r="M38" s="2175">
        <v>147</v>
      </c>
      <c r="N38" s="1708" t="s">
        <v>1116</v>
      </c>
      <c r="O38" s="1546"/>
      <c r="P38" s="2989">
        <v>3977259</v>
      </c>
      <c r="Q38" s="2990">
        <v>4004689</v>
      </c>
      <c r="R38" s="2485"/>
      <c r="S38" s="2486"/>
      <c r="T38" s="2486" t="s">
        <v>2854</v>
      </c>
      <c r="U38" s="2486"/>
      <c r="V38" s="2486"/>
      <c r="W38" s="2511"/>
    </row>
    <row r="39" spans="1:23">
      <c r="A39" s="2175">
        <v>31</v>
      </c>
      <c r="B39" s="1708"/>
      <c r="C39" s="1708" t="s">
        <v>2855</v>
      </c>
      <c r="D39" s="1708"/>
      <c r="E39" s="2235"/>
      <c r="F39" s="2236"/>
      <c r="G39" s="2175">
        <f t="shared" si="1"/>
        <v>82</v>
      </c>
      <c r="H39" s="2688"/>
      <c r="I39" s="2491" t="s">
        <v>4342</v>
      </c>
      <c r="J39" s="2491"/>
      <c r="K39" s="2066">
        <f>SUM(K35:K38)</f>
        <v>115897607</v>
      </c>
      <c r="L39" s="2066">
        <f>SUM(L35:L38)</f>
        <v>136787020</v>
      </c>
      <c r="M39" s="2175">
        <v>148</v>
      </c>
      <c r="N39" s="1708" t="s">
        <v>2510</v>
      </c>
      <c r="O39" s="1546"/>
      <c r="P39" s="2989">
        <v>32858</v>
      </c>
      <c r="Q39" s="2990">
        <v>32395</v>
      </c>
      <c r="R39" s="2485"/>
      <c r="S39" s="2486"/>
      <c r="T39" s="2486" t="s">
        <v>2856</v>
      </c>
      <c r="U39" s="2486"/>
      <c r="V39" s="2486"/>
      <c r="W39" s="2511"/>
    </row>
    <row r="40" spans="1:23">
      <c r="A40" s="2175">
        <v>32</v>
      </c>
      <c r="B40" s="1708"/>
      <c r="C40" s="1708" t="s">
        <v>2857</v>
      </c>
      <c r="D40" s="1708"/>
      <c r="E40" s="2235"/>
      <c r="F40" s="2236"/>
      <c r="G40" s="2175">
        <f t="shared" si="1"/>
        <v>83</v>
      </c>
      <c r="H40" s="2688"/>
      <c r="I40" s="2491" t="s">
        <v>4343</v>
      </c>
      <c r="J40" s="2491"/>
      <c r="K40" s="2066">
        <f>E29+E49+K16+K33+K39</f>
        <v>115897607</v>
      </c>
      <c r="L40" s="2174">
        <f>F29+F49+L16+L33+L39</f>
        <v>136787020</v>
      </c>
      <c r="M40" s="2175">
        <v>149</v>
      </c>
      <c r="N40" s="2491" t="s">
        <v>4350</v>
      </c>
      <c r="O40" s="2607"/>
      <c r="P40" s="2993">
        <f>SUM(P29:P39)</f>
        <v>18994772</v>
      </c>
      <c r="Q40" s="2994">
        <f>SUM(Q29:Q39)</f>
        <v>18282411</v>
      </c>
      <c r="R40" s="2490"/>
      <c r="S40" s="2491"/>
      <c r="T40" s="2491"/>
      <c r="U40" s="2491"/>
      <c r="V40" s="2491"/>
      <c r="W40" s="2512"/>
    </row>
    <row r="41" spans="1:23">
      <c r="A41" s="2175">
        <v>33</v>
      </c>
      <c r="B41" s="1708"/>
      <c r="C41" s="1708" t="s">
        <v>2859</v>
      </c>
      <c r="D41" s="1708"/>
      <c r="E41" s="2015">
        <f>SUM(E32:E40)</f>
        <v>0</v>
      </c>
      <c r="F41" s="2174">
        <f>SUM(F32:F40)</f>
        <v>0</v>
      </c>
      <c r="G41" s="2175">
        <f t="shared" si="1"/>
        <v>84</v>
      </c>
      <c r="H41" s="2003" t="s">
        <v>2853</v>
      </c>
      <c r="I41" s="2003"/>
      <c r="J41" s="2003"/>
      <c r="K41" s="2237"/>
      <c r="L41" s="2238"/>
      <c r="M41" s="2175">
        <v>150</v>
      </c>
      <c r="N41" s="1708" t="s">
        <v>3627</v>
      </c>
      <c r="O41" s="1546"/>
      <c r="P41" s="2971"/>
      <c r="Q41" s="2972"/>
      <c r="R41" s="2490"/>
      <c r="S41" s="2491"/>
      <c r="T41" s="2491" t="s">
        <v>2861</v>
      </c>
      <c r="U41" s="2513"/>
      <c r="V41" s="2513"/>
      <c r="W41" s="2514"/>
    </row>
    <row r="42" spans="1:23">
      <c r="A42" s="2175">
        <v>34</v>
      </c>
      <c r="B42" s="1708"/>
      <c r="C42" s="1708" t="s">
        <v>3627</v>
      </c>
      <c r="D42" s="1708"/>
      <c r="E42" s="2239"/>
      <c r="F42" s="2240"/>
      <c r="G42" s="2175">
        <f t="shared" si="1"/>
        <v>85</v>
      </c>
      <c r="H42" s="1708" t="s">
        <v>3635</v>
      </c>
      <c r="I42" s="1708"/>
      <c r="J42" s="1708"/>
      <c r="K42" s="2239"/>
      <c r="L42" s="2240"/>
      <c r="M42" s="2175">
        <v>151</v>
      </c>
      <c r="N42" s="1708" t="s">
        <v>2520</v>
      </c>
      <c r="O42" s="1546"/>
      <c r="P42" s="2989"/>
      <c r="Q42" s="2990"/>
      <c r="R42" s="2490"/>
      <c r="S42" s="2491"/>
      <c r="T42" s="2491" t="s">
        <v>3828</v>
      </c>
      <c r="U42" s="2513"/>
      <c r="V42" s="2515">
        <v>412</v>
      </c>
      <c r="W42" s="2514"/>
    </row>
    <row r="43" spans="1:23">
      <c r="A43" s="2175">
        <v>35</v>
      </c>
      <c r="B43" s="1708"/>
      <c r="C43" s="1708" t="s">
        <v>3829</v>
      </c>
      <c r="D43" s="1708"/>
      <c r="E43" s="2235"/>
      <c r="F43" s="2236"/>
      <c r="G43" s="2175">
        <f t="shared" si="1"/>
        <v>86</v>
      </c>
      <c r="H43" s="1708" t="s">
        <v>2858</v>
      </c>
      <c r="I43" s="1708" t="s">
        <v>2516</v>
      </c>
      <c r="J43" s="1708"/>
      <c r="K43" s="2059">
        <v>2959341</v>
      </c>
      <c r="L43" s="2233">
        <v>1840972</v>
      </c>
      <c r="M43" s="2175">
        <v>152</v>
      </c>
      <c r="N43" s="1708" t="s">
        <v>2574</v>
      </c>
      <c r="O43" s="1546"/>
      <c r="P43" s="2989"/>
      <c r="Q43" s="2990"/>
      <c r="R43" s="2490"/>
      <c r="S43" s="2491"/>
      <c r="T43" s="2491" t="s">
        <v>3833</v>
      </c>
      <c r="U43" s="2513"/>
      <c r="V43" s="2513"/>
      <c r="W43" s="2514"/>
    </row>
    <row r="44" spans="1:23">
      <c r="A44" s="2175">
        <v>36</v>
      </c>
      <c r="B44" s="1708"/>
      <c r="C44" s="1708" t="s">
        <v>3834</v>
      </c>
      <c r="D44" s="1708"/>
      <c r="E44" s="2235"/>
      <c r="F44" s="2236"/>
      <c r="G44" s="2684">
        <v>87</v>
      </c>
      <c r="H44" s="2685" t="s">
        <v>4002</v>
      </c>
      <c r="I44" s="2491" t="s">
        <v>4014</v>
      </c>
      <c r="J44" s="2491"/>
      <c r="K44" s="2634">
        <v>435199</v>
      </c>
      <c r="L44" s="2686">
        <v>402288</v>
      </c>
      <c r="M44" s="2175">
        <v>153</v>
      </c>
      <c r="N44" s="1708" t="s">
        <v>2578</v>
      </c>
      <c r="O44" s="1546"/>
      <c r="P44" s="2989">
        <v>1134418</v>
      </c>
      <c r="Q44" s="2990">
        <v>1021801</v>
      </c>
      <c r="R44" s="2490"/>
      <c r="S44" s="2491"/>
      <c r="T44" s="2491" t="s">
        <v>3838</v>
      </c>
      <c r="U44" s="2513"/>
      <c r="V44" s="2515">
        <f>V42+V43</f>
        <v>412</v>
      </c>
      <c r="W44" s="2514"/>
    </row>
    <row r="45" spans="1:23">
      <c r="A45" s="2175">
        <v>37</v>
      </c>
      <c r="B45" s="1708"/>
      <c r="C45" s="1708" t="s">
        <v>3839</v>
      </c>
      <c r="D45" s="1708"/>
      <c r="E45" s="2235"/>
      <c r="F45" s="2236"/>
      <c r="G45" s="2684">
        <v>88</v>
      </c>
      <c r="H45" s="2685" t="s">
        <v>4003</v>
      </c>
      <c r="I45" s="2491" t="s">
        <v>4015</v>
      </c>
      <c r="J45" s="2491"/>
      <c r="K45" s="2634">
        <v>914946</v>
      </c>
      <c r="L45" s="2686">
        <v>913343</v>
      </c>
      <c r="M45" s="2684">
        <v>154</v>
      </c>
      <c r="N45" s="2491" t="s">
        <v>4233</v>
      </c>
      <c r="O45" s="2607"/>
      <c r="P45" s="2991"/>
      <c r="Q45" s="2992"/>
      <c r="R45" s="2485"/>
      <c r="S45" s="2486"/>
      <c r="T45" s="2486"/>
      <c r="U45" s="2486"/>
      <c r="V45" s="2486"/>
      <c r="W45" s="2511"/>
    </row>
    <row r="46" spans="1:23">
      <c r="A46" s="2175">
        <v>38</v>
      </c>
      <c r="B46" s="1708"/>
      <c r="C46" s="1708" t="s">
        <v>236</v>
      </c>
      <c r="D46" s="1708"/>
      <c r="E46" s="2235"/>
      <c r="F46" s="2236"/>
      <c r="G46" s="2684">
        <v>89</v>
      </c>
      <c r="H46" s="2685" t="s">
        <v>4004</v>
      </c>
      <c r="I46" s="2491" t="s">
        <v>4016</v>
      </c>
      <c r="J46" s="2491"/>
      <c r="K46" s="2634">
        <v>1234544</v>
      </c>
      <c r="L46" s="2686">
        <v>1207419</v>
      </c>
      <c r="M46" s="2684">
        <v>155</v>
      </c>
      <c r="N46" s="2491" t="s">
        <v>4234</v>
      </c>
      <c r="O46" s="2607"/>
      <c r="P46" s="2991"/>
      <c r="Q46" s="2992"/>
      <c r="R46" s="2485"/>
      <c r="S46" s="2486"/>
      <c r="T46" s="2486"/>
      <c r="U46" s="2486"/>
      <c r="V46" s="2486"/>
      <c r="W46" s="2511"/>
    </row>
    <row r="47" spans="1:23">
      <c r="A47" s="2175">
        <v>39</v>
      </c>
      <c r="B47" s="1708"/>
      <c r="C47" s="1708" t="s">
        <v>239</v>
      </c>
      <c r="D47" s="1708"/>
      <c r="E47" s="2235"/>
      <c r="F47" s="2236"/>
      <c r="G47" s="2684">
        <v>90</v>
      </c>
      <c r="H47" s="2685" t="s">
        <v>4005</v>
      </c>
      <c r="I47" s="2491" t="s">
        <v>4017</v>
      </c>
      <c r="J47" s="2491"/>
      <c r="K47" s="2634">
        <v>399492</v>
      </c>
      <c r="L47" s="2686">
        <v>541229</v>
      </c>
      <c r="M47" s="2175">
        <v>156</v>
      </c>
      <c r="N47" s="1708" t="s">
        <v>609</v>
      </c>
      <c r="O47" s="1546"/>
      <c r="P47" s="2989">
        <v>24801956</v>
      </c>
      <c r="Q47" s="2990">
        <v>31007994</v>
      </c>
      <c r="R47" s="2485"/>
      <c r="S47" s="2486"/>
      <c r="T47" s="2486"/>
      <c r="U47" s="2486"/>
      <c r="V47" s="2486"/>
      <c r="W47" s="2511"/>
    </row>
    <row r="48" spans="1:23">
      <c r="A48" s="2175">
        <v>40</v>
      </c>
      <c r="B48" s="1708"/>
      <c r="C48" s="1708" t="s">
        <v>241</v>
      </c>
      <c r="D48" s="1708"/>
      <c r="E48" s="2015">
        <f>SUM(E43:E47)</f>
        <v>0</v>
      </c>
      <c r="F48" s="2174">
        <f>SUM(F43:F47)</f>
        <v>0</v>
      </c>
      <c r="G48" s="2684">
        <v>91</v>
      </c>
      <c r="H48" s="2685" t="s">
        <v>4006</v>
      </c>
      <c r="I48" s="2491" t="s">
        <v>4018</v>
      </c>
      <c r="J48" s="2491"/>
      <c r="K48" s="2634">
        <v>548792</v>
      </c>
      <c r="L48" s="2686">
        <v>490888</v>
      </c>
      <c r="M48" s="2175">
        <v>157</v>
      </c>
      <c r="N48" s="1708" t="s">
        <v>611</v>
      </c>
      <c r="O48" s="1546"/>
      <c r="P48" s="2989">
        <v>2960715</v>
      </c>
      <c r="Q48" s="2990">
        <v>2984317</v>
      </c>
      <c r="R48" s="2485"/>
      <c r="S48" s="2486"/>
      <c r="T48" s="2486"/>
      <c r="U48" s="2486"/>
      <c r="V48" s="2486"/>
      <c r="W48" s="2511"/>
    </row>
    <row r="49" spans="1:23">
      <c r="A49" s="2175">
        <v>41</v>
      </c>
      <c r="B49" s="1708"/>
      <c r="C49" s="1708" t="s">
        <v>243</v>
      </c>
      <c r="D49" s="1708"/>
      <c r="E49" s="2015">
        <f>E41+E48</f>
        <v>0</v>
      </c>
      <c r="F49" s="2174">
        <f>F41+F48</f>
        <v>0</v>
      </c>
      <c r="G49" s="2684">
        <v>92</v>
      </c>
      <c r="H49" s="2685" t="s">
        <v>4007</v>
      </c>
      <c r="I49" s="2491" t="s">
        <v>4417</v>
      </c>
      <c r="J49" s="2491"/>
      <c r="K49" s="2634"/>
      <c r="L49" s="2686"/>
      <c r="M49" s="2175">
        <v>158</v>
      </c>
      <c r="N49" s="1708" t="s">
        <v>614</v>
      </c>
      <c r="O49" s="1546"/>
      <c r="P49" s="2989">
        <v>9078</v>
      </c>
      <c r="Q49" s="2990">
        <v>23160</v>
      </c>
      <c r="R49" s="2485"/>
      <c r="S49" s="2486"/>
      <c r="T49" s="2486"/>
      <c r="U49" s="2486"/>
      <c r="V49" s="2486"/>
      <c r="W49" s="2511"/>
    </row>
    <row r="50" spans="1:23">
      <c r="A50" s="2175">
        <v>42</v>
      </c>
      <c r="B50" s="1708"/>
      <c r="C50" s="1708" t="s">
        <v>245</v>
      </c>
      <c r="D50" s="1708"/>
      <c r="E50" s="2237"/>
      <c r="F50" s="2238"/>
      <c r="G50" s="2684">
        <v>93</v>
      </c>
      <c r="H50" s="2685" t="s">
        <v>4008</v>
      </c>
      <c r="I50" s="2491" t="s">
        <v>4019</v>
      </c>
      <c r="J50" s="2491"/>
      <c r="K50" s="2634"/>
      <c r="L50" s="2686"/>
      <c r="M50" s="2175">
        <v>159</v>
      </c>
      <c r="N50" s="1708" t="s">
        <v>617</v>
      </c>
      <c r="O50" s="1546"/>
      <c r="P50" s="2989">
        <v>1196610</v>
      </c>
      <c r="Q50" s="2990">
        <v>979807</v>
      </c>
      <c r="R50" s="2485"/>
      <c r="S50" s="2486"/>
      <c r="T50" s="2486"/>
      <c r="U50" s="2486"/>
      <c r="V50" s="2486"/>
      <c r="W50" s="2511"/>
    </row>
    <row r="51" spans="1:23">
      <c r="A51" s="2175">
        <v>43</v>
      </c>
      <c r="B51" s="1708"/>
      <c r="C51" s="1708" t="s">
        <v>3635</v>
      </c>
      <c r="D51" s="1708"/>
      <c r="E51" s="2239"/>
      <c r="F51" s="2240"/>
      <c r="G51" s="2684">
        <v>94</v>
      </c>
      <c r="H51" s="2685" t="s">
        <v>4009</v>
      </c>
      <c r="I51" s="2491" t="s">
        <v>4020</v>
      </c>
      <c r="J51" s="2491"/>
      <c r="K51" s="2634">
        <v>111565</v>
      </c>
      <c r="L51" s="2686">
        <v>77143</v>
      </c>
      <c r="M51" s="2175">
        <v>160</v>
      </c>
      <c r="N51" s="1708" t="s">
        <v>620</v>
      </c>
      <c r="O51" s="1546"/>
      <c r="P51" s="2989"/>
      <c r="Q51" s="2990"/>
      <c r="R51" s="2485"/>
      <c r="S51" s="2486"/>
      <c r="T51" s="2486"/>
      <c r="U51" s="2486"/>
      <c r="V51" s="2486"/>
      <c r="W51" s="2511"/>
    </row>
    <row r="52" spans="1:23">
      <c r="A52" s="2175">
        <v>44</v>
      </c>
      <c r="B52" s="1708"/>
      <c r="C52" s="1708" t="s">
        <v>250</v>
      </c>
      <c r="D52" s="1708"/>
      <c r="E52" s="2235"/>
      <c r="F52" s="2236"/>
      <c r="G52" s="2175">
        <v>95</v>
      </c>
      <c r="H52" s="1708" t="s">
        <v>2862</v>
      </c>
      <c r="I52" s="1708" t="s">
        <v>2863</v>
      </c>
      <c r="J52" s="1708"/>
      <c r="K52" s="2059">
        <v>2403467</v>
      </c>
      <c r="L52" s="2233">
        <v>3085718</v>
      </c>
      <c r="M52" s="2175">
        <v>161</v>
      </c>
      <c r="N52" s="1708" t="s">
        <v>624</v>
      </c>
      <c r="O52" s="1546"/>
      <c r="P52" s="2989"/>
      <c r="Q52" s="2990"/>
      <c r="R52" s="2485"/>
      <c r="S52" s="2486"/>
      <c r="T52" s="2486"/>
      <c r="U52" s="2486"/>
      <c r="V52" s="2486"/>
      <c r="W52" s="2511"/>
    </row>
    <row r="53" spans="1:23">
      <c r="A53" s="2175">
        <v>45</v>
      </c>
      <c r="B53" s="1708"/>
      <c r="C53" s="1708" t="s">
        <v>253</v>
      </c>
      <c r="D53" s="1708"/>
      <c r="E53" s="2235"/>
      <c r="F53" s="2236"/>
      <c r="G53" s="2684">
        <v>96</v>
      </c>
      <c r="H53" s="2685" t="s">
        <v>4230</v>
      </c>
      <c r="I53" s="2491"/>
      <c r="J53" s="2491"/>
      <c r="K53" s="2634"/>
      <c r="L53" s="2686"/>
      <c r="M53" s="2175">
        <v>162</v>
      </c>
      <c r="N53" s="2491" t="s">
        <v>4351</v>
      </c>
      <c r="O53" s="2607"/>
      <c r="P53" s="2993">
        <f>SUM(P42:P52)</f>
        <v>30102777</v>
      </c>
      <c r="Q53" s="2994">
        <f>SUM(Q42:Q52)</f>
        <v>36017079</v>
      </c>
      <c r="R53" s="2485"/>
      <c r="S53" s="2486"/>
      <c r="T53" s="2486"/>
      <c r="U53" s="2486"/>
      <c r="V53" s="2486"/>
      <c r="W53" s="2511"/>
    </row>
    <row r="54" spans="1:23">
      <c r="A54" s="2175">
        <v>46</v>
      </c>
      <c r="B54" s="1708"/>
      <c r="C54" s="1708" t="s">
        <v>2864</v>
      </c>
      <c r="D54" s="1708"/>
      <c r="E54" s="2235"/>
      <c r="F54" s="2236"/>
      <c r="G54" s="2175">
        <v>97</v>
      </c>
      <c r="H54" s="1708" t="s">
        <v>3830</v>
      </c>
      <c r="I54" s="1708" t="s">
        <v>3831</v>
      </c>
      <c r="J54" s="1708"/>
      <c r="K54" s="2059">
        <v>225034</v>
      </c>
      <c r="L54" s="2233">
        <v>296302</v>
      </c>
      <c r="M54" s="2175">
        <v>163</v>
      </c>
      <c r="N54" s="2491" t="s">
        <v>4352</v>
      </c>
      <c r="O54" s="2607"/>
      <c r="P54" s="2993">
        <f>P40+P53</f>
        <v>49097549</v>
      </c>
      <c r="Q54" s="2994">
        <f>Q40+Q53</f>
        <v>54299490</v>
      </c>
      <c r="R54" s="2485"/>
      <c r="S54" s="2486"/>
      <c r="T54" s="2486"/>
      <c r="U54" s="2486"/>
      <c r="V54" s="2486"/>
      <c r="W54" s="2511"/>
    </row>
    <row r="55" spans="1:23">
      <c r="A55" s="2175">
        <v>47</v>
      </c>
      <c r="B55" s="1708"/>
      <c r="C55" s="1708" t="s">
        <v>2867</v>
      </c>
      <c r="D55" s="1708"/>
      <c r="E55" s="2235"/>
      <c r="F55" s="2236"/>
      <c r="G55" s="2175">
        <f t="shared" ref="G55:G62" si="2">G54+1</f>
        <v>98</v>
      </c>
      <c r="H55" s="1708" t="s">
        <v>3835</v>
      </c>
      <c r="I55" s="1708" t="s">
        <v>3836</v>
      </c>
      <c r="J55" s="1708"/>
      <c r="K55" s="2059"/>
      <c r="L55" s="2233"/>
      <c r="M55" s="2175">
        <v>164</v>
      </c>
      <c r="N55" s="2003" t="s">
        <v>4027</v>
      </c>
      <c r="O55" s="2222"/>
      <c r="P55" s="2995"/>
      <c r="Q55" s="2996"/>
      <c r="R55" s="2485"/>
      <c r="S55" s="2486"/>
      <c r="T55" s="2486"/>
      <c r="U55" s="2486"/>
      <c r="V55" s="2486"/>
      <c r="W55" s="2511"/>
    </row>
    <row r="56" spans="1:23">
      <c r="A56" s="2175">
        <v>48</v>
      </c>
      <c r="B56" s="1708"/>
      <c r="C56" s="1708" t="s">
        <v>2871</v>
      </c>
      <c r="D56" s="1708"/>
      <c r="E56" s="2235"/>
      <c r="F56" s="2236"/>
      <c r="G56" s="2175">
        <f t="shared" si="2"/>
        <v>99</v>
      </c>
      <c r="H56" s="1708" t="s">
        <v>3840</v>
      </c>
      <c r="I56" s="1708" t="s">
        <v>2127</v>
      </c>
      <c r="J56" s="1708"/>
      <c r="K56" s="2059"/>
      <c r="L56" s="2233"/>
      <c r="M56" s="2175">
        <v>165</v>
      </c>
      <c r="N56" s="1708" t="s">
        <v>3635</v>
      </c>
      <c r="O56" s="1546"/>
      <c r="P56" s="2997"/>
      <c r="Q56" s="2998"/>
      <c r="R56" s="2485"/>
      <c r="S56" s="2486"/>
      <c r="T56" s="2486"/>
      <c r="U56" s="2486"/>
      <c r="V56" s="2486"/>
      <c r="W56" s="2511"/>
    </row>
    <row r="57" spans="1:23" ht="15.75" thickBot="1">
      <c r="A57" s="2175">
        <v>49</v>
      </c>
      <c r="B57" s="1708"/>
      <c r="C57" s="1708" t="s">
        <v>2873</v>
      </c>
      <c r="D57" s="1708"/>
      <c r="E57" s="2235"/>
      <c r="F57" s="2236"/>
      <c r="G57" s="2175">
        <f t="shared" si="2"/>
        <v>100</v>
      </c>
      <c r="H57" s="1708" t="s">
        <v>237</v>
      </c>
      <c r="I57" s="1708" t="s">
        <v>238</v>
      </c>
      <c r="J57" s="1708"/>
      <c r="K57" s="2059">
        <v>212817</v>
      </c>
      <c r="L57" s="2233">
        <v>591852</v>
      </c>
      <c r="M57" s="2175">
        <v>166</v>
      </c>
      <c r="N57" s="1708" t="s">
        <v>2834</v>
      </c>
      <c r="O57" s="1546"/>
      <c r="P57" s="2989"/>
      <c r="Q57" s="2990"/>
      <c r="R57" s="2516"/>
      <c r="S57" s="2517"/>
      <c r="T57" s="2517"/>
      <c r="U57" s="2517"/>
      <c r="V57" s="2517"/>
      <c r="W57" s="2518"/>
    </row>
    <row r="58" spans="1:23" ht="15.75" thickBot="1">
      <c r="A58" s="2171">
        <v>50</v>
      </c>
      <c r="B58" s="1575"/>
      <c r="C58" s="1575" t="s">
        <v>3695</v>
      </c>
      <c r="D58" s="1575"/>
      <c r="E58" s="2020">
        <f>SUM(E52:E57)</f>
        <v>0</v>
      </c>
      <c r="F58" s="1990">
        <f>SUM(F52:F57)</f>
        <v>0</v>
      </c>
      <c r="G58" s="2175">
        <f t="shared" si="2"/>
        <v>101</v>
      </c>
      <c r="H58" s="1708" t="s">
        <v>240</v>
      </c>
      <c r="I58" s="1708" t="s">
        <v>608</v>
      </c>
      <c r="J58" s="1708"/>
      <c r="K58" s="2059">
        <v>1661635</v>
      </c>
      <c r="L58" s="2233">
        <v>990495</v>
      </c>
      <c r="M58" s="2175">
        <v>167</v>
      </c>
      <c r="N58" s="1708" t="s">
        <v>2839</v>
      </c>
      <c r="O58" s="1546"/>
      <c r="P58" s="2989">
        <v>3219366</v>
      </c>
      <c r="Q58" s="2990">
        <v>3085279</v>
      </c>
      <c r="R58" s="1564"/>
      <c r="S58" s="1564"/>
      <c r="T58" s="1564"/>
      <c r="U58" s="1564"/>
      <c r="V58" s="1564"/>
      <c r="W58" s="1564"/>
    </row>
    <row r="59" spans="1:23">
      <c r="A59" s="1579"/>
      <c r="B59" s="1579"/>
      <c r="C59" s="1579"/>
      <c r="D59" s="1579"/>
      <c r="E59" s="1579"/>
      <c r="F59" s="1579"/>
      <c r="G59" s="2175">
        <f t="shared" si="2"/>
        <v>102</v>
      </c>
      <c r="H59" s="2491"/>
      <c r="I59" s="2491" t="s">
        <v>4344</v>
      </c>
      <c r="J59" s="2491"/>
      <c r="K59" s="2066">
        <f>SUM(K43:K58)</f>
        <v>11106832</v>
      </c>
      <c r="L59" s="2174">
        <f>SUM(L43:L58)</f>
        <v>10437649</v>
      </c>
      <c r="M59" s="2175">
        <v>168</v>
      </c>
      <c r="N59" s="1708" t="s">
        <v>2844</v>
      </c>
      <c r="O59" s="1546"/>
      <c r="P59" s="2989">
        <v>12364821</v>
      </c>
      <c r="Q59" s="2990">
        <v>11652285</v>
      </c>
      <c r="R59" s="2767" t="s">
        <v>4678</v>
      </c>
      <c r="S59" s="2556"/>
      <c r="T59" s="2682"/>
      <c r="U59" s="2250"/>
      <c r="V59" s="1579"/>
      <c r="W59" s="1579" t="s">
        <v>3696</v>
      </c>
    </row>
    <row r="60" spans="1:23">
      <c r="A60" s="2767" t="s">
        <v>4678</v>
      </c>
      <c r="B60" s="2556"/>
      <c r="C60" s="2682"/>
      <c r="D60" s="2250"/>
      <c r="E60" s="1579"/>
      <c r="F60" s="1579"/>
      <c r="G60" s="2175">
        <f t="shared" si="2"/>
        <v>103</v>
      </c>
      <c r="H60" s="1708" t="s">
        <v>3627</v>
      </c>
      <c r="I60" s="1708"/>
      <c r="J60" s="1708"/>
      <c r="K60" s="2241"/>
      <c r="L60" s="2242"/>
      <c r="M60" s="2175">
        <v>169</v>
      </c>
      <c r="N60" s="1708" t="s">
        <v>2847</v>
      </c>
      <c r="O60" s="1546"/>
      <c r="P60" s="2989">
        <v>2346454</v>
      </c>
      <c r="Q60" s="2990">
        <v>2417022</v>
      </c>
      <c r="R60" s="1579" t="s">
        <v>3698</v>
      </c>
      <c r="S60" s="2251"/>
      <c r="T60" s="2251"/>
      <c r="U60" s="2251"/>
      <c r="V60" s="2251"/>
      <c r="W60" s="2251"/>
    </row>
    <row r="61" spans="1:23">
      <c r="A61" s="1579" t="s">
        <v>3699</v>
      </c>
      <c r="B61" s="1579"/>
      <c r="C61" s="1579"/>
      <c r="D61" s="1579"/>
      <c r="E61" s="1579"/>
      <c r="F61" s="1579"/>
      <c r="G61" s="2175">
        <f t="shared" si="2"/>
        <v>104</v>
      </c>
      <c r="H61" s="1708" t="s">
        <v>246</v>
      </c>
      <c r="I61" s="1708" t="s">
        <v>3632</v>
      </c>
      <c r="J61" s="1708"/>
      <c r="K61" s="2059">
        <v>262</v>
      </c>
      <c r="L61" s="2233">
        <v>559</v>
      </c>
      <c r="M61" s="2175">
        <v>170</v>
      </c>
      <c r="N61" s="1708" t="s">
        <v>2850</v>
      </c>
      <c r="O61" s="1546"/>
      <c r="P61" s="2989">
        <v>79245</v>
      </c>
      <c r="Q61" s="2990">
        <v>116901</v>
      </c>
    </row>
    <row r="62" spans="1:23">
      <c r="A62" s="1579"/>
      <c r="B62" s="1579"/>
      <c r="C62" s="1579"/>
      <c r="D62" s="1579"/>
      <c r="E62" s="1579"/>
      <c r="F62" s="1579"/>
      <c r="G62" s="2175">
        <f t="shared" si="2"/>
        <v>105</v>
      </c>
      <c r="H62" s="1708" t="s">
        <v>248</v>
      </c>
      <c r="I62" s="1708" t="s">
        <v>3637</v>
      </c>
      <c r="J62" s="1708"/>
      <c r="K62" s="2059">
        <v>409</v>
      </c>
      <c r="L62" s="2233">
        <v>33523</v>
      </c>
      <c r="M62" s="2175">
        <v>171</v>
      </c>
      <c r="N62" s="2491" t="s">
        <v>4353</v>
      </c>
      <c r="O62" s="2607"/>
      <c r="P62" s="2993">
        <f>SUM(P57:P61)</f>
        <v>18009886</v>
      </c>
      <c r="Q62" s="2994">
        <f>SUM(Q57:Q61)</f>
        <v>17271487</v>
      </c>
    </row>
    <row r="63" spans="1:23">
      <c r="G63" s="2684">
        <v>106</v>
      </c>
      <c r="H63" s="2685" t="s">
        <v>4010</v>
      </c>
      <c r="I63" s="2491" t="s">
        <v>4021</v>
      </c>
      <c r="J63" s="2491"/>
      <c r="K63" s="2634"/>
      <c r="L63" s="2686"/>
      <c r="M63" s="2175">
        <v>172</v>
      </c>
      <c r="N63" s="2003" t="s">
        <v>4028</v>
      </c>
      <c r="O63" s="2222"/>
      <c r="P63" s="2995"/>
      <c r="Q63" s="2996"/>
    </row>
    <row r="64" spans="1:23">
      <c r="G64" s="2684">
        <v>107</v>
      </c>
      <c r="H64" s="2685" t="s">
        <v>4011</v>
      </c>
      <c r="I64" s="2491" t="s">
        <v>4022</v>
      </c>
      <c r="J64" s="2491"/>
      <c r="K64" s="2634"/>
      <c r="L64" s="2686"/>
      <c r="M64" s="2175">
        <v>173</v>
      </c>
      <c r="N64" s="1708" t="s">
        <v>3635</v>
      </c>
      <c r="O64" s="1546"/>
      <c r="P64" s="2997"/>
      <c r="Q64" s="2998"/>
    </row>
    <row r="65" spans="7:17">
      <c r="G65" s="2684">
        <v>108</v>
      </c>
      <c r="H65" s="2685" t="s">
        <v>4012</v>
      </c>
      <c r="I65" s="2491" t="s">
        <v>4023</v>
      </c>
      <c r="J65" s="2491"/>
      <c r="K65" s="2634"/>
      <c r="L65" s="2686"/>
      <c r="M65" s="2175">
        <v>174</v>
      </c>
      <c r="N65" s="1708" t="s">
        <v>2860</v>
      </c>
      <c r="O65" s="1546"/>
      <c r="P65" s="2989"/>
      <c r="Q65" s="2990"/>
    </row>
    <row r="66" spans="7:17">
      <c r="G66" s="2684">
        <v>109</v>
      </c>
      <c r="H66" s="2685" t="s">
        <v>4013</v>
      </c>
      <c r="I66" s="2491" t="s">
        <v>4024</v>
      </c>
      <c r="J66" s="2491"/>
      <c r="K66" s="2634"/>
      <c r="L66" s="2686"/>
      <c r="M66" s="2175">
        <v>175</v>
      </c>
      <c r="N66" s="1708" t="s">
        <v>3827</v>
      </c>
      <c r="O66" s="1546"/>
      <c r="P66" s="2989">
        <v>26655943</v>
      </c>
      <c r="Q66" s="2990">
        <v>30543247</v>
      </c>
    </row>
    <row r="67" spans="7:17">
      <c r="G67" s="2175">
        <v>110</v>
      </c>
      <c r="H67" s="1708" t="s">
        <v>251</v>
      </c>
      <c r="I67" s="1708" t="s">
        <v>252</v>
      </c>
      <c r="J67" s="1708"/>
      <c r="K67" s="2059">
        <v>194140</v>
      </c>
      <c r="L67" s="2233">
        <v>245954</v>
      </c>
      <c r="M67" s="2175">
        <v>176</v>
      </c>
      <c r="N67" s="1708" t="s">
        <v>3832</v>
      </c>
      <c r="O67" s="1546"/>
      <c r="P67" s="2989">
        <v>396170</v>
      </c>
      <c r="Q67" s="2990">
        <v>211376</v>
      </c>
    </row>
    <row r="68" spans="7:17">
      <c r="G68" s="2684">
        <v>111</v>
      </c>
      <c r="H68" s="2685" t="s">
        <v>4231</v>
      </c>
      <c r="I68" s="2491" t="s">
        <v>4227</v>
      </c>
      <c r="J68" s="2491"/>
      <c r="K68" s="2634"/>
      <c r="L68" s="2686"/>
      <c r="M68" s="2175">
        <v>177</v>
      </c>
      <c r="N68" s="1708" t="s">
        <v>3837</v>
      </c>
      <c r="O68" s="1546"/>
      <c r="P68" s="2989">
        <v>5243110</v>
      </c>
      <c r="Q68" s="2990">
        <v>4487899</v>
      </c>
    </row>
    <row r="69" spans="7:17">
      <c r="G69" s="2175">
        <v>112</v>
      </c>
      <c r="H69" s="1708" t="s">
        <v>254</v>
      </c>
      <c r="I69" s="1708" t="s">
        <v>255</v>
      </c>
      <c r="J69" s="1708"/>
      <c r="K69" s="2059">
        <v>3495201</v>
      </c>
      <c r="L69" s="2233">
        <v>3232433</v>
      </c>
      <c r="M69" s="2175">
        <v>178</v>
      </c>
      <c r="N69" s="2491" t="s">
        <v>4354</v>
      </c>
      <c r="O69" s="2607"/>
      <c r="P69" s="2993">
        <f>SUM(P65:P68)</f>
        <v>32295223</v>
      </c>
      <c r="Q69" s="2994">
        <f>SUM(Q65:Q68)</f>
        <v>35242522</v>
      </c>
    </row>
    <row r="70" spans="7:17">
      <c r="G70" s="2175">
        <f>G69+1</f>
        <v>113</v>
      </c>
      <c r="H70" s="1708" t="s">
        <v>2865</v>
      </c>
      <c r="I70" s="1708" t="s">
        <v>2866</v>
      </c>
      <c r="J70" s="1708"/>
      <c r="K70" s="2059">
        <v>418456</v>
      </c>
      <c r="L70" s="2233"/>
      <c r="M70" s="2175">
        <v>179</v>
      </c>
      <c r="N70" s="2003" t="s">
        <v>4029</v>
      </c>
      <c r="O70" s="2222"/>
      <c r="P70" s="2995"/>
      <c r="Q70" s="2996"/>
    </row>
    <row r="71" spans="7:17">
      <c r="G71" s="2175">
        <f>G70+1</f>
        <v>114</v>
      </c>
      <c r="H71" s="1708" t="s">
        <v>2868</v>
      </c>
      <c r="I71" s="1708" t="s">
        <v>2869</v>
      </c>
      <c r="J71" s="1708"/>
      <c r="K71" s="2059"/>
      <c r="L71" s="2233"/>
      <c r="M71" s="2175">
        <v>180</v>
      </c>
      <c r="N71" s="1708" t="s">
        <v>3635</v>
      </c>
      <c r="O71" s="1546"/>
      <c r="P71" s="2997"/>
      <c r="Q71" s="2998"/>
    </row>
    <row r="72" spans="7:17">
      <c r="G72" s="2175">
        <f>G71+1</f>
        <v>115</v>
      </c>
      <c r="H72" s="2491"/>
      <c r="I72" s="2683" t="s">
        <v>4345</v>
      </c>
      <c r="J72" s="2491"/>
      <c r="K72" s="2066">
        <f>SUM(K61:K71)</f>
        <v>4108468</v>
      </c>
      <c r="L72" s="2174">
        <f>SUM(L61:L71)</f>
        <v>3512469</v>
      </c>
      <c r="M72" s="2175">
        <v>181</v>
      </c>
      <c r="N72" s="1708" t="s">
        <v>242</v>
      </c>
      <c r="O72" s="1546"/>
      <c r="P72" s="2989">
        <v>13252</v>
      </c>
      <c r="Q72" s="2990">
        <v>18194</v>
      </c>
    </row>
    <row r="73" spans="7:17" ht="15.75" thickBot="1">
      <c r="G73" s="2252">
        <f>G72+1</f>
        <v>116</v>
      </c>
      <c r="H73" s="2691"/>
      <c r="I73" s="2692" t="s">
        <v>4346</v>
      </c>
      <c r="J73" s="2692"/>
      <c r="K73" s="2253">
        <f>K59+K72</f>
        <v>15215300</v>
      </c>
      <c r="L73" s="2254">
        <f>L59+L72</f>
        <v>13950118</v>
      </c>
      <c r="M73" s="2175">
        <v>182</v>
      </c>
      <c r="N73" s="1708" t="s">
        <v>244</v>
      </c>
      <c r="O73" s="1546"/>
      <c r="P73" s="2989">
        <v>5613</v>
      </c>
      <c r="Q73" s="2990">
        <v>7520</v>
      </c>
    </row>
    <row r="74" spans="7:17">
      <c r="G74" s="1564"/>
      <c r="H74" s="1564"/>
      <c r="I74" s="1564"/>
      <c r="J74" s="2255"/>
      <c r="K74" s="1564"/>
      <c r="L74" s="1564"/>
      <c r="M74" s="2175">
        <v>183</v>
      </c>
      <c r="N74" s="1708" t="s">
        <v>247</v>
      </c>
      <c r="O74" s="1546"/>
      <c r="P74" s="2989"/>
      <c r="Q74" s="2990"/>
    </row>
    <row r="75" spans="7:17">
      <c r="G75" s="2767" t="s">
        <v>4678</v>
      </c>
      <c r="H75" s="2556"/>
      <c r="I75" s="2682"/>
      <c r="J75" s="2250"/>
      <c r="K75" s="1564"/>
      <c r="L75" s="1564"/>
      <c r="M75" s="2175">
        <v>184</v>
      </c>
      <c r="N75" s="1708" t="s">
        <v>249</v>
      </c>
      <c r="O75" s="1546"/>
      <c r="P75" s="2989"/>
      <c r="Q75" s="2990"/>
    </row>
    <row r="76" spans="7:17">
      <c r="G76" s="3575">
        <v>321</v>
      </c>
      <c r="H76" s="3575"/>
      <c r="I76" s="3575"/>
      <c r="J76" s="3575"/>
      <c r="K76" s="3575"/>
      <c r="L76" s="3575"/>
      <c r="M76" s="2175">
        <v>185</v>
      </c>
      <c r="N76" s="2491" t="s">
        <v>4355</v>
      </c>
      <c r="O76" s="2607"/>
      <c r="P76" s="2993">
        <f>SUM(P72:P75)</f>
        <v>18865</v>
      </c>
      <c r="Q76" s="2994">
        <f>SUM(Q72:Q75)</f>
        <v>25714</v>
      </c>
    </row>
    <row r="77" spans="7:17">
      <c r="M77" s="2175">
        <v>186</v>
      </c>
      <c r="N77" s="2003" t="s">
        <v>4356</v>
      </c>
      <c r="O77" s="2222"/>
      <c r="P77" s="2995"/>
      <c r="Q77" s="2996"/>
    </row>
    <row r="78" spans="7:17">
      <c r="M78" s="2175">
        <v>187</v>
      </c>
      <c r="N78" s="1708" t="s">
        <v>3635</v>
      </c>
      <c r="O78" s="1546"/>
      <c r="P78" s="2997"/>
      <c r="Q78" s="2998"/>
    </row>
    <row r="79" spans="7:17">
      <c r="M79" s="2175">
        <v>188</v>
      </c>
      <c r="N79" s="1708" t="s">
        <v>2870</v>
      </c>
      <c r="O79" s="1546"/>
      <c r="P79" s="2989">
        <v>11227600</v>
      </c>
      <c r="Q79" s="2990">
        <v>10081900</v>
      </c>
    </row>
    <row r="80" spans="7:17">
      <c r="M80" s="2175">
        <v>189</v>
      </c>
      <c r="N80" s="1708" t="s">
        <v>2872</v>
      </c>
      <c r="O80" s="1546"/>
      <c r="P80" s="2989">
        <v>2151378</v>
      </c>
      <c r="Q80" s="2990">
        <v>432364</v>
      </c>
    </row>
    <row r="81" spans="13:17" ht="15.75" thickBot="1">
      <c r="M81" s="2171">
        <v>190</v>
      </c>
      <c r="N81" s="1575" t="s">
        <v>3694</v>
      </c>
      <c r="O81" s="1574"/>
      <c r="P81" s="2999">
        <v>-9296083</v>
      </c>
      <c r="Q81" s="3000">
        <v>-9637696</v>
      </c>
    </row>
    <row r="82" spans="13:17">
      <c r="M82" s="1564"/>
      <c r="N82" s="1564"/>
      <c r="O82" s="1564"/>
      <c r="P82" s="3001"/>
      <c r="Q82" s="3001"/>
    </row>
    <row r="83" spans="13:17">
      <c r="M83" s="2767" t="s">
        <v>4678</v>
      </c>
      <c r="N83" s="2556"/>
      <c r="O83" s="2682"/>
      <c r="P83" s="3002"/>
      <c r="Q83" s="3002"/>
    </row>
    <row r="84" spans="13:17">
      <c r="M84" s="1579" t="s">
        <v>3697</v>
      </c>
      <c r="N84" s="1579"/>
      <c r="O84" s="1579"/>
      <c r="P84" s="3002"/>
      <c r="Q84" s="3002"/>
    </row>
    <row r="85" spans="13:17">
      <c r="M85" s="1564"/>
      <c r="N85" s="1564"/>
      <c r="O85" s="1564"/>
      <c r="P85" s="3001"/>
      <c r="Q85" s="3001"/>
    </row>
    <row r="86" spans="13:17">
      <c r="M86" s="1564"/>
      <c r="N86" s="1564"/>
      <c r="O86" s="1564"/>
      <c r="P86" s="3001"/>
      <c r="Q86" s="3001"/>
    </row>
  </sheetData>
  <mergeCells count="1">
    <mergeCell ref="G76:L76"/>
  </mergeCells>
  <printOptions horizontalCentered="1" verticalCentered="1"/>
  <pageMargins left="0" right="0" top="0" bottom="0" header="0.25" footer="0.25"/>
  <pageSetup scale="60" fitToWidth="4" orientation="portrait" r:id="rId1"/>
  <headerFooter alignWithMargins="0"/>
  <colBreaks count="3" manualBreakCount="3">
    <brk id="6" max="1048575" man="1"/>
    <brk id="12" max="1048575" man="1"/>
    <brk id="1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249"/>
  <sheetViews>
    <sheetView defaultGridColor="0" view="pageBreakPreview" colorId="22" zoomScale="70" zoomScaleNormal="100" zoomScaleSheetLayoutView="70" workbookViewId="0"/>
  </sheetViews>
  <sheetFormatPr defaultColWidth="9.6640625" defaultRowHeight="15"/>
  <cols>
    <col min="1" max="1" width="4.6640625" style="1586" customWidth="1"/>
    <col min="2" max="2" width="30.6640625" style="1586" customWidth="1"/>
    <col min="3" max="4" width="11.6640625" style="1586" customWidth="1"/>
    <col min="5" max="6" width="12.6640625" style="1586" customWidth="1"/>
    <col min="7" max="7" width="18.77734375" style="1586" customWidth="1"/>
    <col min="8" max="8" width="15.6640625" style="1586" bestFit="1" customWidth="1"/>
    <col min="9" max="9" width="3.6640625" style="1586" customWidth="1"/>
    <col min="10" max="10" width="12.6640625" style="1586" customWidth="1"/>
    <col min="11" max="11" width="13.6640625" style="1586" customWidth="1"/>
    <col min="12" max="12" width="14.109375" style="1586" customWidth="1"/>
    <col min="13" max="15" width="13.6640625" style="1586" customWidth="1"/>
    <col min="16" max="16" width="15.6640625" style="1586" customWidth="1"/>
    <col min="17" max="17" width="4.6640625" style="1586" customWidth="1"/>
    <col min="18" max="18" width="13.6640625" style="1586" customWidth="1"/>
    <col min="19" max="16384" width="9.6640625" style="1586"/>
  </cols>
  <sheetData>
    <row r="1" spans="1:17">
      <c r="A1" s="1538" t="s">
        <v>1804</v>
      </c>
      <c r="B1" s="1539"/>
      <c r="C1" s="1694" t="s">
        <v>1347</v>
      </c>
      <c r="D1" s="2256"/>
      <c r="E1" s="1694" t="s">
        <v>1806</v>
      </c>
      <c r="F1" s="1539"/>
      <c r="G1" s="1897" t="s">
        <v>1807</v>
      </c>
      <c r="H1" s="1896"/>
      <c r="I1" s="1538" t="s">
        <v>1804</v>
      </c>
      <c r="J1" s="1694"/>
      <c r="K1" s="1694"/>
      <c r="L1" s="1539"/>
      <c r="M1" s="1694" t="s">
        <v>1347</v>
      </c>
      <c r="N1" s="1539"/>
      <c r="O1" s="1539" t="s">
        <v>1806</v>
      </c>
      <c r="P1" s="1694" t="s">
        <v>1807</v>
      </c>
      <c r="Q1" s="1896"/>
    </row>
    <row r="2" spans="1:17">
      <c r="A2" s="1542" t="str">
        <f>'Data Sheet'!$C$25</f>
        <v>Orange &amp; Rockland Utilities, Inc</v>
      </c>
      <c r="B2" s="1543"/>
      <c r="C2" s="1564" t="s">
        <v>1635</v>
      </c>
      <c r="D2" s="2257"/>
      <c r="E2" s="1564" t="s">
        <v>1809</v>
      </c>
      <c r="F2" s="1543"/>
      <c r="G2" s="1815"/>
      <c r="H2" s="1544"/>
      <c r="I2" s="1542" t="str">
        <f>'Data Sheet'!$C$25</f>
        <v>Orange &amp; Rockland Utilities, Inc</v>
      </c>
      <c r="J2" s="1564"/>
      <c r="K2" s="1564"/>
      <c r="L2" s="1543"/>
      <c r="M2" s="1564" t="s">
        <v>1635</v>
      </c>
      <c r="N2" s="1543"/>
      <c r="O2" s="1543" t="s">
        <v>1809</v>
      </c>
      <c r="P2" s="1564"/>
      <c r="Q2" s="1544"/>
    </row>
    <row r="3" spans="1:17" ht="15" customHeight="1">
      <c r="A3" s="1542"/>
      <c r="B3" s="1543"/>
      <c r="C3" s="1708" t="s">
        <v>1636</v>
      </c>
      <c r="D3" s="2258"/>
      <c r="E3" s="2259" t="str">
        <f>'Data Sheet'!$C$40</f>
        <v>April 30, 2017</v>
      </c>
      <c r="F3" s="1546"/>
      <c r="G3" s="2234" t="str">
        <f>'Data Sheet'!$C$38</f>
        <v>December 31, 2016</v>
      </c>
      <c r="H3" s="1900"/>
      <c r="I3" s="1545"/>
      <c r="J3" s="1708"/>
      <c r="K3" s="1708"/>
      <c r="L3" s="1546"/>
      <c r="M3" s="1708" t="s">
        <v>1636</v>
      </c>
      <c r="N3" s="1546"/>
      <c r="O3" s="2259" t="str">
        <f>'Data Sheet'!$C$40</f>
        <v>April 30, 2017</v>
      </c>
      <c r="P3" s="2234" t="str">
        <f>'Data Sheet'!$C$38</f>
        <v>December 31, 2016</v>
      </c>
      <c r="Q3" s="1900"/>
    </row>
    <row r="4" spans="1:17" ht="15" customHeight="1">
      <c r="A4" s="2261" t="s">
        <v>3700</v>
      </c>
      <c r="B4" s="2262"/>
      <c r="C4" s="2262"/>
      <c r="D4" s="1579"/>
      <c r="E4" s="1579"/>
      <c r="F4" s="1579"/>
      <c r="G4" s="2263"/>
      <c r="H4" s="1544"/>
      <c r="I4" s="2021" t="s">
        <v>3701</v>
      </c>
      <c r="J4" s="1579"/>
      <c r="K4" s="1579"/>
      <c r="L4" s="1579"/>
      <c r="M4" s="1579"/>
      <c r="N4" s="1579"/>
      <c r="O4" s="1579"/>
      <c r="P4" s="1579"/>
      <c r="Q4" s="1544"/>
    </row>
    <row r="5" spans="1:17">
      <c r="A5" s="2218" t="s">
        <v>3702</v>
      </c>
      <c r="B5" s="2003"/>
      <c r="C5" s="2003"/>
      <c r="D5" s="2003"/>
      <c r="E5" s="2003"/>
      <c r="F5" s="2003"/>
      <c r="G5" s="2265"/>
      <c r="H5" s="1900"/>
      <c r="I5" s="2218" t="s">
        <v>3703</v>
      </c>
      <c r="J5" s="2003"/>
      <c r="K5" s="2003"/>
      <c r="L5" s="2003"/>
      <c r="M5" s="2003"/>
      <c r="N5" s="2003"/>
      <c r="O5" s="2003"/>
      <c r="P5" s="2003"/>
      <c r="Q5" s="1900"/>
    </row>
    <row r="6" spans="1:17">
      <c r="A6" s="1542"/>
      <c r="B6" s="1564"/>
      <c r="C6" s="1564"/>
      <c r="D6" s="1564"/>
      <c r="E6" s="1564"/>
      <c r="F6" s="1564"/>
      <c r="G6" s="1580"/>
      <c r="H6" s="1544"/>
      <c r="I6" s="1542"/>
      <c r="J6" s="1564"/>
      <c r="K6" s="1564"/>
      <c r="L6" s="1564"/>
      <c r="M6" s="1564"/>
      <c r="N6" s="1564"/>
      <c r="O6" s="1564"/>
      <c r="P6" s="1564"/>
      <c r="Q6" s="1544"/>
    </row>
    <row r="7" spans="1:17">
      <c r="A7" s="1542" t="s">
        <v>2405</v>
      </c>
      <c r="B7" s="1564" t="s">
        <v>3704</v>
      </c>
      <c r="C7" s="1564"/>
      <c r="D7" s="1564"/>
      <c r="E7" s="1564"/>
      <c r="F7" s="1564"/>
      <c r="G7" s="1812"/>
      <c r="H7" s="1544"/>
      <c r="I7" s="1542"/>
      <c r="J7" s="1564" t="s">
        <v>4428</v>
      </c>
      <c r="K7" s="1564"/>
      <c r="L7" s="1564"/>
      <c r="M7" s="1564"/>
      <c r="N7" s="1564"/>
      <c r="O7" s="1564"/>
      <c r="P7" s="1564"/>
      <c r="Q7" s="1544"/>
    </row>
    <row r="8" spans="1:17">
      <c r="A8" s="1542"/>
      <c r="B8" s="1564" t="s">
        <v>3705</v>
      </c>
      <c r="C8" s="1564"/>
      <c r="D8" s="1564"/>
      <c r="E8" s="1564"/>
      <c r="F8" s="1564"/>
      <c r="G8" s="1812"/>
      <c r="H8" s="1544"/>
      <c r="I8" s="1542"/>
      <c r="J8" s="1564" t="s">
        <v>3706</v>
      </c>
      <c r="K8" s="1564"/>
      <c r="L8" s="1564"/>
      <c r="M8" s="1564"/>
      <c r="N8" s="1564"/>
      <c r="O8" s="1564"/>
      <c r="P8" s="1564"/>
      <c r="Q8" s="1544"/>
    </row>
    <row r="9" spans="1:17">
      <c r="A9" s="1542" t="s">
        <v>2322</v>
      </c>
      <c r="B9" s="1564" t="s">
        <v>3707</v>
      </c>
      <c r="C9" s="1564"/>
      <c r="D9" s="1564"/>
      <c r="E9" s="1564"/>
      <c r="F9" s="1564"/>
      <c r="G9" s="1812"/>
      <c r="H9" s="1544"/>
      <c r="I9" s="1542"/>
      <c r="J9" s="1564" t="s">
        <v>3708</v>
      </c>
      <c r="K9" s="1564"/>
      <c r="L9" s="1564"/>
      <c r="M9" s="1564"/>
      <c r="N9" s="1564"/>
      <c r="O9" s="1564"/>
      <c r="P9" s="1564"/>
      <c r="Q9" s="1544"/>
    </row>
    <row r="10" spans="1:17">
      <c r="A10" s="1542"/>
      <c r="B10" s="1564" t="s">
        <v>3709</v>
      </c>
      <c r="C10" s="1564"/>
      <c r="D10" s="1564"/>
      <c r="E10" s="1564"/>
      <c r="F10" s="1564"/>
      <c r="G10" s="1812"/>
      <c r="H10" s="1544"/>
      <c r="I10" s="1542"/>
      <c r="J10" s="1564" t="s">
        <v>3710</v>
      </c>
      <c r="K10" s="1564"/>
      <c r="L10" s="1564"/>
      <c r="M10" s="1564"/>
      <c r="N10" s="1564"/>
      <c r="O10" s="1564"/>
      <c r="P10" s="1564"/>
      <c r="Q10" s="1544"/>
    </row>
    <row r="11" spans="1:17">
      <c r="A11" s="1542"/>
      <c r="B11" s="1564" t="s">
        <v>3711</v>
      </c>
      <c r="C11" s="1564"/>
      <c r="D11" s="1564"/>
      <c r="E11" s="1564"/>
      <c r="F11" s="1564"/>
      <c r="G11" s="1812"/>
      <c r="H11" s="1544"/>
      <c r="I11" s="1542" t="s">
        <v>3712</v>
      </c>
      <c r="J11" s="1564" t="s">
        <v>4429</v>
      </c>
      <c r="K11" s="1564"/>
      <c r="L11" s="1564"/>
      <c r="M11" s="1564"/>
      <c r="N11" s="1564"/>
      <c r="O11" s="1564"/>
      <c r="P11" s="1564"/>
      <c r="Q11" s="1544"/>
    </row>
    <row r="12" spans="1:17">
      <c r="A12" s="1542" t="s">
        <v>2323</v>
      </c>
      <c r="B12" s="1564" t="s">
        <v>3713</v>
      </c>
      <c r="C12" s="1564"/>
      <c r="D12" s="1564"/>
      <c r="E12" s="1564"/>
      <c r="F12" s="1564"/>
      <c r="G12" s="1812"/>
      <c r="H12" s="1544"/>
      <c r="I12" s="1542"/>
      <c r="J12" s="1564" t="s">
        <v>3714</v>
      </c>
      <c r="K12" s="1564"/>
      <c r="L12" s="1564"/>
      <c r="M12" s="1564"/>
      <c r="N12" s="1564"/>
      <c r="O12" s="1564"/>
      <c r="P12" s="1564"/>
      <c r="Q12" s="1544"/>
    </row>
    <row r="13" spans="1:17">
      <c r="A13" s="1542"/>
      <c r="B13" s="1564" t="s">
        <v>3436</v>
      </c>
      <c r="C13" s="1564"/>
      <c r="D13" s="1564"/>
      <c r="E13" s="1564"/>
      <c r="F13" s="1564"/>
      <c r="G13" s="1812"/>
      <c r="H13" s="1544"/>
      <c r="I13" s="1542"/>
      <c r="J13" s="1564" t="s">
        <v>3715</v>
      </c>
      <c r="K13" s="1564"/>
      <c r="L13" s="1564"/>
      <c r="M13" s="1564"/>
      <c r="N13" s="1564"/>
      <c r="O13" s="1564"/>
      <c r="P13" s="1564"/>
      <c r="Q13" s="1544"/>
    </row>
    <row r="14" spans="1:17">
      <c r="A14" s="1542"/>
      <c r="B14" s="1564" t="s">
        <v>3716</v>
      </c>
      <c r="C14" s="1564"/>
      <c r="D14" s="1564"/>
      <c r="E14" s="1564"/>
      <c r="F14" s="1564"/>
      <c r="G14" s="1812"/>
      <c r="H14" s="1544"/>
      <c r="I14" s="1542" t="s">
        <v>3717</v>
      </c>
      <c r="J14" s="1564" t="s">
        <v>3718</v>
      </c>
      <c r="K14" s="1564"/>
      <c r="L14" s="1564"/>
      <c r="M14" s="1564"/>
      <c r="N14" s="1564"/>
      <c r="O14" s="1564"/>
      <c r="P14" s="1564"/>
      <c r="Q14" s="1544"/>
    </row>
    <row r="15" spans="1:17">
      <c r="A15" s="1542"/>
      <c r="B15" s="1564" t="s">
        <v>2611</v>
      </c>
      <c r="C15" s="1564"/>
      <c r="D15" s="1564"/>
      <c r="E15" s="1564"/>
      <c r="F15" s="1564"/>
      <c r="G15" s="1812"/>
      <c r="H15" s="1544"/>
      <c r="I15" s="1542"/>
      <c r="J15" s="1564" t="s">
        <v>2612</v>
      </c>
      <c r="K15" s="1564"/>
      <c r="L15" s="1564"/>
      <c r="M15" s="1564"/>
      <c r="N15" s="1564"/>
      <c r="O15" s="1564"/>
      <c r="P15" s="1564"/>
      <c r="Q15" s="1544"/>
    </row>
    <row r="16" spans="1:17">
      <c r="A16" s="1542"/>
      <c r="B16" s="1564" t="s">
        <v>3442</v>
      </c>
      <c r="C16" s="1564"/>
      <c r="D16" s="1564"/>
      <c r="E16" s="1564"/>
      <c r="F16" s="1564"/>
      <c r="G16" s="1812"/>
      <c r="H16" s="1544"/>
      <c r="I16" s="1542"/>
      <c r="J16" s="1564" t="s">
        <v>2613</v>
      </c>
      <c r="K16" s="1564"/>
      <c r="L16" s="1564"/>
      <c r="M16" s="1564"/>
      <c r="N16" s="1564"/>
      <c r="O16" s="1564"/>
      <c r="P16" s="1564"/>
      <c r="Q16" s="1544"/>
    </row>
    <row r="17" spans="1:17">
      <c r="A17" s="1542"/>
      <c r="B17" s="1564" t="s">
        <v>3444</v>
      </c>
      <c r="C17" s="1564"/>
      <c r="D17" s="1564"/>
      <c r="E17" s="1564"/>
      <c r="F17" s="1564"/>
      <c r="G17" s="1812"/>
      <c r="H17" s="1544"/>
      <c r="I17" s="1542"/>
      <c r="J17" s="1564" t="s">
        <v>2614</v>
      </c>
      <c r="K17" s="1564"/>
      <c r="L17" s="1564"/>
      <c r="M17" s="1564"/>
      <c r="N17" s="1564"/>
      <c r="O17" s="1564"/>
      <c r="P17" s="1564"/>
      <c r="Q17" s="1544"/>
    </row>
    <row r="18" spans="1:17">
      <c r="A18" s="1542"/>
      <c r="B18" s="1564" t="s">
        <v>2615</v>
      </c>
      <c r="C18" s="1564"/>
      <c r="D18" s="1564"/>
      <c r="E18" s="1564"/>
      <c r="F18" s="1564"/>
      <c r="G18" s="1812"/>
      <c r="H18" s="1544"/>
      <c r="I18" s="1542"/>
      <c r="J18" s="1564" t="s">
        <v>2616</v>
      </c>
      <c r="K18" s="1564"/>
      <c r="L18" s="1564"/>
      <c r="M18" s="1564"/>
      <c r="N18" s="1564"/>
      <c r="O18" s="1564"/>
      <c r="P18" s="1564"/>
      <c r="Q18" s="1544"/>
    </row>
    <row r="19" spans="1:17">
      <c r="A19" s="1542"/>
      <c r="B19" s="1564" t="s">
        <v>697</v>
      </c>
      <c r="C19" s="1564"/>
      <c r="D19" s="1564"/>
      <c r="E19" s="1564"/>
      <c r="F19" s="1564"/>
      <c r="G19" s="1812"/>
      <c r="H19" s="1544"/>
      <c r="I19" s="1542"/>
      <c r="J19" s="1564" t="s">
        <v>698</v>
      </c>
      <c r="K19" s="1564"/>
      <c r="L19" s="1564"/>
      <c r="M19" s="1564"/>
      <c r="N19" s="1564"/>
      <c r="O19" s="1564"/>
      <c r="P19" s="1564"/>
      <c r="Q19" s="1544"/>
    </row>
    <row r="20" spans="1:17">
      <c r="A20" s="1542"/>
      <c r="B20" s="1564" t="s">
        <v>699</v>
      </c>
      <c r="C20" s="1564"/>
      <c r="D20" s="1564"/>
      <c r="E20" s="1564"/>
      <c r="F20" s="1564"/>
      <c r="G20" s="1812"/>
      <c r="H20" s="1544"/>
      <c r="I20" s="1542"/>
      <c r="J20" s="1564" t="s">
        <v>700</v>
      </c>
      <c r="K20" s="1564"/>
      <c r="L20" s="1564"/>
      <c r="M20" s="1564"/>
      <c r="N20" s="1564"/>
      <c r="O20" s="1564"/>
      <c r="P20" s="1564"/>
      <c r="Q20" s="1544"/>
    </row>
    <row r="21" spans="1:17">
      <c r="A21" s="1542"/>
      <c r="B21" s="1564" t="s">
        <v>701</v>
      </c>
      <c r="C21" s="1564"/>
      <c r="D21" s="1564"/>
      <c r="E21" s="1564"/>
      <c r="F21" s="1564"/>
      <c r="G21" s="1812"/>
      <c r="H21" s="1544"/>
      <c r="I21" s="1542"/>
      <c r="J21" s="1564" t="s">
        <v>702</v>
      </c>
      <c r="K21" s="1564"/>
      <c r="L21" s="1564"/>
      <c r="M21" s="1564"/>
      <c r="N21" s="1564"/>
      <c r="O21" s="1564"/>
      <c r="P21" s="1564"/>
      <c r="Q21" s="1544"/>
    </row>
    <row r="22" spans="1:17">
      <c r="A22" s="1542"/>
      <c r="B22" s="1564" t="s">
        <v>703</v>
      </c>
      <c r="C22" s="1564"/>
      <c r="D22" s="1564"/>
      <c r="E22" s="1564"/>
      <c r="F22" s="1564"/>
      <c r="G22" s="1812"/>
      <c r="H22" s="1544"/>
      <c r="I22" s="1542" t="s">
        <v>704</v>
      </c>
      <c r="J22" s="1564" t="s">
        <v>705</v>
      </c>
      <c r="K22" s="1564"/>
      <c r="L22" s="1564"/>
      <c r="M22" s="1564"/>
      <c r="N22" s="1564"/>
      <c r="O22" s="1564"/>
      <c r="P22" s="1564"/>
      <c r="Q22" s="1544"/>
    </row>
    <row r="23" spans="1:17">
      <c r="A23" s="1542"/>
      <c r="B23" s="1564" t="s">
        <v>706</v>
      </c>
      <c r="C23" s="1564"/>
      <c r="D23" s="1564"/>
      <c r="E23" s="1564"/>
      <c r="F23" s="1564"/>
      <c r="G23" s="1812"/>
      <c r="H23" s="1544"/>
      <c r="I23" s="1542"/>
      <c r="J23" s="1564" t="s">
        <v>707</v>
      </c>
      <c r="K23" s="1564"/>
      <c r="L23" s="1564"/>
      <c r="M23" s="1564"/>
      <c r="N23" s="1564"/>
      <c r="O23" s="1564"/>
      <c r="P23" s="1564"/>
      <c r="Q23" s="1544"/>
    </row>
    <row r="24" spans="1:17">
      <c r="A24" s="1542"/>
      <c r="B24" s="1564" t="s">
        <v>708</v>
      </c>
      <c r="C24" s="1564"/>
      <c r="D24" s="1564"/>
      <c r="E24" s="1564"/>
      <c r="F24" s="1564"/>
      <c r="G24" s="1812"/>
      <c r="H24" s="1544"/>
      <c r="I24" s="2266"/>
      <c r="J24" s="1564" t="s">
        <v>709</v>
      </c>
      <c r="K24" s="1564"/>
      <c r="L24" s="1564"/>
      <c r="M24" s="1564"/>
      <c r="N24" s="1564"/>
      <c r="O24" s="1564"/>
      <c r="P24" s="1564"/>
      <c r="Q24" s="1544"/>
    </row>
    <row r="25" spans="1:17">
      <c r="A25" s="1542"/>
      <c r="B25" s="1564" t="s">
        <v>2659</v>
      </c>
      <c r="C25" s="1564"/>
      <c r="D25" s="1564"/>
      <c r="E25" s="1564"/>
      <c r="F25" s="1564"/>
      <c r="G25" s="1812"/>
      <c r="H25" s="1544"/>
      <c r="I25" s="1542" t="s">
        <v>710</v>
      </c>
      <c r="J25" s="1564" t="s">
        <v>711</v>
      </c>
      <c r="K25" s="1564"/>
      <c r="L25" s="1564"/>
      <c r="M25" s="1564"/>
      <c r="N25" s="1564"/>
      <c r="O25" s="1564"/>
      <c r="P25" s="1564"/>
      <c r="Q25" s="1544"/>
    </row>
    <row r="26" spans="1:17">
      <c r="A26" s="1542"/>
      <c r="B26" s="1564" t="s">
        <v>712</v>
      </c>
      <c r="C26" s="1564"/>
      <c r="D26" s="1564"/>
      <c r="E26" s="1564"/>
      <c r="F26" s="1564"/>
      <c r="G26" s="1812"/>
      <c r="H26" s="1544"/>
      <c r="I26" s="1542"/>
      <c r="J26" s="1564" t="s">
        <v>713</v>
      </c>
      <c r="K26" s="1564"/>
      <c r="L26" s="1564"/>
      <c r="M26" s="1564"/>
      <c r="N26" s="1564"/>
      <c r="O26" s="1564"/>
      <c r="P26" s="1564"/>
      <c r="Q26" s="1544"/>
    </row>
    <row r="27" spans="1:17">
      <c r="A27" s="1542"/>
      <c r="B27" s="1564" t="s">
        <v>3388</v>
      </c>
      <c r="C27" s="1564"/>
      <c r="D27" s="1564"/>
      <c r="E27" s="1564"/>
      <c r="F27" s="1564"/>
      <c r="G27" s="1812"/>
      <c r="H27" s="1544"/>
      <c r="I27" s="1542"/>
      <c r="J27" s="1564" t="s">
        <v>714</v>
      </c>
      <c r="K27" s="1564"/>
      <c r="L27" s="1564"/>
      <c r="M27" s="1564"/>
      <c r="N27" s="1564"/>
      <c r="O27" s="1564"/>
      <c r="P27" s="1564"/>
      <c r="Q27" s="1544"/>
    </row>
    <row r="28" spans="1:17">
      <c r="A28" s="1542"/>
      <c r="B28" s="1564" t="s">
        <v>715</v>
      </c>
      <c r="C28" s="1564"/>
      <c r="D28" s="1564"/>
      <c r="E28" s="1564"/>
      <c r="F28" s="1564"/>
      <c r="G28" s="1812"/>
      <c r="H28" s="1544"/>
      <c r="I28" s="1542"/>
      <c r="J28" s="1564" t="s">
        <v>716</v>
      </c>
      <c r="K28" s="1564"/>
      <c r="L28" s="1564"/>
      <c r="M28" s="1564"/>
      <c r="N28" s="1564"/>
      <c r="O28" s="1564"/>
      <c r="P28" s="1564"/>
      <c r="Q28" s="1544"/>
    </row>
    <row r="29" spans="1:17">
      <c r="A29" s="2266"/>
      <c r="B29" s="1564" t="s">
        <v>3584</v>
      </c>
      <c r="C29" s="1564"/>
      <c r="D29" s="1564"/>
      <c r="E29" s="1564"/>
      <c r="F29" s="1564"/>
      <c r="G29" s="1812"/>
      <c r="H29" s="1544"/>
      <c r="I29" s="1542"/>
      <c r="J29" s="1564" t="s">
        <v>717</v>
      </c>
      <c r="K29" s="1564"/>
      <c r="L29" s="1564"/>
      <c r="M29" s="1564"/>
      <c r="N29" s="1564"/>
      <c r="O29" s="1564"/>
      <c r="P29" s="1564"/>
      <c r="Q29" s="1544"/>
    </row>
    <row r="30" spans="1:17">
      <c r="A30" s="2266"/>
      <c r="B30" s="2267" t="s">
        <v>3586</v>
      </c>
      <c r="C30" s="1564"/>
      <c r="D30" s="1564"/>
      <c r="E30" s="1564"/>
      <c r="F30" s="1564"/>
      <c r="G30" s="1812"/>
      <c r="H30" s="1544"/>
      <c r="I30" s="1542"/>
      <c r="J30" s="1564" t="s">
        <v>1953</v>
      </c>
      <c r="K30" s="1564"/>
      <c r="L30" s="1564"/>
      <c r="M30" s="1564"/>
      <c r="N30" s="1564"/>
      <c r="O30" s="1564"/>
      <c r="P30" s="1564"/>
      <c r="Q30" s="1544"/>
    </row>
    <row r="31" spans="1:17">
      <c r="A31" s="2266"/>
      <c r="B31" s="2267" t="s">
        <v>1954</v>
      </c>
      <c r="C31" s="1564"/>
      <c r="D31" s="1564"/>
      <c r="E31" s="1564"/>
      <c r="F31" s="1564"/>
      <c r="G31" s="1812"/>
      <c r="H31" s="1544"/>
      <c r="I31" s="1542"/>
      <c r="J31" s="1564" t="s">
        <v>1955</v>
      </c>
      <c r="K31" s="1564"/>
      <c r="L31" s="1564"/>
      <c r="M31" s="1564"/>
      <c r="N31" s="1564"/>
      <c r="O31" s="1564"/>
      <c r="P31" s="1564"/>
      <c r="Q31" s="1544"/>
    </row>
    <row r="32" spans="1:17">
      <c r="A32" s="2266"/>
      <c r="B32" s="2268" t="s">
        <v>3589</v>
      </c>
      <c r="C32" s="1564"/>
      <c r="D32" s="1564"/>
      <c r="E32" s="1564"/>
      <c r="F32" s="1564"/>
      <c r="G32" s="1812"/>
      <c r="H32" s="1544"/>
      <c r="I32" s="1542" t="s">
        <v>1956</v>
      </c>
      <c r="J32" s="1564" t="s">
        <v>1957</v>
      </c>
      <c r="K32" s="1564"/>
      <c r="L32" s="1564"/>
      <c r="M32" s="1564"/>
      <c r="N32" s="1564"/>
      <c r="O32" s="1564"/>
      <c r="P32" s="1564"/>
      <c r="Q32" s="1544"/>
    </row>
    <row r="33" spans="1:17">
      <c r="A33" s="2266"/>
      <c r="B33" s="2267" t="s">
        <v>1958</v>
      </c>
      <c r="C33" s="1564"/>
      <c r="D33" s="1564"/>
      <c r="E33" s="1564"/>
      <c r="F33" s="1564"/>
      <c r="G33" s="1812"/>
      <c r="H33" s="1544"/>
      <c r="I33" s="1542"/>
      <c r="J33" s="1564" t="s">
        <v>1959</v>
      </c>
      <c r="K33" s="1564"/>
      <c r="L33" s="1564"/>
      <c r="M33" s="1564"/>
      <c r="N33" s="1564"/>
      <c r="O33" s="1564"/>
      <c r="P33" s="1833"/>
      <c r="Q33" s="1544"/>
    </row>
    <row r="34" spans="1:17">
      <c r="A34" s="2266"/>
      <c r="B34" s="2267" t="s">
        <v>1960</v>
      </c>
      <c r="C34" s="1564"/>
      <c r="D34" s="1564"/>
      <c r="E34" s="1564"/>
      <c r="F34" s="1564"/>
      <c r="G34" s="1812"/>
      <c r="H34" s="1544"/>
      <c r="I34" s="1542"/>
      <c r="J34" s="1564" t="s">
        <v>1961</v>
      </c>
      <c r="K34" s="1564"/>
      <c r="L34" s="1564"/>
      <c r="M34" s="1564"/>
      <c r="N34" s="1564"/>
      <c r="O34" s="1564"/>
      <c r="P34" s="1833"/>
      <c r="Q34" s="1544"/>
    </row>
    <row r="35" spans="1:17">
      <c r="A35" s="2266"/>
      <c r="B35" s="1564" t="s">
        <v>1962</v>
      </c>
      <c r="C35" s="1564"/>
      <c r="D35" s="1564"/>
      <c r="E35" s="1564"/>
      <c r="F35" s="1564"/>
      <c r="G35" s="1812"/>
      <c r="H35" s="1544"/>
      <c r="I35" s="1542"/>
      <c r="J35" s="1564" t="s">
        <v>1963</v>
      </c>
      <c r="K35" s="1564"/>
      <c r="L35" s="1564"/>
      <c r="M35" s="1564"/>
      <c r="N35" s="1564"/>
      <c r="O35" s="1564"/>
      <c r="P35" s="1833"/>
      <c r="Q35" s="1544"/>
    </row>
    <row r="36" spans="1:17">
      <c r="A36" s="2266"/>
      <c r="B36" s="1564"/>
      <c r="C36" s="1564"/>
      <c r="D36" s="1564"/>
      <c r="E36" s="1564"/>
      <c r="F36" s="1564"/>
      <c r="G36" s="1812"/>
      <c r="H36" s="1544"/>
      <c r="I36" s="2269" t="s">
        <v>1964</v>
      </c>
      <c r="J36" s="2270" t="s">
        <v>1965</v>
      </c>
      <c r="K36" s="1564"/>
      <c r="L36" s="1564"/>
      <c r="M36" s="1564"/>
      <c r="N36" s="1564"/>
      <c r="O36" s="1564"/>
      <c r="P36" s="1564"/>
      <c r="Q36" s="1544"/>
    </row>
    <row r="37" spans="1:17">
      <c r="A37" s="2172"/>
      <c r="B37" s="1580"/>
      <c r="C37" s="2165"/>
      <c r="D37" s="1907"/>
      <c r="E37" s="1907"/>
      <c r="F37" s="3576" t="s">
        <v>4629</v>
      </c>
      <c r="G37" s="3577"/>
      <c r="H37" s="2499" t="s">
        <v>3600</v>
      </c>
      <c r="I37" s="2562" t="s">
        <v>3600</v>
      </c>
      <c r="J37" s="2701"/>
      <c r="K37" s="1820" t="s">
        <v>1966</v>
      </c>
      <c r="L37" s="2271"/>
      <c r="M37" s="1820" t="s">
        <v>1967</v>
      </c>
      <c r="N37" s="1820"/>
      <c r="O37" s="1820"/>
      <c r="P37" s="1820"/>
      <c r="Q37" s="1963"/>
    </row>
    <row r="38" spans="1:17">
      <c r="A38" s="2173"/>
      <c r="B38" s="1984" t="s">
        <v>1968</v>
      </c>
      <c r="C38" s="1543"/>
      <c r="D38" s="1984" t="s">
        <v>1969</v>
      </c>
      <c r="E38" s="1984" t="s">
        <v>3594</v>
      </c>
      <c r="F38" s="1984" t="s">
        <v>3594</v>
      </c>
      <c r="G38" s="2272" t="s">
        <v>3594</v>
      </c>
      <c r="H38" s="2696" t="s">
        <v>4235</v>
      </c>
      <c r="I38" s="2562" t="s">
        <v>4235</v>
      </c>
      <c r="J38" s="2701"/>
      <c r="K38" s="1543" t="s">
        <v>1793</v>
      </c>
      <c r="L38" s="1543"/>
      <c r="M38" s="1984" t="s">
        <v>1970</v>
      </c>
      <c r="N38" s="1984" t="s">
        <v>1971</v>
      </c>
      <c r="O38" s="1558" t="s">
        <v>2337</v>
      </c>
      <c r="P38" s="1815"/>
      <c r="Q38" s="1959"/>
    </row>
    <row r="39" spans="1:17">
      <c r="A39" s="2173"/>
      <c r="B39" s="1984" t="s">
        <v>1972</v>
      </c>
      <c r="C39" s="1984" t="s">
        <v>3596</v>
      </c>
      <c r="D39" s="1984" t="s">
        <v>3597</v>
      </c>
      <c r="E39" s="1984" t="s">
        <v>3598</v>
      </c>
      <c r="F39" s="1984" t="s">
        <v>3599</v>
      </c>
      <c r="G39" s="2273" t="s">
        <v>3599</v>
      </c>
      <c r="H39" s="2696" t="s">
        <v>4237</v>
      </c>
      <c r="I39" s="2562" t="s">
        <v>4239</v>
      </c>
      <c r="J39" s="2701"/>
      <c r="K39" s="1984" t="s">
        <v>3600</v>
      </c>
      <c r="L39" s="1984" t="s">
        <v>3600</v>
      </c>
      <c r="M39" s="1984" t="s">
        <v>532</v>
      </c>
      <c r="N39" s="1984" t="s">
        <v>532</v>
      </c>
      <c r="O39" s="1558" t="s">
        <v>532</v>
      </c>
      <c r="P39" s="1834" t="s">
        <v>1973</v>
      </c>
      <c r="Q39" s="1908" t="s">
        <v>1974</v>
      </c>
    </row>
    <row r="40" spans="1:17">
      <c r="A40" s="2173" t="s">
        <v>1733</v>
      </c>
      <c r="B40" s="1984" t="s">
        <v>1975</v>
      </c>
      <c r="C40" s="1984" t="s">
        <v>3606</v>
      </c>
      <c r="D40" s="1984" t="s">
        <v>3607</v>
      </c>
      <c r="E40" s="1984" t="s">
        <v>1970</v>
      </c>
      <c r="F40" s="1984" t="s">
        <v>3609</v>
      </c>
      <c r="G40" s="2273" t="s">
        <v>3610</v>
      </c>
      <c r="H40" s="2696" t="s">
        <v>4236</v>
      </c>
      <c r="I40" s="2562" t="s">
        <v>4240</v>
      </c>
      <c r="J40" s="2701"/>
      <c r="K40" s="1984" t="s">
        <v>1400</v>
      </c>
      <c r="L40" s="1984" t="s">
        <v>1977</v>
      </c>
      <c r="M40" s="1984" t="s">
        <v>3612</v>
      </c>
      <c r="N40" s="1984" t="s">
        <v>3612</v>
      </c>
      <c r="O40" s="1558" t="s">
        <v>3612</v>
      </c>
      <c r="P40" s="1834" t="s">
        <v>1978</v>
      </c>
      <c r="Q40" s="1908" t="s">
        <v>1736</v>
      </c>
    </row>
    <row r="41" spans="1:17">
      <c r="A41" s="2175" t="s">
        <v>1736</v>
      </c>
      <c r="B41" s="1560" t="s">
        <v>3026</v>
      </c>
      <c r="C41" s="1560" t="s">
        <v>3027</v>
      </c>
      <c r="D41" s="1560" t="s">
        <v>3028</v>
      </c>
      <c r="E41" s="1560" t="s">
        <v>3029</v>
      </c>
      <c r="F41" s="1560" t="s">
        <v>2353</v>
      </c>
      <c r="G41" s="2274" t="s">
        <v>2354</v>
      </c>
      <c r="H41" s="2697" t="s">
        <v>2355</v>
      </c>
      <c r="I41" s="2702"/>
      <c r="J41" s="2607" t="s">
        <v>4238</v>
      </c>
      <c r="K41" s="1560" t="s">
        <v>2356</v>
      </c>
      <c r="L41" s="1560" t="s">
        <v>2357</v>
      </c>
      <c r="M41" s="1560" t="s">
        <v>2358</v>
      </c>
      <c r="N41" s="1560" t="s">
        <v>2359</v>
      </c>
      <c r="O41" s="1561" t="s">
        <v>2360</v>
      </c>
      <c r="P41" s="1910" t="s">
        <v>181</v>
      </c>
      <c r="Q41" s="1911"/>
    </row>
    <row r="42" spans="1:17">
      <c r="A42" s="2175">
        <v>1</v>
      </c>
      <c r="B42" s="1546" t="s">
        <v>5670</v>
      </c>
      <c r="C42" s="1546" t="s">
        <v>1793</v>
      </c>
      <c r="D42" s="1546" t="s">
        <v>1793</v>
      </c>
      <c r="E42" s="1546" t="s">
        <v>1793</v>
      </c>
      <c r="F42" s="1546" t="s">
        <v>1793</v>
      </c>
      <c r="G42" s="2275" t="s">
        <v>1793</v>
      </c>
      <c r="H42" s="3177"/>
      <c r="I42" s="3178" t="s">
        <v>1793</v>
      </c>
      <c r="J42" s="3179">
        <v>7109</v>
      </c>
      <c r="K42" s="2993" t="s">
        <v>1793</v>
      </c>
      <c r="L42" s="2993"/>
      <c r="M42" s="2993" t="s">
        <v>1793</v>
      </c>
      <c r="N42" s="2993">
        <v>202135</v>
      </c>
      <c r="O42" s="2993" t="s">
        <v>1793</v>
      </c>
      <c r="P42" s="3180">
        <f t="shared" ref="P42:P54" si="0">SUM(M42:O42)</f>
        <v>202135</v>
      </c>
      <c r="Q42" s="1911">
        <v>1</v>
      </c>
    </row>
    <row r="43" spans="1:17">
      <c r="A43" s="2175">
        <v>2</v>
      </c>
      <c r="B43" s="1546" t="s">
        <v>5671</v>
      </c>
      <c r="C43" s="1546"/>
      <c r="D43" s="1546"/>
      <c r="E43" s="1546"/>
      <c r="F43" s="1546"/>
      <c r="G43" s="2275"/>
      <c r="H43" s="3177"/>
      <c r="I43" s="3178"/>
      <c r="J43" s="3179">
        <v>31146</v>
      </c>
      <c r="K43" s="2993"/>
      <c r="L43" s="2993"/>
      <c r="M43" s="2993" t="s">
        <v>1793</v>
      </c>
      <c r="N43" s="2993">
        <v>855899</v>
      </c>
      <c r="O43" s="2993"/>
      <c r="P43" s="3180">
        <f t="shared" si="0"/>
        <v>855899</v>
      </c>
      <c r="Q43" s="1911">
        <v>2</v>
      </c>
    </row>
    <row r="44" spans="1:17">
      <c r="A44" s="2175">
        <v>3</v>
      </c>
      <c r="B44" s="1546" t="s">
        <v>5672</v>
      </c>
      <c r="C44" s="1546"/>
      <c r="D44" s="1546"/>
      <c r="E44" s="1546"/>
      <c r="F44" s="1546"/>
      <c r="G44" s="2275"/>
      <c r="H44" s="3177"/>
      <c r="I44" s="3178"/>
      <c r="J44" s="3179">
        <v>532</v>
      </c>
      <c r="K44" s="2993"/>
      <c r="L44" s="2993"/>
      <c r="M44" s="2993"/>
      <c r="N44" s="2993">
        <v>11408</v>
      </c>
      <c r="O44" s="2993"/>
      <c r="P44" s="3180">
        <f t="shared" si="0"/>
        <v>11408</v>
      </c>
      <c r="Q44" s="1911">
        <v>3</v>
      </c>
    </row>
    <row r="45" spans="1:17">
      <c r="A45" s="2175">
        <v>4</v>
      </c>
      <c r="B45" s="1546" t="s">
        <v>5673</v>
      </c>
      <c r="C45" s="1546"/>
      <c r="D45" s="1546"/>
      <c r="E45" s="1546"/>
      <c r="F45" s="1546"/>
      <c r="G45" s="2275"/>
      <c r="H45" s="3181"/>
      <c r="I45" s="3178"/>
      <c r="J45" s="3179">
        <v>1781959</v>
      </c>
      <c r="K45" s="2993"/>
      <c r="L45" s="2993"/>
      <c r="M45" s="2993">
        <v>34787000</v>
      </c>
      <c r="N45" s="2993">
        <v>55578336</v>
      </c>
      <c r="O45" s="2993">
        <v>4605593</v>
      </c>
      <c r="P45" s="3180">
        <f t="shared" si="0"/>
        <v>94970929</v>
      </c>
      <c r="Q45" s="1968">
        <v>4</v>
      </c>
    </row>
    <row r="46" spans="1:17">
      <c r="A46" s="2175">
        <v>5</v>
      </c>
      <c r="B46" s="1546" t="s">
        <v>5674</v>
      </c>
      <c r="C46" s="1546"/>
      <c r="D46" s="1546"/>
      <c r="E46" s="1546"/>
      <c r="F46" s="1546"/>
      <c r="G46" s="2275"/>
      <c r="H46" s="3177"/>
      <c r="I46" s="3178"/>
      <c r="J46" s="3179"/>
      <c r="K46" s="2993"/>
      <c r="L46" s="2993"/>
      <c r="M46" s="2993"/>
      <c r="N46" s="2993"/>
      <c r="O46" s="2993">
        <v>6139967</v>
      </c>
      <c r="P46" s="3180">
        <f t="shared" si="0"/>
        <v>6139967</v>
      </c>
      <c r="Q46" s="1911">
        <v>5</v>
      </c>
    </row>
    <row r="47" spans="1:17">
      <c r="A47" s="2175">
        <v>6</v>
      </c>
      <c r="B47" s="1546" t="s">
        <v>5675</v>
      </c>
      <c r="C47" s="1546"/>
      <c r="D47" s="1546"/>
      <c r="E47" s="1546"/>
      <c r="F47" s="1546"/>
      <c r="G47" s="2275"/>
      <c r="H47" s="3177"/>
      <c r="I47" s="3178"/>
      <c r="J47" s="3179"/>
      <c r="K47" s="2993"/>
      <c r="L47" s="2993"/>
      <c r="M47" s="2993"/>
      <c r="N47" s="2993"/>
      <c r="O47" s="2993"/>
      <c r="P47" s="3180">
        <f t="shared" si="0"/>
        <v>0</v>
      </c>
      <c r="Q47" s="1911">
        <v>6</v>
      </c>
    </row>
    <row r="48" spans="1:17">
      <c r="A48" s="2175">
        <v>7</v>
      </c>
      <c r="B48" s="1546" t="s">
        <v>5676</v>
      </c>
      <c r="C48" s="1546"/>
      <c r="D48" s="1546"/>
      <c r="E48" s="1546"/>
      <c r="F48" s="1546"/>
      <c r="G48" s="2275"/>
      <c r="H48" s="3177"/>
      <c r="I48" s="3178"/>
      <c r="J48" s="3179"/>
      <c r="K48" s="2993"/>
      <c r="L48" s="2993"/>
      <c r="M48" s="2993"/>
      <c r="N48" s="2993"/>
      <c r="O48" s="2993">
        <v>24991</v>
      </c>
      <c r="P48" s="3180">
        <f t="shared" si="0"/>
        <v>24991</v>
      </c>
      <c r="Q48" s="1911">
        <v>7</v>
      </c>
    </row>
    <row r="49" spans="1:17">
      <c r="A49" s="2175">
        <v>8</v>
      </c>
      <c r="B49" s="1546" t="s">
        <v>5677</v>
      </c>
      <c r="C49" s="1546"/>
      <c r="D49" s="1546"/>
      <c r="E49" s="1546"/>
      <c r="F49" s="1546"/>
      <c r="G49" s="2275"/>
      <c r="H49" s="3177"/>
      <c r="I49" s="3178"/>
      <c r="J49" s="3179"/>
      <c r="K49" s="2993"/>
      <c r="L49" s="2993"/>
      <c r="M49" s="2993"/>
      <c r="N49" s="2993"/>
      <c r="O49" s="2993">
        <v>2753874</v>
      </c>
      <c r="P49" s="3180">
        <f t="shared" si="0"/>
        <v>2753874</v>
      </c>
      <c r="Q49" s="1911">
        <v>8</v>
      </c>
    </row>
    <row r="50" spans="1:17">
      <c r="A50" s="2175">
        <v>9</v>
      </c>
      <c r="B50" s="1546" t="s">
        <v>5678</v>
      </c>
      <c r="C50" s="1546"/>
      <c r="D50" s="1546"/>
      <c r="E50" s="1546"/>
      <c r="F50" s="1546"/>
      <c r="G50" s="2275"/>
      <c r="H50" s="3177"/>
      <c r="I50" s="3178"/>
      <c r="J50" s="3179"/>
      <c r="K50" s="2993"/>
      <c r="L50" s="2993"/>
      <c r="M50" s="2993"/>
      <c r="N50" s="2993"/>
      <c r="O50" s="2993">
        <v>327360</v>
      </c>
      <c r="P50" s="3180">
        <f t="shared" si="0"/>
        <v>327360</v>
      </c>
      <c r="Q50" s="1911">
        <v>9</v>
      </c>
    </row>
    <row r="51" spans="1:17">
      <c r="A51" s="2175">
        <v>10</v>
      </c>
      <c r="B51" s="1546" t="s">
        <v>5679</v>
      </c>
      <c r="C51" s="1546"/>
      <c r="D51" s="1546"/>
      <c r="E51" s="1546"/>
      <c r="F51" s="1546"/>
      <c r="G51" s="2275"/>
      <c r="H51" s="3177"/>
      <c r="I51" s="3178"/>
      <c r="J51" s="3179"/>
      <c r="K51" s="2993"/>
      <c r="L51" s="2993"/>
      <c r="M51" s="2993"/>
      <c r="N51" s="2993"/>
      <c r="O51" s="2993">
        <v>-43137</v>
      </c>
      <c r="P51" s="3180">
        <f t="shared" si="0"/>
        <v>-43137</v>
      </c>
      <c r="Q51" s="1911">
        <v>10</v>
      </c>
    </row>
    <row r="52" spans="1:17">
      <c r="A52" s="2175">
        <v>11</v>
      </c>
      <c r="B52" s="1546" t="s">
        <v>5680</v>
      </c>
      <c r="C52" s="1546"/>
      <c r="D52" s="1546"/>
      <c r="E52" s="1546"/>
      <c r="F52" s="1546"/>
      <c r="G52" s="2275"/>
      <c r="H52" s="3177"/>
      <c r="I52" s="3178"/>
      <c r="J52" s="3179"/>
      <c r="K52" s="2993"/>
      <c r="L52" s="2993"/>
      <c r="M52" s="2993"/>
      <c r="N52" s="2993"/>
      <c r="O52" s="2993">
        <v>63665</v>
      </c>
      <c r="P52" s="3180">
        <f t="shared" si="0"/>
        <v>63665</v>
      </c>
      <c r="Q52" s="1911">
        <v>11</v>
      </c>
    </row>
    <row r="53" spans="1:17">
      <c r="A53" s="2175">
        <v>12</v>
      </c>
      <c r="B53" s="1546" t="s">
        <v>5681</v>
      </c>
      <c r="C53" s="1546"/>
      <c r="D53" s="1546"/>
      <c r="E53" s="1546"/>
      <c r="F53" s="1546"/>
      <c r="G53" s="2275"/>
      <c r="H53" s="3177"/>
      <c r="I53" s="3178"/>
      <c r="J53" s="3179"/>
      <c r="K53" s="2993"/>
      <c r="L53" s="2993"/>
      <c r="M53" s="2993"/>
      <c r="N53" s="2993"/>
      <c r="O53" s="2993">
        <v>4500</v>
      </c>
      <c r="P53" s="3180">
        <f t="shared" si="0"/>
        <v>4500</v>
      </c>
      <c r="Q53" s="1911">
        <v>12</v>
      </c>
    </row>
    <row r="54" spans="1:17">
      <c r="A54" s="2175">
        <v>13</v>
      </c>
      <c r="B54" s="1546" t="s">
        <v>1192</v>
      </c>
      <c r="C54" s="1546"/>
      <c r="D54" s="1546"/>
      <c r="E54" s="1546"/>
      <c r="F54" s="1546"/>
      <c r="G54" s="2275"/>
      <c r="H54" s="3177"/>
      <c r="I54" s="3178"/>
      <c r="J54" s="3179">
        <f>J120</f>
        <v>1723</v>
      </c>
      <c r="K54" s="2993"/>
      <c r="L54" s="2993"/>
      <c r="M54" s="2993">
        <f>M120</f>
        <v>3912000</v>
      </c>
      <c r="N54" s="2993">
        <f>N120</f>
        <v>60483</v>
      </c>
      <c r="O54" s="2993">
        <f>O120</f>
        <v>7358254</v>
      </c>
      <c r="P54" s="3180">
        <f t="shared" si="0"/>
        <v>11330737</v>
      </c>
      <c r="Q54" s="1911">
        <v>13</v>
      </c>
    </row>
    <row r="55" spans="1:17" ht="15.75" thickBot="1">
      <c r="A55" s="2171">
        <v>14</v>
      </c>
      <c r="B55" s="2278" t="s">
        <v>2338</v>
      </c>
      <c r="C55" s="2279"/>
      <c r="D55" s="2279"/>
      <c r="E55" s="2279"/>
      <c r="F55" s="2279"/>
      <c r="G55" s="2280"/>
      <c r="H55" s="2500"/>
      <c r="I55" s="2704"/>
      <c r="J55" s="2705">
        <f t="shared" ref="J55:P55" si="1">SUM(J42:J54)</f>
        <v>1822469</v>
      </c>
      <c r="K55" s="2281">
        <f t="shared" si="1"/>
        <v>0</v>
      </c>
      <c r="L55" s="2281">
        <f t="shared" si="1"/>
        <v>0</v>
      </c>
      <c r="M55" s="2282">
        <f t="shared" si="1"/>
        <v>38699000</v>
      </c>
      <c r="N55" s="2282">
        <f t="shared" si="1"/>
        <v>56708261</v>
      </c>
      <c r="O55" s="2282">
        <f t="shared" si="1"/>
        <v>21235067</v>
      </c>
      <c r="P55" s="2282">
        <f t="shared" si="1"/>
        <v>116642328</v>
      </c>
      <c r="Q55" s="2283">
        <v>14</v>
      </c>
    </row>
    <row r="56" spans="1:17">
      <c r="A56" s="1579"/>
      <c r="B56" s="1579"/>
      <c r="C56" s="1579"/>
      <c r="D56" s="1579"/>
      <c r="E56" s="1579"/>
      <c r="F56" s="1579"/>
      <c r="G56" s="1893"/>
      <c r="H56" s="1579"/>
      <c r="I56" s="1941"/>
      <c r="J56" s="1941"/>
    </row>
    <row r="57" spans="1:17">
      <c r="A57" s="2767" t="s">
        <v>4679</v>
      </c>
      <c r="B57" s="2641"/>
      <c r="C57" s="2556"/>
      <c r="D57" s="2556"/>
      <c r="E57" s="1579"/>
      <c r="F57" s="1579"/>
      <c r="G57" s="1893"/>
      <c r="H57" s="1579"/>
      <c r="I57" s="2767" t="s">
        <v>4679</v>
      </c>
      <c r="J57" s="2641"/>
      <c r="K57" s="2556"/>
      <c r="L57" s="2556"/>
    </row>
    <row r="58" spans="1:17">
      <c r="A58" s="1579" t="s">
        <v>1979</v>
      </c>
      <c r="B58" s="1579"/>
      <c r="C58" s="1579"/>
      <c r="D58" s="1579"/>
      <c r="E58" s="1579"/>
      <c r="F58" s="1579"/>
      <c r="G58" s="1893"/>
      <c r="H58" s="1579"/>
      <c r="I58" s="2556" t="s">
        <v>1980</v>
      </c>
      <c r="J58" s="2556"/>
      <c r="K58" s="1579"/>
      <c r="L58" s="1579"/>
      <c r="M58" s="1579"/>
      <c r="N58" s="1579"/>
      <c r="O58" s="1579"/>
      <c r="P58" s="1579"/>
      <c r="Q58" s="1579"/>
    </row>
    <row r="59" spans="1:17" ht="18">
      <c r="A59" s="2284" t="s">
        <v>420</v>
      </c>
      <c r="B59" s="2251"/>
      <c r="C59" s="2251"/>
      <c r="D59" s="2251"/>
      <c r="E59" s="2251"/>
      <c r="F59" s="2251"/>
      <c r="G59" s="2264"/>
      <c r="H59" s="2251"/>
      <c r="I59" s="1941"/>
      <c r="J59" s="1941"/>
    </row>
    <row r="60" spans="1:17" ht="15.75">
      <c r="A60" s="2250"/>
      <c r="B60" s="1991"/>
      <c r="G60" s="1891"/>
      <c r="I60" s="1941"/>
      <c r="J60" s="1941"/>
    </row>
    <row r="61" spans="1:17" ht="16.5" thickBot="1">
      <c r="A61" s="2285" t="str">
        <f>'Data Sheet'!$C$25</f>
        <v>Orange &amp; Rockland Utilities, Inc</v>
      </c>
      <c r="B61" s="2250"/>
      <c r="C61" s="2250"/>
      <c r="D61" s="2250"/>
      <c r="E61" s="2286" t="str">
        <f>'Data Sheet'!$C$40</f>
        <v>April 30, 2017</v>
      </c>
      <c r="F61" s="2250"/>
      <c r="G61" s="2287" t="str">
        <f>'Data Sheet'!$C$38</f>
        <v>December 31, 2016</v>
      </c>
      <c r="H61" s="2250"/>
      <c r="I61" s="2698" t="str">
        <f>'Data Sheet'!$C$25</f>
        <v>Orange &amp; Rockland Utilities, Inc</v>
      </c>
      <c r="J61" s="2486"/>
      <c r="K61" s="2250"/>
      <c r="L61" s="2250"/>
      <c r="M61" s="2250"/>
      <c r="N61" s="2250"/>
      <c r="O61" s="2286" t="str">
        <f>'Data Sheet'!$C$40</f>
        <v>April 30, 2017</v>
      </c>
      <c r="P61" s="1586" t="str">
        <f>'Data Sheet'!$C$38</f>
        <v>December 31, 2016</v>
      </c>
    </row>
    <row r="62" spans="1:17">
      <c r="A62" s="2288"/>
      <c r="B62" s="2289"/>
      <c r="C62" s="2289"/>
      <c r="D62" s="2289"/>
      <c r="E62" s="2289"/>
      <c r="F62" s="2289"/>
      <c r="G62" s="2289"/>
      <c r="H62" s="2289"/>
      <c r="I62" s="2480"/>
      <c r="J62" s="2481"/>
      <c r="K62" s="2289"/>
      <c r="L62" s="2289"/>
      <c r="M62" s="2289"/>
      <c r="N62" s="2289"/>
      <c r="O62" s="2289"/>
      <c r="P62" s="2289"/>
      <c r="Q62" s="2290"/>
    </row>
    <row r="63" spans="1:17">
      <c r="A63" s="2021" t="s">
        <v>3700</v>
      </c>
      <c r="B63" s="1579"/>
      <c r="C63" s="1579"/>
      <c r="D63" s="1579"/>
      <c r="E63" s="1579"/>
      <c r="F63" s="1579"/>
      <c r="G63" s="2264"/>
      <c r="H63" s="2264"/>
      <c r="I63" s="2562" t="s">
        <v>3701</v>
      </c>
      <c r="J63" s="2556"/>
      <c r="K63" s="1579"/>
      <c r="L63" s="1579"/>
      <c r="M63" s="1579"/>
      <c r="N63" s="1579"/>
      <c r="O63" s="1579"/>
      <c r="P63" s="1579"/>
      <c r="Q63" s="1544"/>
    </row>
    <row r="64" spans="1:17">
      <c r="A64" s="2021" t="s">
        <v>3702</v>
      </c>
      <c r="B64" s="1579"/>
      <c r="C64" s="1579"/>
      <c r="D64" s="1579"/>
      <c r="E64" s="1579"/>
      <c r="F64" s="1579"/>
      <c r="G64" s="2264"/>
      <c r="H64" s="2264"/>
      <c r="I64" s="2562" t="s">
        <v>3703</v>
      </c>
      <c r="J64" s="2556"/>
      <c r="K64" s="1579"/>
      <c r="L64" s="1579"/>
      <c r="M64" s="1579"/>
      <c r="N64" s="1579"/>
      <c r="O64" s="1579"/>
      <c r="P64" s="1579"/>
      <c r="Q64" s="1544"/>
    </row>
    <row r="65" spans="1:17">
      <c r="A65" s="2291"/>
      <c r="B65" s="2260"/>
      <c r="C65" s="2260"/>
      <c r="D65" s="2260"/>
      <c r="E65" s="2260"/>
      <c r="F65" s="2260"/>
      <c r="G65" s="2260"/>
      <c r="H65" s="2287"/>
      <c r="I65" s="2700"/>
      <c r="J65" s="2491"/>
      <c r="K65" s="2260"/>
      <c r="L65" s="2260"/>
      <c r="M65" s="2260"/>
      <c r="N65" s="2260"/>
      <c r="O65" s="2260"/>
      <c r="P65" s="2260"/>
      <c r="Q65" s="2292"/>
    </row>
    <row r="66" spans="1:17">
      <c r="A66" s="2172"/>
      <c r="B66" s="1580"/>
      <c r="C66" s="2165"/>
      <c r="D66" s="1907"/>
      <c r="E66" s="1907"/>
      <c r="F66" s="3576" t="s">
        <v>4629</v>
      </c>
      <c r="G66" s="3577"/>
      <c r="H66" s="2499" t="s">
        <v>3600</v>
      </c>
      <c r="I66" s="2562" t="s">
        <v>3600</v>
      </c>
      <c r="J66" s="2701"/>
      <c r="K66" s="1820" t="s">
        <v>1966</v>
      </c>
      <c r="L66" s="2271"/>
      <c r="M66" s="1820" t="s">
        <v>1967</v>
      </c>
      <c r="N66" s="1820"/>
      <c r="O66" s="1820"/>
      <c r="P66" s="1820"/>
      <c r="Q66" s="1963"/>
    </row>
    <row r="67" spans="1:17">
      <c r="A67" s="2173"/>
      <c r="B67" s="1984" t="s">
        <v>1968</v>
      </c>
      <c r="C67" s="1543"/>
      <c r="D67" s="1984" t="s">
        <v>1969</v>
      </c>
      <c r="E67" s="1984" t="s">
        <v>3594</v>
      </c>
      <c r="F67" s="1984" t="s">
        <v>3594</v>
      </c>
      <c r="G67" s="2272" t="s">
        <v>3594</v>
      </c>
      <c r="H67" s="2696" t="s">
        <v>4235</v>
      </c>
      <c r="I67" s="2562" t="s">
        <v>4235</v>
      </c>
      <c r="J67" s="2701"/>
      <c r="K67" s="1543" t="s">
        <v>1793</v>
      </c>
      <c r="L67" s="1543"/>
      <c r="M67" s="1984" t="s">
        <v>1970</v>
      </c>
      <c r="N67" s="1984" t="s">
        <v>1971</v>
      </c>
      <c r="O67" s="1558" t="s">
        <v>2337</v>
      </c>
      <c r="P67" s="1815"/>
      <c r="Q67" s="1959"/>
    </row>
    <row r="68" spans="1:17">
      <c r="A68" s="2173"/>
      <c r="B68" s="1984" t="s">
        <v>1972</v>
      </c>
      <c r="C68" s="1984" t="s">
        <v>3596</v>
      </c>
      <c r="D68" s="1984" t="s">
        <v>3597</v>
      </c>
      <c r="E68" s="1984" t="s">
        <v>3598</v>
      </c>
      <c r="F68" s="1984" t="s">
        <v>3599</v>
      </c>
      <c r="G68" s="2272" t="s">
        <v>3599</v>
      </c>
      <c r="H68" s="2696" t="s">
        <v>4237</v>
      </c>
      <c r="I68" s="2562" t="s">
        <v>4239</v>
      </c>
      <c r="J68" s="2701"/>
      <c r="K68" s="1984" t="s">
        <v>3600</v>
      </c>
      <c r="L68" s="1984" t="s">
        <v>3600</v>
      </c>
      <c r="M68" s="1984" t="s">
        <v>532</v>
      </c>
      <c r="N68" s="1984" t="s">
        <v>532</v>
      </c>
      <c r="O68" s="1558" t="s">
        <v>532</v>
      </c>
      <c r="P68" s="1834" t="s">
        <v>1973</v>
      </c>
      <c r="Q68" s="1908" t="s">
        <v>1974</v>
      </c>
    </row>
    <row r="69" spans="1:17">
      <c r="A69" s="2173" t="s">
        <v>1733</v>
      </c>
      <c r="B69" s="1984" t="s">
        <v>1975</v>
      </c>
      <c r="C69" s="1984" t="s">
        <v>3606</v>
      </c>
      <c r="D69" s="1984" t="s">
        <v>3607</v>
      </c>
      <c r="E69" s="1984" t="s">
        <v>1970</v>
      </c>
      <c r="F69" s="1984" t="s">
        <v>3609</v>
      </c>
      <c r="G69" s="2272" t="s">
        <v>3610</v>
      </c>
      <c r="H69" s="2696" t="s">
        <v>4236</v>
      </c>
      <c r="I69" s="2562" t="s">
        <v>4240</v>
      </c>
      <c r="J69" s="2701"/>
      <c r="K69" s="1984" t="s">
        <v>1400</v>
      </c>
      <c r="L69" s="1984" t="s">
        <v>1977</v>
      </c>
      <c r="M69" s="1984" t="s">
        <v>3612</v>
      </c>
      <c r="N69" s="1984" t="s">
        <v>3612</v>
      </c>
      <c r="O69" s="1558" t="s">
        <v>3612</v>
      </c>
      <c r="P69" s="1834" t="s">
        <v>1978</v>
      </c>
      <c r="Q69" s="1908" t="s">
        <v>1736</v>
      </c>
    </row>
    <row r="70" spans="1:17">
      <c r="A70" s="2175" t="s">
        <v>1736</v>
      </c>
      <c r="B70" s="1560" t="s">
        <v>3026</v>
      </c>
      <c r="C70" s="1560" t="s">
        <v>3027</v>
      </c>
      <c r="D70" s="1560" t="s">
        <v>3028</v>
      </c>
      <c r="E70" s="1560" t="s">
        <v>3029</v>
      </c>
      <c r="F70" s="1560" t="s">
        <v>2353</v>
      </c>
      <c r="G70" s="2274" t="s">
        <v>2354</v>
      </c>
      <c r="H70" s="2697" t="s">
        <v>2355</v>
      </c>
      <c r="I70" s="2702"/>
      <c r="J70" s="2607" t="s">
        <v>4238</v>
      </c>
      <c r="K70" s="1560" t="s">
        <v>2356</v>
      </c>
      <c r="L70" s="1560" t="s">
        <v>2357</v>
      </c>
      <c r="M70" s="1560" t="s">
        <v>2358</v>
      </c>
      <c r="N70" s="1560" t="s">
        <v>2359</v>
      </c>
      <c r="O70" s="1561" t="s">
        <v>2360</v>
      </c>
      <c r="P70" s="1910" t="s">
        <v>181</v>
      </c>
      <c r="Q70" s="1911"/>
    </row>
    <row r="71" spans="1:17">
      <c r="A71" s="2175">
        <v>1</v>
      </c>
      <c r="B71" s="1546" t="s">
        <v>5682</v>
      </c>
      <c r="C71" s="1546" t="s">
        <v>1793</v>
      </c>
      <c r="D71" s="1546" t="s">
        <v>1793</v>
      </c>
      <c r="E71" s="1546" t="s">
        <v>1793</v>
      </c>
      <c r="F71" s="1546" t="s">
        <v>1793</v>
      </c>
      <c r="G71" s="2275" t="s">
        <v>1793</v>
      </c>
      <c r="H71" s="1708"/>
      <c r="I71" s="2703" t="s">
        <v>1793</v>
      </c>
      <c r="J71" s="1879">
        <v>800</v>
      </c>
      <c r="K71" s="1873" t="s">
        <v>1793</v>
      </c>
      <c r="L71" s="1873"/>
      <c r="M71" s="1858">
        <v>3912000</v>
      </c>
      <c r="N71" s="1858" t="s">
        <v>1793</v>
      </c>
      <c r="O71" s="1858" t="s">
        <v>1793</v>
      </c>
      <c r="P71" s="2276">
        <f t="shared" ref="P71:P119" si="2">SUM(M71:O71)</f>
        <v>3912000</v>
      </c>
      <c r="Q71" s="1911">
        <v>1</v>
      </c>
    </row>
    <row r="72" spans="1:17">
      <c r="A72" s="2175">
        <v>2</v>
      </c>
      <c r="B72" s="1546" t="s">
        <v>5683</v>
      </c>
      <c r="C72" s="1546"/>
      <c r="D72" s="1546"/>
      <c r="E72" s="1546"/>
      <c r="F72" s="1546"/>
      <c r="G72" s="2275"/>
      <c r="H72" s="1708"/>
      <c r="I72" s="2703"/>
      <c r="J72" s="1879"/>
      <c r="K72" s="1873"/>
      <c r="L72" s="1873"/>
      <c r="M72" s="1873" t="s">
        <v>1793</v>
      </c>
      <c r="N72" s="1873"/>
      <c r="O72" s="1873">
        <v>225884</v>
      </c>
      <c r="P72" s="2277">
        <f t="shared" si="2"/>
        <v>225884</v>
      </c>
      <c r="Q72" s="1911">
        <v>2</v>
      </c>
    </row>
    <row r="73" spans="1:17">
      <c r="A73" s="2175">
        <v>3</v>
      </c>
      <c r="B73" s="1546" t="s">
        <v>5684</v>
      </c>
      <c r="C73" s="1546"/>
      <c r="D73" s="1546"/>
      <c r="E73" s="1546"/>
      <c r="F73" s="1546"/>
      <c r="G73" s="2275"/>
      <c r="H73" s="1708"/>
      <c r="I73" s="2703"/>
      <c r="J73" s="1879"/>
      <c r="K73" s="1873"/>
      <c r="L73" s="1873"/>
      <c r="M73" s="1873"/>
      <c r="N73" s="1873"/>
      <c r="O73" s="1873"/>
      <c r="P73" s="2277">
        <f t="shared" si="2"/>
        <v>0</v>
      </c>
      <c r="Q73" s="1911">
        <v>3</v>
      </c>
    </row>
    <row r="74" spans="1:17">
      <c r="A74" s="2175">
        <v>4</v>
      </c>
      <c r="B74" s="1546" t="s">
        <v>5685</v>
      </c>
      <c r="C74" s="1546"/>
      <c r="D74" s="1546"/>
      <c r="E74" s="1546"/>
      <c r="F74" s="1546"/>
      <c r="G74" s="2275"/>
      <c r="H74" s="1708"/>
      <c r="I74" s="2703"/>
      <c r="J74" s="1879"/>
      <c r="K74" s="1873"/>
      <c r="L74" s="1873"/>
      <c r="M74" s="1873"/>
      <c r="N74" s="1873"/>
      <c r="O74" s="1873">
        <v>2642975</v>
      </c>
      <c r="P74" s="2277">
        <f t="shared" si="2"/>
        <v>2642975</v>
      </c>
      <c r="Q74" s="1911">
        <v>4</v>
      </c>
    </row>
    <row r="75" spans="1:17">
      <c r="A75" s="2175">
        <v>5</v>
      </c>
      <c r="B75" s="1546" t="s">
        <v>5686</v>
      </c>
      <c r="C75" s="1546"/>
      <c r="D75" s="1546"/>
      <c r="E75" s="1546"/>
      <c r="F75" s="1546"/>
      <c r="G75" s="2275"/>
      <c r="H75" s="1708"/>
      <c r="I75" s="2703"/>
      <c r="J75" s="1879">
        <v>395</v>
      </c>
      <c r="K75" s="1873"/>
      <c r="L75" s="1873"/>
      <c r="M75" s="1873"/>
      <c r="N75" s="1873">
        <v>7904</v>
      </c>
      <c r="O75" s="1873"/>
      <c r="P75" s="2277">
        <f t="shared" si="2"/>
        <v>7904</v>
      </c>
      <c r="Q75" s="1911">
        <v>5</v>
      </c>
    </row>
    <row r="76" spans="1:17">
      <c r="A76" s="2175">
        <v>6</v>
      </c>
      <c r="B76" s="1546" t="s">
        <v>5687</v>
      </c>
      <c r="C76" s="1546"/>
      <c r="D76" s="1546"/>
      <c r="E76" s="1546"/>
      <c r="F76" s="1546"/>
      <c r="G76" s="2275"/>
      <c r="H76" s="1708"/>
      <c r="I76" s="2703"/>
      <c r="J76" s="1879">
        <v>528</v>
      </c>
      <c r="K76" s="1873"/>
      <c r="L76" s="1873"/>
      <c r="M76" s="1873"/>
      <c r="N76" s="1873">
        <v>52579</v>
      </c>
      <c r="O76" s="1873"/>
      <c r="P76" s="2277">
        <f t="shared" si="2"/>
        <v>52579</v>
      </c>
      <c r="Q76" s="1911">
        <v>6</v>
      </c>
    </row>
    <row r="77" spans="1:17">
      <c r="A77" s="2175">
        <v>7</v>
      </c>
      <c r="B77" s="1546" t="s">
        <v>5688</v>
      </c>
      <c r="C77" s="1546"/>
      <c r="D77" s="1546"/>
      <c r="E77" s="1546"/>
      <c r="F77" s="1546"/>
      <c r="G77" s="2275"/>
      <c r="H77" s="1708"/>
      <c r="I77" s="2703"/>
      <c r="J77" s="1879"/>
      <c r="K77" s="1873"/>
      <c r="L77" s="1873"/>
      <c r="M77" s="1873"/>
      <c r="N77" s="1873"/>
      <c r="O77" s="1873">
        <v>64393</v>
      </c>
      <c r="P77" s="2277">
        <f t="shared" si="2"/>
        <v>64393</v>
      </c>
      <c r="Q77" s="1911">
        <v>7</v>
      </c>
    </row>
    <row r="78" spans="1:17">
      <c r="A78" s="2175">
        <v>8</v>
      </c>
      <c r="B78" s="1546" t="s">
        <v>5689</v>
      </c>
      <c r="C78" s="1546"/>
      <c r="D78" s="1546"/>
      <c r="E78" s="1546"/>
      <c r="F78" s="1546"/>
      <c r="G78" s="2275"/>
      <c r="H78" s="1708"/>
      <c r="I78" s="2703"/>
      <c r="J78" s="1879"/>
      <c r="K78" s="1873"/>
      <c r="L78" s="1873"/>
      <c r="M78" s="1873"/>
      <c r="N78" s="1873"/>
      <c r="O78" s="1873">
        <v>-48940</v>
      </c>
      <c r="P78" s="2277">
        <f t="shared" si="2"/>
        <v>-48940</v>
      </c>
      <c r="Q78" s="1911">
        <v>8</v>
      </c>
    </row>
    <row r="79" spans="1:17">
      <c r="A79" s="2175">
        <v>9</v>
      </c>
      <c r="B79" s="1546" t="s">
        <v>5690</v>
      </c>
      <c r="C79" s="1546"/>
      <c r="D79" s="1546"/>
      <c r="E79" s="1546"/>
      <c r="F79" s="1546"/>
      <c r="G79" s="2275"/>
      <c r="H79" s="1708"/>
      <c r="I79" s="2703"/>
      <c r="J79" s="1879"/>
      <c r="K79" s="1873"/>
      <c r="L79" s="1873"/>
      <c r="M79" s="1873"/>
      <c r="N79" s="1873"/>
      <c r="O79" s="1873">
        <v>4473942</v>
      </c>
      <c r="P79" s="2277">
        <f t="shared" si="2"/>
        <v>4473942</v>
      </c>
      <c r="Q79" s="1911">
        <v>9</v>
      </c>
    </row>
    <row r="80" spans="1:17">
      <c r="A80" s="2175">
        <v>10</v>
      </c>
      <c r="B80" s="1546"/>
      <c r="C80" s="1546"/>
      <c r="D80" s="1546"/>
      <c r="E80" s="1546"/>
      <c r="F80" s="1546"/>
      <c r="G80" s="2275"/>
      <c r="H80" s="1708"/>
      <c r="I80" s="2703"/>
      <c r="J80" s="1879"/>
      <c r="K80" s="1873"/>
      <c r="L80" s="1873"/>
      <c r="M80" s="1873"/>
      <c r="N80" s="1873"/>
      <c r="O80" s="1873"/>
      <c r="P80" s="2277">
        <f t="shared" si="2"/>
        <v>0</v>
      </c>
      <c r="Q80" s="1911">
        <v>10</v>
      </c>
    </row>
    <row r="81" spans="1:17">
      <c r="A81" s="2175">
        <v>11</v>
      </c>
      <c r="B81" s="1546"/>
      <c r="C81" s="1546"/>
      <c r="D81" s="1546"/>
      <c r="E81" s="1546"/>
      <c r="F81" s="1546"/>
      <c r="G81" s="2275"/>
      <c r="H81" s="1708"/>
      <c r="I81" s="2703"/>
      <c r="J81" s="1879"/>
      <c r="K81" s="1873"/>
      <c r="L81" s="1873"/>
      <c r="M81" s="1873"/>
      <c r="N81" s="1873"/>
      <c r="O81" s="1873"/>
      <c r="P81" s="2277">
        <f t="shared" si="2"/>
        <v>0</v>
      </c>
      <c r="Q81" s="1911">
        <v>11</v>
      </c>
    </row>
    <row r="82" spans="1:17">
      <c r="A82" s="2175">
        <v>12</v>
      </c>
      <c r="B82" s="1546"/>
      <c r="C82" s="1546"/>
      <c r="D82" s="1546"/>
      <c r="E82" s="1546"/>
      <c r="F82" s="1546"/>
      <c r="G82" s="2275"/>
      <c r="H82" s="1708"/>
      <c r="I82" s="2703"/>
      <c r="J82" s="1879"/>
      <c r="K82" s="1873"/>
      <c r="L82" s="1873"/>
      <c r="M82" s="1873"/>
      <c r="N82" s="1873"/>
      <c r="O82" s="1873"/>
      <c r="P82" s="2277">
        <f t="shared" si="2"/>
        <v>0</v>
      </c>
      <c r="Q82" s="1911">
        <v>12</v>
      </c>
    </row>
    <row r="83" spans="1:17">
      <c r="A83" s="2175">
        <v>13</v>
      </c>
      <c r="B83" s="1546"/>
      <c r="C83" s="1546"/>
      <c r="D83" s="1546"/>
      <c r="E83" s="1546"/>
      <c r="F83" s="1546"/>
      <c r="G83" s="2275"/>
      <c r="H83" s="1708"/>
      <c r="I83" s="2703"/>
      <c r="J83" s="1879"/>
      <c r="K83" s="1873"/>
      <c r="L83" s="1873"/>
      <c r="M83" s="1873"/>
      <c r="N83" s="1873"/>
      <c r="O83" s="1873"/>
      <c r="P83" s="2277">
        <f t="shared" si="2"/>
        <v>0</v>
      </c>
      <c r="Q83" s="1911">
        <v>13</v>
      </c>
    </row>
    <row r="84" spans="1:17">
      <c r="A84" s="2175">
        <v>14</v>
      </c>
      <c r="B84" s="1546"/>
      <c r="C84" s="1546"/>
      <c r="D84" s="1546"/>
      <c r="E84" s="1546"/>
      <c r="F84" s="1546"/>
      <c r="G84" s="2275"/>
      <c r="H84" s="1708"/>
      <c r="I84" s="2703"/>
      <c r="J84" s="1879"/>
      <c r="K84" s="1873"/>
      <c r="L84" s="1873"/>
      <c r="M84" s="1873"/>
      <c r="N84" s="1873"/>
      <c r="O84" s="1873"/>
      <c r="P84" s="2277">
        <f t="shared" si="2"/>
        <v>0</v>
      </c>
      <c r="Q84" s="1911">
        <v>14</v>
      </c>
    </row>
    <row r="85" spans="1:17">
      <c r="A85" s="2175">
        <v>15</v>
      </c>
      <c r="B85" s="1546"/>
      <c r="C85" s="1546"/>
      <c r="D85" s="1546"/>
      <c r="E85" s="1546"/>
      <c r="F85" s="1546"/>
      <c r="G85" s="2275"/>
      <c r="H85" s="1708"/>
      <c r="I85" s="2703"/>
      <c r="J85" s="1879"/>
      <c r="K85" s="1873"/>
      <c r="L85" s="1873"/>
      <c r="M85" s="1873"/>
      <c r="N85" s="1873"/>
      <c r="O85" s="1873"/>
      <c r="P85" s="2277">
        <f t="shared" si="2"/>
        <v>0</v>
      </c>
      <c r="Q85" s="1911">
        <v>15</v>
      </c>
    </row>
    <row r="86" spans="1:17">
      <c r="A86" s="2175">
        <v>16</v>
      </c>
      <c r="B86" s="1546"/>
      <c r="C86" s="1546"/>
      <c r="D86" s="1546"/>
      <c r="E86" s="1546"/>
      <c r="F86" s="1546"/>
      <c r="G86" s="2275"/>
      <c r="H86" s="1708"/>
      <c r="I86" s="2703"/>
      <c r="J86" s="1879"/>
      <c r="K86" s="1873"/>
      <c r="L86" s="1873"/>
      <c r="M86" s="1873"/>
      <c r="N86" s="1873"/>
      <c r="O86" s="1873"/>
      <c r="P86" s="2277">
        <f t="shared" si="2"/>
        <v>0</v>
      </c>
      <c r="Q86" s="1911">
        <v>16</v>
      </c>
    </row>
    <row r="87" spans="1:17">
      <c r="A87" s="2175">
        <v>17</v>
      </c>
      <c r="B87" s="1546"/>
      <c r="C87" s="1546"/>
      <c r="D87" s="1546"/>
      <c r="E87" s="1546"/>
      <c r="F87" s="1546"/>
      <c r="G87" s="2275"/>
      <c r="H87" s="1708"/>
      <c r="I87" s="2703"/>
      <c r="J87" s="1879"/>
      <c r="K87" s="1873"/>
      <c r="L87" s="1873"/>
      <c r="M87" s="1873"/>
      <c r="N87" s="1873"/>
      <c r="O87" s="1873"/>
      <c r="P87" s="2277">
        <f t="shared" si="2"/>
        <v>0</v>
      </c>
      <c r="Q87" s="1911">
        <v>17</v>
      </c>
    </row>
    <row r="88" spans="1:17">
      <c r="A88" s="2175">
        <v>18</v>
      </c>
      <c r="B88" s="1546"/>
      <c r="C88" s="1546"/>
      <c r="D88" s="1546"/>
      <c r="E88" s="1546"/>
      <c r="F88" s="1546"/>
      <c r="G88" s="2275"/>
      <c r="H88" s="1708"/>
      <c r="I88" s="2703"/>
      <c r="J88" s="1879"/>
      <c r="K88" s="1873"/>
      <c r="L88" s="1873"/>
      <c r="M88" s="1873"/>
      <c r="N88" s="1873"/>
      <c r="O88" s="1873"/>
      <c r="P88" s="2277">
        <f t="shared" si="2"/>
        <v>0</v>
      </c>
      <c r="Q88" s="1911">
        <v>18</v>
      </c>
    </row>
    <row r="89" spans="1:17">
      <c r="A89" s="2175">
        <v>19</v>
      </c>
      <c r="B89" s="1546"/>
      <c r="C89" s="1546"/>
      <c r="D89" s="1546"/>
      <c r="E89" s="1546"/>
      <c r="F89" s="1546"/>
      <c r="G89" s="2275"/>
      <c r="H89" s="1708"/>
      <c r="I89" s="2703"/>
      <c r="J89" s="1879"/>
      <c r="K89" s="1873"/>
      <c r="L89" s="1873"/>
      <c r="M89" s="1873"/>
      <c r="N89" s="1873"/>
      <c r="O89" s="1873"/>
      <c r="P89" s="2277">
        <f t="shared" si="2"/>
        <v>0</v>
      </c>
      <c r="Q89" s="1911">
        <v>19</v>
      </c>
    </row>
    <row r="90" spans="1:17">
      <c r="A90" s="2175">
        <v>20</v>
      </c>
      <c r="B90" s="1546"/>
      <c r="C90" s="1546"/>
      <c r="D90" s="1546"/>
      <c r="E90" s="1546"/>
      <c r="F90" s="1546"/>
      <c r="G90" s="2275"/>
      <c r="H90" s="1708"/>
      <c r="I90" s="2703"/>
      <c r="J90" s="1879"/>
      <c r="K90" s="1873"/>
      <c r="L90" s="1873"/>
      <c r="M90" s="1873"/>
      <c r="N90" s="1873"/>
      <c r="O90" s="1873"/>
      <c r="P90" s="2277">
        <f t="shared" si="2"/>
        <v>0</v>
      </c>
      <c r="Q90" s="1911">
        <v>20</v>
      </c>
    </row>
    <row r="91" spans="1:17">
      <c r="A91" s="2175">
        <v>21</v>
      </c>
      <c r="B91" s="1546"/>
      <c r="C91" s="1546"/>
      <c r="D91" s="1546"/>
      <c r="E91" s="1546"/>
      <c r="F91" s="1546"/>
      <c r="G91" s="2275"/>
      <c r="H91" s="1708"/>
      <c r="I91" s="2703"/>
      <c r="J91" s="1879"/>
      <c r="K91" s="1873"/>
      <c r="L91" s="1873"/>
      <c r="M91" s="1873"/>
      <c r="N91" s="1873"/>
      <c r="O91" s="1873"/>
      <c r="P91" s="2277">
        <f t="shared" si="2"/>
        <v>0</v>
      </c>
      <c r="Q91" s="1911">
        <v>21</v>
      </c>
    </row>
    <row r="92" spans="1:17">
      <c r="A92" s="2175">
        <v>22</v>
      </c>
      <c r="B92" s="1546"/>
      <c r="C92" s="1546"/>
      <c r="D92" s="1546"/>
      <c r="E92" s="1546"/>
      <c r="F92" s="1546"/>
      <c r="G92" s="2275"/>
      <c r="H92" s="1708"/>
      <c r="I92" s="2703"/>
      <c r="J92" s="1879"/>
      <c r="K92" s="1873"/>
      <c r="L92" s="1873"/>
      <c r="M92" s="1873"/>
      <c r="N92" s="1873"/>
      <c r="O92" s="1873"/>
      <c r="P92" s="2277">
        <f t="shared" si="2"/>
        <v>0</v>
      </c>
      <c r="Q92" s="1911">
        <v>22</v>
      </c>
    </row>
    <row r="93" spans="1:17">
      <c r="A93" s="2175">
        <v>23</v>
      </c>
      <c r="B93" s="1546"/>
      <c r="C93" s="1546"/>
      <c r="D93" s="1546"/>
      <c r="E93" s="1546"/>
      <c r="F93" s="1546"/>
      <c r="G93" s="2275"/>
      <c r="H93" s="1708"/>
      <c r="I93" s="2703"/>
      <c r="J93" s="1879"/>
      <c r="K93" s="1873"/>
      <c r="L93" s="1873"/>
      <c r="M93" s="1873"/>
      <c r="N93" s="1873"/>
      <c r="O93" s="1873"/>
      <c r="P93" s="2277">
        <f t="shared" si="2"/>
        <v>0</v>
      </c>
      <c r="Q93" s="1911">
        <v>23</v>
      </c>
    </row>
    <row r="94" spans="1:17">
      <c r="A94" s="2175">
        <v>24</v>
      </c>
      <c r="B94" s="1546"/>
      <c r="C94" s="1546"/>
      <c r="D94" s="1546"/>
      <c r="E94" s="1546"/>
      <c r="F94" s="1546"/>
      <c r="G94" s="2275"/>
      <c r="H94" s="1708"/>
      <c r="I94" s="2703"/>
      <c r="J94" s="1879"/>
      <c r="K94" s="1873"/>
      <c r="L94" s="1873"/>
      <c r="M94" s="1873"/>
      <c r="N94" s="1873"/>
      <c r="O94" s="1873"/>
      <c r="P94" s="2277">
        <f t="shared" si="2"/>
        <v>0</v>
      </c>
      <c r="Q94" s="1911">
        <v>24</v>
      </c>
    </row>
    <row r="95" spans="1:17">
      <c r="A95" s="2175">
        <v>25</v>
      </c>
      <c r="B95" s="1546"/>
      <c r="C95" s="1546"/>
      <c r="D95" s="1546"/>
      <c r="E95" s="1546"/>
      <c r="F95" s="1546"/>
      <c r="G95" s="2275"/>
      <c r="H95" s="1708"/>
      <c r="I95" s="2703"/>
      <c r="J95" s="1879"/>
      <c r="K95" s="1873"/>
      <c r="L95" s="1873"/>
      <c r="M95" s="1873"/>
      <c r="N95" s="1873"/>
      <c r="O95" s="1873"/>
      <c r="P95" s="2277">
        <f t="shared" si="2"/>
        <v>0</v>
      </c>
      <c r="Q95" s="1911">
        <v>25</v>
      </c>
    </row>
    <row r="96" spans="1:17">
      <c r="A96" s="2175">
        <v>26</v>
      </c>
      <c r="B96" s="1546"/>
      <c r="C96" s="1546"/>
      <c r="D96" s="1546"/>
      <c r="E96" s="1546"/>
      <c r="F96" s="1546"/>
      <c r="G96" s="2275"/>
      <c r="H96" s="1708"/>
      <c r="I96" s="2703"/>
      <c r="J96" s="1879"/>
      <c r="K96" s="1873"/>
      <c r="L96" s="1873"/>
      <c r="M96" s="1873"/>
      <c r="N96" s="1873"/>
      <c r="O96" s="1873"/>
      <c r="P96" s="2277">
        <f t="shared" si="2"/>
        <v>0</v>
      </c>
      <c r="Q96" s="1911">
        <v>26</v>
      </c>
    </row>
    <row r="97" spans="1:17">
      <c r="A97" s="2175">
        <v>27</v>
      </c>
      <c r="B97" s="1546"/>
      <c r="C97" s="1546"/>
      <c r="D97" s="1546"/>
      <c r="E97" s="1546"/>
      <c r="F97" s="1546"/>
      <c r="G97" s="2275"/>
      <c r="H97" s="1708"/>
      <c r="I97" s="2703"/>
      <c r="J97" s="1879"/>
      <c r="K97" s="1873"/>
      <c r="L97" s="1873"/>
      <c r="M97" s="1873"/>
      <c r="N97" s="1873"/>
      <c r="O97" s="1873"/>
      <c r="P97" s="2277">
        <f t="shared" si="2"/>
        <v>0</v>
      </c>
      <c r="Q97" s="1911">
        <v>27</v>
      </c>
    </row>
    <row r="98" spans="1:17">
      <c r="A98" s="2175">
        <v>28</v>
      </c>
      <c r="B98" s="1546"/>
      <c r="C98" s="1546"/>
      <c r="D98" s="1546"/>
      <c r="E98" s="1546"/>
      <c r="F98" s="1546"/>
      <c r="G98" s="2275"/>
      <c r="H98" s="1708"/>
      <c r="I98" s="2703"/>
      <c r="J98" s="1879"/>
      <c r="K98" s="1873"/>
      <c r="L98" s="1873"/>
      <c r="M98" s="1873"/>
      <c r="N98" s="1873"/>
      <c r="O98" s="1873"/>
      <c r="P98" s="2277">
        <f t="shared" si="2"/>
        <v>0</v>
      </c>
      <c r="Q98" s="1911">
        <v>28</v>
      </c>
    </row>
    <row r="99" spans="1:17">
      <c r="A99" s="2175">
        <v>29</v>
      </c>
      <c r="B99" s="1546"/>
      <c r="C99" s="1546"/>
      <c r="D99" s="1546"/>
      <c r="E99" s="1546"/>
      <c r="F99" s="1546"/>
      <c r="G99" s="2275"/>
      <c r="H99" s="1708"/>
      <c r="I99" s="2703"/>
      <c r="J99" s="1879"/>
      <c r="K99" s="1873"/>
      <c r="L99" s="1873"/>
      <c r="M99" s="1873"/>
      <c r="N99" s="1873"/>
      <c r="O99" s="1873"/>
      <c r="P99" s="2277">
        <f t="shared" si="2"/>
        <v>0</v>
      </c>
      <c r="Q99" s="1911">
        <v>29</v>
      </c>
    </row>
    <row r="100" spans="1:17">
      <c r="A100" s="2175">
        <v>30</v>
      </c>
      <c r="B100" s="1546"/>
      <c r="C100" s="1546"/>
      <c r="D100" s="1546"/>
      <c r="E100" s="1546"/>
      <c r="F100" s="1546"/>
      <c r="G100" s="2275"/>
      <c r="H100" s="1708"/>
      <c r="I100" s="2703"/>
      <c r="J100" s="1879"/>
      <c r="K100" s="1873"/>
      <c r="L100" s="1873"/>
      <c r="M100" s="1873"/>
      <c r="N100" s="1873"/>
      <c r="O100" s="1873"/>
      <c r="P100" s="2277">
        <f t="shared" si="2"/>
        <v>0</v>
      </c>
      <c r="Q100" s="1911">
        <v>30</v>
      </c>
    </row>
    <row r="101" spans="1:17">
      <c r="A101" s="2175">
        <v>31</v>
      </c>
      <c r="B101" s="1546"/>
      <c r="C101" s="1546"/>
      <c r="D101" s="1546"/>
      <c r="E101" s="1546"/>
      <c r="F101" s="1546"/>
      <c r="G101" s="2275"/>
      <c r="H101" s="1708"/>
      <c r="I101" s="2703"/>
      <c r="J101" s="1879"/>
      <c r="K101" s="1873"/>
      <c r="L101" s="1873"/>
      <c r="M101" s="1873"/>
      <c r="N101" s="1873"/>
      <c r="O101" s="1873"/>
      <c r="P101" s="2277">
        <f t="shared" si="2"/>
        <v>0</v>
      </c>
      <c r="Q101" s="1911">
        <v>31</v>
      </c>
    </row>
    <row r="102" spans="1:17">
      <c r="A102" s="2175">
        <v>32</v>
      </c>
      <c r="B102" s="1546"/>
      <c r="C102" s="1546"/>
      <c r="D102" s="1546"/>
      <c r="E102" s="1546"/>
      <c r="F102" s="1546"/>
      <c r="G102" s="2275"/>
      <c r="H102" s="1708"/>
      <c r="I102" s="2703"/>
      <c r="J102" s="1879"/>
      <c r="K102" s="1873"/>
      <c r="L102" s="1873"/>
      <c r="M102" s="1873"/>
      <c r="N102" s="1873"/>
      <c r="O102" s="1873"/>
      <c r="P102" s="2277">
        <f t="shared" si="2"/>
        <v>0</v>
      </c>
      <c r="Q102" s="1911">
        <v>32</v>
      </c>
    </row>
    <row r="103" spans="1:17">
      <c r="A103" s="2175">
        <v>33</v>
      </c>
      <c r="B103" s="1546"/>
      <c r="C103" s="1546"/>
      <c r="D103" s="1546"/>
      <c r="E103" s="1546"/>
      <c r="F103" s="1546"/>
      <c r="G103" s="2275"/>
      <c r="H103" s="1708"/>
      <c r="I103" s="2703"/>
      <c r="J103" s="1879"/>
      <c r="K103" s="1873"/>
      <c r="L103" s="1873"/>
      <c r="M103" s="1873"/>
      <c r="N103" s="1873"/>
      <c r="O103" s="1873"/>
      <c r="P103" s="2277">
        <f t="shared" si="2"/>
        <v>0</v>
      </c>
      <c r="Q103" s="1911">
        <v>33</v>
      </c>
    </row>
    <row r="104" spans="1:17">
      <c r="A104" s="2175">
        <v>34</v>
      </c>
      <c r="B104" s="1546"/>
      <c r="C104" s="1546"/>
      <c r="D104" s="1546"/>
      <c r="E104" s="1546"/>
      <c r="F104" s="1546"/>
      <c r="G104" s="2275"/>
      <c r="H104" s="1708"/>
      <c r="I104" s="2703"/>
      <c r="J104" s="1879"/>
      <c r="K104" s="1873"/>
      <c r="L104" s="1873"/>
      <c r="M104" s="1873"/>
      <c r="N104" s="1873"/>
      <c r="O104" s="1873"/>
      <c r="P104" s="2277">
        <f t="shared" si="2"/>
        <v>0</v>
      </c>
      <c r="Q104" s="1911">
        <v>34</v>
      </c>
    </row>
    <row r="105" spans="1:17">
      <c r="A105" s="2175">
        <v>35</v>
      </c>
      <c r="B105" s="1546"/>
      <c r="C105" s="1546"/>
      <c r="D105" s="1546"/>
      <c r="E105" s="1546"/>
      <c r="F105" s="1546"/>
      <c r="G105" s="2275"/>
      <c r="H105" s="1708"/>
      <c r="I105" s="2703"/>
      <c r="J105" s="1879"/>
      <c r="K105" s="1873"/>
      <c r="L105" s="1873"/>
      <c r="M105" s="1873"/>
      <c r="N105" s="1873"/>
      <c r="O105" s="1873"/>
      <c r="P105" s="2277">
        <f t="shared" si="2"/>
        <v>0</v>
      </c>
      <c r="Q105" s="1911">
        <v>35</v>
      </c>
    </row>
    <row r="106" spans="1:17">
      <c r="A106" s="2175">
        <v>36</v>
      </c>
      <c r="B106" s="1546"/>
      <c r="C106" s="1546"/>
      <c r="D106" s="1546"/>
      <c r="E106" s="1546"/>
      <c r="F106" s="1546"/>
      <c r="G106" s="2275"/>
      <c r="H106" s="1708"/>
      <c r="I106" s="2703"/>
      <c r="J106" s="1879"/>
      <c r="K106" s="1873"/>
      <c r="L106" s="1873"/>
      <c r="M106" s="1873"/>
      <c r="N106" s="1873"/>
      <c r="O106" s="1873"/>
      <c r="P106" s="2277">
        <f t="shared" si="2"/>
        <v>0</v>
      </c>
      <c r="Q106" s="1911">
        <v>36</v>
      </c>
    </row>
    <row r="107" spans="1:17">
      <c r="A107" s="2175">
        <v>37</v>
      </c>
      <c r="B107" s="1546"/>
      <c r="C107" s="1546"/>
      <c r="D107" s="1546"/>
      <c r="E107" s="1546"/>
      <c r="F107" s="1546"/>
      <c r="G107" s="2275"/>
      <c r="H107" s="1708"/>
      <c r="I107" s="2703"/>
      <c r="J107" s="1879"/>
      <c r="K107" s="1873"/>
      <c r="L107" s="1873"/>
      <c r="M107" s="1873"/>
      <c r="N107" s="1873"/>
      <c r="O107" s="1873"/>
      <c r="P107" s="2277">
        <f t="shared" si="2"/>
        <v>0</v>
      </c>
      <c r="Q107" s="1911">
        <v>37</v>
      </c>
    </row>
    <row r="108" spans="1:17">
      <c r="A108" s="2175">
        <v>38</v>
      </c>
      <c r="B108" s="1546"/>
      <c r="C108" s="1546"/>
      <c r="D108" s="1546"/>
      <c r="E108" s="1546"/>
      <c r="F108" s="1546"/>
      <c r="G108" s="2275"/>
      <c r="H108" s="1708"/>
      <c r="I108" s="2703"/>
      <c r="J108" s="1879"/>
      <c r="K108" s="1873"/>
      <c r="L108" s="1873"/>
      <c r="M108" s="1873"/>
      <c r="N108" s="1873"/>
      <c r="O108" s="1873"/>
      <c r="P108" s="2277">
        <f t="shared" si="2"/>
        <v>0</v>
      </c>
      <c r="Q108" s="1911">
        <v>38</v>
      </c>
    </row>
    <row r="109" spans="1:17">
      <c r="A109" s="2175">
        <v>39</v>
      </c>
      <c r="B109" s="1546"/>
      <c r="C109" s="1546"/>
      <c r="D109" s="1546"/>
      <c r="E109" s="1546"/>
      <c r="F109" s="1546"/>
      <c r="G109" s="2275"/>
      <c r="H109" s="1708"/>
      <c r="I109" s="2703"/>
      <c r="J109" s="1879"/>
      <c r="K109" s="1873"/>
      <c r="L109" s="1873"/>
      <c r="M109" s="1873"/>
      <c r="N109" s="1873"/>
      <c r="O109" s="1873"/>
      <c r="P109" s="2277">
        <f t="shared" si="2"/>
        <v>0</v>
      </c>
      <c r="Q109" s="1911">
        <v>39</v>
      </c>
    </row>
    <row r="110" spans="1:17">
      <c r="A110" s="2175">
        <v>40</v>
      </c>
      <c r="B110" s="1546"/>
      <c r="C110" s="1546"/>
      <c r="D110" s="1546"/>
      <c r="E110" s="1546"/>
      <c r="F110" s="1546"/>
      <c r="G110" s="2275"/>
      <c r="H110" s="1708"/>
      <c r="I110" s="2703"/>
      <c r="J110" s="1879"/>
      <c r="K110" s="1873"/>
      <c r="L110" s="1873"/>
      <c r="M110" s="1873"/>
      <c r="N110" s="1873"/>
      <c r="O110" s="1873"/>
      <c r="P110" s="2277">
        <f t="shared" si="2"/>
        <v>0</v>
      </c>
      <c r="Q110" s="1911">
        <v>40</v>
      </c>
    </row>
    <row r="111" spans="1:17">
      <c r="A111" s="2175">
        <v>41</v>
      </c>
      <c r="B111" s="1546"/>
      <c r="C111" s="1546"/>
      <c r="D111" s="1546"/>
      <c r="E111" s="1546"/>
      <c r="F111" s="1546"/>
      <c r="G111" s="2275"/>
      <c r="H111" s="1708"/>
      <c r="I111" s="2703"/>
      <c r="J111" s="1879"/>
      <c r="K111" s="1873"/>
      <c r="L111" s="1873"/>
      <c r="M111" s="1873"/>
      <c r="N111" s="1873"/>
      <c r="O111" s="1873"/>
      <c r="P111" s="2277">
        <f t="shared" si="2"/>
        <v>0</v>
      </c>
      <c r="Q111" s="1911">
        <v>41</v>
      </c>
    </row>
    <row r="112" spans="1:17">
      <c r="A112" s="2175">
        <v>42</v>
      </c>
      <c r="B112" s="1546"/>
      <c r="C112" s="1546"/>
      <c r="D112" s="1546"/>
      <c r="E112" s="1546"/>
      <c r="F112" s="1546"/>
      <c r="G112" s="2275"/>
      <c r="H112" s="1708"/>
      <c r="I112" s="2703"/>
      <c r="J112" s="1879"/>
      <c r="K112" s="1873"/>
      <c r="L112" s="1873"/>
      <c r="M112" s="1873"/>
      <c r="N112" s="1873"/>
      <c r="O112" s="1873"/>
      <c r="P112" s="2277">
        <f t="shared" si="2"/>
        <v>0</v>
      </c>
      <c r="Q112" s="1911">
        <v>42</v>
      </c>
    </row>
    <row r="113" spans="1:17">
      <c r="A113" s="2175">
        <v>43</v>
      </c>
      <c r="B113" s="1546"/>
      <c r="C113" s="1546"/>
      <c r="D113" s="1546"/>
      <c r="E113" s="1546"/>
      <c r="F113" s="1546"/>
      <c r="G113" s="2275"/>
      <c r="H113" s="1708"/>
      <c r="I113" s="2703"/>
      <c r="J113" s="1879"/>
      <c r="K113" s="1873"/>
      <c r="L113" s="1873"/>
      <c r="M113" s="1873"/>
      <c r="N113" s="1873"/>
      <c r="O113" s="1873"/>
      <c r="P113" s="2277">
        <f t="shared" si="2"/>
        <v>0</v>
      </c>
      <c r="Q113" s="1911">
        <v>43</v>
      </c>
    </row>
    <row r="114" spans="1:17">
      <c r="A114" s="2175">
        <v>44</v>
      </c>
      <c r="B114" s="1546"/>
      <c r="C114" s="1546"/>
      <c r="D114" s="1546"/>
      <c r="E114" s="1546"/>
      <c r="F114" s="1546"/>
      <c r="G114" s="2275"/>
      <c r="H114" s="1708"/>
      <c r="I114" s="2703"/>
      <c r="J114" s="1879"/>
      <c r="K114" s="1873"/>
      <c r="L114" s="1873"/>
      <c r="M114" s="1873"/>
      <c r="N114" s="1873"/>
      <c r="O114" s="1873"/>
      <c r="P114" s="2277">
        <f t="shared" si="2"/>
        <v>0</v>
      </c>
      <c r="Q114" s="1911">
        <v>44</v>
      </c>
    </row>
    <row r="115" spans="1:17">
      <c r="A115" s="2175">
        <v>45</v>
      </c>
      <c r="B115" s="1546"/>
      <c r="C115" s="1546"/>
      <c r="D115" s="1546"/>
      <c r="E115" s="1546"/>
      <c r="F115" s="1546"/>
      <c r="G115" s="2275"/>
      <c r="H115" s="1708"/>
      <c r="I115" s="2703"/>
      <c r="J115" s="1879"/>
      <c r="K115" s="1873"/>
      <c r="L115" s="1873"/>
      <c r="M115" s="1873"/>
      <c r="N115" s="1873"/>
      <c r="O115" s="1873"/>
      <c r="P115" s="2277">
        <f t="shared" si="2"/>
        <v>0</v>
      </c>
      <c r="Q115" s="1911">
        <v>45</v>
      </c>
    </row>
    <row r="116" spans="1:17">
      <c r="A116" s="2175">
        <v>46</v>
      </c>
      <c r="B116" s="1546"/>
      <c r="C116" s="1546"/>
      <c r="D116" s="1546"/>
      <c r="E116" s="1546"/>
      <c r="F116" s="1546"/>
      <c r="G116" s="2275"/>
      <c r="H116" s="1708"/>
      <c r="I116" s="2703"/>
      <c r="J116" s="1879"/>
      <c r="K116" s="1873"/>
      <c r="L116" s="1873"/>
      <c r="M116" s="1873"/>
      <c r="N116" s="1873"/>
      <c r="O116" s="1873"/>
      <c r="P116" s="2277">
        <f t="shared" si="2"/>
        <v>0</v>
      </c>
      <c r="Q116" s="1911">
        <v>46</v>
      </c>
    </row>
    <row r="117" spans="1:17">
      <c r="A117" s="2175">
        <v>47</v>
      </c>
      <c r="B117" s="1546"/>
      <c r="C117" s="1546"/>
      <c r="D117" s="1546"/>
      <c r="E117" s="1546"/>
      <c r="F117" s="1546"/>
      <c r="G117" s="2275"/>
      <c r="H117" s="1708"/>
      <c r="I117" s="2703"/>
      <c r="J117" s="1879"/>
      <c r="K117" s="1873"/>
      <c r="L117" s="1873"/>
      <c r="M117" s="1873"/>
      <c r="N117" s="1873"/>
      <c r="O117" s="1873"/>
      <c r="P117" s="2277">
        <f t="shared" si="2"/>
        <v>0</v>
      </c>
      <c r="Q117" s="1911">
        <v>47</v>
      </c>
    </row>
    <row r="118" spans="1:17">
      <c r="A118" s="2175">
        <v>48</v>
      </c>
      <c r="B118" s="1546"/>
      <c r="C118" s="1546"/>
      <c r="D118" s="1546"/>
      <c r="E118" s="1546"/>
      <c r="F118" s="1546"/>
      <c r="G118" s="2275"/>
      <c r="H118" s="1708"/>
      <c r="I118" s="2703"/>
      <c r="J118" s="1879"/>
      <c r="K118" s="1873"/>
      <c r="L118" s="1873"/>
      <c r="M118" s="1873"/>
      <c r="N118" s="1873"/>
      <c r="O118" s="1873"/>
      <c r="P118" s="2277">
        <f t="shared" si="2"/>
        <v>0</v>
      </c>
      <c r="Q118" s="1911">
        <v>48</v>
      </c>
    </row>
    <row r="119" spans="1:17">
      <c r="A119" s="2175">
        <v>49</v>
      </c>
      <c r="B119" s="1546"/>
      <c r="C119" s="1546"/>
      <c r="D119" s="1546"/>
      <c r="E119" s="1546"/>
      <c r="F119" s="1546"/>
      <c r="G119" s="2275"/>
      <c r="H119" s="1708"/>
      <c r="I119" s="2703"/>
      <c r="J119" s="1879"/>
      <c r="K119" s="1873"/>
      <c r="L119" s="1873"/>
      <c r="M119" s="1873"/>
      <c r="N119" s="1873"/>
      <c r="O119" s="1873"/>
      <c r="P119" s="2277">
        <f t="shared" si="2"/>
        <v>0</v>
      </c>
      <c r="Q119" s="1911">
        <v>49</v>
      </c>
    </row>
    <row r="120" spans="1:17" ht="15.75" thickBot="1">
      <c r="A120" s="2171">
        <v>50</v>
      </c>
      <c r="B120" s="2278" t="s">
        <v>2338</v>
      </c>
      <c r="C120" s="2293"/>
      <c r="D120" s="2293"/>
      <c r="E120" s="2293"/>
      <c r="F120" s="2293"/>
      <c r="G120" s="2294"/>
      <c r="H120" s="2295"/>
      <c r="I120" s="2704"/>
      <c r="J120" s="2705">
        <f t="shared" ref="J120:P120" si="3">SUM(J71:J119)</f>
        <v>1723</v>
      </c>
      <c r="K120" s="2281">
        <f t="shared" si="3"/>
        <v>0</v>
      </c>
      <c r="L120" s="2281">
        <f t="shared" si="3"/>
        <v>0</v>
      </c>
      <c r="M120" s="2282">
        <f t="shared" si="3"/>
        <v>3912000</v>
      </c>
      <c r="N120" s="2282">
        <f t="shared" si="3"/>
        <v>60483</v>
      </c>
      <c r="O120" s="2282">
        <f t="shared" si="3"/>
        <v>7358254</v>
      </c>
      <c r="P120" s="2282">
        <f t="shared" si="3"/>
        <v>11330737</v>
      </c>
      <c r="Q120" s="2283">
        <v>50</v>
      </c>
    </row>
    <row r="121" spans="1:17">
      <c r="A121" s="1833"/>
      <c r="B121" s="1833"/>
      <c r="C121" s="2296"/>
      <c r="D121" s="2296"/>
      <c r="E121" s="2296"/>
      <c r="F121" s="2296"/>
      <c r="G121" s="2296"/>
      <c r="H121" s="2296"/>
      <c r="I121" s="2246"/>
      <c r="J121" s="2246"/>
      <c r="K121" s="1890"/>
      <c r="L121" s="1890"/>
      <c r="M121" s="2297"/>
      <c r="N121" s="2297"/>
      <c r="O121" s="2297"/>
      <c r="P121" s="2297"/>
      <c r="Q121" s="1833"/>
    </row>
    <row r="122" spans="1:17">
      <c r="A122" s="2767" t="s">
        <v>4679</v>
      </c>
      <c r="B122" s="2641"/>
      <c r="C122" s="2556"/>
      <c r="D122" s="2556"/>
      <c r="E122" s="2250"/>
      <c r="F122" s="2250"/>
      <c r="G122" s="2287"/>
      <c r="H122" s="2250"/>
      <c r="I122" s="2767" t="s">
        <v>4679</v>
      </c>
      <c r="J122" s="2641"/>
      <c r="K122" s="2556"/>
      <c r="L122" s="2556"/>
      <c r="M122" s="2250"/>
      <c r="N122" s="2298"/>
    </row>
    <row r="123" spans="1:17">
      <c r="A123" s="1579" t="s">
        <v>1981</v>
      </c>
      <c r="B123" s="1579"/>
      <c r="C123" s="1579"/>
      <c r="D123" s="1579"/>
      <c r="E123" s="1579"/>
      <c r="F123" s="1579"/>
      <c r="G123" s="1893"/>
      <c r="H123" s="1579"/>
      <c r="I123" s="2556" t="s">
        <v>1982</v>
      </c>
      <c r="J123" s="2556"/>
      <c r="K123" s="1579"/>
      <c r="L123" s="1579"/>
      <c r="M123" s="1579"/>
      <c r="N123" s="1579"/>
      <c r="O123" s="1579"/>
      <c r="P123" s="1579"/>
      <c r="Q123" s="1579"/>
    </row>
    <row r="124" spans="1:17" ht="16.5" thickBot="1">
      <c r="A124" s="2285" t="str">
        <f>'Data Sheet'!$C$25</f>
        <v>Orange &amp; Rockland Utilities, Inc</v>
      </c>
      <c r="B124" s="2250"/>
      <c r="C124" s="2250"/>
      <c r="D124" s="2250"/>
      <c r="E124" s="2286" t="str">
        <f>'Data Sheet'!$C$40</f>
        <v>April 30, 2017</v>
      </c>
      <c r="F124" s="2250"/>
      <c r="G124" s="2287" t="str">
        <f>'Data Sheet'!$C$38</f>
        <v>December 31, 2016</v>
      </c>
      <c r="H124" s="2250"/>
      <c r="I124" s="2698" t="str">
        <f>'Data Sheet'!$C$25</f>
        <v>Orange &amp; Rockland Utilities, Inc</v>
      </c>
      <c r="J124" s="2486"/>
      <c r="K124" s="2250"/>
      <c r="L124" s="2250"/>
      <c r="M124" s="2250"/>
      <c r="N124" s="2250"/>
      <c r="O124" s="2286" t="str">
        <f>'Data Sheet'!$C$40</f>
        <v>April 30, 2017</v>
      </c>
      <c r="P124" s="1586" t="str">
        <f>'Data Sheet'!$C$38</f>
        <v>December 31, 2016</v>
      </c>
    </row>
    <row r="125" spans="1:17">
      <c r="A125" s="2288"/>
      <c r="B125" s="2289"/>
      <c r="C125" s="2289"/>
      <c r="D125" s="2289"/>
      <c r="E125" s="2289"/>
      <c r="F125" s="2289"/>
      <c r="G125" s="2289"/>
      <c r="H125" s="2289"/>
      <c r="I125" s="2480"/>
      <c r="J125" s="2481"/>
      <c r="K125" s="2289"/>
      <c r="L125" s="2289"/>
      <c r="M125" s="2289"/>
      <c r="N125" s="2289"/>
      <c r="O125" s="2289"/>
      <c r="P125" s="2289"/>
      <c r="Q125" s="2290"/>
    </row>
    <row r="126" spans="1:17">
      <c r="A126" s="2021" t="s">
        <v>3700</v>
      </c>
      <c r="B126" s="1579"/>
      <c r="C126" s="1579"/>
      <c r="D126" s="1579"/>
      <c r="E126" s="1579"/>
      <c r="F126" s="1579"/>
      <c r="G126" s="2264"/>
      <c r="H126" s="2264"/>
      <c r="I126" s="2562" t="s">
        <v>3701</v>
      </c>
      <c r="J126" s="2556"/>
      <c r="K126" s="1579"/>
      <c r="L126" s="1579"/>
      <c r="M126" s="1579"/>
      <c r="N126" s="1579"/>
      <c r="O126" s="1579"/>
      <c r="P126" s="1579"/>
      <c r="Q126" s="1544"/>
    </row>
    <row r="127" spans="1:17">
      <c r="A127" s="2021" t="s">
        <v>3702</v>
      </c>
      <c r="B127" s="1579"/>
      <c r="C127" s="1579"/>
      <c r="D127" s="1579"/>
      <c r="E127" s="1579"/>
      <c r="F127" s="1579"/>
      <c r="G127" s="2264"/>
      <c r="H127" s="2264"/>
      <c r="I127" s="2562" t="s">
        <v>3703</v>
      </c>
      <c r="J127" s="2556"/>
      <c r="K127" s="1579"/>
      <c r="L127" s="1579"/>
      <c r="M127" s="1579"/>
      <c r="N127" s="1579"/>
      <c r="O127" s="1579"/>
      <c r="P127" s="1579"/>
      <c r="Q127" s="1544"/>
    </row>
    <row r="128" spans="1:17">
      <c r="A128" s="2291"/>
      <c r="B128" s="2260"/>
      <c r="C128" s="2260"/>
      <c r="D128" s="2260"/>
      <c r="E128" s="2260"/>
      <c r="F128" s="2260"/>
      <c r="G128" s="2260"/>
      <c r="H128" s="2287"/>
      <c r="I128" s="2700"/>
      <c r="J128" s="2491"/>
      <c r="K128" s="2260"/>
      <c r="L128" s="2260"/>
      <c r="M128" s="2260"/>
      <c r="N128" s="2260"/>
      <c r="O128" s="2260"/>
      <c r="P128" s="2260"/>
      <c r="Q128" s="2292"/>
    </row>
    <row r="129" spans="1:17">
      <c r="A129" s="2172"/>
      <c r="B129" s="1580"/>
      <c r="C129" s="2165"/>
      <c r="D129" s="1907"/>
      <c r="E129" s="1907"/>
      <c r="F129" s="3576" t="s">
        <v>4629</v>
      </c>
      <c r="G129" s="3577"/>
      <c r="H129" s="2499" t="s">
        <v>3600</v>
      </c>
      <c r="I129" s="2562" t="s">
        <v>3600</v>
      </c>
      <c r="J129" s="2701"/>
      <c r="K129" s="1820" t="s">
        <v>1966</v>
      </c>
      <c r="L129" s="2271"/>
      <c r="M129" s="1820" t="s">
        <v>1967</v>
      </c>
      <c r="N129" s="1820"/>
      <c r="O129" s="1820"/>
      <c r="P129" s="1820"/>
      <c r="Q129" s="1963"/>
    </row>
    <row r="130" spans="1:17">
      <c r="A130" s="2173"/>
      <c r="B130" s="1984" t="s">
        <v>1968</v>
      </c>
      <c r="C130" s="1543"/>
      <c r="D130" s="1984" t="s">
        <v>1969</v>
      </c>
      <c r="E130" s="1984" t="s">
        <v>3594</v>
      </c>
      <c r="F130" s="1984" t="s">
        <v>3594</v>
      </c>
      <c r="G130" s="2272" t="s">
        <v>3594</v>
      </c>
      <c r="H130" s="2696" t="s">
        <v>4235</v>
      </c>
      <c r="I130" s="2562" t="s">
        <v>4235</v>
      </c>
      <c r="J130" s="2701"/>
      <c r="K130" s="1543" t="s">
        <v>1793</v>
      </c>
      <c r="L130" s="1543"/>
      <c r="M130" s="1984" t="s">
        <v>1970</v>
      </c>
      <c r="N130" s="1984" t="s">
        <v>1971</v>
      </c>
      <c r="O130" s="1558" t="s">
        <v>2337</v>
      </c>
      <c r="P130" s="1815"/>
      <c r="Q130" s="1959"/>
    </row>
    <row r="131" spans="1:17">
      <c r="A131" s="2173"/>
      <c r="B131" s="1984" t="s">
        <v>1972</v>
      </c>
      <c r="C131" s="1984" t="s">
        <v>3596</v>
      </c>
      <c r="D131" s="1984" t="s">
        <v>3597</v>
      </c>
      <c r="E131" s="1984" t="s">
        <v>3598</v>
      </c>
      <c r="F131" s="1984" t="s">
        <v>3599</v>
      </c>
      <c r="G131" s="2272" t="s">
        <v>3599</v>
      </c>
      <c r="H131" s="2696" t="s">
        <v>4237</v>
      </c>
      <c r="I131" s="2562" t="s">
        <v>4239</v>
      </c>
      <c r="J131" s="2701"/>
      <c r="K131" s="1984" t="s">
        <v>3600</v>
      </c>
      <c r="L131" s="1984" t="s">
        <v>3600</v>
      </c>
      <c r="M131" s="1984" t="s">
        <v>532</v>
      </c>
      <c r="N131" s="1984" t="s">
        <v>532</v>
      </c>
      <c r="O131" s="1558" t="s">
        <v>532</v>
      </c>
      <c r="P131" s="1834" t="s">
        <v>1973</v>
      </c>
      <c r="Q131" s="1908" t="s">
        <v>1974</v>
      </c>
    </row>
    <row r="132" spans="1:17">
      <c r="A132" s="2173" t="s">
        <v>1733</v>
      </c>
      <c r="B132" s="1984" t="s">
        <v>1975</v>
      </c>
      <c r="C132" s="1984" t="s">
        <v>3606</v>
      </c>
      <c r="D132" s="1984" t="s">
        <v>3607</v>
      </c>
      <c r="E132" s="1984" t="s">
        <v>1970</v>
      </c>
      <c r="F132" s="1984" t="s">
        <v>3609</v>
      </c>
      <c r="G132" s="2272" t="s">
        <v>3610</v>
      </c>
      <c r="H132" s="2696" t="s">
        <v>4236</v>
      </c>
      <c r="I132" s="2562" t="s">
        <v>4240</v>
      </c>
      <c r="J132" s="2701"/>
      <c r="K132" s="1984" t="s">
        <v>1400</v>
      </c>
      <c r="L132" s="1984" t="s">
        <v>1977</v>
      </c>
      <c r="M132" s="1984" t="s">
        <v>3612</v>
      </c>
      <c r="N132" s="1984" t="s">
        <v>3612</v>
      </c>
      <c r="O132" s="1558" t="s">
        <v>3612</v>
      </c>
      <c r="P132" s="1834" t="s">
        <v>1978</v>
      </c>
      <c r="Q132" s="1908" t="s">
        <v>1736</v>
      </c>
    </row>
    <row r="133" spans="1:17">
      <c r="A133" s="2175" t="s">
        <v>1736</v>
      </c>
      <c r="B133" s="1560" t="s">
        <v>3026</v>
      </c>
      <c r="C133" s="1560" t="s">
        <v>3027</v>
      </c>
      <c r="D133" s="1560" t="s">
        <v>3028</v>
      </c>
      <c r="E133" s="1560" t="s">
        <v>3029</v>
      </c>
      <c r="F133" s="1560" t="s">
        <v>2353</v>
      </c>
      <c r="G133" s="2274" t="s">
        <v>2354</v>
      </c>
      <c r="H133" s="2697" t="s">
        <v>2355</v>
      </c>
      <c r="I133" s="2702"/>
      <c r="J133" s="2607" t="s">
        <v>4238</v>
      </c>
      <c r="K133" s="1560" t="s">
        <v>2356</v>
      </c>
      <c r="L133" s="1560" t="s">
        <v>2357</v>
      </c>
      <c r="M133" s="1560" t="s">
        <v>2358</v>
      </c>
      <c r="N133" s="1560" t="s">
        <v>2359</v>
      </c>
      <c r="O133" s="1561" t="s">
        <v>2360</v>
      </c>
      <c r="P133" s="1910" t="s">
        <v>181</v>
      </c>
      <c r="Q133" s="1911"/>
    </row>
    <row r="134" spans="1:17">
      <c r="A134" s="2175">
        <v>1</v>
      </c>
      <c r="B134" s="1546" t="s">
        <v>1793</v>
      </c>
      <c r="C134" s="1546" t="s">
        <v>1793</v>
      </c>
      <c r="D134" s="1546" t="s">
        <v>1793</v>
      </c>
      <c r="E134" s="1546" t="s">
        <v>1793</v>
      </c>
      <c r="F134" s="1546" t="s">
        <v>1793</v>
      </c>
      <c r="G134" s="2275" t="s">
        <v>1793</v>
      </c>
      <c r="H134" s="1708"/>
      <c r="I134" s="2703" t="s">
        <v>1793</v>
      </c>
      <c r="J134" s="1879"/>
      <c r="K134" s="1873" t="s">
        <v>1793</v>
      </c>
      <c r="L134" s="1873"/>
      <c r="M134" s="1858" t="s">
        <v>1793</v>
      </c>
      <c r="N134" s="1858" t="s">
        <v>1793</v>
      </c>
      <c r="O134" s="1858" t="s">
        <v>1793</v>
      </c>
      <c r="P134" s="2276">
        <f t="shared" ref="P134:P182" si="4">SUM(M134:O134)</f>
        <v>0</v>
      </c>
      <c r="Q134" s="1911">
        <v>1</v>
      </c>
    </row>
    <row r="135" spans="1:17">
      <c r="A135" s="2175">
        <v>2</v>
      </c>
      <c r="B135" s="1546"/>
      <c r="C135" s="1546"/>
      <c r="D135" s="1546"/>
      <c r="E135" s="1546"/>
      <c r="F135" s="1546"/>
      <c r="G135" s="2275"/>
      <c r="H135" s="1708"/>
      <c r="I135" s="2703"/>
      <c r="J135" s="1879"/>
      <c r="K135" s="1873"/>
      <c r="L135" s="1873"/>
      <c r="M135" s="1873" t="s">
        <v>1793</v>
      </c>
      <c r="N135" s="1873"/>
      <c r="O135" s="1873"/>
      <c r="P135" s="2277">
        <f t="shared" si="4"/>
        <v>0</v>
      </c>
      <c r="Q135" s="1911">
        <v>2</v>
      </c>
    </row>
    <row r="136" spans="1:17">
      <c r="A136" s="2175">
        <v>3</v>
      </c>
      <c r="B136" s="1546"/>
      <c r="C136" s="1546"/>
      <c r="D136" s="1546"/>
      <c r="E136" s="1546"/>
      <c r="F136" s="1546"/>
      <c r="G136" s="2275"/>
      <c r="H136" s="1708"/>
      <c r="I136" s="2703"/>
      <c r="J136" s="1879"/>
      <c r="K136" s="1873"/>
      <c r="L136" s="1873"/>
      <c r="M136" s="1873"/>
      <c r="N136" s="1873"/>
      <c r="O136" s="1873"/>
      <c r="P136" s="2277">
        <f t="shared" si="4"/>
        <v>0</v>
      </c>
      <c r="Q136" s="1911">
        <v>3</v>
      </c>
    </row>
    <row r="137" spans="1:17">
      <c r="A137" s="2175">
        <v>4</v>
      </c>
      <c r="B137" s="1546"/>
      <c r="C137" s="1546"/>
      <c r="D137" s="1546"/>
      <c r="E137" s="1546"/>
      <c r="F137" s="1546"/>
      <c r="G137" s="2275"/>
      <c r="H137" s="1708"/>
      <c r="I137" s="2703"/>
      <c r="J137" s="1879"/>
      <c r="K137" s="1873"/>
      <c r="L137" s="1873"/>
      <c r="M137" s="1873"/>
      <c r="N137" s="1873"/>
      <c r="O137" s="1873"/>
      <c r="P137" s="2277">
        <f t="shared" si="4"/>
        <v>0</v>
      </c>
      <c r="Q137" s="1911">
        <v>4</v>
      </c>
    </row>
    <row r="138" spans="1:17">
      <c r="A138" s="2175">
        <v>5</v>
      </c>
      <c r="B138" s="1546"/>
      <c r="C138" s="1546"/>
      <c r="D138" s="1546"/>
      <c r="E138" s="1546"/>
      <c r="F138" s="1546"/>
      <c r="G138" s="2275"/>
      <c r="H138" s="1708"/>
      <c r="I138" s="2703"/>
      <c r="J138" s="1879"/>
      <c r="K138" s="1873"/>
      <c r="L138" s="1873"/>
      <c r="M138" s="1873"/>
      <c r="N138" s="1873"/>
      <c r="O138" s="1873"/>
      <c r="P138" s="2277">
        <f t="shared" si="4"/>
        <v>0</v>
      </c>
      <c r="Q138" s="1911">
        <v>5</v>
      </c>
    </row>
    <row r="139" spans="1:17">
      <c r="A139" s="2175">
        <v>6</v>
      </c>
      <c r="B139" s="1546"/>
      <c r="C139" s="1546"/>
      <c r="D139" s="1546"/>
      <c r="E139" s="1546"/>
      <c r="F139" s="1546"/>
      <c r="G139" s="2275"/>
      <c r="H139" s="1708"/>
      <c r="I139" s="2703"/>
      <c r="J139" s="1879"/>
      <c r="K139" s="1873"/>
      <c r="L139" s="1873"/>
      <c r="M139" s="1873"/>
      <c r="N139" s="1873"/>
      <c r="O139" s="1873"/>
      <c r="P139" s="2277">
        <f t="shared" si="4"/>
        <v>0</v>
      </c>
      <c r="Q139" s="1911">
        <v>6</v>
      </c>
    </row>
    <row r="140" spans="1:17">
      <c r="A140" s="2175">
        <v>7</v>
      </c>
      <c r="B140" s="1546"/>
      <c r="C140" s="1546"/>
      <c r="D140" s="1546"/>
      <c r="E140" s="1546"/>
      <c r="F140" s="1546"/>
      <c r="G140" s="2275"/>
      <c r="H140" s="1708"/>
      <c r="I140" s="2703"/>
      <c r="J140" s="1879"/>
      <c r="K140" s="1873"/>
      <c r="L140" s="1873"/>
      <c r="M140" s="1873"/>
      <c r="N140" s="1873"/>
      <c r="O140" s="1873"/>
      <c r="P140" s="2277">
        <f t="shared" si="4"/>
        <v>0</v>
      </c>
      <c r="Q140" s="1911">
        <v>7</v>
      </c>
    </row>
    <row r="141" spans="1:17">
      <c r="A141" s="2175">
        <v>8</v>
      </c>
      <c r="B141" s="1546"/>
      <c r="C141" s="1546"/>
      <c r="D141" s="1546"/>
      <c r="E141" s="1546"/>
      <c r="F141" s="1546"/>
      <c r="G141" s="2275"/>
      <c r="H141" s="1708"/>
      <c r="I141" s="2703"/>
      <c r="J141" s="1879"/>
      <c r="K141" s="1873"/>
      <c r="L141" s="1873"/>
      <c r="M141" s="1873"/>
      <c r="N141" s="1873"/>
      <c r="O141" s="1873"/>
      <c r="P141" s="2277">
        <f t="shared" si="4"/>
        <v>0</v>
      </c>
      <c r="Q141" s="1911">
        <v>8</v>
      </c>
    </row>
    <row r="142" spans="1:17">
      <c r="A142" s="2175">
        <v>9</v>
      </c>
      <c r="B142" s="1546"/>
      <c r="C142" s="1546"/>
      <c r="D142" s="1546"/>
      <c r="E142" s="1546"/>
      <c r="F142" s="1546"/>
      <c r="G142" s="2275"/>
      <c r="H142" s="1708"/>
      <c r="I142" s="2703"/>
      <c r="J142" s="1879"/>
      <c r="K142" s="1873"/>
      <c r="L142" s="1873"/>
      <c r="M142" s="1873"/>
      <c r="N142" s="1873"/>
      <c r="O142" s="1873"/>
      <c r="P142" s="2277">
        <f t="shared" si="4"/>
        <v>0</v>
      </c>
      <c r="Q142" s="1911">
        <v>9</v>
      </c>
    </row>
    <row r="143" spans="1:17">
      <c r="A143" s="2175">
        <v>10</v>
      </c>
      <c r="B143" s="1546"/>
      <c r="C143" s="1546"/>
      <c r="D143" s="1546"/>
      <c r="E143" s="1546"/>
      <c r="F143" s="1546"/>
      <c r="G143" s="2275"/>
      <c r="H143" s="1708"/>
      <c r="I143" s="2703"/>
      <c r="J143" s="1879"/>
      <c r="K143" s="1873"/>
      <c r="L143" s="1873"/>
      <c r="M143" s="1873"/>
      <c r="N143" s="1873"/>
      <c r="O143" s="1873"/>
      <c r="P143" s="2277">
        <f t="shared" si="4"/>
        <v>0</v>
      </c>
      <c r="Q143" s="1911">
        <v>10</v>
      </c>
    </row>
    <row r="144" spans="1:17">
      <c r="A144" s="2175">
        <v>11</v>
      </c>
      <c r="B144" s="1546"/>
      <c r="C144" s="1546"/>
      <c r="D144" s="1546"/>
      <c r="E144" s="1546"/>
      <c r="F144" s="1546"/>
      <c r="G144" s="2275"/>
      <c r="H144" s="1708"/>
      <c r="I144" s="2703"/>
      <c r="J144" s="1879"/>
      <c r="K144" s="1873"/>
      <c r="L144" s="1873"/>
      <c r="M144" s="1873"/>
      <c r="N144" s="1873"/>
      <c r="O144" s="1873"/>
      <c r="P144" s="2277">
        <f t="shared" si="4"/>
        <v>0</v>
      </c>
      <c r="Q144" s="1911">
        <v>11</v>
      </c>
    </row>
    <row r="145" spans="1:17">
      <c r="A145" s="2175">
        <v>12</v>
      </c>
      <c r="B145" s="1546"/>
      <c r="C145" s="1546"/>
      <c r="D145" s="1546"/>
      <c r="E145" s="1546"/>
      <c r="F145" s="1546"/>
      <c r="G145" s="2275"/>
      <c r="H145" s="1708"/>
      <c r="I145" s="2703"/>
      <c r="J145" s="1879"/>
      <c r="K145" s="1873"/>
      <c r="L145" s="1873"/>
      <c r="M145" s="1873"/>
      <c r="N145" s="1873"/>
      <c r="O145" s="1873"/>
      <c r="P145" s="2277">
        <f t="shared" si="4"/>
        <v>0</v>
      </c>
      <c r="Q145" s="1911">
        <v>12</v>
      </c>
    </row>
    <row r="146" spans="1:17">
      <c r="A146" s="2175">
        <v>13</v>
      </c>
      <c r="B146" s="1546"/>
      <c r="C146" s="1546"/>
      <c r="D146" s="1546"/>
      <c r="E146" s="1546"/>
      <c r="F146" s="1546"/>
      <c r="G146" s="2275"/>
      <c r="H146" s="1708"/>
      <c r="I146" s="2703"/>
      <c r="J146" s="1879"/>
      <c r="K146" s="1873"/>
      <c r="L146" s="1873"/>
      <c r="M146" s="1873"/>
      <c r="N146" s="1873"/>
      <c r="O146" s="1873"/>
      <c r="P146" s="2277">
        <f t="shared" si="4"/>
        <v>0</v>
      </c>
      <c r="Q146" s="1911">
        <v>13</v>
      </c>
    </row>
    <row r="147" spans="1:17">
      <c r="A147" s="2175">
        <v>14</v>
      </c>
      <c r="B147" s="1546"/>
      <c r="C147" s="1546"/>
      <c r="D147" s="1546"/>
      <c r="E147" s="1546"/>
      <c r="F147" s="1546"/>
      <c r="G147" s="2275"/>
      <c r="H147" s="1708"/>
      <c r="I147" s="2703"/>
      <c r="J147" s="1879"/>
      <c r="K147" s="1873"/>
      <c r="L147" s="1873"/>
      <c r="M147" s="1873"/>
      <c r="N147" s="1873"/>
      <c r="O147" s="1873"/>
      <c r="P147" s="2277">
        <f t="shared" si="4"/>
        <v>0</v>
      </c>
      <c r="Q147" s="1911">
        <v>14</v>
      </c>
    </row>
    <row r="148" spans="1:17">
      <c r="A148" s="2175">
        <v>15</v>
      </c>
      <c r="B148" s="1546"/>
      <c r="C148" s="1546"/>
      <c r="D148" s="1546"/>
      <c r="E148" s="1546"/>
      <c r="F148" s="1546"/>
      <c r="G148" s="2275"/>
      <c r="H148" s="1708"/>
      <c r="I148" s="2703"/>
      <c r="J148" s="1879"/>
      <c r="K148" s="1873"/>
      <c r="L148" s="1873"/>
      <c r="M148" s="1873"/>
      <c r="N148" s="1873"/>
      <c r="O148" s="1873"/>
      <c r="P148" s="2277">
        <f t="shared" si="4"/>
        <v>0</v>
      </c>
      <c r="Q148" s="1911">
        <v>15</v>
      </c>
    </row>
    <row r="149" spans="1:17">
      <c r="A149" s="2175">
        <v>16</v>
      </c>
      <c r="B149" s="1546"/>
      <c r="C149" s="1546"/>
      <c r="D149" s="1546"/>
      <c r="E149" s="1546"/>
      <c r="F149" s="1546"/>
      <c r="G149" s="2275"/>
      <c r="H149" s="1708"/>
      <c r="I149" s="2703"/>
      <c r="J149" s="1879"/>
      <c r="K149" s="1873"/>
      <c r="L149" s="1873"/>
      <c r="M149" s="1873"/>
      <c r="N149" s="1873"/>
      <c r="O149" s="1873"/>
      <c r="P149" s="2277">
        <f t="shared" si="4"/>
        <v>0</v>
      </c>
      <c r="Q149" s="1911">
        <v>16</v>
      </c>
    </row>
    <row r="150" spans="1:17">
      <c r="A150" s="2175">
        <v>17</v>
      </c>
      <c r="B150" s="1546"/>
      <c r="C150" s="1546"/>
      <c r="D150" s="1546"/>
      <c r="E150" s="1546"/>
      <c r="F150" s="1546"/>
      <c r="G150" s="2275"/>
      <c r="H150" s="1708"/>
      <c r="I150" s="2703"/>
      <c r="J150" s="1879"/>
      <c r="K150" s="1873"/>
      <c r="L150" s="1873"/>
      <c r="M150" s="1873"/>
      <c r="N150" s="1873"/>
      <c r="O150" s="1873"/>
      <c r="P150" s="2277">
        <f t="shared" si="4"/>
        <v>0</v>
      </c>
      <c r="Q150" s="1911">
        <v>17</v>
      </c>
    </row>
    <row r="151" spans="1:17">
      <c r="A151" s="2175">
        <v>18</v>
      </c>
      <c r="B151" s="1546"/>
      <c r="C151" s="1546"/>
      <c r="D151" s="1546"/>
      <c r="E151" s="1546"/>
      <c r="F151" s="1546"/>
      <c r="G151" s="2275"/>
      <c r="H151" s="1708"/>
      <c r="I151" s="2703"/>
      <c r="J151" s="1879"/>
      <c r="K151" s="1873"/>
      <c r="L151" s="1873"/>
      <c r="M151" s="1873"/>
      <c r="N151" s="1873"/>
      <c r="O151" s="1873"/>
      <c r="P151" s="2277">
        <f t="shared" si="4"/>
        <v>0</v>
      </c>
      <c r="Q151" s="1911">
        <v>18</v>
      </c>
    </row>
    <row r="152" spans="1:17">
      <c r="A152" s="2175">
        <v>19</v>
      </c>
      <c r="B152" s="1546"/>
      <c r="C152" s="1546"/>
      <c r="D152" s="1546"/>
      <c r="E152" s="1546"/>
      <c r="F152" s="1546"/>
      <c r="G152" s="2275"/>
      <c r="H152" s="1708"/>
      <c r="I152" s="2703"/>
      <c r="J152" s="1879"/>
      <c r="K152" s="1873"/>
      <c r="L152" s="1873"/>
      <c r="M152" s="1873"/>
      <c r="N152" s="1873"/>
      <c r="O152" s="1873"/>
      <c r="P152" s="2277">
        <f t="shared" si="4"/>
        <v>0</v>
      </c>
      <c r="Q152" s="1911">
        <v>19</v>
      </c>
    </row>
    <row r="153" spans="1:17">
      <c r="A153" s="2175">
        <v>20</v>
      </c>
      <c r="B153" s="1546"/>
      <c r="C153" s="1546"/>
      <c r="D153" s="1546"/>
      <c r="E153" s="1546"/>
      <c r="F153" s="1546"/>
      <c r="G153" s="2275"/>
      <c r="H153" s="1708"/>
      <c r="I153" s="2703"/>
      <c r="J153" s="1879"/>
      <c r="K153" s="1873"/>
      <c r="L153" s="1873"/>
      <c r="M153" s="1873"/>
      <c r="N153" s="1873"/>
      <c r="O153" s="1873"/>
      <c r="P153" s="2277">
        <f t="shared" si="4"/>
        <v>0</v>
      </c>
      <c r="Q153" s="1911">
        <v>20</v>
      </c>
    </row>
    <row r="154" spans="1:17">
      <c r="A154" s="2175">
        <v>21</v>
      </c>
      <c r="B154" s="1546"/>
      <c r="C154" s="1546"/>
      <c r="D154" s="1546"/>
      <c r="E154" s="1546"/>
      <c r="F154" s="1546"/>
      <c r="G154" s="2275"/>
      <c r="H154" s="1708"/>
      <c r="I154" s="2703"/>
      <c r="J154" s="1879"/>
      <c r="K154" s="1873"/>
      <c r="L154" s="1873"/>
      <c r="M154" s="1873"/>
      <c r="N154" s="1873"/>
      <c r="O154" s="1873"/>
      <c r="P154" s="2277">
        <f t="shared" si="4"/>
        <v>0</v>
      </c>
      <c r="Q154" s="1911">
        <v>21</v>
      </c>
    </row>
    <row r="155" spans="1:17">
      <c r="A155" s="2175">
        <v>22</v>
      </c>
      <c r="B155" s="1546"/>
      <c r="C155" s="1546"/>
      <c r="D155" s="1546"/>
      <c r="E155" s="1546"/>
      <c r="F155" s="1546"/>
      <c r="G155" s="2275"/>
      <c r="H155" s="1708"/>
      <c r="I155" s="2703"/>
      <c r="J155" s="1879"/>
      <c r="K155" s="1873"/>
      <c r="L155" s="1873"/>
      <c r="M155" s="1873"/>
      <c r="N155" s="1873"/>
      <c r="O155" s="1873"/>
      <c r="P155" s="2277">
        <f t="shared" si="4"/>
        <v>0</v>
      </c>
      <c r="Q155" s="1911">
        <v>22</v>
      </c>
    </row>
    <row r="156" spans="1:17">
      <c r="A156" s="2175">
        <v>23</v>
      </c>
      <c r="B156" s="1546"/>
      <c r="C156" s="1546"/>
      <c r="D156" s="1546"/>
      <c r="E156" s="1546"/>
      <c r="F156" s="1546"/>
      <c r="G156" s="2275"/>
      <c r="H156" s="1708"/>
      <c r="I156" s="2703"/>
      <c r="J156" s="1879"/>
      <c r="K156" s="1873"/>
      <c r="L156" s="1873"/>
      <c r="M156" s="1873"/>
      <c r="N156" s="1873"/>
      <c r="O156" s="1873"/>
      <c r="P156" s="2277">
        <f t="shared" si="4"/>
        <v>0</v>
      </c>
      <c r="Q156" s="1911">
        <v>23</v>
      </c>
    </row>
    <row r="157" spans="1:17">
      <c r="A157" s="2175">
        <v>24</v>
      </c>
      <c r="B157" s="1546"/>
      <c r="C157" s="1546"/>
      <c r="D157" s="1546"/>
      <c r="E157" s="1546"/>
      <c r="F157" s="1546"/>
      <c r="G157" s="2275"/>
      <c r="H157" s="1708"/>
      <c r="I157" s="2703"/>
      <c r="J157" s="1879"/>
      <c r="K157" s="1873"/>
      <c r="L157" s="1873"/>
      <c r="M157" s="1873"/>
      <c r="N157" s="1873"/>
      <c r="O157" s="1873"/>
      <c r="P157" s="2277">
        <f t="shared" si="4"/>
        <v>0</v>
      </c>
      <c r="Q157" s="1911">
        <v>24</v>
      </c>
    </row>
    <row r="158" spans="1:17">
      <c r="A158" s="2175">
        <v>25</v>
      </c>
      <c r="B158" s="1546"/>
      <c r="C158" s="1546"/>
      <c r="D158" s="1546"/>
      <c r="E158" s="1546"/>
      <c r="F158" s="1546"/>
      <c r="G158" s="2275"/>
      <c r="H158" s="1708"/>
      <c r="I158" s="2703"/>
      <c r="J158" s="1879"/>
      <c r="K158" s="1873"/>
      <c r="L158" s="1873"/>
      <c r="M158" s="1873"/>
      <c r="N158" s="1873"/>
      <c r="O158" s="1873"/>
      <c r="P158" s="2277">
        <f t="shared" si="4"/>
        <v>0</v>
      </c>
      <c r="Q158" s="1911">
        <v>25</v>
      </c>
    </row>
    <row r="159" spans="1:17">
      <c r="A159" s="2175">
        <v>26</v>
      </c>
      <c r="B159" s="1546"/>
      <c r="C159" s="1546"/>
      <c r="D159" s="1546"/>
      <c r="E159" s="1546"/>
      <c r="F159" s="1546"/>
      <c r="G159" s="2275"/>
      <c r="H159" s="1708"/>
      <c r="I159" s="2703"/>
      <c r="J159" s="1879"/>
      <c r="K159" s="1873"/>
      <c r="L159" s="1873"/>
      <c r="M159" s="1873"/>
      <c r="N159" s="1873"/>
      <c r="O159" s="1873"/>
      <c r="P159" s="2277">
        <f t="shared" si="4"/>
        <v>0</v>
      </c>
      <c r="Q159" s="1911">
        <v>26</v>
      </c>
    </row>
    <row r="160" spans="1:17">
      <c r="A160" s="2175">
        <v>27</v>
      </c>
      <c r="B160" s="1546"/>
      <c r="C160" s="1546"/>
      <c r="D160" s="1546"/>
      <c r="E160" s="1546"/>
      <c r="F160" s="1546"/>
      <c r="G160" s="2275"/>
      <c r="H160" s="1708"/>
      <c r="I160" s="2703"/>
      <c r="J160" s="1879"/>
      <c r="K160" s="1873"/>
      <c r="L160" s="1873"/>
      <c r="M160" s="1873"/>
      <c r="N160" s="1873"/>
      <c r="O160" s="1873"/>
      <c r="P160" s="2277">
        <f t="shared" si="4"/>
        <v>0</v>
      </c>
      <c r="Q160" s="1911">
        <v>27</v>
      </c>
    </row>
    <row r="161" spans="1:17">
      <c r="A161" s="2175">
        <v>28</v>
      </c>
      <c r="B161" s="1546"/>
      <c r="C161" s="1546"/>
      <c r="D161" s="1546"/>
      <c r="E161" s="1546"/>
      <c r="F161" s="1546"/>
      <c r="G161" s="2275"/>
      <c r="H161" s="1708"/>
      <c r="I161" s="2703"/>
      <c r="J161" s="1879"/>
      <c r="K161" s="1873"/>
      <c r="L161" s="1873"/>
      <c r="M161" s="1873"/>
      <c r="N161" s="1873"/>
      <c r="O161" s="1873"/>
      <c r="P161" s="2277">
        <f t="shared" si="4"/>
        <v>0</v>
      </c>
      <c r="Q161" s="1911">
        <v>28</v>
      </c>
    </row>
    <row r="162" spans="1:17">
      <c r="A162" s="2175">
        <v>29</v>
      </c>
      <c r="B162" s="1546"/>
      <c r="C162" s="1546"/>
      <c r="D162" s="1546"/>
      <c r="E162" s="1546"/>
      <c r="F162" s="1546"/>
      <c r="G162" s="2275"/>
      <c r="H162" s="1708"/>
      <c r="I162" s="2703"/>
      <c r="J162" s="1879"/>
      <c r="K162" s="1873"/>
      <c r="L162" s="1873"/>
      <c r="M162" s="1873"/>
      <c r="N162" s="1873"/>
      <c r="O162" s="1873"/>
      <c r="P162" s="2277">
        <f t="shared" si="4"/>
        <v>0</v>
      </c>
      <c r="Q162" s="1911">
        <v>29</v>
      </c>
    </row>
    <row r="163" spans="1:17">
      <c r="A163" s="2175">
        <v>30</v>
      </c>
      <c r="B163" s="1546"/>
      <c r="C163" s="1546"/>
      <c r="D163" s="1546"/>
      <c r="E163" s="1546"/>
      <c r="F163" s="1546"/>
      <c r="G163" s="2275"/>
      <c r="H163" s="1708"/>
      <c r="I163" s="2703"/>
      <c r="J163" s="1879"/>
      <c r="K163" s="1873"/>
      <c r="L163" s="1873"/>
      <c r="M163" s="1873"/>
      <c r="N163" s="1873"/>
      <c r="O163" s="1873"/>
      <c r="P163" s="2277">
        <f t="shared" si="4"/>
        <v>0</v>
      </c>
      <c r="Q163" s="1911">
        <v>30</v>
      </c>
    </row>
    <row r="164" spans="1:17">
      <c r="A164" s="2175">
        <v>31</v>
      </c>
      <c r="B164" s="1546"/>
      <c r="C164" s="1546"/>
      <c r="D164" s="1546"/>
      <c r="E164" s="1546"/>
      <c r="F164" s="1546"/>
      <c r="G164" s="2275"/>
      <c r="H164" s="1708"/>
      <c r="I164" s="2703"/>
      <c r="J164" s="1879"/>
      <c r="K164" s="1873"/>
      <c r="L164" s="1873"/>
      <c r="M164" s="1873"/>
      <c r="N164" s="1873"/>
      <c r="O164" s="1873"/>
      <c r="P164" s="2277">
        <f t="shared" si="4"/>
        <v>0</v>
      </c>
      <c r="Q164" s="1911">
        <v>31</v>
      </c>
    </row>
    <row r="165" spans="1:17">
      <c r="A165" s="2175">
        <v>32</v>
      </c>
      <c r="B165" s="1546"/>
      <c r="C165" s="1546"/>
      <c r="D165" s="1546"/>
      <c r="E165" s="1546"/>
      <c r="F165" s="1546"/>
      <c r="G165" s="2275"/>
      <c r="H165" s="1708"/>
      <c r="I165" s="2703"/>
      <c r="J165" s="1879"/>
      <c r="K165" s="1873"/>
      <c r="L165" s="1873"/>
      <c r="M165" s="1873"/>
      <c r="N165" s="1873"/>
      <c r="O165" s="1873"/>
      <c r="P165" s="2277">
        <f t="shared" si="4"/>
        <v>0</v>
      </c>
      <c r="Q165" s="1911">
        <v>32</v>
      </c>
    </row>
    <row r="166" spans="1:17">
      <c r="A166" s="2175">
        <v>33</v>
      </c>
      <c r="B166" s="1546"/>
      <c r="C166" s="1546"/>
      <c r="D166" s="1546"/>
      <c r="E166" s="1546"/>
      <c r="F166" s="1546"/>
      <c r="G166" s="2275"/>
      <c r="H166" s="1708"/>
      <c r="I166" s="2703"/>
      <c r="J166" s="1879"/>
      <c r="K166" s="1873"/>
      <c r="L166" s="1873"/>
      <c r="M166" s="1873"/>
      <c r="N166" s="1873"/>
      <c r="O166" s="1873"/>
      <c r="P166" s="2277">
        <f t="shared" si="4"/>
        <v>0</v>
      </c>
      <c r="Q166" s="1911">
        <v>33</v>
      </c>
    </row>
    <row r="167" spans="1:17">
      <c r="A167" s="2175">
        <v>34</v>
      </c>
      <c r="B167" s="1546"/>
      <c r="C167" s="1546"/>
      <c r="D167" s="1546"/>
      <c r="E167" s="1546"/>
      <c r="F167" s="1546"/>
      <c r="G167" s="2275"/>
      <c r="H167" s="1708"/>
      <c r="I167" s="2703"/>
      <c r="J167" s="1879"/>
      <c r="K167" s="1873"/>
      <c r="L167" s="1873"/>
      <c r="M167" s="1873"/>
      <c r="N167" s="1873"/>
      <c r="O167" s="1873"/>
      <c r="P167" s="2277">
        <f t="shared" si="4"/>
        <v>0</v>
      </c>
      <c r="Q167" s="1911">
        <v>34</v>
      </c>
    </row>
    <row r="168" spans="1:17">
      <c r="A168" s="2175">
        <v>35</v>
      </c>
      <c r="B168" s="1546"/>
      <c r="C168" s="1546"/>
      <c r="D168" s="1546"/>
      <c r="E168" s="1546"/>
      <c r="F168" s="1546"/>
      <c r="G168" s="2275"/>
      <c r="H168" s="1708"/>
      <c r="I168" s="2703"/>
      <c r="J168" s="1879"/>
      <c r="K168" s="1873"/>
      <c r="L168" s="1873"/>
      <c r="M168" s="1873"/>
      <c r="N168" s="1873"/>
      <c r="O168" s="1873"/>
      <c r="P168" s="2277">
        <f t="shared" si="4"/>
        <v>0</v>
      </c>
      <c r="Q168" s="1911">
        <v>35</v>
      </c>
    </row>
    <row r="169" spans="1:17">
      <c r="A169" s="2175">
        <v>36</v>
      </c>
      <c r="B169" s="1546"/>
      <c r="C169" s="1546"/>
      <c r="D169" s="1546"/>
      <c r="E169" s="1546"/>
      <c r="F169" s="1546"/>
      <c r="G169" s="2275"/>
      <c r="H169" s="1708"/>
      <c r="I169" s="2703"/>
      <c r="J169" s="1879"/>
      <c r="K169" s="1873"/>
      <c r="L169" s="1873"/>
      <c r="M169" s="1873"/>
      <c r="N169" s="1873"/>
      <c r="O169" s="1873"/>
      <c r="P169" s="2277">
        <f t="shared" si="4"/>
        <v>0</v>
      </c>
      <c r="Q169" s="1911">
        <v>36</v>
      </c>
    </row>
    <row r="170" spans="1:17">
      <c r="A170" s="2175">
        <v>37</v>
      </c>
      <c r="B170" s="1546"/>
      <c r="C170" s="1546"/>
      <c r="D170" s="1546"/>
      <c r="E170" s="1546"/>
      <c r="F170" s="1546"/>
      <c r="G170" s="2275"/>
      <c r="H170" s="1708"/>
      <c r="I170" s="2703"/>
      <c r="J170" s="1879"/>
      <c r="K170" s="1873"/>
      <c r="L170" s="1873"/>
      <c r="M170" s="1873"/>
      <c r="N170" s="1873"/>
      <c r="O170" s="1873"/>
      <c r="P170" s="2277">
        <f t="shared" si="4"/>
        <v>0</v>
      </c>
      <c r="Q170" s="1911">
        <v>37</v>
      </c>
    </row>
    <row r="171" spans="1:17">
      <c r="A171" s="2175">
        <v>38</v>
      </c>
      <c r="B171" s="1546"/>
      <c r="C171" s="1546"/>
      <c r="D171" s="1546"/>
      <c r="E171" s="1546"/>
      <c r="F171" s="1546"/>
      <c r="G171" s="2275"/>
      <c r="H171" s="1708"/>
      <c r="I171" s="2703"/>
      <c r="J171" s="1879"/>
      <c r="K171" s="1873"/>
      <c r="L171" s="1873"/>
      <c r="M171" s="1873"/>
      <c r="N171" s="1873"/>
      <c r="O171" s="1873"/>
      <c r="P171" s="2277">
        <f t="shared" si="4"/>
        <v>0</v>
      </c>
      <c r="Q171" s="1911">
        <v>38</v>
      </c>
    </row>
    <row r="172" spans="1:17">
      <c r="A172" s="2175">
        <v>39</v>
      </c>
      <c r="B172" s="1546"/>
      <c r="C172" s="1546"/>
      <c r="D172" s="1546"/>
      <c r="E172" s="1546"/>
      <c r="F172" s="1546"/>
      <c r="G172" s="2275"/>
      <c r="H172" s="1708"/>
      <c r="I172" s="2703"/>
      <c r="J172" s="1879"/>
      <c r="K172" s="1873"/>
      <c r="L172" s="1873"/>
      <c r="M172" s="1873"/>
      <c r="N172" s="1873"/>
      <c r="O172" s="1873"/>
      <c r="P172" s="2277">
        <f t="shared" si="4"/>
        <v>0</v>
      </c>
      <c r="Q172" s="1911">
        <v>39</v>
      </c>
    </row>
    <row r="173" spans="1:17">
      <c r="A173" s="2175">
        <v>40</v>
      </c>
      <c r="B173" s="1546"/>
      <c r="C173" s="1546"/>
      <c r="D173" s="1546"/>
      <c r="E173" s="1546"/>
      <c r="F173" s="1546"/>
      <c r="G173" s="2275"/>
      <c r="H173" s="1708"/>
      <c r="I173" s="2703"/>
      <c r="J173" s="1879"/>
      <c r="K173" s="1873"/>
      <c r="L173" s="1873"/>
      <c r="M173" s="1873"/>
      <c r="N173" s="1873"/>
      <c r="O173" s="1873"/>
      <c r="P173" s="2277">
        <f t="shared" si="4"/>
        <v>0</v>
      </c>
      <c r="Q173" s="1911">
        <v>40</v>
      </c>
    </row>
    <row r="174" spans="1:17">
      <c r="A174" s="2175">
        <v>41</v>
      </c>
      <c r="B174" s="1546"/>
      <c r="C174" s="1546"/>
      <c r="D174" s="1546"/>
      <c r="E174" s="1546"/>
      <c r="F174" s="1546"/>
      <c r="G174" s="2275"/>
      <c r="H174" s="1708"/>
      <c r="I174" s="2703"/>
      <c r="J174" s="1879"/>
      <c r="K174" s="1873"/>
      <c r="L174" s="1873"/>
      <c r="M174" s="1873"/>
      <c r="N174" s="1873"/>
      <c r="O174" s="1873"/>
      <c r="P174" s="2277">
        <f t="shared" si="4"/>
        <v>0</v>
      </c>
      <c r="Q174" s="1911">
        <v>41</v>
      </c>
    </row>
    <row r="175" spans="1:17">
      <c r="A175" s="2175">
        <v>42</v>
      </c>
      <c r="B175" s="1546"/>
      <c r="C175" s="1546"/>
      <c r="D175" s="1546"/>
      <c r="E175" s="1546"/>
      <c r="F175" s="1546"/>
      <c r="G175" s="2275"/>
      <c r="H175" s="1708"/>
      <c r="I175" s="2703"/>
      <c r="J175" s="1879"/>
      <c r="K175" s="1873"/>
      <c r="L175" s="1873"/>
      <c r="M175" s="1873"/>
      <c r="N175" s="1873"/>
      <c r="O175" s="1873"/>
      <c r="P175" s="2277">
        <f t="shared" si="4"/>
        <v>0</v>
      </c>
      <c r="Q175" s="1911">
        <v>42</v>
      </c>
    </row>
    <row r="176" spans="1:17">
      <c r="A176" s="2175">
        <v>43</v>
      </c>
      <c r="B176" s="1546"/>
      <c r="C176" s="1546"/>
      <c r="D176" s="1546"/>
      <c r="E176" s="1546"/>
      <c r="F176" s="1546"/>
      <c r="G176" s="2275"/>
      <c r="H176" s="1708"/>
      <c r="I176" s="2703"/>
      <c r="J176" s="1879"/>
      <c r="K176" s="1873"/>
      <c r="L176" s="1873"/>
      <c r="M176" s="1873"/>
      <c r="N176" s="1873"/>
      <c r="O176" s="1873"/>
      <c r="P176" s="2277">
        <f t="shared" si="4"/>
        <v>0</v>
      </c>
      <c r="Q176" s="1911">
        <v>43</v>
      </c>
    </row>
    <row r="177" spans="1:17">
      <c r="A177" s="2175">
        <v>44</v>
      </c>
      <c r="B177" s="1546"/>
      <c r="C177" s="1546"/>
      <c r="D177" s="1546"/>
      <c r="E177" s="1546"/>
      <c r="F177" s="1546"/>
      <c r="G177" s="2275"/>
      <c r="H177" s="1708"/>
      <c r="I177" s="2703"/>
      <c r="J177" s="1879"/>
      <c r="K177" s="1873"/>
      <c r="L177" s="1873"/>
      <c r="M177" s="1873"/>
      <c r="N177" s="1873"/>
      <c r="O177" s="1873"/>
      <c r="P177" s="2277">
        <f t="shared" si="4"/>
        <v>0</v>
      </c>
      <c r="Q177" s="1911">
        <v>44</v>
      </c>
    </row>
    <row r="178" spans="1:17">
      <c r="A178" s="2175">
        <v>45</v>
      </c>
      <c r="B178" s="1546"/>
      <c r="C178" s="1546"/>
      <c r="D178" s="1546"/>
      <c r="E178" s="1546"/>
      <c r="F178" s="1546"/>
      <c r="G178" s="2275"/>
      <c r="H178" s="1708"/>
      <c r="I178" s="2703"/>
      <c r="J178" s="1879"/>
      <c r="K178" s="1873"/>
      <c r="L178" s="1873"/>
      <c r="M178" s="1873"/>
      <c r="N178" s="1873"/>
      <c r="O178" s="1873"/>
      <c r="P178" s="2277">
        <f t="shared" si="4"/>
        <v>0</v>
      </c>
      <c r="Q178" s="1911">
        <v>45</v>
      </c>
    </row>
    <row r="179" spans="1:17">
      <c r="A179" s="2175">
        <v>46</v>
      </c>
      <c r="B179" s="1546"/>
      <c r="C179" s="1546"/>
      <c r="D179" s="1546"/>
      <c r="E179" s="1546"/>
      <c r="F179" s="1546"/>
      <c r="G179" s="2275"/>
      <c r="H179" s="1708"/>
      <c r="I179" s="2703"/>
      <c r="J179" s="1879"/>
      <c r="K179" s="1873"/>
      <c r="L179" s="1873"/>
      <c r="M179" s="1873"/>
      <c r="N179" s="1873"/>
      <c r="O179" s="1873"/>
      <c r="P179" s="2277">
        <f t="shared" si="4"/>
        <v>0</v>
      </c>
      <c r="Q179" s="1911">
        <v>46</v>
      </c>
    </row>
    <row r="180" spans="1:17">
      <c r="A180" s="2175">
        <v>47</v>
      </c>
      <c r="B180" s="1546"/>
      <c r="C180" s="1546"/>
      <c r="D180" s="1546"/>
      <c r="E180" s="1546"/>
      <c r="F180" s="1546"/>
      <c r="G180" s="2275"/>
      <c r="H180" s="1708"/>
      <c r="I180" s="2703"/>
      <c r="J180" s="1879"/>
      <c r="K180" s="1873"/>
      <c r="L180" s="1873"/>
      <c r="M180" s="1873"/>
      <c r="N180" s="1873"/>
      <c r="O180" s="1873"/>
      <c r="P180" s="2277">
        <f t="shared" si="4"/>
        <v>0</v>
      </c>
      <c r="Q180" s="1911">
        <v>47</v>
      </c>
    </row>
    <row r="181" spans="1:17">
      <c r="A181" s="2175">
        <v>48</v>
      </c>
      <c r="B181" s="1546"/>
      <c r="C181" s="1546"/>
      <c r="D181" s="1546"/>
      <c r="E181" s="1546"/>
      <c r="F181" s="1546"/>
      <c r="G181" s="2275"/>
      <c r="H181" s="1708"/>
      <c r="I181" s="2703"/>
      <c r="J181" s="1879"/>
      <c r="K181" s="1873"/>
      <c r="L181" s="1873"/>
      <c r="M181" s="1873"/>
      <c r="N181" s="1873"/>
      <c r="O181" s="1873"/>
      <c r="P181" s="2277">
        <f t="shared" si="4"/>
        <v>0</v>
      </c>
      <c r="Q181" s="1911">
        <v>48</v>
      </c>
    </row>
    <row r="182" spans="1:17">
      <c r="A182" s="2175">
        <v>49</v>
      </c>
      <c r="B182" s="1546"/>
      <c r="C182" s="1546"/>
      <c r="D182" s="1546"/>
      <c r="E182" s="1546"/>
      <c r="F182" s="1546"/>
      <c r="G182" s="2275"/>
      <c r="H182" s="1708"/>
      <c r="I182" s="2703"/>
      <c r="J182" s="1879"/>
      <c r="K182" s="1873"/>
      <c r="L182" s="1873"/>
      <c r="M182" s="1873"/>
      <c r="N182" s="1873"/>
      <c r="O182" s="1873"/>
      <c r="P182" s="2277">
        <f t="shared" si="4"/>
        <v>0</v>
      </c>
      <c r="Q182" s="1911">
        <v>49</v>
      </c>
    </row>
    <row r="183" spans="1:17" ht="15.75" thickBot="1">
      <c r="A183" s="2171">
        <v>50</v>
      </c>
      <c r="B183" s="2278" t="s">
        <v>2338</v>
      </c>
      <c r="C183" s="2293"/>
      <c r="D183" s="2293"/>
      <c r="E183" s="2293"/>
      <c r="F183" s="2293"/>
      <c r="G183" s="2294"/>
      <c r="H183" s="2295"/>
      <c r="I183" s="2704"/>
      <c r="J183" s="2705">
        <f t="shared" ref="J183:P183" si="5">SUM(J134:J182)</f>
        <v>0</v>
      </c>
      <c r="K183" s="2281">
        <f t="shared" si="5"/>
        <v>0</v>
      </c>
      <c r="L183" s="2281">
        <f t="shared" si="5"/>
        <v>0</v>
      </c>
      <c r="M183" s="2282">
        <f t="shared" si="5"/>
        <v>0</v>
      </c>
      <c r="N183" s="2282">
        <f t="shared" si="5"/>
        <v>0</v>
      </c>
      <c r="O183" s="2282">
        <f t="shared" si="5"/>
        <v>0</v>
      </c>
      <c r="P183" s="2282">
        <f t="shared" si="5"/>
        <v>0</v>
      </c>
      <c r="Q183" s="2283">
        <v>50</v>
      </c>
    </row>
    <row r="184" spans="1:17">
      <c r="A184" s="1833"/>
      <c r="B184" s="1833"/>
      <c r="I184" s="2246"/>
      <c r="J184" s="2246"/>
      <c r="K184" s="1890"/>
      <c r="L184" s="1890"/>
      <c r="M184" s="2297"/>
      <c r="N184" s="2297"/>
      <c r="O184" s="2297"/>
      <c r="P184" s="2297"/>
      <c r="Q184" s="1833"/>
    </row>
    <row r="185" spans="1:17">
      <c r="A185" s="2767" t="s">
        <v>4679</v>
      </c>
      <c r="B185" s="2641"/>
      <c r="C185" s="2556"/>
      <c r="D185" s="2556"/>
      <c r="E185" s="2250"/>
      <c r="F185" s="2250"/>
      <c r="G185" s="2250"/>
      <c r="H185" s="2250"/>
      <c r="I185" s="2767" t="s">
        <v>4679</v>
      </c>
      <c r="J185" s="2641"/>
      <c r="K185" s="2556"/>
      <c r="L185" s="2556"/>
      <c r="M185" s="2250"/>
      <c r="N185" s="2298"/>
    </row>
    <row r="186" spans="1:17">
      <c r="A186" s="1579" t="s">
        <v>1983</v>
      </c>
      <c r="B186" s="1579"/>
      <c r="C186" s="1579"/>
      <c r="D186" s="1579"/>
      <c r="E186" s="1579"/>
      <c r="F186" s="1579"/>
      <c r="G186" s="1579"/>
      <c r="H186" s="1579"/>
      <c r="I186" s="2556" t="s">
        <v>1984</v>
      </c>
      <c r="J186" s="2556"/>
      <c r="K186" s="1579"/>
      <c r="L186" s="1579"/>
      <c r="M186" s="1579"/>
      <c r="N186" s="1579"/>
      <c r="O186" s="1579"/>
      <c r="P186" s="1579"/>
      <c r="Q186" s="1579"/>
    </row>
    <row r="187" spans="1:17" ht="16.5" thickBot="1">
      <c r="A187" s="2285" t="str">
        <f>'Data Sheet'!$C$25</f>
        <v>Orange &amp; Rockland Utilities, Inc</v>
      </c>
      <c r="B187" s="2250"/>
      <c r="C187" s="2250"/>
      <c r="D187" s="2250"/>
      <c r="E187" s="2286" t="str">
        <f>'Data Sheet'!$C$40</f>
        <v>April 30, 2017</v>
      </c>
      <c r="F187" s="2250"/>
      <c r="G187" s="2250" t="str">
        <f>'Data Sheet'!$C$38</f>
        <v>December 31, 2016</v>
      </c>
      <c r="H187" s="2250"/>
      <c r="I187" s="2698" t="str">
        <f>'Data Sheet'!$C$25</f>
        <v>Orange &amp; Rockland Utilities, Inc</v>
      </c>
      <c r="J187" s="2486"/>
      <c r="K187" s="2250"/>
      <c r="L187" s="2250"/>
      <c r="M187" s="2250"/>
      <c r="N187" s="2250"/>
      <c r="O187" s="2286" t="str">
        <f>'Data Sheet'!$C$40</f>
        <v>April 30, 2017</v>
      </c>
      <c r="P187" s="1586" t="str">
        <f>'Data Sheet'!$C$38</f>
        <v>December 31, 2016</v>
      </c>
    </row>
    <row r="188" spans="1:17">
      <c r="A188" s="2288"/>
      <c r="B188" s="2289"/>
      <c r="C188" s="2289"/>
      <c r="D188" s="2289"/>
      <c r="E188" s="2289"/>
      <c r="F188" s="2289"/>
      <c r="G188" s="2289"/>
      <c r="H188" s="2289"/>
      <c r="I188" s="2480"/>
      <c r="J188" s="2481"/>
      <c r="K188" s="2289"/>
      <c r="L188" s="2289"/>
      <c r="M188" s="2289"/>
      <c r="N188" s="2289"/>
      <c r="O188" s="2289"/>
      <c r="P188" s="2289"/>
      <c r="Q188" s="2290"/>
    </row>
    <row r="189" spans="1:17">
      <c r="A189" s="2021" t="s">
        <v>3700</v>
      </c>
      <c r="B189" s="1579"/>
      <c r="C189" s="1579"/>
      <c r="D189" s="1579"/>
      <c r="E189" s="1579"/>
      <c r="F189" s="1579"/>
      <c r="G189" s="2264"/>
      <c r="H189" s="2264"/>
      <c r="I189" s="2562" t="s">
        <v>3701</v>
      </c>
      <c r="J189" s="2556"/>
      <c r="K189" s="1579"/>
      <c r="L189" s="1579"/>
      <c r="M189" s="1579"/>
      <c r="N189" s="1579"/>
      <c r="O189" s="1579"/>
      <c r="P189" s="1579"/>
      <c r="Q189" s="1544"/>
    </row>
    <row r="190" spans="1:17">
      <c r="A190" s="2021" t="s">
        <v>3702</v>
      </c>
      <c r="B190" s="1579"/>
      <c r="C190" s="1579"/>
      <c r="D190" s="1579"/>
      <c r="E190" s="1579"/>
      <c r="F190" s="1579"/>
      <c r="G190" s="2264"/>
      <c r="H190" s="2264"/>
      <c r="I190" s="2562" t="s">
        <v>3703</v>
      </c>
      <c r="J190" s="2556"/>
      <c r="K190" s="1579"/>
      <c r="L190" s="1579"/>
      <c r="M190" s="1579"/>
      <c r="N190" s="1579"/>
      <c r="O190" s="1579"/>
      <c r="P190" s="1579"/>
      <c r="Q190" s="1544"/>
    </row>
    <row r="191" spans="1:17">
      <c r="A191" s="2291"/>
      <c r="B191" s="2260"/>
      <c r="C191" s="2260"/>
      <c r="D191" s="2260"/>
      <c r="E191" s="2260"/>
      <c r="F191" s="2260"/>
      <c r="G191" s="2260"/>
      <c r="H191" s="2287"/>
      <c r="I191" s="2700"/>
      <c r="J191" s="2491"/>
      <c r="K191" s="2260"/>
      <c r="L191" s="2260"/>
      <c r="M191" s="2260"/>
      <c r="N191" s="2260"/>
      <c r="O191" s="2260"/>
      <c r="P191" s="2260"/>
      <c r="Q191" s="2292"/>
    </row>
    <row r="192" spans="1:17">
      <c r="A192" s="2172"/>
      <c r="B192" s="1580"/>
      <c r="C192" s="2165"/>
      <c r="D192" s="1907"/>
      <c r="E192" s="1907"/>
      <c r="F192" s="3576" t="s">
        <v>4629</v>
      </c>
      <c r="G192" s="3577"/>
      <c r="H192" s="2499" t="s">
        <v>3600</v>
      </c>
      <c r="I192" s="2562" t="s">
        <v>3600</v>
      </c>
      <c r="J192" s="2701"/>
      <c r="K192" s="1820" t="s">
        <v>1966</v>
      </c>
      <c r="L192" s="2271"/>
      <c r="M192" s="1820" t="s">
        <v>1967</v>
      </c>
      <c r="N192" s="1820"/>
      <c r="O192" s="1820"/>
      <c r="P192" s="1820"/>
      <c r="Q192" s="1963"/>
    </row>
    <row r="193" spans="1:17">
      <c r="A193" s="2173"/>
      <c r="B193" s="1984" t="s">
        <v>1968</v>
      </c>
      <c r="C193" s="1543"/>
      <c r="D193" s="1984" t="s">
        <v>1969</v>
      </c>
      <c r="E193" s="1984" t="s">
        <v>3594</v>
      </c>
      <c r="F193" s="1984" t="s">
        <v>3594</v>
      </c>
      <c r="G193" s="2272" t="s">
        <v>3594</v>
      </c>
      <c r="H193" s="2696" t="s">
        <v>4235</v>
      </c>
      <c r="I193" s="2562" t="s">
        <v>4235</v>
      </c>
      <c r="J193" s="2701"/>
      <c r="K193" s="1543" t="s">
        <v>1793</v>
      </c>
      <c r="L193" s="1543"/>
      <c r="M193" s="1984" t="s">
        <v>1970</v>
      </c>
      <c r="N193" s="1984" t="s">
        <v>1971</v>
      </c>
      <c r="O193" s="1558" t="s">
        <v>2337</v>
      </c>
      <c r="P193" s="1815"/>
      <c r="Q193" s="1959"/>
    </row>
    <row r="194" spans="1:17">
      <c r="A194" s="2173"/>
      <c r="B194" s="1984" t="s">
        <v>1972</v>
      </c>
      <c r="C194" s="1984" t="s">
        <v>3596</v>
      </c>
      <c r="D194" s="1984" t="s">
        <v>3597</v>
      </c>
      <c r="E194" s="1984" t="s">
        <v>3598</v>
      </c>
      <c r="F194" s="1984" t="s">
        <v>3599</v>
      </c>
      <c r="G194" s="2272" t="s">
        <v>3599</v>
      </c>
      <c r="H194" s="2696" t="s">
        <v>4237</v>
      </c>
      <c r="I194" s="2562" t="s">
        <v>4239</v>
      </c>
      <c r="J194" s="2701"/>
      <c r="K194" s="1984" t="s">
        <v>3600</v>
      </c>
      <c r="L194" s="1984" t="s">
        <v>3600</v>
      </c>
      <c r="M194" s="1984" t="s">
        <v>532</v>
      </c>
      <c r="N194" s="1984" t="s">
        <v>532</v>
      </c>
      <c r="O194" s="1558" t="s">
        <v>532</v>
      </c>
      <c r="P194" s="1834" t="s">
        <v>1973</v>
      </c>
      <c r="Q194" s="1908" t="s">
        <v>1974</v>
      </c>
    </row>
    <row r="195" spans="1:17">
      <c r="A195" s="2173" t="s">
        <v>1733</v>
      </c>
      <c r="B195" s="1984" t="s">
        <v>1975</v>
      </c>
      <c r="C195" s="1984" t="s">
        <v>3606</v>
      </c>
      <c r="D195" s="1984" t="s">
        <v>3607</v>
      </c>
      <c r="E195" s="1984" t="s">
        <v>1970</v>
      </c>
      <c r="F195" s="1984" t="s">
        <v>3609</v>
      </c>
      <c r="G195" s="2272" t="s">
        <v>3610</v>
      </c>
      <c r="H195" s="2696" t="s">
        <v>4236</v>
      </c>
      <c r="I195" s="2562" t="s">
        <v>4240</v>
      </c>
      <c r="J195" s="2701"/>
      <c r="K195" s="1984" t="s">
        <v>1400</v>
      </c>
      <c r="L195" s="1984" t="s">
        <v>1977</v>
      </c>
      <c r="M195" s="1984" t="s">
        <v>3612</v>
      </c>
      <c r="N195" s="1984" t="s">
        <v>3612</v>
      </c>
      <c r="O195" s="1558" t="s">
        <v>3612</v>
      </c>
      <c r="P195" s="1834" t="s">
        <v>1978</v>
      </c>
      <c r="Q195" s="1908" t="s">
        <v>1736</v>
      </c>
    </row>
    <row r="196" spans="1:17">
      <c r="A196" s="2175" t="s">
        <v>1736</v>
      </c>
      <c r="B196" s="1560" t="s">
        <v>3026</v>
      </c>
      <c r="C196" s="1560" t="s">
        <v>3027</v>
      </c>
      <c r="D196" s="1560" t="s">
        <v>3028</v>
      </c>
      <c r="E196" s="1560" t="s">
        <v>3029</v>
      </c>
      <c r="F196" s="1560" t="s">
        <v>2353</v>
      </c>
      <c r="G196" s="2274" t="s">
        <v>2354</v>
      </c>
      <c r="H196" s="2697" t="s">
        <v>2355</v>
      </c>
      <c r="I196" s="2702"/>
      <c r="J196" s="2607" t="s">
        <v>4238</v>
      </c>
      <c r="K196" s="1560" t="s">
        <v>2356</v>
      </c>
      <c r="L196" s="1560" t="s">
        <v>2357</v>
      </c>
      <c r="M196" s="1560" t="s">
        <v>2358</v>
      </c>
      <c r="N196" s="1560" t="s">
        <v>2359</v>
      </c>
      <c r="O196" s="1561" t="s">
        <v>2360</v>
      </c>
      <c r="P196" s="1910" t="s">
        <v>181</v>
      </c>
      <c r="Q196" s="1911"/>
    </row>
    <row r="197" spans="1:17">
      <c r="A197" s="2175">
        <v>1</v>
      </c>
      <c r="B197" s="1546" t="s">
        <v>1793</v>
      </c>
      <c r="C197" s="1546" t="s">
        <v>1793</v>
      </c>
      <c r="D197" s="1546" t="s">
        <v>1793</v>
      </c>
      <c r="E197" s="1546" t="s">
        <v>1793</v>
      </c>
      <c r="F197" s="1546" t="s">
        <v>1793</v>
      </c>
      <c r="G197" s="2275" t="s">
        <v>1793</v>
      </c>
      <c r="H197" s="1708"/>
      <c r="I197" s="2703" t="s">
        <v>1793</v>
      </c>
      <c r="J197" s="1879"/>
      <c r="K197" s="1873" t="s">
        <v>1793</v>
      </c>
      <c r="L197" s="1873"/>
      <c r="M197" s="1858" t="s">
        <v>1793</v>
      </c>
      <c r="N197" s="1858" t="s">
        <v>1793</v>
      </c>
      <c r="O197" s="1858" t="s">
        <v>1793</v>
      </c>
      <c r="P197" s="2276">
        <f t="shared" ref="P197:P245" si="6">SUM(M197:O197)</f>
        <v>0</v>
      </c>
      <c r="Q197" s="1911">
        <v>1</v>
      </c>
    </row>
    <row r="198" spans="1:17">
      <c r="A198" s="2175">
        <v>2</v>
      </c>
      <c r="B198" s="1546"/>
      <c r="C198" s="1546"/>
      <c r="D198" s="1546"/>
      <c r="E198" s="1546"/>
      <c r="F198" s="1546"/>
      <c r="G198" s="2275"/>
      <c r="H198" s="1708"/>
      <c r="I198" s="2703"/>
      <c r="J198" s="1879"/>
      <c r="K198" s="1873"/>
      <c r="L198" s="1873"/>
      <c r="M198" s="1873" t="s">
        <v>1793</v>
      </c>
      <c r="N198" s="1873"/>
      <c r="O198" s="1873"/>
      <c r="P198" s="2277">
        <f t="shared" si="6"/>
        <v>0</v>
      </c>
      <c r="Q198" s="1911">
        <v>2</v>
      </c>
    </row>
    <row r="199" spans="1:17">
      <c r="A199" s="2175">
        <v>3</v>
      </c>
      <c r="B199" s="1546"/>
      <c r="C199" s="1546"/>
      <c r="D199" s="1546"/>
      <c r="E199" s="1546"/>
      <c r="F199" s="1546"/>
      <c r="G199" s="2275"/>
      <c r="H199" s="1708"/>
      <c r="I199" s="2703"/>
      <c r="J199" s="1879"/>
      <c r="K199" s="1873"/>
      <c r="L199" s="1873"/>
      <c r="M199" s="1873"/>
      <c r="N199" s="1873"/>
      <c r="O199" s="1873"/>
      <c r="P199" s="2277">
        <f t="shared" si="6"/>
        <v>0</v>
      </c>
      <c r="Q199" s="1911">
        <v>3</v>
      </c>
    </row>
    <row r="200" spans="1:17">
      <c r="A200" s="2175">
        <v>4</v>
      </c>
      <c r="B200" s="1546"/>
      <c r="C200" s="1546"/>
      <c r="D200" s="1546"/>
      <c r="E200" s="1546"/>
      <c r="F200" s="1546"/>
      <c r="G200" s="2275"/>
      <c r="H200" s="1708"/>
      <c r="I200" s="2703"/>
      <c r="J200" s="1879"/>
      <c r="K200" s="1873"/>
      <c r="L200" s="1873"/>
      <c r="M200" s="1873"/>
      <c r="N200" s="1873"/>
      <c r="O200" s="1873"/>
      <c r="P200" s="2277">
        <f t="shared" si="6"/>
        <v>0</v>
      </c>
      <c r="Q200" s="1911">
        <v>4</v>
      </c>
    </row>
    <row r="201" spans="1:17">
      <c r="A201" s="2175">
        <v>5</v>
      </c>
      <c r="B201" s="1546"/>
      <c r="C201" s="1546"/>
      <c r="D201" s="1546"/>
      <c r="E201" s="1546"/>
      <c r="F201" s="1546"/>
      <c r="G201" s="2275"/>
      <c r="H201" s="1708"/>
      <c r="I201" s="2703"/>
      <c r="J201" s="1879"/>
      <c r="K201" s="1873"/>
      <c r="L201" s="1873"/>
      <c r="M201" s="1873"/>
      <c r="N201" s="1873"/>
      <c r="O201" s="1873"/>
      <c r="P201" s="2277">
        <f t="shared" si="6"/>
        <v>0</v>
      </c>
      <c r="Q201" s="1911">
        <v>5</v>
      </c>
    </row>
    <row r="202" spans="1:17">
      <c r="A202" s="2175">
        <v>6</v>
      </c>
      <c r="B202" s="1546"/>
      <c r="C202" s="1546"/>
      <c r="D202" s="1546"/>
      <c r="E202" s="1546"/>
      <c r="F202" s="1546"/>
      <c r="G202" s="2275"/>
      <c r="H202" s="1708"/>
      <c r="I202" s="2703"/>
      <c r="J202" s="1879"/>
      <c r="K202" s="1873"/>
      <c r="L202" s="1873"/>
      <c r="M202" s="1873"/>
      <c r="N202" s="1873"/>
      <c r="O202" s="1873"/>
      <c r="P202" s="2277">
        <f t="shared" si="6"/>
        <v>0</v>
      </c>
      <c r="Q202" s="1911">
        <v>6</v>
      </c>
    </row>
    <row r="203" spans="1:17">
      <c r="A203" s="2175">
        <v>7</v>
      </c>
      <c r="B203" s="1546"/>
      <c r="C203" s="1546"/>
      <c r="D203" s="1546"/>
      <c r="E203" s="1546"/>
      <c r="F203" s="1546"/>
      <c r="G203" s="2275"/>
      <c r="H203" s="1708"/>
      <c r="I203" s="2703"/>
      <c r="J203" s="1879"/>
      <c r="K203" s="1873"/>
      <c r="L203" s="1873"/>
      <c r="M203" s="1873"/>
      <c r="N203" s="1873"/>
      <c r="O203" s="1873"/>
      <c r="P203" s="2277">
        <f t="shared" si="6"/>
        <v>0</v>
      </c>
      <c r="Q203" s="1911">
        <v>7</v>
      </c>
    </row>
    <row r="204" spans="1:17">
      <c r="A204" s="2175">
        <v>8</v>
      </c>
      <c r="B204" s="1546"/>
      <c r="C204" s="1546"/>
      <c r="D204" s="1546"/>
      <c r="E204" s="1546"/>
      <c r="F204" s="1546"/>
      <c r="G204" s="2275"/>
      <c r="H204" s="1708"/>
      <c r="I204" s="2703"/>
      <c r="J204" s="1879"/>
      <c r="K204" s="1873"/>
      <c r="L204" s="1873"/>
      <c r="M204" s="1873"/>
      <c r="N204" s="1873"/>
      <c r="O204" s="1873"/>
      <c r="P204" s="2277">
        <f t="shared" si="6"/>
        <v>0</v>
      </c>
      <c r="Q204" s="1911">
        <v>8</v>
      </c>
    </row>
    <row r="205" spans="1:17">
      <c r="A205" s="2175">
        <v>9</v>
      </c>
      <c r="B205" s="1546"/>
      <c r="C205" s="1546"/>
      <c r="D205" s="1546"/>
      <c r="E205" s="1546"/>
      <c r="F205" s="1546"/>
      <c r="G205" s="2275"/>
      <c r="H205" s="1708"/>
      <c r="I205" s="2703"/>
      <c r="J205" s="1879"/>
      <c r="K205" s="1873"/>
      <c r="L205" s="1873"/>
      <c r="M205" s="1873"/>
      <c r="N205" s="1873"/>
      <c r="O205" s="1873"/>
      <c r="P205" s="2277">
        <f t="shared" si="6"/>
        <v>0</v>
      </c>
      <c r="Q205" s="1911">
        <v>9</v>
      </c>
    </row>
    <row r="206" spans="1:17">
      <c r="A206" s="2175">
        <v>10</v>
      </c>
      <c r="B206" s="1546"/>
      <c r="C206" s="1546"/>
      <c r="D206" s="1546"/>
      <c r="E206" s="1546"/>
      <c r="F206" s="1546"/>
      <c r="G206" s="2275"/>
      <c r="H206" s="1708"/>
      <c r="I206" s="2703"/>
      <c r="J206" s="1879"/>
      <c r="K206" s="1873"/>
      <c r="L206" s="1873"/>
      <c r="M206" s="1873"/>
      <c r="N206" s="1873"/>
      <c r="O206" s="1873"/>
      <c r="P206" s="2277">
        <f t="shared" si="6"/>
        <v>0</v>
      </c>
      <c r="Q206" s="1911">
        <v>10</v>
      </c>
    </row>
    <row r="207" spans="1:17">
      <c r="A207" s="2175">
        <v>11</v>
      </c>
      <c r="B207" s="1546"/>
      <c r="C207" s="1546"/>
      <c r="D207" s="1546"/>
      <c r="E207" s="1546"/>
      <c r="F207" s="1546"/>
      <c r="G207" s="2275"/>
      <c r="H207" s="1708"/>
      <c r="I207" s="2703"/>
      <c r="J207" s="1879"/>
      <c r="K207" s="1873"/>
      <c r="L207" s="1873"/>
      <c r="M207" s="1873"/>
      <c r="N207" s="1873"/>
      <c r="O207" s="1873"/>
      <c r="P207" s="2277">
        <f t="shared" si="6"/>
        <v>0</v>
      </c>
      <c r="Q207" s="1911">
        <v>11</v>
      </c>
    </row>
    <row r="208" spans="1:17">
      <c r="A208" s="2175">
        <v>12</v>
      </c>
      <c r="B208" s="1546"/>
      <c r="C208" s="1546"/>
      <c r="D208" s="1546"/>
      <c r="E208" s="1546"/>
      <c r="F208" s="1546"/>
      <c r="G208" s="2275"/>
      <c r="H208" s="1708"/>
      <c r="I208" s="2703"/>
      <c r="J208" s="1879"/>
      <c r="K208" s="1873"/>
      <c r="L208" s="1873"/>
      <c r="M208" s="1873"/>
      <c r="N208" s="1873"/>
      <c r="O208" s="1873"/>
      <c r="P208" s="2277">
        <f t="shared" si="6"/>
        <v>0</v>
      </c>
      <c r="Q208" s="1911">
        <v>12</v>
      </c>
    </row>
    <row r="209" spans="1:17">
      <c r="A209" s="2175">
        <v>13</v>
      </c>
      <c r="B209" s="1546"/>
      <c r="C209" s="1546"/>
      <c r="D209" s="1546"/>
      <c r="E209" s="1546"/>
      <c r="F209" s="1546"/>
      <c r="G209" s="2275"/>
      <c r="H209" s="1708"/>
      <c r="I209" s="2703"/>
      <c r="J209" s="1879"/>
      <c r="K209" s="1873"/>
      <c r="L209" s="1873"/>
      <c r="M209" s="1873"/>
      <c r="N209" s="1873"/>
      <c r="O209" s="1873"/>
      <c r="P209" s="2277">
        <f t="shared" si="6"/>
        <v>0</v>
      </c>
      <c r="Q209" s="1911">
        <v>13</v>
      </c>
    </row>
    <row r="210" spans="1:17">
      <c r="A210" s="2175">
        <v>14</v>
      </c>
      <c r="B210" s="1546"/>
      <c r="C210" s="1546"/>
      <c r="D210" s="1546"/>
      <c r="E210" s="1546"/>
      <c r="F210" s="1546"/>
      <c r="G210" s="2275"/>
      <c r="H210" s="1708"/>
      <c r="I210" s="2703"/>
      <c r="J210" s="1879"/>
      <c r="K210" s="1873"/>
      <c r="L210" s="1873"/>
      <c r="M210" s="1873"/>
      <c r="N210" s="1873"/>
      <c r="O210" s="1873"/>
      <c r="P210" s="2277">
        <f t="shared" si="6"/>
        <v>0</v>
      </c>
      <c r="Q210" s="1911">
        <v>14</v>
      </c>
    </row>
    <row r="211" spans="1:17">
      <c r="A211" s="2175">
        <v>15</v>
      </c>
      <c r="B211" s="1546"/>
      <c r="C211" s="1546"/>
      <c r="D211" s="1546"/>
      <c r="E211" s="1546"/>
      <c r="F211" s="1546"/>
      <c r="G211" s="2275"/>
      <c r="H211" s="1708"/>
      <c r="I211" s="2703"/>
      <c r="J211" s="1879"/>
      <c r="K211" s="1873"/>
      <c r="L211" s="1873"/>
      <c r="M211" s="1873"/>
      <c r="N211" s="1873"/>
      <c r="O211" s="1873"/>
      <c r="P211" s="2277">
        <f t="shared" si="6"/>
        <v>0</v>
      </c>
      <c r="Q211" s="1911">
        <v>15</v>
      </c>
    </row>
    <row r="212" spans="1:17">
      <c r="A212" s="2175">
        <v>16</v>
      </c>
      <c r="B212" s="1546"/>
      <c r="C212" s="1546"/>
      <c r="D212" s="1546"/>
      <c r="E212" s="1546"/>
      <c r="F212" s="1546"/>
      <c r="G212" s="2275"/>
      <c r="H212" s="1708"/>
      <c r="I212" s="2703"/>
      <c r="J212" s="1879"/>
      <c r="K212" s="1873"/>
      <c r="L212" s="1873"/>
      <c r="M212" s="1873"/>
      <c r="N212" s="1873"/>
      <c r="O212" s="1873"/>
      <c r="P212" s="2277">
        <f t="shared" si="6"/>
        <v>0</v>
      </c>
      <c r="Q212" s="1911">
        <v>16</v>
      </c>
    </row>
    <row r="213" spans="1:17">
      <c r="A213" s="2175">
        <v>17</v>
      </c>
      <c r="B213" s="1546"/>
      <c r="C213" s="1546"/>
      <c r="D213" s="1546"/>
      <c r="E213" s="1546"/>
      <c r="F213" s="1546"/>
      <c r="G213" s="2275"/>
      <c r="H213" s="1708"/>
      <c r="I213" s="2703"/>
      <c r="J213" s="1879"/>
      <c r="K213" s="1873"/>
      <c r="L213" s="1873"/>
      <c r="M213" s="1873"/>
      <c r="N213" s="1873"/>
      <c r="O213" s="1873"/>
      <c r="P213" s="2277">
        <f t="shared" si="6"/>
        <v>0</v>
      </c>
      <c r="Q213" s="1911">
        <v>17</v>
      </c>
    </row>
    <row r="214" spans="1:17">
      <c r="A214" s="2175">
        <v>18</v>
      </c>
      <c r="B214" s="1546"/>
      <c r="C214" s="1546"/>
      <c r="D214" s="1546"/>
      <c r="E214" s="1546"/>
      <c r="F214" s="1546"/>
      <c r="G214" s="2275"/>
      <c r="H214" s="1708"/>
      <c r="I214" s="2703"/>
      <c r="J214" s="1879"/>
      <c r="K214" s="1873"/>
      <c r="L214" s="1873"/>
      <c r="M214" s="1873"/>
      <c r="N214" s="1873"/>
      <c r="O214" s="1873"/>
      <c r="P214" s="2277">
        <f t="shared" si="6"/>
        <v>0</v>
      </c>
      <c r="Q214" s="1911">
        <v>18</v>
      </c>
    </row>
    <row r="215" spans="1:17">
      <c r="A215" s="2175">
        <v>19</v>
      </c>
      <c r="B215" s="1546"/>
      <c r="C215" s="1546"/>
      <c r="D215" s="1546"/>
      <c r="E215" s="1546"/>
      <c r="F215" s="1546"/>
      <c r="G215" s="2275"/>
      <c r="H215" s="1708"/>
      <c r="I215" s="2703"/>
      <c r="J215" s="1879"/>
      <c r="K215" s="1873"/>
      <c r="L215" s="1873"/>
      <c r="M215" s="1873"/>
      <c r="N215" s="1873"/>
      <c r="O215" s="1873"/>
      <c r="P215" s="2277">
        <f t="shared" si="6"/>
        <v>0</v>
      </c>
      <c r="Q215" s="1911">
        <v>19</v>
      </c>
    </row>
    <row r="216" spans="1:17">
      <c r="A216" s="2175">
        <v>20</v>
      </c>
      <c r="B216" s="1546"/>
      <c r="C216" s="1546"/>
      <c r="D216" s="1546"/>
      <c r="E216" s="1546"/>
      <c r="F216" s="1546"/>
      <c r="G216" s="2275"/>
      <c r="H216" s="1708"/>
      <c r="I216" s="2703"/>
      <c r="J216" s="1879"/>
      <c r="K216" s="1873"/>
      <c r="L216" s="1873"/>
      <c r="M216" s="1873"/>
      <c r="N216" s="1873"/>
      <c r="O216" s="1873"/>
      <c r="P216" s="2277">
        <f t="shared" si="6"/>
        <v>0</v>
      </c>
      <c r="Q216" s="1911">
        <v>20</v>
      </c>
    </row>
    <row r="217" spans="1:17">
      <c r="A217" s="2175">
        <v>21</v>
      </c>
      <c r="B217" s="1546"/>
      <c r="C217" s="1546"/>
      <c r="D217" s="1546"/>
      <c r="E217" s="1546"/>
      <c r="F217" s="1546"/>
      <c r="G217" s="2275"/>
      <c r="H217" s="1708"/>
      <c r="I217" s="2703"/>
      <c r="J217" s="1879"/>
      <c r="K217" s="1873"/>
      <c r="L217" s="1873"/>
      <c r="M217" s="1873"/>
      <c r="N217" s="1873"/>
      <c r="O217" s="1873"/>
      <c r="P217" s="2277">
        <f t="shared" si="6"/>
        <v>0</v>
      </c>
      <c r="Q217" s="1911">
        <v>21</v>
      </c>
    </row>
    <row r="218" spans="1:17">
      <c r="A218" s="2175">
        <v>22</v>
      </c>
      <c r="B218" s="1546"/>
      <c r="C218" s="1546"/>
      <c r="D218" s="1546"/>
      <c r="E218" s="1546"/>
      <c r="F218" s="1546"/>
      <c r="G218" s="2275"/>
      <c r="H218" s="1708"/>
      <c r="I218" s="2703"/>
      <c r="J218" s="1879"/>
      <c r="K218" s="1873"/>
      <c r="L218" s="1873"/>
      <c r="M218" s="1873"/>
      <c r="N218" s="1873"/>
      <c r="O218" s="1873"/>
      <c r="P218" s="2277">
        <f t="shared" si="6"/>
        <v>0</v>
      </c>
      <c r="Q218" s="1911">
        <v>22</v>
      </c>
    </row>
    <row r="219" spans="1:17">
      <c r="A219" s="2175">
        <v>23</v>
      </c>
      <c r="B219" s="1546"/>
      <c r="C219" s="1546"/>
      <c r="D219" s="1546"/>
      <c r="E219" s="1546"/>
      <c r="F219" s="1546"/>
      <c r="G219" s="2275"/>
      <c r="H219" s="1708"/>
      <c r="I219" s="2703"/>
      <c r="J219" s="1879"/>
      <c r="K219" s="1873"/>
      <c r="L219" s="1873"/>
      <c r="M219" s="1873"/>
      <c r="N219" s="1873"/>
      <c r="O219" s="1873"/>
      <c r="P219" s="2277">
        <f t="shared" si="6"/>
        <v>0</v>
      </c>
      <c r="Q219" s="1911">
        <v>23</v>
      </c>
    </row>
    <row r="220" spans="1:17">
      <c r="A220" s="2175">
        <v>24</v>
      </c>
      <c r="B220" s="1546"/>
      <c r="C220" s="1546"/>
      <c r="D220" s="1546"/>
      <c r="E220" s="1546"/>
      <c r="F220" s="1546"/>
      <c r="G220" s="2275"/>
      <c r="H220" s="1708"/>
      <c r="I220" s="2703"/>
      <c r="J220" s="1879"/>
      <c r="K220" s="1873"/>
      <c r="L220" s="1873"/>
      <c r="M220" s="1873"/>
      <c r="N220" s="1873"/>
      <c r="O220" s="1873"/>
      <c r="P220" s="2277">
        <f t="shared" si="6"/>
        <v>0</v>
      </c>
      <c r="Q220" s="1911">
        <v>24</v>
      </c>
    </row>
    <row r="221" spans="1:17">
      <c r="A221" s="2175">
        <v>25</v>
      </c>
      <c r="B221" s="1546"/>
      <c r="C221" s="1546"/>
      <c r="D221" s="1546"/>
      <c r="E221" s="1546"/>
      <c r="F221" s="1546"/>
      <c r="G221" s="2275"/>
      <c r="H221" s="1708"/>
      <c r="I221" s="2703"/>
      <c r="J221" s="1879"/>
      <c r="K221" s="1873"/>
      <c r="L221" s="1873"/>
      <c r="M221" s="1873"/>
      <c r="N221" s="1873"/>
      <c r="O221" s="1873"/>
      <c r="P221" s="2277">
        <f t="shared" si="6"/>
        <v>0</v>
      </c>
      <c r="Q221" s="1911">
        <v>25</v>
      </c>
    </row>
    <row r="222" spans="1:17">
      <c r="A222" s="2175">
        <v>26</v>
      </c>
      <c r="B222" s="1546"/>
      <c r="C222" s="1546"/>
      <c r="D222" s="1546"/>
      <c r="E222" s="1546"/>
      <c r="F222" s="1546"/>
      <c r="G222" s="2275"/>
      <c r="H222" s="1708"/>
      <c r="I222" s="2703"/>
      <c r="J222" s="1879"/>
      <c r="K222" s="1873"/>
      <c r="L222" s="1873"/>
      <c r="M222" s="1873"/>
      <c r="N222" s="1873"/>
      <c r="O222" s="1873"/>
      <c r="P222" s="2277">
        <f t="shared" si="6"/>
        <v>0</v>
      </c>
      <c r="Q222" s="1911">
        <v>26</v>
      </c>
    </row>
    <row r="223" spans="1:17">
      <c r="A223" s="2175">
        <v>27</v>
      </c>
      <c r="B223" s="1546"/>
      <c r="C223" s="1546"/>
      <c r="D223" s="1546"/>
      <c r="E223" s="1546"/>
      <c r="F223" s="1546"/>
      <c r="G223" s="2275"/>
      <c r="H223" s="1708"/>
      <c r="I223" s="2703"/>
      <c r="J223" s="1879"/>
      <c r="K223" s="1873"/>
      <c r="L223" s="1873"/>
      <c r="M223" s="1873"/>
      <c r="N223" s="1873"/>
      <c r="O223" s="1873"/>
      <c r="P223" s="2277">
        <f t="shared" si="6"/>
        <v>0</v>
      </c>
      <c r="Q223" s="1911">
        <v>27</v>
      </c>
    </row>
    <row r="224" spans="1:17">
      <c r="A224" s="2175">
        <v>28</v>
      </c>
      <c r="B224" s="1546"/>
      <c r="C224" s="1546"/>
      <c r="D224" s="1546"/>
      <c r="E224" s="1546"/>
      <c r="F224" s="1546"/>
      <c r="G224" s="2275"/>
      <c r="H224" s="1708"/>
      <c r="I224" s="2703"/>
      <c r="J224" s="1879"/>
      <c r="K224" s="1873"/>
      <c r="L224" s="1873"/>
      <c r="M224" s="1873"/>
      <c r="N224" s="1873"/>
      <c r="O224" s="1873"/>
      <c r="P224" s="2277">
        <f t="shared" si="6"/>
        <v>0</v>
      </c>
      <c r="Q224" s="1911">
        <v>28</v>
      </c>
    </row>
    <row r="225" spans="1:17">
      <c r="A225" s="2175">
        <v>29</v>
      </c>
      <c r="B225" s="1546"/>
      <c r="C225" s="1546"/>
      <c r="D225" s="1546"/>
      <c r="E225" s="1546"/>
      <c r="F225" s="1546"/>
      <c r="G225" s="2275"/>
      <c r="H225" s="1708"/>
      <c r="I225" s="2703"/>
      <c r="J225" s="1879"/>
      <c r="K225" s="1873"/>
      <c r="L225" s="1873"/>
      <c r="M225" s="1873"/>
      <c r="N225" s="1873"/>
      <c r="O225" s="1873"/>
      <c r="P225" s="2277">
        <f t="shared" si="6"/>
        <v>0</v>
      </c>
      <c r="Q225" s="1911">
        <v>29</v>
      </c>
    </row>
    <row r="226" spans="1:17">
      <c r="A226" s="2175">
        <v>30</v>
      </c>
      <c r="B226" s="1546"/>
      <c r="C226" s="1546"/>
      <c r="D226" s="1546"/>
      <c r="E226" s="1546"/>
      <c r="F226" s="1546"/>
      <c r="G226" s="2275"/>
      <c r="H226" s="1708"/>
      <c r="I226" s="2703"/>
      <c r="J226" s="1879"/>
      <c r="K226" s="1873"/>
      <c r="L226" s="1873"/>
      <c r="M226" s="1873"/>
      <c r="N226" s="1873"/>
      <c r="O226" s="1873"/>
      <c r="P226" s="2277">
        <f t="shared" si="6"/>
        <v>0</v>
      </c>
      <c r="Q226" s="1911">
        <v>30</v>
      </c>
    </row>
    <row r="227" spans="1:17">
      <c r="A227" s="2175">
        <v>31</v>
      </c>
      <c r="B227" s="1546"/>
      <c r="C227" s="1546"/>
      <c r="D227" s="1546"/>
      <c r="E227" s="1546"/>
      <c r="F227" s="1546"/>
      <c r="G227" s="2275"/>
      <c r="H227" s="1708"/>
      <c r="I227" s="2703"/>
      <c r="J227" s="1879"/>
      <c r="K227" s="1873"/>
      <c r="L227" s="1873"/>
      <c r="M227" s="1873"/>
      <c r="N227" s="1873"/>
      <c r="O227" s="1873"/>
      <c r="P227" s="2277">
        <f t="shared" si="6"/>
        <v>0</v>
      </c>
      <c r="Q227" s="1911">
        <v>31</v>
      </c>
    </row>
    <row r="228" spans="1:17">
      <c r="A228" s="2175">
        <v>32</v>
      </c>
      <c r="B228" s="1546"/>
      <c r="C228" s="1546"/>
      <c r="D228" s="1546"/>
      <c r="E228" s="1546"/>
      <c r="F228" s="1546"/>
      <c r="G228" s="2275"/>
      <c r="H228" s="1708"/>
      <c r="I228" s="2703"/>
      <c r="J228" s="1879"/>
      <c r="K228" s="1873"/>
      <c r="L228" s="1873"/>
      <c r="M228" s="1873"/>
      <c r="N228" s="1873"/>
      <c r="O228" s="1873"/>
      <c r="P228" s="2277">
        <f t="shared" si="6"/>
        <v>0</v>
      </c>
      <c r="Q228" s="1911">
        <v>32</v>
      </c>
    </row>
    <row r="229" spans="1:17">
      <c r="A229" s="2175">
        <v>33</v>
      </c>
      <c r="B229" s="1546"/>
      <c r="C229" s="1546"/>
      <c r="D229" s="1546"/>
      <c r="E229" s="1546"/>
      <c r="F229" s="1546"/>
      <c r="G229" s="2275"/>
      <c r="H229" s="1708"/>
      <c r="I229" s="2703"/>
      <c r="J229" s="1879"/>
      <c r="K229" s="1873"/>
      <c r="L229" s="1873"/>
      <c r="M229" s="1873"/>
      <c r="N229" s="1873"/>
      <c r="O229" s="1873"/>
      <c r="P229" s="2277">
        <f t="shared" si="6"/>
        <v>0</v>
      </c>
      <c r="Q229" s="1911">
        <v>33</v>
      </c>
    </row>
    <row r="230" spans="1:17">
      <c r="A230" s="2175">
        <v>34</v>
      </c>
      <c r="B230" s="1546"/>
      <c r="C230" s="1546"/>
      <c r="D230" s="1546"/>
      <c r="E230" s="1546"/>
      <c r="F230" s="1546"/>
      <c r="G230" s="2275"/>
      <c r="H230" s="1708"/>
      <c r="I230" s="2703"/>
      <c r="J230" s="1879"/>
      <c r="K230" s="1873"/>
      <c r="L230" s="1873"/>
      <c r="M230" s="1873"/>
      <c r="N230" s="1873"/>
      <c r="O230" s="1873"/>
      <c r="P230" s="2277">
        <f t="shared" si="6"/>
        <v>0</v>
      </c>
      <c r="Q230" s="1911">
        <v>34</v>
      </c>
    </row>
    <row r="231" spans="1:17">
      <c r="A231" s="2175">
        <v>35</v>
      </c>
      <c r="B231" s="1546"/>
      <c r="C231" s="1546"/>
      <c r="D231" s="1546"/>
      <c r="E231" s="1546"/>
      <c r="F231" s="1546"/>
      <c r="G231" s="2275"/>
      <c r="H231" s="1708"/>
      <c r="I231" s="2703"/>
      <c r="J231" s="1879"/>
      <c r="K231" s="1873"/>
      <c r="L231" s="1873"/>
      <c r="M231" s="1873"/>
      <c r="N231" s="1873"/>
      <c r="O231" s="1873"/>
      <c r="P231" s="2277">
        <f t="shared" si="6"/>
        <v>0</v>
      </c>
      <c r="Q231" s="1911">
        <v>35</v>
      </c>
    </row>
    <row r="232" spans="1:17">
      <c r="A232" s="2175">
        <v>36</v>
      </c>
      <c r="B232" s="1546"/>
      <c r="C232" s="1546"/>
      <c r="D232" s="1546"/>
      <c r="E232" s="1546"/>
      <c r="F232" s="1546"/>
      <c r="G232" s="2275"/>
      <c r="H232" s="1708"/>
      <c r="I232" s="2703"/>
      <c r="J232" s="1879"/>
      <c r="K232" s="1873"/>
      <c r="L232" s="1873"/>
      <c r="M232" s="1873"/>
      <c r="N232" s="1873"/>
      <c r="O232" s="1873"/>
      <c r="P232" s="2277">
        <f t="shared" si="6"/>
        <v>0</v>
      </c>
      <c r="Q232" s="1911">
        <v>36</v>
      </c>
    </row>
    <row r="233" spans="1:17">
      <c r="A233" s="2175">
        <v>37</v>
      </c>
      <c r="B233" s="1546"/>
      <c r="C233" s="1546"/>
      <c r="D233" s="1546"/>
      <c r="E233" s="1546"/>
      <c r="F233" s="1546"/>
      <c r="G233" s="2275"/>
      <c r="H233" s="1708"/>
      <c r="I233" s="2703"/>
      <c r="J233" s="1879"/>
      <c r="K233" s="1873"/>
      <c r="L233" s="1873"/>
      <c r="M233" s="1873"/>
      <c r="N233" s="1873"/>
      <c r="O233" s="1873"/>
      <c r="P233" s="2277">
        <f t="shared" si="6"/>
        <v>0</v>
      </c>
      <c r="Q233" s="1911">
        <v>37</v>
      </c>
    </row>
    <row r="234" spans="1:17">
      <c r="A234" s="2175">
        <v>38</v>
      </c>
      <c r="B234" s="1546"/>
      <c r="C234" s="1546"/>
      <c r="D234" s="1546"/>
      <c r="E234" s="1546"/>
      <c r="F234" s="1546"/>
      <c r="G234" s="2275"/>
      <c r="H234" s="1708"/>
      <c r="I234" s="2703"/>
      <c r="J234" s="1879"/>
      <c r="K234" s="1873"/>
      <c r="L234" s="1873"/>
      <c r="M234" s="1873"/>
      <c r="N234" s="1873"/>
      <c r="O234" s="1873"/>
      <c r="P234" s="2277">
        <f t="shared" si="6"/>
        <v>0</v>
      </c>
      <c r="Q234" s="1911">
        <v>38</v>
      </c>
    </row>
    <row r="235" spans="1:17">
      <c r="A235" s="2175">
        <v>39</v>
      </c>
      <c r="B235" s="1546"/>
      <c r="C235" s="1546"/>
      <c r="D235" s="1546"/>
      <c r="E235" s="1546"/>
      <c r="F235" s="1546"/>
      <c r="G235" s="2275"/>
      <c r="H235" s="1708"/>
      <c r="I235" s="2703"/>
      <c r="J235" s="1879"/>
      <c r="K235" s="1873"/>
      <c r="L235" s="1873"/>
      <c r="M235" s="1873"/>
      <c r="N235" s="1873"/>
      <c r="O235" s="1873"/>
      <c r="P235" s="2277">
        <f t="shared" si="6"/>
        <v>0</v>
      </c>
      <c r="Q235" s="1911">
        <v>39</v>
      </c>
    </row>
    <row r="236" spans="1:17">
      <c r="A236" s="2175">
        <v>40</v>
      </c>
      <c r="B236" s="1546"/>
      <c r="C236" s="1546"/>
      <c r="D236" s="1546"/>
      <c r="E236" s="1546"/>
      <c r="F236" s="1546"/>
      <c r="G236" s="2275"/>
      <c r="H236" s="1708"/>
      <c r="I236" s="2703"/>
      <c r="J236" s="1879"/>
      <c r="K236" s="1873"/>
      <c r="L236" s="1873"/>
      <c r="M236" s="1873"/>
      <c r="N236" s="1873"/>
      <c r="O236" s="1873"/>
      <c r="P236" s="2277">
        <f t="shared" si="6"/>
        <v>0</v>
      </c>
      <c r="Q236" s="1911">
        <v>40</v>
      </c>
    </row>
    <row r="237" spans="1:17">
      <c r="A237" s="2175">
        <v>41</v>
      </c>
      <c r="B237" s="1546"/>
      <c r="C237" s="1546"/>
      <c r="D237" s="1546"/>
      <c r="E237" s="1546"/>
      <c r="F237" s="1546"/>
      <c r="G237" s="2275"/>
      <c r="H237" s="1708"/>
      <c r="I237" s="2703"/>
      <c r="J237" s="1879"/>
      <c r="K237" s="1873"/>
      <c r="L237" s="1873"/>
      <c r="M237" s="1873"/>
      <c r="N237" s="1873"/>
      <c r="O237" s="1873"/>
      <c r="P237" s="2277">
        <f t="shared" si="6"/>
        <v>0</v>
      </c>
      <c r="Q237" s="1911">
        <v>41</v>
      </c>
    </row>
    <row r="238" spans="1:17">
      <c r="A238" s="2175">
        <v>42</v>
      </c>
      <c r="B238" s="1546"/>
      <c r="C238" s="1546"/>
      <c r="D238" s="1546"/>
      <c r="E238" s="1546"/>
      <c r="F238" s="1546"/>
      <c r="G238" s="2275"/>
      <c r="H238" s="1708"/>
      <c r="I238" s="2703"/>
      <c r="J238" s="1879"/>
      <c r="K238" s="1873"/>
      <c r="L238" s="1873"/>
      <c r="M238" s="1873"/>
      <c r="N238" s="1873"/>
      <c r="O238" s="1873"/>
      <c r="P238" s="2277">
        <f t="shared" si="6"/>
        <v>0</v>
      </c>
      <c r="Q238" s="1911">
        <v>42</v>
      </c>
    </row>
    <row r="239" spans="1:17">
      <c r="A239" s="2175">
        <v>43</v>
      </c>
      <c r="B239" s="1546"/>
      <c r="C239" s="1546"/>
      <c r="D239" s="1546"/>
      <c r="E239" s="1546"/>
      <c r="F239" s="1546"/>
      <c r="G239" s="2275"/>
      <c r="H239" s="1708"/>
      <c r="I239" s="2703"/>
      <c r="J239" s="1879"/>
      <c r="K239" s="1873"/>
      <c r="L239" s="1873"/>
      <c r="M239" s="1873"/>
      <c r="N239" s="1873"/>
      <c r="O239" s="1873"/>
      <c r="P239" s="2277">
        <f t="shared" si="6"/>
        <v>0</v>
      </c>
      <c r="Q239" s="1911">
        <v>43</v>
      </c>
    </row>
    <row r="240" spans="1:17">
      <c r="A240" s="2175">
        <v>44</v>
      </c>
      <c r="B240" s="1546"/>
      <c r="C240" s="1546"/>
      <c r="D240" s="1546"/>
      <c r="E240" s="1546"/>
      <c r="F240" s="1546"/>
      <c r="G240" s="2275"/>
      <c r="H240" s="1708"/>
      <c r="I240" s="2703"/>
      <c r="J240" s="1879"/>
      <c r="K240" s="1873"/>
      <c r="L240" s="1873"/>
      <c r="M240" s="1873"/>
      <c r="N240" s="1873"/>
      <c r="O240" s="1873"/>
      <c r="P240" s="2277">
        <f t="shared" si="6"/>
        <v>0</v>
      </c>
      <c r="Q240" s="1911">
        <v>44</v>
      </c>
    </row>
    <row r="241" spans="1:17">
      <c r="A241" s="2175">
        <v>45</v>
      </c>
      <c r="B241" s="1546"/>
      <c r="C241" s="1546"/>
      <c r="D241" s="1546"/>
      <c r="E241" s="1546"/>
      <c r="F241" s="1546"/>
      <c r="G241" s="2275"/>
      <c r="H241" s="1708"/>
      <c r="I241" s="2703"/>
      <c r="J241" s="1879"/>
      <c r="K241" s="1873"/>
      <c r="L241" s="1873"/>
      <c r="M241" s="1873"/>
      <c r="N241" s="1873"/>
      <c r="O241" s="1873"/>
      <c r="P241" s="2277">
        <f t="shared" si="6"/>
        <v>0</v>
      </c>
      <c r="Q241" s="1911">
        <v>45</v>
      </c>
    </row>
    <row r="242" spans="1:17">
      <c r="A242" s="2175">
        <v>46</v>
      </c>
      <c r="B242" s="1546"/>
      <c r="C242" s="1546"/>
      <c r="D242" s="1546"/>
      <c r="E242" s="1546"/>
      <c r="F242" s="1546"/>
      <c r="G242" s="2275"/>
      <c r="H242" s="1708"/>
      <c r="I242" s="2703"/>
      <c r="J242" s="1879"/>
      <c r="K242" s="1873"/>
      <c r="L242" s="1873"/>
      <c r="M242" s="1873"/>
      <c r="N242" s="1873"/>
      <c r="O242" s="1873"/>
      <c r="P242" s="2277">
        <f t="shared" si="6"/>
        <v>0</v>
      </c>
      <c r="Q242" s="1911">
        <v>46</v>
      </c>
    </row>
    <row r="243" spans="1:17">
      <c r="A243" s="2175">
        <v>47</v>
      </c>
      <c r="B243" s="1546"/>
      <c r="C243" s="1546"/>
      <c r="D243" s="1546"/>
      <c r="E243" s="1546"/>
      <c r="F243" s="1546"/>
      <c r="G243" s="2275"/>
      <c r="H243" s="1708"/>
      <c r="I243" s="2703"/>
      <c r="J243" s="1879"/>
      <c r="K243" s="1873"/>
      <c r="L243" s="1873"/>
      <c r="M243" s="1873"/>
      <c r="N243" s="1873"/>
      <c r="O243" s="1873"/>
      <c r="P243" s="2277">
        <f t="shared" si="6"/>
        <v>0</v>
      </c>
      <c r="Q243" s="1911">
        <v>47</v>
      </c>
    </row>
    <row r="244" spans="1:17">
      <c r="A244" s="2175">
        <v>48</v>
      </c>
      <c r="B244" s="1546"/>
      <c r="C244" s="1546"/>
      <c r="D244" s="1546"/>
      <c r="E244" s="1546"/>
      <c r="F244" s="1546"/>
      <c r="G244" s="2275"/>
      <c r="H244" s="1708"/>
      <c r="I244" s="2703"/>
      <c r="J244" s="1879"/>
      <c r="K244" s="1873"/>
      <c r="L244" s="1873"/>
      <c r="M244" s="1873"/>
      <c r="N244" s="1873"/>
      <c r="O244" s="1873"/>
      <c r="P244" s="2277">
        <f t="shared" si="6"/>
        <v>0</v>
      </c>
      <c r="Q244" s="1911">
        <v>48</v>
      </c>
    </row>
    <row r="245" spans="1:17">
      <c r="A245" s="2175">
        <v>49</v>
      </c>
      <c r="B245" s="1546"/>
      <c r="C245" s="1546"/>
      <c r="D245" s="1546"/>
      <c r="E245" s="1546"/>
      <c r="F245" s="1546"/>
      <c r="G245" s="2275"/>
      <c r="H245" s="1708"/>
      <c r="I245" s="2703"/>
      <c r="J245" s="1879"/>
      <c r="K245" s="1873"/>
      <c r="L245" s="1873"/>
      <c r="M245" s="1873"/>
      <c r="N245" s="1873"/>
      <c r="O245" s="1873"/>
      <c r="P245" s="2277">
        <f t="shared" si="6"/>
        <v>0</v>
      </c>
      <c r="Q245" s="1911">
        <v>49</v>
      </c>
    </row>
    <row r="246" spans="1:17" ht="15.75" thickBot="1">
      <c r="A246" s="2171">
        <v>50</v>
      </c>
      <c r="B246" s="2278" t="s">
        <v>2338</v>
      </c>
      <c r="C246" s="2293"/>
      <c r="D246" s="2293"/>
      <c r="E246" s="2293"/>
      <c r="F246" s="2293"/>
      <c r="G246" s="2294"/>
      <c r="H246" s="2295"/>
      <c r="I246" s="2704"/>
      <c r="J246" s="2705">
        <f t="shared" ref="J246:P246" si="7">SUM(J197:J245)</f>
        <v>0</v>
      </c>
      <c r="K246" s="2281">
        <f t="shared" si="7"/>
        <v>0</v>
      </c>
      <c r="L246" s="2281">
        <f t="shared" si="7"/>
        <v>0</v>
      </c>
      <c r="M246" s="2282">
        <f t="shared" si="7"/>
        <v>0</v>
      </c>
      <c r="N246" s="2282">
        <f t="shared" si="7"/>
        <v>0</v>
      </c>
      <c r="O246" s="2282">
        <f t="shared" si="7"/>
        <v>0</v>
      </c>
      <c r="P246" s="2282">
        <f t="shared" si="7"/>
        <v>0</v>
      </c>
      <c r="Q246" s="2283">
        <v>50</v>
      </c>
    </row>
    <row r="247" spans="1:17">
      <c r="A247" s="1833"/>
      <c r="B247" s="1833"/>
      <c r="I247" s="1890"/>
      <c r="J247" s="1890"/>
      <c r="K247" s="1890"/>
      <c r="L247" s="1890"/>
      <c r="M247" s="2297"/>
      <c r="N247" s="2297"/>
      <c r="O247" s="2297"/>
      <c r="P247" s="2297"/>
      <c r="Q247" s="1833"/>
    </row>
    <row r="248" spans="1:17">
      <c r="A248" s="2767" t="s">
        <v>4679</v>
      </c>
      <c r="B248" s="2641"/>
      <c r="C248" s="2556"/>
      <c r="D248" s="2556"/>
      <c r="E248" s="2250"/>
      <c r="F248" s="2250"/>
      <c r="G248" s="2250"/>
      <c r="H248" s="2250"/>
      <c r="I248" s="2767" t="s">
        <v>4679</v>
      </c>
      <c r="J248" s="2641"/>
      <c r="K248" s="2556"/>
      <c r="L248" s="2556"/>
      <c r="M248" s="2250"/>
      <c r="N248" s="2298"/>
    </row>
    <row r="249" spans="1:17">
      <c r="A249" s="1579" t="s">
        <v>1985</v>
      </c>
      <c r="B249" s="1579"/>
      <c r="C249" s="1579"/>
      <c r="D249" s="1579"/>
      <c r="E249" s="1579"/>
      <c r="F249" s="1579"/>
      <c r="G249" s="1579"/>
      <c r="H249" s="1579"/>
      <c r="I249" s="1579" t="s">
        <v>1986</v>
      </c>
      <c r="J249" s="1579"/>
      <c r="K249" s="1579"/>
      <c r="L249" s="1579"/>
      <c r="M249" s="1579"/>
      <c r="N249" s="1579"/>
      <c r="O249" s="1579"/>
      <c r="P249" s="1579"/>
      <c r="Q249" s="1579"/>
    </row>
  </sheetData>
  <mergeCells count="4">
    <mergeCell ref="F37:G37"/>
    <mergeCell ref="F66:G66"/>
    <mergeCell ref="F129:G129"/>
    <mergeCell ref="F192:G192"/>
  </mergeCells>
  <printOptions horizontalCentered="1" verticalCentered="1"/>
  <pageMargins left="0" right="0" top="0" bottom="0" header="0" footer="0"/>
  <pageSetup scale="72" fitToWidth="2" fitToHeight="4" pageOrder="overThenDown" orientation="portrait" r:id="rId1"/>
  <headerFooter alignWithMargins="0"/>
  <rowBreaks count="2" manualBreakCount="2">
    <brk id="60" max="16" man="1"/>
    <brk id="186" max="16383" man="1"/>
  </rowBreaks>
  <colBreaks count="1" manualBreakCount="1">
    <brk id="8"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U231"/>
  <sheetViews>
    <sheetView defaultGridColor="0" view="pageBreakPreview" colorId="22" zoomScale="30" zoomScaleNormal="60" zoomScaleSheetLayoutView="30" workbookViewId="0"/>
  </sheetViews>
  <sheetFormatPr defaultColWidth="9.6640625" defaultRowHeight="15"/>
  <cols>
    <col min="1" max="1" width="6.109375" style="1541" customWidth="1"/>
    <col min="2" max="2" width="26.77734375" style="1541" customWidth="1"/>
    <col min="3" max="3" width="25.6640625" style="1541" customWidth="1"/>
    <col min="4" max="4" width="26.33203125" style="1541" customWidth="1"/>
    <col min="5" max="5" width="15.6640625" style="1541" customWidth="1"/>
    <col min="6" max="7" width="6.6640625" style="1541" customWidth="1"/>
    <col min="8" max="8" width="25.21875" style="1541" customWidth="1"/>
    <col min="9" max="9" width="24.6640625" style="1541" customWidth="1"/>
    <col min="10" max="10" width="12.6640625" style="1541" customWidth="1"/>
    <col min="11" max="12" width="13.6640625" style="1541" customWidth="1"/>
    <col min="13" max="13" width="4.6640625" style="1541" customWidth="1"/>
    <col min="14" max="14" width="5.109375" style="1541" customWidth="1"/>
    <col min="15" max="15" width="22.88671875" style="1541" customWidth="1"/>
    <col min="16" max="16" width="19.6640625" style="1541" customWidth="1"/>
    <col min="17" max="17" width="23" style="1541" customWidth="1"/>
    <col min="18" max="18" width="24" style="1541" customWidth="1"/>
    <col min="19" max="19" width="5" style="1541" customWidth="1"/>
    <col min="20" max="16384" width="9.6640625" style="1541"/>
  </cols>
  <sheetData>
    <row r="1" spans="1:255">
      <c r="A1" s="1538" t="s">
        <v>1804</v>
      </c>
      <c r="B1" s="1694"/>
      <c r="C1" s="1897" t="s">
        <v>1347</v>
      </c>
      <c r="D1" s="2299" t="s">
        <v>1806</v>
      </c>
      <c r="E1" s="2300" t="s">
        <v>1807</v>
      </c>
      <c r="F1" s="1538" t="s">
        <v>1804</v>
      </c>
      <c r="G1" s="1694"/>
      <c r="H1" s="1694"/>
      <c r="I1" s="1897" t="s">
        <v>1347</v>
      </c>
      <c r="J1" s="2299" t="s">
        <v>1806</v>
      </c>
      <c r="K1" s="2289"/>
      <c r="L1" s="1897" t="s">
        <v>1807</v>
      </c>
      <c r="M1" s="2301"/>
      <c r="N1" s="1538" t="s">
        <v>1804</v>
      </c>
      <c r="O1" s="1694"/>
      <c r="P1" s="1897" t="s">
        <v>1347</v>
      </c>
      <c r="Q1" s="2299" t="s">
        <v>1806</v>
      </c>
      <c r="R1" s="1897" t="s">
        <v>1807</v>
      </c>
      <c r="S1" s="1896"/>
    </row>
    <row r="2" spans="1:255">
      <c r="A2" s="1542" t="str">
        <f>'Data Sheet'!$C$25</f>
        <v>Orange &amp; Rockland Utilities, Inc</v>
      </c>
      <c r="B2" s="1564"/>
      <c r="C2" s="1815" t="s">
        <v>1635</v>
      </c>
      <c r="D2" s="1834" t="s">
        <v>1809</v>
      </c>
      <c r="E2" s="2302"/>
      <c r="F2" s="1542" t="str">
        <f>'Data Sheet'!$C$25</f>
        <v>Orange &amp; Rockland Utilities, Inc</v>
      </c>
      <c r="G2" s="1564"/>
      <c r="H2" s="1564"/>
      <c r="I2" s="1815" t="s">
        <v>1635</v>
      </c>
      <c r="J2" s="1834" t="s">
        <v>1809</v>
      </c>
      <c r="K2" s="2250"/>
      <c r="L2" s="1815"/>
      <c r="M2" s="2303"/>
      <c r="N2" s="1542" t="str">
        <f>'Data Sheet'!$C$25</f>
        <v>Orange &amp; Rockland Utilities, Inc</v>
      </c>
      <c r="O2" s="1564"/>
      <c r="P2" s="1815" t="s">
        <v>1635</v>
      </c>
      <c r="Q2" s="1834" t="s">
        <v>1809</v>
      </c>
      <c r="R2" s="2304"/>
      <c r="S2" s="1544"/>
    </row>
    <row r="3" spans="1:255" ht="15" customHeight="1">
      <c r="A3" s="1542"/>
      <c r="B3" s="1564"/>
      <c r="C3" s="1815" t="s">
        <v>1636</v>
      </c>
      <c r="D3" s="2305" t="str">
        <f>'Data Sheet'!$C$40</f>
        <v>April 30, 2017</v>
      </c>
      <c r="E3" s="2306" t="str">
        <f>'Data Sheet'!$C$38</f>
        <v>December 31, 2016</v>
      </c>
      <c r="F3" s="1542"/>
      <c r="G3" s="1708"/>
      <c r="H3" s="1708"/>
      <c r="I3" s="1899" t="s">
        <v>1636</v>
      </c>
      <c r="J3" s="2305" t="str">
        <f>'Data Sheet'!$C$40</f>
        <v>April 30, 2017</v>
      </c>
      <c r="K3" s="2260"/>
      <c r="L3" s="2234" t="str">
        <f>'Data Sheet'!$C$38</f>
        <v>December 31, 2016</v>
      </c>
      <c r="M3" s="2307"/>
      <c r="N3" s="1542"/>
      <c r="O3" s="1708"/>
      <c r="P3" s="1899" t="s">
        <v>1636</v>
      </c>
      <c r="Q3" s="2217" t="str">
        <f>'Data Sheet'!$C$40</f>
        <v>April 30, 2017</v>
      </c>
      <c r="R3" s="2234" t="str">
        <f>'Data Sheet'!$C$38</f>
        <v>December 31, 2016</v>
      </c>
      <c r="S3" s="1900"/>
      <c r="T3" s="1564"/>
      <c r="U3" s="1564"/>
      <c r="V3" s="1564"/>
      <c r="W3" s="1564"/>
      <c r="X3" s="1564"/>
      <c r="Y3" s="1564"/>
      <c r="Z3" s="1564"/>
      <c r="AA3" s="1564"/>
      <c r="AB3" s="1564"/>
      <c r="AC3" s="1564"/>
      <c r="AD3" s="1564"/>
      <c r="AE3" s="1564"/>
      <c r="AF3" s="1564"/>
      <c r="AG3" s="1564"/>
      <c r="AH3" s="1564"/>
      <c r="AI3" s="1564"/>
      <c r="AJ3" s="1564"/>
      <c r="AK3" s="1564"/>
      <c r="AL3" s="1564"/>
      <c r="AM3" s="1564"/>
      <c r="AN3" s="1564"/>
      <c r="AO3" s="1564"/>
      <c r="AP3" s="1564"/>
      <c r="AQ3" s="1564"/>
      <c r="AR3" s="1564"/>
      <c r="AS3" s="1564"/>
      <c r="AT3" s="1564"/>
      <c r="AU3" s="1564"/>
      <c r="AV3" s="1564"/>
      <c r="AW3" s="1564"/>
      <c r="AX3" s="1564"/>
      <c r="AY3" s="1564"/>
      <c r="AZ3" s="1564"/>
      <c r="BA3" s="1564"/>
      <c r="BB3" s="1564"/>
      <c r="BC3" s="1564"/>
      <c r="BD3" s="1564"/>
      <c r="BE3" s="1564"/>
      <c r="BF3" s="1564"/>
      <c r="BG3" s="1564"/>
      <c r="BH3" s="1564"/>
      <c r="BI3" s="1564"/>
      <c r="BJ3" s="1564"/>
      <c r="BK3" s="1564"/>
      <c r="BL3" s="1564"/>
      <c r="BM3" s="1564"/>
      <c r="BN3" s="1564"/>
      <c r="BO3" s="1564"/>
      <c r="BP3" s="1564"/>
      <c r="BQ3" s="1564"/>
      <c r="BR3" s="1564"/>
      <c r="BS3" s="1564"/>
      <c r="BT3" s="1564"/>
      <c r="BU3" s="1564"/>
      <c r="BV3" s="1564"/>
      <c r="BW3" s="1564"/>
      <c r="BX3" s="1564"/>
      <c r="BY3" s="1564"/>
      <c r="BZ3" s="1564"/>
      <c r="CA3" s="1564"/>
      <c r="CB3" s="1564"/>
      <c r="CC3" s="1564"/>
      <c r="CD3" s="1564"/>
      <c r="CE3" s="1564"/>
      <c r="CF3" s="1564"/>
      <c r="CG3" s="1564"/>
      <c r="CH3" s="1564"/>
      <c r="CI3" s="1564"/>
      <c r="CJ3" s="1564"/>
      <c r="CK3" s="1564"/>
      <c r="CL3" s="1564"/>
      <c r="CM3" s="1564"/>
      <c r="CN3" s="1564"/>
      <c r="CO3" s="1564"/>
      <c r="CP3" s="1564"/>
      <c r="CQ3" s="1564"/>
      <c r="CR3" s="1564"/>
      <c r="CS3" s="1564"/>
      <c r="CT3" s="1564"/>
      <c r="CU3" s="1564"/>
      <c r="CV3" s="1564"/>
      <c r="CW3" s="1564"/>
      <c r="CX3" s="1564"/>
      <c r="CY3" s="1564"/>
      <c r="CZ3" s="1564"/>
      <c r="DA3" s="1564"/>
      <c r="DB3" s="1564"/>
      <c r="DC3" s="1564"/>
      <c r="DD3" s="1564"/>
      <c r="DE3" s="1564"/>
      <c r="DF3" s="1564"/>
      <c r="DG3" s="1564"/>
      <c r="DH3" s="1564"/>
      <c r="DI3" s="1564"/>
      <c r="DJ3" s="1564"/>
      <c r="DK3" s="1564"/>
      <c r="DL3" s="1564"/>
      <c r="DM3" s="1564"/>
      <c r="DN3" s="1564"/>
      <c r="DO3" s="1564"/>
      <c r="DP3" s="1564"/>
      <c r="DQ3" s="1564"/>
      <c r="DR3" s="1564"/>
      <c r="DS3" s="1564"/>
      <c r="DT3" s="1564"/>
      <c r="DU3" s="1564"/>
      <c r="DV3" s="1564"/>
      <c r="DW3" s="1564"/>
      <c r="DX3" s="1564"/>
      <c r="DY3" s="1564"/>
      <c r="DZ3" s="1564"/>
      <c r="EA3" s="1564"/>
      <c r="EB3" s="1564"/>
      <c r="EC3" s="1564"/>
      <c r="ED3" s="1564"/>
      <c r="EE3" s="1564"/>
      <c r="EF3" s="1564"/>
      <c r="EG3" s="1564"/>
      <c r="EH3" s="1564"/>
      <c r="EI3" s="1564"/>
      <c r="EJ3" s="1564"/>
      <c r="EK3" s="1564"/>
      <c r="EL3" s="1564"/>
      <c r="EM3" s="1564"/>
      <c r="EN3" s="1564"/>
      <c r="EO3" s="1564"/>
      <c r="EP3" s="1564"/>
      <c r="EQ3" s="1564"/>
      <c r="ER3" s="1564"/>
      <c r="ES3" s="1564"/>
      <c r="ET3" s="1564"/>
      <c r="EU3" s="1564"/>
      <c r="EV3" s="1564"/>
      <c r="EW3" s="1564"/>
      <c r="EX3" s="1564"/>
      <c r="EY3" s="1564"/>
      <c r="EZ3" s="1564"/>
      <c r="FA3" s="1564"/>
      <c r="FB3" s="1564"/>
      <c r="FC3" s="1564"/>
      <c r="FD3" s="1564"/>
      <c r="FE3" s="1564"/>
      <c r="FF3" s="1564"/>
      <c r="FG3" s="1564"/>
      <c r="FH3" s="1564"/>
      <c r="FI3" s="1564"/>
      <c r="FJ3" s="1564"/>
      <c r="FK3" s="1564"/>
      <c r="FL3" s="1564"/>
      <c r="FM3" s="1564"/>
      <c r="FN3" s="1564"/>
      <c r="FO3" s="1564"/>
      <c r="FP3" s="1564"/>
      <c r="FQ3" s="1564"/>
      <c r="FR3" s="1564"/>
      <c r="FS3" s="1564"/>
      <c r="FT3" s="1564"/>
      <c r="FU3" s="1564"/>
      <c r="FV3" s="1564"/>
      <c r="FW3" s="1564"/>
      <c r="FX3" s="1564"/>
      <c r="FY3" s="1564"/>
      <c r="FZ3" s="1564"/>
      <c r="GA3" s="1564"/>
      <c r="GB3" s="1564"/>
      <c r="GC3" s="1564"/>
      <c r="GD3" s="1564"/>
      <c r="GE3" s="1564"/>
      <c r="GF3" s="1564"/>
      <c r="GG3" s="1564"/>
      <c r="GH3" s="1564"/>
      <c r="GI3" s="1564"/>
      <c r="GJ3" s="1564"/>
      <c r="GK3" s="1564"/>
      <c r="GL3" s="1564"/>
      <c r="GM3" s="1564"/>
      <c r="GN3" s="1564"/>
      <c r="GO3" s="1564"/>
      <c r="GP3" s="1564"/>
      <c r="GQ3" s="1564"/>
      <c r="GR3" s="1564"/>
      <c r="GS3" s="1564"/>
      <c r="GT3" s="1564"/>
      <c r="GU3" s="1564"/>
      <c r="GV3" s="1564"/>
      <c r="GW3" s="1564"/>
      <c r="GX3" s="1564"/>
      <c r="GY3" s="1564"/>
      <c r="GZ3" s="1564"/>
      <c r="HA3" s="1564"/>
      <c r="HB3" s="1564"/>
      <c r="HC3" s="1564"/>
      <c r="HD3" s="1564"/>
      <c r="HE3" s="1564"/>
      <c r="HF3" s="1564"/>
      <c r="HG3" s="1564"/>
      <c r="HH3" s="1564"/>
      <c r="HI3" s="1564"/>
      <c r="HJ3" s="1564"/>
      <c r="HK3" s="1564"/>
      <c r="HL3" s="1564"/>
      <c r="HM3" s="1564"/>
      <c r="HN3" s="1564"/>
      <c r="HO3" s="1564"/>
      <c r="HP3" s="1564"/>
      <c r="HQ3" s="1564"/>
      <c r="HR3" s="1564"/>
      <c r="HS3" s="1564"/>
      <c r="HT3" s="1564"/>
      <c r="HU3" s="1564"/>
      <c r="HV3" s="1564"/>
      <c r="HW3" s="1564"/>
      <c r="HX3" s="1564"/>
      <c r="HY3" s="1564"/>
      <c r="HZ3" s="1564"/>
      <c r="IA3" s="1564"/>
      <c r="IB3" s="1564"/>
      <c r="IC3" s="1564"/>
      <c r="ID3" s="1564"/>
      <c r="IE3" s="1564"/>
      <c r="IF3" s="1564"/>
      <c r="IG3" s="1564"/>
      <c r="IH3" s="1564"/>
      <c r="II3" s="1564"/>
      <c r="IJ3" s="1564"/>
      <c r="IK3" s="1564"/>
      <c r="IL3" s="1564"/>
      <c r="IM3" s="1564"/>
      <c r="IN3" s="1564"/>
      <c r="IO3" s="1564"/>
      <c r="IP3" s="1564"/>
      <c r="IQ3" s="1564"/>
      <c r="IR3" s="1564"/>
      <c r="IS3" s="1564"/>
      <c r="IT3" s="1564"/>
      <c r="IU3" s="1564"/>
    </row>
    <row r="4" spans="1:255" ht="15" customHeight="1">
      <c r="A4" s="3596" t="s">
        <v>4630</v>
      </c>
      <c r="B4" s="3594"/>
      <c r="C4" s="3594"/>
      <c r="D4" s="3594"/>
      <c r="E4" s="3597"/>
      <c r="F4" s="3593" t="s">
        <v>4630</v>
      </c>
      <c r="G4" s="3594"/>
      <c r="H4" s="3594"/>
      <c r="I4" s="3594"/>
      <c r="J4" s="3594"/>
      <c r="K4" s="3594"/>
      <c r="L4" s="3594"/>
      <c r="M4" s="3595"/>
      <c r="N4" s="3596" t="s">
        <v>4630</v>
      </c>
      <c r="O4" s="3594"/>
      <c r="P4" s="3594"/>
      <c r="Q4" s="3594"/>
      <c r="R4" s="3594"/>
      <c r="S4" s="3595"/>
      <c r="T4" s="1564"/>
      <c r="U4" s="1564"/>
      <c r="V4" s="1564"/>
      <c r="W4" s="1564"/>
      <c r="X4" s="1564"/>
      <c r="Y4" s="1564"/>
      <c r="Z4" s="1564"/>
      <c r="AA4" s="1564"/>
      <c r="AB4" s="1564"/>
      <c r="AC4" s="1564"/>
      <c r="AD4" s="1564"/>
      <c r="AE4" s="1564"/>
      <c r="AF4" s="1564"/>
      <c r="AG4" s="1564"/>
      <c r="AH4" s="1564"/>
      <c r="AI4" s="1564"/>
      <c r="AJ4" s="1564"/>
      <c r="AK4" s="1564"/>
      <c r="AL4" s="1564"/>
      <c r="AM4" s="1564"/>
      <c r="AN4" s="1564"/>
      <c r="AO4" s="1564"/>
      <c r="AP4" s="1564"/>
      <c r="AQ4" s="1564"/>
      <c r="AR4" s="1564"/>
      <c r="AS4" s="1564"/>
      <c r="AT4" s="1564"/>
      <c r="AU4" s="1564"/>
      <c r="AV4" s="1564"/>
      <c r="AW4" s="1564"/>
      <c r="AX4" s="1564"/>
      <c r="AY4" s="1564"/>
      <c r="AZ4" s="1564"/>
      <c r="BA4" s="1564"/>
      <c r="BB4" s="1564"/>
      <c r="BC4" s="1564"/>
      <c r="BD4" s="1564"/>
      <c r="BE4" s="1564"/>
      <c r="BF4" s="1564"/>
      <c r="BG4" s="1564"/>
      <c r="BH4" s="1564"/>
      <c r="BI4" s="1564"/>
      <c r="BJ4" s="1564"/>
      <c r="BK4" s="1564"/>
      <c r="BL4" s="1564"/>
      <c r="BM4" s="1564"/>
      <c r="BN4" s="1564"/>
      <c r="BO4" s="1564"/>
      <c r="BP4" s="1564"/>
      <c r="BQ4" s="1564"/>
      <c r="BR4" s="1564"/>
      <c r="BS4" s="1564"/>
      <c r="BT4" s="1564"/>
      <c r="BU4" s="1564"/>
      <c r="BV4" s="1564"/>
      <c r="BW4" s="1564"/>
      <c r="BX4" s="1564"/>
      <c r="BY4" s="1564"/>
      <c r="BZ4" s="1564"/>
      <c r="CA4" s="1564"/>
      <c r="CB4" s="1564"/>
      <c r="CC4" s="1564"/>
      <c r="CD4" s="1564"/>
      <c r="CE4" s="1564"/>
      <c r="CF4" s="1564"/>
      <c r="CG4" s="1564"/>
      <c r="CH4" s="1564"/>
      <c r="CI4" s="1564"/>
      <c r="CJ4" s="1564"/>
      <c r="CK4" s="1564"/>
      <c r="CL4" s="1564"/>
      <c r="CM4" s="1564"/>
      <c r="CN4" s="1564"/>
      <c r="CO4" s="1564"/>
      <c r="CP4" s="1564"/>
      <c r="CQ4" s="1564"/>
      <c r="CR4" s="1564"/>
      <c r="CS4" s="1564"/>
      <c r="CT4" s="1564"/>
      <c r="CU4" s="1564"/>
      <c r="CV4" s="1564"/>
      <c r="CW4" s="1564"/>
      <c r="CX4" s="1564"/>
      <c r="CY4" s="1564"/>
      <c r="CZ4" s="1564"/>
      <c r="DA4" s="1564"/>
      <c r="DB4" s="1564"/>
      <c r="DC4" s="1564"/>
      <c r="DD4" s="1564"/>
      <c r="DE4" s="1564"/>
      <c r="DF4" s="1564"/>
      <c r="DG4" s="1564"/>
      <c r="DH4" s="1564"/>
      <c r="DI4" s="1564"/>
      <c r="DJ4" s="1564"/>
      <c r="DK4" s="1564"/>
      <c r="DL4" s="1564"/>
      <c r="DM4" s="1564"/>
      <c r="DN4" s="1564"/>
      <c r="DO4" s="1564"/>
      <c r="DP4" s="1564"/>
      <c r="DQ4" s="1564"/>
      <c r="DR4" s="1564"/>
      <c r="DS4" s="1564"/>
      <c r="DT4" s="1564"/>
      <c r="DU4" s="1564"/>
      <c r="DV4" s="1564"/>
      <c r="DW4" s="1564"/>
      <c r="DX4" s="1564"/>
      <c r="DY4" s="1564"/>
      <c r="DZ4" s="1564"/>
      <c r="EA4" s="1564"/>
      <c r="EB4" s="1564"/>
      <c r="EC4" s="1564"/>
      <c r="ED4" s="1564"/>
      <c r="EE4" s="1564"/>
      <c r="EF4" s="1564"/>
      <c r="EG4" s="1564"/>
      <c r="EH4" s="1564"/>
      <c r="EI4" s="1564"/>
      <c r="EJ4" s="1564"/>
      <c r="EK4" s="1564"/>
      <c r="EL4" s="1564"/>
      <c r="EM4" s="1564"/>
      <c r="EN4" s="1564"/>
      <c r="EO4" s="1564"/>
      <c r="EP4" s="1564"/>
      <c r="EQ4" s="1564"/>
      <c r="ER4" s="1564"/>
      <c r="ES4" s="1564"/>
      <c r="ET4" s="1564"/>
      <c r="EU4" s="1564"/>
      <c r="EV4" s="1564"/>
      <c r="EW4" s="1564"/>
      <c r="EX4" s="1564"/>
      <c r="EY4" s="1564"/>
      <c r="EZ4" s="1564"/>
      <c r="FA4" s="1564"/>
      <c r="FB4" s="1564"/>
      <c r="FC4" s="1564"/>
      <c r="FD4" s="1564"/>
      <c r="FE4" s="1564"/>
      <c r="FF4" s="1564"/>
      <c r="FG4" s="1564"/>
      <c r="FH4" s="1564"/>
      <c r="FI4" s="1564"/>
      <c r="FJ4" s="1564"/>
      <c r="FK4" s="1564"/>
      <c r="FL4" s="1564"/>
      <c r="FM4" s="1564"/>
      <c r="FN4" s="1564"/>
      <c r="FO4" s="1564"/>
      <c r="FP4" s="1564"/>
      <c r="FQ4" s="1564"/>
      <c r="FR4" s="1564"/>
      <c r="FS4" s="1564"/>
      <c r="FT4" s="1564"/>
      <c r="FU4" s="1564"/>
      <c r="FV4" s="1564"/>
      <c r="FW4" s="1564"/>
      <c r="FX4" s="1564"/>
      <c r="FY4" s="1564"/>
      <c r="FZ4" s="1564"/>
      <c r="GA4" s="1564"/>
      <c r="GB4" s="1564"/>
      <c r="GC4" s="1564"/>
      <c r="GD4" s="1564"/>
      <c r="GE4" s="1564"/>
      <c r="GF4" s="1564"/>
      <c r="GG4" s="1564"/>
      <c r="GH4" s="1564"/>
      <c r="GI4" s="1564"/>
      <c r="GJ4" s="1564"/>
      <c r="GK4" s="1564"/>
      <c r="GL4" s="1564"/>
      <c r="GM4" s="1564"/>
      <c r="GN4" s="1564"/>
      <c r="GO4" s="1564"/>
      <c r="GP4" s="1564"/>
      <c r="GQ4" s="1564"/>
      <c r="GR4" s="1564"/>
      <c r="GS4" s="1564"/>
      <c r="GT4" s="1564"/>
      <c r="GU4" s="1564"/>
      <c r="GV4" s="1564"/>
      <c r="GW4" s="1564"/>
      <c r="GX4" s="1564"/>
      <c r="GY4" s="1564"/>
      <c r="GZ4" s="1564"/>
      <c r="HA4" s="1564"/>
      <c r="HB4" s="1564"/>
      <c r="HC4" s="1564"/>
      <c r="HD4" s="1564"/>
      <c r="HE4" s="1564"/>
      <c r="HF4" s="1564"/>
      <c r="HG4" s="1564"/>
      <c r="HH4" s="1564"/>
      <c r="HI4" s="1564"/>
      <c r="HJ4" s="1564"/>
      <c r="HK4" s="1564"/>
      <c r="HL4" s="1564"/>
      <c r="HM4" s="1564"/>
      <c r="HN4" s="1564"/>
      <c r="HO4" s="1564"/>
      <c r="HP4" s="1564"/>
      <c r="HQ4" s="1564"/>
      <c r="HR4" s="1564"/>
      <c r="HS4" s="1564"/>
      <c r="HT4" s="1564"/>
      <c r="HU4" s="1564"/>
      <c r="HV4" s="1564"/>
      <c r="HW4" s="1564"/>
      <c r="HX4" s="1564"/>
      <c r="HY4" s="1564"/>
      <c r="HZ4" s="1564"/>
      <c r="IA4" s="1564"/>
      <c r="IB4" s="1564"/>
      <c r="IC4" s="1564"/>
      <c r="ID4" s="1564"/>
      <c r="IE4" s="1564"/>
      <c r="IF4" s="1564"/>
      <c r="IG4" s="1564"/>
      <c r="IH4" s="1564"/>
      <c r="II4" s="1564"/>
      <c r="IJ4" s="1564"/>
      <c r="IK4" s="1564"/>
      <c r="IL4" s="1564"/>
      <c r="IM4" s="1564"/>
      <c r="IN4" s="1564"/>
      <c r="IO4" s="1564"/>
      <c r="IP4" s="1564"/>
      <c r="IQ4" s="1564"/>
      <c r="IR4" s="1564"/>
      <c r="IS4" s="1564"/>
      <c r="IT4" s="1564"/>
      <c r="IU4" s="1564"/>
    </row>
    <row r="5" spans="1:255">
      <c r="A5" s="3598" t="s">
        <v>1989</v>
      </c>
      <c r="B5" s="3563"/>
      <c r="C5" s="3563"/>
      <c r="D5" s="3563"/>
      <c r="E5" s="3599"/>
      <c r="F5" s="3598" t="s">
        <v>1989</v>
      </c>
      <c r="G5" s="3563"/>
      <c r="H5" s="3563"/>
      <c r="I5" s="3563"/>
      <c r="J5" s="3563"/>
      <c r="K5" s="3563"/>
      <c r="L5" s="3563"/>
      <c r="M5" s="3599"/>
      <c r="N5" s="3598" t="s">
        <v>1989</v>
      </c>
      <c r="O5" s="3563"/>
      <c r="P5" s="3563"/>
      <c r="Q5" s="3563"/>
      <c r="R5" s="3563"/>
      <c r="S5" s="3599"/>
      <c r="T5" s="1564"/>
      <c r="U5" s="1564"/>
      <c r="V5" s="1564"/>
      <c r="W5" s="1564"/>
      <c r="X5" s="1564"/>
      <c r="Y5" s="1564"/>
      <c r="Z5" s="1564"/>
      <c r="AA5" s="1564"/>
      <c r="AB5" s="1564"/>
      <c r="AC5" s="1564"/>
      <c r="AD5" s="1564"/>
      <c r="AE5" s="1564"/>
      <c r="AF5" s="1564"/>
      <c r="AG5" s="1564"/>
      <c r="AH5" s="1564"/>
      <c r="AI5" s="1564"/>
      <c r="AJ5" s="1564"/>
      <c r="AK5" s="1564"/>
      <c r="AL5" s="1564"/>
      <c r="AM5" s="1564"/>
      <c r="AN5" s="1564"/>
      <c r="AO5" s="1564"/>
      <c r="AP5" s="1564"/>
      <c r="AQ5" s="1564"/>
      <c r="AR5" s="1564"/>
      <c r="AS5" s="1564"/>
      <c r="AT5" s="1564"/>
      <c r="AU5" s="1564"/>
      <c r="AV5" s="1564"/>
      <c r="AW5" s="1564"/>
      <c r="AX5" s="1564"/>
      <c r="AY5" s="1564"/>
      <c r="AZ5" s="1564"/>
      <c r="BA5" s="1564"/>
      <c r="BB5" s="1564"/>
      <c r="BC5" s="1564"/>
      <c r="BD5" s="1564"/>
      <c r="BE5" s="1564"/>
      <c r="BF5" s="1564"/>
      <c r="BG5" s="1564"/>
      <c r="BH5" s="1564"/>
      <c r="BI5" s="1564"/>
      <c r="BJ5" s="1564"/>
      <c r="BK5" s="1564"/>
      <c r="BL5" s="1564"/>
      <c r="BM5" s="1564"/>
      <c r="BN5" s="1564"/>
      <c r="BO5" s="1564"/>
      <c r="BP5" s="1564"/>
      <c r="BQ5" s="1564"/>
      <c r="BR5" s="1564"/>
      <c r="BS5" s="1564"/>
      <c r="BT5" s="1564"/>
      <c r="BU5" s="1564"/>
      <c r="BV5" s="1564"/>
      <c r="BW5" s="1564"/>
      <c r="BX5" s="1564"/>
      <c r="BY5" s="1564"/>
      <c r="BZ5" s="1564"/>
      <c r="CA5" s="1564"/>
      <c r="CB5" s="1564"/>
      <c r="CC5" s="1564"/>
      <c r="CD5" s="1564"/>
      <c r="CE5" s="1564"/>
      <c r="CF5" s="1564"/>
      <c r="CG5" s="1564"/>
      <c r="CH5" s="1564"/>
      <c r="CI5" s="1564"/>
      <c r="CJ5" s="1564"/>
      <c r="CK5" s="1564"/>
      <c r="CL5" s="1564"/>
      <c r="CM5" s="1564"/>
      <c r="CN5" s="1564"/>
      <c r="CO5" s="1564"/>
      <c r="CP5" s="1564"/>
      <c r="CQ5" s="1564"/>
      <c r="CR5" s="1564"/>
      <c r="CS5" s="1564"/>
      <c r="CT5" s="1564"/>
      <c r="CU5" s="1564"/>
      <c r="CV5" s="1564"/>
      <c r="CW5" s="1564"/>
      <c r="CX5" s="1564"/>
      <c r="CY5" s="1564"/>
      <c r="CZ5" s="1564"/>
      <c r="DA5" s="1564"/>
      <c r="DB5" s="1564"/>
      <c r="DC5" s="1564"/>
      <c r="DD5" s="1564"/>
      <c r="DE5" s="1564"/>
      <c r="DF5" s="1564"/>
      <c r="DG5" s="1564"/>
      <c r="DH5" s="1564"/>
      <c r="DI5" s="1564"/>
      <c r="DJ5" s="1564"/>
      <c r="DK5" s="1564"/>
      <c r="DL5" s="1564"/>
      <c r="DM5" s="1564"/>
      <c r="DN5" s="1564"/>
      <c r="DO5" s="1564"/>
      <c r="DP5" s="1564"/>
      <c r="DQ5" s="1564"/>
      <c r="DR5" s="1564"/>
      <c r="DS5" s="1564"/>
      <c r="DT5" s="1564"/>
      <c r="DU5" s="1564"/>
      <c r="DV5" s="1564"/>
      <c r="DW5" s="1564"/>
      <c r="DX5" s="1564"/>
      <c r="DY5" s="1564"/>
      <c r="DZ5" s="1564"/>
      <c r="EA5" s="1564"/>
      <c r="EB5" s="1564"/>
      <c r="EC5" s="1564"/>
      <c r="ED5" s="1564"/>
      <c r="EE5" s="1564"/>
      <c r="EF5" s="1564"/>
      <c r="EG5" s="1564"/>
      <c r="EH5" s="1564"/>
      <c r="EI5" s="1564"/>
      <c r="EJ5" s="1564"/>
      <c r="EK5" s="1564"/>
      <c r="EL5" s="1564"/>
      <c r="EM5" s="1564"/>
      <c r="EN5" s="1564"/>
      <c r="EO5" s="1564"/>
      <c r="EP5" s="1564"/>
      <c r="EQ5" s="1564"/>
      <c r="ER5" s="1564"/>
      <c r="ES5" s="1564"/>
      <c r="ET5" s="1564"/>
      <c r="EU5" s="1564"/>
      <c r="EV5" s="1564"/>
      <c r="EW5" s="1564"/>
      <c r="EX5" s="1564"/>
      <c r="EY5" s="1564"/>
      <c r="EZ5" s="1564"/>
      <c r="FA5" s="1564"/>
      <c r="FB5" s="1564"/>
      <c r="FC5" s="1564"/>
      <c r="FD5" s="1564"/>
      <c r="FE5" s="1564"/>
      <c r="FF5" s="1564"/>
      <c r="FG5" s="1564"/>
      <c r="FH5" s="1564"/>
      <c r="FI5" s="1564"/>
      <c r="FJ5" s="1564"/>
      <c r="FK5" s="1564"/>
      <c r="FL5" s="1564"/>
      <c r="FM5" s="1564"/>
      <c r="FN5" s="1564"/>
      <c r="FO5" s="1564"/>
      <c r="FP5" s="1564"/>
      <c r="FQ5" s="1564"/>
      <c r="FR5" s="1564"/>
      <c r="FS5" s="1564"/>
      <c r="FT5" s="1564"/>
      <c r="FU5" s="1564"/>
      <c r="FV5" s="1564"/>
      <c r="FW5" s="1564"/>
      <c r="FX5" s="1564"/>
      <c r="FY5" s="1564"/>
      <c r="FZ5" s="1564"/>
      <c r="GA5" s="1564"/>
      <c r="GB5" s="1564"/>
      <c r="GC5" s="1564"/>
      <c r="GD5" s="1564"/>
      <c r="GE5" s="1564"/>
      <c r="GF5" s="1564"/>
      <c r="GG5" s="1564"/>
      <c r="GH5" s="1564"/>
      <c r="GI5" s="1564"/>
      <c r="GJ5" s="1564"/>
      <c r="GK5" s="1564"/>
      <c r="GL5" s="1564"/>
      <c r="GM5" s="1564"/>
      <c r="GN5" s="1564"/>
      <c r="GO5" s="1564"/>
      <c r="GP5" s="1564"/>
      <c r="GQ5" s="1564"/>
      <c r="GR5" s="1564"/>
      <c r="GS5" s="1564"/>
      <c r="GT5" s="1564"/>
      <c r="GU5" s="1564"/>
      <c r="GV5" s="1564"/>
      <c r="GW5" s="1564"/>
      <c r="GX5" s="1564"/>
      <c r="GY5" s="1564"/>
      <c r="GZ5" s="1564"/>
      <c r="HA5" s="1564"/>
      <c r="HB5" s="1564"/>
      <c r="HC5" s="1564"/>
      <c r="HD5" s="1564"/>
      <c r="HE5" s="1564"/>
      <c r="HF5" s="1564"/>
      <c r="HG5" s="1564"/>
      <c r="HH5" s="1564"/>
      <c r="HI5" s="1564"/>
      <c r="HJ5" s="1564"/>
      <c r="HK5" s="1564"/>
      <c r="HL5" s="1564"/>
      <c r="HM5" s="1564"/>
      <c r="HN5" s="1564"/>
      <c r="HO5" s="1564"/>
      <c r="HP5" s="1564"/>
      <c r="HQ5" s="1564"/>
      <c r="HR5" s="1564"/>
      <c r="HS5" s="1564"/>
      <c r="HT5" s="1564"/>
      <c r="HU5" s="1564"/>
      <c r="HV5" s="1564"/>
      <c r="HW5" s="1564"/>
      <c r="HX5" s="1564"/>
      <c r="HY5" s="1564"/>
      <c r="HZ5" s="1564"/>
      <c r="IA5" s="1564"/>
      <c r="IB5" s="1564"/>
      <c r="IC5" s="1564"/>
      <c r="ID5" s="1564"/>
      <c r="IE5" s="1564"/>
      <c r="IF5" s="1564"/>
      <c r="IG5" s="1564"/>
      <c r="IH5" s="1564"/>
      <c r="II5" s="1564"/>
      <c r="IJ5" s="1564"/>
      <c r="IK5" s="1564"/>
      <c r="IL5" s="1564"/>
      <c r="IM5" s="1564"/>
      <c r="IN5" s="1564"/>
      <c r="IO5" s="1564"/>
      <c r="IP5" s="1564"/>
      <c r="IQ5" s="1564"/>
      <c r="IR5" s="1564"/>
      <c r="IS5" s="1564"/>
      <c r="IT5" s="1564"/>
      <c r="IU5" s="1564"/>
    </row>
    <row r="6" spans="1:255">
      <c r="A6" s="2308" t="s">
        <v>2405</v>
      </c>
      <c r="B6" s="2309" t="s">
        <v>1039</v>
      </c>
      <c r="C6" s="2309"/>
      <c r="D6" s="2309"/>
      <c r="E6" s="2310"/>
      <c r="F6" s="2706"/>
      <c r="G6" s="2712" t="s">
        <v>4045</v>
      </c>
      <c r="H6" s="2712"/>
      <c r="I6" s="2712"/>
      <c r="J6" s="2707"/>
      <c r="K6" s="1941"/>
      <c r="L6" s="1941"/>
      <c r="M6" s="2708"/>
      <c r="N6" s="2308" t="s">
        <v>3717</v>
      </c>
      <c r="O6" s="2309" t="s">
        <v>1128</v>
      </c>
      <c r="P6" s="2309"/>
      <c r="S6" s="2311"/>
      <c r="T6" s="1564"/>
      <c r="U6" s="1564"/>
      <c r="V6" s="1564"/>
      <c r="W6" s="1564"/>
      <c r="X6" s="1564"/>
      <c r="Y6" s="1564"/>
      <c r="Z6" s="1564"/>
      <c r="AA6" s="1564"/>
      <c r="AB6" s="1564"/>
      <c r="AC6" s="1564"/>
      <c r="AD6" s="1564"/>
      <c r="AE6" s="1564"/>
      <c r="AF6" s="1564"/>
      <c r="AG6" s="1564"/>
      <c r="AH6" s="1564"/>
      <c r="AI6" s="1564"/>
      <c r="AJ6" s="1564"/>
      <c r="AK6" s="1564"/>
      <c r="AL6" s="1564"/>
      <c r="AM6" s="1564"/>
      <c r="AN6" s="1564"/>
      <c r="AO6" s="1564"/>
      <c r="AP6" s="1564"/>
      <c r="AQ6" s="1564"/>
      <c r="AR6" s="1564"/>
      <c r="AS6" s="1564"/>
      <c r="AT6" s="1564"/>
      <c r="AU6" s="1564"/>
      <c r="AV6" s="1564"/>
      <c r="AW6" s="1564"/>
      <c r="AX6" s="1564"/>
      <c r="AY6" s="1564"/>
      <c r="AZ6" s="1564"/>
      <c r="BA6" s="1564"/>
      <c r="BB6" s="1564"/>
      <c r="BC6" s="1564"/>
      <c r="BD6" s="1564"/>
      <c r="BE6" s="1564"/>
      <c r="BF6" s="1564"/>
      <c r="BG6" s="1564"/>
      <c r="BH6" s="1564"/>
      <c r="BI6" s="1564"/>
      <c r="BJ6" s="1564"/>
      <c r="BK6" s="1564"/>
      <c r="BL6" s="1564"/>
      <c r="BM6" s="1564"/>
      <c r="BN6" s="1564"/>
      <c r="BO6" s="1564"/>
      <c r="BP6" s="1564"/>
      <c r="BQ6" s="1564"/>
      <c r="BR6" s="1564"/>
      <c r="BS6" s="1564"/>
      <c r="BT6" s="1564"/>
      <c r="BU6" s="1564"/>
      <c r="BV6" s="1564"/>
      <c r="BW6" s="1564"/>
      <c r="BX6" s="1564"/>
      <c r="BY6" s="1564"/>
      <c r="BZ6" s="1564"/>
      <c r="CA6" s="1564"/>
      <c r="CB6" s="1564"/>
      <c r="CC6" s="1564"/>
      <c r="CD6" s="1564"/>
      <c r="CE6" s="1564"/>
      <c r="CF6" s="1564"/>
      <c r="CG6" s="1564"/>
      <c r="CH6" s="1564"/>
      <c r="CI6" s="1564"/>
      <c r="CJ6" s="1564"/>
      <c r="CK6" s="1564"/>
      <c r="CL6" s="1564"/>
      <c r="CM6" s="1564"/>
      <c r="CN6" s="1564"/>
      <c r="CO6" s="1564"/>
      <c r="CP6" s="1564"/>
      <c r="CQ6" s="1564"/>
      <c r="CR6" s="1564"/>
      <c r="CS6" s="1564"/>
      <c r="CT6" s="1564"/>
      <c r="CU6" s="1564"/>
      <c r="CV6" s="1564"/>
      <c r="CW6" s="1564"/>
      <c r="CX6" s="1564"/>
      <c r="CY6" s="1564"/>
      <c r="CZ6" s="1564"/>
      <c r="DA6" s="1564"/>
      <c r="DB6" s="1564"/>
      <c r="DC6" s="1564"/>
      <c r="DD6" s="1564"/>
      <c r="DE6" s="1564"/>
      <c r="DF6" s="1564"/>
      <c r="DG6" s="1564"/>
      <c r="DH6" s="1564"/>
      <c r="DI6" s="1564"/>
      <c r="DJ6" s="1564"/>
      <c r="DK6" s="1564"/>
      <c r="DL6" s="1564"/>
      <c r="DM6" s="1564"/>
      <c r="DN6" s="1564"/>
      <c r="DO6" s="1564"/>
      <c r="DP6" s="1564"/>
      <c r="DQ6" s="1564"/>
      <c r="DR6" s="1564"/>
      <c r="DS6" s="1564"/>
      <c r="DT6" s="1564"/>
      <c r="DU6" s="1564"/>
      <c r="DV6" s="1564"/>
      <c r="DW6" s="1564"/>
      <c r="DX6" s="1564"/>
      <c r="DY6" s="1564"/>
      <c r="DZ6" s="1564"/>
      <c r="EA6" s="1564"/>
      <c r="EB6" s="1564"/>
      <c r="EC6" s="1564"/>
      <c r="ED6" s="1564"/>
      <c r="EE6" s="1564"/>
      <c r="EF6" s="1564"/>
      <c r="EG6" s="1564"/>
      <c r="EH6" s="1564"/>
      <c r="EI6" s="1564"/>
      <c r="EJ6" s="1564"/>
      <c r="EK6" s="1564"/>
      <c r="EL6" s="1564"/>
      <c r="EM6" s="1564"/>
      <c r="EN6" s="1564"/>
      <c r="EO6" s="1564"/>
      <c r="EP6" s="1564"/>
      <c r="EQ6" s="1564"/>
      <c r="ER6" s="1564"/>
      <c r="ES6" s="1564"/>
      <c r="ET6" s="1564"/>
      <c r="EU6" s="1564"/>
      <c r="EV6" s="1564"/>
      <c r="EW6" s="1564"/>
      <c r="EX6" s="1564"/>
      <c r="EY6" s="1564"/>
      <c r="EZ6" s="1564"/>
      <c r="FA6" s="1564"/>
      <c r="FB6" s="1564"/>
      <c r="FC6" s="1564"/>
      <c r="FD6" s="1564"/>
      <c r="FE6" s="1564"/>
      <c r="FF6" s="1564"/>
      <c r="FG6" s="1564"/>
      <c r="FH6" s="1564"/>
      <c r="FI6" s="1564"/>
      <c r="FJ6" s="1564"/>
      <c r="FK6" s="1564"/>
      <c r="FL6" s="1564"/>
      <c r="FM6" s="1564"/>
      <c r="FN6" s="1564"/>
      <c r="FO6" s="1564"/>
      <c r="FP6" s="1564"/>
      <c r="FQ6" s="1564"/>
      <c r="FR6" s="1564"/>
      <c r="FS6" s="1564"/>
      <c r="FT6" s="1564"/>
      <c r="FU6" s="1564"/>
      <c r="FV6" s="1564"/>
      <c r="FW6" s="1564"/>
      <c r="FX6" s="1564"/>
      <c r="FY6" s="1564"/>
      <c r="FZ6" s="1564"/>
      <c r="GA6" s="1564"/>
      <c r="GB6" s="1564"/>
      <c r="GC6" s="1564"/>
      <c r="GD6" s="1564"/>
      <c r="GE6" s="1564"/>
      <c r="GF6" s="1564"/>
      <c r="GG6" s="1564"/>
      <c r="GH6" s="1564"/>
      <c r="GI6" s="1564"/>
      <c r="GJ6" s="1564"/>
      <c r="GK6" s="1564"/>
      <c r="GL6" s="1564"/>
      <c r="GM6" s="1564"/>
      <c r="GN6" s="1564"/>
      <c r="GO6" s="1564"/>
      <c r="GP6" s="1564"/>
      <c r="GQ6" s="1564"/>
      <c r="GR6" s="1564"/>
      <c r="GS6" s="1564"/>
      <c r="GT6" s="1564"/>
      <c r="GU6" s="1564"/>
      <c r="GV6" s="1564"/>
      <c r="GW6" s="1564"/>
      <c r="GX6" s="1564"/>
      <c r="GY6" s="1564"/>
      <c r="GZ6" s="1564"/>
      <c r="HA6" s="1564"/>
      <c r="HB6" s="1564"/>
      <c r="HC6" s="1564"/>
      <c r="HD6" s="1564"/>
      <c r="HE6" s="1564"/>
      <c r="HF6" s="1564"/>
      <c r="HG6" s="1564"/>
      <c r="HH6" s="1564"/>
      <c r="HI6" s="1564"/>
      <c r="HJ6" s="1564"/>
      <c r="HK6" s="1564"/>
      <c r="HL6" s="1564"/>
      <c r="HM6" s="1564"/>
      <c r="HN6" s="1564"/>
      <c r="HO6" s="1564"/>
      <c r="HP6" s="1564"/>
      <c r="HQ6" s="1564"/>
      <c r="HR6" s="1564"/>
      <c r="HS6" s="1564"/>
      <c r="HT6" s="1564"/>
      <c r="HU6" s="1564"/>
      <c r="HV6" s="1564"/>
      <c r="HW6" s="1564"/>
      <c r="HX6" s="1564"/>
      <c r="HY6" s="1564"/>
      <c r="HZ6" s="1564"/>
      <c r="IA6" s="1564"/>
      <c r="IB6" s="1564"/>
      <c r="IC6" s="1564"/>
      <c r="ID6" s="1564"/>
      <c r="IE6" s="1564"/>
      <c r="IF6" s="1564"/>
      <c r="IG6" s="1564"/>
      <c r="IH6" s="1564"/>
      <c r="II6" s="1564"/>
      <c r="IJ6" s="1564"/>
      <c r="IK6" s="1564"/>
      <c r="IL6" s="1564"/>
      <c r="IM6" s="1564"/>
      <c r="IN6" s="1564"/>
      <c r="IO6" s="1564"/>
      <c r="IP6" s="1564"/>
      <c r="IQ6" s="1564"/>
      <c r="IR6" s="1564"/>
      <c r="IS6" s="1564"/>
      <c r="IT6" s="1564"/>
      <c r="IU6" s="1564"/>
    </row>
    <row r="7" spans="1:255">
      <c r="A7" s="2312" t="s">
        <v>1793</v>
      </c>
      <c r="B7" s="2309" t="s">
        <v>1042</v>
      </c>
      <c r="C7" s="2309"/>
      <c r="D7" s="2309"/>
      <c r="E7" s="2310"/>
      <c r="F7" s="2709"/>
      <c r="G7" s="2712" t="s">
        <v>4046</v>
      </c>
      <c r="H7" s="2712"/>
      <c r="I7" s="2712"/>
      <c r="J7" s="2707"/>
      <c r="K7" s="1941"/>
      <c r="L7" s="1941"/>
      <c r="M7" s="2708"/>
      <c r="N7" s="2308"/>
      <c r="O7" s="2309" t="s">
        <v>1131</v>
      </c>
      <c r="P7" s="2309"/>
      <c r="S7" s="2310"/>
      <c r="T7" s="1564"/>
      <c r="U7" s="1564"/>
      <c r="V7" s="1564"/>
      <c r="W7" s="1564"/>
      <c r="X7" s="1564"/>
      <c r="Y7" s="1564"/>
      <c r="Z7" s="1564"/>
      <c r="AA7" s="1564"/>
      <c r="AB7" s="1564"/>
      <c r="AC7" s="1564"/>
      <c r="AD7" s="1564"/>
      <c r="AE7" s="1564"/>
      <c r="AF7" s="1564"/>
      <c r="AG7" s="1564"/>
      <c r="AH7" s="1564"/>
      <c r="AI7" s="1564"/>
      <c r="AJ7" s="1564"/>
      <c r="AK7" s="1564"/>
      <c r="AL7" s="1564"/>
      <c r="AM7" s="1564"/>
      <c r="AN7" s="1564"/>
      <c r="AO7" s="1564"/>
      <c r="AP7" s="1564"/>
      <c r="AQ7" s="1564"/>
      <c r="AR7" s="1564"/>
      <c r="AS7" s="1564"/>
      <c r="AT7" s="1564"/>
      <c r="AU7" s="1564"/>
      <c r="AV7" s="1564"/>
      <c r="AW7" s="1564"/>
      <c r="AX7" s="1564"/>
      <c r="AY7" s="1564"/>
      <c r="AZ7" s="1564"/>
      <c r="BA7" s="1564"/>
      <c r="BB7" s="1564"/>
      <c r="BC7" s="1564"/>
      <c r="BD7" s="1564"/>
      <c r="BE7" s="1564"/>
      <c r="BF7" s="1564"/>
      <c r="BG7" s="1564"/>
      <c r="BH7" s="1564"/>
      <c r="BI7" s="1564"/>
      <c r="BJ7" s="1564"/>
      <c r="BK7" s="1564"/>
      <c r="BL7" s="1564"/>
      <c r="BM7" s="1564"/>
      <c r="BN7" s="1564"/>
      <c r="BO7" s="1564"/>
      <c r="BP7" s="1564"/>
      <c r="BQ7" s="1564"/>
      <c r="BR7" s="1564"/>
      <c r="BS7" s="1564"/>
      <c r="BT7" s="1564"/>
      <c r="BU7" s="1564"/>
      <c r="BV7" s="1564"/>
      <c r="BW7" s="1564"/>
      <c r="BX7" s="1564"/>
      <c r="BY7" s="1564"/>
      <c r="BZ7" s="1564"/>
      <c r="CA7" s="1564"/>
      <c r="CB7" s="1564"/>
      <c r="CC7" s="1564"/>
      <c r="CD7" s="1564"/>
      <c r="CE7" s="1564"/>
      <c r="CF7" s="1564"/>
      <c r="CG7" s="1564"/>
      <c r="CH7" s="1564"/>
      <c r="CI7" s="1564"/>
      <c r="CJ7" s="1564"/>
      <c r="CK7" s="1564"/>
      <c r="CL7" s="1564"/>
      <c r="CM7" s="1564"/>
      <c r="CN7" s="1564"/>
      <c r="CO7" s="1564"/>
      <c r="CP7" s="1564"/>
      <c r="CQ7" s="1564"/>
      <c r="CR7" s="1564"/>
      <c r="CS7" s="1564"/>
      <c r="CT7" s="1564"/>
      <c r="CU7" s="1564"/>
      <c r="CV7" s="1564"/>
      <c r="CW7" s="1564"/>
      <c r="CX7" s="1564"/>
      <c r="CY7" s="1564"/>
      <c r="CZ7" s="1564"/>
      <c r="DA7" s="1564"/>
      <c r="DB7" s="1564"/>
      <c r="DC7" s="1564"/>
      <c r="DD7" s="1564"/>
      <c r="DE7" s="1564"/>
      <c r="DF7" s="1564"/>
      <c r="DG7" s="1564"/>
      <c r="DH7" s="1564"/>
      <c r="DI7" s="1564"/>
      <c r="DJ7" s="1564"/>
      <c r="DK7" s="1564"/>
      <c r="DL7" s="1564"/>
      <c r="DM7" s="1564"/>
      <c r="DN7" s="1564"/>
      <c r="DO7" s="1564"/>
      <c r="DP7" s="1564"/>
      <c r="DQ7" s="1564"/>
      <c r="DR7" s="1564"/>
      <c r="DS7" s="1564"/>
      <c r="DT7" s="1564"/>
      <c r="DU7" s="1564"/>
      <c r="DV7" s="1564"/>
      <c r="DW7" s="1564"/>
      <c r="DX7" s="1564"/>
      <c r="DY7" s="1564"/>
      <c r="DZ7" s="1564"/>
      <c r="EA7" s="1564"/>
      <c r="EB7" s="1564"/>
      <c r="EC7" s="1564"/>
      <c r="ED7" s="1564"/>
      <c r="EE7" s="1564"/>
      <c r="EF7" s="1564"/>
      <c r="EG7" s="1564"/>
      <c r="EH7" s="1564"/>
      <c r="EI7" s="1564"/>
      <c r="EJ7" s="1564"/>
      <c r="EK7" s="1564"/>
      <c r="EL7" s="1564"/>
      <c r="EM7" s="1564"/>
      <c r="EN7" s="1564"/>
      <c r="EO7" s="1564"/>
      <c r="EP7" s="1564"/>
      <c r="EQ7" s="1564"/>
      <c r="ER7" s="1564"/>
      <c r="ES7" s="1564"/>
      <c r="ET7" s="1564"/>
      <c r="EU7" s="1564"/>
      <c r="EV7" s="1564"/>
      <c r="EW7" s="1564"/>
      <c r="EX7" s="1564"/>
      <c r="EY7" s="1564"/>
      <c r="EZ7" s="1564"/>
      <c r="FA7" s="1564"/>
      <c r="FB7" s="1564"/>
      <c r="FC7" s="1564"/>
      <c r="FD7" s="1564"/>
      <c r="FE7" s="1564"/>
      <c r="FF7" s="1564"/>
      <c r="FG7" s="1564"/>
      <c r="FH7" s="1564"/>
      <c r="FI7" s="1564"/>
      <c r="FJ7" s="1564"/>
      <c r="FK7" s="1564"/>
      <c r="FL7" s="1564"/>
      <c r="FM7" s="1564"/>
      <c r="FN7" s="1564"/>
      <c r="FO7" s="1564"/>
      <c r="FP7" s="1564"/>
      <c r="FQ7" s="1564"/>
      <c r="FR7" s="1564"/>
      <c r="FS7" s="1564"/>
      <c r="FT7" s="1564"/>
      <c r="FU7" s="1564"/>
      <c r="FV7" s="1564"/>
      <c r="FW7" s="1564"/>
      <c r="FX7" s="1564"/>
      <c r="FY7" s="1564"/>
      <c r="FZ7" s="1564"/>
      <c r="GA7" s="1564"/>
      <c r="GB7" s="1564"/>
      <c r="GC7" s="1564"/>
      <c r="GD7" s="1564"/>
      <c r="GE7" s="1564"/>
      <c r="GF7" s="1564"/>
      <c r="GG7" s="1564"/>
      <c r="GH7" s="1564"/>
      <c r="GI7" s="1564"/>
      <c r="GJ7" s="1564"/>
      <c r="GK7" s="1564"/>
      <c r="GL7" s="1564"/>
      <c r="GM7" s="1564"/>
      <c r="GN7" s="1564"/>
      <c r="GO7" s="1564"/>
      <c r="GP7" s="1564"/>
      <c r="GQ7" s="1564"/>
      <c r="GR7" s="1564"/>
      <c r="GS7" s="1564"/>
      <c r="GT7" s="1564"/>
      <c r="GU7" s="1564"/>
      <c r="GV7" s="1564"/>
      <c r="GW7" s="1564"/>
      <c r="GX7" s="1564"/>
      <c r="GY7" s="1564"/>
      <c r="GZ7" s="1564"/>
      <c r="HA7" s="1564"/>
      <c r="HB7" s="1564"/>
      <c r="HC7" s="1564"/>
      <c r="HD7" s="1564"/>
      <c r="HE7" s="1564"/>
      <c r="HF7" s="1564"/>
      <c r="HG7" s="1564"/>
      <c r="HH7" s="1564"/>
      <c r="HI7" s="1564"/>
      <c r="HJ7" s="1564"/>
      <c r="HK7" s="1564"/>
      <c r="HL7" s="1564"/>
      <c r="HM7" s="1564"/>
      <c r="HN7" s="1564"/>
      <c r="HO7" s="1564"/>
      <c r="HP7" s="1564"/>
      <c r="HQ7" s="1564"/>
      <c r="HR7" s="1564"/>
      <c r="HS7" s="1564"/>
      <c r="HT7" s="1564"/>
      <c r="HU7" s="1564"/>
      <c r="HV7" s="1564"/>
      <c r="HW7" s="1564"/>
      <c r="HX7" s="1564"/>
      <c r="HY7" s="1564"/>
      <c r="HZ7" s="1564"/>
      <c r="IA7" s="1564"/>
      <c r="IB7" s="1564"/>
      <c r="IC7" s="1564"/>
      <c r="ID7" s="1564"/>
      <c r="IE7" s="1564"/>
      <c r="IF7" s="1564"/>
      <c r="IG7" s="1564"/>
      <c r="IH7" s="1564"/>
      <c r="II7" s="1564"/>
      <c r="IJ7" s="1564"/>
      <c r="IK7" s="1564"/>
      <c r="IL7" s="1564"/>
      <c r="IM7" s="1564"/>
      <c r="IN7" s="1564"/>
      <c r="IO7" s="1564"/>
      <c r="IP7" s="1564"/>
      <c r="IQ7" s="1564"/>
      <c r="IR7" s="1564"/>
      <c r="IS7" s="1564"/>
      <c r="IT7" s="1564"/>
      <c r="IU7" s="1564"/>
    </row>
    <row r="8" spans="1:255">
      <c r="A8" s="2308" t="s">
        <v>2322</v>
      </c>
      <c r="B8" s="2309" t="s">
        <v>1117</v>
      </c>
      <c r="C8" s="2309"/>
      <c r="D8" s="2309"/>
      <c r="E8" s="2310"/>
      <c r="F8" s="2706"/>
      <c r="G8" s="2712" t="s">
        <v>4047</v>
      </c>
      <c r="H8" s="2712"/>
      <c r="I8" s="2712"/>
      <c r="J8" s="2710"/>
      <c r="K8" s="1941"/>
      <c r="L8" s="1941"/>
      <c r="M8" s="2708"/>
      <c r="N8" s="2308" t="s">
        <v>704</v>
      </c>
      <c r="O8" s="2309" t="s">
        <v>2568</v>
      </c>
      <c r="S8" s="2310"/>
      <c r="T8" s="1564"/>
      <c r="U8" s="1564"/>
      <c r="V8" s="1564"/>
      <c r="W8" s="1564"/>
      <c r="X8" s="1564"/>
      <c r="Y8" s="1564"/>
      <c r="Z8" s="1564"/>
      <c r="AA8" s="1564"/>
      <c r="AB8" s="1564"/>
      <c r="AC8" s="1564"/>
      <c r="AD8" s="1564"/>
      <c r="AE8" s="1564"/>
      <c r="AF8" s="1564"/>
      <c r="AG8" s="1564"/>
      <c r="AH8" s="1564"/>
      <c r="AI8" s="1564"/>
      <c r="AJ8" s="1564"/>
      <c r="AK8" s="1564"/>
      <c r="AL8" s="1564"/>
      <c r="AM8" s="1564"/>
      <c r="AN8" s="1564"/>
      <c r="AO8" s="1564"/>
      <c r="AP8" s="1564"/>
      <c r="AQ8" s="1564"/>
      <c r="AR8" s="1564"/>
      <c r="AS8" s="1564"/>
      <c r="AT8" s="1564"/>
      <c r="AU8" s="1564"/>
      <c r="AV8" s="1564"/>
      <c r="AW8" s="1564"/>
      <c r="AX8" s="1564"/>
      <c r="AY8" s="1564"/>
      <c r="AZ8" s="1564"/>
      <c r="BA8" s="1564"/>
      <c r="BB8" s="1564"/>
      <c r="BC8" s="1564"/>
      <c r="BD8" s="1564"/>
      <c r="BE8" s="1564"/>
      <c r="BF8" s="1564"/>
      <c r="BG8" s="1564"/>
      <c r="BH8" s="1564"/>
      <c r="BI8" s="1564"/>
      <c r="BJ8" s="1564"/>
      <c r="BK8" s="1564"/>
      <c r="BL8" s="1564"/>
      <c r="BM8" s="1564"/>
      <c r="BN8" s="1564"/>
      <c r="BO8" s="1564"/>
      <c r="BP8" s="1564"/>
      <c r="BQ8" s="1564"/>
      <c r="BR8" s="1564"/>
      <c r="BS8" s="1564"/>
      <c r="BT8" s="1564"/>
      <c r="BU8" s="1564"/>
      <c r="BV8" s="1564"/>
      <c r="BW8" s="1564"/>
      <c r="BX8" s="1564"/>
      <c r="BY8" s="1564"/>
      <c r="BZ8" s="1564"/>
      <c r="CA8" s="1564"/>
      <c r="CB8" s="1564"/>
      <c r="CC8" s="1564"/>
      <c r="CD8" s="1564"/>
      <c r="CE8" s="1564"/>
      <c r="CF8" s="1564"/>
      <c r="CG8" s="1564"/>
      <c r="CH8" s="1564"/>
      <c r="CI8" s="1564"/>
      <c r="CJ8" s="1564"/>
      <c r="CK8" s="1564"/>
      <c r="CL8" s="1564"/>
      <c r="CM8" s="1564"/>
      <c r="CN8" s="1564"/>
      <c r="CO8" s="1564"/>
      <c r="CP8" s="1564"/>
      <c r="CQ8" s="1564"/>
      <c r="CR8" s="1564"/>
      <c r="CS8" s="1564"/>
      <c r="CT8" s="1564"/>
      <c r="CU8" s="1564"/>
      <c r="CV8" s="1564"/>
      <c r="CW8" s="1564"/>
      <c r="CX8" s="1564"/>
      <c r="CY8" s="1564"/>
      <c r="CZ8" s="1564"/>
      <c r="DA8" s="1564"/>
      <c r="DB8" s="1564"/>
      <c r="DC8" s="1564"/>
      <c r="DD8" s="1564"/>
      <c r="DE8" s="1564"/>
      <c r="DF8" s="1564"/>
      <c r="DG8" s="1564"/>
      <c r="DH8" s="1564"/>
      <c r="DI8" s="1564"/>
      <c r="DJ8" s="1564"/>
      <c r="DK8" s="1564"/>
      <c r="DL8" s="1564"/>
      <c r="DM8" s="1564"/>
      <c r="DN8" s="1564"/>
      <c r="DO8" s="1564"/>
      <c r="DP8" s="1564"/>
      <c r="DQ8" s="1564"/>
      <c r="DR8" s="1564"/>
      <c r="DS8" s="1564"/>
      <c r="DT8" s="1564"/>
      <c r="DU8" s="1564"/>
      <c r="DV8" s="1564"/>
      <c r="DW8" s="1564"/>
      <c r="DX8" s="1564"/>
      <c r="DY8" s="1564"/>
      <c r="DZ8" s="1564"/>
      <c r="EA8" s="1564"/>
      <c r="EB8" s="1564"/>
      <c r="EC8" s="1564"/>
      <c r="ED8" s="1564"/>
      <c r="EE8" s="1564"/>
      <c r="EF8" s="1564"/>
      <c r="EG8" s="1564"/>
      <c r="EH8" s="1564"/>
      <c r="EI8" s="1564"/>
      <c r="EJ8" s="1564"/>
      <c r="EK8" s="1564"/>
      <c r="EL8" s="1564"/>
      <c r="EM8" s="1564"/>
      <c r="EN8" s="1564"/>
      <c r="EO8" s="1564"/>
      <c r="EP8" s="1564"/>
      <c r="EQ8" s="1564"/>
      <c r="ER8" s="1564"/>
      <c r="ES8" s="1564"/>
      <c r="ET8" s="1564"/>
      <c r="EU8" s="1564"/>
      <c r="EV8" s="1564"/>
      <c r="EW8" s="1564"/>
      <c r="EX8" s="1564"/>
      <c r="EY8" s="1564"/>
      <c r="EZ8" s="1564"/>
      <c r="FA8" s="1564"/>
      <c r="FB8" s="1564"/>
      <c r="FC8" s="1564"/>
      <c r="FD8" s="1564"/>
      <c r="FE8" s="1564"/>
      <c r="FF8" s="1564"/>
      <c r="FG8" s="1564"/>
      <c r="FH8" s="1564"/>
      <c r="FI8" s="1564"/>
      <c r="FJ8" s="1564"/>
      <c r="FK8" s="1564"/>
      <c r="FL8" s="1564"/>
      <c r="FM8" s="1564"/>
      <c r="FN8" s="1564"/>
      <c r="FO8" s="1564"/>
      <c r="FP8" s="1564"/>
      <c r="FQ8" s="1564"/>
      <c r="FR8" s="1564"/>
      <c r="FS8" s="1564"/>
      <c r="FT8" s="1564"/>
      <c r="FU8" s="1564"/>
      <c r="FV8" s="1564"/>
      <c r="FW8" s="1564"/>
      <c r="FX8" s="1564"/>
      <c r="FY8" s="1564"/>
      <c r="FZ8" s="1564"/>
      <c r="GA8" s="1564"/>
      <c r="GB8" s="1564"/>
      <c r="GC8" s="1564"/>
      <c r="GD8" s="1564"/>
      <c r="GE8" s="1564"/>
      <c r="GF8" s="1564"/>
      <c r="GG8" s="1564"/>
      <c r="GH8" s="1564"/>
      <c r="GI8" s="1564"/>
      <c r="GJ8" s="1564"/>
      <c r="GK8" s="1564"/>
      <c r="GL8" s="1564"/>
      <c r="GM8" s="1564"/>
      <c r="GN8" s="1564"/>
      <c r="GO8" s="1564"/>
      <c r="GP8" s="1564"/>
      <c r="GQ8" s="1564"/>
      <c r="GR8" s="1564"/>
      <c r="GS8" s="1564"/>
      <c r="GT8" s="1564"/>
      <c r="GU8" s="1564"/>
      <c r="GV8" s="1564"/>
      <c r="GW8" s="1564"/>
      <c r="GX8" s="1564"/>
      <c r="GY8" s="1564"/>
      <c r="GZ8" s="1564"/>
      <c r="HA8" s="1564"/>
      <c r="HB8" s="1564"/>
      <c r="HC8" s="1564"/>
      <c r="HD8" s="1564"/>
      <c r="HE8" s="1564"/>
      <c r="HF8" s="1564"/>
      <c r="HG8" s="1564"/>
      <c r="HH8" s="1564"/>
      <c r="HI8" s="1564"/>
      <c r="HJ8" s="1564"/>
      <c r="HK8" s="1564"/>
      <c r="HL8" s="1564"/>
      <c r="HM8" s="1564"/>
      <c r="HN8" s="1564"/>
      <c r="HO8" s="1564"/>
      <c r="HP8" s="1564"/>
      <c r="HQ8" s="1564"/>
      <c r="HR8" s="1564"/>
      <c r="HS8" s="1564"/>
      <c r="HT8" s="1564"/>
      <c r="HU8" s="1564"/>
      <c r="HV8" s="1564"/>
      <c r="HW8" s="1564"/>
      <c r="HX8" s="1564"/>
      <c r="HY8" s="1564"/>
      <c r="HZ8" s="1564"/>
      <c r="IA8" s="1564"/>
      <c r="IB8" s="1564"/>
      <c r="IC8" s="1564"/>
      <c r="ID8" s="1564"/>
      <c r="IE8" s="1564"/>
      <c r="IF8" s="1564"/>
      <c r="IG8" s="1564"/>
      <c r="IH8" s="1564"/>
      <c r="II8" s="1564"/>
      <c r="IJ8" s="1564"/>
      <c r="IK8" s="1564"/>
      <c r="IL8" s="1564"/>
      <c r="IM8" s="1564"/>
      <c r="IN8" s="1564"/>
      <c r="IO8" s="1564"/>
      <c r="IP8" s="1564"/>
      <c r="IQ8" s="1564"/>
      <c r="IR8" s="1564"/>
      <c r="IS8" s="1564"/>
      <c r="IT8" s="1564"/>
      <c r="IU8" s="1564"/>
    </row>
    <row r="9" spans="1:255">
      <c r="A9" s="2308" t="s">
        <v>2323</v>
      </c>
      <c r="B9" s="2309" t="s">
        <v>1119</v>
      </c>
      <c r="C9" s="2309"/>
      <c r="D9" s="2309"/>
      <c r="E9" s="2310"/>
      <c r="F9" s="2706"/>
      <c r="G9" s="2714" t="s">
        <v>4048</v>
      </c>
      <c r="H9" s="2712"/>
      <c r="I9" s="2712"/>
      <c r="J9" s="2712"/>
      <c r="K9" s="2712"/>
      <c r="L9" s="2712"/>
      <c r="M9" s="2711"/>
      <c r="N9" s="2308"/>
      <c r="O9" s="2309" t="s">
        <v>2570</v>
      </c>
      <c r="P9" s="2309"/>
      <c r="S9" s="2310"/>
      <c r="T9" s="1564"/>
      <c r="U9" s="1564"/>
      <c r="V9" s="1564"/>
      <c r="W9" s="1564"/>
      <c r="X9" s="1564"/>
      <c r="Y9" s="1564"/>
      <c r="Z9" s="1564"/>
      <c r="AA9" s="1564"/>
      <c r="AB9" s="1564"/>
      <c r="AC9" s="1564"/>
      <c r="AD9" s="1564"/>
      <c r="AE9" s="1564"/>
      <c r="AF9" s="1564"/>
      <c r="AG9" s="1564"/>
      <c r="AH9" s="1564"/>
      <c r="AI9" s="1564"/>
      <c r="AJ9" s="1564"/>
      <c r="AK9" s="1564"/>
      <c r="AL9" s="1564"/>
      <c r="AM9" s="1564"/>
      <c r="AN9" s="1564"/>
      <c r="AO9" s="1564"/>
      <c r="AP9" s="1564"/>
      <c r="AQ9" s="1564"/>
      <c r="AR9" s="1564"/>
      <c r="AS9" s="1564"/>
      <c r="AT9" s="1564"/>
      <c r="AU9" s="1564"/>
      <c r="AV9" s="1564"/>
      <c r="AW9" s="1564"/>
      <c r="AX9" s="1564"/>
      <c r="AY9" s="1564"/>
      <c r="AZ9" s="1564"/>
      <c r="BA9" s="1564"/>
      <c r="BB9" s="1564"/>
      <c r="BC9" s="1564"/>
      <c r="BD9" s="1564"/>
      <c r="BE9" s="1564"/>
      <c r="BF9" s="1564"/>
      <c r="BG9" s="1564"/>
      <c r="BH9" s="1564"/>
      <c r="BI9" s="1564"/>
      <c r="BJ9" s="1564"/>
      <c r="BK9" s="1564"/>
      <c r="BL9" s="1564"/>
      <c r="BM9" s="1564"/>
      <c r="BN9" s="1564"/>
      <c r="BO9" s="1564"/>
      <c r="BP9" s="1564"/>
      <c r="BQ9" s="1564"/>
      <c r="BR9" s="1564"/>
      <c r="BS9" s="1564"/>
      <c r="BT9" s="1564"/>
      <c r="BU9" s="1564"/>
      <c r="BV9" s="1564"/>
      <c r="BW9" s="1564"/>
      <c r="BX9" s="1564"/>
      <c r="BY9" s="1564"/>
      <c r="BZ9" s="1564"/>
      <c r="CA9" s="1564"/>
      <c r="CB9" s="1564"/>
      <c r="CC9" s="1564"/>
      <c r="CD9" s="1564"/>
      <c r="CE9" s="1564"/>
      <c r="CF9" s="1564"/>
      <c r="CG9" s="1564"/>
      <c r="CH9" s="1564"/>
      <c r="CI9" s="1564"/>
      <c r="CJ9" s="1564"/>
      <c r="CK9" s="1564"/>
      <c r="CL9" s="1564"/>
      <c r="CM9" s="1564"/>
      <c r="CN9" s="1564"/>
      <c r="CO9" s="1564"/>
      <c r="CP9" s="1564"/>
      <c r="CQ9" s="1564"/>
      <c r="CR9" s="1564"/>
      <c r="CS9" s="1564"/>
      <c r="CT9" s="1564"/>
      <c r="CU9" s="1564"/>
      <c r="CV9" s="1564"/>
      <c r="CW9" s="1564"/>
      <c r="CX9" s="1564"/>
      <c r="CY9" s="1564"/>
      <c r="CZ9" s="1564"/>
      <c r="DA9" s="1564"/>
      <c r="DB9" s="1564"/>
      <c r="DC9" s="1564"/>
      <c r="DD9" s="1564"/>
      <c r="DE9" s="1564"/>
      <c r="DF9" s="1564"/>
      <c r="DG9" s="1564"/>
      <c r="DH9" s="1564"/>
      <c r="DI9" s="1564"/>
      <c r="DJ9" s="1564"/>
      <c r="DK9" s="1564"/>
      <c r="DL9" s="1564"/>
      <c r="DM9" s="1564"/>
      <c r="DN9" s="1564"/>
      <c r="DO9" s="1564"/>
      <c r="DP9" s="1564"/>
      <c r="DQ9" s="1564"/>
      <c r="DR9" s="1564"/>
      <c r="DS9" s="1564"/>
      <c r="DT9" s="1564"/>
      <c r="DU9" s="1564"/>
      <c r="DV9" s="1564"/>
      <c r="DW9" s="1564"/>
      <c r="DX9" s="1564"/>
      <c r="DY9" s="1564"/>
      <c r="DZ9" s="1564"/>
      <c r="EA9" s="1564"/>
      <c r="EB9" s="1564"/>
      <c r="EC9" s="1564"/>
      <c r="ED9" s="1564"/>
      <c r="EE9" s="1564"/>
      <c r="EF9" s="1564"/>
      <c r="EG9" s="1564"/>
      <c r="EH9" s="1564"/>
      <c r="EI9" s="1564"/>
      <c r="EJ9" s="1564"/>
      <c r="EK9" s="1564"/>
      <c r="EL9" s="1564"/>
      <c r="EM9" s="1564"/>
      <c r="EN9" s="1564"/>
      <c r="EO9" s="1564"/>
      <c r="EP9" s="1564"/>
      <c r="EQ9" s="1564"/>
      <c r="ER9" s="1564"/>
      <c r="ES9" s="1564"/>
      <c r="ET9" s="1564"/>
      <c r="EU9" s="1564"/>
      <c r="EV9" s="1564"/>
      <c r="EW9" s="1564"/>
      <c r="EX9" s="1564"/>
      <c r="EY9" s="1564"/>
      <c r="EZ9" s="1564"/>
      <c r="FA9" s="1564"/>
      <c r="FB9" s="1564"/>
      <c r="FC9" s="1564"/>
      <c r="FD9" s="1564"/>
      <c r="FE9" s="1564"/>
      <c r="FF9" s="1564"/>
      <c r="FG9" s="1564"/>
      <c r="FH9" s="1564"/>
      <c r="FI9" s="1564"/>
      <c r="FJ9" s="1564"/>
      <c r="FK9" s="1564"/>
      <c r="FL9" s="1564"/>
      <c r="FM9" s="1564"/>
      <c r="FN9" s="1564"/>
      <c r="FO9" s="1564"/>
      <c r="FP9" s="1564"/>
      <c r="FQ9" s="1564"/>
      <c r="FR9" s="1564"/>
      <c r="FS9" s="1564"/>
      <c r="FT9" s="1564"/>
      <c r="FU9" s="1564"/>
      <c r="FV9" s="1564"/>
      <c r="FW9" s="1564"/>
      <c r="FX9" s="1564"/>
      <c r="FY9" s="1564"/>
      <c r="FZ9" s="1564"/>
      <c r="GA9" s="1564"/>
      <c r="GB9" s="1564"/>
      <c r="GC9" s="1564"/>
      <c r="GD9" s="1564"/>
      <c r="GE9" s="1564"/>
      <c r="GF9" s="1564"/>
      <c r="GG9" s="1564"/>
      <c r="GH9" s="1564"/>
      <c r="GI9" s="1564"/>
      <c r="GJ9" s="1564"/>
      <c r="GK9" s="1564"/>
      <c r="GL9" s="1564"/>
      <c r="GM9" s="1564"/>
      <c r="GN9" s="1564"/>
      <c r="GO9" s="1564"/>
      <c r="GP9" s="1564"/>
      <c r="GQ9" s="1564"/>
      <c r="GR9" s="1564"/>
      <c r="GS9" s="1564"/>
      <c r="GT9" s="1564"/>
      <c r="GU9" s="1564"/>
      <c r="GV9" s="1564"/>
      <c r="GW9" s="1564"/>
      <c r="GX9" s="1564"/>
      <c r="GY9" s="1564"/>
      <c r="GZ9" s="1564"/>
      <c r="HA9" s="1564"/>
      <c r="HB9" s="1564"/>
      <c r="HC9" s="1564"/>
      <c r="HD9" s="1564"/>
      <c r="HE9" s="1564"/>
      <c r="HF9" s="1564"/>
      <c r="HG9" s="1564"/>
      <c r="HH9" s="1564"/>
      <c r="HI9" s="1564"/>
      <c r="HJ9" s="1564"/>
      <c r="HK9" s="1564"/>
      <c r="HL9" s="1564"/>
      <c r="HM9" s="1564"/>
      <c r="HN9" s="1564"/>
      <c r="HO9" s="1564"/>
      <c r="HP9" s="1564"/>
      <c r="HQ9" s="1564"/>
      <c r="HR9" s="1564"/>
      <c r="HS9" s="1564"/>
      <c r="HT9" s="1564"/>
      <c r="HU9" s="1564"/>
      <c r="HV9" s="1564"/>
      <c r="HW9" s="1564"/>
      <c r="HX9" s="1564"/>
      <c r="HY9" s="1564"/>
      <c r="HZ9" s="1564"/>
      <c r="IA9" s="1564"/>
      <c r="IB9" s="1564"/>
      <c r="IC9" s="1564"/>
      <c r="ID9" s="1564"/>
      <c r="IE9" s="1564"/>
      <c r="IF9" s="1564"/>
      <c r="IG9" s="1564"/>
      <c r="IH9" s="1564"/>
      <c r="II9" s="1564"/>
      <c r="IJ9" s="1564"/>
      <c r="IK9" s="1564"/>
      <c r="IL9" s="1564"/>
      <c r="IM9" s="1564"/>
      <c r="IN9" s="1564"/>
      <c r="IO9" s="1564"/>
      <c r="IP9" s="1564"/>
      <c r="IQ9" s="1564"/>
      <c r="IR9" s="1564"/>
      <c r="IS9" s="1564"/>
      <c r="IT9" s="1564"/>
      <c r="IU9" s="1564"/>
    </row>
    <row r="10" spans="1:255">
      <c r="A10" s="2312" t="s">
        <v>1793</v>
      </c>
      <c r="B10" s="2309" t="s">
        <v>1122</v>
      </c>
      <c r="C10" s="2309"/>
      <c r="D10" s="2309"/>
      <c r="E10" s="2310"/>
      <c r="F10" s="2709"/>
      <c r="G10" s="2714" t="s">
        <v>4049</v>
      </c>
      <c r="H10" s="2712"/>
      <c r="I10" s="2712"/>
      <c r="J10" s="2712"/>
      <c r="K10" s="2712"/>
      <c r="L10" s="2712"/>
      <c r="M10" s="2711"/>
      <c r="N10" s="2308"/>
      <c r="O10" s="2309" t="s">
        <v>1048</v>
      </c>
      <c r="S10" s="2310"/>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c r="AY10" s="1564"/>
      <c r="AZ10" s="1564"/>
      <c r="BA10" s="1564"/>
      <c r="BB10" s="1564"/>
      <c r="BC10" s="1564"/>
      <c r="BD10" s="1564"/>
      <c r="BE10" s="1564"/>
      <c r="BF10" s="1564"/>
      <c r="BG10" s="1564"/>
      <c r="BH10" s="1564"/>
      <c r="BI10" s="1564"/>
      <c r="BJ10" s="1564"/>
      <c r="BK10" s="1564"/>
      <c r="BL10" s="1564"/>
      <c r="BM10" s="1564"/>
      <c r="BN10" s="1564"/>
      <c r="BO10" s="1564"/>
      <c r="BP10" s="1564"/>
      <c r="BQ10" s="1564"/>
      <c r="BR10" s="1564"/>
      <c r="BS10" s="1564"/>
      <c r="BT10" s="1564"/>
      <c r="BU10" s="1564"/>
      <c r="BV10" s="1564"/>
      <c r="BW10" s="1564"/>
      <c r="BX10" s="1564"/>
      <c r="BY10" s="1564"/>
      <c r="BZ10" s="1564"/>
      <c r="CA10" s="1564"/>
      <c r="CB10" s="1564"/>
      <c r="CC10" s="1564"/>
      <c r="CD10" s="1564"/>
      <c r="CE10" s="1564"/>
      <c r="CF10" s="1564"/>
      <c r="CG10" s="1564"/>
      <c r="CH10" s="1564"/>
      <c r="CI10" s="1564"/>
      <c r="CJ10" s="1564"/>
      <c r="CK10" s="1564"/>
      <c r="CL10" s="1564"/>
      <c r="CM10" s="1564"/>
      <c r="CN10" s="1564"/>
      <c r="CO10" s="1564"/>
      <c r="CP10" s="1564"/>
      <c r="CQ10" s="1564"/>
      <c r="CR10" s="1564"/>
      <c r="CS10" s="1564"/>
      <c r="CT10" s="1564"/>
      <c r="CU10" s="1564"/>
      <c r="CV10" s="1564"/>
      <c r="CW10" s="1564"/>
      <c r="CX10" s="1564"/>
      <c r="CY10" s="1564"/>
      <c r="CZ10" s="1564"/>
      <c r="DA10" s="1564"/>
      <c r="DB10" s="1564"/>
      <c r="DC10" s="1564"/>
      <c r="DD10" s="1564"/>
      <c r="DE10" s="1564"/>
      <c r="DF10" s="1564"/>
      <c r="DG10" s="1564"/>
      <c r="DH10" s="1564"/>
      <c r="DI10" s="1564"/>
      <c r="DJ10" s="1564"/>
      <c r="DK10" s="1564"/>
      <c r="DL10" s="1564"/>
      <c r="DM10" s="1564"/>
      <c r="DN10" s="1564"/>
      <c r="DO10" s="1564"/>
      <c r="DP10" s="1564"/>
      <c r="DQ10" s="1564"/>
      <c r="DR10" s="1564"/>
      <c r="DS10" s="1564"/>
      <c r="DT10" s="1564"/>
      <c r="DU10" s="1564"/>
      <c r="DV10" s="1564"/>
      <c r="DW10" s="1564"/>
      <c r="DX10" s="1564"/>
      <c r="DY10" s="1564"/>
      <c r="DZ10" s="1564"/>
      <c r="EA10" s="1564"/>
      <c r="EB10" s="1564"/>
      <c r="EC10" s="1564"/>
      <c r="ED10" s="1564"/>
      <c r="EE10" s="1564"/>
      <c r="EF10" s="1564"/>
      <c r="EG10" s="1564"/>
      <c r="EH10" s="1564"/>
      <c r="EI10" s="1564"/>
      <c r="EJ10" s="1564"/>
      <c r="EK10" s="1564"/>
      <c r="EL10" s="1564"/>
      <c r="EM10" s="1564"/>
      <c r="EN10" s="1564"/>
      <c r="EO10" s="1564"/>
      <c r="EP10" s="1564"/>
      <c r="EQ10" s="1564"/>
      <c r="ER10" s="1564"/>
      <c r="ES10" s="1564"/>
      <c r="ET10" s="1564"/>
      <c r="EU10" s="1564"/>
      <c r="EV10" s="1564"/>
      <c r="EW10" s="1564"/>
      <c r="EX10" s="1564"/>
      <c r="EY10" s="1564"/>
      <c r="EZ10" s="1564"/>
      <c r="FA10" s="1564"/>
      <c r="FB10" s="1564"/>
      <c r="FC10" s="1564"/>
      <c r="FD10" s="1564"/>
      <c r="FE10" s="1564"/>
      <c r="FF10" s="1564"/>
      <c r="FG10" s="1564"/>
      <c r="FH10" s="1564"/>
      <c r="FI10" s="1564"/>
      <c r="FJ10" s="1564"/>
      <c r="FK10" s="1564"/>
      <c r="FL10" s="1564"/>
      <c r="FM10" s="1564"/>
      <c r="FN10" s="1564"/>
      <c r="FO10" s="1564"/>
      <c r="FP10" s="1564"/>
      <c r="FQ10" s="1564"/>
      <c r="FR10" s="1564"/>
      <c r="FS10" s="1564"/>
      <c r="FT10" s="1564"/>
      <c r="FU10" s="1564"/>
      <c r="FV10" s="1564"/>
      <c r="FW10" s="1564"/>
      <c r="FX10" s="1564"/>
      <c r="FY10" s="1564"/>
      <c r="FZ10" s="1564"/>
      <c r="GA10" s="1564"/>
      <c r="GB10" s="1564"/>
      <c r="GC10" s="1564"/>
      <c r="GD10" s="1564"/>
      <c r="GE10" s="1564"/>
      <c r="GF10" s="1564"/>
      <c r="GG10" s="1564"/>
      <c r="GH10" s="1564"/>
      <c r="GI10" s="1564"/>
      <c r="GJ10" s="1564"/>
      <c r="GK10" s="1564"/>
      <c r="GL10" s="1564"/>
      <c r="GM10" s="1564"/>
      <c r="GN10" s="1564"/>
      <c r="GO10" s="1564"/>
      <c r="GP10" s="1564"/>
      <c r="GQ10" s="1564"/>
      <c r="GR10" s="1564"/>
      <c r="GS10" s="1564"/>
      <c r="GT10" s="1564"/>
      <c r="GU10" s="1564"/>
      <c r="GV10" s="1564"/>
      <c r="GW10" s="1564"/>
      <c r="GX10" s="1564"/>
      <c r="GY10" s="1564"/>
      <c r="GZ10" s="1564"/>
      <c r="HA10" s="1564"/>
      <c r="HB10" s="1564"/>
      <c r="HC10" s="1564"/>
      <c r="HD10" s="1564"/>
      <c r="HE10" s="1564"/>
      <c r="HF10" s="1564"/>
      <c r="HG10" s="1564"/>
      <c r="HH10" s="1564"/>
      <c r="HI10" s="1564"/>
      <c r="HJ10" s="1564"/>
      <c r="HK10" s="1564"/>
      <c r="HL10" s="1564"/>
      <c r="HM10" s="1564"/>
      <c r="HN10" s="1564"/>
      <c r="HO10" s="1564"/>
      <c r="HP10" s="1564"/>
      <c r="HQ10" s="1564"/>
      <c r="HR10" s="1564"/>
      <c r="HS10" s="1564"/>
      <c r="HT10" s="1564"/>
      <c r="HU10" s="1564"/>
      <c r="HV10" s="1564"/>
      <c r="HW10" s="1564"/>
      <c r="HX10" s="1564"/>
      <c r="HY10" s="1564"/>
      <c r="HZ10" s="1564"/>
      <c r="IA10" s="1564"/>
      <c r="IB10" s="1564"/>
      <c r="IC10" s="1564"/>
      <c r="ID10" s="1564"/>
      <c r="IE10" s="1564"/>
      <c r="IF10" s="1564"/>
      <c r="IG10" s="1564"/>
      <c r="IH10" s="1564"/>
      <c r="II10" s="1564"/>
      <c r="IJ10" s="1564"/>
      <c r="IK10" s="1564"/>
      <c r="IL10" s="1564"/>
      <c r="IM10" s="1564"/>
      <c r="IN10" s="1564"/>
      <c r="IO10" s="1564"/>
      <c r="IP10" s="1564"/>
      <c r="IQ10" s="1564"/>
      <c r="IR10" s="1564"/>
      <c r="IS10" s="1564"/>
      <c r="IT10" s="1564"/>
      <c r="IU10" s="1564"/>
    </row>
    <row r="11" spans="1:255">
      <c r="A11" s="2312" t="s">
        <v>1793</v>
      </c>
      <c r="B11" s="2309" t="s">
        <v>1125</v>
      </c>
      <c r="C11" s="2309"/>
      <c r="D11" s="2309"/>
      <c r="E11" s="2310"/>
      <c r="F11" s="2709"/>
      <c r="G11" s="2714" t="s">
        <v>4050</v>
      </c>
      <c r="H11" s="2712"/>
      <c r="I11" s="2712"/>
      <c r="J11" s="2712"/>
      <c r="K11" s="2712"/>
      <c r="L11" s="2712"/>
      <c r="M11" s="2711"/>
      <c r="N11" s="2308" t="s">
        <v>1793</v>
      </c>
      <c r="O11" s="2309" t="s">
        <v>1051</v>
      </c>
      <c r="S11" s="2311"/>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564"/>
      <c r="AQ11" s="1564"/>
      <c r="AR11" s="1564"/>
      <c r="AS11" s="1564"/>
      <c r="AT11" s="1564"/>
      <c r="AU11" s="1564"/>
      <c r="AV11" s="1564"/>
      <c r="AW11" s="1564"/>
      <c r="AX11" s="1564"/>
      <c r="AY11" s="1564"/>
      <c r="AZ11" s="1564"/>
      <c r="BA11" s="1564"/>
      <c r="BB11" s="1564"/>
      <c r="BC11" s="1564"/>
      <c r="BD11" s="1564"/>
      <c r="BE11" s="1564"/>
      <c r="BF11" s="1564"/>
      <c r="BG11" s="1564"/>
      <c r="BH11" s="1564"/>
      <c r="BI11" s="1564"/>
      <c r="BJ11" s="1564"/>
      <c r="BK11" s="1564"/>
      <c r="BL11" s="1564"/>
      <c r="BM11" s="1564"/>
      <c r="BN11" s="1564"/>
      <c r="BO11" s="1564"/>
      <c r="BP11" s="1564"/>
      <c r="BQ11" s="1564"/>
      <c r="BR11" s="1564"/>
      <c r="BS11" s="1564"/>
      <c r="BT11" s="1564"/>
      <c r="BU11" s="1564"/>
      <c r="BV11" s="1564"/>
      <c r="BW11" s="1564"/>
      <c r="BX11" s="1564"/>
      <c r="BY11" s="1564"/>
      <c r="BZ11" s="1564"/>
      <c r="CA11" s="1564"/>
      <c r="CB11" s="1564"/>
      <c r="CC11" s="1564"/>
      <c r="CD11" s="1564"/>
      <c r="CE11" s="1564"/>
      <c r="CF11" s="1564"/>
      <c r="CG11" s="1564"/>
      <c r="CH11" s="1564"/>
      <c r="CI11" s="1564"/>
      <c r="CJ11" s="1564"/>
      <c r="CK11" s="1564"/>
      <c r="CL11" s="1564"/>
      <c r="CM11" s="1564"/>
      <c r="CN11" s="1564"/>
      <c r="CO11" s="1564"/>
      <c r="CP11" s="1564"/>
      <c r="CQ11" s="1564"/>
      <c r="CR11" s="1564"/>
      <c r="CS11" s="1564"/>
      <c r="CT11" s="1564"/>
      <c r="CU11" s="1564"/>
      <c r="CV11" s="1564"/>
      <c r="CW11" s="1564"/>
      <c r="CX11" s="1564"/>
      <c r="CY11" s="1564"/>
      <c r="CZ11" s="1564"/>
      <c r="DA11" s="1564"/>
      <c r="DB11" s="1564"/>
      <c r="DC11" s="1564"/>
      <c r="DD11" s="1564"/>
      <c r="DE11" s="1564"/>
      <c r="DF11" s="1564"/>
      <c r="DG11" s="1564"/>
      <c r="DH11" s="1564"/>
      <c r="DI11" s="1564"/>
      <c r="DJ11" s="1564"/>
      <c r="DK11" s="1564"/>
      <c r="DL11" s="1564"/>
      <c r="DM11" s="1564"/>
      <c r="DN11" s="1564"/>
      <c r="DO11" s="1564"/>
      <c r="DP11" s="1564"/>
      <c r="DQ11" s="1564"/>
      <c r="DR11" s="1564"/>
      <c r="DS11" s="1564"/>
      <c r="DT11" s="1564"/>
      <c r="DU11" s="1564"/>
      <c r="DV11" s="1564"/>
      <c r="DW11" s="1564"/>
      <c r="DX11" s="1564"/>
      <c r="DY11" s="1564"/>
      <c r="DZ11" s="1564"/>
      <c r="EA11" s="1564"/>
      <c r="EB11" s="1564"/>
      <c r="EC11" s="1564"/>
      <c r="ED11" s="1564"/>
      <c r="EE11" s="1564"/>
      <c r="EF11" s="1564"/>
      <c r="EG11" s="1564"/>
      <c r="EH11" s="1564"/>
      <c r="EI11" s="1564"/>
      <c r="EJ11" s="1564"/>
      <c r="EK11" s="1564"/>
      <c r="EL11" s="1564"/>
      <c r="EM11" s="1564"/>
      <c r="EN11" s="1564"/>
      <c r="EO11" s="1564"/>
      <c r="EP11" s="1564"/>
      <c r="EQ11" s="1564"/>
      <c r="ER11" s="1564"/>
      <c r="ES11" s="1564"/>
      <c r="ET11" s="1564"/>
      <c r="EU11" s="1564"/>
      <c r="EV11" s="1564"/>
      <c r="EW11" s="1564"/>
      <c r="EX11" s="1564"/>
      <c r="EY11" s="1564"/>
      <c r="EZ11" s="1564"/>
      <c r="FA11" s="1564"/>
      <c r="FB11" s="1564"/>
      <c r="FC11" s="1564"/>
      <c r="FD11" s="1564"/>
      <c r="FE11" s="1564"/>
      <c r="FF11" s="1564"/>
      <c r="FG11" s="1564"/>
      <c r="FH11" s="1564"/>
      <c r="FI11" s="1564"/>
      <c r="FJ11" s="1564"/>
      <c r="FK11" s="1564"/>
      <c r="FL11" s="1564"/>
      <c r="FM11" s="1564"/>
      <c r="FN11" s="1564"/>
      <c r="FO11" s="1564"/>
      <c r="FP11" s="1564"/>
      <c r="FQ11" s="1564"/>
      <c r="FR11" s="1564"/>
      <c r="FS11" s="1564"/>
      <c r="FT11" s="1564"/>
      <c r="FU11" s="1564"/>
      <c r="FV11" s="1564"/>
      <c r="FW11" s="1564"/>
      <c r="FX11" s="1564"/>
      <c r="FY11" s="1564"/>
      <c r="FZ11" s="1564"/>
      <c r="GA11" s="1564"/>
      <c r="GB11" s="1564"/>
      <c r="GC11" s="1564"/>
      <c r="GD11" s="1564"/>
      <c r="GE11" s="1564"/>
      <c r="GF11" s="1564"/>
      <c r="GG11" s="1564"/>
      <c r="GH11" s="1564"/>
      <c r="GI11" s="1564"/>
      <c r="GJ11" s="1564"/>
      <c r="GK11" s="1564"/>
      <c r="GL11" s="1564"/>
      <c r="GM11" s="1564"/>
      <c r="GN11" s="1564"/>
      <c r="GO11" s="1564"/>
      <c r="GP11" s="1564"/>
      <c r="GQ11" s="1564"/>
      <c r="GR11" s="1564"/>
      <c r="GS11" s="1564"/>
      <c r="GT11" s="1564"/>
      <c r="GU11" s="1564"/>
      <c r="GV11" s="1564"/>
      <c r="GW11" s="1564"/>
      <c r="GX11" s="1564"/>
      <c r="GY11" s="1564"/>
      <c r="GZ11" s="1564"/>
      <c r="HA11" s="1564"/>
      <c r="HB11" s="1564"/>
      <c r="HC11" s="1564"/>
      <c r="HD11" s="1564"/>
      <c r="HE11" s="1564"/>
      <c r="HF11" s="1564"/>
      <c r="HG11" s="1564"/>
      <c r="HH11" s="1564"/>
      <c r="HI11" s="1564"/>
      <c r="HJ11" s="1564"/>
      <c r="HK11" s="1564"/>
      <c r="HL11" s="1564"/>
      <c r="HM11" s="1564"/>
      <c r="HN11" s="1564"/>
      <c r="HO11" s="1564"/>
      <c r="HP11" s="1564"/>
      <c r="HQ11" s="1564"/>
      <c r="HR11" s="1564"/>
      <c r="HS11" s="1564"/>
      <c r="HT11" s="1564"/>
      <c r="HU11" s="1564"/>
      <c r="HV11" s="1564"/>
      <c r="HW11" s="1564"/>
      <c r="HX11" s="1564"/>
      <c r="HY11" s="1564"/>
      <c r="HZ11" s="1564"/>
      <c r="IA11" s="1564"/>
      <c r="IB11" s="1564"/>
      <c r="IC11" s="1564"/>
      <c r="ID11" s="1564"/>
      <c r="IE11" s="1564"/>
      <c r="IF11" s="1564"/>
      <c r="IG11" s="1564"/>
      <c r="IH11" s="1564"/>
      <c r="II11" s="1564"/>
      <c r="IJ11" s="1564"/>
      <c r="IK11" s="1564"/>
      <c r="IL11" s="1564"/>
      <c r="IM11" s="1564"/>
      <c r="IN11" s="1564"/>
      <c r="IO11" s="1564"/>
      <c r="IP11" s="1564"/>
      <c r="IQ11" s="1564"/>
      <c r="IR11" s="1564"/>
      <c r="IS11" s="1564"/>
      <c r="IT11" s="1564"/>
      <c r="IU11" s="1564"/>
    </row>
    <row r="12" spans="1:255">
      <c r="A12" s="2312"/>
      <c r="B12" s="2309" t="s">
        <v>1127</v>
      </c>
      <c r="C12" s="2309"/>
      <c r="D12" s="2309"/>
      <c r="E12" s="2310"/>
      <c r="F12" s="2709"/>
      <c r="G12" s="2714" t="s">
        <v>4051</v>
      </c>
      <c r="H12" s="2712"/>
      <c r="I12" s="2712"/>
      <c r="J12" s="2712"/>
      <c r="K12" s="2712"/>
      <c r="L12" s="2712"/>
      <c r="M12" s="2711"/>
      <c r="N12" s="2308" t="s">
        <v>710</v>
      </c>
      <c r="O12" s="2309" t="s">
        <v>1055</v>
      </c>
      <c r="P12" s="2309"/>
      <c r="Q12" s="2309"/>
      <c r="R12" s="2309"/>
      <c r="S12" s="2310"/>
      <c r="T12" s="2309"/>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4"/>
      <c r="AX12" s="1564"/>
      <c r="AY12" s="1564"/>
      <c r="AZ12" s="1564"/>
      <c r="BA12" s="1564"/>
      <c r="BB12" s="1564"/>
      <c r="BC12" s="1564"/>
      <c r="BD12" s="1564"/>
      <c r="BE12" s="1564"/>
      <c r="BF12" s="1564"/>
      <c r="BG12" s="1564"/>
      <c r="BH12" s="1564"/>
      <c r="BI12" s="1564"/>
      <c r="BJ12" s="1564"/>
      <c r="BK12" s="1564"/>
      <c r="BL12" s="1564"/>
      <c r="BM12" s="1564"/>
      <c r="BN12" s="1564"/>
      <c r="BO12" s="1564"/>
      <c r="BP12" s="1564"/>
      <c r="BQ12" s="1564"/>
      <c r="BR12" s="1564"/>
      <c r="BS12" s="1564"/>
      <c r="BT12" s="1564"/>
      <c r="BU12" s="1564"/>
      <c r="BV12" s="1564"/>
      <c r="BW12" s="1564"/>
      <c r="BX12" s="1564"/>
      <c r="BY12" s="1564"/>
      <c r="BZ12" s="1564"/>
      <c r="CA12" s="1564"/>
      <c r="CB12" s="1564"/>
      <c r="CC12" s="1564"/>
      <c r="CD12" s="1564"/>
      <c r="CE12" s="1564"/>
      <c r="CF12" s="1564"/>
      <c r="CG12" s="1564"/>
      <c r="CH12" s="1564"/>
      <c r="CI12" s="1564"/>
      <c r="CJ12" s="1564"/>
      <c r="CK12" s="1564"/>
      <c r="CL12" s="1564"/>
      <c r="CM12" s="1564"/>
      <c r="CN12" s="1564"/>
      <c r="CO12" s="1564"/>
      <c r="CP12" s="1564"/>
      <c r="CQ12" s="1564"/>
      <c r="CR12" s="1564"/>
      <c r="CS12" s="1564"/>
      <c r="CT12" s="1564"/>
      <c r="CU12" s="1564"/>
      <c r="CV12" s="1564"/>
      <c r="CW12" s="1564"/>
      <c r="CX12" s="1564"/>
      <c r="CY12" s="1564"/>
      <c r="CZ12" s="1564"/>
      <c r="DA12" s="1564"/>
      <c r="DB12" s="1564"/>
      <c r="DC12" s="1564"/>
      <c r="DD12" s="1564"/>
      <c r="DE12" s="1564"/>
      <c r="DF12" s="1564"/>
      <c r="DG12" s="1564"/>
      <c r="DH12" s="1564"/>
      <c r="DI12" s="1564"/>
      <c r="DJ12" s="1564"/>
      <c r="DK12" s="1564"/>
      <c r="DL12" s="1564"/>
      <c r="DM12" s="1564"/>
      <c r="DN12" s="1564"/>
      <c r="DO12" s="1564"/>
      <c r="DP12" s="1564"/>
      <c r="DQ12" s="1564"/>
      <c r="DR12" s="1564"/>
      <c r="DS12" s="1564"/>
      <c r="DT12" s="1564"/>
      <c r="DU12" s="1564"/>
      <c r="DV12" s="1564"/>
      <c r="DW12" s="1564"/>
      <c r="DX12" s="1564"/>
      <c r="DY12" s="1564"/>
      <c r="DZ12" s="1564"/>
      <c r="EA12" s="1564"/>
      <c r="EB12" s="1564"/>
      <c r="EC12" s="1564"/>
      <c r="ED12" s="1564"/>
      <c r="EE12" s="1564"/>
      <c r="EF12" s="1564"/>
      <c r="EG12" s="1564"/>
      <c r="EH12" s="1564"/>
      <c r="EI12" s="1564"/>
      <c r="EJ12" s="1564"/>
      <c r="EK12" s="1564"/>
      <c r="EL12" s="1564"/>
      <c r="EM12" s="1564"/>
      <c r="EN12" s="1564"/>
      <c r="EO12" s="1564"/>
      <c r="EP12" s="1564"/>
      <c r="EQ12" s="1564"/>
      <c r="ER12" s="1564"/>
      <c r="ES12" s="1564"/>
      <c r="ET12" s="1564"/>
      <c r="EU12" s="1564"/>
      <c r="EV12" s="1564"/>
      <c r="EW12" s="1564"/>
      <c r="EX12" s="1564"/>
      <c r="EY12" s="1564"/>
      <c r="EZ12" s="1564"/>
      <c r="FA12" s="1564"/>
      <c r="FB12" s="1564"/>
      <c r="FC12" s="1564"/>
      <c r="FD12" s="1564"/>
      <c r="FE12" s="1564"/>
      <c r="FF12" s="1564"/>
      <c r="FG12" s="1564"/>
      <c r="FH12" s="1564"/>
      <c r="FI12" s="1564"/>
      <c r="FJ12" s="1564"/>
      <c r="FK12" s="1564"/>
      <c r="FL12" s="1564"/>
      <c r="FM12" s="1564"/>
      <c r="FN12" s="1564"/>
      <c r="FO12" s="1564"/>
      <c r="FP12" s="1564"/>
      <c r="FQ12" s="1564"/>
      <c r="FR12" s="1564"/>
      <c r="FS12" s="1564"/>
      <c r="FT12" s="1564"/>
      <c r="FU12" s="1564"/>
      <c r="FV12" s="1564"/>
      <c r="FW12" s="1564"/>
      <c r="FX12" s="1564"/>
      <c r="FY12" s="1564"/>
      <c r="FZ12" s="1564"/>
      <c r="GA12" s="1564"/>
      <c r="GB12" s="1564"/>
      <c r="GC12" s="1564"/>
      <c r="GD12" s="1564"/>
      <c r="GE12" s="1564"/>
      <c r="GF12" s="1564"/>
      <c r="GG12" s="1564"/>
      <c r="GH12" s="1564"/>
      <c r="GI12" s="1564"/>
      <c r="GJ12" s="1564"/>
      <c r="GK12" s="1564"/>
      <c r="GL12" s="1564"/>
      <c r="GM12" s="1564"/>
      <c r="GN12" s="1564"/>
      <c r="GO12" s="1564"/>
      <c r="GP12" s="1564"/>
      <c r="GQ12" s="1564"/>
      <c r="GR12" s="1564"/>
      <c r="GS12" s="1564"/>
      <c r="GT12" s="1564"/>
      <c r="GU12" s="1564"/>
      <c r="GV12" s="1564"/>
      <c r="GW12" s="1564"/>
      <c r="GX12" s="1564"/>
      <c r="GY12" s="1564"/>
      <c r="GZ12" s="1564"/>
      <c r="HA12" s="1564"/>
      <c r="HB12" s="1564"/>
      <c r="HC12" s="1564"/>
      <c r="HD12" s="1564"/>
      <c r="HE12" s="1564"/>
      <c r="HF12" s="1564"/>
      <c r="HG12" s="1564"/>
      <c r="HH12" s="1564"/>
      <c r="HI12" s="1564"/>
      <c r="HJ12" s="1564"/>
      <c r="HK12" s="1564"/>
      <c r="HL12" s="1564"/>
      <c r="HM12" s="1564"/>
      <c r="HN12" s="1564"/>
      <c r="HO12" s="1564"/>
      <c r="HP12" s="1564"/>
      <c r="HQ12" s="1564"/>
      <c r="HR12" s="1564"/>
      <c r="HS12" s="1564"/>
      <c r="HT12" s="1564"/>
      <c r="HU12" s="1564"/>
      <c r="HV12" s="1564"/>
      <c r="HW12" s="1564"/>
      <c r="HX12" s="1564"/>
      <c r="HY12" s="1564"/>
      <c r="HZ12" s="1564"/>
      <c r="IA12" s="1564"/>
      <c r="IB12" s="1564"/>
      <c r="IC12" s="1564"/>
      <c r="ID12" s="1564"/>
      <c r="IE12" s="1564"/>
      <c r="IF12" s="1564"/>
      <c r="IG12" s="1564"/>
      <c r="IH12" s="1564"/>
      <c r="II12" s="1564"/>
      <c r="IJ12" s="1564"/>
      <c r="IK12" s="1564"/>
      <c r="IL12" s="1564"/>
      <c r="IM12" s="1564"/>
      <c r="IN12" s="1564"/>
      <c r="IO12" s="1564"/>
      <c r="IP12" s="1564"/>
      <c r="IQ12" s="1564"/>
      <c r="IR12" s="1564"/>
      <c r="IS12" s="1564"/>
      <c r="IT12" s="1564"/>
      <c r="IU12" s="1564"/>
    </row>
    <row r="13" spans="1:255">
      <c r="A13" s="2308" t="s">
        <v>3712</v>
      </c>
      <c r="B13" s="2309" t="s">
        <v>1130</v>
      </c>
      <c r="C13" s="2309"/>
      <c r="D13" s="2309"/>
      <c r="E13" s="2310"/>
      <c r="F13" s="2706" t="s">
        <v>1793</v>
      </c>
      <c r="G13" s="2714" t="s">
        <v>4052</v>
      </c>
      <c r="H13" s="2712"/>
      <c r="I13" s="2712"/>
      <c r="J13" s="2712"/>
      <c r="K13" s="2712"/>
      <c r="L13" s="2712"/>
      <c r="M13" s="2711"/>
      <c r="N13" s="2308" t="s">
        <v>1793</v>
      </c>
      <c r="O13" s="2309" t="s">
        <v>4418</v>
      </c>
      <c r="P13" s="2309"/>
      <c r="Q13" s="2309"/>
      <c r="R13" s="2309"/>
      <c r="S13" s="2310"/>
      <c r="T13" s="2309"/>
      <c r="U13" s="1564"/>
      <c r="V13" s="1564"/>
      <c r="W13" s="1564"/>
      <c r="X13" s="1564"/>
      <c r="Y13" s="1564"/>
      <c r="Z13" s="1564"/>
      <c r="AA13" s="1564"/>
      <c r="AB13" s="1564"/>
      <c r="AC13" s="1564"/>
      <c r="AD13" s="1564"/>
      <c r="AE13" s="1564"/>
      <c r="AF13" s="1564"/>
      <c r="AG13" s="1564"/>
      <c r="AH13" s="1564"/>
      <c r="AI13" s="1564"/>
      <c r="AJ13" s="1564"/>
      <c r="AK13" s="1564"/>
      <c r="AL13" s="1564"/>
      <c r="AM13" s="1564"/>
      <c r="AN13" s="1564"/>
      <c r="AO13" s="1564"/>
      <c r="AP13" s="1564"/>
      <c r="AQ13" s="1564"/>
      <c r="AR13" s="1564"/>
      <c r="AS13" s="1564"/>
      <c r="AT13" s="1564"/>
      <c r="AU13" s="1564"/>
      <c r="AV13" s="1564"/>
      <c r="AW13" s="1564"/>
      <c r="AX13" s="1564"/>
      <c r="AY13" s="1564"/>
      <c r="AZ13" s="1564"/>
      <c r="BA13" s="1564"/>
      <c r="BB13" s="1564"/>
      <c r="BC13" s="1564"/>
      <c r="BD13" s="1564"/>
      <c r="BE13" s="1564"/>
      <c r="BF13" s="1564"/>
      <c r="BG13" s="1564"/>
      <c r="BH13" s="1564"/>
      <c r="BI13" s="1564"/>
      <c r="BJ13" s="1564"/>
      <c r="BK13" s="1564"/>
      <c r="BL13" s="1564"/>
      <c r="BM13" s="1564"/>
      <c r="BN13" s="1564"/>
      <c r="BO13" s="1564"/>
      <c r="BP13" s="1564"/>
      <c r="BQ13" s="1564"/>
      <c r="BR13" s="1564"/>
      <c r="BS13" s="1564"/>
      <c r="BT13" s="1564"/>
      <c r="BU13" s="1564"/>
      <c r="BV13" s="1564"/>
      <c r="BW13" s="1564"/>
      <c r="BX13" s="1564"/>
      <c r="BY13" s="1564"/>
      <c r="BZ13" s="1564"/>
      <c r="CA13" s="1564"/>
      <c r="CB13" s="1564"/>
      <c r="CC13" s="1564"/>
      <c r="CD13" s="1564"/>
      <c r="CE13" s="1564"/>
      <c r="CF13" s="1564"/>
      <c r="CG13" s="1564"/>
      <c r="CH13" s="1564"/>
      <c r="CI13" s="1564"/>
      <c r="CJ13" s="1564"/>
      <c r="CK13" s="1564"/>
      <c r="CL13" s="1564"/>
      <c r="CM13" s="1564"/>
      <c r="CN13" s="1564"/>
      <c r="CO13" s="1564"/>
      <c r="CP13" s="1564"/>
      <c r="CQ13" s="1564"/>
      <c r="CR13" s="1564"/>
      <c r="CS13" s="1564"/>
      <c r="CT13" s="1564"/>
      <c r="CU13" s="1564"/>
      <c r="CV13" s="1564"/>
      <c r="CW13" s="1564"/>
      <c r="CX13" s="1564"/>
      <c r="CY13" s="1564"/>
      <c r="CZ13" s="1564"/>
      <c r="DA13" s="1564"/>
      <c r="DB13" s="1564"/>
      <c r="DC13" s="1564"/>
      <c r="DD13" s="1564"/>
      <c r="DE13" s="1564"/>
      <c r="DF13" s="1564"/>
      <c r="DG13" s="1564"/>
      <c r="DH13" s="1564"/>
      <c r="DI13" s="1564"/>
      <c r="DJ13" s="1564"/>
      <c r="DK13" s="1564"/>
      <c r="DL13" s="1564"/>
      <c r="DM13" s="1564"/>
      <c r="DN13" s="1564"/>
      <c r="DO13" s="1564"/>
      <c r="DP13" s="1564"/>
      <c r="DQ13" s="1564"/>
      <c r="DR13" s="1564"/>
      <c r="DS13" s="1564"/>
      <c r="DT13" s="1564"/>
      <c r="DU13" s="1564"/>
      <c r="DV13" s="1564"/>
      <c r="DW13" s="1564"/>
      <c r="DX13" s="1564"/>
      <c r="DY13" s="1564"/>
      <c r="DZ13" s="1564"/>
      <c r="EA13" s="1564"/>
      <c r="EB13" s="1564"/>
      <c r="EC13" s="1564"/>
      <c r="ED13" s="1564"/>
      <c r="EE13" s="1564"/>
      <c r="EF13" s="1564"/>
      <c r="EG13" s="1564"/>
      <c r="EH13" s="1564"/>
      <c r="EI13" s="1564"/>
      <c r="EJ13" s="1564"/>
      <c r="EK13" s="1564"/>
      <c r="EL13" s="1564"/>
      <c r="EM13" s="1564"/>
      <c r="EN13" s="1564"/>
      <c r="EO13" s="1564"/>
      <c r="EP13" s="1564"/>
      <c r="EQ13" s="1564"/>
      <c r="ER13" s="1564"/>
      <c r="ES13" s="1564"/>
      <c r="ET13" s="1564"/>
      <c r="EU13" s="1564"/>
      <c r="EV13" s="1564"/>
      <c r="EW13" s="1564"/>
      <c r="EX13" s="1564"/>
      <c r="EY13" s="1564"/>
      <c r="EZ13" s="1564"/>
      <c r="FA13" s="1564"/>
      <c r="FB13" s="1564"/>
      <c r="FC13" s="1564"/>
      <c r="FD13" s="1564"/>
      <c r="FE13" s="1564"/>
      <c r="FF13" s="1564"/>
      <c r="FG13" s="1564"/>
      <c r="FH13" s="1564"/>
      <c r="FI13" s="1564"/>
      <c r="FJ13" s="1564"/>
      <c r="FK13" s="1564"/>
      <c r="FL13" s="1564"/>
      <c r="FM13" s="1564"/>
      <c r="FN13" s="1564"/>
      <c r="FO13" s="1564"/>
      <c r="FP13" s="1564"/>
      <c r="FQ13" s="1564"/>
      <c r="FR13" s="1564"/>
      <c r="FS13" s="1564"/>
      <c r="FT13" s="1564"/>
      <c r="FU13" s="1564"/>
      <c r="FV13" s="1564"/>
      <c r="FW13" s="1564"/>
      <c r="FX13" s="1564"/>
      <c r="FY13" s="1564"/>
      <c r="FZ13" s="1564"/>
      <c r="GA13" s="1564"/>
      <c r="GB13" s="1564"/>
      <c r="GC13" s="1564"/>
      <c r="GD13" s="1564"/>
      <c r="GE13" s="1564"/>
      <c r="GF13" s="1564"/>
      <c r="GG13" s="1564"/>
      <c r="GH13" s="1564"/>
      <c r="GI13" s="1564"/>
      <c r="GJ13" s="1564"/>
      <c r="GK13" s="1564"/>
      <c r="GL13" s="1564"/>
      <c r="GM13" s="1564"/>
      <c r="GN13" s="1564"/>
      <c r="GO13" s="1564"/>
      <c r="GP13" s="1564"/>
      <c r="GQ13" s="1564"/>
      <c r="GR13" s="1564"/>
      <c r="GS13" s="1564"/>
      <c r="GT13" s="1564"/>
      <c r="GU13" s="1564"/>
      <c r="GV13" s="1564"/>
      <c r="GW13" s="1564"/>
      <c r="GX13" s="1564"/>
      <c r="GY13" s="1564"/>
      <c r="GZ13" s="1564"/>
      <c r="HA13" s="1564"/>
      <c r="HB13" s="1564"/>
      <c r="HC13" s="1564"/>
      <c r="HD13" s="1564"/>
      <c r="HE13" s="1564"/>
      <c r="HF13" s="1564"/>
      <c r="HG13" s="1564"/>
      <c r="HH13" s="1564"/>
      <c r="HI13" s="1564"/>
      <c r="HJ13" s="1564"/>
      <c r="HK13" s="1564"/>
      <c r="HL13" s="1564"/>
      <c r="HM13" s="1564"/>
      <c r="HN13" s="1564"/>
      <c r="HO13" s="1564"/>
      <c r="HP13" s="1564"/>
      <c r="HQ13" s="1564"/>
      <c r="HR13" s="1564"/>
      <c r="HS13" s="1564"/>
      <c r="HT13" s="1564"/>
      <c r="HU13" s="1564"/>
      <c r="HV13" s="1564"/>
      <c r="HW13" s="1564"/>
      <c r="HX13" s="1564"/>
      <c r="HY13" s="1564"/>
      <c r="HZ13" s="1564"/>
      <c r="IA13" s="1564"/>
      <c r="IB13" s="1564"/>
      <c r="IC13" s="1564"/>
      <c r="ID13" s="1564"/>
      <c r="IE13" s="1564"/>
      <c r="IF13" s="1564"/>
      <c r="IG13" s="1564"/>
      <c r="IH13" s="1564"/>
      <c r="II13" s="1564"/>
      <c r="IJ13" s="1564"/>
      <c r="IK13" s="1564"/>
      <c r="IL13" s="1564"/>
      <c r="IM13" s="1564"/>
      <c r="IN13" s="1564"/>
      <c r="IO13" s="1564"/>
      <c r="IP13" s="1564"/>
      <c r="IQ13" s="1564"/>
      <c r="IR13" s="1564"/>
      <c r="IS13" s="1564"/>
      <c r="IT13" s="1564"/>
      <c r="IU13" s="1564"/>
    </row>
    <row r="14" spans="1:255">
      <c r="A14" s="2312"/>
      <c r="B14" s="2309"/>
      <c r="C14" s="2309"/>
      <c r="D14" s="2309"/>
      <c r="E14" s="2310"/>
      <c r="F14" s="2709" t="s">
        <v>1793</v>
      </c>
      <c r="G14" s="2712" t="s">
        <v>4053</v>
      </c>
      <c r="H14" s="2712"/>
      <c r="I14" s="2712"/>
      <c r="J14" s="2712"/>
      <c r="K14" s="2712"/>
      <c r="L14" s="2712"/>
      <c r="M14" s="2711"/>
      <c r="N14" s="2308" t="s">
        <v>1956</v>
      </c>
      <c r="O14" s="2309" t="s">
        <v>1041</v>
      </c>
      <c r="P14" s="2309"/>
      <c r="Q14" s="2309"/>
      <c r="R14" s="2309"/>
      <c r="S14" s="2311"/>
      <c r="T14" s="1564"/>
      <c r="U14" s="1564"/>
      <c r="V14" s="1564"/>
      <c r="W14" s="1564"/>
      <c r="X14" s="1564"/>
      <c r="Y14" s="1564"/>
      <c r="Z14" s="1564"/>
      <c r="AA14" s="1564"/>
      <c r="AB14" s="1564"/>
      <c r="AC14" s="1564"/>
      <c r="AD14" s="1564"/>
      <c r="AE14" s="1564"/>
      <c r="AF14" s="1564"/>
      <c r="AG14" s="1564"/>
      <c r="AH14" s="1564"/>
      <c r="AI14" s="1564"/>
      <c r="AJ14" s="1564"/>
      <c r="AK14" s="1564"/>
      <c r="AL14" s="1564"/>
      <c r="AM14" s="1564"/>
      <c r="AN14" s="1564"/>
      <c r="AO14" s="1564"/>
      <c r="AP14" s="1564"/>
      <c r="AQ14" s="1564"/>
      <c r="AR14" s="1564"/>
      <c r="AS14" s="1564"/>
      <c r="AT14" s="1564"/>
      <c r="AU14" s="1564"/>
      <c r="AV14" s="1564"/>
      <c r="AW14" s="1564"/>
      <c r="AX14" s="1564"/>
      <c r="AY14" s="1564"/>
      <c r="AZ14" s="1564"/>
      <c r="BA14" s="1564"/>
      <c r="BB14" s="1564"/>
      <c r="BC14" s="1564"/>
      <c r="BD14" s="1564"/>
      <c r="BE14" s="1564"/>
      <c r="BF14" s="1564"/>
      <c r="BG14" s="1564"/>
      <c r="BH14" s="1564"/>
      <c r="BI14" s="1564"/>
      <c r="BJ14" s="1564"/>
      <c r="BK14" s="1564"/>
      <c r="BL14" s="1564"/>
      <c r="BM14" s="1564"/>
      <c r="BN14" s="1564"/>
      <c r="BO14" s="1564"/>
      <c r="BP14" s="1564"/>
      <c r="BQ14" s="1564"/>
      <c r="BR14" s="1564"/>
      <c r="BS14" s="1564"/>
      <c r="BT14" s="1564"/>
      <c r="BU14" s="1564"/>
      <c r="BV14" s="1564"/>
      <c r="BW14" s="1564"/>
      <c r="BX14" s="1564"/>
      <c r="BY14" s="1564"/>
      <c r="BZ14" s="1564"/>
      <c r="CA14" s="1564"/>
      <c r="CB14" s="1564"/>
      <c r="CC14" s="1564"/>
      <c r="CD14" s="1564"/>
      <c r="CE14" s="1564"/>
      <c r="CF14" s="1564"/>
      <c r="CG14" s="1564"/>
      <c r="CH14" s="1564"/>
      <c r="CI14" s="1564"/>
      <c r="CJ14" s="1564"/>
      <c r="CK14" s="1564"/>
      <c r="CL14" s="1564"/>
      <c r="CM14" s="1564"/>
      <c r="CN14" s="1564"/>
      <c r="CO14" s="1564"/>
      <c r="CP14" s="1564"/>
      <c r="CQ14" s="1564"/>
      <c r="CR14" s="1564"/>
      <c r="CS14" s="1564"/>
      <c r="CT14" s="1564"/>
      <c r="CU14" s="1564"/>
      <c r="CV14" s="1564"/>
      <c r="CW14" s="1564"/>
      <c r="CX14" s="1564"/>
      <c r="CY14" s="1564"/>
      <c r="CZ14" s="1564"/>
      <c r="DA14" s="1564"/>
      <c r="DB14" s="1564"/>
      <c r="DC14" s="1564"/>
      <c r="DD14" s="1564"/>
      <c r="DE14" s="1564"/>
      <c r="DF14" s="1564"/>
      <c r="DG14" s="1564"/>
      <c r="DH14" s="1564"/>
      <c r="DI14" s="1564"/>
      <c r="DJ14" s="1564"/>
      <c r="DK14" s="1564"/>
      <c r="DL14" s="1564"/>
      <c r="DM14" s="1564"/>
      <c r="DN14" s="1564"/>
      <c r="DO14" s="1564"/>
      <c r="DP14" s="1564"/>
      <c r="DQ14" s="1564"/>
      <c r="DR14" s="1564"/>
      <c r="DS14" s="1564"/>
      <c r="DT14" s="1564"/>
      <c r="DU14" s="1564"/>
      <c r="DV14" s="1564"/>
      <c r="DW14" s="1564"/>
      <c r="DX14" s="1564"/>
      <c r="DY14" s="1564"/>
      <c r="DZ14" s="1564"/>
      <c r="EA14" s="1564"/>
      <c r="EB14" s="1564"/>
      <c r="EC14" s="1564"/>
      <c r="ED14" s="1564"/>
      <c r="EE14" s="1564"/>
      <c r="EF14" s="1564"/>
      <c r="EG14" s="1564"/>
      <c r="EH14" s="1564"/>
      <c r="EI14" s="1564"/>
      <c r="EJ14" s="1564"/>
      <c r="EK14" s="1564"/>
      <c r="EL14" s="1564"/>
      <c r="EM14" s="1564"/>
      <c r="EN14" s="1564"/>
      <c r="EO14" s="1564"/>
      <c r="EP14" s="1564"/>
      <c r="EQ14" s="1564"/>
      <c r="ER14" s="1564"/>
      <c r="ES14" s="1564"/>
      <c r="ET14" s="1564"/>
      <c r="EU14" s="1564"/>
      <c r="EV14" s="1564"/>
      <c r="EW14" s="1564"/>
      <c r="EX14" s="1564"/>
      <c r="EY14" s="1564"/>
      <c r="EZ14" s="1564"/>
      <c r="FA14" s="1564"/>
      <c r="FB14" s="1564"/>
      <c r="FC14" s="1564"/>
      <c r="FD14" s="1564"/>
      <c r="FE14" s="1564"/>
      <c r="FF14" s="1564"/>
      <c r="FG14" s="1564"/>
      <c r="FH14" s="1564"/>
      <c r="FI14" s="1564"/>
      <c r="FJ14" s="1564"/>
      <c r="FK14" s="1564"/>
      <c r="FL14" s="1564"/>
      <c r="FM14" s="1564"/>
      <c r="FN14" s="1564"/>
      <c r="FO14" s="1564"/>
      <c r="FP14" s="1564"/>
      <c r="FQ14" s="1564"/>
      <c r="FR14" s="1564"/>
      <c r="FS14" s="1564"/>
      <c r="FT14" s="1564"/>
      <c r="FU14" s="1564"/>
      <c r="FV14" s="1564"/>
      <c r="FW14" s="1564"/>
      <c r="FX14" s="1564"/>
      <c r="FY14" s="1564"/>
      <c r="FZ14" s="1564"/>
      <c r="GA14" s="1564"/>
      <c r="GB14" s="1564"/>
      <c r="GC14" s="1564"/>
      <c r="GD14" s="1564"/>
      <c r="GE14" s="1564"/>
      <c r="GF14" s="1564"/>
      <c r="GG14" s="1564"/>
      <c r="GH14" s="1564"/>
      <c r="GI14" s="1564"/>
      <c r="GJ14" s="1564"/>
      <c r="GK14" s="1564"/>
      <c r="GL14" s="1564"/>
      <c r="GM14" s="1564"/>
      <c r="GN14" s="1564"/>
      <c r="GO14" s="1564"/>
      <c r="GP14" s="1564"/>
      <c r="GQ14" s="1564"/>
      <c r="GR14" s="1564"/>
      <c r="GS14" s="1564"/>
      <c r="GT14" s="1564"/>
      <c r="GU14" s="1564"/>
      <c r="GV14" s="1564"/>
      <c r="GW14" s="1564"/>
      <c r="GX14" s="1564"/>
      <c r="GY14" s="1564"/>
      <c r="GZ14" s="1564"/>
      <c r="HA14" s="1564"/>
      <c r="HB14" s="1564"/>
      <c r="HC14" s="1564"/>
      <c r="HD14" s="1564"/>
      <c r="HE14" s="1564"/>
      <c r="HF14" s="1564"/>
      <c r="HG14" s="1564"/>
      <c r="HH14" s="1564"/>
      <c r="HI14" s="1564"/>
      <c r="HJ14" s="1564"/>
      <c r="HK14" s="1564"/>
      <c r="HL14" s="1564"/>
      <c r="HM14" s="1564"/>
      <c r="HN14" s="1564"/>
      <c r="HO14" s="1564"/>
      <c r="HP14" s="1564"/>
      <c r="HQ14" s="1564"/>
      <c r="HR14" s="1564"/>
      <c r="HS14" s="1564"/>
      <c r="HT14" s="1564"/>
      <c r="HU14" s="1564"/>
      <c r="HV14" s="1564"/>
      <c r="HW14" s="1564"/>
      <c r="HX14" s="1564"/>
      <c r="HY14" s="1564"/>
      <c r="HZ14" s="1564"/>
      <c r="IA14" s="1564"/>
      <c r="IB14" s="1564"/>
      <c r="IC14" s="1564"/>
      <c r="ID14" s="1564"/>
      <c r="IE14" s="1564"/>
      <c r="IF14" s="1564"/>
      <c r="IG14" s="1564"/>
      <c r="IH14" s="1564"/>
      <c r="II14" s="1564"/>
      <c r="IJ14" s="1564"/>
      <c r="IK14" s="1564"/>
      <c r="IL14" s="1564"/>
      <c r="IM14" s="1564"/>
      <c r="IN14" s="1564"/>
      <c r="IO14" s="1564"/>
      <c r="IP14" s="1564"/>
      <c r="IQ14" s="1564"/>
      <c r="IR14" s="1564"/>
      <c r="IS14" s="1564"/>
      <c r="IT14" s="1564"/>
      <c r="IU14" s="1564"/>
    </row>
    <row r="15" spans="1:255">
      <c r="A15" s="2312"/>
      <c r="B15" s="2309" t="s">
        <v>2567</v>
      </c>
      <c r="C15" s="2309"/>
      <c r="D15" s="2309"/>
      <c r="E15" s="2310"/>
      <c r="F15" s="2709"/>
      <c r="G15" s="2714" t="s">
        <v>4054</v>
      </c>
      <c r="H15" s="2714"/>
      <c r="I15" s="2714"/>
      <c r="J15" s="2714"/>
      <c r="K15" s="2714"/>
      <c r="L15" s="2712"/>
      <c r="M15" s="2711"/>
      <c r="N15" s="2308" t="s">
        <v>1964</v>
      </c>
      <c r="O15" s="2309" t="s">
        <v>1118</v>
      </c>
      <c r="P15" s="2309"/>
      <c r="Q15" s="2309"/>
      <c r="R15" s="2309"/>
      <c r="S15" s="2311"/>
      <c r="T15" s="1564"/>
      <c r="U15" s="1564"/>
      <c r="V15" s="1564"/>
      <c r="W15" s="1564"/>
      <c r="X15" s="1564"/>
      <c r="Y15" s="1564"/>
      <c r="Z15" s="1564"/>
      <c r="AA15" s="1564"/>
      <c r="AB15" s="1564"/>
      <c r="AC15" s="1564"/>
      <c r="AD15" s="1564"/>
      <c r="AE15" s="1564"/>
      <c r="AF15" s="1564"/>
      <c r="AG15" s="1564"/>
      <c r="AH15" s="1564"/>
      <c r="AI15" s="1564"/>
      <c r="AJ15" s="1564"/>
      <c r="AK15" s="1564"/>
      <c r="AL15" s="1564"/>
      <c r="AM15" s="1564"/>
      <c r="AN15" s="1564"/>
      <c r="AO15" s="1564"/>
      <c r="AP15" s="1564"/>
      <c r="AQ15" s="1564"/>
      <c r="AR15" s="1564"/>
      <c r="AS15" s="1564"/>
      <c r="AT15" s="1564"/>
      <c r="AU15" s="1564"/>
      <c r="AV15" s="1564"/>
      <c r="AW15" s="1564"/>
      <c r="AX15" s="1564"/>
      <c r="AY15" s="1564"/>
      <c r="AZ15" s="1564"/>
      <c r="BA15" s="1564"/>
      <c r="BB15" s="1564"/>
      <c r="BC15" s="1564"/>
      <c r="BD15" s="1564"/>
      <c r="BE15" s="1564"/>
      <c r="BF15" s="1564"/>
      <c r="BG15" s="1564"/>
      <c r="BH15" s="1564"/>
      <c r="BI15" s="1564"/>
      <c r="BJ15" s="1564"/>
      <c r="BK15" s="1564"/>
      <c r="BL15" s="1564"/>
      <c r="BM15" s="1564"/>
      <c r="BN15" s="1564"/>
      <c r="BO15" s="1564"/>
      <c r="BP15" s="1564"/>
      <c r="BQ15" s="1564"/>
      <c r="BR15" s="1564"/>
      <c r="BS15" s="1564"/>
      <c r="BT15" s="1564"/>
      <c r="BU15" s="1564"/>
      <c r="BV15" s="1564"/>
      <c r="BW15" s="1564"/>
      <c r="BX15" s="1564"/>
      <c r="BY15" s="1564"/>
      <c r="BZ15" s="1564"/>
      <c r="CA15" s="1564"/>
      <c r="CB15" s="1564"/>
      <c r="CC15" s="1564"/>
      <c r="CD15" s="1564"/>
      <c r="CE15" s="1564"/>
      <c r="CF15" s="1564"/>
      <c r="CG15" s="1564"/>
      <c r="CH15" s="1564"/>
      <c r="CI15" s="1564"/>
      <c r="CJ15" s="1564"/>
      <c r="CK15" s="1564"/>
      <c r="CL15" s="1564"/>
      <c r="CM15" s="1564"/>
      <c r="CN15" s="1564"/>
      <c r="CO15" s="1564"/>
      <c r="CP15" s="1564"/>
      <c r="CQ15" s="1564"/>
      <c r="CR15" s="1564"/>
      <c r="CS15" s="1564"/>
      <c r="CT15" s="1564"/>
      <c r="CU15" s="1564"/>
      <c r="CV15" s="1564"/>
      <c r="CW15" s="1564"/>
      <c r="CX15" s="1564"/>
      <c r="CY15" s="1564"/>
      <c r="CZ15" s="1564"/>
      <c r="DA15" s="1564"/>
      <c r="DB15" s="1564"/>
      <c r="DC15" s="1564"/>
      <c r="DD15" s="1564"/>
      <c r="DE15" s="1564"/>
      <c r="DF15" s="1564"/>
      <c r="DG15" s="1564"/>
      <c r="DH15" s="1564"/>
      <c r="DI15" s="1564"/>
      <c r="DJ15" s="1564"/>
      <c r="DK15" s="1564"/>
      <c r="DL15" s="1564"/>
      <c r="DM15" s="1564"/>
      <c r="DN15" s="1564"/>
      <c r="DO15" s="1564"/>
      <c r="DP15" s="1564"/>
      <c r="DQ15" s="1564"/>
      <c r="DR15" s="1564"/>
      <c r="DS15" s="1564"/>
      <c r="DT15" s="1564"/>
      <c r="DU15" s="1564"/>
      <c r="DV15" s="1564"/>
      <c r="DW15" s="1564"/>
      <c r="DX15" s="1564"/>
      <c r="DY15" s="1564"/>
      <c r="DZ15" s="1564"/>
      <c r="EA15" s="1564"/>
      <c r="EB15" s="1564"/>
      <c r="EC15" s="1564"/>
      <c r="ED15" s="1564"/>
      <c r="EE15" s="1564"/>
      <c r="EF15" s="1564"/>
      <c r="EG15" s="1564"/>
      <c r="EH15" s="1564"/>
      <c r="EI15" s="1564"/>
      <c r="EJ15" s="1564"/>
      <c r="EK15" s="1564"/>
      <c r="EL15" s="1564"/>
      <c r="EM15" s="1564"/>
      <c r="EN15" s="1564"/>
      <c r="EO15" s="1564"/>
      <c r="EP15" s="1564"/>
      <c r="EQ15" s="1564"/>
      <c r="ER15" s="1564"/>
      <c r="ES15" s="1564"/>
      <c r="ET15" s="1564"/>
      <c r="EU15" s="1564"/>
      <c r="EV15" s="1564"/>
      <c r="EW15" s="1564"/>
      <c r="EX15" s="1564"/>
      <c r="EY15" s="1564"/>
      <c r="EZ15" s="1564"/>
      <c r="FA15" s="1564"/>
      <c r="FB15" s="1564"/>
      <c r="FC15" s="1564"/>
      <c r="FD15" s="1564"/>
      <c r="FE15" s="1564"/>
      <c r="FF15" s="1564"/>
      <c r="FG15" s="1564"/>
      <c r="FH15" s="1564"/>
      <c r="FI15" s="1564"/>
      <c r="FJ15" s="1564"/>
      <c r="FK15" s="1564"/>
      <c r="FL15" s="1564"/>
      <c r="FM15" s="1564"/>
      <c r="FN15" s="1564"/>
      <c r="FO15" s="1564"/>
      <c r="FP15" s="1564"/>
      <c r="FQ15" s="1564"/>
      <c r="FR15" s="1564"/>
      <c r="FS15" s="1564"/>
      <c r="FT15" s="1564"/>
      <c r="FU15" s="1564"/>
      <c r="FV15" s="1564"/>
      <c r="FW15" s="1564"/>
      <c r="FX15" s="1564"/>
      <c r="FY15" s="1564"/>
      <c r="FZ15" s="1564"/>
      <c r="GA15" s="1564"/>
      <c r="GB15" s="1564"/>
      <c r="GC15" s="1564"/>
      <c r="GD15" s="1564"/>
      <c r="GE15" s="1564"/>
      <c r="GF15" s="1564"/>
      <c r="GG15" s="1564"/>
      <c r="GH15" s="1564"/>
      <c r="GI15" s="1564"/>
      <c r="GJ15" s="1564"/>
      <c r="GK15" s="1564"/>
      <c r="GL15" s="1564"/>
      <c r="GM15" s="1564"/>
      <c r="GN15" s="1564"/>
      <c r="GO15" s="1564"/>
      <c r="GP15" s="1564"/>
      <c r="GQ15" s="1564"/>
      <c r="GR15" s="1564"/>
      <c r="GS15" s="1564"/>
      <c r="GT15" s="1564"/>
      <c r="GU15" s="1564"/>
      <c r="GV15" s="1564"/>
      <c r="GW15" s="1564"/>
      <c r="GX15" s="1564"/>
      <c r="GY15" s="1564"/>
      <c r="GZ15" s="1564"/>
      <c r="HA15" s="1564"/>
      <c r="HB15" s="1564"/>
      <c r="HC15" s="1564"/>
      <c r="HD15" s="1564"/>
      <c r="HE15" s="1564"/>
      <c r="HF15" s="1564"/>
      <c r="HG15" s="1564"/>
      <c r="HH15" s="1564"/>
      <c r="HI15" s="1564"/>
      <c r="HJ15" s="1564"/>
      <c r="HK15" s="1564"/>
      <c r="HL15" s="1564"/>
      <c r="HM15" s="1564"/>
      <c r="HN15" s="1564"/>
      <c r="HO15" s="1564"/>
      <c r="HP15" s="1564"/>
      <c r="HQ15" s="1564"/>
      <c r="HR15" s="1564"/>
      <c r="HS15" s="1564"/>
      <c r="HT15" s="1564"/>
      <c r="HU15" s="1564"/>
      <c r="HV15" s="1564"/>
      <c r="HW15" s="1564"/>
      <c r="HX15" s="1564"/>
      <c r="HY15" s="1564"/>
      <c r="HZ15" s="1564"/>
      <c r="IA15" s="1564"/>
      <c r="IB15" s="1564"/>
      <c r="IC15" s="1564"/>
      <c r="ID15" s="1564"/>
      <c r="IE15" s="1564"/>
      <c r="IF15" s="1564"/>
      <c r="IG15" s="1564"/>
      <c r="IH15" s="1564"/>
      <c r="II15" s="1564"/>
      <c r="IJ15" s="1564"/>
      <c r="IK15" s="1564"/>
      <c r="IL15" s="1564"/>
      <c r="IM15" s="1564"/>
      <c r="IN15" s="1564"/>
      <c r="IO15" s="1564"/>
      <c r="IP15" s="1564"/>
      <c r="IQ15" s="1564"/>
      <c r="IR15" s="1564"/>
      <c r="IS15" s="1564"/>
      <c r="IT15" s="1564"/>
      <c r="IU15" s="1564"/>
    </row>
    <row r="16" spans="1:255">
      <c r="A16" s="2312" t="s">
        <v>1793</v>
      </c>
      <c r="B16" s="2309" t="s">
        <v>2569</v>
      </c>
      <c r="C16" s="2309"/>
      <c r="D16" s="2309"/>
      <c r="E16" s="2310"/>
      <c r="F16" s="2709"/>
      <c r="G16" s="2714" t="s">
        <v>4055</v>
      </c>
      <c r="H16" s="2714"/>
      <c r="I16" s="2714"/>
      <c r="J16" s="2714"/>
      <c r="K16" s="2714"/>
      <c r="L16" s="2712"/>
      <c r="M16" s="2711"/>
      <c r="N16" s="2308"/>
      <c r="O16" s="2309" t="s">
        <v>1121</v>
      </c>
      <c r="P16" s="2309"/>
      <c r="Q16" s="2309"/>
      <c r="R16" s="2309"/>
      <c r="S16" s="2311"/>
      <c r="T16" s="1564"/>
      <c r="U16" s="1564"/>
      <c r="V16" s="1564"/>
      <c r="W16" s="1564"/>
      <c r="X16" s="1564"/>
      <c r="Y16" s="1564"/>
      <c r="Z16" s="1564"/>
      <c r="AA16" s="1564"/>
      <c r="AB16" s="1564"/>
      <c r="AC16" s="1564"/>
      <c r="AD16" s="1564"/>
      <c r="AE16" s="1564"/>
      <c r="AF16" s="1564"/>
      <c r="AG16" s="1564"/>
      <c r="AH16" s="1564"/>
      <c r="AI16" s="1564"/>
      <c r="AJ16" s="1564"/>
      <c r="AK16" s="1564"/>
      <c r="AL16" s="1564"/>
      <c r="AM16" s="1564"/>
      <c r="AN16" s="1564"/>
      <c r="AO16" s="1564"/>
      <c r="AP16" s="1564"/>
      <c r="AQ16" s="1564"/>
      <c r="AR16" s="1564"/>
      <c r="AS16" s="1564"/>
      <c r="AT16" s="1564"/>
      <c r="AU16" s="1564"/>
      <c r="AV16" s="1564"/>
      <c r="AW16" s="1564"/>
      <c r="AX16" s="1564"/>
      <c r="AY16" s="1564"/>
      <c r="AZ16" s="1564"/>
      <c r="BA16" s="1564"/>
      <c r="BB16" s="1564"/>
      <c r="BC16" s="1564"/>
      <c r="BD16" s="1564"/>
      <c r="BE16" s="1564"/>
      <c r="BF16" s="1564"/>
      <c r="BG16" s="1564"/>
      <c r="BH16" s="1564"/>
      <c r="BI16" s="1564"/>
      <c r="BJ16" s="1564"/>
      <c r="BK16" s="1564"/>
      <c r="BL16" s="1564"/>
      <c r="BM16" s="1564"/>
      <c r="BN16" s="1564"/>
      <c r="BO16" s="1564"/>
      <c r="BP16" s="1564"/>
      <c r="BQ16" s="1564"/>
      <c r="BR16" s="1564"/>
      <c r="BS16" s="1564"/>
      <c r="BT16" s="1564"/>
      <c r="BU16" s="1564"/>
      <c r="BV16" s="1564"/>
      <c r="BW16" s="1564"/>
      <c r="BX16" s="1564"/>
      <c r="BY16" s="1564"/>
      <c r="BZ16" s="1564"/>
      <c r="CA16" s="1564"/>
      <c r="CB16" s="1564"/>
      <c r="CC16" s="1564"/>
      <c r="CD16" s="1564"/>
      <c r="CE16" s="1564"/>
      <c r="CF16" s="1564"/>
      <c r="CG16" s="1564"/>
      <c r="CH16" s="1564"/>
      <c r="CI16" s="1564"/>
      <c r="CJ16" s="1564"/>
      <c r="CK16" s="1564"/>
      <c r="CL16" s="1564"/>
      <c r="CM16" s="1564"/>
      <c r="CN16" s="1564"/>
      <c r="CO16" s="1564"/>
      <c r="CP16" s="1564"/>
      <c r="CQ16" s="1564"/>
      <c r="CR16" s="1564"/>
      <c r="CS16" s="1564"/>
      <c r="CT16" s="1564"/>
      <c r="CU16" s="1564"/>
      <c r="CV16" s="1564"/>
      <c r="CW16" s="1564"/>
      <c r="CX16" s="1564"/>
      <c r="CY16" s="1564"/>
      <c r="CZ16" s="1564"/>
      <c r="DA16" s="1564"/>
      <c r="DB16" s="1564"/>
      <c r="DC16" s="1564"/>
      <c r="DD16" s="1564"/>
      <c r="DE16" s="1564"/>
      <c r="DF16" s="1564"/>
      <c r="DG16" s="1564"/>
      <c r="DH16" s="1564"/>
      <c r="DI16" s="1564"/>
      <c r="DJ16" s="1564"/>
      <c r="DK16" s="1564"/>
      <c r="DL16" s="1564"/>
      <c r="DM16" s="1564"/>
      <c r="DN16" s="1564"/>
      <c r="DO16" s="1564"/>
      <c r="DP16" s="1564"/>
      <c r="DQ16" s="1564"/>
      <c r="DR16" s="1564"/>
      <c r="DS16" s="1564"/>
      <c r="DT16" s="1564"/>
      <c r="DU16" s="1564"/>
      <c r="DV16" s="1564"/>
      <c r="DW16" s="1564"/>
      <c r="DX16" s="1564"/>
      <c r="DY16" s="1564"/>
      <c r="DZ16" s="1564"/>
      <c r="EA16" s="1564"/>
      <c r="EB16" s="1564"/>
      <c r="EC16" s="1564"/>
      <c r="ED16" s="1564"/>
      <c r="EE16" s="1564"/>
      <c r="EF16" s="1564"/>
      <c r="EG16" s="1564"/>
      <c r="EH16" s="1564"/>
      <c r="EI16" s="1564"/>
      <c r="EJ16" s="1564"/>
      <c r="EK16" s="1564"/>
      <c r="EL16" s="1564"/>
      <c r="EM16" s="1564"/>
      <c r="EN16" s="1564"/>
      <c r="EO16" s="1564"/>
      <c r="EP16" s="1564"/>
      <c r="EQ16" s="1564"/>
      <c r="ER16" s="1564"/>
      <c r="ES16" s="1564"/>
      <c r="ET16" s="1564"/>
      <c r="EU16" s="1564"/>
      <c r="EV16" s="1564"/>
      <c r="EW16" s="1564"/>
      <c r="EX16" s="1564"/>
      <c r="EY16" s="1564"/>
      <c r="EZ16" s="1564"/>
      <c r="FA16" s="1564"/>
      <c r="FB16" s="1564"/>
      <c r="FC16" s="1564"/>
      <c r="FD16" s="1564"/>
      <c r="FE16" s="1564"/>
      <c r="FF16" s="1564"/>
      <c r="FG16" s="1564"/>
      <c r="FH16" s="1564"/>
      <c r="FI16" s="1564"/>
      <c r="FJ16" s="1564"/>
      <c r="FK16" s="1564"/>
      <c r="FL16" s="1564"/>
      <c r="FM16" s="1564"/>
      <c r="FN16" s="1564"/>
      <c r="FO16" s="1564"/>
      <c r="FP16" s="1564"/>
      <c r="FQ16" s="1564"/>
      <c r="FR16" s="1564"/>
      <c r="FS16" s="1564"/>
      <c r="FT16" s="1564"/>
      <c r="FU16" s="1564"/>
      <c r="FV16" s="1564"/>
      <c r="FW16" s="1564"/>
      <c r="FX16" s="1564"/>
      <c r="FY16" s="1564"/>
      <c r="FZ16" s="1564"/>
      <c r="GA16" s="1564"/>
      <c r="GB16" s="1564"/>
      <c r="GC16" s="1564"/>
      <c r="GD16" s="1564"/>
      <c r="GE16" s="1564"/>
      <c r="GF16" s="1564"/>
      <c r="GG16" s="1564"/>
      <c r="GH16" s="1564"/>
      <c r="GI16" s="1564"/>
      <c r="GJ16" s="1564"/>
      <c r="GK16" s="1564"/>
      <c r="GL16" s="1564"/>
      <c r="GM16" s="1564"/>
      <c r="GN16" s="1564"/>
      <c r="GO16" s="1564"/>
      <c r="GP16" s="1564"/>
      <c r="GQ16" s="1564"/>
      <c r="GR16" s="1564"/>
      <c r="GS16" s="1564"/>
      <c r="GT16" s="1564"/>
      <c r="GU16" s="1564"/>
      <c r="GV16" s="1564"/>
      <c r="GW16" s="1564"/>
      <c r="GX16" s="1564"/>
      <c r="GY16" s="1564"/>
      <c r="GZ16" s="1564"/>
      <c r="HA16" s="1564"/>
      <c r="HB16" s="1564"/>
      <c r="HC16" s="1564"/>
      <c r="HD16" s="1564"/>
      <c r="HE16" s="1564"/>
      <c r="HF16" s="1564"/>
      <c r="HG16" s="1564"/>
      <c r="HH16" s="1564"/>
      <c r="HI16" s="1564"/>
      <c r="HJ16" s="1564"/>
      <c r="HK16" s="1564"/>
      <c r="HL16" s="1564"/>
      <c r="HM16" s="1564"/>
      <c r="HN16" s="1564"/>
      <c r="HO16" s="1564"/>
      <c r="HP16" s="1564"/>
      <c r="HQ16" s="1564"/>
      <c r="HR16" s="1564"/>
      <c r="HS16" s="1564"/>
      <c r="HT16" s="1564"/>
      <c r="HU16" s="1564"/>
      <c r="HV16" s="1564"/>
      <c r="HW16" s="1564"/>
      <c r="HX16" s="1564"/>
      <c r="HY16" s="1564"/>
      <c r="HZ16" s="1564"/>
      <c r="IA16" s="1564"/>
      <c r="IB16" s="1564"/>
      <c r="IC16" s="1564"/>
      <c r="ID16" s="1564"/>
      <c r="IE16" s="1564"/>
      <c r="IF16" s="1564"/>
      <c r="IG16" s="1564"/>
      <c r="IH16" s="1564"/>
      <c r="II16" s="1564"/>
      <c r="IJ16" s="1564"/>
      <c r="IK16" s="1564"/>
      <c r="IL16" s="1564"/>
      <c r="IM16" s="1564"/>
      <c r="IN16" s="1564"/>
      <c r="IO16" s="1564"/>
      <c r="IP16" s="1564"/>
      <c r="IQ16" s="1564"/>
      <c r="IR16" s="1564"/>
      <c r="IS16" s="1564"/>
      <c r="IT16" s="1564"/>
      <c r="IU16" s="1564"/>
    </row>
    <row r="17" spans="1:255">
      <c r="A17" s="2312" t="s">
        <v>1793</v>
      </c>
      <c r="B17" s="2309" t="s">
        <v>1047</v>
      </c>
      <c r="C17" s="2309"/>
      <c r="D17" s="2309"/>
      <c r="E17" s="2310"/>
      <c r="F17" s="2709"/>
      <c r="G17" s="2712" t="s">
        <v>4056</v>
      </c>
      <c r="H17" s="2712"/>
      <c r="I17" s="2712"/>
      <c r="J17" s="2712"/>
      <c r="K17" s="2712"/>
      <c r="L17" s="2712"/>
      <c r="M17" s="2711"/>
      <c r="N17" s="2308"/>
      <c r="O17" s="2309" t="s">
        <v>1124</v>
      </c>
      <c r="P17" s="2309"/>
      <c r="Q17" s="2309"/>
      <c r="R17" s="2309"/>
      <c r="S17" s="2311"/>
      <c r="T17" s="1564"/>
      <c r="U17" s="1564"/>
      <c r="V17" s="1564"/>
      <c r="W17" s="1564"/>
      <c r="X17" s="1564"/>
      <c r="Y17" s="1564"/>
      <c r="Z17" s="1564"/>
      <c r="AA17" s="1564"/>
      <c r="AB17" s="1564"/>
      <c r="AC17" s="1564"/>
      <c r="AD17" s="1564"/>
      <c r="AE17" s="1564"/>
      <c r="AF17" s="1564"/>
      <c r="AG17" s="1564"/>
      <c r="AH17" s="1564"/>
      <c r="AI17" s="1564"/>
      <c r="AJ17" s="1564"/>
      <c r="AK17" s="1564"/>
      <c r="AL17" s="1564"/>
      <c r="AM17" s="1564"/>
      <c r="AN17" s="1564"/>
      <c r="AO17" s="1564"/>
      <c r="AP17" s="1564"/>
      <c r="AQ17" s="1564"/>
      <c r="AR17" s="1564"/>
      <c r="AS17" s="1564"/>
      <c r="AT17" s="1564"/>
      <c r="AU17" s="1564"/>
      <c r="AV17" s="1564"/>
      <c r="AW17" s="1564"/>
      <c r="AX17" s="1564"/>
      <c r="AY17" s="1564"/>
      <c r="AZ17" s="1564"/>
      <c r="BA17" s="1564"/>
      <c r="BB17" s="1564"/>
      <c r="BC17" s="1564"/>
      <c r="BD17" s="1564"/>
      <c r="BE17" s="1564"/>
      <c r="BF17" s="1564"/>
      <c r="BG17" s="1564"/>
      <c r="BH17" s="1564"/>
      <c r="BI17" s="1564"/>
      <c r="BJ17" s="1564"/>
      <c r="BK17" s="1564"/>
      <c r="BL17" s="1564"/>
      <c r="BM17" s="1564"/>
      <c r="BN17" s="1564"/>
      <c r="BO17" s="1564"/>
      <c r="BP17" s="1564"/>
      <c r="BQ17" s="1564"/>
      <c r="BR17" s="1564"/>
      <c r="BS17" s="1564"/>
      <c r="BT17" s="1564"/>
      <c r="BU17" s="1564"/>
      <c r="BV17" s="1564"/>
      <c r="BW17" s="1564"/>
      <c r="BX17" s="1564"/>
      <c r="BY17" s="1564"/>
      <c r="BZ17" s="1564"/>
      <c r="CA17" s="1564"/>
      <c r="CB17" s="1564"/>
      <c r="CC17" s="1564"/>
      <c r="CD17" s="1564"/>
      <c r="CE17" s="1564"/>
      <c r="CF17" s="1564"/>
      <c r="CG17" s="1564"/>
      <c r="CH17" s="1564"/>
      <c r="CI17" s="1564"/>
      <c r="CJ17" s="1564"/>
      <c r="CK17" s="1564"/>
      <c r="CL17" s="1564"/>
      <c r="CM17" s="1564"/>
      <c r="CN17" s="1564"/>
      <c r="CO17" s="1564"/>
      <c r="CP17" s="1564"/>
      <c r="CQ17" s="1564"/>
      <c r="CR17" s="1564"/>
      <c r="CS17" s="1564"/>
      <c r="CT17" s="1564"/>
      <c r="CU17" s="1564"/>
      <c r="CV17" s="1564"/>
      <c r="CW17" s="1564"/>
      <c r="CX17" s="1564"/>
      <c r="CY17" s="1564"/>
      <c r="CZ17" s="1564"/>
      <c r="DA17" s="1564"/>
      <c r="DB17" s="1564"/>
      <c r="DC17" s="1564"/>
      <c r="DD17" s="1564"/>
      <c r="DE17" s="1564"/>
      <c r="DF17" s="1564"/>
      <c r="DG17" s="1564"/>
      <c r="DH17" s="1564"/>
      <c r="DI17" s="1564"/>
      <c r="DJ17" s="1564"/>
      <c r="DK17" s="1564"/>
      <c r="DL17" s="1564"/>
      <c r="DM17" s="1564"/>
      <c r="DN17" s="1564"/>
      <c r="DO17" s="1564"/>
      <c r="DP17" s="1564"/>
      <c r="DQ17" s="1564"/>
      <c r="DR17" s="1564"/>
      <c r="DS17" s="1564"/>
      <c r="DT17" s="1564"/>
      <c r="DU17" s="1564"/>
      <c r="DV17" s="1564"/>
      <c r="DW17" s="1564"/>
      <c r="DX17" s="1564"/>
      <c r="DY17" s="1564"/>
      <c r="DZ17" s="1564"/>
      <c r="EA17" s="1564"/>
      <c r="EB17" s="1564"/>
      <c r="EC17" s="1564"/>
      <c r="ED17" s="1564"/>
      <c r="EE17" s="1564"/>
      <c r="EF17" s="1564"/>
      <c r="EG17" s="1564"/>
      <c r="EH17" s="1564"/>
      <c r="EI17" s="1564"/>
      <c r="EJ17" s="1564"/>
      <c r="EK17" s="1564"/>
      <c r="EL17" s="1564"/>
      <c r="EM17" s="1564"/>
      <c r="EN17" s="1564"/>
      <c r="EO17" s="1564"/>
      <c r="EP17" s="1564"/>
      <c r="EQ17" s="1564"/>
      <c r="ER17" s="1564"/>
      <c r="ES17" s="1564"/>
      <c r="ET17" s="1564"/>
      <c r="EU17" s="1564"/>
      <c r="EV17" s="1564"/>
      <c r="EW17" s="1564"/>
      <c r="EX17" s="1564"/>
      <c r="EY17" s="1564"/>
      <c r="EZ17" s="1564"/>
      <c r="FA17" s="1564"/>
      <c r="FB17" s="1564"/>
      <c r="FC17" s="1564"/>
      <c r="FD17" s="1564"/>
      <c r="FE17" s="1564"/>
      <c r="FF17" s="1564"/>
      <c r="FG17" s="1564"/>
      <c r="FH17" s="1564"/>
      <c r="FI17" s="1564"/>
      <c r="FJ17" s="1564"/>
      <c r="FK17" s="1564"/>
      <c r="FL17" s="1564"/>
      <c r="FM17" s="1564"/>
      <c r="FN17" s="1564"/>
      <c r="FO17" s="1564"/>
      <c r="FP17" s="1564"/>
      <c r="FQ17" s="1564"/>
      <c r="FR17" s="1564"/>
      <c r="FS17" s="1564"/>
      <c r="FT17" s="1564"/>
      <c r="FU17" s="1564"/>
      <c r="FV17" s="1564"/>
      <c r="FW17" s="1564"/>
      <c r="FX17" s="1564"/>
      <c r="FY17" s="1564"/>
      <c r="FZ17" s="1564"/>
      <c r="GA17" s="1564"/>
      <c r="GB17" s="1564"/>
      <c r="GC17" s="1564"/>
      <c r="GD17" s="1564"/>
      <c r="GE17" s="1564"/>
      <c r="GF17" s="1564"/>
      <c r="GG17" s="1564"/>
      <c r="GH17" s="1564"/>
      <c r="GI17" s="1564"/>
      <c r="GJ17" s="1564"/>
      <c r="GK17" s="1564"/>
      <c r="GL17" s="1564"/>
      <c r="GM17" s="1564"/>
      <c r="GN17" s="1564"/>
      <c r="GO17" s="1564"/>
      <c r="GP17" s="1564"/>
      <c r="GQ17" s="1564"/>
      <c r="GR17" s="1564"/>
      <c r="GS17" s="1564"/>
      <c r="GT17" s="1564"/>
      <c r="GU17" s="1564"/>
      <c r="GV17" s="1564"/>
      <c r="GW17" s="1564"/>
      <c r="GX17" s="1564"/>
      <c r="GY17" s="1564"/>
      <c r="GZ17" s="1564"/>
      <c r="HA17" s="1564"/>
      <c r="HB17" s="1564"/>
      <c r="HC17" s="1564"/>
      <c r="HD17" s="1564"/>
      <c r="HE17" s="1564"/>
      <c r="HF17" s="1564"/>
      <c r="HG17" s="1564"/>
      <c r="HH17" s="1564"/>
      <c r="HI17" s="1564"/>
      <c r="HJ17" s="1564"/>
      <c r="HK17" s="1564"/>
      <c r="HL17" s="1564"/>
      <c r="HM17" s="1564"/>
      <c r="HN17" s="1564"/>
      <c r="HO17" s="1564"/>
      <c r="HP17" s="1564"/>
      <c r="HQ17" s="1564"/>
      <c r="HR17" s="1564"/>
      <c r="HS17" s="1564"/>
      <c r="HT17" s="1564"/>
      <c r="HU17" s="1564"/>
      <c r="HV17" s="1564"/>
      <c r="HW17" s="1564"/>
      <c r="HX17" s="1564"/>
      <c r="HY17" s="1564"/>
      <c r="HZ17" s="1564"/>
      <c r="IA17" s="1564"/>
      <c r="IB17" s="1564"/>
      <c r="IC17" s="1564"/>
      <c r="ID17" s="1564"/>
      <c r="IE17" s="1564"/>
      <c r="IF17" s="1564"/>
      <c r="IG17" s="1564"/>
      <c r="IH17" s="1564"/>
      <c r="II17" s="1564"/>
      <c r="IJ17" s="1564"/>
      <c r="IK17" s="1564"/>
      <c r="IL17" s="1564"/>
      <c r="IM17" s="1564"/>
      <c r="IN17" s="1564"/>
      <c r="IO17" s="1564"/>
      <c r="IP17" s="1564"/>
      <c r="IQ17" s="1564"/>
      <c r="IR17" s="1564"/>
      <c r="IS17" s="1564"/>
      <c r="IT17" s="1564"/>
      <c r="IU17" s="1564"/>
    </row>
    <row r="18" spans="1:255">
      <c r="A18" s="2312" t="s">
        <v>1793</v>
      </c>
      <c r="B18" s="2309" t="s">
        <v>1050</v>
      </c>
      <c r="C18" s="2309"/>
      <c r="D18" s="2309"/>
      <c r="E18" s="2310"/>
      <c r="F18" s="2709"/>
      <c r="G18" s="2714" t="s">
        <v>4057</v>
      </c>
      <c r="H18" s="2714"/>
      <c r="I18" s="2714"/>
      <c r="J18" s="2714"/>
      <c r="K18" s="2714"/>
      <c r="L18" s="2712"/>
      <c r="M18" s="2711"/>
      <c r="N18" s="2308"/>
      <c r="O18" s="2309" t="s">
        <v>1126</v>
      </c>
      <c r="P18" s="2309"/>
      <c r="Q18" s="2309"/>
      <c r="R18" s="2309"/>
      <c r="S18" s="2311"/>
      <c r="T18" s="1564"/>
      <c r="U18" s="1564"/>
      <c r="V18" s="1564"/>
      <c r="W18" s="1564"/>
      <c r="X18" s="1564"/>
      <c r="Y18" s="1564"/>
      <c r="Z18" s="1564"/>
      <c r="AA18" s="1564"/>
      <c r="AB18" s="1564"/>
      <c r="AC18" s="1564"/>
      <c r="AD18" s="1564"/>
      <c r="AE18" s="1564"/>
      <c r="AF18" s="1564"/>
      <c r="AG18" s="1564"/>
      <c r="AH18" s="1564"/>
      <c r="AI18" s="1564"/>
      <c r="AJ18" s="1564"/>
      <c r="AK18" s="1564"/>
      <c r="AL18" s="1564"/>
      <c r="AM18" s="1564"/>
      <c r="AN18" s="1564"/>
      <c r="AO18" s="1564"/>
      <c r="AP18" s="1564"/>
      <c r="AQ18" s="1564"/>
      <c r="AR18" s="1564"/>
      <c r="AS18" s="1564"/>
      <c r="AT18" s="1564"/>
      <c r="AU18" s="1564"/>
      <c r="AV18" s="1564"/>
      <c r="AW18" s="1564"/>
      <c r="AX18" s="1564"/>
      <c r="AY18" s="1564"/>
      <c r="AZ18" s="1564"/>
      <c r="BA18" s="1564"/>
      <c r="BB18" s="1564"/>
      <c r="BC18" s="1564"/>
      <c r="BD18" s="1564"/>
      <c r="BE18" s="1564"/>
      <c r="BF18" s="1564"/>
      <c r="BG18" s="1564"/>
      <c r="BH18" s="1564"/>
      <c r="BI18" s="1564"/>
      <c r="BJ18" s="1564"/>
      <c r="BK18" s="1564"/>
      <c r="BL18" s="1564"/>
      <c r="BM18" s="1564"/>
      <c r="BN18" s="1564"/>
      <c r="BO18" s="1564"/>
      <c r="BP18" s="1564"/>
      <c r="BQ18" s="1564"/>
      <c r="BR18" s="1564"/>
      <c r="BS18" s="1564"/>
      <c r="BT18" s="1564"/>
      <c r="BU18" s="1564"/>
      <c r="BV18" s="1564"/>
      <c r="BW18" s="1564"/>
      <c r="BX18" s="1564"/>
      <c r="BY18" s="1564"/>
      <c r="BZ18" s="1564"/>
      <c r="CA18" s="1564"/>
      <c r="CB18" s="1564"/>
      <c r="CC18" s="1564"/>
      <c r="CD18" s="1564"/>
      <c r="CE18" s="1564"/>
      <c r="CF18" s="1564"/>
      <c r="CG18" s="1564"/>
      <c r="CH18" s="1564"/>
      <c r="CI18" s="1564"/>
      <c r="CJ18" s="1564"/>
      <c r="CK18" s="1564"/>
      <c r="CL18" s="1564"/>
      <c r="CM18" s="1564"/>
      <c r="CN18" s="1564"/>
      <c r="CO18" s="1564"/>
      <c r="CP18" s="1564"/>
      <c r="CQ18" s="1564"/>
      <c r="CR18" s="1564"/>
      <c r="CS18" s="1564"/>
      <c r="CT18" s="1564"/>
      <c r="CU18" s="1564"/>
      <c r="CV18" s="1564"/>
      <c r="CW18" s="1564"/>
      <c r="CX18" s="1564"/>
      <c r="CY18" s="1564"/>
      <c r="CZ18" s="1564"/>
      <c r="DA18" s="1564"/>
      <c r="DB18" s="1564"/>
      <c r="DC18" s="1564"/>
      <c r="DD18" s="1564"/>
      <c r="DE18" s="1564"/>
      <c r="DF18" s="1564"/>
      <c r="DG18" s="1564"/>
      <c r="DH18" s="1564"/>
      <c r="DI18" s="1564"/>
      <c r="DJ18" s="1564"/>
      <c r="DK18" s="1564"/>
      <c r="DL18" s="1564"/>
      <c r="DM18" s="1564"/>
      <c r="DN18" s="1564"/>
      <c r="DO18" s="1564"/>
      <c r="DP18" s="1564"/>
      <c r="DQ18" s="1564"/>
      <c r="DR18" s="1564"/>
      <c r="DS18" s="1564"/>
      <c r="DT18" s="1564"/>
      <c r="DU18" s="1564"/>
      <c r="DV18" s="1564"/>
      <c r="DW18" s="1564"/>
      <c r="DX18" s="1564"/>
      <c r="DY18" s="1564"/>
      <c r="DZ18" s="1564"/>
      <c r="EA18" s="1564"/>
      <c r="EB18" s="1564"/>
      <c r="EC18" s="1564"/>
      <c r="ED18" s="1564"/>
      <c r="EE18" s="1564"/>
      <c r="EF18" s="1564"/>
      <c r="EG18" s="1564"/>
      <c r="EH18" s="1564"/>
      <c r="EI18" s="1564"/>
      <c r="EJ18" s="1564"/>
      <c r="EK18" s="1564"/>
      <c r="EL18" s="1564"/>
      <c r="EM18" s="1564"/>
      <c r="EN18" s="1564"/>
      <c r="EO18" s="1564"/>
      <c r="EP18" s="1564"/>
      <c r="EQ18" s="1564"/>
      <c r="ER18" s="1564"/>
      <c r="ES18" s="1564"/>
      <c r="ET18" s="1564"/>
      <c r="EU18" s="1564"/>
      <c r="EV18" s="1564"/>
      <c r="EW18" s="1564"/>
      <c r="EX18" s="1564"/>
      <c r="EY18" s="1564"/>
      <c r="EZ18" s="1564"/>
      <c r="FA18" s="1564"/>
      <c r="FB18" s="1564"/>
      <c r="FC18" s="1564"/>
      <c r="FD18" s="1564"/>
      <c r="FE18" s="1564"/>
      <c r="FF18" s="1564"/>
      <c r="FG18" s="1564"/>
      <c r="FH18" s="1564"/>
      <c r="FI18" s="1564"/>
      <c r="FJ18" s="1564"/>
      <c r="FK18" s="1564"/>
      <c r="FL18" s="1564"/>
      <c r="FM18" s="1564"/>
      <c r="FN18" s="1564"/>
      <c r="FO18" s="1564"/>
      <c r="FP18" s="1564"/>
      <c r="FQ18" s="1564"/>
      <c r="FR18" s="1564"/>
      <c r="FS18" s="1564"/>
      <c r="FT18" s="1564"/>
      <c r="FU18" s="1564"/>
      <c r="FV18" s="1564"/>
      <c r="FW18" s="1564"/>
      <c r="FX18" s="1564"/>
      <c r="FY18" s="1564"/>
      <c r="FZ18" s="1564"/>
      <c r="GA18" s="1564"/>
      <c r="GB18" s="1564"/>
      <c r="GC18" s="1564"/>
      <c r="GD18" s="1564"/>
      <c r="GE18" s="1564"/>
      <c r="GF18" s="1564"/>
      <c r="GG18" s="1564"/>
      <c r="GH18" s="1564"/>
      <c r="GI18" s="1564"/>
      <c r="GJ18" s="1564"/>
      <c r="GK18" s="1564"/>
      <c r="GL18" s="1564"/>
      <c r="GM18" s="1564"/>
      <c r="GN18" s="1564"/>
      <c r="GO18" s="1564"/>
      <c r="GP18" s="1564"/>
      <c r="GQ18" s="1564"/>
      <c r="GR18" s="1564"/>
      <c r="GS18" s="1564"/>
      <c r="GT18" s="1564"/>
      <c r="GU18" s="1564"/>
      <c r="GV18" s="1564"/>
      <c r="GW18" s="1564"/>
      <c r="GX18" s="1564"/>
      <c r="GY18" s="1564"/>
      <c r="GZ18" s="1564"/>
      <c r="HA18" s="1564"/>
      <c r="HB18" s="1564"/>
      <c r="HC18" s="1564"/>
      <c r="HD18" s="1564"/>
      <c r="HE18" s="1564"/>
      <c r="HF18" s="1564"/>
      <c r="HG18" s="1564"/>
      <c r="HH18" s="1564"/>
      <c r="HI18" s="1564"/>
      <c r="HJ18" s="1564"/>
      <c r="HK18" s="1564"/>
      <c r="HL18" s="1564"/>
      <c r="HM18" s="1564"/>
      <c r="HN18" s="1564"/>
      <c r="HO18" s="1564"/>
      <c r="HP18" s="1564"/>
      <c r="HQ18" s="1564"/>
      <c r="HR18" s="1564"/>
      <c r="HS18" s="1564"/>
      <c r="HT18" s="1564"/>
      <c r="HU18" s="1564"/>
      <c r="HV18" s="1564"/>
      <c r="HW18" s="1564"/>
      <c r="HX18" s="1564"/>
      <c r="HY18" s="1564"/>
      <c r="HZ18" s="1564"/>
      <c r="IA18" s="1564"/>
      <c r="IB18" s="1564"/>
      <c r="IC18" s="1564"/>
      <c r="ID18" s="1564"/>
      <c r="IE18" s="1564"/>
      <c r="IF18" s="1564"/>
      <c r="IG18" s="1564"/>
      <c r="IH18" s="1564"/>
      <c r="II18" s="1564"/>
      <c r="IJ18" s="1564"/>
      <c r="IK18" s="1564"/>
      <c r="IL18" s="1564"/>
      <c r="IM18" s="1564"/>
      <c r="IN18" s="1564"/>
      <c r="IO18" s="1564"/>
      <c r="IP18" s="1564"/>
      <c r="IQ18" s="1564"/>
      <c r="IR18" s="1564"/>
      <c r="IS18" s="1564"/>
      <c r="IT18" s="1564"/>
      <c r="IU18" s="1564"/>
    </row>
    <row r="19" spans="1:255">
      <c r="A19" s="2312" t="s">
        <v>1090</v>
      </c>
      <c r="B19" s="2309" t="s">
        <v>1054</v>
      </c>
      <c r="C19" s="2309"/>
      <c r="D19" s="2309"/>
      <c r="E19" s="2310"/>
      <c r="F19" s="2709"/>
      <c r="G19" s="2714" t="s">
        <v>4058</v>
      </c>
      <c r="H19" s="2714"/>
      <c r="I19" s="2714"/>
      <c r="J19" s="2714"/>
      <c r="K19" s="2714"/>
      <c r="L19" s="2712"/>
      <c r="M19" s="2711"/>
      <c r="N19" s="2308"/>
      <c r="O19" s="2309" t="s">
        <v>1129</v>
      </c>
      <c r="P19" s="2309"/>
      <c r="Q19" s="2309"/>
      <c r="R19" s="2309"/>
      <c r="S19" s="2311"/>
      <c r="T19" s="1564"/>
      <c r="U19" s="1564"/>
      <c r="V19" s="1564"/>
      <c r="W19" s="1564"/>
      <c r="X19" s="1564"/>
      <c r="Y19" s="1564"/>
      <c r="Z19" s="1564"/>
      <c r="AA19" s="1564"/>
      <c r="AB19" s="1564"/>
      <c r="AC19" s="1564"/>
      <c r="AD19" s="1564"/>
      <c r="AE19" s="1564"/>
      <c r="AF19" s="1564"/>
      <c r="AG19" s="1564"/>
      <c r="AH19" s="1564"/>
      <c r="AI19" s="1564"/>
      <c r="AJ19" s="1564"/>
      <c r="AK19" s="1564"/>
      <c r="AL19" s="1564"/>
      <c r="AM19" s="1564"/>
      <c r="AN19" s="1564"/>
      <c r="AO19" s="1564"/>
      <c r="AP19" s="1564"/>
      <c r="AQ19" s="1564"/>
      <c r="AR19" s="1564"/>
      <c r="AS19" s="1564"/>
      <c r="AT19" s="1564"/>
      <c r="AU19" s="1564"/>
      <c r="AV19" s="1564"/>
      <c r="AW19" s="1564"/>
      <c r="AX19" s="1564"/>
      <c r="AY19" s="1564"/>
      <c r="AZ19" s="1564"/>
      <c r="BA19" s="1564"/>
      <c r="BB19" s="1564"/>
      <c r="BC19" s="1564"/>
      <c r="BD19" s="1564"/>
      <c r="BE19" s="1564"/>
      <c r="BF19" s="1564"/>
      <c r="BG19" s="1564"/>
      <c r="BH19" s="1564"/>
      <c r="BI19" s="1564"/>
      <c r="BJ19" s="1564"/>
      <c r="BK19" s="1564"/>
      <c r="BL19" s="1564"/>
      <c r="BM19" s="1564"/>
      <c r="BN19" s="1564"/>
      <c r="BO19" s="1564"/>
      <c r="BP19" s="1564"/>
      <c r="BQ19" s="1564"/>
      <c r="BR19" s="1564"/>
      <c r="BS19" s="1564"/>
      <c r="BT19" s="1564"/>
      <c r="BU19" s="1564"/>
      <c r="BV19" s="1564"/>
      <c r="BW19" s="1564"/>
      <c r="BX19" s="1564"/>
      <c r="BY19" s="1564"/>
      <c r="BZ19" s="1564"/>
      <c r="CA19" s="1564"/>
      <c r="CB19" s="1564"/>
      <c r="CC19" s="1564"/>
      <c r="CD19" s="1564"/>
      <c r="CE19" s="1564"/>
      <c r="CF19" s="1564"/>
      <c r="CG19" s="1564"/>
      <c r="CH19" s="1564"/>
      <c r="CI19" s="1564"/>
      <c r="CJ19" s="1564"/>
      <c r="CK19" s="1564"/>
      <c r="CL19" s="1564"/>
      <c r="CM19" s="1564"/>
      <c r="CN19" s="1564"/>
      <c r="CO19" s="1564"/>
      <c r="CP19" s="1564"/>
      <c r="CQ19" s="1564"/>
      <c r="CR19" s="1564"/>
      <c r="CS19" s="1564"/>
      <c r="CT19" s="1564"/>
      <c r="CU19" s="1564"/>
      <c r="CV19" s="1564"/>
      <c r="CW19" s="1564"/>
      <c r="CX19" s="1564"/>
      <c r="CY19" s="1564"/>
      <c r="CZ19" s="1564"/>
      <c r="DA19" s="1564"/>
      <c r="DB19" s="1564"/>
      <c r="DC19" s="1564"/>
      <c r="DD19" s="1564"/>
      <c r="DE19" s="1564"/>
      <c r="DF19" s="1564"/>
      <c r="DG19" s="1564"/>
      <c r="DH19" s="1564"/>
      <c r="DI19" s="1564"/>
      <c r="DJ19" s="1564"/>
      <c r="DK19" s="1564"/>
      <c r="DL19" s="1564"/>
      <c r="DM19" s="1564"/>
      <c r="DN19" s="1564"/>
      <c r="DO19" s="1564"/>
      <c r="DP19" s="1564"/>
      <c r="DQ19" s="1564"/>
      <c r="DR19" s="1564"/>
      <c r="DS19" s="1564"/>
      <c r="DT19" s="1564"/>
      <c r="DU19" s="1564"/>
      <c r="DV19" s="1564"/>
      <c r="DW19" s="1564"/>
      <c r="DX19" s="1564"/>
      <c r="DY19" s="1564"/>
      <c r="DZ19" s="1564"/>
      <c r="EA19" s="1564"/>
      <c r="EB19" s="1564"/>
      <c r="EC19" s="1564"/>
      <c r="ED19" s="1564"/>
      <c r="EE19" s="1564"/>
      <c r="EF19" s="1564"/>
      <c r="EG19" s="1564"/>
      <c r="EH19" s="1564"/>
      <c r="EI19" s="1564"/>
      <c r="EJ19" s="1564"/>
      <c r="EK19" s="1564"/>
      <c r="EL19" s="1564"/>
      <c r="EM19" s="1564"/>
      <c r="EN19" s="1564"/>
      <c r="EO19" s="1564"/>
      <c r="EP19" s="1564"/>
      <c r="EQ19" s="1564"/>
      <c r="ER19" s="1564"/>
      <c r="ES19" s="1564"/>
      <c r="ET19" s="1564"/>
      <c r="EU19" s="1564"/>
      <c r="EV19" s="1564"/>
      <c r="EW19" s="1564"/>
      <c r="EX19" s="1564"/>
      <c r="EY19" s="1564"/>
      <c r="EZ19" s="1564"/>
      <c r="FA19" s="1564"/>
      <c r="FB19" s="1564"/>
      <c r="FC19" s="1564"/>
      <c r="FD19" s="1564"/>
      <c r="FE19" s="1564"/>
      <c r="FF19" s="1564"/>
      <c r="FG19" s="1564"/>
      <c r="FH19" s="1564"/>
      <c r="FI19" s="1564"/>
      <c r="FJ19" s="1564"/>
      <c r="FK19" s="1564"/>
      <c r="FL19" s="1564"/>
      <c r="FM19" s="1564"/>
      <c r="FN19" s="1564"/>
      <c r="FO19" s="1564"/>
      <c r="FP19" s="1564"/>
      <c r="FQ19" s="1564"/>
      <c r="FR19" s="1564"/>
      <c r="FS19" s="1564"/>
      <c r="FT19" s="1564"/>
      <c r="FU19" s="1564"/>
      <c r="FV19" s="1564"/>
      <c r="FW19" s="1564"/>
      <c r="FX19" s="1564"/>
      <c r="FY19" s="1564"/>
      <c r="FZ19" s="1564"/>
      <c r="GA19" s="1564"/>
      <c r="GB19" s="1564"/>
      <c r="GC19" s="1564"/>
      <c r="GD19" s="1564"/>
      <c r="GE19" s="1564"/>
      <c r="GF19" s="1564"/>
      <c r="GG19" s="1564"/>
      <c r="GH19" s="1564"/>
      <c r="GI19" s="1564"/>
      <c r="GJ19" s="1564"/>
      <c r="GK19" s="1564"/>
      <c r="GL19" s="1564"/>
      <c r="GM19" s="1564"/>
      <c r="GN19" s="1564"/>
      <c r="GO19" s="1564"/>
      <c r="GP19" s="1564"/>
      <c r="GQ19" s="1564"/>
      <c r="GR19" s="1564"/>
      <c r="GS19" s="1564"/>
      <c r="GT19" s="1564"/>
      <c r="GU19" s="1564"/>
      <c r="GV19" s="1564"/>
      <c r="GW19" s="1564"/>
      <c r="GX19" s="1564"/>
      <c r="GY19" s="1564"/>
      <c r="GZ19" s="1564"/>
      <c r="HA19" s="1564"/>
      <c r="HB19" s="1564"/>
      <c r="HC19" s="1564"/>
      <c r="HD19" s="1564"/>
      <c r="HE19" s="1564"/>
      <c r="HF19" s="1564"/>
      <c r="HG19" s="1564"/>
      <c r="HH19" s="1564"/>
      <c r="HI19" s="1564"/>
      <c r="HJ19" s="1564"/>
      <c r="HK19" s="1564"/>
      <c r="HL19" s="1564"/>
      <c r="HM19" s="1564"/>
      <c r="HN19" s="1564"/>
      <c r="HO19" s="1564"/>
      <c r="HP19" s="1564"/>
      <c r="HQ19" s="1564"/>
      <c r="HR19" s="1564"/>
      <c r="HS19" s="1564"/>
      <c r="HT19" s="1564"/>
      <c r="HU19" s="1564"/>
      <c r="HV19" s="1564"/>
      <c r="HW19" s="1564"/>
      <c r="HX19" s="1564"/>
      <c r="HY19" s="1564"/>
      <c r="HZ19" s="1564"/>
      <c r="IA19" s="1564"/>
      <c r="IB19" s="1564"/>
      <c r="IC19" s="1564"/>
      <c r="ID19" s="1564"/>
      <c r="IE19" s="1564"/>
      <c r="IF19" s="1564"/>
      <c r="IG19" s="1564"/>
      <c r="IH19" s="1564"/>
      <c r="II19" s="1564"/>
      <c r="IJ19" s="1564"/>
      <c r="IK19" s="1564"/>
      <c r="IL19" s="1564"/>
      <c r="IM19" s="1564"/>
      <c r="IN19" s="1564"/>
      <c r="IO19" s="1564"/>
      <c r="IP19" s="1564"/>
      <c r="IQ19" s="1564"/>
      <c r="IR19" s="1564"/>
      <c r="IS19" s="1564"/>
      <c r="IT19" s="1564"/>
      <c r="IU19" s="1564"/>
    </row>
    <row r="20" spans="1:255">
      <c r="A20" s="2312" t="s">
        <v>1793</v>
      </c>
      <c r="B20" s="2309" t="s">
        <v>1386</v>
      </c>
      <c r="C20" s="2309"/>
      <c r="D20" s="2309"/>
      <c r="E20" s="2310"/>
      <c r="F20" s="2709"/>
      <c r="G20" s="2714" t="s">
        <v>4059</v>
      </c>
      <c r="H20" s="2714"/>
      <c r="I20" s="2714"/>
      <c r="J20" s="2714"/>
      <c r="K20" s="2714"/>
      <c r="L20" s="2712"/>
      <c r="M20" s="2711"/>
      <c r="N20" s="2308"/>
      <c r="O20" s="2309" t="s">
        <v>1132</v>
      </c>
      <c r="P20" s="2309"/>
      <c r="Q20" s="2309"/>
      <c r="R20" s="2309"/>
      <c r="S20" s="2311"/>
      <c r="T20" s="1564"/>
      <c r="U20" s="1564"/>
      <c r="V20" s="1564"/>
      <c r="W20" s="1564"/>
      <c r="X20" s="1564"/>
      <c r="Y20" s="1564"/>
      <c r="Z20" s="1564"/>
      <c r="AA20" s="1564"/>
      <c r="AB20" s="1564"/>
      <c r="AC20" s="1564"/>
      <c r="AD20" s="1564"/>
      <c r="AE20" s="1564"/>
      <c r="AF20" s="1564"/>
      <c r="AG20" s="1564"/>
      <c r="AH20" s="1564"/>
      <c r="AI20" s="1564"/>
      <c r="AJ20" s="1564"/>
      <c r="AK20" s="1564"/>
      <c r="AL20" s="1564"/>
      <c r="AM20" s="1564"/>
      <c r="AN20" s="1564"/>
      <c r="AO20" s="1564"/>
      <c r="AP20" s="1564"/>
      <c r="AQ20" s="1564"/>
      <c r="AR20" s="1564"/>
      <c r="AS20" s="1564"/>
      <c r="AT20" s="1564"/>
      <c r="AU20" s="1564"/>
      <c r="AV20" s="1564"/>
      <c r="AW20" s="1564"/>
      <c r="AX20" s="1564"/>
      <c r="AY20" s="1564"/>
      <c r="AZ20" s="1564"/>
      <c r="BA20" s="1564"/>
      <c r="BB20" s="1564"/>
      <c r="BC20" s="1564"/>
      <c r="BD20" s="1564"/>
      <c r="BE20" s="1564"/>
      <c r="BF20" s="1564"/>
      <c r="BG20" s="1564"/>
      <c r="BH20" s="1564"/>
      <c r="BI20" s="1564"/>
      <c r="BJ20" s="1564"/>
      <c r="BK20" s="1564"/>
      <c r="BL20" s="1564"/>
      <c r="BM20" s="1564"/>
      <c r="BN20" s="1564"/>
      <c r="BO20" s="1564"/>
      <c r="BP20" s="1564"/>
      <c r="BQ20" s="1564"/>
      <c r="BR20" s="1564"/>
      <c r="BS20" s="1564"/>
      <c r="BT20" s="1564"/>
      <c r="BU20" s="1564"/>
      <c r="BV20" s="1564"/>
      <c r="BW20" s="1564"/>
      <c r="BX20" s="1564"/>
      <c r="BY20" s="1564"/>
      <c r="BZ20" s="1564"/>
      <c r="CA20" s="1564"/>
      <c r="CB20" s="1564"/>
      <c r="CC20" s="1564"/>
      <c r="CD20" s="1564"/>
      <c r="CE20" s="1564"/>
      <c r="CF20" s="1564"/>
      <c r="CG20" s="1564"/>
      <c r="CH20" s="1564"/>
      <c r="CI20" s="1564"/>
      <c r="CJ20" s="1564"/>
      <c r="CK20" s="1564"/>
      <c r="CL20" s="1564"/>
      <c r="CM20" s="1564"/>
      <c r="CN20" s="1564"/>
      <c r="CO20" s="1564"/>
      <c r="CP20" s="1564"/>
      <c r="CQ20" s="1564"/>
      <c r="CR20" s="1564"/>
      <c r="CS20" s="1564"/>
      <c r="CT20" s="1564"/>
      <c r="CU20" s="1564"/>
      <c r="CV20" s="1564"/>
      <c r="CW20" s="1564"/>
      <c r="CX20" s="1564"/>
      <c r="CY20" s="1564"/>
      <c r="CZ20" s="1564"/>
      <c r="DA20" s="1564"/>
      <c r="DB20" s="1564"/>
      <c r="DC20" s="1564"/>
      <c r="DD20" s="1564"/>
      <c r="DE20" s="1564"/>
      <c r="DF20" s="1564"/>
      <c r="DG20" s="1564"/>
      <c r="DH20" s="1564"/>
      <c r="DI20" s="1564"/>
      <c r="DJ20" s="1564"/>
      <c r="DK20" s="1564"/>
      <c r="DL20" s="1564"/>
      <c r="DM20" s="1564"/>
      <c r="DN20" s="1564"/>
      <c r="DO20" s="1564"/>
      <c r="DP20" s="1564"/>
      <c r="DQ20" s="1564"/>
      <c r="DR20" s="1564"/>
      <c r="DS20" s="1564"/>
      <c r="DT20" s="1564"/>
      <c r="DU20" s="1564"/>
      <c r="DV20" s="1564"/>
      <c r="DW20" s="1564"/>
      <c r="DX20" s="1564"/>
      <c r="DY20" s="1564"/>
      <c r="DZ20" s="1564"/>
      <c r="EA20" s="1564"/>
      <c r="EB20" s="1564"/>
      <c r="EC20" s="1564"/>
      <c r="ED20" s="1564"/>
      <c r="EE20" s="1564"/>
      <c r="EF20" s="1564"/>
      <c r="EG20" s="1564"/>
      <c r="EH20" s="1564"/>
      <c r="EI20" s="1564"/>
      <c r="EJ20" s="1564"/>
      <c r="EK20" s="1564"/>
      <c r="EL20" s="1564"/>
      <c r="EM20" s="1564"/>
      <c r="EN20" s="1564"/>
      <c r="EO20" s="1564"/>
      <c r="EP20" s="1564"/>
      <c r="EQ20" s="1564"/>
      <c r="ER20" s="1564"/>
      <c r="ES20" s="1564"/>
      <c r="ET20" s="1564"/>
      <c r="EU20" s="1564"/>
      <c r="EV20" s="1564"/>
      <c r="EW20" s="1564"/>
      <c r="EX20" s="1564"/>
      <c r="EY20" s="1564"/>
      <c r="EZ20" s="1564"/>
      <c r="FA20" s="1564"/>
      <c r="FB20" s="1564"/>
      <c r="FC20" s="1564"/>
      <c r="FD20" s="1564"/>
      <c r="FE20" s="1564"/>
      <c r="FF20" s="1564"/>
      <c r="FG20" s="1564"/>
      <c r="FH20" s="1564"/>
      <c r="FI20" s="1564"/>
      <c r="FJ20" s="1564"/>
      <c r="FK20" s="1564"/>
      <c r="FL20" s="1564"/>
      <c r="FM20" s="1564"/>
      <c r="FN20" s="1564"/>
      <c r="FO20" s="1564"/>
      <c r="FP20" s="1564"/>
      <c r="FQ20" s="1564"/>
      <c r="FR20" s="1564"/>
      <c r="FS20" s="1564"/>
      <c r="FT20" s="1564"/>
      <c r="FU20" s="1564"/>
      <c r="FV20" s="1564"/>
      <c r="FW20" s="1564"/>
      <c r="FX20" s="1564"/>
      <c r="FY20" s="1564"/>
      <c r="FZ20" s="1564"/>
      <c r="GA20" s="1564"/>
      <c r="GB20" s="1564"/>
      <c r="GC20" s="1564"/>
      <c r="GD20" s="1564"/>
      <c r="GE20" s="1564"/>
      <c r="GF20" s="1564"/>
      <c r="GG20" s="1564"/>
      <c r="GH20" s="1564"/>
      <c r="GI20" s="1564"/>
      <c r="GJ20" s="1564"/>
      <c r="GK20" s="1564"/>
      <c r="GL20" s="1564"/>
      <c r="GM20" s="1564"/>
      <c r="GN20" s="1564"/>
      <c r="GO20" s="1564"/>
      <c r="GP20" s="1564"/>
      <c r="GQ20" s="1564"/>
      <c r="GR20" s="1564"/>
      <c r="GS20" s="1564"/>
      <c r="GT20" s="1564"/>
      <c r="GU20" s="1564"/>
      <c r="GV20" s="1564"/>
      <c r="GW20" s="1564"/>
      <c r="GX20" s="1564"/>
      <c r="GY20" s="1564"/>
      <c r="GZ20" s="1564"/>
      <c r="HA20" s="1564"/>
      <c r="HB20" s="1564"/>
      <c r="HC20" s="1564"/>
      <c r="HD20" s="1564"/>
      <c r="HE20" s="1564"/>
      <c r="HF20" s="1564"/>
      <c r="HG20" s="1564"/>
      <c r="HH20" s="1564"/>
      <c r="HI20" s="1564"/>
      <c r="HJ20" s="1564"/>
      <c r="HK20" s="1564"/>
      <c r="HL20" s="1564"/>
      <c r="HM20" s="1564"/>
      <c r="HN20" s="1564"/>
      <c r="HO20" s="1564"/>
      <c r="HP20" s="1564"/>
      <c r="HQ20" s="1564"/>
      <c r="HR20" s="1564"/>
      <c r="HS20" s="1564"/>
      <c r="HT20" s="1564"/>
      <c r="HU20" s="1564"/>
      <c r="HV20" s="1564"/>
      <c r="HW20" s="1564"/>
      <c r="HX20" s="1564"/>
      <c r="HY20" s="1564"/>
      <c r="HZ20" s="1564"/>
      <c r="IA20" s="1564"/>
      <c r="IB20" s="1564"/>
      <c r="IC20" s="1564"/>
      <c r="ID20" s="1564"/>
      <c r="IE20" s="1564"/>
      <c r="IF20" s="1564"/>
      <c r="IG20" s="1564"/>
      <c r="IH20" s="1564"/>
      <c r="II20" s="1564"/>
      <c r="IJ20" s="1564"/>
      <c r="IK20" s="1564"/>
      <c r="IL20" s="1564"/>
      <c r="IM20" s="1564"/>
      <c r="IN20" s="1564"/>
      <c r="IO20" s="1564"/>
      <c r="IP20" s="1564"/>
      <c r="IQ20" s="1564"/>
      <c r="IR20" s="1564"/>
      <c r="IS20" s="1564"/>
      <c r="IT20" s="1564"/>
      <c r="IU20" s="1564"/>
    </row>
    <row r="21" spans="1:255">
      <c r="A21" s="2312" t="s">
        <v>1793</v>
      </c>
      <c r="B21" s="2309" t="s">
        <v>1040</v>
      </c>
      <c r="C21" s="2309"/>
      <c r="D21" s="2309"/>
      <c r="E21" s="2310"/>
      <c r="F21" s="2709"/>
      <c r="G21" s="2714" t="s">
        <v>706</v>
      </c>
      <c r="H21" s="2714"/>
      <c r="I21" s="2714"/>
      <c r="J21" s="2714"/>
      <c r="K21" s="2714"/>
      <c r="L21" s="2712"/>
      <c r="M21" s="2711"/>
      <c r="N21" s="2308"/>
      <c r="O21" s="2309" t="s">
        <v>1133</v>
      </c>
      <c r="P21" s="2309"/>
      <c r="Q21" s="2309"/>
      <c r="R21" s="2309"/>
      <c r="S21" s="2311"/>
      <c r="T21" s="1564"/>
      <c r="U21" s="1564"/>
      <c r="V21" s="1564"/>
      <c r="W21" s="1564"/>
      <c r="X21" s="1564"/>
      <c r="Y21" s="1564"/>
      <c r="Z21" s="1564"/>
      <c r="AA21" s="1564"/>
      <c r="AB21" s="1564"/>
      <c r="AC21" s="1564"/>
      <c r="AD21" s="1564"/>
      <c r="AE21" s="1564"/>
      <c r="AF21" s="1564"/>
      <c r="AG21" s="1564"/>
      <c r="AH21" s="1564"/>
      <c r="AI21" s="1564"/>
      <c r="AJ21" s="1564"/>
      <c r="AK21" s="1564"/>
      <c r="AL21" s="1564"/>
      <c r="AM21" s="1564"/>
      <c r="AN21" s="1564"/>
      <c r="AO21" s="1564"/>
      <c r="AP21" s="1564"/>
      <c r="AQ21" s="1564"/>
      <c r="AR21" s="1564"/>
      <c r="AS21" s="1564"/>
      <c r="AT21" s="1564"/>
      <c r="AU21" s="1564"/>
      <c r="AV21" s="1564"/>
      <c r="AW21" s="1564"/>
      <c r="AX21" s="1564"/>
      <c r="AY21" s="1564"/>
      <c r="AZ21" s="1564"/>
      <c r="BA21" s="1564"/>
      <c r="BB21" s="1564"/>
      <c r="BC21" s="1564"/>
      <c r="BD21" s="1564"/>
      <c r="BE21" s="1564"/>
      <c r="BF21" s="1564"/>
      <c r="BG21" s="1564"/>
      <c r="BH21" s="1564"/>
      <c r="BI21" s="1564"/>
      <c r="BJ21" s="1564"/>
      <c r="BK21" s="1564"/>
      <c r="BL21" s="1564"/>
      <c r="BM21" s="1564"/>
      <c r="BN21" s="1564"/>
      <c r="BO21" s="1564"/>
      <c r="BP21" s="1564"/>
      <c r="BQ21" s="1564"/>
      <c r="BR21" s="1564"/>
      <c r="BS21" s="1564"/>
      <c r="BT21" s="1564"/>
      <c r="BU21" s="1564"/>
      <c r="BV21" s="1564"/>
      <c r="BW21" s="1564"/>
      <c r="BX21" s="1564"/>
      <c r="BY21" s="1564"/>
      <c r="BZ21" s="1564"/>
      <c r="CA21" s="1564"/>
      <c r="CB21" s="1564"/>
      <c r="CC21" s="1564"/>
      <c r="CD21" s="1564"/>
      <c r="CE21" s="1564"/>
      <c r="CF21" s="1564"/>
      <c r="CG21" s="1564"/>
      <c r="CH21" s="1564"/>
      <c r="CI21" s="1564"/>
      <c r="CJ21" s="1564"/>
      <c r="CK21" s="1564"/>
      <c r="CL21" s="1564"/>
      <c r="CM21" s="1564"/>
      <c r="CN21" s="1564"/>
      <c r="CO21" s="1564"/>
      <c r="CP21" s="1564"/>
      <c r="CQ21" s="1564"/>
      <c r="CR21" s="1564"/>
      <c r="CS21" s="1564"/>
      <c r="CT21" s="1564"/>
      <c r="CU21" s="1564"/>
      <c r="CV21" s="1564"/>
      <c r="CW21" s="1564"/>
      <c r="CX21" s="1564"/>
      <c r="CY21" s="1564"/>
      <c r="CZ21" s="1564"/>
      <c r="DA21" s="1564"/>
      <c r="DB21" s="1564"/>
      <c r="DC21" s="1564"/>
      <c r="DD21" s="1564"/>
      <c r="DE21" s="1564"/>
      <c r="DF21" s="1564"/>
      <c r="DG21" s="1564"/>
      <c r="DH21" s="1564"/>
      <c r="DI21" s="1564"/>
      <c r="DJ21" s="1564"/>
      <c r="DK21" s="1564"/>
      <c r="DL21" s="1564"/>
      <c r="DM21" s="1564"/>
      <c r="DN21" s="1564"/>
      <c r="DO21" s="1564"/>
      <c r="DP21" s="1564"/>
      <c r="DQ21" s="1564"/>
      <c r="DR21" s="1564"/>
      <c r="DS21" s="1564"/>
      <c r="DT21" s="1564"/>
      <c r="DU21" s="1564"/>
      <c r="DV21" s="1564"/>
      <c r="DW21" s="1564"/>
      <c r="DX21" s="1564"/>
      <c r="DY21" s="1564"/>
      <c r="DZ21" s="1564"/>
      <c r="EA21" s="1564"/>
      <c r="EB21" s="1564"/>
      <c r="EC21" s="1564"/>
      <c r="ED21" s="1564"/>
      <c r="EE21" s="1564"/>
      <c r="EF21" s="1564"/>
      <c r="EG21" s="1564"/>
      <c r="EH21" s="1564"/>
      <c r="EI21" s="1564"/>
      <c r="EJ21" s="1564"/>
      <c r="EK21" s="1564"/>
      <c r="EL21" s="1564"/>
      <c r="EM21" s="1564"/>
      <c r="EN21" s="1564"/>
      <c r="EO21" s="1564"/>
      <c r="EP21" s="1564"/>
      <c r="EQ21" s="1564"/>
      <c r="ER21" s="1564"/>
      <c r="ES21" s="1564"/>
      <c r="ET21" s="1564"/>
      <c r="EU21" s="1564"/>
      <c r="EV21" s="1564"/>
      <c r="EW21" s="1564"/>
      <c r="EX21" s="1564"/>
      <c r="EY21" s="1564"/>
      <c r="EZ21" s="1564"/>
      <c r="FA21" s="1564"/>
      <c r="FB21" s="1564"/>
      <c r="FC21" s="1564"/>
      <c r="FD21" s="1564"/>
      <c r="FE21" s="1564"/>
      <c r="FF21" s="1564"/>
      <c r="FG21" s="1564"/>
      <c r="FH21" s="1564"/>
      <c r="FI21" s="1564"/>
      <c r="FJ21" s="1564"/>
      <c r="FK21" s="1564"/>
      <c r="FL21" s="1564"/>
      <c r="FM21" s="1564"/>
      <c r="FN21" s="1564"/>
      <c r="FO21" s="1564"/>
      <c r="FP21" s="1564"/>
      <c r="FQ21" s="1564"/>
      <c r="FR21" s="1564"/>
      <c r="FS21" s="1564"/>
      <c r="FT21" s="1564"/>
      <c r="FU21" s="1564"/>
      <c r="FV21" s="1564"/>
      <c r="FW21" s="1564"/>
      <c r="FX21" s="1564"/>
      <c r="FY21" s="1564"/>
      <c r="FZ21" s="1564"/>
      <c r="GA21" s="1564"/>
      <c r="GB21" s="1564"/>
      <c r="GC21" s="1564"/>
      <c r="GD21" s="1564"/>
      <c r="GE21" s="1564"/>
      <c r="GF21" s="1564"/>
      <c r="GG21" s="1564"/>
      <c r="GH21" s="1564"/>
      <c r="GI21" s="1564"/>
      <c r="GJ21" s="1564"/>
      <c r="GK21" s="1564"/>
      <c r="GL21" s="1564"/>
      <c r="GM21" s="1564"/>
      <c r="GN21" s="1564"/>
      <c r="GO21" s="1564"/>
      <c r="GP21" s="1564"/>
      <c r="GQ21" s="1564"/>
      <c r="GR21" s="1564"/>
      <c r="GS21" s="1564"/>
      <c r="GT21" s="1564"/>
      <c r="GU21" s="1564"/>
      <c r="GV21" s="1564"/>
      <c r="GW21" s="1564"/>
      <c r="GX21" s="1564"/>
      <c r="GY21" s="1564"/>
      <c r="GZ21" s="1564"/>
      <c r="HA21" s="1564"/>
      <c r="HB21" s="1564"/>
      <c r="HC21" s="1564"/>
      <c r="HD21" s="1564"/>
      <c r="HE21" s="1564"/>
      <c r="HF21" s="1564"/>
      <c r="HG21" s="1564"/>
      <c r="HH21" s="1564"/>
      <c r="HI21" s="1564"/>
      <c r="HJ21" s="1564"/>
      <c r="HK21" s="1564"/>
      <c r="HL21" s="1564"/>
      <c r="HM21" s="1564"/>
      <c r="HN21" s="1564"/>
      <c r="HO21" s="1564"/>
      <c r="HP21" s="1564"/>
      <c r="HQ21" s="1564"/>
      <c r="HR21" s="1564"/>
      <c r="HS21" s="1564"/>
      <c r="HT21" s="1564"/>
      <c r="HU21" s="1564"/>
      <c r="HV21" s="1564"/>
      <c r="HW21" s="1564"/>
      <c r="HX21" s="1564"/>
      <c r="HY21" s="1564"/>
      <c r="HZ21" s="1564"/>
      <c r="IA21" s="1564"/>
      <c r="IB21" s="1564"/>
      <c r="IC21" s="1564"/>
      <c r="ID21" s="1564"/>
      <c r="IE21" s="1564"/>
      <c r="IF21" s="1564"/>
      <c r="IG21" s="1564"/>
      <c r="IH21" s="1564"/>
      <c r="II21" s="1564"/>
      <c r="IJ21" s="1564"/>
      <c r="IK21" s="1564"/>
      <c r="IL21" s="1564"/>
      <c r="IM21" s="1564"/>
      <c r="IN21" s="1564"/>
      <c r="IO21" s="1564"/>
      <c r="IP21" s="1564"/>
      <c r="IQ21" s="1564"/>
      <c r="IR21" s="1564"/>
      <c r="IS21" s="1564"/>
      <c r="IT21" s="1564"/>
      <c r="IU21" s="1564"/>
    </row>
    <row r="22" spans="1:255">
      <c r="A22" s="2312"/>
      <c r="B22" s="2309" t="s">
        <v>4430</v>
      </c>
      <c r="C22" s="2309"/>
      <c r="D22" s="2309"/>
      <c r="E22" s="2310"/>
      <c r="F22" s="2709"/>
      <c r="G22" s="2712" t="s">
        <v>4060</v>
      </c>
      <c r="H22" s="2712"/>
      <c r="I22" s="2712"/>
      <c r="J22" s="2712"/>
      <c r="K22" s="2712"/>
      <c r="L22" s="2712"/>
      <c r="M22" s="2711"/>
      <c r="N22" s="2308" t="s">
        <v>2571</v>
      </c>
      <c r="O22" s="2309" t="s">
        <v>2572</v>
      </c>
      <c r="P22" s="2309"/>
      <c r="Q22" s="2309"/>
      <c r="R22" s="2309"/>
      <c r="S22" s="2311"/>
      <c r="T22" s="1564"/>
      <c r="U22" s="1564"/>
      <c r="V22" s="1564"/>
      <c r="W22" s="1564"/>
      <c r="X22" s="1564"/>
      <c r="Y22" s="1564"/>
      <c r="Z22" s="1564"/>
      <c r="AA22" s="1564"/>
      <c r="AB22" s="1564"/>
      <c r="AC22" s="1564"/>
      <c r="AD22" s="1564"/>
      <c r="AE22" s="1564"/>
      <c r="AF22" s="1564"/>
      <c r="AG22" s="1564"/>
      <c r="AH22" s="1564"/>
      <c r="AI22" s="1564"/>
      <c r="AJ22" s="1564"/>
      <c r="AK22" s="1564"/>
      <c r="AL22" s="1564"/>
      <c r="AM22" s="1564"/>
      <c r="AN22" s="1564"/>
      <c r="AO22" s="1564"/>
      <c r="AP22" s="1564"/>
      <c r="AQ22" s="1564"/>
      <c r="AR22" s="1564"/>
      <c r="AS22" s="1564"/>
      <c r="AT22" s="1564"/>
      <c r="AU22" s="1564"/>
      <c r="AV22" s="1564"/>
      <c r="AW22" s="1564"/>
      <c r="AX22" s="1564"/>
      <c r="AY22" s="1564"/>
      <c r="AZ22" s="1564"/>
      <c r="BA22" s="1564"/>
      <c r="BB22" s="1564"/>
      <c r="BC22" s="1564"/>
      <c r="BD22" s="1564"/>
      <c r="BE22" s="1564"/>
      <c r="BF22" s="1564"/>
      <c r="BG22" s="1564"/>
      <c r="BH22" s="1564"/>
      <c r="BI22" s="1564"/>
      <c r="BJ22" s="1564"/>
      <c r="BK22" s="1564"/>
      <c r="BL22" s="1564"/>
      <c r="BM22" s="1564"/>
      <c r="BN22" s="1564"/>
      <c r="BO22" s="1564"/>
      <c r="BP22" s="1564"/>
      <c r="BQ22" s="1564"/>
      <c r="BR22" s="1564"/>
      <c r="BS22" s="1564"/>
      <c r="BT22" s="1564"/>
      <c r="BU22" s="1564"/>
      <c r="BV22" s="1564"/>
      <c r="BW22" s="1564"/>
      <c r="BX22" s="1564"/>
      <c r="BY22" s="1564"/>
      <c r="BZ22" s="1564"/>
      <c r="CA22" s="1564"/>
      <c r="CB22" s="1564"/>
      <c r="CC22" s="1564"/>
      <c r="CD22" s="1564"/>
      <c r="CE22" s="1564"/>
      <c r="CF22" s="1564"/>
      <c r="CG22" s="1564"/>
      <c r="CH22" s="1564"/>
      <c r="CI22" s="1564"/>
      <c r="CJ22" s="1564"/>
      <c r="CK22" s="1564"/>
      <c r="CL22" s="1564"/>
      <c r="CM22" s="1564"/>
      <c r="CN22" s="1564"/>
      <c r="CO22" s="1564"/>
      <c r="CP22" s="1564"/>
      <c r="CQ22" s="1564"/>
      <c r="CR22" s="1564"/>
      <c r="CS22" s="1564"/>
      <c r="CT22" s="1564"/>
      <c r="CU22" s="1564"/>
      <c r="CV22" s="1564"/>
      <c r="CW22" s="1564"/>
      <c r="CX22" s="1564"/>
      <c r="CY22" s="1564"/>
      <c r="CZ22" s="1564"/>
      <c r="DA22" s="1564"/>
      <c r="DB22" s="1564"/>
      <c r="DC22" s="1564"/>
      <c r="DD22" s="1564"/>
      <c r="DE22" s="1564"/>
      <c r="DF22" s="1564"/>
      <c r="DG22" s="1564"/>
      <c r="DH22" s="1564"/>
      <c r="DI22" s="1564"/>
      <c r="DJ22" s="1564"/>
      <c r="DK22" s="1564"/>
      <c r="DL22" s="1564"/>
      <c r="DM22" s="1564"/>
      <c r="DN22" s="1564"/>
      <c r="DO22" s="1564"/>
      <c r="DP22" s="1564"/>
      <c r="DQ22" s="1564"/>
      <c r="DR22" s="1564"/>
      <c r="DS22" s="1564"/>
      <c r="DT22" s="1564"/>
      <c r="DU22" s="1564"/>
      <c r="DV22" s="1564"/>
      <c r="DW22" s="1564"/>
      <c r="DX22" s="1564"/>
      <c r="DY22" s="1564"/>
      <c r="DZ22" s="1564"/>
      <c r="EA22" s="1564"/>
      <c r="EB22" s="1564"/>
      <c r="EC22" s="1564"/>
      <c r="ED22" s="1564"/>
      <c r="EE22" s="1564"/>
      <c r="EF22" s="1564"/>
      <c r="EG22" s="1564"/>
      <c r="EH22" s="1564"/>
      <c r="EI22" s="1564"/>
      <c r="EJ22" s="1564"/>
      <c r="EK22" s="1564"/>
      <c r="EL22" s="1564"/>
      <c r="EM22" s="1564"/>
      <c r="EN22" s="1564"/>
      <c r="EO22" s="1564"/>
      <c r="EP22" s="1564"/>
      <c r="EQ22" s="1564"/>
      <c r="ER22" s="1564"/>
      <c r="ES22" s="1564"/>
      <c r="ET22" s="1564"/>
      <c r="EU22" s="1564"/>
      <c r="EV22" s="1564"/>
      <c r="EW22" s="1564"/>
      <c r="EX22" s="1564"/>
      <c r="EY22" s="1564"/>
      <c r="EZ22" s="1564"/>
      <c r="FA22" s="1564"/>
      <c r="FB22" s="1564"/>
      <c r="FC22" s="1564"/>
      <c r="FD22" s="1564"/>
      <c r="FE22" s="1564"/>
      <c r="FF22" s="1564"/>
      <c r="FG22" s="1564"/>
      <c r="FH22" s="1564"/>
      <c r="FI22" s="1564"/>
      <c r="FJ22" s="1564"/>
      <c r="FK22" s="1564"/>
      <c r="FL22" s="1564"/>
      <c r="FM22" s="1564"/>
      <c r="FN22" s="1564"/>
      <c r="FO22" s="1564"/>
      <c r="FP22" s="1564"/>
      <c r="FQ22" s="1564"/>
      <c r="FR22" s="1564"/>
      <c r="FS22" s="1564"/>
      <c r="FT22" s="1564"/>
      <c r="FU22" s="1564"/>
      <c r="FV22" s="1564"/>
      <c r="FW22" s="1564"/>
      <c r="FX22" s="1564"/>
      <c r="FY22" s="1564"/>
      <c r="FZ22" s="1564"/>
      <c r="GA22" s="1564"/>
      <c r="GB22" s="1564"/>
      <c r="GC22" s="1564"/>
      <c r="GD22" s="1564"/>
      <c r="GE22" s="1564"/>
      <c r="GF22" s="1564"/>
      <c r="GG22" s="1564"/>
      <c r="GH22" s="1564"/>
      <c r="GI22" s="1564"/>
      <c r="GJ22" s="1564"/>
      <c r="GK22" s="1564"/>
      <c r="GL22" s="1564"/>
      <c r="GM22" s="1564"/>
      <c r="GN22" s="1564"/>
      <c r="GO22" s="1564"/>
      <c r="GP22" s="1564"/>
      <c r="GQ22" s="1564"/>
      <c r="GR22" s="1564"/>
      <c r="GS22" s="1564"/>
      <c r="GT22" s="1564"/>
      <c r="GU22" s="1564"/>
      <c r="GV22" s="1564"/>
      <c r="GW22" s="1564"/>
      <c r="GX22" s="1564"/>
      <c r="GY22" s="1564"/>
      <c r="GZ22" s="1564"/>
      <c r="HA22" s="1564"/>
      <c r="HB22" s="1564"/>
      <c r="HC22" s="1564"/>
      <c r="HD22" s="1564"/>
      <c r="HE22" s="1564"/>
      <c r="HF22" s="1564"/>
      <c r="HG22" s="1564"/>
      <c r="HH22" s="1564"/>
      <c r="HI22" s="1564"/>
      <c r="HJ22" s="1564"/>
      <c r="HK22" s="1564"/>
      <c r="HL22" s="1564"/>
      <c r="HM22" s="1564"/>
      <c r="HN22" s="1564"/>
      <c r="HO22" s="1564"/>
      <c r="HP22" s="1564"/>
      <c r="HQ22" s="1564"/>
      <c r="HR22" s="1564"/>
      <c r="HS22" s="1564"/>
      <c r="HT22" s="1564"/>
      <c r="HU22" s="1564"/>
      <c r="HV22" s="1564"/>
      <c r="HW22" s="1564"/>
      <c r="HX22" s="1564"/>
      <c r="HY22" s="1564"/>
      <c r="HZ22" s="1564"/>
      <c r="IA22" s="1564"/>
      <c r="IB22" s="1564"/>
      <c r="IC22" s="1564"/>
      <c r="ID22" s="1564"/>
      <c r="IE22" s="1564"/>
      <c r="IF22" s="1564"/>
      <c r="IG22" s="1564"/>
      <c r="IH22" s="1564"/>
      <c r="II22" s="1564"/>
      <c r="IJ22" s="1564"/>
      <c r="IK22" s="1564"/>
      <c r="IL22" s="1564"/>
      <c r="IM22" s="1564"/>
      <c r="IN22" s="1564"/>
      <c r="IO22" s="1564"/>
      <c r="IP22" s="1564"/>
      <c r="IQ22" s="1564"/>
      <c r="IR22" s="1564"/>
      <c r="IS22" s="1564"/>
      <c r="IT22" s="1564"/>
      <c r="IU22" s="1564"/>
    </row>
    <row r="23" spans="1:255">
      <c r="A23" s="2312"/>
      <c r="B23" s="2309" t="s">
        <v>268</v>
      </c>
      <c r="C23" s="2309"/>
      <c r="D23" s="2309"/>
      <c r="E23" s="2310"/>
      <c r="F23" s="2709"/>
      <c r="G23" s="2714" t="s">
        <v>4061</v>
      </c>
      <c r="H23" s="2714"/>
      <c r="I23" s="2714"/>
      <c r="J23" s="2714"/>
      <c r="K23" s="2714"/>
      <c r="L23" s="2714"/>
      <c r="M23" s="2711"/>
      <c r="N23" s="2308"/>
      <c r="O23" s="2309" t="s">
        <v>1049</v>
      </c>
      <c r="P23" s="2309"/>
      <c r="Q23" s="2309"/>
      <c r="R23" s="2309"/>
      <c r="S23" s="2311"/>
      <c r="T23" s="1564"/>
      <c r="U23" s="1564"/>
      <c r="V23" s="1564"/>
      <c r="W23" s="1564"/>
      <c r="X23" s="1564"/>
      <c r="Y23" s="1564"/>
      <c r="Z23" s="1564"/>
      <c r="AA23" s="1564"/>
      <c r="AB23" s="1564"/>
      <c r="AC23" s="1564"/>
      <c r="AD23" s="1564"/>
      <c r="AE23" s="1564"/>
      <c r="AF23" s="1564"/>
      <c r="AG23" s="1564"/>
      <c r="AH23" s="1564"/>
      <c r="AI23" s="1564"/>
      <c r="AJ23" s="1564"/>
      <c r="AK23" s="1564"/>
      <c r="AL23" s="1564"/>
      <c r="AM23" s="1564"/>
      <c r="AN23" s="1564"/>
      <c r="AO23" s="1564"/>
      <c r="AP23" s="1564"/>
      <c r="AQ23" s="1564"/>
      <c r="AR23" s="1564"/>
      <c r="AS23" s="1564"/>
      <c r="AT23" s="1564"/>
      <c r="AU23" s="1564"/>
      <c r="AV23" s="1564"/>
      <c r="AW23" s="1564"/>
      <c r="AX23" s="1564"/>
      <c r="AY23" s="1564"/>
      <c r="AZ23" s="1564"/>
      <c r="BA23" s="1564"/>
      <c r="BB23" s="1564"/>
      <c r="BC23" s="1564"/>
      <c r="BD23" s="1564"/>
      <c r="BE23" s="1564"/>
      <c r="BF23" s="1564"/>
      <c r="BG23" s="1564"/>
      <c r="BH23" s="1564"/>
      <c r="BI23" s="1564"/>
      <c r="BJ23" s="1564"/>
      <c r="BK23" s="1564"/>
      <c r="BL23" s="1564"/>
      <c r="BM23" s="1564"/>
      <c r="BN23" s="1564"/>
      <c r="BO23" s="1564"/>
      <c r="BP23" s="1564"/>
      <c r="BQ23" s="1564"/>
      <c r="BR23" s="1564"/>
      <c r="BS23" s="1564"/>
      <c r="BT23" s="1564"/>
      <c r="BU23" s="1564"/>
      <c r="BV23" s="1564"/>
      <c r="BW23" s="1564"/>
      <c r="BX23" s="1564"/>
      <c r="BY23" s="1564"/>
      <c r="BZ23" s="1564"/>
      <c r="CA23" s="1564"/>
      <c r="CB23" s="1564"/>
      <c r="CC23" s="1564"/>
      <c r="CD23" s="1564"/>
      <c r="CE23" s="1564"/>
      <c r="CF23" s="1564"/>
      <c r="CG23" s="1564"/>
      <c r="CH23" s="1564"/>
      <c r="CI23" s="1564"/>
      <c r="CJ23" s="1564"/>
      <c r="CK23" s="1564"/>
      <c r="CL23" s="1564"/>
      <c r="CM23" s="1564"/>
      <c r="CN23" s="1564"/>
      <c r="CO23" s="1564"/>
      <c r="CP23" s="1564"/>
      <c r="CQ23" s="1564"/>
      <c r="CR23" s="1564"/>
      <c r="CS23" s="1564"/>
      <c r="CT23" s="1564"/>
      <c r="CU23" s="1564"/>
      <c r="CV23" s="1564"/>
      <c r="CW23" s="1564"/>
      <c r="CX23" s="1564"/>
      <c r="CY23" s="1564"/>
      <c r="CZ23" s="1564"/>
      <c r="DA23" s="1564"/>
      <c r="DB23" s="1564"/>
      <c r="DC23" s="1564"/>
      <c r="DD23" s="1564"/>
      <c r="DE23" s="1564"/>
      <c r="DF23" s="1564"/>
      <c r="DG23" s="1564"/>
      <c r="DH23" s="1564"/>
      <c r="DI23" s="1564"/>
      <c r="DJ23" s="1564"/>
      <c r="DK23" s="1564"/>
      <c r="DL23" s="1564"/>
      <c r="DM23" s="1564"/>
      <c r="DN23" s="1564"/>
      <c r="DO23" s="1564"/>
      <c r="DP23" s="1564"/>
      <c r="DQ23" s="1564"/>
      <c r="DR23" s="1564"/>
      <c r="DS23" s="1564"/>
      <c r="DT23" s="1564"/>
      <c r="DU23" s="1564"/>
      <c r="DV23" s="1564"/>
      <c r="DW23" s="1564"/>
      <c r="DX23" s="1564"/>
      <c r="DY23" s="1564"/>
      <c r="DZ23" s="1564"/>
      <c r="EA23" s="1564"/>
      <c r="EB23" s="1564"/>
      <c r="EC23" s="1564"/>
      <c r="ED23" s="1564"/>
      <c r="EE23" s="1564"/>
      <c r="EF23" s="1564"/>
      <c r="EG23" s="1564"/>
      <c r="EH23" s="1564"/>
      <c r="EI23" s="1564"/>
      <c r="EJ23" s="1564"/>
      <c r="EK23" s="1564"/>
      <c r="EL23" s="1564"/>
      <c r="EM23" s="1564"/>
      <c r="EN23" s="1564"/>
      <c r="EO23" s="1564"/>
      <c r="EP23" s="1564"/>
      <c r="EQ23" s="1564"/>
      <c r="ER23" s="1564"/>
      <c r="ES23" s="1564"/>
      <c r="ET23" s="1564"/>
      <c r="EU23" s="1564"/>
      <c r="EV23" s="1564"/>
      <c r="EW23" s="1564"/>
      <c r="EX23" s="1564"/>
      <c r="EY23" s="1564"/>
      <c r="EZ23" s="1564"/>
      <c r="FA23" s="1564"/>
      <c r="FB23" s="1564"/>
      <c r="FC23" s="1564"/>
      <c r="FD23" s="1564"/>
      <c r="FE23" s="1564"/>
      <c r="FF23" s="1564"/>
      <c r="FG23" s="1564"/>
      <c r="FH23" s="1564"/>
      <c r="FI23" s="1564"/>
      <c r="FJ23" s="1564"/>
      <c r="FK23" s="1564"/>
      <c r="FL23" s="1564"/>
      <c r="FM23" s="1564"/>
      <c r="FN23" s="1564"/>
      <c r="FO23" s="1564"/>
      <c r="FP23" s="1564"/>
      <c r="FQ23" s="1564"/>
      <c r="FR23" s="1564"/>
      <c r="FS23" s="1564"/>
      <c r="FT23" s="1564"/>
      <c r="FU23" s="1564"/>
      <c r="FV23" s="1564"/>
      <c r="FW23" s="1564"/>
      <c r="FX23" s="1564"/>
      <c r="FY23" s="1564"/>
      <c r="FZ23" s="1564"/>
      <c r="GA23" s="1564"/>
      <c r="GB23" s="1564"/>
      <c r="GC23" s="1564"/>
      <c r="GD23" s="1564"/>
      <c r="GE23" s="1564"/>
      <c r="GF23" s="1564"/>
      <c r="GG23" s="1564"/>
      <c r="GH23" s="1564"/>
      <c r="GI23" s="1564"/>
      <c r="GJ23" s="1564"/>
      <c r="GK23" s="1564"/>
      <c r="GL23" s="1564"/>
      <c r="GM23" s="1564"/>
      <c r="GN23" s="1564"/>
      <c r="GO23" s="1564"/>
      <c r="GP23" s="1564"/>
      <c r="GQ23" s="1564"/>
      <c r="GR23" s="1564"/>
      <c r="GS23" s="1564"/>
      <c r="GT23" s="1564"/>
      <c r="GU23" s="1564"/>
      <c r="GV23" s="1564"/>
      <c r="GW23" s="1564"/>
      <c r="GX23" s="1564"/>
      <c r="GY23" s="1564"/>
      <c r="GZ23" s="1564"/>
      <c r="HA23" s="1564"/>
      <c r="HB23" s="1564"/>
      <c r="HC23" s="1564"/>
      <c r="HD23" s="1564"/>
      <c r="HE23" s="1564"/>
      <c r="HF23" s="1564"/>
      <c r="HG23" s="1564"/>
      <c r="HH23" s="1564"/>
      <c r="HI23" s="1564"/>
      <c r="HJ23" s="1564"/>
      <c r="HK23" s="1564"/>
      <c r="HL23" s="1564"/>
      <c r="HM23" s="1564"/>
      <c r="HN23" s="1564"/>
      <c r="HO23" s="1564"/>
      <c r="HP23" s="1564"/>
      <c r="HQ23" s="1564"/>
      <c r="HR23" s="1564"/>
      <c r="HS23" s="1564"/>
      <c r="HT23" s="1564"/>
      <c r="HU23" s="1564"/>
      <c r="HV23" s="1564"/>
      <c r="HW23" s="1564"/>
      <c r="HX23" s="1564"/>
      <c r="HY23" s="1564"/>
      <c r="HZ23" s="1564"/>
      <c r="IA23" s="1564"/>
      <c r="IB23" s="1564"/>
      <c r="IC23" s="1564"/>
      <c r="ID23" s="1564"/>
      <c r="IE23" s="1564"/>
      <c r="IF23" s="1564"/>
      <c r="IG23" s="1564"/>
      <c r="IH23" s="1564"/>
      <c r="II23" s="1564"/>
      <c r="IJ23" s="1564"/>
      <c r="IK23" s="1564"/>
      <c r="IL23" s="1564"/>
      <c r="IM23" s="1564"/>
      <c r="IN23" s="1564"/>
      <c r="IO23" s="1564"/>
      <c r="IP23" s="1564"/>
      <c r="IQ23" s="1564"/>
      <c r="IR23" s="1564"/>
      <c r="IS23" s="1564"/>
      <c r="IT23" s="1564"/>
      <c r="IU23" s="1564"/>
    </row>
    <row r="24" spans="1:255">
      <c r="A24" s="2312"/>
      <c r="B24" s="2309" t="s">
        <v>1120</v>
      </c>
      <c r="E24" s="2313"/>
      <c r="F24" s="2709"/>
      <c r="G24" s="2714" t="s">
        <v>4062</v>
      </c>
      <c r="H24" s="1941"/>
      <c r="I24" s="1941"/>
      <c r="J24" s="1941"/>
      <c r="K24" s="1941"/>
      <c r="L24" s="1941"/>
      <c r="M24" s="2711"/>
      <c r="N24" s="2308" t="s">
        <v>1052</v>
      </c>
      <c r="O24" s="2309" t="s">
        <v>1053</v>
      </c>
      <c r="P24" s="2309"/>
      <c r="Q24" s="2309"/>
      <c r="R24" s="2309"/>
      <c r="S24" s="2311"/>
      <c r="T24" s="1564"/>
      <c r="U24" s="1564"/>
      <c r="V24" s="1564"/>
      <c r="W24" s="1564"/>
      <c r="X24" s="1564"/>
      <c r="Y24" s="1564"/>
      <c r="Z24" s="1564"/>
      <c r="AA24" s="1564"/>
      <c r="AB24" s="1564"/>
      <c r="AC24" s="1564"/>
      <c r="AD24" s="1564"/>
      <c r="AE24" s="1564"/>
      <c r="AF24" s="1564"/>
      <c r="AG24" s="1564"/>
      <c r="AH24" s="1564"/>
      <c r="AI24" s="1564"/>
      <c r="AJ24" s="1564"/>
      <c r="AK24" s="1564"/>
      <c r="AL24" s="1564"/>
      <c r="AM24" s="1564"/>
      <c r="AN24" s="1564"/>
      <c r="AO24" s="1564"/>
      <c r="AP24" s="1564"/>
      <c r="AQ24" s="1564"/>
      <c r="AR24" s="1564"/>
      <c r="AS24" s="1564"/>
      <c r="AT24" s="1564"/>
      <c r="AU24" s="1564"/>
      <c r="AV24" s="1564"/>
      <c r="AW24" s="1564"/>
      <c r="AX24" s="1564"/>
      <c r="AY24" s="1564"/>
      <c r="AZ24" s="1564"/>
      <c r="BA24" s="1564"/>
      <c r="BB24" s="1564"/>
      <c r="BC24" s="1564"/>
      <c r="BD24" s="1564"/>
      <c r="BE24" s="1564"/>
      <c r="BF24" s="1564"/>
      <c r="BG24" s="1564"/>
      <c r="BH24" s="1564"/>
      <c r="BI24" s="1564"/>
      <c r="BJ24" s="1564"/>
      <c r="BK24" s="1564"/>
      <c r="BL24" s="1564"/>
      <c r="BM24" s="1564"/>
      <c r="BN24" s="1564"/>
      <c r="BO24" s="1564"/>
      <c r="BP24" s="1564"/>
      <c r="BQ24" s="1564"/>
      <c r="BR24" s="1564"/>
      <c r="BS24" s="1564"/>
      <c r="BT24" s="1564"/>
      <c r="BU24" s="1564"/>
      <c r="BV24" s="1564"/>
      <c r="BW24" s="1564"/>
      <c r="BX24" s="1564"/>
      <c r="BY24" s="1564"/>
      <c r="BZ24" s="1564"/>
      <c r="CA24" s="1564"/>
      <c r="CB24" s="1564"/>
      <c r="CC24" s="1564"/>
      <c r="CD24" s="1564"/>
      <c r="CE24" s="1564"/>
      <c r="CF24" s="1564"/>
      <c r="CG24" s="1564"/>
      <c r="CH24" s="1564"/>
      <c r="CI24" s="1564"/>
      <c r="CJ24" s="1564"/>
      <c r="CK24" s="1564"/>
      <c r="CL24" s="1564"/>
      <c r="CM24" s="1564"/>
      <c r="CN24" s="1564"/>
      <c r="CO24" s="1564"/>
      <c r="CP24" s="1564"/>
      <c r="CQ24" s="1564"/>
      <c r="CR24" s="1564"/>
      <c r="CS24" s="1564"/>
      <c r="CT24" s="1564"/>
      <c r="CU24" s="1564"/>
      <c r="CV24" s="1564"/>
      <c r="CW24" s="1564"/>
      <c r="CX24" s="1564"/>
      <c r="CY24" s="1564"/>
      <c r="CZ24" s="1564"/>
      <c r="DA24" s="1564"/>
      <c r="DB24" s="1564"/>
      <c r="DC24" s="1564"/>
      <c r="DD24" s="1564"/>
      <c r="DE24" s="1564"/>
      <c r="DF24" s="1564"/>
      <c r="DG24" s="1564"/>
      <c r="DH24" s="1564"/>
      <c r="DI24" s="1564"/>
      <c r="DJ24" s="1564"/>
      <c r="DK24" s="1564"/>
      <c r="DL24" s="1564"/>
      <c r="DM24" s="1564"/>
      <c r="DN24" s="1564"/>
      <c r="DO24" s="1564"/>
      <c r="DP24" s="1564"/>
      <c r="DQ24" s="1564"/>
      <c r="DR24" s="1564"/>
      <c r="DS24" s="1564"/>
      <c r="DT24" s="1564"/>
      <c r="DU24" s="1564"/>
      <c r="DV24" s="1564"/>
      <c r="DW24" s="1564"/>
      <c r="DX24" s="1564"/>
      <c r="DY24" s="1564"/>
      <c r="DZ24" s="1564"/>
      <c r="EA24" s="1564"/>
      <c r="EB24" s="1564"/>
      <c r="EC24" s="1564"/>
      <c r="ED24" s="1564"/>
      <c r="EE24" s="1564"/>
      <c r="EF24" s="1564"/>
      <c r="EG24" s="1564"/>
      <c r="EH24" s="1564"/>
      <c r="EI24" s="1564"/>
      <c r="EJ24" s="1564"/>
      <c r="EK24" s="1564"/>
      <c r="EL24" s="1564"/>
      <c r="EM24" s="1564"/>
      <c r="EN24" s="1564"/>
      <c r="EO24" s="1564"/>
      <c r="EP24" s="1564"/>
      <c r="EQ24" s="1564"/>
      <c r="ER24" s="1564"/>
      <c r="ES24" s="1564"/>
      <c r="ET24" s="1564"/>
      <c r="EU24" s="1564"/>
      <c r="EV24" s="1564"/>
      <c r="EW24" s="1564"/>
      <c r="EX24" s="1564"/>
      <c r="EY24" s="1564"/>
      <c r="EZ24" s="1564"/>
      <c r="FA24" s="1564"/>
      <c r="FB24" s="1564"/>
      <c r="FC24" s="1564"/>
      <c r="FD24" s="1564"/>
      <c r="FE24" s="1564"/>
      <c r="FF24" s="1564"/>
      <c r="FG24" s="1564"/>
      <c r="FH24" s="1564"/>
      <c r="FI24" s="1564"/>
      <c r="FJ24" s="1564"/>
      <c r="FK24" s="1564"/>
      <c r="FL24" s="1564"/>
      <c r="FM24" s="1564"/>
      <c r="FN24" s="1564"/>
      <c r="FO24" s="1564"/>
      <c r="FP24" s="1564"/>
      <c r="FQ24" s="1564"/>
      <c r="FR24" s="1564"/>
      <c r="FS24" s="1564"/>
      <c r="FT24" s="1564"/>
      <c r="FU24" s="1564"/>
      <c r="FV24" s="1564"/>
      <c r="FW24" s="1564"/>
      <c r="FX24" s="1564"/>
      <c r="FY24" s="1564"/>
      <c r="FZ24" s="1564"/>
      <c r="GA24" s="1564"/>
      <c r="GB24" s="1564"/>
      <c r="GC24" s="1564"/>
      <c r="GD24" s="1564"/>
      <c r="GE24" s="1564"/>
      <c r="GF24" s="1564"/>
      <c r="GG24" s="1564"/>
      <c r="GH24" s="1564"/>
      <c r="GI24" s="1564"/>
      <c r="GJ24" s="1564"/>
      <c r="GK24" s="1564"/>
      <c r="GL24" s="1564"/>
      <c r="GM24" s="1564"/>
      <c r="GN24" s="1564"/>
      <c r="GO24" s="1564"/>
      <c r="GP24" s="1564"/>
      <c r="GQ24" s="1564"/>
      <c r="GR24" s="1564"/>
      <c r="GS24" s="1564"/>
      <c r="GT24" s="1564"/>
      <c r="GU24" s="1564"/>
      <c r="GV24" s="1564"/>
      <c r="GW24" s="1564"/>
      <c r="GX24" s="1564"/>
      <c r="GY24" s="1564"/>
      <c r="GZ24" s="1564"/>
      <c r="HA24" s="1564"/>
      <c r="HB24" s="1564"/>
      <c r="HC24" s="1564"/>
      <c r="HD24" s="1564"/>
      <c r="HE24" s="1564"/>
      <c r="HF24" s="1564"/>
      <c r="HG24" s="1564"/>
      <c r="HH24" s="1564"/>
      <c r="HI24" s="1564"/>
      <c r="HJ24" s="1564"/>
      <c r="HK24" s="1564"/>
      <c r="HL24" s="1564"/>
      <c r="HM24" s="1564"/>
      <c r="HN24" s="1564"/>
      <c r="HO24" s="1564"/>
      <c r="HP24" s="1564"/>
      <c r="HQ24" s="1564"/>
      <c r="HR24" s="1564"/>
      <c r="HS24" s="1564"/>
      <c r="HT24" s="1564"/>
      <c r="HU24" s="1564"/>
      <c r="HV24" s="1564"/>
      <c r="HW24" s="1564"/>
      <c r="HX24" s="1564"/>
      <c r="HY24" s="1564"/>
      <c r="HZ24" s="1564"/>
      <c r="IA24" s="1564"/>
      <c r="IB24" s="1564"/>
      <c r="IC24" s="1564"/>
      <c r="ID24" s="1564"/>
      <c r="IE24" s="1564"/>
      <c r="IF24" s="1564"/>
      <c r="IG24" s="1564"/>
      <c r="IH24" s="1564"/>
      <c r="II24" s="1564"/>
      <c r="IJ24" s="1564"/>
      <c r="IK24" s="1564"/>
      <c r="IL24" s="1564"/>
      <c r="IM24" s="1564"/>
      <c r="IN24" s="1564"/>
      <c r="IO24" s="1564"/>
      <c r="IP24" s="1564"/>
      <c r="IQ24" s="1564"/>
      <c r="IR24" s="1564"/>
      <c r="IS24" s="1564"/>
      <c r="IT24" s="1564"/>
      <c r="IU24" s="1564"/>
    </row>
    <row r="25" spans="1:255">
      <c r="A25" s="2312"/>
      <c r="B25" s="2309" t="s">
        <v>1123</v>
      </c>
      <c r="E25" s="2313"/>
      <c r="F25" s="2709"/>
      <c r="G25" s="2712" t="s">
        <v>4063</v>
      </c>
      <c r="H25" s="2712"/>
      <c r="I25" s="2712"/>
      <c r="J25" s="2712"/>
      <c r="K25" s="2712"/>
      <c r="L25" s="2712"/>
      <c r="M25" s="2711"/>
      <c r="N25" s="2308"/>
      <c r="P25" s="2309"/>
      <c r="Q25" s="2309"/>
      <c r="R25" s="2309"/>
      <c r="S25" s="2311"/>
      <c r="T25" s="1564"/>
      <c r="U25" s="1564"/>
      <c r="V25" s="1564"/>
      <c r="W25" s="1564"/>
      <c r="X25" s="1564"/>
      <c r="Y25" s="1564"/>
      <c r="Z25" s="1564"/>
      <c r="AA25" s="1564"/>
      <c r="AB25" s="1564"/>
      <c r="AC25" s="1564"/>
      <c r="AD25" s="1564"/>
      <c r="AE25" s="1564"/>
      <c r="AF25" s="1564"/>
      <c r="AG25" s="1564"/>
      <c r="AH25" s="1564"/>
      <c r="AI25" s="1564"/>
      <c r="AJ25" s="1564"/>
      <c r="AK25" s="1564"/>
      <c r="AL25" s="1564"/>
      <c r="AM25" s="1564"/>
      <c r="AN25" s="1564"/>
      <c r="AO25" s="1564"/>
      <c r="AP25" s="1564"/>
      <c r="AQ25" s="1564"/>
      <c r="AR25" s="1564"/>
      <c r="AS25" s="1564"/>
      <c r="AT25" s="1564"/>
      <c r="AU25" s="1564"/>
      <c r="AV25" s="1564"/>
      <c r="AW25" s="1564"/>
      <c r="AX25" s="1564"/>
      <c r="AY25" s="1564"/>
      <c r="AZ25" s="1564"/>
      <c r="BA25" s="1564"/>
      <c r="BB25" s="1564"/>
      <c r="BC25" s="1564"/>
      <c r="BD25" s="1564"/>
      <c r="BE25" s="1564"/>
      <c r="BF25" s="1564"/>
      <c r="BG25" s="1564"/>
      <c r="BH25" s="1564"/>
      <c r="BI25" s="1564"/>
      <c r="BJ25" s="1564"/>
      <c r="BK25" s="1564"/>
      <c r="BL25" s="1564"/>
      <c r="BM25" s="1564"/>
      <c r="BN25" s="1564"/>
      <c r="BO25" s="1564"/>
      <c r="BP25" s="1564"/>
      <c r="BQ25" s="1564"/>
      <c r="BR25" s="1564"/>
      <c r="BS25" s="1564"/>
      <c r="BT25" s="1564"/>
      <c r="BU25" s="1564"/>
      <c r="BV25" s="1564"/>
      <c r="BW25" s="1564"/>
      <c r="BX25" s="1564"/>
      <c r="BY25" s="1564"/>
      <c r="BZ25" s="1564"/>
      <c r="CA25" s="1564"/>
      <c r="CB25" s="1564"/>
      <c r="CC25" s="1564"/>
      <c r="CD25" s="1564"/>
      <c r="CE25" s="1564"/>
      <c r="CF25" s="1564"/>
      <c r="CG25" s="1564"/>
      <c r="CH25" s="1564"/>
      <c r="CI25" s="1564"/>
      <c r="CJ25" s="1564"/>
      <c r="CK25" s="1564"/>
      <c r="CL25" s="1564"/>
      <c r="CM25" s="1564"/>
      <c r="CN25" s="1564"/>
      <c r="CO25" s="1564"/>
      <c r="CP25" s="1564"/>
      <c r="CQ25" s="1564"/>
      <c r="CR25" s="1564"/>
      <c r="CS25" s="1564"/>
      <c r="CT25" s="1564"/>
      <c r="CU25" s="1564"/>
      <c r="CV25" s="1564"/>
      <c r="CW25" s="1564"/>
      <c r="CX25" s="1564"/>
      <c r="CY25" s="1564"/>
      <c r="CZ25" s="1564"/>
      <c r="DA25" s="1564"/>
      <c r="DB25" s="1564"/>
      <c r="DC25" s="1564"/>
      <c r="DD25" s="1564"/>
      <c r="DE25" s="1564"/>
      <c r="DF25" s="1564"/>
      <c r="DG25" s="1564"/>
      <c r="DH25" s="1564"/>
      <c r="DI25" s="1564"/>
      <c r="DJ25" s="1564"/>
      <c r="DK25" s="1564"/>
      <c r="DL25" s="1564"/>
      <c r="DM25" s="1564"/>
      <c r="DN25" s="1564"/>
      <c r="DO25" s="1564"/>
      <c r="DP25" s="1564"/>
      <c r="DQ25" s="1564"/>
      <c r="DR25" s="1564"/>
      <c r="DS25" s="1564"/>
      <c r="DT25" s="1564"/>
      <c r="DU25" s="1564"/>
      <c r="DV25" s="1564"/>
      <c r="DW25" s="1564"/>
      <c r="DX25" s="1564"/>
      <c r="DY25" s="1564"/>
      <c r="DZ25" s="1564"/>
      <c r="EA25" s="1564"/>
      <c r="EB25" s="1564"/>
      <c r="EC25" s="1564"/>
      <c r="ED25" s="1564"/>
      <c r="EE25" s="1564"/>
      <c r="EF25" s="1564"/>
      <c r="EG25" s="1564"/>
      <c r="EH25" s="1564"/>
      <c r="EI25" s="1564"/>
      <c r="EJ25" s="1564"/>
      <c r="EK25" s="1564"/>
      <c r="EL25" s="1564"/>
      <c r="EM25" s="1564"/>
      <c r="EN25" s="1564"/>
      <c r="EO25" s="1564"/>
      <c r="EP25" s="1564"/>
      <c r="EQ25" s="1564"/>
      <c r="ER25" s="1564"/>
      <c r="ES25" s="1564"/>
      <c r="ET25" s="1564"/>
      <c r="EU25" s="1564"/>
      <c r="EV25" s="1564"/>
      <c r="EW25" s="1564"/>
      <c r="EX25" s="1564"/>
      <c r="EY25" s="1564"/>
      <c r="EZ25" s="1564"/>
      <c r="FA25" s="1564"/>
      <c r="FB25" s="1564"/>
      <c r="FC25" s="1564"/>
      <c r="FD25" s="1564"/>
      <c r="FE25" s="1564"/>
      <c r="FF25" s="1564"/>
      <c r="FG25" s="1564"/>
      <c r="FH25" s="1564"/>
      <c r="FI25" s="1564"/>
      <c r="FJ25" s="1564"/>
      <c r="FK25" s="1564"/>
      <c r="FL25" s="1564"/>
      <c r="FM25" s="1564"/>
      <c r="FN25" s="1564"/>
      <c r="FO25" s="1564"/>
      <c r="FP25" s="1564"/>
      <c r="FQ25" s="1564"/>
      <c r="FR25" s="1564"/>
      <c r="FS25" s="1564"/>
      <c r="FT25" s="1564"/>
      <c r="FU25" s="1564"/>
      <c r="FV25" s="1564"/>
      <c r="FW25" s="1564"/>
      <c r="FX25" s="1564"/>
      <c r="FY25" s="1564"/>
      <c r="FZ25" s="1564"/>
      <c r="GA25" s="1564"/>
      <c r="GB25" s="1564"/>
      <c r="GC25" s="1564"/>
      <c r="GD25" s="1564"/>
      <c r="GE25" s="1564"/>
      <c r="GF25" s="1564"/>
      <c r="GG25" s="1564"/>
      <c r="GH25" s="1564"/>
      <c r="GI25" s="1564"/>
      <c r="GJ25" s="1564"/>
      <c r="GK25" s="1564"/>
      <c r="GL25" s="1564"/>
      <c r="GM25" s="1564"/>
      <c r="GN25" s="1564"/>
      <c r="GO25" s="1564"/>
      <c r="GP25" s="1564"/>
      <c r="GQ25" s="1564"/>
      <c r="GR25" s="1564"/>
      <c r="GS25" s="1564"/>
      <c r="GT25" s="1564"/>
      <c r="GU25" s="1564"/>
      <c r="GV25" s="1564"/>
      <c r="GW25" s="1564"/>
      <c r="GX25" s="1564"/>
      <c r="GY25" s="1564"/>
      <c r="GZ25" s="1564"/>
      <c r="HA25" s="1564"/>
      <c r="HB25" s="1564"/>
      <c r="HC25" s="1564"/>
      <c r="HD25" s="1564"/>
      <c r="HE25" s="1564"/>
      <c r="HF25" s="1564"/>
      <c r="HG25" s="1564"/>
      <c r="HH25" s="1564"/>
      <c r="HI25" s="1564"/>
      <c r="HJ25" s="1564"/>
      <c r="HK25" s="1564"/>
      <c r="HL25" s="1564"/>
      <c r="HM25" s="1564"/>
      <c r="HN25" s="1564"/>
      <c r="HO25" s="1564"/>
      <c r="HP25" s="1564"/>
      <c r="HQ25" s="1564"/>
      <c r="HR25" s="1564"/>
      <c r="HS25" s="1564"/>
      <c r="HT25" s="1564"/>
      <c r="HU25" s="1564"/>
      <c r="HV25" s="1564"/>
      <c r="HW25" s="1564"/>
      <c r="HX25" s="1564"/>
      <c r="HY25" s="1564"/>
      <c r="HZ25" s="1564"/>
      <c r="IA25" s="1564"/>
      <c r="IB25" s="1564"/>
      <c r="IC25" s="1564"/>
      <c r="ID25" s="1564"/>
      <c r="IE25" s="1564"/>
      <c r="IF25" s="1564"/>
      <c r="IG25" s="1564"/>
      <c r="IH25" s="1564"/>
      <c r="II25" s="1564"/>
      <c r="IJ25" s="1564"/>
      <c r="IK25" s="1564"/>
      <c r="IL25" s="1564"/>
      <c r="IM25" s="1564"/>
      <c r="IN25" s="1564"/>
      <c r="IO25" s="1564"/>
      <c r="IP25" s="1564"/>
      <c r="IQ25" s="1564"/>
      <c r="IR25" s="1564"/>
      <c r="IS25" s="1564"/>
      <c r="IT25" s="1564"/>
      <c r="IU25" s="1564"/>
    </row>
    <row r="26" spans="1:255">
      <c r="A26" s="2312"/>
      <c r="B26" s="2309"/>
      <c r="C26" s="2309"/>
      <c r="D26" s="2309"/>
      <c r="E26" s="2310"/>
      <c r="F26" s="2709"/>
      <c r="G26" s="2712"/>
      <c r="H26" s="2712"/>
      <c r="I26" s="2712"/>
      <c r="J26" s="2712"/>
      <c r="K26" s="2712"/>
      <c r="L26" s="2713"/>
      <c r="M26" s="2711"/>
      <c r="N26" s="2308"/>
      <c r="O26" s="2309"/>
      <c r="P26" s="2309"/>
      <c r="Q26" s="2309"/>
      <c r="R26" s="2309"/>
      <c r="S26" s="2314"/>
      <c r="T26" s="1564"/>
      <c r="U26" s="1564"/>
      <c r="V26" s="1564"/>
      <c r="W26" s="1564"/>
      <c r="X26" s="1564"/>
      <c r="Y26" s="1564"/>
      <c r="Z26" s="1564"/>
      <c r="AA26" s="1564"/>
      <c r="AB26" s="1564"/>
      <c r="AC26" s="1564"/>
      <c r="AD26" s="1564"/>
      <c r="AE26" s="1564"/>
      <c r="AF26" s="1564"/>
      <c r="AG26" s="1564"/>
      <c r="AH26" s="1564"/>
      <c r="AI26" s="1564"/>
      <c r="AJ26" s="1564"/>
      <c r="AK26" s="1564"/>
      <c r="AL26" s="1564"/>
      <c r="AM26" s="1564"/>
      <c r="AN26" s="1564"/>
      <c r="AO26" s="1564"/>
      <c r="AP26" s="1564"/>
      <c r="AQ26" s="1564"/>
      <c r="AR26" s="1564"/>
      <c r="AS26" s="1564"/>
      <c r="AT26" s="1564"/>
      <c r="AU26" s="1564"/>
      <c r="AV26" s="1564"/>
      <c r="AW26" s="1564"/>
      <c r="AX26" s="1564"/>
      <c r="AY26" s="1564"/>
      <c r="AZ26" s="1564"/>
      <c r="BA26" s="1564"/>
      <c r="BB26" s="1564"/>
      <c r="BC26" s="1564"/>
      <c r="BD26" s="1564"/>
      <c r="BE26" s="1564"/>
      <c r="BF26" s="1564"/>
      <c r="BG26" s="1564"/>
      <c r="BH26" s="1564"/>
      <c r="BI26" s="1564"/>
      <c r="BJ26" s="1564"/>
      <c r="BK26" s="1564"/>
      <c r="BL26" s="1564"/>
      <c r="BM26" s="1564"/>
      <c r="BN26" s="1564"/>
      <c r="BO26" s="1564"/>
      <c r="BP26" s="1564"/>
      <c r="BQ26" s="1564"/>
      <c r="BR26" s="1564"/>
      <c r="BS26" s="1564"/>
      <c r="BT26" s="1564"/>
      <c r="BU26" s="1564"/>
      <c r="BV26" s="1564"/>
      <c r="BW26" s="1564"/>
      <c r="BX26" s="1564"/>
      <c r="BY26" s="1564"/>
      <c r="BZ26" s="1564"/>
      <c r="CA26" s="1564"/>
      <c r="CB26" s="1564"/>
      <c r="CC26" s="1564"/>
      <c r="CD26" s="1564"/>
      <c r="CE26" s="1564"/>
      <c r="CF26" s="1564"/>
      <c r="CG26" s="1564"/>
      <c r="CH26" s="1564"/>
      <c r="CI26" s="1564"/>
      <c r="CJ26" s="1564"/>
      <c r="CK26" s="1564"/>
      <c r="CL26" s="1564"/>
      <c r="CM26" s="1564"/>
      <c r="CN26" s="1564"/>
      <c r="CO26" s="1564"/>
      <c r="CP26" s="1564"/>
      <c r="CQ26" s="1564"/>
      <c r="CR26" s="1564"/>
      <c r="CS26" s="1564"/>
      <c r="CT26" s="1564"/>
      <c r="CU26" s="1564"/>
      <c r="CV26" s="1564"/>
      <c r="CW26" s="1564"/>
      <c r="CX26" s="1564"/>
      <c r="CY26" s="1564"/>
      <c r="CZ26" s="1564"/>
      <c r="DA26" s="1564"/>
      <c r="DB26" s="1564"/>
      <c r="DC26" s="1564"/>
      <c r="DD26" s="1564"/>
      <c r="DE26" s="1564"/>
      <c r="DF26" s="1564"/>
      <c r="DG26" s="1564"/>
      <c r="DH26" s="1564"/>
      <c r="DI26" s="1564"/>
      <c r="DJ26" s="1564"/>
      <c r="DK26" s="1564"/>
      <c r="DL26" s="1564"/>
      <c r="DM26" s="1564"/>
      <c r="DN26" s="1564"/>
      <c r="DO26" s="1564"/>
      <c r="DP26" s="1564"/>
      <c r="DQ26" s="1564"/>
      <c r="DR26" s="1564"/>
      <c r="DS26" s="1564"/>
      <c r="DT26" s="1564"/>
      <c r="DU26" s="1564"/>
      <c r="DV26" s="1564"/>
      <c r="DW26" s="1564"/>
      <c r="DX26" s="1564"/>
      <c r="DY26" s="1564"/>
      <c r="DZ26" s="1564"/>
      <c r="EA26" s="1564"/>
      <c r="EB26" s="1564"/>
      <c r="EC26" s="1564"/>
      <c r="ED26" s="1564"/>
      <c r="EE26" s="1564"/>
      <c r="EF26" s="1564"/>
      <c r="EG26" s="1564"/>
      <c r="EH26" s="1564"/>
      <c r="EI26" s="1564"/>
      <c r="EJ26" s="1564"/>
      <c r="EK26" s="1564"/>
      <c r="EL26" s="1564"/>
      <c r="EM26" s="1564"/>
      <c r="EN26" s="1564"/>
      <c r="EO26" s="1564"/>
      <c r="EP26" s="1564"/>
      <c r="EQ26" s="1564"/>
      <c r="ER26" s="1564"/>
      <c r="ES26" s="1564"/>
      <c r="ET26" s="1564"/>
      <c r="EU26" s="1564"/>
      <c r="EV26" s="1564"/>
      <c r="EW26" s="1564"/>
      <c r="EX26" s="1564"/>
      <c r="EY26" s="1564"/>
      <c r="EZ26" s="1564"/>
      <c r="FA26" s="1564"/>
      <c r="FB26" s="1564"/>
      <c r="FC26" s="1564"/>
      <c r="FD26" s="1564"/>
      <c r="FE26" s="1564"/>
      <c r="FF26" s="1564"/>
      <c r="FG26" s="1564"/>
      <c r="FH26" s="1564"/>
      <c r="FI26" s="1564"/>
      <c r="FJ26" s="1564"/>
      <c r="FK26" s="1564"/>
      <c r="FL26" s="1564"/>
      <c r="FM26" s="1564"/>
      <c r="FN26" s="1564"/>
      <c r="FO26" s="1564"/>
      <c r="FP26" s="1564"/>
      <c r="FQ26" s="1564"/>
      <c r="FR26" s="1564"/>
      <c r="FS26" s="1564"/>
      <c r="FT26" s="1564"/>
      <c r="FU26" s="1564"/>
      <c r="FV26" s="1564"/>
      <c r="FW26" s="1564"/>
      <c r="FX26" s="1564"/>
      <c r="FY26" s="1564"/>
      <c r="FZ26" s="1564"/>
      <c r="GA26" s="1564"/>
      <c r="GB26" s="1564"/>
      <c r="GC26" s="1564"/>
      <c r="GD26" s="1564"/>
      <c r="GE26" s="1564"/>
      <c r="GF26" s="1564"/>
      <c r="GG26" s="1564"/>
      <c r="GH26" s="1564"/>
      <c r="GI26" s="1564"/>
      <c r="GJ26" s="1564"/>
      <c r="GK26" s="1564"/>
      <c r="GL26" s="1564"/>
      <c r="GM26" s="1564"/>
      <c r="GN26" s="1564"/>
      <c r="GO26" s="1564"/>
      <c r="GP26" s="1564"/>
      <c r="GQ26" s="1564"/>
      <c r="GR26" s="1564"/>
      <c r="GS26" s="1564"/>
      <c r="GT26" s="1564"/>
      <c r="GU26" s="1564"/>
      <c r="GV26" s="1564"/>
      <c r="GW26" s="1564"/>
      <c r="GX26" s="1564"/>
      <c r="GY26" s="1564"/>
      <c r="GZ26" s="1564"/>
      <c r="HA26" s="1564"/>
      <c r="HB26" s="1564"/>
      <c r="HC26" s="1564"/>
      <c r="HD26" s="1564"/>
      <c r="HE26" s="1564"/>
      <c r="HF26" s="1564"/>
      <c r="HG26" s="1564"/>
      <c r="HH26" s="1564"/>
      <c r="HI26" s="1564"/>
      <c r="HJ26" s="1564"/>
      <c r="HK26" s="1564"/>
      <c r="HL26" s="1564"/>
      <c r="HM26" s="1564"/>
      <c r="HN26" s="1564"/>
      <c r="HO26" s="1564"/>
      <c r="HP26" s="1564"/>
      <c r="HQ26" s="1564"/>
      <c r="HR26" s="1564"/>
      <c r="HS26" s="1564"/>
      <c r="HT26" s="1564"/>
      <c r="HU26" s="1564"/>
      <c r="HV26" s="1564"/>
      <c r="HW26" s="1564"/>
      <c r="HX26" s="1564"/>
      <c r="HY26" s="1564"/>
      <c r="HZ26" s="1564"/>
      <c r="IA26" s="1564"/>
      <c r="IB26" s="1564"/>
      <c r="IC26" s="1564"/>
      <c r="ID26" s="1564"/>
      <c r="IE26" s="1564"/>
      <c r="IF26" s="1564"/>
      <c r="IG26" s="1564"/>
      <c r="IH26" s="1564"/>
      <c r="II26" s="1564"/>
      <c r="IJ26" s="1564"/>
      <c r="IK26" s="1564"/>
      <c r="IL26" s="1564"/>
      <c r="IM26" s="1564"/>
      <c r="IN26" s="1564"/>
      <c r="IO26" s="1564"/>
      <c r="IP26" s="1564"/>
      <c r="IQ26" s="1564"/>
      <c r="IR26" s="1564"/>
      <c r="IS26" s="1564"/>
      <c r="IT26" s="1564"/>
      <c r="IU26" s="1564"/>
    </row>
    <row r="27" spans="1:255">
      <c r="A27" s="2315" t="s">
        <v>1793</v>
      </c>
      <c r="B27" s="2316" t="s">
        <v>1387</v>
      </c>
      <c r="C27" s="2316" t="s">
        <v>1388</v>
      </c>
      <c r="D27" s="2317" t="s">
        <v>1389</v>
      </c>
      <c r="E27" s="2318" t="s">
        <v>1793</v>
      </c>
      <c r="F27" s="3591" t="s">
        <v>1969</v>
      </c>
      <c r="G27" s="3592"/>
      <c r="H27" s="2316"/>
      <c r="I27" s="2316"/>
      <c r="J27" s="2316" t="s">
        <v>1390</v>
      </c>
      <c r="K27" s="2319" t="s">
        <v>1391</v>
      </c>
      <c r="L27" s="2320"/>
      <c r="M27" s="2318"/>
      <c r="N27" s="3580" t="s">
        <v>1392</v>
      </c>
      <c r="O27" s="3581"/>
      <c r="P27" s="3581"/>
      <c r="Q27" s="3581"/>
      <c r="R27" s="3581"/>
      <c r="S27" s="3582"/>
      <c r="T27" s="1564"/>
      <c r="U27" s="1564"/>
      <c r="V27" s="1564"/>
      <c r="W27" s="1564"/>
      <c r="X27" s="1564"/>
      <c r="Y27" s="1564"/>
      <c r="Z27" s="1564"/>
      <c r="AA27" s="1564"/>
      <c r="AB27" s="1564"/>
      <c r="AC27" s="1564"/>
      <c r="AD27" s="1564"/>
      <c r="AE27" s="1564"/>
      <c r="AF27" s="1564"/>
      <c r="AG27" s="1564"/>
      <c r="AH27" s="1564"/>
      <c r="AI27" s="1564"/>
      <c r="AJ27" s="1564"/>
      <c r="AK27" s="1564"/>
      <c r="AL27" s="1564"/>
      <c r="AM27" s="1564"/>
      <c r="AN27" s="1564"/>
      <c r="AO27" s="1564"/>
      <c r="AP27" s="1564"/>
      <c r="AQ27" s="1564"/>
      <c r="AR27" s="1564"/>
      <c r="AS27" s="1564"/>
      <c r="AT27" s="1564"/>
      <c r="AU27" s="1564"/>
      <c r="AV27" s="1564"/>
      <c r="AW27" s="1564"/>
      <c r="AX27" s="1564"/>
      <c r="AY27" s="1564"/>
      <c r="AZ27" s="1564"/>
      <c r="BA27" s="1564"/>
      <c r="BB27" s="1564"/>
      <c r="BC27" s="1564"/>
      <c r="BD27" s="1564"/>
      <c r="BE27" s="1564"/>
      <c r="BF27" s="1564"/>
      <c r="BG27" s="1564"/>
      <c r="BH27" s="1564"/>
      <c r="BI27" s="1564"/>
      <c r="BJ27" s="1564"/>
      <c r="BK27" s="1564"/>
      <c r="BL27" s="1564"/>
      <c r="BM27" s="1564"/>
      <c r="BN27" s="1564"/>
      <c r="BO27" s="1564"/>
      <c r="BP27" s="1564"/>
      <c r="BQ27" s="1564"/>
      <c r="BR27" s="1564"/>
      <c r="BS27" s="1564"/>
      <c r="BT27" s="1564"/>
      <c r="BU27" s="1564"/>
      <c r="BV27" s="1564"/>
      <c r="BW27" s="1564"/>
      <c r="BX27" s="1564"/>
      <c r="BY27" s="1564"/>
      <c r="BZ27" s="1564"/>
      <c r="CA27" s="1564"/>
      <c r="CB27" s="1564"/>
      <c r="CC27" s="1564"/>
      <c r="CD27" s="1564"/>
      <c r="CE27" s="1564"/>
      <c r="CF27" s="1564"/>
      <c r="CG27" s="1564"/>
      <c r="CH27" s="1564"/>
      <c r="CI27" s="1564"/>
      <c r="CJ27" s="1564"/>
      <c r="CK27" s="1564"/>
      <c r="CL27" s="1564"/>
      <c r="CM27" s="1564"/>
      <c r="CN27" s="1564"/>
      <c r="CO27" s="1564"/>
      <c r="CP27" s="1564"/>
      <c r="CQ27" s="1564"/>
      <c r="CR27" s="1564"/>
      <c r="CS27" s="1564"/>
      <c r="CT27" s="1564"/>
      <c r="CU27" s="1564"/>
      <c r="CV27" s="1564"/>
      <c r="CW27" s="1564"/>
      <c r="CX27" s="1564"/>
      <c r="CY27" s="1564"/>
      <c r="CZ27" s="1564"/>
      <c r="DA27" s="1564"/>
      <c r="DB27" s="1564"/>
      <c r="DC27" s="1564"/>
      <c r="DD27" s="1564"/>
      <c r="DE27" s="1564"/>
      <c r="DF27" s="1564"/>
      <c r="DG27" s="1564"/>
      <c r="DH27" s="1564"/>
      <c r="DI27" s="1564"/>
      <c r="DJ27" s="1564"/>
      <c r="DK27" s="1564"/>
      <c r="DL27" s="1564"/>
      <c r="DM27" s="1564"/>
      <c r="DN27" s="1564"/>
      <c r="DO27" s="1564"/>
      <c r="DP27" s="1564"/>
      <c r="DQ27" s="1564"/>
      <c r="DR27" s="1564"/>
      <c r="DS27" s="1564"/>
      <c r="DT27" s="1564"/>
      <c r="DU27" s="1564"/>
      <c r="DV27" s="1564"/>
      <c r="DW27" s="1564"/>
      <c r="DX27" s="1564"/>
      <c r="DY27" s="1564"/>
      <c r="DZ27" s="1564"/>
      <c r="EA27" s="1564"/>
      <c r="EB27" s="1564"/>
      <c r="EC27" s="1564"/>
      <c r="ED27" s="1564"/>
      <c r="EE27" s="1564"/>
      <c r="EF27" s="1564"/>
      <c r="EG27" s="1564"/>
      <c r="EH27" s="1564"/>
      <c r="EI27" s="1564"/>
      <c r="EJ27" s="1564"/>
      <c r="EK27" s="1564"/>
      <c r="EL27" s="1564"/>
      <c r="EM27" s="1564"/>
      <c r="EN27" s="1564"/>
      <c r="EO27" s="1564"/>
      <c r="EP27" s="1564"/>
      <c r="EQ27" s="1564"/>
      <c r="ER27" s="1564"/>
      <c r="ES27" s="1564"/>
      <c r="ET27" s="1564"/>
      <c r="EU27" s="1564"/>
      <c r="EV27" s="1564"/>
      <c r="EW27" s="1564"/>
      <c r="EX27" s="1564"/>
      <c r="EY27" s="1564"/>
      <c r="EZ27" s="1564"/>
      <c r="FA27" s="1564"/>
      <c r="FB27" s="1564"/>
      <c r="FC27" s="1564"/>
      <c r="FD27" s="1564"/>
      <c r="FE27" s="1564"/>
      <c r="FF27" s="1564"/>
      <c r="FG27" s="1564"/>
      <c r="FH27" s="1564"/>
      <c r="FI27" s="1564"/>
      <c r="FJ27" s="1564"/>
      <c r="FK27" s="1564"/>
      <c r="FL27" s="1564"/>
      <c r="FM27" s="1564"/>
      <c r="FN27" s="1564"/>
      <c r="FO27" s="1564"/>
      <c r="FP27" s="1564"/>
      <c r="FQ27" s="1564"/>
      <c r="FR27" s="1564"/>
      <c r="FS27" s="1564"/>
      <c r="FT27" s="1564"/>
      <c r="FU27" s="1564"/>
      <c r="FV27" s="1564"/>
      <c r="FW27" s="1564"/>
      <c r="FX27" s="1564"/>
      <c r="FY27" s="1564"/>
      <c r="FZ27" s="1564"/>
      <c r="GA27" s="1564"/>
      <c r="GB27" s="1564"/>
      <c r="GC27" s="1564"/>
      <c r="GD27" s="1564"/>
      <c r="GE27" s="1564"/>
      <c r="GF27" s="1564"/>
      <c r="GG27" s="1564"/>
      <c r="GH27" s="1564"/>
      <c r="GI27" s="1564"/>
      <c r="GJ27" s="1564"/>
      <c r="GK27" s="1564"/>
      <c r="GL27" s="1564"/>
      <c r="GM27" s="1564"/>
      <c r="GN27" s="1564"/>
      <c r="GO27" s="1564"/>
      <c r="GP27" s="1564"/>
      <c r="GQ27" s="1564"/>
      <c r="GR27" s="1564"/>
      <c r="GS27" s="1564"/>
      <c r="GT27" s="1564"/>
      <c r="GU27" s="1564"/>
      <c r="GV27" s="1564"/>
      <c r="GW27" s="1564"/>
      <c r="GX27" s="1564"/>
      <c r="GY27" s="1564"/>
      <c r="GZ27" s="1564"/>
      <c r="HA27" s="1564"/>
      <c r="HB27" s="1564"/>
      <c r="HC27" s="1564"/>
      <c r="HD27" s="1564"/>
      <c r="HE27" s="1564"/>
      <c r="HF27" s="1564"/>
      <c r="HG27" s="1564"/>
      <c r="HH27" s="1564"/>
      <c r="HI27" s="1564"/>
      <c r="HJ27" s="1564"/>
      <c r="HK27" s="1564"/>
      <c r="HL27" s="1564"/>
      <c r="HM27" s="1564"/>
      <c r="HN27" s="1564"/>
      <c r="HO27" s="1564"/>
      <c r="HP27" s="1564"/>
      <c r="HQ27" s="1564"/>
      <c r="HR27" s="1564"/>
      <c r="HS27" s="1564"/>
      <c r="HT27" s="1564"/>
      <c r="HU27" s="1564"/>
      <c r="HV27" s="1564"/>
      <c r="HW27" s="1564"/>
      <c r="HX27" s="1564"/>
      <c r="HY27" s="1564"/>
      <c r="HZ27" s="1564"/>
      <c r="IA27" s="1564"/>
      <c r="IB27" s="1564"/>
      <c r="IC27" s="1564"/>
      <c r="ID27" s="1564"/>
      <c r="IE27" s="1564"/>
      <c r="IF27" s="1564"/>
      <c r="IG27" s="1564"/>
      <c r="IH27" s="1564"/>
      <c r="II27" s="1564"/>
      <c r="IJ27" s="1564"/>
      <c r="IK27" s="1564"/>
      <c r="IL27" s="1564"/>
      <c r="IM27" s="1564"/>
      <c r="IN27" s="1564"/>
      <c r="IO27" s="1564"/>
      <c r="IP27" s="1564"/>
      <c r="IQ27" s="1564"/>
      <c r="IR27" s="1564"/>
      <c r="IS27" s="1564"/>
      <c r="IT27" s="1564"/>
      <c r="IU27" s="1564"/>
    </row>
    <row r="28" spans="1:255">
      <c r="A28" s="2321"/>
      <c r="B28" s="2322" t="s">
        <v>1393</v>
      </c>
      <c r="C28" s="2322" t="s">
        <v>1393</v>
      </c>
      <c r="D28" s="2322" t="s">
        <v>1393</v>
      </c>
      <c r="E28" s="2323" t="s">
        <v>3596</v>
      </c>
      <c r="F28" s="3585" t="s">
        <v>3597</v>
      </c>
      <c r="G28" s="3586"/>
      <c r="H28" s="2322" t="s">
        <v>1394</v>
      </c>
      <c r="I28" s="2322" t="s">
        <v>1395</v>
      </c>
      <c r="J28" s="2322" t="s">
        <v>1970</v>
      </c>
      <c r="K28" s="2316" t="s">
        <v>3600</v>
      </c>
      <c r="L28" s="2316" t="s">
        <v>3600</v>
      </c>
      <c r="M28" s="2323" t="s">
        <v>1733</v>
      </c>
      <c r="N28" s="3585" t="s">
        <v>3601</v>
      </c>
      <c r="O28" s="3586"/>
      <c r="P28" s="2322" t="s">
        <v>3602</v>
      </c>
      <c r="Q28" s="2322" t="s">
        <v>3603</v>
      </c>
      <c r="R28" s="2322" t="s">
        <v>1396</v>
      </c>
      <c r="S28" s="2324" t="s">
        <v>1733</v>
      </c>
      <c r="T28" s="1564"/>
      <c r="U28" s="1564"/>
      <c r="V28" s="1564"/>
      <c r="W28" s="1564"/>
      <c r="X28" s="1564"/>
      <c r="Y28" s="1564"/>
      <c r="Z28" s="1564"/>
      <c r="AA28" s="1564"/>
      <c r="AB28" s="1564"/>
      <c r="AC28" s="1564"/>
      <c r="AD28" s="1564"/>
      <c r="AE28" s="1564"/>
      <c r="AF28" s="1564"/>
      <c r="AG28" s="1564"/>
      <c r="AH28" s="1564"/>
      <c r="AI28" s="1564"/>
      <c r="AJ28" s="1564"/>
      <c r="AK28" s="1564"/>
      <c r="AL28" s="1564"/>
      <c r="AM28" s="1564"/>
      <c r="AN28" s="1564"/>
      <c r="AO28" s="1564"/>
      <c r="AP28" s="1564"/>
      <c r="AQ28" s="1564"/>
      <c r="AR28" s="1564"/>
      <c r="AS28" s="1564"/>
      <c r="AT28" s="1564"/>
      <c r="AU28" s="1564"/>
      <c r="AV28" s="1564"/>
      <c r="AW28" s="1564"/>
      <c r="AX28" s="1564"/>
      <c r="AY28" s="1564"/>
      <c r="AZ28" s="1564"/>
      <c r="BA28" s="1564"/>
      <c r="BB28" s="1564"/>
      <c r="BC28" s="1564"/>
      <c r="BD28" s="1564"/>
      <c r="BE28" s="1564"/>
      <c r="BF28" s="1564"/>
      <c r="BG28" s="1564"/>
      <c r="BH28" s="1564"/>
      <c r="BI28" s="1564"/>
      <c r="BJ28" s="1564"/>
      <c r="BK28" s="1564"/>
      <c r="BL28" s="1564"/>
      <c r="BM28" s="1564"/>
      <c r="BN28" s="1564"/>
      <c r="BO28" s="1564"/>
      <c r="BP28" s="1564"/>
      <c r="BQ28" s="1564"/>
      <c r="BR28" s="1564"/>
      <c r="BS28" s="1564"/>
      <c r="BT28" s="1564"/>
      <c r="BU28" s="1564"/>
      <c r="BV28" s="1564"/>
      <c r="BW28" s="1564"/>
      <c r="BX28" s="1564"/>
      <c r="BY28" s="1564"/>
      <c r="BZ28" s="1564"/>
      <c r="CA28" s="1564"/>
      <c r="CB28" s="1564"/>
      <c r="CC28" s="1564"/>
      <c r="CD28" s="1564"/>
      <c r="CE28" s="1564"/>
      <c r="CF28" s="1564"/>
      <c r="CG28" s="1564"/>
      <c r="CH28" s="1564"/>
      <c r="CI28" s="1564"/>
      <c r="CJ28" s="1564"/>
      <c r="CK28" s="1564"/>
      <c r="CL28" s="1564"/>
      <c r="CM28" s="1564"/>
      <c r="CN28" s="1564"/>
      <c r="CO28" s="1564"/>
      <c r="CP28" s="1564"/>
      <c r="CQ28" s="1564"/>
      <c r="CR28" s="1564"/>
      <c r="CS28" s="1564"/>
      <c r="CT28" s="1564"/>
      <c r="CU28" s="1564"/>
      <c r="CV28" s="1564"/>
      <c r="CW28" s="1564"/>
      <c r="CX28" s="1564"/>
      <c r="CY28" s="1564"/>
      <c r="CZ28" s="1564"/>
      <c r="DA28" s="1564"/>
      <c r="DB28" s="1564"/>
      <c r="DC28" s="1564"/>
      <c r="DD28" s="1564"/>
      <c r="DE28" s="1564"/>
      <c r="DF28" s="1564"/>
      <c r="DG28" s="1564"/>
      <c r="DH28" s="1564"/>
      <c r="DI28" s="1564"/>
      <c r="DJ28" s="1564"/>
      <c r="DK28" s="1564"/>
      <c r="DL28" s="1564"/>
      <c r="DM28" s="1564"/>
      <c r="DN28" s="1564"/>
      <c r="DO28" s="1564"/>
      <c r="DP28" s="1564"/>
      <c r="DQ28" s="1564"/>
      <c r="DR28" s="1564"/>
      <c r="DS28" s="1564"/>
      <c r="DT28" s="1564"/>
      <c r="DU28" s="1564"/>
      <c r="DV28" s="1564"/>
      <c r="DW28" s="1564"/>
      <c r="DX28" s="1564"/>
      <c r="DY28" s="1564"/>
      <c r="DZ28" s="1564"/>
      <c r="EA28" s="1564"/>
      <c r="EB28" s="1564"/>
      <c r="EC28" s="1564"/>
      <c r="ED28" s="1564"/>
      <c r="EE28" s="1564"/>
      <c r="EF28" s="1564"/>
      <c r="EG28" s="1564"/>
      <c r="EH28" s="1564"/>
      <c r="EI28" s="1564"/>
      <c r="EJ28" s="1564"/>
      <c r="EK28" s="1564"/>
      <c r="EL28" s="1564"/>
      <c r="EM28" s="1564"/>
      <c r="EN28" s="1564"/>
      <c r="EO28" s="1564"/>
      <c r="EP28" s="1564"/>
      <c r="EQ28" s="1564"/>
      <c r="ER28" s="1564"/>
      <c r="ES28" s="1564"/>
      <c r="ET28" s="1564"/>
      <c r="EU28" s="1564"/>
      <c r="EV28" s="1564"/>
      <c r="EW28" s="1564"/>
      <c r="EX28" s="1564"/>
      <c r="EY28" s="1564"/>
      <c r="EZ28" s="1564"/>
      <c r="FA28" s="1564"/>
      <c r="FB28" s="1564"/>
      <c r="FC28" s="1564"/>
      <c r="FD28" s="1564"/>
      <c r="FE28" s="1564"/>
      <c r="FF28" s="1564"/>
      <c r="FG28" s="1564"/>
      <c r="FH28" s="1564"/>
      <c r="FI28" s="1564"/>
      <c r="FJ28" s="1564"/>
      <c r="FK28" s="1564"/>
      <c r="FL28" s="1564"/>
      <c r="FM28" s="1564"/>
      <c r="FN28" s="1564"/>
      <c r="FO28" s="1564"/>
      <c r="FP28" s="1564"/>
      <c r="FQ28" s="1564"/>
      <c r="FR28" s="1564"/>
      <c r="FS28" s="1564"/>
      <c r="FT28" s="1564"/>
      <c r="FU28" s="1564"/>
      <c r="FV28" s="1564"/>
      <c r="FW28" s="1564"/>
      <c r="FX28" s="1564"/>
      <c r="FY28" s="1564"/>
      <c r="FZ28" s="1564"/>
      <c r="GA28" s="1564"/>
      <c r="GB28" s="1564"/>
      <c r="GC28" s="1564"/>
      <c r="GD28" s="1564"/>
      <c r="GE28" s="1564"/>
      <c r="GF28" s="1564"/>
      <c r="GG28" s="1564"/>
      <c r="GH28" s="1564"/>
      <c r="GI28" s="1564"/>
      <c r="GJ28" s="1564"/>
      <c r="GK28" s="1564"/>
      <c r="GL28" s="1564"/>
      <c r="GM28" s="1564"/>
      <c r="GN28" s="1564"/>
      <c r="GO28" s="1564"/>
      <c r="GP28" s="1564"/>
      <c r="GQ28" s="1564"/>
      <c r="GR28" s="1564"/>
      <c r="GS28" s="1564"/>
      <c r="GT28" s="1564"/>
      <c r="GU28" s="1564"/>
      <c r="GV28" s="1564"/>
      <c r="GW28" s="1564"/>
      <c r="GX28" s="1564"/>
      <c r="GY28" s="1564"/>
      <c r="GZ28" s="1564"/>
      <c r="HA28" s="1564"/>
      <c r="HB28" s="1564"/>
      <c r="HC28" s="1564"/>
      <c r="HD28" s="1564"/>
      <c r="HE28" s="1564"/>
      <c r="HF28" s="1564"/>
      <c r="HG28" s="1564"/>
      <c r="HH28" s="1564"/>
      <c r="HI28" s="1564"/>
      <c r="HJ28" s="1564"/>
      <c r="HK28" s="1564"/>
      <c r="HL28" s="1564"/>
      <c r="HM28" s="1564"/>
      <c r="HN28" s="1564"/>
      <c r="HO28" s="1564"/>
      <c r="HP28" s="1564"/>
      <c r="HQ28" s="1564"/>
      <c r="HR28" s="1564"/>
      <c r="HS28" s="1564"/>
      <c r="HT28" s="1564"/>
      <c r="HU28" s="1564"/>
      <c r="HV28" s="1564"/>
      <c r="HW28" s="1564"/>
      <c r="HX28" s="1564"/>
      <c r="HY28" s="1564"/>
      <c r="HZ28" s="1564"/>
      <c r="IA28" s="1564"/>
      <c r="IB28" s="1564"/>
      <c r="IC28" s="1564"/>
      <c r="ID28" s="1564"/>
      <c r="IE28" s="1564"/>
      <c r="IF28" s="1564"/>
      <c r="IG28" s="1564"/>
      <c r="IH28" s="1564"/>
      <c r="II28" s="1564"/>
      <c r="IJ28" s="1564"/>
      <c r="IK28" s="1564"/>
      <c r="IL28" s="1564"/>
      <c r="IM28" s="1564"/>
      <c r="IN28" s="1564"/>
      <c r="IO28" s="1564"/>
      <c r="IP28" s="1564"/>
      <c r="IQ28" s="1564"/>
      <c r="IR28" s="1564"/>
      <c r="IS28" s="1564"/>
      <c r="IT28" s="1564"/>
      <c r="IU28" s="1564"/>
    </row>
    <row r="29" spans="1:255">
      <c r="A29" s="2325" t="s">
        <v>1733</v>
      </c>
      <c r="B29" s="2322" t="s">
        <v>1397</v>
      </c>
      <c r="C29" s="2322" t="s">
        <v>1397</v>
      </c>
      <c r="D29" s="2322" t="s">
        <v>1397</v>
      </c>
      <c r="E29" s="2323" t="s">
        <v>3606</v>
      </c>
      <c r="F29" s="3585" t="s">
        <v>3607</v>
      </c>
      <c r="G29" s="3586"/>
      <c r="H29" s="2322" t="s">
        <v>1398</v>
      </c>
      <c r="I29" s="2322" t="s">
        <v>1398</v>
      </c>
      <c r="J29" s="2322" t="s">
        <v>1399</v>
      </c>
      <c r="K29" s="2322" t="s">
        <v>1400</v>
      </c>
      <c r="L29" s="2322" t="s">
        <v>1977</v>
      </c>
      <c r="M29" s="2323" t="s">
        <v>1736</v>
      </c>
      <c r="N29" s="3585" t="s">
        <v>3612</v>
      </c>
      <c r="O29" s="3586"/>
      <c r="P29" s="2322" t="s">
        <v>3612</v>
      </c>
      <c r="Q29" s="2322" t="s">
        <v>3612</v>
      </c>
      <c r="R29" s="2322" t="s">
        <v>1401</v>
      </c>
      <c r="S29" s="2324" t="s">
        <v>1736</v>
      </c>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1564"/>
      <c r="AO29" s="1564"/>
      <c r="AP29" s="1564"/>
      <c r="AQ29" s="1564"/>
      <c r="AR29" s="1564"/>
      <c r="AS29" s="1564"/>
      <c r="AT29" s="1564"/>
      <c r="AU29" s="1564"/>
      <c r="AV29" s="1564"/>
      <c r="AW29" s="1564"/>
      <c r="AX29" s="1564"/>
      <c r="AY29" s="1564"/>
      <c r="AZ29" s="1564"/>
      <c r="BA29" s="1564"/>
      <c r="BB29" s="1564"/>
      <c r="BC29" s="1564"/>
      <c r="BD29" s="1564"/>
      <c r="BE29" s="1564"/>
      <c r="BF29" s="1564"/>
      <c r="BG29" s="1564"/>
      <c r="BH29" s="1564"/>
      <c r="BI29" s="1564"/>
      <c r="BJ29" s="1564"/>
      <c r="BK29" s="1564"/>
      <c r="BL29" s="1564"/>
      <c r="BM29" s="1564"/>
      <c r="BN29" s="1564"/>
      <c r="BO29" s="1564"/>
      <c r="BP29" s="1564"/>
      <c r="BQ29" s="1564"/>
      <c r="BR29" s="1564"/>
      <c r="BS29" s="1564"/>
      <c r="BT29" s="1564"/>
      <c r="BU29" s="1564"/>
      <c r="BV29" s="1564"/>
      <c r="BW29" s="1564"/>
      <c r="BX29" s="1564"/>
      <c r="BY29" s="1564"/>
      <c r="BZ29" s="1564"/>
      <c r="CA29" s="1564"/>
      <c r="CB29" s="1564"/>
      <c r="CC29" s="1564"/>
      <c r="CD29" s="1564"/>
      <c r="CE29" s="1564"/>
      <c r="CF29" s="1564"/>
      <c r="CG29" s="1564"/>
      <c r="CH29" s="1564"/>
      <c r="CI29" s="1564"/>
      <c r="CJ29" s="1564"/>
      <c r="CK29" s="1564"/>
      <c r="CL29" s="1564"/>
      <c r="CM29" s="1564"/>
      <c r="CN29" s="1564"/>
      <c r="CO29" s="1564"/>
      <c r="CP29" s="1564"/>
      <c r="CQ29" s="1564"/>
      <c r="CR29" s="1564"/>
      <c r="CS29" s="1564"/>
      <c r="CT29" s="1564"/>
      <c r="CU29" s="1564"/>
      <c r="CV29" s="1564"/>
      <c r="CW29" s="1564"/>
      <c r="CX29" s="1564"/>
      <c r="CY29" s="1564"/>
      <c r="CZ29" s="1564"/>
      <c r="DA29" s="1564"/>
      <c r="DB29" s="1564"/>
      <c r="DC29" s="1564"/>
      <c r="DD29" s="1564"/>
      <c r="DE29" s="1564"/>
      <c r="DF29" s="1564"/>
      <c r="DG29" s="1564"/>
      <c r="DH29" s="1564"/>
      <c r="DI29" s="1564"/>
      <c r="DJ29" s="1564"/>
      <c r="DK29" s="1564"/>
      <c r="DL29" s="1564"/>
      <c r="DM29" s="1564"/>
      <c r="DN29" s="1564"/>
      <c r="DO29" s="1564"/>
      <c r="DP29" s="1564"/>
      <c r="DQ29" s="1564"/>
      <c r="DR29" s="1564"/>
      <c r="DS29" s="1564"/>
      <c r="DT29" s="1564"/>
      <c r="DU29" s="1564"/>
      <c r="DV29" s="1564"/>
      <c r="DW29" s="1564"/>
      <c r="DX29" s="1564"/>
      <c r="DY29" s="1564"/>
      <c r="DZ29" s="1564"/>
      <c r="EA29" s="1564"/>
      <c r="EB29" s="1564"/>
      <c r="EC29" s="1564"/>
      <c r="ED29" s="1564"/>
      <c r="EE29" s="1564"/>
      <c r="EF29" s="1564"/>
      <c r="EG29" s="1564"/>
      <c r="EH29" s="1564"/>
      <c r="EI29" s="1564"/>
      <c r="EJ29" s="1564"/>
      <c r="EK29" s="1564"/>
      <c r="EL29" s="1564"/>
      <c r="EM29" s="1564"/>
      <c r="EN29" s="1564"/>
      <c r="EO29" s="1564"/>
      <c r="EP29" s="1564"/>
      <c r="EQ29" s="1564"/>
      <c r="ER29" s="1564"/>
      <c r="ES29" s="1564"/>
      <c r="ET29" s="1564"/>
      <c r="EU29" s="1564"/>
      <c r="EV29" s="1564"/>
      <c r="EW29" s="1564"/>
      <c r="EX29" s="1564"/>
      <c r="EY29" s="1564"/>
      <c r="EZ29" s="1564"/>
      <c r="FA29" s="1564"/>
      <c r="FB29" s="1564"/>
      <c r="FC29" s="1564"/>
      <c r="FD29" s="1564"/>
      <c r="FE29" s="1564"/>
      <c r="FF29" s="1564"/>
      <c r="FG29" s="1564"/>
      <c r="FH29" s="1564"/>
      <c r="FI29" s="1564"/>
      <c r="FJ29" s="1564"/>
      <c r="FK29" s="1564"/>
      <c r="FL29" s="1564"/>
      <c r="FM29" s="1564"/>
      <c r="FN29" s="1564"/>
      <c r="FO29" s="1564"/>
      <c r="FP29" s="1564"/>
      <c r="FQ29" s="1564"/>
      <c r="FR29" s="1564"/>
      <c r="FS29" s="1564"/>
      <c r="FT29" s="1564"/>
      <c r="FU29" s="1564"/>
      <c r="FV29" s="1564"/>
      <c r="FW29" s="1564"/>
      <c r="FX29" s="1564"/>
      <c r="FY29" s="1564"/>
      <c r="FZ29" s="1564"/>
      <c r="GA29" s="1564"/>
      <c r="GB29" s="1564"/>
      <c r="GC29" s="1564"/>
      <c r="GD29" s="1564"/>
      <c r="GE29" s="1564"/>
      <c r="GF29" s="1564"/>
      <c r="GG29" s="1564"/>
      <c r="GH29" s="1564"/>
      <c r="GI29" s="1564"/>
      <c r="GJ29" s="1564"/>
      <c r="GK29" s="1564"/>
      <c r="GL29" s="1564"/>
      <c r="GM29" s="1564"/>
      <c r="GN29" s="1564"/>
      <c r="GO29" s="1564"/>
      <c r="GP29" s="1564"/>
      <c r="GQ29" s="1564"/>
      <c r="GR29" s="1564"/>
      <c r="GS29" s="1564"/>
      <c r="GT29" s="1564"/>
      <c r="GU29" s="1564"/>
      <c r="GV29" s="1564"/>
      <c r="GW29" s="1564"/>
      <c r="GX29" s="1564"/>
      <c r="GY29" s="1564"/>
      <c r="GZ29" s="1564"/>
      <c r="HA29" s="1564"/>
      <c r="HB29" s="1564"/>
      <c r="HC29" s="1564"/>
      <c r="HD29" s="1564"/>
      <c r="HE29" s="1564"/>
      <c r="HF29" s="1564"/>
      <c r="HG29" s="1564"/>
      <c r="HH29" s="1564"/>
      <c r="HI29" s="1564"/>
      <c r="HJ29" s="1564"/>
      <c r="HK29" s="1564"/>
      <c r="HL29" s="1564"/>
      <c r="HM29" s="1564"/>
      <c r="HN29" s="1564"/>
      <c r="HO29" s="1564"/>
      <c r="HP29" s="1564"/>
      <c r="HQ29" s="1564"/>
      <c r="HR29" s="1564"/>
      <c r="HS29" s="1564"/>
      <c r="HT29" s="1564"/>
      <c r="HU29" s="1564"/>
      <c r="HV29" s="1564"/>
      <c r="HW29" s="1564"/>
      <c r="HX29" s="1564"/>
      <c r="HY29" s="1564"/>
      <c r="HZ29" s="1564"/>
      <c r="IA29" s="1564"/>
      <c r="IB29" s="1564"/>
      <c r="IC29" s="1564"/>
      <c r="ID29" s="1564"/>
      <c r="IE29" s="1564"/>
      <c r="IF29" s="1564"/>
      <c r="IG29" s="1564"/>
      <c r="IH29" s="1564"/>
      <c r="II29" s="1564"/>
      <c r="IJ29" s="1564"/>
      <c r="IK29" s="1564"/>
      <c r="IL29" s="1564"/>
      <c r="IM29" s="1564"/>
      <c r="IN29" s="1564"/>
      <c r="IO29" s="1564"/>
      <c r="IP29" s="1564"/>
      <c r="IQ29" s="1564"/>
      <c r="IR29" s="1564"/>
      <c r="IS29" s="1564"/>
      <c r="IT29" s="1564"/>
      <c r="IU29" s="1564"/>
    </row>
    <row r="30" spans="1:255">
      <c r="A30" s="2326" t="s">
        <v>1736</v>
      </c>
      <c r="B30" s="2327" t="s">
        <v>3026</v>
      </c>
      <c r="C30" s="2327" t="s">
        <v>3027</v>
      </c>
      <c r="D30" s="2327" t="s">
        <v>3028</v>
      </c>
      <c r="E30" s="2328" t="s">
        <v>3029</v>
      </c>
      <c r="F30" s="3587" t="s">
        <v>2353</v>
      </c>
      <c r="G30" s="3588"/>
      <c r="H30" s="2327" t="s">
        <v>2354</v>
      </c>
      <c r="I30" s="2327" t="s">
        <v>2355</v>
      </c>
      <c r="J30" s="2327" t="s">
        <v>2356</v>
      </c>
      <c r="K30" s="2327" t="s">
        <v>2357</v>
      </c>
      <c r="L30" s="2327" t="s">
        <v>2358</v>
      </c>
      <c r="M30" s="2328"/>
      <c r="N30" s="3587" t="s">
        <v>2359</v>
      </c>
      <c r="O30" s="3588"/>
      <c r="P30" s="2327" t="s">
        <v>2360</v>
      </c>
      <c r="Q30" s="2327" t="s">
        <v>181</v>
      </c>
      <c r="R30" s="2327" t="s">
        <v>182</v>
      </c>
      <c r="S30" s="2329"/>
      <c r="T30" s="1564"/>
      <c r="U30" s="1564" t="s">
        <v>1793</v>
      </c>
      <c r="V30" s="1564"/>
      <c r="W30" s="1564" t="s">
        <v>1793</v>
      </c>
      <c r="X30" s="1564"/>
      <c r="Y30" s="1564" t="s">
        <v>1793</v>
      </c>
      <c r="Z30" s="1564"/>
      <c r="AA30" s="1564" t="s">
        <v>1793</v>
      </c>
      <c r="AB30" s="1564"/>
      <c r="AC30" s="1564"/>
      <c r="AD30" s="1564"/>
      <c r="AE30" s="1564"/>
      <c r="AF30" s="1564"/>
      <c r="AG30" s="1564"/>
      <c r="AH30" s="1564"/>
      <c r="AI30" s="1564"/>
      <c r="AJ30" s="1564"/>
      <c r="AK30" s="1564"/>
      <c r="AL30" s="1564"/>
      <c r="AM30" s="1564"/>
      <c r="AN30" s="1564"/>
      <c r="AO30" s="1564"/>
      <c r="AP30" s="1564"/>
      <c r="AQ30" s="1564"/>
      <c r="AR30" s="1564"/>
      <c r="AS30" s="1564"/>
      <c r="AT30" s="1564"/>
      <c r="AU30" s="1564"/>
      <c r="AV30" s="1564"/>
      <c r="AW30" s="1564"/>
      <c r="AX30" s="1564"/>
      <c r="AY30" s="1564"/>
      <c r="AZ30" s="1564"/>
      <c r="BA30" s="1564"/>
      <c r="BB30" s="1564"/>
      <c r="BC30" s="1564"/>
      <c r="BD30" s="1564"/>
      <c r="BE30" s="1564"/>
      <c r="BF30" s="1564"/>
      <c r="BG30" s="1564"/>
      <c r="BH30" s="1564"/>
      <c r="BI30" s="1564"/>
      <c r="BJ30" s="1564"/>
      <c r="BK30" s="1564"/>
      <c r="BL30" s="1564"/>
      <c r="BM30" s="1564"/>
      <c r="BN30" s="1564"/>
      <c r="BO30" s="1564"/>
      <c r="BP30" s="1564"/>
      <c r="BQ30" s="1564"/>
      <c r="BR30" s="1564"/>
      <c r="BS30" s="1564"/>
      <c r="BT30" s="1564"/>
      <c r="BU30" s="1564"/>
      <c r="BV30" s="1564"/>
      <c r="BW30" s="1564"/>
      <c r="BX30" s="1564"/>
      <c r="BY30" s="1564"/>
      <c r="BZ30" s="1564"/>
      <c r="CA30" s="1564"/>
      <c r="CB30" s="1564"/>
      <c r="CC30" s="1564"/>
      <c r="CD30" s="1564"/>
      <c r="CE30" s="1564"/>
      <c r="CF30" s="1564"/>
      <c r="CG30" s="1564"/>
      <c r="CH30" s="1564"/>
      <c r="CI30" s="1564"/>
      <c r="CJ30" s="1564"/>
      <c r="CK30" s="1564"/>
      <c r="CL30" s="1564"/>
      <c r="CM30" s="1564"/>
      <c r="CN30" s="1564"/>
      <c r="CO30" s="1564"/>
      <c r="CP30" s="1564"/>
      <c r="CQ30" s="1564"/>
      <c r="CR30" s="1564"/>
      <c r="CS30" s="1564"/>
      <c r="CT30" s="1564"/>
      <c r="CU30" s="1564"/>
      <c r="CV30" s="1564"/>
      <c r="CW30" s="1564"/>
      <c r="CX30" s="1564"/>
      <c r="CY30" s="1564"/>
      <c r="CZ30" s="1564"/>
      <c r="DA30" s="1564"/>
      <c r="DB30" s="1564"/>
      <c r="DC30" s="1564"/>
      <c r="DD30" s="1564"/>
      <c r="DE30" s="1564"/>
      <c r="DF30" s="1564"/>
      <c r="DG30" s="1564"/>
      <c r="DH30" s="1564"/>
      <c r="DI30" s="1564"/>
      <c r="DJ30" s="1564"/>
      <c r="DK30" s="1564"/>
      <c r="DL30" s="1564"/>
      <c r="DM30" s="1564"/>
      <c r="DN30" s="1564"/>
      <c r="DO30" s="1564"/>
      <c r="DP30" s="1564"/>
      <c r="DQ30" s="1564"/>
      <c r="DR30" s="1564"/>
      <c r="DS30" s="1564"/>
      <c r="DT30" s="1564"/>
      <c r="DU30" s="1564"/>
      <c r="DV30" s="1564"/>
      <c r="DW30" s="1564"/>
      <c r="DX30" s="1564"/>
      <c r="DY30" s="1564"/>
      <c r="DZ30" s="1564"/>
      <c r="EA30" s="1564"/>
      <c r="EB30" s="1564"/>
      <c r="EC30" s="1564"/>
      <c r="ED30" s="1564"/>
      <c r="EE30" s="1564"/>
      <c r="EF30" s="1564"/>
      <c r="EG30" s="1564"/>
      <c r="EH30" s="1564"/>
      <c r="EI30" s="1564"/>
      <c r="EJ30" s="1564"/>
      <c r="EK30" s="1564"/>
      <c r="EL30" s="1564"/>
      <c r="EM30" s="1564"/>
      <c r="EN30" s="1564"/>
      <c r="EO30" s="1564"/>
      <c r="EP30" s="1564"/>
      <c r="EQ30" s="1564"/>
      <c r="ER30" s="1564"/>
      <c r="ES30" s="1564"/>
      <c r="ET30" s="1564"/>
      <c r="EU30" s="1564"/>
      <c r="EV30" s="1564"/>
      <c r="EW30" s="1564"/>
      <c r="EX30" s="1564"/>
      <c r="EY30" s="1564"/>
      <c r="EZ30" s="1564"/>
      <c r="FA30" s="1564"/>
      <c r="FB30" s="1564"/>
      <c r="FC30" s="1564"/>
      <c r="FD30" s="1564"/>
      <c r="FE30" s="1564"/>
      <c r="FF30" s="1564"/>
      <c r="FG30" s="1564"/>
      <c r="FH30" s="1564"/>
      <c r="FI30" s="1564"/>
      <c r="FJ30" s="1564"/>
      <c r="FK30" s="1564"/>
      <c r="FL30" s="1564"/>
      <c r="FM30" s="1564"/>
      <c r="FN30" s="1564"/>
      <c r="FO30" s="1564"/>
      <c r="FP30" s="1564"/>
      <c r="FQ30" s="1564"/>
      <c r="FR30" s="1564"/>
      <c r="FS30" s="1564"/>
      <c r="FT30" s="1564"/>
      <c r="FU30" s="1564"/>
      <c r="FV30" s="1564"/>
      <c r="FW30" s="1564"/>
      <c r="FX30" s="1564"/>
      <c r="FY30" s="1564"/>
      <c r="FZ30" s="1564"/>
      <c r="GA30" s="1564"/>
      <c r="GB30" s="1564"/>
      <c r="GC30" s="1564"/>
      <c r="GD30" s="1564"/>
      <c r="GE30" s="1564"/>
      <c r="GF30" s="1564"/>
      <c r="GG30" s="1564"/>
      <c r="GH30" s="1564"/>
      <c r="GI30" s="1564"/>
      <c r="GJ30" s="1564"/>
      <c r="GK30" s="1564"/>
      <c r="GL30" s="1564"/>
      <c r="GM30" s="1564"/>
      <c r="GN30" s="1564"/>
      <c r="GO30" s="1564"/>
      <c r="GP30" s="1564"/>
      <c r="GQ30" s="1564"/>
      <c r="GR30" s="1564"/>
      <c r="GS30" s="1564"/>
      <c r="GT30" s="1564"/>
      <c r="GU30" s="1564"/>
      <c r="GV30" s="1564"/>
      <c r="GW30" s="1564"/>
      <c r="GX30" s="1564"/>
      <c r="GY30" s="1564"/>
      <c r="GZ30" s="1564"/>
      <c r="HA30" s="1564"/>
      <c r="HB30" s="1564"/>
      <c r="HC30" s="1564"/>
      <c r="HD30" s="1564"/>
      <c r="HE30" s="1564"/>
      <c r="HF30" s="1564"/>
      <c r="HG30" s="1564"/>
      <c r="HH30" s="1564"/>
      <c r="HI30" s="1564"/>
      <c r="HJ30" s="1564"/>
      <c r="HK30" s="1564"/>
      <c r="HL30" s="1564"/>
      <c r="HM30" s="1564"/>
      <c r="HN30" s="1564"/>
      <c r="HO30" s="1564"/>
      <c r="HP30" s="1564"/>
      <c r="HQ30" s="1564"/>
      <c r="HR30" s="1564"/>
      <c r="HS30" s="1564"/>
      <c r="HT30" s="1564"/>
      <c r="HU30" s="1564"/>
      <c r="HV30" s="1564"/>
      <c r="HW30" s="1564"/>
      <c r="HX30" s="1564"/>
      <c r="HY30" s="1564"/>
      <c r="HZ30" s="1564"/>
      <c r="IA30" s="1564"/>
      <c r="IB30" s="1564"/>
      <c r="IC30" s="1564"/>
      <c r="ID30" s="1564"/>
      <c r="IE30" s="1564"/>
      <c r="IF30" s="1564"/>
      <c r="IG30" s="1564"/>
      <c r="IH30" s="1564"/>
      <c r="II30" s="1564"/>
      <c r="IJ30" s="1564"/>
      <c r="IK30" s="1564"/>
      <c r="IL30" s="1564"/>
      <c r="IM30" s="1564"/>
      <c r="IN30" s="1564"/>
      <c r="IO30" s="1564"/>
      <c r="IP30" s="1564"/>
      <c r="IQ30" s="1564"/>
      <c r="IR30" s="1564"/>
      <c r="IS30" s="1564"/>
      <c r="IT30" s="1564"/>
      <c r="IU30" s="1564"/>
    </row>
    <row r="31" spans="1:255">
      <c r="A31" s="2175" t="s">
        <v>1402</v>
      </c>
      <c r="B31" s="1546"/>
      <c r="C31" s="1546"/>
      <c r="D31" s="1546"/>
      <c r="E31" s="2307"/>
      <c r="F31" s="3578"/>
      <c r="G31" s="3579"/>
      <c r="H31" s="1546"/>
      <c r="I31" s="1546"/>
      <c r="J31" s="1546"/>
      <c r="K31" s="1873"/>
      <c r="L31" s="1873"/>
      <c r="M31" s="2330">
        <v>1</v>
      </c>
      <c r="N31" s="3578"/>
      <c r="O31" s="3579"/>
      <c r="P31" s="1858"/>
      <c r="Q31" s="1858"/>
      <c r="R31" s="1858">
        <f t="shared" ref="R31:R46" si="0">SUM(O31:Q31)</f>
        <v>0</v>
      </c>
      <c r="S31" s="1547">
        <v>1</v>
      </c>
      <c r="T31" s="1564"/>
      <c r="U31" s="1564"/>
      <c r="V31" s="1564" t="s">
        <v>1793</v>
      </c>
      <c r="W31" s="1564"/>
      <c r="X31" s="1564"/>
      <c r="Y31" s="1564"/>
      <c r="Z31" s="1564"/>
      <c r="AA31" s="1564"/>
      <c r="AB31" s="1564"/>
      <c r="AC31" s="1564"/>
      <c r="AD31" s="1564"/>
      <c r="AE31" s="1564"/>
      <c r="AF31" s="1564"/>
      <c r="AG31" s="1564"/>
      <c r="AH31" s="1564"/>
      <c r="AI31" s="1564"/>
      <c r="AJ31" s="1564"/>
      <c r="AK31" s="1564" t="s">
        <v>1793</v>
      </c>
      <c r="AL31" s="1564"/>
      <c r="AM31" s="1564"/>
      <c r="AN31" s="1564"/>
      <c r="AO31" s="1564"/>
      <c r="AP31" s="1564"/>
      <c r="AQ31" s="1564"/>
      <c r="AR31" s="1564"/>
      <c r="AS31" s="1564"/>
      <c r="AT31" s="1564"/>
      <c r="AU31" s="1564"/>
      <c r="AV31" s="1564"/>
      <c r="AW31" s="1564"/>
      <c r="AX31" s="1564"/>
      <c r="AY31" s="1564"/>
      <c r="AZ31" s="1564"/>
      <c r="BA31" s="1564"/>
      <c r="BB31" s="1564"/>
      <c r="BC31" s="1564"/>
      <c r="BD31" s="1564"/>
      <c r="BE31" s="1564"/>
      <c r="BF31" s="1564"/>
      <c r="BG31" s="1564"/>
      <c r="BH31" s="1564"/>
      <c r="BI31" s="1564"/>
      <c r="BJ31" s="1564"/>
      <c r="BK31" s="1564"/>
      <c r="BL31" s="1564"/>
      <c r="BM31" s="1564"/>
      <c r="BN31" s="1564"/>
      <c r="BO31" s="1564"/>
      <c r="BP31" s="1564"/>
      <c r="BQ31" s="1564"/>
      <c r="BR31" s="1564"/>
      <c r="BS31" s="1564"/>
      <c r="BT31" s="1564"/>
      <c r="BU31" s="1564"/>
      <c r="BV31" s="1564"/>
      <c r="BW31" s="1564"/>
      <c r="BX31" s="1564"/>
      <c r="BY31" s="1564"/>
      <c r="BZ31" s="1564"/>
      <c r="CA31" s="1564"/>
      <c r="CB31" s="1564"/>
      <c r="CC31" s="1564"/>
      <c r="CD31" s="1564"/>
      <c r="CE31" s="1564"/>
      <c r="CF31" s="1564"/>
      <c r="CG31" s="1564"/>
      <c r="CH31" s="1564"/>
      <c r="CI31" s="1564"/>
      <c r="CJ31" s="1564"/>
      <c r="CK31" s="1564"/>
      <c r="CL31" s="1564"/>
      <c r="CM31" s="1564"/>
      <c r="CN31" s="1564"/>
      <c r="CO31" s="1564"/>
      <c r="CP31" s="1564"/>
      <c r="CQ31" s="1564"/>
      <c r="CR31" s="1564"/>
      <c r="CS31" s="1564"/>
      <c r="CT31" s="1564"/>
      <c r="CU31" s="1564"/>
      <c r="CV31" s="1564"/>
      <c r="CW31" s="1564"/>
      <c r="CX31" s="1564"/>
      <c r="CY31" s="1564"/>
      <c r="CZ31" s="1564"/>
      <c r="DA31" s="1564"/>
      <c r="DB31" s="1564"/>
      <c r="DC31" s="1564"/>
      <c r="DD31" s="1564"/>
      <c r="DE31" s="1564"/>
      <c r="DF31" s="1564"/>
      <c r="DG31" s="1564"/>
      <c r="DH31" s="1564"/>
      <c r="DI31" s="1564"/>
      <c r="DJ31" s="1564"/>
      <c r="DK31" s="1564"/>
      <c r="DL31" s="1564"/>
      <c r="DM31" s="1564"/>
      <c r="DN31" s="1564"/>
      <c r="DO31" s="1564"/>
      <c r="DP31" s="1564"/>
      <c r="DQ31" s="1564"/>
      <c r="DR31" s="1564"/>
      <c r="DS31" s="1564"/>
      <c r="DT31" s="1564"/>
      <c r="DU31" s="1564"/>
      <c r="DV31" s="1564"/>
      <c r="DW31" s="1564"/>
      <c r="DX31" s="1564"/>
      <c r="DY31" s="1564"/>
      <c r="DZ31" s="1564"/>
      <c r="EA31" s="1564"/>
      <c r="EB31" s="1564"/>
      <c r="EC31" s="1564"/>
      <c r="ED31" s="1564"/>
      <c r="EE31" s="1564"/>
      <c r="EF31" s="1564"/>
      <c r="EG31" s="1564"/>
      <c r="EH31" s="1564"/>
      <c r="EI31" s="1564"/>
      <c r="EJ31" s="1564"/>
      <c r="EK31" s="1564"/>
      <c r="EL31" s="1564"/>
      <c r="EM31" s="1564"/>
      <c r="EN31" s="1564"/>
      <c r="EO31" s="1564"/>
      <c r="EP31" s="1564"/>
      <c r="EQ31" s="1564"/>
      <c r="ER31" s="1564"/>
      <c r="ES31" s="1564"/>
      <c r="ET31" s="1564"/>
      <c r="EU31" s="1564"/>
      <c r="EV31" s="1564"/>
      <c r="EW31" s="1564"/>
      <c r="EX31" s="1564"/>
      <c r="EY31" s="1564"/>
      <c r="EZ31" s="1564"/>
      <c r="FA31" s="1564"/>
      <c r="FB31" s="1564"/>
      <c r="FC31" s="1564"/>
      <c r="FD31" s="1564"/>
      <c r="FE31" s="1564"/>
      <c r="FF31" s="1564"/>
      <c r="FG31" s="1564"/>
      <c r="FH31" s="1564"/>
      <c r="FI31" s="1564"/>
      <c r="FJ31" s="1564"/>
      <c r="FK31" s="1564"/>
      <c r="FL31" s="1564"/>
      <c r="FM31" s="1564"/>
      <c r="FN31" s="1564"/>
      <c r="FO31" s="1564"/>
      <c r="FP31" s="1564"/>
      <c r="FQ31" s="1564"/>
      <c r="FR31" s="1564"/>
      <c r="FS31" s="1564"/>
      <c r="FT31" s="1564"/>
      <c r="FU31" s="1564"/>
      <c r="FV31" s="1564"/>
      <c r="FW31" s="1564"/>
      <c r="FX31" s="1564"/>
      <c r="FY31" s="1564"/>
      <c r="FZ31" s="1564"/>
      <c r="GA31" s="1564"/>
      <c r="GB31" s="1564"/>
      <c r="GC31" s="1564"/>
      <c r="GD31" s="1564"/>
      <c r="GE31" s="1564"/>
      <c r="GF31" s="1564"/>
      <c r="GG31" s="1564"/>
      <c r="GH31" s="1564"/>
      <c r="GI31" s="1564"/>
      <c r="GJ31" s="1564"/>
      <c r="GK31" s="1564"/>
      <c r="GL31" s="1564"/>
      <c r="GM31" s="1564"/>
      <c r="GN31" s="1564"/>
      <c r="GO31" s="1564"/>
      <c r="GP31" s="1564"/>
      <c r="GQ31" s="1564"/>
      <c r="GR31" s="1564"/>
      <c r="GS31" s="1564"/>
      <c r="GT31" s="1564"/>
      <c r="GU31" s="1564"/>
      <c r="GV31" s="1564"/>
      <c r="GW31" s="1564"/>
      <c r="GX31" s="1564"/>
      <c r="GY31" s="1564"/>
      <c r="GZ31" s="1564"/>
      <c r="HA31" s="1564"/>
      <c r="HB31" s="1564"/>
      <c r="HC31" s="1564"/>
      <c r="HD31" s="1564"/>
      <c r="HE31" s="1564"/>
      <c r="HF31" s="1564"/>
      <c r="HG31" s="1564"/>
      <c r="HH31" s="1564"/>
      <c r="HI31" s="1564"/>
      <c r="HJ31" s="1564"/>
      <c r="HK31" s="1564"/>
      <c r="HL31" s="1564"/>
      <c r="HM31" s="1564"/>
      <c r="HN31" s="1564"/>
      <c r="HO31" s="1564"/>
      <c r="HP31" s="1564"/>
      <c r="HQ31" s="1564"/>
      <c r="HR31" s="1564"/>
      <c r="HS31" s="1564"/>
      <c r="HT31" s="1564"/>
      <c r="HU31" s="1564"/>
      <c r="HV31" s="1564"/>
      <c r="HW31" s="1564"/>
      <c r="HX31" s="1564"/>
      <c r="HY31" s="1564"/>
      <c r="HZ31" s="1564"/>
      <c r="IA31" s="1564"/>
      <c r="IB31" s="1564"/>
      <c r="IC31" s="1564"/>
      <c r="ID31" s="1564"/>
      <c r="IE31" s="1564"/>
      <c r="IF31" s="1564"/>
      <c r="IG31" s="1564"/>
      <c r="IH31" s="1564"/>
      <c r="II31" s="1564"/>
      <c r="IJ31" s="1564"/>
      <c r="IK31" s="1564"/>
      <c r="IL31" s="1564"/>
      <c r="IM31" s="1564"/>
      <c r="IN31" s="1564"/>
      <c r="IO31" s="1564"/>
      <c r="IP31" s="1564"/>
      <c r="IQ31" s="1564"/>
      <c r="IR31" s="1564"/>
      <c r="IS31" s="1564"/>
      <c r="IT31" s="1564"/>
      <c r="IU31" s="1564"/>
    </row>
    <row r="32" spans="1:255">
      <c r="A32" s="2175" t="s">
        <v>1403</v>
      </c>
      <c r="B32" s="1546"/>
      <c r="C32" s="1546"/>
      <c r="D32" s="1546"/>
      <c r="E32" s="2307"/>
      <c r="F32" s="3578"/>
      <c r="G32" s="3579"/>
      <c r="H32" s="1546"/>
      <c r="I32" s="1546"/>
      <c r="J32" s="1546"/>
      <c r="K32" s="1873"/>
      <c r="L32" s="1873"/>
      <c r="M32" s="2330">
        <v>2</v>
      </c>
      <c r="N32" s="3578" t="s">
        <v>1793</v>
      </c>
      <c r="O32" s="3579"/>
      <c r="P32" s="1873"/>
      <c r="Q32" s="1873"/>
      <c r="R32" s="1873">
        <f t="shared" si="0"/>
        <v>0</v>
      </c>
      <c r="S32" s="1547">
        <v>2</v>
      </c>
      <c r="T32" s="1564"/>
      <c r="U32" s="1564"/>
      <c r="V32" s="1564" t="s">
        <v>1793</v>
      </c>
      <c r="W32" s="1564"/>
      <c r="X32" s="1564"/>
      <c r="Y32" s="1564"/>
      <c r="Z32" s="1564"/>
      <c r="AA32" s="1564"/>
      <c r="AB32" s="1564"/>
      <c r="AC32" s="1564"/>
      <c r="AD32" s="1564"/>
      <c r="AE32" s="1564"/>
      <c r="AF32" s="1564"/>
      <c r="AG32" s="1564"/>
      <c r="AH32" s="1564"/>
      <c r="AI32" s="1564"/>
      <c r="AJ32" s="1564"/>
      <c r="AK32" s="1564" t="s">
        <v>1793</v>
      </c>
      <c r="AL32" s="1564"/>
      <c r="AM32" s="1564"/>
      <c r="AN32" s="1564"/>
      <c r="AO32" s="1564"/>
      <c r="AP32" s="1564"/>
      <c r="AQ32" s="1564"/>
      <c r="AR32" s="1564"/>
      <c r="AS32" s="1564"/>
      <c r="AT32" s="1564"/>
      <c r="AU32" s="1564"/>
      <c r="AV32" s="1564"/>
      <c r="AW32" s="1564"/>
      <c r="AX32" s="1564"/>
      <c r="AY32" s="1564"/>
      <c r="AZ32" s="1564"/>
      <c r="BA32" s="1564"/>
      <c r="BB32" s="1564"/>
      <c r="BC32" s="1564"/>
      <c r="BD32" s="1564"/>
      <c r="BE32" s="1564"/>
      <c r="BF32" s="1564"/>
      <c r="BG32" s="1564"/>
      <c r="BH32" s="1564"/>
      <c r="BI32" s="1564"/>
      <c r="BJ32" s="1564"/>
      <c r="BK32" s="1564"/>
      <c r="BL32" s="1564"/>
      <c r="BM32" s="1564"/>
      <c r="BN32" s="1564"/>
      <c r="BO32" s="1564"/>
      <c r="BP32" s="1564"/>
      <c r="BQ32" s="1564"/>
      <c r="BR32" s="1564"/>
      <c r="BS32" s="1564"/>
      <c r="BT32" s="1564"/>
      <c r="BU32" s="1564"/>
      <c r="BV32" s="1564"/>
      <c r="BW32" s="1564"/>
      <c r="BX32" s="1564"/>
      <c r="BY32" s="1564"/>
      <c r="BZ32" s="1564"/>
      <c r="CA32" s="1564"/>
      <c r="CB32" s="1564"/>
      <c r="CC32" s="1564"/>
      <c r="CD32" s="1564"/>
      <c r="CE32" s="1564"/>
      <c r="CF32" s="1564"/>
      <c r="CG32" s="1564"/>
      <c r="CH32" s="1564"/>
      <c r="CI32" s="1564"/>
      <c r="CJ32" s="1564"/>
      <c r="CK32" s="1564"/>
      <c r="CL32" s="1564"/>
      <c r="CM32" s="1564"/>
      <c r="CN32" s="1564"/>
      <c r="CO32" s="1564"/>
      <c r="CP32" s="1564"/>
      <c r="CQ32" s="1564"/>
      <c r="CR32" s="1564"/>
      <c r="CS32" s="1564"/>
      <c r="CT32" s="1564"/>
      <c r="CU32" s="1564"/>
      <c r="CV32" s="1564"/>
      <c r="CW32" s="1564"/>
      <c r="CX32" s="1564"/>
      <c r="CY32" s="1564"/>
      <c r="CZ32" s="1564"/>
      <c r="DA32" s="1564"/>
      <c r="DB32" s="1564"/>
      <c r="DC32" s="1564"/>
      <c r="DD32" s="1564"/>
      <c r="DE32" s="1564"/>
      <c r="DF32" s="1564"/>
      <c r="DG32" s="1564"/>
      <c r="DH32" s="1564"/>
      <c r="DI32" s="1564"/>
      <c r="DJ32" s="1564"/>
      <c r="DK32" s="1564"/>
      <c r="DL32" s="1564"/>
      <c r="DM32" s="1564"/>
      <c r="DN32" s="1564"/>
      <c r="DO32" s="1564"/>
      <c r="DP32" s="1564"/>
      <c r="DQ32" s="1564"/>
      <c r="DR32" s="1564"/>
      <c r="DS32" s="1564"/>
      <c r="DT32" s="1564"/>
      <c r="DU32" s="1564"/>
      <c r="DV32" s="1564"/>
      <c r="DW32" s="1564"/>
      <c r="DX32" s="1564"/>
      <c r="DY32" s="1564"/>
      <c r="DZ32" s="1564"/>
      <c r="EA32" s="1564"/>
      <c r="EB32" s="1564"/>
      <c r="EC32" s="1564"/>
      <c r="ED32" s="1564"/>
      <c r="EE32" s="1564"/>
      <c r="EF32" s="1564"/>
      <c r="EG32" s="1564"/>
      <c r="EH32" s="1564"/>
      <c r="EI32" s="1564"/>
      <c r="EJ32" s="1564"/>
      <c r="EK32" s="1564"/>
      <c r="EL32" s="1564"/>
      <c r="EM32" s="1564"/>
      <c r="EN32" s="1564"/>
      <c r="EO32" s="1564"/>
      <c r="EP32" s="1564"/>
      <c r="EQ32" s="1564"/>
      <c r="ER32" s="1564"/>
      <c r="ES32" s="1564"/>
      <c r="ET32" s="1564"/>
      <c r="EU32" s="1564"/>
      <c r="EV32" s="1564"/>
      <c r="EW32" s="1564"/>
      <c r="EX32" s="1564"/>
      <c r="EY32" s="1564"/>
      <c r="EZ32" s="1564"/>
      <c r="FA32" s="1564"/>
      <c r="FB32" s="1564"/>
      <c r="FC32" s="1564"/>
      <c r="FD32" s="1564"/>
      <c r="FE32" s="1564"/>
      <c r="FF32" s="1564"/>
      <c r="FG32" s="1564"/>
      <c r="FH32" s="1564"/>
      <c r="FI32" s="1564"/>
      <c r="FJ32" s="1564"/>
      <c r="FK32" s="1564"/>
      <c r="FL32" s="1564"/>
      <c r="FM32" s="1564"/>
      <c r="FN32" s="1564"/>
      <c r="FO32" s="1564"/>
      <c r="FP32" s="1564"/>
      <c r="FQ32" s="1564"/>
      <c r="FR32" s="1564"/>
      <c r="FS32" s="1564"/>
      <c r="FT32" s="1564"/>
      <c r="FU32" s="1564"/>
      <c r="FV32" s="1564"/>
      <c r="FW32" s="1564"/>
      <c r="FX32" s="1564"/>
      <c r="FY32" s="1564"/>
      <c r="FZ32" s="1564"/>
      <c r="GA32" s="1564"/>
      <c r="GB32" s="1564"/>
      <c r="GC32" s="1564"/>
      <c r="GD32" s="1564"/>
      <c r="GE32" s="1564"/>
      <c r="GF32" s="1564"/>
      <c r="GG32" s="1564"/>
      <c r="GH32" s="1564"/>
      <c r="GI32" s="1564"/>
      <c r="GJ32" s="1564"/>
      <c r="GK32" s="1564"/>
      <c r="GL32" s="1564"/>
      <c r="GM32" s="1564"/>
      <c r="GN32" s="1564"/>
      <c r="GO32" s="1564"/>
      <c r="GP32" s="1564"/>
      <c r="GQ32" s="1564"/>
      <c r="GR32" s="1564"/>
      <c r="GS32" s="1564"/>
      <c r="GT32" s="1564"/>
      <c r="GU32" s="1564"/>
      <c r="GV32" s="1564"/>
      <c r="GW32" s="1564"/>
      <c r="GX32" s="1564"/>
      <c r="GY32" s="1564"/>
      <c r="GZ32" s="1564"/>
      <c r="HA32" s="1564"/>
      <c r="HB32" s="1564"/>
      <c r="HC32" s="1564"/>
      <c r="HD32" s="1564"/>
      <c r="HE32" s="1564"/>
      <c r="HF32" s="1564"/>
      <c r="HG32" s="1564"/>
      <c r="HH32" s="1564"/>
      <c r="HI32" s="1564"/>
      <c r="HJ32" s="1564"/>
      <c r="HK32" s="1564"/>
      <c r="HL32" s="1564"/>
      <c r="HM32" s="1564"/>
      <c r="HN32" s="1564"/>
      <c r="HO32" s="1564"/>
      <c r="HP32" s="1564"/>
      <c r="HQ32" s="1564"/>
      <c r="HR32" s="1564"/>
      <c r="HS32" s="1564"/>
      <c r="HT32" s="1564"/>
      <c r="HU32" s="1564"/>
      <c r="HV32" s="1564"/>
      <c r="HW32" s="1564"/>
      <c r="HX32" s="1564"/>
      <c r="HY32" s="1564"/>
      <c r="HZ32" s="1564"/>
      <c r="IA32" s="1564"/>
      <c r="IB32" s="1564"/>
      <c r="IC32" s="1564"/>
      <c r="ID32" s="1564"/>
      <c r="IE32" s="1564"/>
      <c r="IF32" s="1564"/>
      <c r="IG32" s="1564"/>
      <c r="IH32" s="1564"/>
      <c r="II32" s="1564"/>
      <c r="IJ32" s="1564"/>
      <c r="IK32" s="1564"/>
      <c r="IL32" s="1564"/>
      <c r="IM32" s="1564"/>
      <c r="IN32" s="1564"/>
      <c r="IO32" s="1564"/>
      <c r="IP32" s="1564"/>
      <c r="IQ32" s="1564"/>
      <c r="IR32" s="1564"/>
      <c r="IS32" s="1564"/>
      <c r="IT32" s="1564"/>
      <c r="IU32" s="1564"/>
    </row>
    <row r="33" spans="1:255">
      <c r="A33" s="2175" t="s">
        <v>1404</v>
      </c>
      <c r="B33" s="1546"/>
      <c r="C33" s="1546"/>
      <c r="D33" s="1546"/>
      <c r="E33" s="2307"/>
      <c r="F33" s="3578"/>
      <c r="G33" s="3579"/>
      <c r="H33" s="1546"/>
      <c r="I33" s="1546"/>
      <c r="J33" s="1546"/>
      <c r="K33" s="1873"/>
      <c r="L33" s="1873"/>
      <c r="M33" s="2330">
        <v>3</v>
      </c>
      <c r="N33" s="3578"/>
      <c r="O33" s="3579"/>
      <c r="P33" s="1873"/>
      <c r="Q33" s="1873"/>
      <c r="R33" s="1873">
        <f t="shared" si="0"/>
        <v>0</v>
      </c>
      <c r="S33" s="1547">
        <v>3</v>
      </c>
      <c r="T33" s="1564"/>
      <c r="U33" s="1564"/>
      <c r="V33" s="1564" t="s">
        <v>1793</v>
      </c>
      <c r="W33" s="1564"/>
      <c r="X33" s="1564"/>
      <c r="Y33" s="1564"/>
      <c r="Z33" s="1564"/>
      <c r="AA33" s="1564"/>
      <c r="AB33" s="1564"/>
      <c r="AC33" s="1564"/>
      <c r="AD33" s="1564"/>
      <c r="AE33" s="1564"/>
      <c r="AF33" s="1564"/>
      <c r="AG33" s="1564"/>
      <c r="AH33" s="1564"/>
      <c r="AI33" s="1564"/>
      <c r="AJ33" s="1564"/>
      <c r="AK33" s="1564" t="s">
        <v>1793</v>
      </c>
      <c r="AL33" s="1564"/>
      <c r="AM33" s="1564"/>
      <c r="AN33" s="1564"/>
      <c r="AO33" s="1564"/>
      <c r="AP33" s="1564"/>
      <c r="AQ33" s="1564"/>
      <c r="AR33" s="1564"/>
      <c r="AS33" s="1564"/>
      <c r="AT33" s="1564"/>
      <c r="AU33" s="1564"/>
      <c r="AV33" s="1564"/>
      <c r="AW33" s="1564"/>
      <c r="AX33" s="1564"/>
      <c r="AY33" s="1564"/>
      <c r="AZ33" s="1564"/>
      <c r="BA33" s="1564"/>
      <c r="BB33" s="1564"/>
      <c r="BC33" s="1564"/>
      <c r="BD33" s="1564"/>
      <c r="BE33" s="1564"/>
      <c r="BF33" s="1564"/>
      <c r="BG33" s="1564"/>
      <c r="BH33" s="1564"/>
      <c r="BI33" s="1564"/>
      <c r="BJ33" s="1564"/>
      <c r="BK33" s="1564"/>
      <c r="BL33" s="1564"/>
      <c r="BM33" s="1564"/>
      <c r="BN33" s="1564"/>
      <c r="BO33" s="1564"/>
      <c r="BP33" s="1564"/>
      <c r="BQ33" s="1564"/>
      <c r="BR33" s="1564"/>
      <c r="BS33" s="1564"/>
      <c r="BT33" s="1564"/>
      <c r="BU33" s="1564"/>
      <c r="BV33" s="1564"/>
      <c r="BW33" s="1564"/>
      <c r="BX33" s="1564"/>
      <c r="BY33" s="1564"/>
      <c r="BZ33" s="1564"/>
      <c r="CA33" s="1564"/>
      <c r="CB33" s="1564"/>
      <c r="CC33" s="1564"/>
      <c r="CD33" s="1564"/>
      <c r="CE33" s="1564"/>
      <c r="CF33" s="1564"/>
      <c r="CG33" s="1564"/>
      <c r="CH33" s="1564"/>
      <c r="CI33" s="1564"/>
      <c r="CJ33" s="1564"/>
      <c r="CK33" s="1564"/>
      <c r="CL33" s="1564"/>
      <c r="CM33" s="1564"/>
      <c r="CN33" s="1564"/>
      <c r="CO33" s="1564"/>
      <c r="CP33" s="1564"/>
      <c r="CQ33" s="1564"/>
      <c r="CR33" s="1564"/>
      <c r="CS33" s="1564"/>
      <c r="CT33" s="1564"/>
      <c r="CU33" s="1564"/>
      <c r="CV33" s="1564"/>
      <c r="CW33" s="1564"/>
      <c r="CX33" s="1564"/>
      <c r="CY33" s="1564"/>
      <c r="CZ33" s="1564"/>
      <c r="DA33" s="1564"/>
      <c r="DB33" s="1564"/>
      <c r="DC33" s="1564"/>
      <c r="DD33" s="1564"/>
      <c r="DE33" s="1564"/>
      <c r="DF33" s="1564"/>
      <c r="DG33" s="1564"/>
      <c r="DH33" s="1564"/>
      <c r="DI33" s="1564"/>
      <c r="DJ33" s="1564"/>
      <c r="DK33" s="1564"/>
      <c r="DL33" s="1564"/>
      <c r="DM33" s="1564"/>
      <c r="DN33" s="1564"/>
      <c r="DO33" s="1564"/>
      <c r="DP33" s="1564"/>
      <c r="DQ33" s="1564"/>
      <c r="DR33" s="1564"/>
      <c r="DS33" s="1564"/>
      <c r="DT33" s="1564"/>
      <c r="DU33" s="1564"/>
      <c r="DV33" s="1564"/>
      <c r="DW33" s="1564"/>
      <c r="DX33" s="1564"/>
      <c r="DY33" s="1564"/>
      <c r="DZ33" s="1564"/>
      <c r="EA33" s="1564"/>
      <c r="EB33" s="1564"/>
      <c r="EC33" s="1564"/>
      <c r="ED33" s="1564"/>
      <c r="EE33" s="1564"/>
      <c r="EF33" s="1564"/>
      <c r="EG33" s="1564"/>
      <c r="EH33" s="1564"/>
      <c r="EI33" s="1564"/>
      <c r="EJ33" s="1564"/>
      <c r="EK33" s="1564"/>
      <c r="EL33" s="1564"/>
      <c r="EM33" s="1564"/>
      <c r="EN33" s="1564"/>
      <c r="EO33" s="1564"/>
      <c r="EP33" s="1564"/>
      <c r="EQ33" s="1564"/>
      <c r="ER33" s="1564"/>
      <c r="ES33" s="1564"/>
      <c r="ET33" s="1564"/>
      <c r="EU33" s="1564"/>
      <c r="EV33" s="1564"/>
      <c r="EW33" s="1564"/>
      <c r="EX33" s="1564"/>
      <c r="EY33" s="1564"/>
      <c r="EZ33" s="1564"/>
      <c r="FA33" s="1564"/>
      <c r="FB33" s="1564"/>
      <c r="FC33" s="1564"/>
      <c r="FD33" s="1564"/>
      <c r="FE33" s="1564"/>
      <c r="FF33" s="1564"/>
      <c r="FG33" s="1564"/>
      <c r="FH33" s="1564"/>
      <c r="FI33" s="1564"/>
      <c r="FJ33" s="1564"/>
      <c r="FK33" s="1564"/>
      <c r="FL33" s="1564"/>
      <c r="FM33" s="1564"/>
      <c r="FN33" s="1564"/>
      <c r="FO33" s="1564"/>
      <c r="FP33" s="1564"/>
      <c r="FQ33" s="1564"/>
      <c r="FR33" s="1564"/>
      <c r="FS33" s="1564"/>
      <c r="FT33" s="1564"/>
      <c r="FU33" s="1564"/>
      <c r="FV33" s="1564"/>
      <c r="FW33" s="1564"/>
      <c r="FX33" s="1564"/>
      <c r="FY33" s="1564"/>
      <c r="FZ33" s="1564"/>
      <c r="GA33" s="1564"/>
      <c r="GB33" s="1564"/>
      <c r="GC33" s="1564"/>
      <c r="GD33" s="1564"/>
      <c r="GE33" s="1564"/>
      <c r="GF33" s="1564"/>
      <c r="GG33" s="1564"/>
      <c r="GH33" s="1564"/>
      <c r="GI33" s="1564"/>
      <c r="GJ33" s="1564"/>
      <c r="GK33" s="1564"/>
      <c r="GL33" s="1564"/>
      <c r="GM33" s="1564"/>
      <c r="GN33" s="1564"/>
      <c r="GO33" s="1564"/>
      <c r="GP33" s="1564"/>
      <c r="GQ33" s="1564"/>
      <c r="GR33" s="1564"/>
      <c r="GS33" s="1564"/>
      <c r="GT33" s="1564"/>
      <c r="GU33" s="1564"/>
      <c r="GV33" s="1564"/>
      <c r="GW33" s="1564"/>
      <c r="GX33" s="1564"/>
      <c r="GY33" s="1564"/>
      <c r="GZ33" s="1564"/>
      <c r="HA33" s="1564"/>
      <c r="HB33" s="1564"/>
      <c r="HC33" s="1564"/>
      <c r="HD33" s="1564"/>
      <c r="HE33" s="1564"/>
      <c r="HF33" s="1564"/>
      <c r="HG33" s="1564"/>
      <c r="HH33" s="1564"/>
      <c r="HI33" s="1564"/>
      <c r="HJ33" s="1564"/>
      <c r="HK33" s="1564"/>
      <c r="HL33" s="1564"/>
      <c r="HM33" s="1564"/>
      <c r="HN33" s="1564"/>
      <c r="HO33" s="1564"/>
      <c r="HP33" s="1564"/>
      <c r="HQ33" s="1564"/>
      <c r="HR33" s="1564"/>
      <c r="HS33" s="1564"/>
      <c r="HT33" s="1564"/>
      <c r="HU33" s="1564"/>
      <c r="HV33" s="1564"/>
      <c r="HW33" s="1564"/>
      <c r="HX33" s="1564"/>
      <c r="HY33" s="1564"/>
      <c r="HZ33" s="1564"/>
      <c r="IA33" s="1564"/>
      <c r="IB33" s="1564"/>
      <c r="IC33" s="1564"/>
      <c r="ID33" s="1564"/>
      <c r="IE33" s="1564"/>
      <c r="IF33" s="1564"/>
      <c r="IG33" s="1564"/>
      <c r="IH33" s="1564"/>
      <c r="II33" s="1564"/>
      <c r="IJ33" s="1564"/>
      <c r="IK33" s="1564"/>
      <c r="IL33" s="1564"/>
      <c r="IM33" s="1564"/>
      <c r="IN33" s="1564"/>
      <c r="IO33" s="1564"/>
      <c r="IP33" s="1564"/>
      <c r="IQ33" s="1564"/>
      <c r="IR33" s="1564"/>
      <c r="IS33" s="1564"/>
      <c r="IT33" s="1564"/>
      <c r="IU33" s="1564"/>
    </row>
    <row r="34" spans="1:255">
      <c r="A34" s="2175" t="s">
        <v>1405</v>
      </c>
      <c r="B34" s="1546"/>
      <c r="C34" s="1546"/>
      <c r="D34" s="1546"/>
      <c r="E34" s="2307"/>
      <c r="F34" s="3578"/>
      <c r="G34" s="3579"/>
      <c r="H34" s="1546"/>
      <c r="I34" s="1546"/>
      <c r="J34" s="1546"/>
      <c r="K34" s="1873"/>
      <c r="L34" s="1873"/>
      <c r="M34" s="2330">
        <v>4</v>
      </c>
      <c r="N34" s="3578"/>
      <c r="O34" s="3579"/>
      <c r="P34" s="1873"/>
      <c r="Q34" s="1873"/>
      <c r="R34" s="1873">
        <f t="shared" si="0"/>
        <v>0</v>
      </c>
      <c r="S34" s="1547">
        <v>4</v>
      </c>
      <c r="T34" s="1564"/>
      <c r="U34" s="1564"/>
      <c r="V34" s="1564" t="s">
        <v>1793</v>
      </c>
      <c r="W34" s="1564"/>
      <c r="X34" s="1564"/>
      <c r="Y34" s="1564"/>
      <c r="Z34" s="1564"/>
      <c r="AA34" s="1564"/>
      <c r="AB34" s="1564"/>
      <c r="AC34" s="1564"/>
      <c r="AD34" s="1564"/>
      <c r="AE34" s="1564"/>
      <c r="AF34" s="1564"/>
      <c r="AG34" s="1564"/>
      <c r="AH34" s="1564"/>
      <c r="AI34" s="1564"/>
      <c r="AJ34" s="1564"/>
      <c r="AK34" s="1564" t="s">
        <v>1793</v>
      </c>
      <c r="AL34" s="1564"/>
      <c r="AM34" s="1564"/>
      <c r="AN34" s="1564"/>
      <c r="AO34" s="1564"/>
      <c r="AP34" s="1564"/>
      <c r="AQ34" s="1564"/>
      <c r="AR34" s="1564"/>
      <c r="AS34" s="1564"/>
      <c r="AT34" s="1564"/>
      <c r="AU34" s="1564"/>
      <c r="AV34" s="1564"/>
      <c r="AW34" s="1564"/>
      <c r="AX34" s="1564"/>
      <c r="AY34" s="1564"/>
      <c r="AZ34" s="1564"/>
      <c r="BA34" s="1564"/>
      <c r="BB34" s="1564"/>
      <c r="BC34" s="1564"/>
      <c r="BD34" s="1564"/>
      <c r="BE34" s="1564"/>
      <c r="BF34" s="1564"/>
      <c r="BG34" s="1564"/>
      <c r="BH34" s="1564"/>
      <c r="BI34" s="1564"/>
      <c r="BJ34" s="1564"/>
      <c r="BK34" s="1564"/>
      <c r="BL34" s="1564"/>
      <c r="BM34" s="1564"/>
      <c r="BN34" s="1564"/>
      <c r="BO34" s="1564"/>
      <c r="BP34" s="1564"/>
      <c r="BQ34" s="1564"/>
      <c r="BR34" s="1564"/>
      <c r="BS34" s="1564"/>
      <c r="BT34" s="1564"/>
      <c r="BU34" s="1564"/>
      <c r="BV34" s="1564"/>
      <c r="BW34" s="1564"/>
      <c r="BX34" s="1564"/>
      <c r="BY34" s="1564"/>
      <c r="BZ34" s="1564"/>
      <c r="CA34" s="1564"/>
      <c r="CB34" s="1564"/>
      <c r="CC34" s="1564"/>
      <c r="CD34" s="1564"/>
      <c r="CE34" s="1564"/>
      <c r="CF34" s="1564"/>
      <c r="CG34" s="1564"/>
      <c r="CH34" s="1564"/>
      <c r="CI34" s="1564"/>
      <c r="CJ34" s="1564"/>
      <c r="CK34" s="1564"/>
      <c r="CL34" s="1564"/>
      <c r="CM34" s="1564"/>
      <c r="CN34" s="1564"/>
      <c r="CO34" s="1564"/>
      <c r="CP34" s="1564"/>
      <c r="CQ34" s="1564"/>
      <c r="CR34" s="1564"/>
      <c r="CS34" s="1564"/>
      <c r="CT34" s="1564"/>
      <c r="CU34" s="1564"/>
      <c r="CV34" s="1564"/>
      <c r="CW34" s="1564"/>
      <c r="CX34" s="1564"/>
      <c r="CY34" s="1564"/>
      <c r="CZ34" s="1564"/>
      <c r="DA34" s="1564"/>
      <c r="DB34" s="1564"/>
      <c r="DC34" s="1564"/>
      <c r="DD34" s="1564"/>
      <c r="DE34" s="1564"/>
      <c r="DF34" s="1564"/>
      <c r="DG34" s="1564"/>
      <c r="DH34" s="1564"/>
      <c r="DI34" s="1564"/>
      <c r="DJ34" s="1564"/>
      <c r="DK34" s="1564"/>
      <c r="DL34" s="1564"/>
      <c r="DM34" s="1564"/>
      <c r="DN34" s="1564"/>
      <c r="DO34" s="1564"/>
      <c r="DP34" s="1564"/>
      <c r="DQ34" s="1564"/>
      <c r="DR34" s="1564"/>
      <c r="DS34" s="1564"/>
      <c r="DT34" s="1564"/>
      <c r="DU34" s="1564"/>
      <c r="DV34" s="1564"/>
      <c r="DW34" s="1564"/>
      <c r="DX34" s="1564"/>
      <c r="DY34" s="1564"/>
      <c r="DZ34" s="1564"/>
      <c r="EA34" s="1564"/>
      <c r="EB34" s="1564"/>
      <c r="EC34" s="1564"/>
      <c r="ED34" s="1564"/>
      <c r="EE34" s="1564"/>
      <c r="EF34" s="1564"/>
      <c r="EG34" s="1564"/>
      <c r="EH34" s="1564"/>
      <c r="EI34" s="1564"/>
      <c r="EJ34" s="1564"/>
      <c r="EK34" s="1564"/>
      <c r="EL34" s="1564"/>
      <c r="EM34" s="1564"/>
      <c r="EN34" s="1564"/>
      <c r="EO34" s="1564"/>
      <c r="EP34" s="1564"/>
      <c r="EQ34" s="1564"/>
      <c r="ER34" s="1564"/>
      <c r="ES34" s="1564"/>
      <c r="ET34" s="1564"/>
      <c r="EU34" s="1564"/>
      <c r="EV34" s="1564"/>
      <c r="EW34" s="1564"/>
      <c r="EX34" s="1564"/>
      <c r="EY34" s="1564"/>
      <c r="EZ34" s="1564"/>
      <c r="FA34" s="1564"/>
      <c r="FB34" s="1564"/>
      <c r="FC34" s="1564"/>
      <c r="FD34" s="1564"/>
      <c r="FE34" s="1564"/>
      <c r="FF34" s="1564"/>
      <c r="FG34" s="1564"/>
      <c r="FH34" s="1564"/>
      <c r="FI34" s="1564"/>
      <c r="FJ34" s="1564"/>
      <c r="FK34" s="1564"/>
      <c r="FL34" s="1564"/>
      <c r="FM34" s="1564"/>
      <c r="FN34" s="1564"/>
      <c r="FO34" s="1564"/>
      <c r="FP34" s="1564"/>
      <c r="FQ34" s="1564"/>
      <c r="FR34" s="1564"/>
      <c r="FS34" s="1564"/>
      <c r="FT34" s="1564"/>
      <c r="FU34" s="1564"/>
      <c r="FV34" s="1564"/>
      <c r="FW34" s="1564"/>
      <c r="FX34" s="1564"/>
      <c r="FY34" s="1564"/>
      <c r="FZ34" s="1564"/>
      <c r="GA34" s="1564"/>
      <c r="GB34" s="1564"/>
      <c r="GC34" s="1564"/>
      <c r="GD34" s="1564"/>
      <c r="GE34" s="1564"/>
      <c r="GF34" s="1564"/>
      <c r="GG34" s="1564"/>
      <c r="GH34" s="1564"/>
      <c r="GI34" s="1564"/>
      <c r="GJ34" s="1564"/>
      <c r="GK34" s="1564"/>
      <c r="GL34" s="1564"/>
      <c r="GM34" s="1564"/>
      <c r="GN34" s="1564"/>
      <c r="GO34" s="1564"/>
      <c r="GP34" s="1564"/>
      <c r="GQ34" s="1564"/>
      <c r="GR34" s="1564"/>
      <c r="GS34" s="1564"/>
      <c r="GT34" s="1564"/>
      <c r="GU34" s="1564"/>
      <c r="GV34" s="1564"/>
      <c r="GW34" s="1564"/>
      <c r="GX34" s="1564"/>
      <c r="GY34" s="1564"/>
      <c r="GZ34" s="1564"/>
      <c r="HA34" s="1564"/>
      <c r="HB34" s="1564"/>
      <c r="HC34" s="1564"/>
      <c r="HD34" s="1564"/>
      <c r="HE34" s="1564"/>
      <c r="HF34" s="1564"/>
      <c r="HG34" s="1564"/>
      <c r="HH34" s="1564"/>
      <c r="HI34" s="1564"/>
      <c r="HJ34" s="1564"/>
      <c r="HK34" s="1564"/>
      <c r="HL34" s="1564"/>
      <c r="HM34" s="1564"/>
      <c r="HN34" s="1564"/>
      <c r="HO34" s="1564"/>
      <c r="HP34" s="1564"/>
      <c r="HQ34" s="1564"/>
      <c r="HR34" s="1564"/>
      <c r="HS34" s="1564"/>
      <c r="HT34" s="1564"/>
      <c r="HU34" s="1564"/>
      <c r="HV34" s="1564"/>
      <c r="HW34" s="1564"/>
      <c r="HX34" s="1564"/>
      <c r="HY34" s="1564"/>
      <c r="HZ34" s="1564"/>
      <c r="IA34" s="1564"/>
      <c r="IB34" s="1564"/>
      <c r="IC34" s="1564"/>
      <c r="ID34" s="1564"/>
      <c r="IE34" s="1564"/>
      <c r="IF34" s="1564"/>
      <c r="IG34" s="1564"/>
      <c r="IH34" s="1564"/>
      <c r="II34" s="1564"/>
      <c r="IJ34" s="1564"/>
      <c r="IK34" s="1564"/>
      <c r="IL34" s="1564"/>
      <c r="IM34" s="1564"/>
      <c r="IN34" s="1564"/>
      <c r="IO34" s="1564"/>
      <c r="IP34" s="1564"/>
      <c r="IQ34" s="1564"/>
      <c r="IR34" s="1564"/>
      <c r="IS34" s="1564"/>
      <c r="IT34" s="1564"/>
      <c r="IU34" s="1564"/>
    </row>
    <row r="35" spans="1:255">
      <c r="A35" s="2175" t="s">
        <v>1406</v>
      </c>
      <c r="B35" s="1546"/>
      <c r="C35" s="1546"/>
      <c r="D35" s="1546"/>
      <c r="E35" s="2307"/>
      <c r="F35" s="3578"/>
      <c r="G35" s="3579"/>
      <c r="H35" s="1546"/>
      <c r="I35" s="1546"/>
      <c r="J35" s="1546"/>
      <c r="K35" s="1873"/>
      <c r="L35" s="1873"/>
      <c r="M35" s="2330">
        <v>5</v>
      </c>
      <c r="N35" s="3578"/>
      <c r="O35" s="3579"/>
      <c r="P35" s="1873"/>
      <c r="Q35" s="1873"/>
      <c r="R35" s="1873">
        <f t="shared" si="0"/>
        <v>0</v>
      </c>
      <c r="S35" s="1547">
        <v>5</v>
      </c>
      <c r="T35" s="1564"/>
      <c r="U35" s="1564"/>
      <c r="V35" s="1564" t="s">
        <v>1793</v>
      </c>
      <c r="W35" s="1564"/>
      <c r="X35" s="1564"/>
      <c r="Y35" s="1564"/>
      <c r="Z35" s="1564"/>
      <c r="AA35" s="1564"/>
      <c r="AB35" s="1564"/>
      <c r="AC35" s="1564"/>
      <c r="AD35" s="1564"/>
      <c r="AE35" s="1564"/>
      <c r="AF35" s="1564"/>
      <c r="AG35" s="1564"/>
      <c r="AH35" s="1564"/>
      <c r="AI35" s="1564"/>
      <c r="AJ35" s="1564"/>
      <c r="AK35" s="1564" t="s">
        <v>1793</v>
      </c>
      <c r="AL35" s="1564"/>
      <c r="AM35" s="1564"/>
      <c r="AN35" s="1564"/>
      <c r="AO35" s="1564"/>
      <c r="AP35" s="1564"/>
      <c r="AQ35" s="1564"/>
      <c r="AR35" s="1564"/>
      <c r="AS35" s="1564"/>
      <c r="AT35" s="1564"/>
      <c r="AU35" s="1564"/>
      <c r="AV35" s="1564"/>
      <c r="AW35" s="1564"/>
      <c r="AX35" s="1564"/>
      <c r="AY35" s="1564"/>
      <c r="AZ35" s="1564"/>
      <c r="BA35" s="1564"/>
      <c r="BB35" s="1564"/>
      <c r="BC35" s="1564"/>
      <c r="BD35" s="1564"/>
      <c r="BE35" s="1564"/>
      <c r="BF35" s="1564"/>
      <c r="BG35" s="1564"/>
      <c r="BH35" s="1564"/>
      <c r="BI35" s="1564"/>
      <c r="BJ35" s="1564"/>
      <c r="BK35" s="1564"/>
      <c r="BL35" s="1564"/>
      <c r="BM35" s="1564"/>
      <c r="BN35" s="1564"/>
      <c r="BO35" s="1564"/>
      <c r="BP35" s="1564"/>
      <c r="BQ35" s="1564"/>
      <c r="BR35" s="1564"/>
      <c r="BS35" s="1564"/>
      <c r="BT35" s="1564"/>
      <c r="BU35" s="1564"/>
      <c r="BV35" s="1564"/>
      <c r="BW35" s="1564"/>
      <c r="BX35" s="1564"/>
      <c r="BY35" s="1564"/>
      <c r="BZ35" s="1564"/>
      <c r="CA35" s="1564"/>
      <c r="CB35" s="1564"/>
      <c r="CC35" s="1564"/>
      <c r="CD35" s="1564"/>
      <c r="CE35" s="1564"/>
      <c r="CF35" s="1564"/>
      <c r="CG35" s="1564"/>
      <c r="CH35" s="1564"/>
      <c r="CI35" s="1564"/>
      <c r="CJ35" s="1564"/>
      <c r="CK35" s="1564"/>
      <c r="CL35" s="1564"/>
      <c r="CM35" s="1564"/>
      <c r="CN35" s="1564"/>
      <c r="CO35" s="1564"/>
      <c r="CP35" s="1564"/>
      <c r="CQ35" s="1564"/>
      <c r="CR35" s="1564"/>
      <c r="CS35" s="1564"/>
      <c r="CT35" s="1564"/>
      <c r="CU35" s="1564"/>
      <c r="CV35" s="1564"/>
      <c r="CW35" s="1564"/>
      <c r="CX35" s="1564"/>
      <c r="CY35" s="1564"/>
      <c r="CZ35" s="1564"/>
      <c r="DA35" s="1564"/>
      <c r="DB35" s="1564"/>
      <c r="DC35" s="1564"/>
      <c r="DD35" s="1564"/>
      <c r="DE35" s="1564"/>
      <c r="DF35" s="1564"/>
      <c r="DG35" s="1564"/>
      <c r="DH35" s="1564"/>
      <c r="DI35" s="1564"/>
      <c r="DJ35" s="1564"/>
      <c r="DK35" s="1564"/>
      <c r="DL35" s="1564"/>
      <c r="DM35" s="1564"/>
      <c r="DN35" s="1564"/>
      <c r="DO35" s="1564"/>
      <c r="DP35" s="1564"/>
      <c r="DQ35" s="1564"/>
      <c r="DR35" s="1564"/>
      <c r="DS35" s="1564"/>
      <c r="DT35" s="1564"/>
      <c r="DU35" s="1564"/>
      <c r="DV35" s="1564"/>
      <c r="DW35" s="1564"/>
      <c r="DX35" s="1564"/>
      <c r="DY35" s="1564"/>
      <c r="DZ35" s="1564"/>
      <c r="EA35" s="1564"/>
      <c r="EB35" s="1564"/>
      <c r="EC35" s="1564"/>
      <c r="ED35" s="1564"/>
      <c r="EE35" s="1564"/>
      <c r="EF35" s="1564"/>
      <c r="EG35" s="1564"/>
      <c r="EH35" s="1564"/>
      <c r="EI35" s="1564"/>
      <c r="EJ35" s="1564"/>
      <c r="EK35" s="1564"/>
      <c r="EL35" s="1564"/>
      <c r="EM35" s="1564"/>
      <c r="EN35" s="1564"/>
      <c r="EO35" s="1564"/>
      <c r="EP35" s="1564"/>
      <c r="EQ35" s="1564"/>
      <c r="ER35" s="1564"/>
      <c r="ES35" s="1564"/>
      <c r="ET35" s="1564"/>
      <c r="EU35" s="1564"/>
      <c r="EV35" s="1564"/>
      <c r="EW35" s="1564"/>
      <c r="EX35" s="1564"/>
      <c r="EY35" s="1564"/>
      <c r="EZ35" s="1564"/>
      <c r="FA35" s="1564"/>
      <c r="FB35" s="1564"/>
      <c r="FC35" s="1564"/>
      <c r="FD35" s="1564"/>
      <c r="FE35" s="1564"/>
      <c r="FF35" s="1564"/>
      <c r="FG35" s="1564"/>
      <c r="FH35" s="1564"/>
      <c r="FI35" s="1564"/>
      <c r="FJ35" s="1564"/>
      <c r="FK35" s="1564"/>
      <c r="FL35" s="1564"/>
      <c r="FM35" s="1564"/>
      <c r="FN35" s="1564"/>
      <c r="FO35" s="1564"/>
      <c r="FP35" s="1564"/>
      <c r="FQ35" s="1564"/>
      <c r="FR35" s="1564"/>
      <c r="FS35" s="1564"/>
      <c r="FT35" s="1564"/>
      <c r="FU35" s="1564"/>
      <c r="FV35" s="1564"/>
      <c r="FW35" s="1564"/>
      <c r="FX35" s="1564"/>
      <c r="FY35" s="1564"/>
      <c r="FZ35" s="1564"/>
      <c r="GA35" s="1564"/>
      <c r="GB35" s="1564"/>
      <c r="GC35" s="1564"/>
      <c r="GD35" s="1564"/>
      <c r="GE35" s="1564"/>
      <c r="GF35" s="1564"/>
      <c r="GG35" s="1564"/>
      <c r="GH35" s="1564"/>
      <c r="GI35" s="1564"/>
      <c r="GJ35" s="1564"/>
      <c r="GK35" s="1564"/>
      <c r="GL35" s="1564"/>
      <c r="GM35" s="1564"/>
      <c r="GN35" s="1564"/>
      <c r="GO35" s="1564"/>
      <c r="GP35" s="1564"/>
      <c r="GQ35" s="1564"/>
      <c r="GR35" s="1564"/>
      <c r="GS35" s="1564"/>
      <c r="GT35" s="1564"/>
      <c r="GU35" s="1564"/>
      <c r="GV35" s="1564"/>
      <c r="GW35" s="1564"/>
      <c r="GX35" s="1564"/>
      <c r="GY35" s="1564"/>
      <c r="GZ35" s="1564"/>
      <c r="HA35" s="1564"/>
      <c r="HB35" s="1564"/>
      <c r="HC35" s="1564"/>
      <c r="HD35" s="1564"/>
      <c r="HE35" s="1564"/>
      <c r="HF35" s="1564"/>
      <c r="HG35" s="1564"/>
      <c r="HH35" s="1564"/>
      <c r="HI35" s="1564"/>
      <c r="HJ35" s="1564"/>
      <c r="HK35" s="1564"/>
      <c r="HL35" s="1564"/>
      <c r="HM35" s="1564"/>
      <c r="HN35" s="1564"/>
      <c r="HO35" s="1564"/>
      <c r="HP35" s="1564"/>
      <c r="HQ35" s="1564"/>
      <c r="HR35" s="1564"/>
      <c r="HS35" s="1564"/>
      <c r="HT35" s="1564"/>
      <c r="HU35" s="1564"/>
      <c r="HV35" s="1564"/>
      <c r="HW35" s="1564"/>
      <c r="HX35" s="1564"/>
      <c r="HY35" s="1564"/>
      <c r="HZ35" s="1564"/>
      <c r="IA35" s="1564"/>
      <c r="IB35" s="1564"/>
      <c r="IC35" s="1564"/>
      <c r="ID35" s="1564"/>
      <c r="IE35" s="1564"/>
      <c r="IF35" s="1564"/>
      <c r="IG35" s="1564"/>
      <c r="IH35" s="1564"/>
      <c r="II35" s="1564"/>
      <c r="IJ35" s="1564"/>
      <c r="IK35" s="1564"/>
      <c r="IL35" s="1564"/>
      <c r="IM35" s="1564"/>
      <c r="IN35" s="1564"/>
      <c r="IO35" s="1564"/>
      <c r="IP35" s="1564"/>
      <c r="IQ35" s="1564"/>
      <c r="IR35" s="1564"/>
      <c r="IS35" s="1564"/>
      <c r="IT35" s="1564"/>
      <c r="IU35" s="1564"/>
    </row>
    <row r="36" spans="1:255">
      <c r="A36" s="2175" t="s">
        <v>1407</v>
      </c>
      <c r="B36" s="1546"/>
      <c r="C36" s="1546"/>
      <c r="D36" s="1546"/>
      <c r="E36" s="2307"/>
      <c r="F36" s="3578"/>
      <c r="G36" s="3579"/>
      <c r="H36" s="1546"/>
      <c r="I36" s="1546"/>
      <c r="J36" s="1546"/>
      <c r="K36" s="1873"/>
      <c r="L36" s="1873"/>
      <c r="M36" s="2330">
        <v>6</v>
      </c>
      <c r="N36" s="3578"/>
      <c r="O36" s="3579"/>
      <c r="P36" s="1873"/>
      <c r="Q36" s="1873"/>
      <c r="R36" s="1873">
        <f t="shared" si="0"/>
        <v>0</v>
      </c>
      <c r="S36" s="1547">
        <v>6</v>
      </c>
      <c r="T36" s="1564"/>
      <c r="U36" s="1564"/>
      <c r="V36" s="1564" t="s">
        <v>1793</v>
      </c>
      <c r="W36" s="1564"/>
      <c r="X36" s="1564"/>
      <c r="Y36" s="1564"/>
      <c r="Z36" s="1564"/>
      <c r="AA36" s="1564"/>
      <c r="AB36" s="1564"/>
      <c r="AC36" s="1564"/>
      <c r="AD36" s="1564"/>
      <c r="AE36" s="1564"/>
      <c r="AF36" s="1564"/>
      <c r="AG36" s="1564"/>
      <c r="AH36" s="1564"/>
      <c r="AI36" s="1564"/>
      <c r="AJ36" s="1564"/>
      <c r="AK36" s="1564" t="s">
        <v>1793</v>
      </c>
      <c r="AL36" s="1564"/>
      <c r="AM36" s="1564"/>
      <c r="AN36" s="1564"/>
      <c r="AO36" s="1564"/>
      <c r="AP36" s="1564"/>
      <c r="AQ36" s="1564"/>
      <c r="AR36" s="1564"/>
      <c r="AS36" s="1564"/>
      <c r="AT36" s="1564"/>
      <c r="AU36" s="1564"/>
      <c r="AV36" s="1564"/>
      <c r="AW36" s="1564"/>
      <c r="AX36" s="1564"/>
      <c r="AY36" s="1564"/>
      <c r="AZ36" s="1564"/>
      <c r="BA36" s="1564"/>
      <c r="BB36" s="1564"/>
      <c r="BC36" s="1564"/>
      <c r="BD36" s="1564"/>
      <c r="BE36" s="1564"/>
      <c r="BF36" s="1564"/>
      <c r="BG36" s="1564"/>
      <c r="BH36" s="1564"/>
      <c r="BI36" s="1564"/>
      <c r="BJ36" s="1564"/>
      <c r="BK36" s="1564"/>
      <c r="BL36" s="1564"/>
      <c r="BM36" s="1564"/>
      <c r="BN36" s="1564"/>
      <c r="BO36" s="1564"/>
      <c r="BP36" s="1564"/>
      <c r="BQ36" s="1564"/>
      <c r="BR36" s="1564"/>
      <c r="BS36" s="1564"/>
      <c r="BT36" s="1564"/>
      <c r="BU36" s="1564"/>
      <c r="BV36" s="1564"/>
      <c r="BW36" s="1564"/>
      <c r="BX36" s="1564"/>
      <c r="BY36" s="1564"/>
      <c r="BZ36" s="1564"/>
      <c r="CA36" s="1564"/>
      <c r="CB36" s="1564"/>
      <c r="CC36" s="1564"/>
      <c r="CD36" s="1564"/>
      <c r="CE36" s="1564"/>
      <c r="CF36" s="1564"/>
      <c r="CG36" s="1564"/>
      <c r="CH36" s="1564"/>
      <c r="CI36" s="1564"/>
      <c r="CJ36" s="1564"/>
      <c r="CK36" s="1564"/>
      <c r="CL36" s="1564"/>
      <c r="CM36" s="1564"/>
      <c r="CN36" s="1564"/>
      <c r="CO36" s="1564"/>
      <c r="CP36" s="1564"/>
      <c r="CQ36" s="1564"/>
      <c r="CR36" s="1564"/>
      <c r="CS36" s="1564"/>
      <c r="CT36" s="1564"/>
      <c r="CU36" s="1564"/>
      <c r="CV36" s="1564"/>
      <c r="CW36" s="1564"/>
      <c r="CX36" s="1564"/>
      <c r="CY36" s="1564"/>
      <c r="CZ36" s="1564"/>
      <c r="DA36" s="1564"/>
      <c r="DB36" s="1564"/>
      <c r="DC36" s="1564"/>
      <c r="DD36" s="1564"/>
      <c r="DE36" s="1564"/>
      <c r="DF36" s="1564"/>
      <c r="DG36" s="1564"/>
      <c r="DH36" s="1564"/>
      <c r="DI36" s="1564"/>
      <c r="DJ36" s="1564"/>
      <c r="DK36" s="1564"/>
      <c r="DL36" s="1564"/>
      <c r="DM36" s="1564"/>
      <c r="DN36" s="1564"/>
      <c r="DO36" s="1564"/>
      <c r="DP36" s="1564"/>
      <c r="DQ36" s="1564"/>
      <c r="DR36" s="1564"/>
      <c r="DS36" s="1564"/>
      <c r="DT36" s="1564"/>
      <c r="DU36" s="1564"/>
      <c r="DV36" s="1564"/>
      <c r="DW36" s="1564"/>
      <c r="DX36" s="1564"/>
      <c r="DY36" s="1564"/>
      <c r="DZ36" s="1564"/>
      <c r="EA36" s="1564"/>
      <c r="EB36" s="1564"/>
      <c r="EC36" s="1564"/>
      <c r="ED36" s="1564"/>
      <c r="EE36" s="1564"/>
      <c r="EF36" s="1564"/>
      <c r="EG36" s="1564"/>
      <c r="EH36" s="1564"/>
      <c r="EI36" s="1564"/>
      <c r="EJ36" s="1564"/>
      <c r="EK36" s="1564"/>
      <c r="EL36" s="1564"/>
      <c r="EM36" s="1564"/>
      <c r="EN36" s="1564"/>
      <c r="EO36" s="1564"/>
      <c r="EP36" s="1564"/>
      <c r="EQ36" s="1564"/>
      <c r="ER36" s="1564"/>
      <c r="ES36" s="1564"/>
      <c r="ET36" s="1564"/>
      <c r="EU36" s="1564"/>
      <c r="EV36" s="1564"/>
      <c r="EW36" s="1564"/>
      <c r="EX36" s="1564"/>
      <c r="EY36" s="1564"/>
      <c r="EZ36" s="1564"/>
      <c r="FA36" s="1564"/>
      <c r="FB36" s="1564"/>
      <c r="FC36" s="1564"/>
      <c r="FD36" s="1564"/>
      <c r="FE36" s="1564"/>
      <c r="FF36" s="1564"/>
      <c r="FG36" s="1564"/>
      <c r="FH36" s="1564"/>
      <c r="FI36" s="1564"/>
      <c r="FJ36" s="1564"/>
      <c r="FK36" s="1564"/>
      <c r="FL36" s="1564"/>
      <c r="FM36" s="1564"/>
      <c r="FN36" s="1564"/>
      <c r="FO36" s="1564"/>
      <c r="FP36" s="1564"/>
      <c r="FQ36" s="1564"/>
      <c r="FR36" s="1564"/>
      <c r="FS36" s="1564"/>
      <c r="FT36" s="1564"/>
      <c r="FU36" s="1564"/>
      <c r="FV36" s="1564"/>
      <c r="FW36" s="1564"/>
      <c r="FX36" s="1564"/>
      <c r="FY36" s="1564"/>
      <c r="FZ36" s="1564"/>
      <c r="GA36" s="1564"/>
      <c r="GB36" s="1564"/>
      <c r="GC36" s="1564"/>
      <c r="GD36" s="1564"/>
      <c r="GE36" s="1564"/>
      <c r="GF36" s="1564"/>
      <c r="GG36" s="1564"/>
      <c r="GH36" s="1564"/>
      <c r="GI36" s="1564"/>
      <c r="GJ36" s="1564"/>
      <c r="GK36" s="1564"/>
      <c r="GL36" s="1564"/>
      <c r="GM36" s="1564"/>
      <c r="GN36" s="1564"/>
      <c r="GO36" s="1564"/>
      <c r="GP36" s="1564"/>
      <c r="GQ36" s="1564"/>
      <c r="GR36" s="1564"/>
      <c r="GS36" s="1564"/>
      <c r="GT36" s="1564"/>
      <c r="GU36" s="1564"/>
      <c r="GV36" s="1564"/>
      <c r="GW36" s="1564"/>
      <c r="GX36" s="1564"/>
      <c r="GY36" s="1564"/>
      <c r="GZ36" s="1564"/>
      <c r="HA36" s="1564"/>
      <c r="HB36" s="1564"/>
      <c r="HC36" s="1564"/>
      <c r="HD36" s="1564"/>
      <c r="HE36" s="1564"/>
      <c r="HF36" s="1564"/>
      <c r="HG36" s="1564"/>
      <c r="HH36" s="1564"/>
      <c r="HI36" s="1564"/>
      <c r="HJ36" s="1564"/>
      <c r="HK36" s="1564"/>
      <c r="HL36" s="1564"/>
      <c r="HM36" s="1564"/>
      <c r="HN36" s="1564"/>
      <c r="HO36" s="1564"/>
      <c r="HP36" s="1564"/>
      <c r="HQ36" s="1564"/>
      <c r="HR36" s="1564"/>
      <c r="HS36" s="1564"/>
      <c r="HT36" s="1564"/>
      <c r="HU36" s="1564"/>
      <c r="HV36" s="1564"/>
      <c r="HW36" s="1564"/>
      <c r="HX36" s="1564"/>
      <c r="HY36" s="1564"/>
      <c r="HZ36" s="1564"/>
      <c r="IA36" s="1564"/>
      <c r="IB36" s="1564"/>
      <c r="IC36" s="1564"/>
      <c r="ID36" s="1564"/>
      <c r="IE36" s="1564"/>
      <c r="IF36" s="1564"/>
      <c r="IG36" s="1564"/>
      <c r="IH36" s="1564"/>
      <c r="II36" s="1564"/>
      <c r="IJ36" s="1564"/>
      <c r="IK36" s="1564"/>
      <c r="IL36" s="1564"/>
      <c r="IM36" s="1564"/>
      <c r="IN36" s="1564"/>
      <c r="IO36" s="1564"/>
      <c r="IP36" s="1564"/>
      <c r="IQ36" s="1564"/>
      <c r="IR36" s="1564"/>
      <c r="IS36" s="1564"/>
      <c r="IT36" s="1564"/>
      <c r="IU36" s="1564"/>
    </row>
    <row r="37" spans="1:255">
      <c r="A37" s="2175" t="s">
        <v>1408</v>
      </c>
      <c r="B37" s="1546"/>
      <c r="C37" s="1546"/>
      <c r="D37" s="1546"/>
      <c r="E37" s="2307"/>
      <c r="F37" s="3578"/>
      <c r="G37" s="3579"/>
      <c r="H37" s="1546"/>
      <c r="I37" s="1546"/>
      <c r="J37" s="1546"/>
      <c r="K37" s="1873"/>
      <c r="L37" s="1873"/>
      <c r="M37" s="2330">
        <v>7</v>
      </c>
      <c r="N37" s="3578"/>
      <c r="O37" s="3579"/>
      <c r="P37" s="1873"/>
      <c r="Q37" s="1873"/>
      <c r="R37" s="1873">
        <f t="shared" si="0"/>
        <v>0</v>
      </c>
      <c r="S37" s="1547">
        <v>7</v>
      </c>
      <c r="T37" s="1564"/>
      <c r="U37" s="1564"/>
      <c r="V37" s="1564" t="s">
        <v>1793</v>
      </c>
      <c r="W37" s="1564"/>
      <c r="X37" s="1564"/>
      <c r="Y37" s="1564"/>
      <c r="Z37" s="1564"/>
      <c r="AA37" s="1564"/>
      <c r="AB37" s="1564"/>
      <c r="AC37" s="1564"/>
      <c r="AD37" s="1564"/>
      <c r="AE37" s="1564"/>
      <c r="AF37" s="1564"/>
      <c r="AG37" s="1564"/>
      <c r="AH37" s="1564"/>
      <c r="AI37" s="1564"/>
      <c r="AJ37" s="1564"/>
      <c r="AK37" s="1564" t="s">
        <v>1090</v>
      </c>
      <c r="AL37" s="1564"/>
      <c r="AM37" s="1564"/>
      <c r="AN37" s="1564"/>
      <c r="AO37" s="1564"/>
      <c r="AP37" s="1564"/>
      <c r="AQ37" s="1564"/>
      <c r="AR37" s="1564"/>
      <c r="AS37" s="1564"/>
      <c r="AT37" s="1564"/>
      <c r="AU37" s="1564"/>
      <c r="AV37" s="1564"/>
      <c r="AW37" s="1564"/>
      <c r="AX37" s="1564"/>
      <c r="AY37" s="1564"/>
      <c r="AZ37" s="1564"/>
      <c r="BA37" s="1564"/>
      <c r="BB37" s="1564"/>
      <c r="BC37" s="1564"/>
      <c r="BD37" s="1564"/>
      <c r="BE37" s="1564"/>
      <c r="BF37" s="1564"/>
      <c r="BG37" s="1564"/>
      <c r="BH37" s="1564"/>
      <c r="BI37" s="1564"/>
      <c r="BJ37" s="1564"/>
      <c r="BK37" s="1564"/>
      <c r="BL37" s="1564"/>
      <c r="BM37" s="1564"/>
      <c r="BN37" s="1564"/>
      <c r="BO37" s="1564"/>
      <c r="BP37" s="1564"/>
      <c r="BQ37" s="1564"/>
      <c r="BR37" s="1564"/>
      <c r="BS37" s="1564"/>
      <c r="BT37" s="1564"/>
      <c r="BU37" s="1564"/>
      <c r="BV37" s="1564"/>
      <c r="BW37" s="1564"/>
      <c r="BX37" s="1564"/>
      <c r="BY37" s="1564"/>
      <c r="BZ37" s="1564"/>
      <c r="CA37" s="1564"/>
      <c r="CB37" s="1564"/>
      <c r="CC37" s="1564"/>
      <c r="CD37" s="1564"/>
      <c r="CE37" s="1564"/>
      <c r="CF37" s="1564"/>
      <c r="CG37" s="1564"/>
      <c r="CH37" s="1564"/>
      <c r="CI37" s="1564"/>
      <c r="CJ37" s="1564"/>
      <c r="CK37" s="1564"/>
      <c r="CL37" s="1564"/>
      <c r="CM37" s="1564"/>
      <c r="CN37" s="1564"/>
      <c r="CO37" s="1564"/>
      <c r="CP37" s="1564"/>
      <c r="CQ37" s="1564"/>
      <c r="CR37" s="1564"/>
      <c r="CS37" s="1564"/>
      <c r="CT37" s="1564"/>
      <c r="CU37" s="1564"/>
      <c r="CV37" s="1564"/>
      <c r="CW37" s="1564"/>
      <c r="CX37" s="1564"/>
      <c r="CY37" s="1564"/>
      <c r="CZ37" s="1564"/>
      <c r="DA37" s="1564"/>
      <c r="DB37" s="1564"/>
      <c r="DC37" s="1564"/>
      <c r="DD37" s="1564"/>
      <c r="DE37" s="1564"/>
      <c r="DF37" s="1564"/>
      <c r="DG37" s="1564"/>
      <c r="DH37" s="1564"/>
      <c r="DI37" s="1564"/>
      <c r="DJ37" s="1564"/>
      <c r="DK37" s="1564"/>
      <c r="DL37" s="1564"/>
      <c r="DM37" s="1564"/>
      <c r="DN37" s="1564"/>
      <c r="DO37" s="1564"/>
      <c r="DP37" s="1564"/>
      <c r="DQ37" s="1564"/>
      <c r="DR37" s="1564"/>
      <c r="DS37" s="1564"/>
      <c r="DT37" s="1564"/>
      <c r="DU37" s="1564"/>
      <c r="DV37" s="1564"/>
      <c r="DW37" s="1564"/>
      <c r="DX37" s="1564"/>
      <c r="DY37" s="1564"/>
      <c r="DZ37" s="1564"/>
      <c r="EA37" s="1564"/>
      <c r="EB37" s="1564"/>
      <c r="EC37" s="1564"/>
      <c r="ED37" s="1564"/>
      <c r="EE37" s="1564"/>
      <c r="EF37" s="1564"/>
      <c r="EG37" s="1564"/>
      <c r="EH37" s="1564"/>
      <c r="EI37" s="1564"/>
      <c r="EJ37" s="1564"/>
      <c r="EK37" s="1564"/>
      <c r="EL37" s="1564"/>
      <c r="EM37" s="1564"/>
      <c r="EN37" s="1564"/>
      <c r="EO37" s="1564"/>
      <c r="EP37" s="1564"/>
      <c r="EQ37" s="1564"/>
      <c r="ER37" s="1564"/>
      <c r="ES37" s="1564"/>
      <c r="ET37" s="1564"/>
      <c r="EU37" s="1564"/>
      <c r="EV37" s="1564"/>
      <c r="EW37" s="1564"/>
      <c r="EX37" s="1564"/>
      <c r="EY37" s="1564"/>
      <c r="EZ37" s="1564"/>
      <c r="FA37" s="1564"/>
      <c r="FB37" s="1564"/>
      <c r="FC37" s="1564"/>
      <c r="FD37" s="1564"/>
      <c r="FE37" s="1564"/>
      <c r="FF37" s="1564"/>
      <c r="FG37" s="1564"/>
      <c r="FH37" s="1564"/>
      <c r="FI37" s="1564"/>
      <c r="FJ37" s="1564"/>
      <c r="FK37" s="1564"/>
      <c r="FL37" s="1564"/>
      <c r="FM37" s="1564"/>
      <c r="FN37" s="1564"/>
      <c r="FO37" s="1564"/>
      <c r="FP37" s="1564"/>
      <c r="FQ37" s="1564"/>
      <c r="FR37" s="1564"/>
      <c r="FS37" s="1564"/>
      <c r="FT37" s="1564"/>
      <c r="FU37" s="1564"/>
      <c r="FV37" s="1564"/>
      <c r="FW37" s="1564"/>
      <c r="FX37" s="1564"/>
      <c r="FY37" s="1564"/>
      <c r="FZ37" s="1564"/>
      <c r="GA37" s="1564"/>
      <c r="GB37" s="1564"/>
      <c r="GC37" s="1564"/>
      <c r="GD37" s="1564"/>
      <c r="GE37" s="1564"/>
      <c r="GF37" s="1564"/>
      <c r="GG37" s="1564"/>
      <c r="GH37" s="1564"/>
      <c r="GI37" s="1564"/>
      <c r="GJ37" s="1564"/>
      <c r="GK37" s="1564"/>
      <c r="GL37" s="1564"/>
      <c r="GM37" s="1564"/>
      <c r="GN37" s="1564"/>
      <c r="GO37" s="1564"/>
      <c r="GP37" s="1564"/>
      <c r="GQ37" s="1564"/>
      <c r="GR37" s="1564"/>
      <c r="GS37" s="1564"/>
      <c r="GT37" s="1564"/>
      <c r="GU37" s="1564"/>
      <c r="GV37" s="1564"/>
      <c r="GW37" s="1564"/>
      <c r="GX37" s="1564"/>
      <c r="GY37" s="1564"/>
      <c r="GZ37" s="1564"/>
      <c r="HA37" s="1564"/>
      <c r="HB37" s="1564"/>
      <c r="HC37" s="1564"/>
      <c r="HD37" s="1564"/>
      <c r="HE37" s="1564"/>
      <c r="HF37" s="1564"/>
      <c r="HG37" s="1564"/>
      <c r="HH37" s="1564"/>
      <c r="HI37" s="1564"/>
      <c r="HJ37" s="1564"/>
      <c r="HK37" s="1564"/>
      <c r="HL37" s="1564"/>
      <c r="HM37" s="1564"/>
      <c r="HN37" s="1564"/>
      <c r="HO37" s="1564"/>
      <c r="HP37" s="1564"/>
      <c r="HQ37" s="1564"/>
      <c r="HR37" s="1564"/>
      <c r="HS37" s="1564"/>
      <c r="HT37" s="1564"/>
      <c r="HU37" s="1564"/>
      <c r="HV37" s="1564"/>
      <c r="HW37" s="1564"/>
      <c r="HX37" s="1564"/>
      <c r="HY37" s="1564"/>
      <c r="HZ37" s="1564"/>
      <c r="IA37" s="1564"/>
      <c r="IB37" s="1564"/>
      <c r="IC37" s="1564"/>
      <c r="ID37" s="1564"/>
      <c r="IE37" s="1564"/>
      <c r="IF37" s="1564"/>
      <c r="IG37" s="1564"/>
      <c r="IH37" s="1564"/>
      <c r="II37" s="1564"/>
      <c r="IJ37" s="1564"/>
      <c r="IK37" s="1564"/>
      <c r="IL37" s="1564"/>
      <c r="IM37" s="1564"/>
      <c r="IN37" s="1564"/>
      <c r="IO37" s="1564"/>
      <c r="IP37" s="1564"/>
      <c r="IQ37" s="1564"/>
      <c r="IR37" s="1564"/>
      <c r="IS37" s="1564"/>
      <c r="IT37" s="1564"/>
      <c r="IU37" s="1564"/>
    </row>
    <row r="38" spans="1:255">
      <c r="A38" s="2175" t="s">
        <v>1409</v>
      </c>
      <c r="B38" s="1546"/>
      <c r="C38" s="1546"/>
      <c r="D38" s="1546"/>
      <c r="E38" s="2307"/>
      <c r="F38" s="3578"/>
      <c r="G38" s="3579"/>
      <c r="H38" s="1546"/>
      <c r="I38" s="1546"/>
      <c r="J38" s="1546"/>
      <c r="K38" s="1873"/>
      <c r="L38" s="1873"/>
      <c r="M38" s="2330">
        <v>8</v>
      </c>
      <c r="N38" s="3578"/>
      <c r="O38" s="3579"/>
      <c r="P38" s="1873"/>
      <c r="Q38" s="1873"/>
      <c r="R38" s="1873">
        <f t="shared" si="0"/>
        <v>0</v>
      </c>
      <c r="S38" s="1547">
        <v>8</v>
      </c>
      <c r="T38" s="1564" t="s">
        <v>1793</v>
      </c>
      <c r="U38" s="1564" t="s">
        <v>1793</v>
      </c>
      <c r="V38" s="1564" t="s">
        <v>1793</v>
      </c>
      <c r="W38" s="1564"/>
      <c r="X38" s="1564"/>
      <c r="Y38" s="1564"/>
      <c r="Z38" s="1564" t="s">
        <v>1793</v>
      </c>
      <c r="AA38" s="1564" t="s">
        <v>1793</v>
      </c>
      <c r="AB38" s="1564" t="s">
        <v>1793</v>
      </c>
      <c r="AC38" s="1564" t="s">
        <v>1793</v>
      </c>
      <c r="AD38" s="1564" t="s">
        <v>1793</v>
      </c>
      <c r="AE38" s="1564" t="s">
        <v>1793</v>
      </c>
      <c r="AF38" s="1564" t="s">
        <v>1793</v>
      </c>
      <c r="AG38" s="1564" t="s">
        <v>1793</v>
      </c>
      <c r="AH38" s="1564" t="s">
        <v>1793</v>
      </c>
      <c r="AI38" s="1564" t="s">
        <v>1793</v>
      </c>
      <c r="AJ38" s="1564" t="s">
        <v>1793</v>
      </c>
      <c r="AK38" s="1564" t="s">
        <v>1793</v>
      </c>
      <c r="AL38" s="1564"/>
      <c r="AM38" s="1564"/>
      <c r="AN38" s="1564"/>
      <c r="AO38" s="1564"/>
      <c r="AP38" s="1564"/>
      <c r="AQ38" s="1564"/>
      <c r="AR38" s="1564"/>
      <c r="AS38" s="1564"/>
      <c r="AT38" s="1564"/>
      <c r="AU38" s="1564"/>
      <c r="AV38" s="1564"/>
      <c r="AW38" s="1564"/>
      <c r="AX38" s="1564"/>
      <c r="AY38" s="1564"/>
      <c r="AZ38" s="1564"/>
      <c r="BA38" s="1564"/>
      <c r="BB38" s="1564"/>
      <c r="BC38" s="1564"/>
      <c r="BD38" s="1564"/>
      <c r="BE38" s="1564"/>
      <c r="BF38" s="1564"/>
      <c r="BG38" s="1564"/>
      <c r="BH38" s="1564"/>
      <c r="BI38" s="1564"/>
      <c r="BJ38" s="1564"/>
      <c r="BK38" s="1564"/>
      <c r="BL38" s="1564"/>
      <c r="BM38" s="1564"/>
      <c r="BN38" s="1564"/>
      <c r="BO38" s="1564"/>
      <c r="BP38" s="1564"/>
      <c r="BQ38" s="1564"/>
      <c r="BR38" s="1564"/>
      <c r="BS38" s="1564"/>
      <c r="BT38" s="1564"/>
      <c r="BU38" s="1564"/>
      <c r="BV38" s="1564"/>
      <c r="BW38" s="1564"/>
      <c r="BX38" s="1564"/>
      <c r="BY38" s="1564"/>
      <c r="BZ38" s="1564"/>
      <c r="CA38" s="1564"/>
      <c r="CB38" s="1564"/>
      <c r="CC38" s="1564"/>
      <c r="CD38" s="1564"/>
      <c r="CE38" s="1564"/>
      <c r="CF38" s="1564"/>
      <c r="CG38" s="1564"/>
      <c r="CH38" s="1564"/>
      <c r="CI38" s="1564"/>
      <c r="CJ38" s="1564"/>
      <c r="CK38" s="1564"/>
      <c r="CL38" s="1564"/>
      <c r="CM38" s="1564"/>
      <c r="CN38" s="1564"/>
      <c r="CO38" s="1564"/>
      <c r="CP38" s="1564"/>
      <c r="CQ38" s="1564"/>
      <c r="CR38" s="1564"/>
      <c r="CS38" s="1564"/>
      <c r="CT38" s="1564"/>
      <c r="CU38" s="1564"/>
      <c r="CV38" s="1564"/>
      <c r="CW38" s="1564"/>
      <c r="CX38" s="1564"/>
      <c r="CY38" s="1564"/>
      <c r="CZ38" s="1564"/>
      <c r="DA38" s="1564"/>
      <c r="DB38" s="1564"/>
      <c r="DC38" s="1564"/>
      <c r="DD38" s="1564"/>
      <c r="DE38" s="1564"/>
      <c r="DF38" s="1564"/>
      <c r="DG38" s="1564"/>
      <c r="DH38" s="1564"/>
      <c r="DI38" s="1564"/>
      <c r="DJ38" s="1564"/>
      <c r="DK38" s="1564"/>
      <c r="DL38" s="1564"/>
      <c r="DM38" s="1564"/>
      <c r="DN38" s="1564"/>
      <c r="DO38" s="1564"/>
      <c r="DP38" s="1564"/>
      <c r="DQ38" s="1564"/>
      <c r="DR38" s="1564"/>
      <c r="DS38" s="1564"/>
      <c r="DT38" s="1564"/>
      <c r="DU38" s="1564"/>
      <c r="DV38" s="1564"/>
      <c r="DW38" s="1564"/>
      <c r="DX38" s="1564"/>
      <c r="DY38" s="1564"/>
      <c r="DZ38" s="1564"/>
      <c r="EA38" s="1564"/>
      <c r="EB38" s="1564"/>
      <c r="EC38" s="1564"/>
      <c r="ED38" s="1564"/>
      <c r="EE38" s="1564"/>
      <c r="EF38" s="1564"/>
      <c r="EG38" s="1564"/>
      <c r="EH38" s="1564"/>
      <c r="EI38" s="1564"/>
      <c r="EJ38" s="1564"/>
      <c r="EK38" s="1564"/>
      <c r="EL38" s="1564"/>
      <c r="EM38" s="1564"/>
      <c r="EN38" s="1564"/>
      <c r="EO38" s="1564"/>
      <c r="EP38" s="1564"/>
      <c r="EQ38" s="1564"/>
      <c r="ER38" s="1564"/>
      <c r="ES38" s="1564"/>
      <c r="ET38" s="1564"/>
      <c r="EU38" s="1564"/>
      <c r="EV38" s="1564"/>
      <c r="EW38" s="1564"/>
      <c r="EX38" s="1564"/>
      <c r="EY38" s="1564"/>
      <c r="EZ38" s="1564"/>
      <c r="FA38" s="1564"/>
      <c r="FB38" s="1564"/>
      <c r="FC38" s="1564"/>
      <c r="FD38" s="1564"/>
      <c r="FE38" s="1564"/>
      <c r="FF38" s="1564"/>
      <c r="FG38" s="1564"/>
      <c r="FH38" s="1564"/>
      <c r="FI38" s="1564"/>
      <c r="FJ38" s="1564"/>
      <c r="FK38" s="1564"/>
      <c r="FL38" s="1564"/>
      <c r="FM38" s="1564"/>
      <c r="FN38" s="1564"/>
      <c r="FO38" s="1564"/>
      <c r="FP38" s="1564"/>
      <c r="FQ38" s="1564"/>
      <c r="FR38" s="1564"/>
      <c r="FS38" s="1564"/>
      <c r="FT38" s="1564"/>
      <c r="FU38" s="1564"/>
      <c r="FV38" s="1564"/>
      <c r="FW38" s="1564"/>
      <c r="FX38" s="1564"/>
      <c r="FY38" s="1564"/>
      <c r="FZ38" s="1564"/>
      <c r="GA38" s="1564"/>
      <c r="GB38" s="1564"/>
      <c r="GC38" s="1564"/>
      <c r="GD38" s="1564"/>
      <c r="GE38" s="1564"/>
      <c r="GF38" s="1564"/>
      <c r="GG38" s="1564"/>
      <c r="GH38" s="1564"/>
      <c r="GI38" s="1564"/>
      <c r="GJ38" s="1564"/>
      <c r="GK38" s="1564"/>
      <c r="GL38" s="1564"/>
      <c r="GM38" s="1564"/>
      <c r="GN38" s="1564"/>
      <c r="GO38" s="1564"/>
      <c r="GP38" s="1564"/>
      <c r="GQ38" s="1564"/>
      <c r="GR38" s="1564"/>
      <c r="GS38" s="1564"/>
      <c r="GT38" s="1564"/>
      <c r="GU38" s="1564"/>
      <c r="GV38" s="1564"/>
      <c r="GW38" s="1564"/>
      <c r="GX38" s="1564"/>
      <c r="GY38" s="1564"/>
      <c r="GZ38" s="1564"/>
      <c r="HA38" s="1564"/>
      <c r="HB38" s="1564"/>
      <c r="HC38" s="1564"/>
      <c r="HD38" s="1564"/>
      <c r="HE38" s="1564"/>
      <c r="HF38" s="1564"/>
      <c r="HG38" s="1564"/>
      <c r="HH38" s="1564"/>
      <c r="HI38" s="1564"/>
      <c r="HJ38" s="1564"/>
      <c r="HK38" s="1564"/>
      <c r="HL38" s="1564"/>
      <c r="HM38" s="1564"/>
      <c r="HN38" s="1564"/>
      <c r="HO38" s="1564"/>
      <c r="HP38" s="1564"/>
      <c r="HQ38" s="1564"/>
      <c r="HR38" s="1564"/>
      <c r="HS38" s="1564"/>
      <c r="HT38" s="1564"/>
      <c r="HU38" s="1564"/>
      <c r="HV38" s="1564"/>
      <c r="HW38" s="1564"/>
      <c r="HX38" s="1564"/>
      <c r="HY38" s="1564"/>
      <c r="HZ38" s="1564"/>
      <c r="IA38" s="1564"/>
      <c r="IB38" s="1564"/>
      <c r="IC38" s="1564"/>
      <c r="ID38" s="1564"/>
      <c r="IE38" s="1564"/>
      <c r="IF38" s="1564"/>
      <c r="IG38" s="1564"/>
      <c r="IH38" s="1564"/>
      <c r="II38" s="1564"/>
      <c r="IJ38" s="1564"/>
      <c r="IK38" s="1564"/>
      <c r="IL38" s="1564"/>
      <c r="IM38" s="1564"/>
      <c r="IN38" s="1564"/>
      <c r="IO38" s="1564"/>
      <c r="IP38" s="1564"/>
      <c r="IQ38" s="1564"/>
      <c r="IR38" s="1564"/>
      <c r="IS38" s="1564"/>
      <c r="IT38" s="1564"/>
      <c r="IU38" s="1564"/>
    </row>
    <row r="39" spans="1:255">
      <c r="A39" s="2175" t="s">
        <v>1410</v>
      </c>
      <c r="B39" s="1546"/>
      <c r="C39" s="1546"/>
      <c r="D39" s="1546"/>
      <c r="E39" s="2307"/>
      <c r="F39" s="3578"/>
      <c r="G39" s="3579"/>
      <c r="H39" s="1546"/>
      <c r="I39" s="1546"/>
      <c r="J39" s="1546"/>
      <c r="K39" s="1873"/>
      <c r="L39" s="1873"/>
      <c r="M39" s="2330">
        <v>9</v>
      </c>
      <c r="N39" s="3578"/>
      <c r="O39" s="3579"/>
      <c r="P39" s="1873"/>
      <c r="Q39" s="1873"/>
      <c r="R39" s="1873">
        <f t="shared" si="0"/>
        <v>0</v>
      </c>
      <c r="S39" s="1547">
        <v>9</v>
      </c>
      <c r="T39" s="1564"/>
      <c r="U39" s="1564"/>
      <c r="V39" s="1564"/>
      <c r="W39" s="1564"/>
      <c r="X39" s="1564"/>
      <c r="Y39" s="1564"/>
      <c r="Z39" s="1564"/>
      <c r="AA39" s="1564"/>
      <c r="AB39" s="1564"/>
      <c r="AC39" s="1564"/>
      <c r="AD39" s="1564"/>
      <c r="AE39" s="1564"/>
      <c r="AF39" s="1564"/>
      <c r="AG39" s="1564"/>
      <c r="AH39" s="1564"/>
      <c r="AI39" s="1564"/>
      <c r="AJ39" s="1564"/>
      <c r="AK39" s="1564"/>
      <c r="AL39" s="1564"/>
      <c r="AM39" s="1564"/>
      <c r="AN39" s="1564"/>
      <c r="AO39" s="1564"/>
      <c r="AP39" s="1564"/>
      <c r="AQ39" s="1564"/>
      <c r="AR39" s="1564"/>
      <c r="AS39" s="1564"/>
      <c r="AT39" s="1564"/>
      <c r="AU39" s="1564"/>
      <c r="AV39" s="1564"/>
      <c r="AW39" s="1564"/>
      <c r="AX39" s="1564"/>
      <c r="AY39" s="1564"/>
      <c r="AZ39" s="1564"/>
      <c r="BA39" s="1564"/>
      <c r="BB39" s="1564"/>
      <c r="BC39" s="1564"/>
      <c r="BD39" s="1564"/>
      <c r="BE39" s="1564"/>
      <c r="BF39" s="1564"/>
      <c r="BG39" s="1564"/>
      <c r="BH39" s="1564"/>
      <c r="BI39" s="1564"/>
      <c r="BJ39" s="1564"/>
      <c r="BK39" s="1564"/>
      <c r="BL39" s="1564"/>
      <c r="BM39" s="1564"/>
      <c r="BN39" s="1564"/>
      <c r="BO39" s="1564"/>
      <c r="BP39" s="1564"/>
      <c r="BQ39" s="1564"/>
      <c r="BR39" s="1564"/>
      <c r="BS39" s="1564"/>
      <c r="BT39" s="1564"/>
      <c r="BU39" s="1564"/>
      <c r="BV39" s="1564"/>
      <c r="BW39" s="1564"/>
      <c r="BX39" s="1564"/>
      <c r="BY39" s="1564"/>
      <c r="BZ39" s="1564"/>
      <c r="CA39" s="1564"/>
      <c r="CB39" s="1564"/>
      <c r="CC39" s="1564"/>
      <c r="CD39" s="1564"/>
      <c r="CE39" s="1564"/>
      <c r="CF39" s="1564"/>
      <c r="CG39" s="1564"/>
      <c r="CH39" s="1564"/>
      <c r="CI39" s="1564"/>
      <c r="CJ39" s="1564"/>
      <c r="CK39" s="1564"/>
      <c r="CL39" s="1564"/>
      <c r="CM39" s="1564"/>
      <c r="CN39" s="1564"/>
      <c r="CO39" s="1564"/>
      <c r="CP39" s="1564"/>
      <c r="CQ39" s="1564"/>
      <c r="CR39" s="1564"/>
      <c r="CS39" s="1564"/>
      <c r="CT39" s="1564"/>
      <c r="CU39" s="1564"/>
      <c r="CV39" s="1564"/>
      <c r="CW39" s="1564"/>
      <c r="CX39" s="1564"/>
      <c r="CY39" s="1564"/>
      <c r="CZ39" s="1564"/>
      <c r="DA39" s="1564"/>
      <c r="DB39" s="1564"/>
      <c r="DC39" s="1564"/>
      <c r="DD39" s="1564"/>
      <c r="DE39" s="1564"/>
      <c r="DF39" s="1564"/>
      <c r="DG39" s="1564"/>
      <c r="DH39" s="1564"/>
      <c r="DI39" s="1564"/>
      <c r="DJ39" s="1564"/>
      <c r="DK39" s="1564"/>
      <c r="DL39" s="1564"/>
      <c r="DM39" s="1564"/>
      <c r="DN39" s="1564"/>
      <c r="DO39" s="1564"/>
      <c r="DP39" s="1564"/>
      <c r="DQ39" s="1564"/>
      <c r="DR39" s="1564"/>
      <c r="DS39" s="1564"/>
      <c r="DT39" s="1564"/>
      <c r="DU39" s="1564"/>
      <c r="DV39" s="1564"/>
      <c r="DW39" s="1564"/>
      <c r="DX39" s="1564"/>
      <c r="DY39" s="1564"/>
      <c r="DZ39" s="1564"/>
      <c r="EA39" s="1564"/>
      <c r="EB39" s="1564"/>
      <c r="EC39" s="1564"/>
      <c r="ED39" s="1564"/>
      <c r="EE39" s="1564"/>
      <c r="EF39" s="1564"/>
      <c r="EG39" s="1564"/>
      <c r="EH39" s="1564"/>
      <c r="EI39" s="1564"/>
      <c r="EJ39" s="1564"/>
      <c r="EK39" s="1564"/>
      <c r="EL39" s="1564"/>
      <c r="EM39" s="1564"/>
      <c r="EN39" s="1564"/>
      <c r="EO39" s="1564"/>
      <c r="EP39" s="1564"/>
      <c r="EQ39" s="1564"/>
      <c r="ER39" s="1564"/>
      <c r="ES39" s="1564"/>
      <c r="ET39" s="1564"/>
      <c r="EU39" s="1564"/>
      <c r="EV39" s="1564"/>
      <c r="EW39" s="1564"/>
      <c r="EX39" s="1564"/>
      <c r="EY39" s="1564"/>
      <c r="EZ39" s="1564"/>
      <c r="FA39" s="1564"/>
      <c r="FB39" s="1564"/>
      <c r="FC39" s="1564"/>
      <c r="FD39" s="1564"/>
      <c r="FE39" s="1564"/>
      <c r="FF39" s="1564"/>
      <c r="FG39" s="1564"/>
      <c r="FH39" s="1564"/>
      <c r="FI39" s="1564"/>
      <c r="FJ39" s="1564"/>
      <c r="FK39" s="1564"/>
      <c r="FL39" s="1564"/>
      <c r="FM39" s="1564"/>
      <c r="FN39" s="1564"/>
      <c r="FO39" s="1564"/>
      <c r="FP39" s="1564"/>
      <c r="FQ39" s="1564"/>
      <c r="FR39" s="1564"/>
      <c r="FS39" s="1564"/>
      <c r="FT39" s="1564"/>
      <c r="FU39" s="1564"/>
      <c r="FV39" s="1564"/>
      <c r="FW39" s="1564"/>
      <c r="FX39" s="1564"/>
      <c r="FY39" s="1564"/>
      <c r="FZ39" s="1564"/>
      <c r="GA39" s="1564"/>
      <c r="GB39" s="1564"/>
      <c r="GC39" s="1564"/>
      <c r="GD39" s="1564"/>
      <c r="GE39" s="1564"/>
      <c r="GF39" s="1564"/>
      <c r="GG39" s="1564"/>
      <c r="GH39" s="1564"/>
      <c r="GI39" s="1564"/>
      <c r="GJ39" s="1564"/>
      <c r="GK39" s="1564"/>
      <c r="GL39" s="1564"/>
      <c r="GM39" s="1564"/>
      <c r="GN39" s="1564"/>
      <c r="GO39" s="1564"/>
      <c r="GP39" s="1564"/>
      <c r="GQ39" s="1564"/>
      <c r="GR39" s="1564"/>
      <c r="GS39" s="1564"/>
      <c r="GT39" s="1564"/>
      <c r="GU39" s="1564"/>
      <c r="GV39" s="1564"/>
      <c r="GW39" s="1564"/>
      <c r="GX39" s="1564"/>
      <c r="GY39" s="1564"/>
      <c r="GZ39" s="1564"/>
      <c r="HA39" s="1564"/>
      <c r="HB39" s="1564"/>
      <c r="HC39" s="1564"/>
      <c r="HD39" s="1564"/>
      <c r="HE39" s="1564"/>
      <c r="HF39" s="1564"/>
      <c r="HG39" s="1564"/>
      <c r="HH39" s="1564"/>
      <c r="HI39" s="1564"/>
      <c r="HJ39" s="1564"/>
      <c r="HK39" s="1564"/>
      <c r="HL39" s="1564"/>
      <c r="HM39" s="1564"/>
      <c r="HN39" s="1564"/>
      <c r="HO39" s="1564"/>
      <c r="HP39" s="1564"/>
      <c r="HQ39" s="1564"/>
      <c r="HR39" s="1564"/>
      <c r="HS39" s="1564"/>
      <c r="HT39" s="1564"/>
      <c r="HU39" s="1564"/>
      <c r="HV39" s="1564"/>
      <c r="HW39" s="1564"/>
      <c r="HX39" s="1564"/>
      <c r="HY39" s="1564"/>
      <c r="HZ39" s="1564"/>
      <c r="IA39" s="1564"/>
      <c r="IB39" s="1564"/>
      <c r="IC39" s="1564"/>
      <c r="ID39" s="1564"/>
      <c r="IE39" s="1564"/>
      <c r="IF39" s="1564"/>
      <c r="IG39" s="1564"/>
      <c r="IH39" s="1564"/>
      <c r="II39" s="1564"/>
      <c r="IJ39" s="1564"/>
      <c r="IK39" s="1564"/>
      <c r="IL39" s="1564"/>
      <c r="IM39" s="1564"/>
      <c r="IN39" s="1564"/>
      <c r="IO39" s="1564"/>
      <c r="IP39" s="1564"/>
      <c r="IQ39" s="1564"/>
      <c r="IR39" s="1564"/>
      <c r="IS39" s="1564"/>
      <c r="IT39" s="1564"/>
      <c r="IU39" s="1564"/>
    </row>
    <row r="40" spans="1:255">
      <c r="A40" s="2175" t="s">
        <v>1750</v>
      </c>
      <c r="B40" s="1546"/>
      <c r="C40" s="1546"/>
      <c r="D40" s="1546"/>
      <c r="E40" s="2307"/>
      <c r="F40" s="3578"/>
      <c r="G40" s="3579"/>
      <c r="H40" s="1546"/>
      <c r="I40" s="1546"/>
      <c r="J40" s="1546"/>
      <c r="K40" s="1873"/>
      <c r="L40" s="1873"/>
      <c r="M40" s="2330">
        <v>10</v>
      </c>
      <c r="N40" s="3578"/>
      <c r="O40" s="3579"/>
      <c r="P40" s="1873"/>
      <c r="Q40" s="1873"/>
      <c r="R40" s="1873">
        <f t="shared" si="0"/>
        <v>0</v>
      </c>
      <c r="S40" s="1547">
        <v>10</v>
      </c>
      <c r="T40" s="1564"/>
      <c r="U40" s="1564"/>
      <c r="V40" s="1564"/>
      <c r="W40" s="1564"/>
      <c r="X40" s="1564"/>
      <c r="Y40" s="1564"/>
      <c r="Z40" s="1564"/>
      <c r="AA40" s="1564"/>
      <c r="AB40" s="1564"/>
      <c r="AC40" s="1564"/>
      <c r="AD40" s="1564"/>
      <c r="AE40" s="1564"/>
      <c r="AF40" s="1564"/>
      <c r="AG40" s="1564"/>
      <c r="AH40" s="1564"/>
      <c r="AI40" s="1564"/>
      <c r="AJ40" s="1564"/>
      <c r="AK40" s="1564"/>
      <c r="AL40" s="1564"/>
      <c r="AM40" s="1564"/>
      <c r="AN40" s="1564"/>
      <c r="AO40" s="1564"/>
      <c r="AP40" s="1564"/>
      <c r="AQ40" s="1564"/>
      <c r="AR40" s="1564"/>
      <c r="AS40" s="1564"/>
      <c r="AT40" s="1564"/>
      <c r="AU40" s="1564"/>
      <c r="AV40" s="1564"/>
      <c r="AW40" s="1564"/>
      <c r="AX40" s="1564"/>
      <c r="AY40" s="1564"/>
      <c r="AZ40" s="1564"/>
      <c r="BA40" s="1564"/>
      <c r="BB40" s="1564"/>
      <c r="BC40" s="1564"/>
      <c r="BD40" s="1564"/>
      <c r="BE40" s="1564"/>
      <c r="BF40" s="1564"/>
      <c r="BG40" s="1564"/>
      <c r="BH40" s="1564"/>
      <c r="BI40" s="1564"/>
      <c r="BJ40" s="1564"/>
      <c r="BK40" s="1564"/>
      <c r="BL40" s="1564"/>
      <c r="BM40" s="1564"/>
      <c r="BN40" s="1564"/>
      <c r="BO40" s="1564"/>
      <c r="BP40" s="1564"/>
      <c r="BQ40" s="1564"/>
      <c r="BR40" s="1564"/>
      <c r="BS40" s="1564"/>
      <c r="BT40" s="1564"/>
      <c r="BU40" s="1564"/>
      <c r="BV40" s="1564"/>
      <c r="BW40" s="1564"/>
      <c r="BX40" s="1564"/>
      <c r="BY40" s="1564"/>
      <c r="BZ40" s="1564"/>
      <c r="CA40" s="1564"/>
      <c r="CB40" s="1564"/>
      <c r="CC40" s="1564"/>
      <c r="CD40" s="1564"/>
      <c r="CE40" s="1564"/>
      <c r="CF40" s="1564"/>
      <c r="CG40" s="1564"/>
      <c r="CH40" s="1564"/>
      <c r="CI40" s="1564"/>
      <c r="CJ40" s="1564"/>
      <c r="CK40" s="1564"/>
      <c r="CL40" s="1564"/>
      <c r="CM40" s="1564"/>
      <c r="CN40" s="1564"/>
      <c r="CO40" s="1564"/>
      <c r="CP40" s="1564"/>
      <c r="CQ40" s="1564"/>
      <c r="CR40" s="1564"/>
      <c r="CS40" s="1564"/>
      <c r="CT40" s="1564"/>
      <c r="CU40" s="1564"/>
      <c r="CV40" s="1564"/>
      <c r="CW40" s="1564"/>
      <c r="CX40" s="1564"/>
      <c r="CY40" s="1564"/>
      <c r="CZ40" s="1564"/>
      <c r="DA40" s="1564"/>
      <c r="DB40" s="1564"/>
      <c r="DC40" s="1564"/>
      <c r="DD40" s="1564"/>
      <c r="DE40" s="1564"/>
      <c r="DF40" s="1564"/>
      <c r="DG40" s="1564"/>
      <c r="DH40" s="1564"/>
      <c r="DI40" s="1564"/>
      <c r="DJ40" s="1564"/>
      <c r="DK40" s="1564"/>
      <c r="DL40" s="1564"/>
      <c r="DM40" s="1564"/>
      <c r="DN40" s="1564"/>
      <c r="DO40" s="1564"/>
      <c r="DP40" s="1564"/>
      <c r="DQ40" s="1564"/>
      <c r="DR40" s="1564"/>
      <c r="DS40" s="1564"/>
      <c r="DT40" s="1564"/>
      <c r="DU40" s="1564"/>
      <c r="DV40" s="1564"/>
      <c r="DW40" s="1564"/>
      <c r="DX40" s="1564"/>
      <c r="DY40" s="1564"/>
      <c r="DZ40" s="1564"/>
      <c r="EA40" s="1564"/>
      <c r="EB40" s="1564"/>
      <c r="EC40" s="1564"/>
      <c r="ED40" s="1564"/>
      <c r="EE40" s="1564"/>
      <c r="EF40" s="1564"/>
      <c r="EG40" s="1564"/>
      <c r="EH40" s="1564"/>
      <c r="EI40" s="1564"/>
      <c r="EJ40" s="1564"/>
      <c r="EK40" s="1564"/>
      <c r="EL40" s="1564"/>
      <c r="EM40" s="1564"/>
      <c r="EN40" s="1564"/>
      <c r="EO40" s="1564"/>
      <c r="EP40" s="1564"/>
      <c r="EQ40" s="1564"/>
      <c r="ER40" s="1564"/>
      <c r="ES40" s="1564"/>
      <c r="ET40" s="1564"/>
      <c r="EU40" s="1564"/>
      <c r="EV40" s="1564"/>
      <c r="EW40" s="1564"/>
      <c r="EX40" s="1564"/>
      <c r="EY40" s="1564"/>
      <c r="EZ40" s="1564"/>
      <c r="FA40" s="1564"/>
      <c r="FB40" s="1564"/>
      <c r="FC40" s="1564"/>
      <c r="FD40" s="1564"/>
      <c r="FE40" s="1564"/>
      <c r="FF40" s="1564"/>
      <c r="FG40" s="1564"/>
      <c r="FH40" s="1564"/>
      <c r="FI40" s="1564"/>
      <c r="FJ40" s="1564"/>
      <c r="FK40" s="1564"/>
      <c r="FL40" s="1564"/>
      <c r="FM40" s="1564"/>
      <c r="FN40" s="1564"/>
      <c r="FO40" s="1564"/>
      <c r="FP40" s="1564"/>
      <c r="FQ40" s="1564"/>
      <c r="FR40" s="1564"/>
      <c r="FS40" s="1564"/>
      <c r="FT40" s="1564"/>
      <c r="FU40" s="1564"/>
      <c r="FV40" s="1564"/>
      <c r="FW40" s="1564"/>
      <c r="FX40" s="1564"/>
      <c r="FY40" s="1564"/>
      <c r="FZ40" s="1564"/>
      <c r="GA40" s="1564"/>
      <c r="GB40" s="1564"/>
      <c r="GC40" s="1564"/>
      <c r="GD40" s="1564"/>
      <c r="GE40" s="1564"/>
      <c r="GF40" s="1564"/>
      <c r="GG40" s="1564"/>
      <c r="GH40" s="1564"/>
      <c r="GI40" s="1564"/>
      <c r="GJ40" s="1564"/>
      <c r="GK40" s="1564"/>
      <c r="GL40" s="1564"/>
      <c r="GM40" s="1564"/>
      <c r="GN40" s="1564"/>
      <c r="GO40" s="1564"/>
      <c r="GP40" s="1564"/>
      <c r="GQ40" s="1564"/>
      <c r="GR40" s="1564"/>
      <c r="GS40" s="1564"/>
      <c r="GT40" s="1564"/>
      <c r="GU40" s="1564"/>
      <c r="GV40" s="1564"/>
      <c r="GW40" s="1564"/>
      <c r="GX40" s="1564"/>
      <c r="GY40" s="1564"/>
      <c r="GZ40" s="1564"/>
      <c r="HA40" s="1564"/>
      <c r="HB40" s="1564"/>
      <c r="HC40" s="1564"/>
      <c r="HD40" s="1564"/>
      <c r="HE40" s="1564"/>
      <c r="HF40" s="1564"/>
      <c r="HG40" s="1564"/>
      <c r="HH40" s="1564"/>
      <c r="HI40" s="1564"/>
      <c r="HJ40" s="1564"/>
      <c r="HK40" s="1564"/>
      <c r="HL40" s="1564"/>
      <c r="HM40" s="1564"/>
      <c r="HN40" s="1564"/>
      <c r="HO40" s="1564"/>
      <c r="HP40" s="1564"/>
      <c r="HQ40" s="1564"/>
      <c r="HR40" s="1564"/>
      <c r="HS40" s="1564"/>
      <c r="HT40" s="1564"/>
      <c r="HU40" s="1564"/>
      <c r="HV40" s="1564"/>
      <c r="HW40" s="1564"/>
      <c r="HX40" s="1564"/>
      <c r="HY40" s="1564"/>
      <c r="HZ40" s="1564"/>
      <c r="IA40" s="1564"/>
      <c r="IB40" s="1564"/>
      <c r="IC40" s="1564"/>
      <c r="ID40" s="1564"/>
      <c r="IE40" s="1564"/>
      <c r="IF40" s="1564"/>
      <c r="IG40" s="1564"/>
      <c r="IH40" s="1564"/>
      <c r="II40" s="1564"/>
      <c r="IJ40" s="1564"/>
      <c r="IK40" s="1564"/>
      <c r="IL40" s="1564"/>
      <c r="IM40" s="1564"/>
      <c r="IN40" s="1564"/>
      <c r="IO40" s="1564"/>
      <c r="IP40" s="1564"/>
      <c r="IQ40" s="1564"/>
      <c r="IR40" s="1564"/>
      <c r="IS40" s="1564"/>
      <c r="IT40" s="1564"/>
      <c r="IU40" s="1564"/>
    </row>
    <row r="41" spans="1:255">
      <c r="A41" s="2175" t="s">
        <v>1751</v>
      </c>
      <c r="B41" s="1546"/>
      <c r="C41" s="1546"/>
      <c r="D41" s="1546"/>
      <c r="E41" s="2307"/>
      <c r="F41" s="3578"/>
      <c r="G41" s="3579"/>
      <c r="H41" s="1546"/>
      <c r="I41" s="1546"/>
      <c r="J41" s="1546"/>
      <c r="K41" s="1873"/>
      <c r="L41" s="1873"/>
      <c r="M41" s="2330">
        <v>11</v>
      </c>
      <c r="N41" s="3578"/>
      <c r="O41" s="3579"/>
      <c r="P41" s="1873"/>
      <c r="Q41" s="1873"/>
      <c r="R41" s="1873">
        <f t="shared" si="0"/>
        <v>0</v>
      </c>
      <c r="S41" s="1547">
        <v>11</v>
      </c>
      <c r="T41" s="1564"/>
      <c r="U41" s="1564"/>
      <c r="V41" s="1564"/>
      <c r="W41" s="1564"/>
      <c r="X41" s="1564"/>
      <c r="Y41" s="1564"/>
      <c r="Z41" s="1564"/>
      <c r="AA41" s="1564"/>
      <c r="AB41" s="1564"/>
      <c r="AC41" s="1564"/>
      <c r="AD41" s="1564"/>
      <c r="AE41" s="1564"/>
      <c r="AF41" s="1564"/>
      <c r="AG41" s="1564"/>
      <c r="AH41" s="1564"/>
      <c r="AI41" s="1564"/>
      <c r="AJ41" s="1564"/>
      <c r="AK41" s="1564"/>
      <c r="AL41" s="1564"/>
      <c r="AM41" s="1564"/>
      <c r="AN41" s="1564"/>
      <c r="AO41" s="1564"/>
      <c r="AP41" s="1564"/>
      <c r="AQ41" s="1564"/>
      <c r="AR41" s="1564"/>
      <c r="AS41" s="1564"/>
      <c r="AT41" s="1564"/>
      <c r="AU41" s="1564"/>
      <c r="AV41" s="1564"/>
      <c r="AW41" s="1564"/>
      <c r="AX41" s="1564"/>
      <c r="AY41" s="1564"/>
      <c r="AZ41" s="1564"/>
      <c r="BA41" s="1564"/>
      <c r="BB41" s="1564"/>
      <c r="BC41" s="1564"/>
      <c r="BD41" s="1564"/>
      <c r="BE41" s="1564"/>
      <c r="BF41" s="1564"/>
      <c r="BG41" s="1564"/>
      <c r="BH41" s="1564"/>
      <c r="BI41" s="1564"/>
      <c r="BJ41" s="1564"/>
      <c r="BK41" s="1564"/>
      <c r="BL41" s="1564"/>
      <c r="BM41" s="1564"/>
      <c r="BN41" s="1564"/>
      <c r="BO41" s="1564"/>
      <c r="BP41" s="1564"/>
      <c r="BQ41" s="1564"/>
      <c r="BR41" s="1564"/>
      <c r="BS41" s="1564"/>
      <c r="BT41" s="1564"/>
      <c r="BU41" s="1564"/>
      <c r="BV41" s="1564"/>
      <c r="BW41" s="1564"/>
      <c r="BX41" s="1564"/>
      <c r="BY41" s="1564"/>
      <c r="BZ41" s="1564"/>
      <c r="CA41" s="1564"/>
      <c r="CB41" s="1564"/>
      <c r="CC41" s="1564"/>
      <c r="CD41" s="1564"/>
      <c r="CE41" s="1564"/>
      <c r="CF41" s="1564"/>
      <c r="CG41" s="1564"/>
      <c r="CH41" s="1564"/>
      <c r="CI41" s="1564"/>
      <c r="CJ41" s="1564"/>
      <c r="CK41" s="1564"/>
      <c r="CL41" s="1564"/>
      <c r="CM41" s="1564"/>
      <c r="CN41" s="1564"/>
      <c r="CO41" s="1564"/>
      <c r="CP41" s="1564"/>
      <c r="CQ41" s="1564"/>
      <c r="CR41" s="1564"/>
      <c r="CS41" s="1564"/>
      <c r="CT41" s="1564"/>
      <c r="CU41" s="1564"/>
      <c r="CV41" s="1564"/>
      <c r="CW41" s="1564"/>
      <c r="CX41" s="1564"/>
      <c r="CY41" s="1564"/>
      <c r="CZ41" s="1564"/>
      <c r="DA41" s="1564"/>
      <c r="DB41" s="1564"/>
      <c r="DC41" s="1564"/>
      <c r="DD41" s="1564"/>
      <c r="DE41" s="1564"/>
      <c r="DF41" s="1564"/>
      <c r="DG41" s="1564"/>
      <c r="DH41" s="1564"/>
      <c r="DI41" s="1564"/>
      <c r="DJ41" s="1564"/>
      <c r="DK41" s="1564"/>
      <c r="DL41" s="1564"/>
      <c r="DM41" s="1564"/>
      <c r="DN41" s="1564"/>
      <c r="DO41" s="1564"/>
      <c r="DP41" s="1564"/>
      <c r="DQ41" s="1564"/>
      <c r="DR41" s="1564"/>
      <c r="DS41" s="1564"/>
      <c r="DT41" s="1564"/>
      <c r="DU41" s="1564"/>
      <c r="DV41" s="1564"/>
      <c r="DW41" s="1564"/>
      <c r="DX41" s="1564"/>
      <c r="DY41" s="1564"/>
      <c r="DZ41" s="1564"/>
      <c r="EA41" s="1564"/>
      <c r="EB41" s="1564"/>
      <c r="EC41" s="1564"/>
      <c r="ED41" s="1564"/>
      <c r="EE41" s="1564"/>
      <c r="EF41" s="1564"/>
      <c r="EG41" s="1564"/>
      <c r="EH41" s="1564"/>
      <c r="EI41" s="1564"/>
      <c r="EJ41" s="1564"/>
      <c r="EK41" s="1564"/>
      <c r="EL41" s="1564"/>
      <c r="EM41" s="1564"/>
      <c r="EN41" s="1564"/>
      <c r="EO41" s="1564"/>
      <c r="EP41" s="1564"/>
      <c r="EQ41" s="1564"/>
      <c r="ER41" s="1564"/>
      <c r="ES41" s="1564"/>
      <c r="ET41" s="1564"/>
      <c r="EU41" s="1564"/>
      <c r="EV41" s="1564"/>
      <c r="EW41" s="1564"/>
      <c r="EX41" s="1564"/>
      <c r="EY41" s="1564"/>
      <c r="EZ41" s="1564"/>
      <c r="FA41" s="1564"/>
      <c r="FB41" s="1564"/>
      <c r="FC41" s="1564"/>
      <c r="FD41" s="1564"/>
      <c r="FE41" s="1564"/>
      <c r="FF41" s="1564"/>
      <c r="FG41" s="1564"/>
      <c r="FH41" s="1564"/>
      <c r="FI41" s="1564"/>
      <c r="FJ41" s="1564"/>
      <c r="FK41" s="1564"/>
      <c r="FL41" s="1564"/>
      <c r="FM41" s="1564"/>
      <c r="FN41" s="1564"/>
      <c r="FO41" s="1564"/>
      <c r="FP41" s="1564"/>
      <c r="FQ41" s="1564"/>
      <c r="FR41" s="1564"/>
      <c r="FS41" s="1564"/>
      <c r="FT41" s="1564"/>
      <c r="FU41" s="1564"/>
      <c r="FV41" s="1564"/>
      <c r="FW41" s="1564"/>
      <c r="FX41" s="1564"/>
      <c r="FY41" s="1564"/>
      <c r="FZ41" s="1564"/>
      <c r="GA41" s="1564"/>
      <c r="GB41" s="1564"/>
      <c r="GC41" s="1564"/>
      <c r="GD41" s="1564"/>
      <c r="GE41" s="1564"/>
      <c r="GF41" s="1564"/>
      <c r="GG41" s="1564"/>
      <c r="GH41" s="1564"/>
      <c r="GI41" s="1564"/>
      <c r="GJ41" s="1564"/>
      <c r="GK41" s="1564"/>
      <c r="GL41" s="1564"/>
      <c r="GM41" s="1564"/>
      <c r="GN41" s="1564"/>
      <c r="GO41" s="1564"/>
      <c r="GP41" s="1564"/>
      <c r="GQ41" s="1564"/>
      <c r="GR41" s="1564"/>
      <c r="GS41" s="1564"/>
      <c r="GT41" s="1564"/>
      <c r="GU41" s="1564"/>
      <c r="GV41" s="1564"/>
      <c r="GW41" s="1564"/>
      <c r="GX41" s="1564"/>
      <c r="GY41" s="1564"/>
      <c r="GZ41" s="1564"/>
      <c r="HA41" s="1564"/>
      <c r="HB41" s="1564"/>
      <c r="HC41" s="1564"/>
      <c r="HD41" s="1564"/>
      <c r="HE41" s="1564"/>
      <c r="HF41" s="1564"/>
      <c r="HG41" s="1564"/>
      <c r="HH41" s="1564"/>
      <c r="HI41" s="1564"/>
      <c r="HJ41" s="1564"/>
      <c r="HK41" s="1564"/>
      <c r="HL41" s="1564"/>
      <c r="HM41" s="1564"/>
      <c r="HN41" s="1564"/>
      <c r="HO41" s="1564"/>
      <c r="HP41" s="1564"/>
      <c r="HQ41" s="1564"/>
      <c r="HR41" s="1564"/>
      <c r="HS41" s="1564"/>
      <c r="HT41" s="1564"/>
      <c r="HU41" s="1564"/>
      <c r="HV41" s="1564"/>
      <c r="HW41" s="1564"/>
      <c r="HX41" s="1564"/>
      <c r="HY41" s="1564"/>
      <c r="HZ41" s="1564"/>
      <c r="IA41" s="1564"/>
      <c r="IB41" s="1564"/>
      <c r="IC41" s="1564"/>
      <c r="ID41" s="1564"/>
      <c r="IE41" s="1564"/>
      <c r="IF41" s="1564"/>
      <c r="IG41" s="1564"/>
      <c r="IH41" s="1564"/>
      <c r="II41" s="1564"/>
      <c r="IJ41" s="1564"/>
      <c r="IK41" s="1564"/>
      <c r="IL41" s="1564"/>
      <c r="IM41" s="1564"/>
      <c r="IN41" s="1564"/>
      <c r="IO41" s="1564"/>
      <c r="IP41" s="1564"/>
      <c r="IQ41" s="1564"/>
      <c r="IR41" s="1564"/>
      <c r="IS41" s="1564"/>
      <c r="IT41" s="1564"/>
      <c r="IU41" s="1564"/>
    </row>
    <row r="42" spans="1:255">
      <c r="A42" s="2175" t="s">
        <v>1752</v>
      </c>
      <c r="B42" s="1546"/>
      <c r="C42" s="1546"/>
      <c r="D42" s="1546"/>
      <c r="E42" s="2307"/>
      <c r="F42" s="3578"/>
      <c r="G42" s="3579"/>
      <c r="H42" s="1546"/>
      <c r="I42" s="1546"/>
      <c r="J42" s="1546"/>
      <c r="K42" s="1873"/>
      <c r="L42" s="1873"/>
      <c r="M42" s="2330">
        <v>12</v>
      </c>
      <c r="N42" s="3578"/>
      <c r="O42" s="3579"/>
      <c r="P42" s="1873"/>
      <c r="Q42" s="1873"/>
      <c r="R42" s="1873">
        <f t="shared" si="0"/>
        <v>0</v>
      </c>
      <c r="S42" s="1547">
        <v>12</v>
      </c>
      <c r="T42" s="1564"/>
      <c r="U42" s="1564"/>
      <c r="V42" s="1564"/>
      <c r="W42" s="1564"/>
      <c r="X42" s="1564"/>
      <c r="Y42" s="1564"/>
      <c r="Z42" s="1564"/>
      <c r="AA42" s="1564"/>
      <c r="AB42" s="1564"/>
      <c r="AC42" s="1564"/>
      <c r="AD42" s="1564"/>
      <c r="AE42" s="1564"/>
      <c r="AF42" s="1564"/>
      <c r="AG42" s="1564"/>
      <c r="AH42" s="1564"/>
      <c r="AI42" s="1564"/>
      <c r="AJ42" s="1564"/>
      <c r="AK42" s="1564"/>
      <c r="AL42" s="1564"/>
      <c r="AM42" s="1564"/>
      <c r="AN42" s="1564"/>
      <c r="AO42" s="1564"/>
      <c r="AP42" s="1564"/>
      <c r="AQ42" s="1564"/>
      <c r="AR42" s="1564"/>
      <c r="AS42" s="1564"/>
      <c r="AT42" s="1564"/>
      <c r="AU42" s="1564"/>
      <c r="AV42" s="1564"/>
      <c r="AW42" s="1564"/>
      <c r="AX42" s="1564"/>
      <c r="AY42" s="1564"/>
      <c r="AZ42" s="1564"/>
      <c r="BA42" s="1564"/>
      <c r="BB42" s="1564"/>
      <c r="BC42" s="1564"/>
      <c r="BD42" s="1564"/>
      <c r="BE42" s="1564"/>
      <c r="BF42" s="1564"/>
      <c r="BG42" s="1564"/>
      <c r="BH42" s="1564"/>
      <c r="BI42" s="1564"/>
      <c r="BJ42" s="1564"/>
      <c r="BK42" s="1564"/>
      <c r="BL42" s="1564"/>
      <c r="BM42" s="1564"/>
      <c r="BN42" s="1564"/>
      <c r="BO42" s="1564"/>
      <c r="BP42" s="1564"/>
      <c r="BQ42" s="1564"/>
      <c r="BR42" s="1564"/>
      <c r="BS42" s="1564"/>
      <c r="BT42" s="1564"/>
      <c r="BU42" s="1564"/>
      <c r="BV42" s="1564"/>
      <c r="BW42" s="1564"/>
      <c r="BX42" s="1564"/>
      <c r="BY42" s="1564"/>
      <c r="BZ42" s="1564"/>
      <c r="CA42" s="1564"/>
      <c r="CB42" s="1564"/>
      <c r="CC42" s="1564"/>
      <c r="CD42" s="1564"/>
      <c r="CE42" s="1564"/>
      <c r="CF42" s="1564"/>
      <c r="CG42" s="1564"/>
      <c r="CH42" s="1564"/>
      <c r="CI42" s="1564"/>
      <c r="CJ42" s="1564"/>
      <c r="CK42" s="1564"/>
      <c r="CL42" s="1564"/>
      <c r="CM42" s="1564"/>
      <c r="CN42" s="1564"/>
      <c r="CO42" s="1564"/>
      <c r="CP42" s="1564"/>
      <c r="CQ42" s="1564"/>
      <c r="CR42" s="1564"/>
      <c r="CS42" s="1564"/>
      <c r="CT42" s="1564"/>
      <c r="CU42" s="1564"/>
      <c r="CV42" s="1564"/>
      <c r="CW42" s="1564"/>
      <c r="CX42" s="1564"/>
      <c r="CY42" s="1564"/>
      <c r="CZ42" s="1564"/>
      <c r="DA42" s="1564"/>
      <c r="DB42" s="1564"/>
      <c r="DC42" s="1564"/>
      <c r="DD42" s="1564"/>
      <c r="DE42" s="1564"/>
      <c r="DF42" s="1564"/>
      <c r="DG42" s="1564"/>
      <c r="DH42" s="1564"/>
      <c r="DI42" s="1564"/>
      <c r="DJ42" s="1564"/>
      <c r="DK42" s="1564"/>
      <c r="DL42" s="1564"/>
      <c r="DM42" s="1564"/>
      <c r="DN42" s="1564"/>
      <c r="DO42" s="1564"/>
      <c r="DP42" s="1564"/>
      <c r="DQ42" s="1564"/>
      <c r="DR42" s="1564"/>
      <c r="DS42" s="1564"/>
      <c r="DT42" s="1564"/>
      <c r="DU42" s="1564"/>
      <c r="DV42" s="1564"/>
      <c r="DW42" s="1564"/>
      <c r="DX42" s="1564"/>
      <c r="DY42" s="1564"/>
      <c r="DZ42" s="1564"/>
      <c r="EA42" s="1564"/>
      <c r="EB42" s="1564"/>
      <c r="EC42" s="1564"/>
      <c r="ED42" s="1564"/>
      <c r="EE42" s="1564"/>
      <c r="EF42" s="1564"/>
      <c r="EG42" s="1564"/>
      <c r="EH42" s="1564"/>
      <c r="EI42" s="1564"/>
      <c r="EJ42" s="1564"/>
      <c r="EK42" s="1564"/>
      <c r="EL42" s="1564"/>
      <c r="EM42" s="1564"/>
      <c r="EN42" s="1564"/>
      <c r="EO42" s="1564"/>
      <c r="EP42" s="1564"/>
      <c r="EQ42" s="1564"/>
      <c r="ER42" s="1564"/>
      <c r="ES42" s="1564"/>
      <c r="ET42" s="1564"/>
      <c r="EU42" s="1564"/>
      <c r="EV42" s="1564"/>
      <c r="EW42" s="1564"/>
      <c r="EX42" s="1564"/>
      <c r="EY42" s="1564"/>
      <c r="EZ42" s="1564"/>
      <c r="FA42" s="1564"/>
      <c r="FB42" s="1564"/>
      <c r="FC42" s="1564"/>
      <c r="FD42" s="1564"/>
      <c r="FE42" s="1564"/>
      <c r="FF42" s="1564"/>
      <c r="FG42" s="1564"/>
      <c r="FH42" s="1564"/>
      <c r="FI42" s="1564"/>
      <c r="FJ42" s="1564"/>
      <c r="FK42" s="1564"/>
      <c r="FL42" s="1564"/>
      <c r="FM42" s="1564"/>
      <c r="FN42" s="1564"/>
      <c r="FO42" s="1564"/>
      <c r="FP42" s="1564"/>
      <c r="FQ42" s="1564"/>
      <c r="FR42" s="1564"/>
      <c r="FS42" s="1564"/>
      <c r="FT42" s="1564"/>
      <c r="FU42" s="1564"/>
      <c r="FV42" s="1564"/>
      <c r="FW42" s="1564"/>
      <c r="FX42" s="1564"/>
      <c r="FY42" s="1564"/>
      <c r="FZ42" s="1564"/>
      <c r="GA42" s="1564"/>
      <c r="GB42" s="1564"/>
      <c r="GC42" s="1564"/>
      <c r="GD42" s="1564"/>
      <c r="GE42" s="1564"/>
      <c r="GF42" s="1564"/>
      <c r="GG42" s="1564"/>
      <c r="GH42" s="1564"/>
      <c r="GI42" s="1564"/>
      <c r="GJ42" s="1564"/>
      <c r="GK42" s="1564"/>
      <c r="GL42" s="1564"/>
      <c r="GM42" s="1564"/>
      <c r="GN42" s="1564"/>
      <c r="GO42" s="1564"/>
      <c r="GP42" s="1564"/>
      <c r="GQ42" s="1564"/>
      <c r="GR42" s="1564"/>
      <c r="GS42" s="1564"/>
      <c r="GT42" s="1564"/>
      <c r="GU42" s="1564"/>
      <c r="GV42" s="1564"/>
      <c r="GW42" s="1564"/>
      <c r="GX42" s="1564"/>
      <c r="GY42" s="1564"/>
      <c r="GZ42" s="1564"/>
      <c r="HA42" s="1564"/>
      <c r="HB42" s="1564"/>
      <c r="HC42" s="1564"/>
      <c r="HD42" s="1564"/>
      <c r="HE42" s="1564"/>
      <c r="HF42" s="1564"/>
      <c r="HG42" s="1564"/>
      <c r="HH42" s="1564"/>
      <c r="HI42" s="1564"/>
      <c r="HJ42" s="1564"/>
      <c r="HK42" s="1564"/>
      <c r="HL42" s="1564"/>
      <c r="HM42" s="1564"/>
      <c r="HN42" s="1564"/>
      <c r="HO42" s="1564"/>
      <c r="HP42" s="1564"/>
      <c r="HQ42" s="1564"/>
      <c r="HR42" s="1564"/>
      <c r="HS42" s="1564"/>
      <c r="HT42" s="1564"/>
      <c r="HU42" s="1564"/>
      <c r="HV42" s="1564"/>
      <c r="HW42" s="1564"/>
      <c r="HX42" s="1564"/>
      <c r="HY42" s="1564"/>
      <c r="HZ42" s="1564"/>
      <c r="IA42" s="1564"/>
      <c r="IB42" s="1564"/>
      <c r="IC42" s="1564"/>
      <c r="ID42" s="1564"/>
      <c r="IE42" s="1564"/>
      <c r="IF42" s="1564"/>
      <c r="IG42" s="1564"/>
      <c r="IH42" s="1564"/>
      <c r="II42" s="1564"/>
      <c r="IJ42" s="1564"/>
      <c r="IK42" s="1564"/>
      <c r="IL42" s="1564"/>
      <c r="IM42" s="1564"/>
      <c r="IN42" s="1564"/>
      <c r="IO42" s="1564"/>
      <c r="IP42" s="1564"/>
      <c r="IQ42" s="1564"/>
      <c r="IR42" s="1564"/>
      <c r="IS42" s="1564"/>
      <c r="IT42" s="1564"/>
      <c r="IU42" s="1564"/>
    </row>
    <row r="43" spans="1:255">
      <c r="A43" s="2175" t="s">
        <v>1753</v>
      </c>
      <c r="B43" s="1546"/>
      <c r="C43" s="1546"/>
      <c r="D43" s="1546"/>
      <c r="E43" s="2307"/>
      <c r="F43" s="3578"/>
      <c r="G43" s="3579"/>
      <c r="H43" s="1546"/>
      <c r="I43" s="1546"/>
      <c r="J43" s="1546"/>
      <c r="K43" s="1873"/>
      <c r="L43" s="1873"/>
      <c r="M43" s="2330">
        <v>13</v>
      </c>
      <c r="N43" s="3578"/>
      <c r="O43" s="3579"/>
      <c r="P43" s="1873"/>
      <c r="Q43" s="1873"/>
      <c r="R43" s="1873">
        <f t="shared" si="0"/>
        <v>0</v>
      </c>
      <c r="S43" s="1547">
        <v>13</v>
      </c>
      <c r="T43" s="1564"/>
      <c r="U43" s="1564"/>
      <c r="V43" s="1564"/>
      <c r="W43" s="1564"/>
      <c r="X43" s="1564"/>
      <c r="Y43" s="1564"/>
      <c r="Z43" s="1564"/>
      <c r="AA43" s="1564"/>
      <c r="AB43" s="1564"/>
      <c r="AC43" s="1564"/>
      <c r="AD43" s="1564"/>
      <c r="AE43" s="1564"/>
      <c r="AF43" s="1564"/>
      <c r="AG43" s="1564"/>
      <c r="AH43" s="1564"/>
      <c r="AI43" s="1564"/>
      <c r="AJ43" s="1564"/>
      <c r="AK43" s="1564"/>
      <c r="AL43" s="1564"/>
      <c r="AM43" s="1564"/>
      <c r="AN43" s="1564"/>
      <c r="AO43" s="1564"/>
      <c r="AP43" s="1564"/>
      <c r="AQ43" s="1564"/>
      <c r="AR43" s="1564"/>
      <c r="AS43" s="1564"/>
      <c r="AT43" s="1564"/>
      <c r="AU43" s="1564"/>
      <c r="AV43" s="1564"/>
      <c r="AW43" s="1564"/>
      <c r="AX43" s="1564"/>
      <c r="AY43" s="1564"/>
      <c r="AZ43" s="1564"/>
      <c r="BA43" s="1564"/>
      <c r="BB43" s="1564"/>
      <c r="BC43" s="1564"/>
      <c r="BD43" s="1564"/>
      <c r="BE43" s="1564"/>
      <c r="BF43" s="1564"/>
      <c r="BG43" s="1564"/>
      <c r="BH43" s="1564"/>
      <c r="BI43" s="1564"/>
      <c r="BJ43" s="1564"/>
      <c r="BK43" s="1564"/>
      <c r="BL43" s="1564"/>
      <c r="BM43" s="1564"/>
      <c r="BN43" s="1564"/>
      <c r="BO43" s="1564"/>
      <c r="BP43" s="1564"/>
      <c r="BQ43" s="1564"/>
      <c r="BR43" s="1564"/>
      <c r="BS43" s="1564"/>
      <c r="BT43" s="1564"/>
      <c r="BU43" s="1564"/>
      <c r="BV43" s="1564"/>
      <c r="BW43" s="1564"/>
      <c r="BX43" s="1564"/>
      <c r="BY43" s="1564"/>
      <c r="BZ43" s="1564"/>
      <c r="CA43" s="1564"/>
      <c r="CB43" s="1564"/>
      <c r="CC43" s="1564"/>
      <c r="CD43" s="1564"/>
      <c r="CE43" s="1564"/>
      <c r="CF43" s="1564"/>
      <c r="CG43" s="1564"/>
      <c r="CH43" s="1564"/>
      <c r="CI43" s="1564"/>
      <c r="CJ43" s="1564"/>
      <c r="CK43" s="1564"/>
      <c r="CL43" s="1564"/>
      <c r="CM43" s="1564"/>
      <c r="CN43" s="1564"/>
      <c r="CO43" s="1564"/>
      <c r="CP43" s="1564"/>
      <c r="CQ43" s="1564"/>
      <c r="CR43" s="1564"/>
      <c r="CS43" s="1564"/>
      <c r="CT43" s="1564"/>
      <c r="CU43" s="1564"/>
      <c r="CV43" s="1564"/>
      <c r="CW43" s="1564"/>
      <c r="CX43" s="1564"/>
      <c r="CY43" s="1564"/>
      <c r="CZ43" s="1564"/>
      <c r="DA43" s="1564"/>
      <c r="DB43" s="1564"/>
      <c r="DC43" s="1564"/>
      <c r="DD43" s="1564"/>
      <c r="DE43" s="1564"/>
      <c r="DF43" s="1564"/>
      <c r="DG43" s="1564"/>
      <c r="DH43" s="1564"/>
      <c r="DI43" s="1564"/>
      <c r="DJ43" s="1564"/>
      <c r="DK43" s="1564"/>
      <c r="DL43" s="1564"/>
      <c r="DM43" s="1564"/>
      <c r="DN43" s="1564"/>
      <c r="DO43" s="1564"/>
      <c r="DP43" s="1564"/>
      <c r="DQ43" s="1564"/>
      <c r="DR43" s="1564"/>
      <c r="DS43" s="1564"/>
      <c r="DT43" s="1564"/>
      <c r="DU43" s="1564"/>
      <c r="DV43" s="1564"/>
      <c r="DW43" s="1564"/>
      <c r="DX43" s="1564"/>
      <c r="DY43" s="1564"/>
      <c r="DZ43" s="1564"/>
      <c r="EA43" s="1564"/>
      <c r="EB43" s="1564"/>
      <c r="EC43" s="1564"/>
      <c r="ED43" s="1564"/>
      <c r="EE43" s="1564"/>
      <c r="EF43" s="1564"/>
      <c r="EG43" s="1564"/>
      <c r="EH43" s="1564"/>
      <c r="EI43" s="1564"/>
      <c r="EJ43" s="1564"/>
      <c r="EK43" s="1564"/>
      <c r="EL43" s="1564"/>
      <c r="EM43" s="1564"/>
      <c r="EN43" s="1564"/>
      <c r="EO43" s="1564"/>
      <c r="EP43" s="1564"/>
      <c r="EQ43" s="1564"/>
      <c r="ER43" s="1564"/>
      <c r="ES43" s="1564"/>
      <c r="ET43" s="1564"/>
      <c r="EU43" s="1564"/>
      <c r="EV43" s="1564"/>
      <c r="EW43" s="1564"/>
      <c r="EX43" s="1564"/>
      <c r="EY43" s="1564"/>
      <c r="EZ43" s="1564"/>
      <c r="FA43" s="1564"/>
      <c r="FB43" s="1564"/>
      <c r="FC43" s="1564"/>
      <c r="FD43" s="1564"/>
      <c r="FE43" s="1564"/>
      <c r="FF43" s="1564"/>
      <c r="FG43" s="1564"/>
      <c r="FH43" s="1564"/>
      <c r="FI43" s="1564"/>
      <c r="FJ43" s="1564"/>
      <c r="FK43" s="1564"/>
      <c r="FL43" s="1564"/>
      <c r="FM43" s="1564"/>
      <c r="FN43" s="1564"/>
      <c r="FO43" s="1564"/>
      <c r="FP43" s="1564"/>
      <c r="FQ43" s="1564"/>
      <c r="FR43" s="1564"/>
      <c r="FS43" s="1564"/>
      <c r="FT43" s="1564"/>
      <c r="FU43" s="1564"/>
      <c r="FV43" s="1564"/>
      <c r="FW43" s="1564"/>
      <c r="FX43" s="1564"/>
      <c r="FY43" s="1564"/>
      <c r="FZ43" s="1564"/>
      <c r="GA43" s="1564"/>
      <c r="GB43" s="1564"/>
      <c r="GC43" s="1564"/>
      <c r="GD43" s="1564"/>
      <c r="GE43" s="1564"/>
      <c r="GF43" s="1564"/>
      <c r="GG43" s="1564"/>
      <c r="GH43" s="1564"/>
      <c r="GI43" s="1564"/>
      <c r="GJ43" s="1564"/>
      <c r="GK43" s="1564"/>
      <c r="GL43" s="1564"/>
      <c r="GM43" s="1564"/>
      <c r="GN43" s="1564"/>
      <c r="GO43" s="1564"/>
      <c r="GP43" s="1564"/>
      <c r="GQ43" s="1564"/>
      <c r="GR43" s="1564"/>
      <c r="GS43" s="1564"/>
      <c r="GT43" s="1564"/>
      <c r="GU43" s="1564"/>
      <c r="GV43" s="1564"/>
      <c r="GW43" s="1564"/>
      <c r="GX43" s="1564"/>
      <c r="GY43" s="1564"/>
      <c r="GZ43" s="1564"/>
      <c r="HA43" s="1564"/>
      <c r="HB43" s="1564"/>
      <c r="HC43" s="1564"/>
      <c r="HD43" s="1564"/>
      <c r="HE43" s="1564"/>
      <c r="HF43" s="1564"/>
      <c r="HG43" s="1564"/>
      <c r="HH43" s="1564"/>
      <c r="HI43" s="1564"/>
      <c r="HJ43" s="1564"/>
      <c r="HK43" s="1564"/>
      <c r="HL43" s="1564"/>
      <c r="HM43" s="1564"/>
      <c r="HN43" s="1564"/>
      <c r="HO43" s="1564"/>
      <c r="HP43" s="1564"/>
      <c r="HQ43" s="1564"/>
      <c r="HR43" s="1564"/>
      <c r="HS43" s="1564"/>
      <c r="HT43" s="1564"/>
      <c r="HU43" s="1564"/>
      <c r="HV43" s="1564"/>
      <c r="HW43" s="1564"/>
      <c r="HX43" s="1564"/>
      <c r="HY43" s="1564"/>
      <c r="HZ43" s="1564"/>
      <c r="IA43" s="1564"/>
      <c r="IB43" s="1564"/>
      <c r="IC43" s="1564"/>
      <c r="ID43" s="1564"/>
      <c r="IE43" s="1564"/>
      <c r="IF43" s="1564"/>
      <c r="IG43" s="1564"/>
      <c r="IH43" s="1564"/>
      <c r="II43" s="1564"/>
      <c r="IJ43" s="1564"/>
      <c r="IK43" s="1564"/>
      <c r="IL43" s="1564"/>
      <c r="IM43" s="1564"/>
      <c r="IN43" s="1564"/>
      <c r="IO43" s="1564"/>
      <c r="IP43" s="1564"/>
      <c r="IQ43" s="1564"/>
      <c r="IR43" s="1564"/>
      <c r="IS43" s="1564"/>
      <c r="IT43" s="1564"/>
      <c r="IU43" s="1564"/>
    </row>
    <row r="44" spans="1:255">
      <c r="A44" s="2175" t="s">
        <v>1754</v>
      </c>
      <c r="B44" s="1546"/>
      <c r="C44" s="1546"/>
      <c r="D44" s="1546"/>
      <c r="E44" s="2307"/>
      <c r="F44" s="3578" t="s">
        <v>4405</v>
      </c>
      <c r="G44" s="3579"/>
      <c r="H44" s="1546"/>
      <c r="I44" s="1546"/>
      <c r="J44" s="1546"/>
      <c r="K44" s="1873"/>
      <c r="L44" s="1873"/>
      <c r="M44" s="2330">
        <v>14</v>
      </c>
      <c r="N44" s="3578"/>
      <c r="O44" s="3579"/>
      <c r="P44" s="1873"/>
      <c r="Q44" s="1873"/>
      <c r="R44" s="1873">
        <f t="shared" si="0"/>
        <v>0</v>
      </c>
      <c r="S44" s="1547">
        <v>14</v>
      </c>
      <c r="T44" s="1564"/>
      <c r="U44" s="1564"/>
      <c r="V44" s="1564"/>
      <c r="W44" s="1564"/>
      <c r="X44" s="1564"/>
      <c r="Y44" s="1564"/>
      <c r="Z44" s="1564"/>
      <c r="AA44" s="1564"/>
      <c r="AB44" s="1564"/>
      <c r="AC44" s="1564"/>
      <c r="AD44" s="1564"/>
      <c r="AE44" s="1564"/>
      <c r="AF44" s="1564"/>
      <c r="AG44" s="1564"/>
      <c r="AH44" s="1564"/>
      <c r="AI44" s="1564"/>
      <c r="AJ44" s="1564"/>
      <c r="AK44" s="1564"/>
      <c r="AL44" s="1564"/>
      <c r="AM44" s="1564"/>
      <c r="AN44" s="1564"/>
      <c r="AO44" s="1564"/>
      <c r="AP44" s="1564"/>
      <c r="AQ44" s="1564"/>
      <c r="AR44" s="1564"/>
      <c r="AS44" s="1564"/>
      <c r="AT44" s="1564"/>
      <c r="AU44" s="1564"/>
      <c r="AV44" s="1564"/>
      <c r="AW44" s="1564"/>
      <c r="AX44" s="1564"/>
      <c r="AY44" s="1564"/>
      <c r="AZ44" s="1564"/>
      <c r="BA44" s="1564"/>
      <c r="BB44" s="1564"/>
      <c r="BC44" s="1564"/>
      <c r="BD44" s="1564"/>
      <c r="BE44" s="1564"/>
      <c r="BF44" s="1564"/>
      <c r="BG44" s="1564"/>
      <c r="BH44" s="1564"/>
      <c r="BI44" s="1564"/>
      <c r="BJ44" s="1564"/>
      <c r="BK44" s="1564"/>
      <c r="BL44" s="1564"/>
      <c r="BM44" s="1564"/>
      <c r="BN44" s="1564"/>
      <c r="BO44" s="1564"/>
      <c r="BP44" s="1564"/>
      <c r="BQ44" s="1564"/>
      <c r="BR44" s="1564"/>
      <c r="BS44" s="1564"/>
      <c r="BT44" s="1564"/>
      <c r="BU44" s="1564"/>
      <c r="BV44" s="1564"/>
      <c r="BW44" s="1564"/>
      <c r="BX44" s="1564"/>
      <c r="BY44" s="1564"/>
      <c r="BZ44" s="1564"/>
      <c r="CA44" s="1564"/>
      <c r="CB44" s="1564"/>
      <c r="CC44" s="1564"/>
      <c r="CD44" s="1564"/>
      <c r="CE44" s="1564"/>
      <c r="CF44" s="1564"/>
      <c r="CG44" s="1564"/>
      <c r="CH44" s="1564"/>
      <c r="CI44" s="1564"/>
      <c r="CJ44" s="1564"/>
      <c r="CK44" s="1564"/>
      <c r="CL44" s="1564"/>
      <c r="CM44" s="1564"/>
      <c r="CN44" s="1564"/>
      <c r="CO44" s="1564"/>
      <c r="CP44" s="1564"/>
      <c r="CQ44" s="1564"/>
      <c r="CR44" s="1564"/>
      <c r="CS44" s="1564"/>
      <c r="CT44" s="1564"/>
      <c r="CU44" s="1564"/>
      <c r="CV44" s="1564"/>
      <c r="CW44" s="1564"/>
      <c r="CX44" s="1564"/>
      <c r="CY44" s="1564"/>
      <c r="CZ44" s="1564"/>
      <c r="DA44" s="1564"/>
      <c r="DB44" s="1564"/>
      <c r="DC44" s="1564"/>
      <c r="DD44" s="1564"/>
      <c r="DE44" s="1564"/>
      <c r="DF44" s="1564"/>
      <c r="DG44" s="1564"/>
      <c r="DH44" s="1564"/>
      <c r="DI44" s="1564"/>
      <c r="DJ44" s="1564"/>
      <c r="DK44" s="1564"/>
      <c r="DL44" s="1564"/>
      <c r="DM44" s="1564"/>
      <c r="DN44" s="1564"/>
      <c r="DO44" s="1564"/>
      <c r="DP44" s="1564"/>
      <c r="DQ44" s="1564"/>
      <c r="DR44" s="1564"/>
      <c r="DS44" s="1564"/>
      <c r="DT44" s="1564"/>
      <c r="DU44" s="1564"/>
      <c r="DV44" s="1564"/>
      <c r="DW44" s="1564"/>
      <c r="DX44" s="1564"/>
      <c r="DY44" s="1564"/>
      <c r="DZ44" s="1564"/>
      <c r="EA44" s="1564"/>
      <c r="EB44" s="1564"/>
      <c r="EC44" s="1564"/>
      <c r="ED44" s="1564"/>
      <c r="EE44" s="1564"/>
      <c r="EF44" s="1564"/>
      <c r="EG44" s="1564"/>
      <c r="EH44" s="1564"/>
      <c r="EI44" s="1564"/>
      <c r="EJ44" s="1564"/>
      <c r="EK44" s="1564"/>
      <c r="EL44" s="1564"/>
      <c r="EM44" s="1564"/>
      <c r="EN44" s="1564"/>
      <c r="EO44" s="1564"/>
      <c r="EP44" s="1564"/>
      <c r="EQ44" s="1564"/>
      <c r="ER44" s="1564"/>
      <c r="ES44" s="1564"/>
      <c r="ET44" s="1564"/>
      <c r="EU44" s="1564"/>
      <c r="EV44" s="1564"/>
      <c r="EW44" s="1564"/>
      <c r="EX44" s="1564"/>
      <c r="EY44" s="1564"/>
      <c r="EZ44" s="1564"/>
      <c r="FA44" s="1564"/>
      <c r="FB44" s="1564"/>
      <c r="FC44" s="1564"/>
      <c r="FD44" s="1564"/>
      <c r="FE44" s="1564"/>
      <c r="FF44" s="1564"/>
      <c r="FG44" s="1564"/>
      <c r="FH44" s="1564"/>
      <c r="FI44" s="1564"/>
      <c r="FJ44" s="1564"/>
      <c r="FK44" s="1564"/>
      <c r="FL44" s="1564"/>
      <c r="FM44" s="1564"/>
      <c r="FN44" s="1564"/>
      <c r="FO44" s="1564"/>
      <c r="FP44" s="1564"/>
      <c r="FQ44" s="1564"/>
      <c r="FR44" s="1564"/>
      <c r="FS44" s="1564"/>
      <c r="FT44" s="1564"/>
      <c r="FU44" s="1564"/>
      <c r="FV44" s="1564"/>
      <c r="FW44" s="1564"/>
      <c r="FX44" s="1564"/>
      <c r="FY44" s="1564"/>
      <c r="FZ44" s="1564"/>
      <c r="GA44" s="1564"/>
      <c r="GB44" s="1564"/>
      <c r="GC44" s="1564"/>
      <c r="GD44" s="1564"/>
      <c r="GE44" s="1564"/>
      <c r="GF44" s="1564"/>
      <c r="GG44" s="1564"/>
      <c r="GH44" s="1564"/>
      <c r="GI44" s="1564"/>
      <c r="GJ44" s="1564"/>
      <c r="GK44" s="1564"/>
      <c r="GL44" s="1564"/>
      <c r="GM44" s="1564"/>
      <c r="GN44" s="1564"/>
      <c r="GO44" s="1564"/>
      <c r="GP44" s="1564"/>
      <c r="GQ44" s="1564"/>
      <c r="GR44" s="1564"/>
      <c r="GS44" s="1564"/>
      <c r="GT44" s="1564"/>
      <c r="GU44" s="1564"/>
      <c r="GV44" s="1564"/>
      <c r="GW44" s="1564"/>
      <c r="GX44" s="1564"/>
      <c r="GY44" s="1564"/>
      <c r="GZ44" s="1564"/>
      <c r="HA44" s="1564"/>
      <c r="HB44" s="1564"/>
      <c r="HC44" s="1564"/>
      <c r="HD44" s="1564"/>
      <c r="HE44" s="1564"/>
      <c r="HF44" s="1564"/>
      <c r="HG44" s="1564"/>
      <c r="HH44" s="1564"/>
      <c r="HI44" s="1564"/>
      <c r="HJ44" s="1564"/>
      <c r="HK44" s="1564"/>
      <c r="HL44" s="1564"/>
      <c r="HM44" s="1564"/>
      <c r="HN44" s="1564"/>
      <c r="HO44" s="1564"/>
      <c r="HP44" s="1564"/>
      <c r="HQ44" s="1564"/>
      <c r="HR44" s="1564"/>
      <c r="HS44" s="1564"/>
      <c r="HT44" s="1564"/>
      <c r="HU44" s="1564"/>
      <c r="HV44" s="1564"/>
      <c r="HW44" s="1564"/>
      <c r="HX44" s="1564"/>
      <c r="HY44" s="1564"/>
      <c r="HZ44" s="1564"/>
      <c r="IA44" s="1564"/>
      <c r="IB44" s="1564"/>
      <c r="IC44" s="1564"/>
      <c r="ID44" s="1564"/>
      <c r="IE44" s="1564"/>
      <c r="IF44" s="1564"/>
      <c r="IG44" s="1564"/>
      <c r="IH44" s="1564"/>
      <c r="II44" s="1564"/>
      <c r="IJ44" s="1564"/>
      <c r="IK44" s="1564"/>
      <c r="IL44" s="1564"/>
      <c r="IM44" s="1564"/>
      <c r="IN44" s="1564"/>
      <c r="IO44" s="1564"/>
      <c r="IP44" s="1564"/>
      <c r="IQ44" s="1564"/>
      <c r="IR44" s="1564"/>
      <c r="IS44" s="1564"/>
      <c r="IT44" s="1564"/>
      <c r="IU44" s="1564"/>
    </row>
    <row r="45" spans="1:255">
      <c r="A45" s="2175" t="s">
        <v>1755</v>
      </c>
      <c r="B45" s="1546"/>
      <c r="C45" s="1546"/>
      <c r="D45" s="1546"/>
      <c r="E45" s="2307"/>
      <c r="F45" s="2501"/>
      <c r="G45" s="1560"/>
      <c r="H45" s="1546"/>
      <c r="I45" s="1546"/>
      <c r="J45" s="1546"/>
      <c r="K45" s="1873"/>
      <c r="L45" s="1873"/>
      <c r="M45" s="2330">
        <v>15</v>
      </c>
      <c r="N45" s="3578"/>
      <c r="O45" s="3579"/>
      <c r="P45" s="1873"/>
      <c r="Q45" s="1873"/>
      <c r="R45" s="1873">
        <f t="shared" si="0"/>
        <v>0</v>
      </c>
      <c r="S45" s="1547">
        <v>15</v>
      </c>
      <c r="T45" s="1564"/>
      <c r="U45" s="1564"/>
      <c r="V45" s="1564"/>
      <c r="W45" s="1564"/>
      <c r="X45" s="1564"/>
      <c r="Y45" s="1564"/>
      <c r="Z45" s="1564"/>
      <c r="AA45" s="1564"/>
      <c r="AB45" s="1564"/>
      <c r="AC45" s="1564"/>
      <c r="AD45" s="1564"/>
      <c r="AE45" s="1564"/>
      <c r="AF45" s="1564"/>
      <c r="AG45" s="1564"/>
      <c r="AH45" s="1564"/>
      <c r="AI45" s="1564"/>
      <c r="AJ45" s="1564"/>
      <c r="AK45" s="1564"/>
      <c r="AL45" s="1564"/>
      <c r="AM45" s="1564"/>
      <c r="AN45" s="1564"/>
      <c r="AO45" s="1564"/>
      <c r="AP45" s="1564"/>
      <c r="AQ45" s="1564"/>
      <c r="AR45" s="1564"/>
      <c r="AS45" s="1564"/>
      <c r="AT45" s="1564"/>
      <c r="AU45" s="1564"/>
      <c r="AV45" s="1564"/>
      <c r="AW45" s="1564"/>
      <c r="AX45" s="1564"/>
      <c r="AY45" s="1564"/>
      <c r="AZ45" s="1564"/>
      <c r="BA45" s="1564"/>
      <c r="BB45" s="1564"/>
      <c r="BC45" s="1564"/>
      <c r="BD45" s="1564"/>
      <c r="BE45" s="1564"/>
      <c r="BF45" s="1564"/>
      <c r="BG45" s="1564"/>
      <c r="BH45" s="1564"/>
      <c r="BI45" s="1564"/>
      <c r="BJ45" s="1564"/>
      <c r="BK45" s="1564"/>
      <c r="BL45" s="1564"/>
      <c r="BM45" s="1564"/>
      <c r="BN45" s="1564"/>
      <c r="BO45" s="1564"/>
      <c r="BP45" s="1564"/>
      <c r="BQ45" s="1564"/>
      <c r="BR45" s="1564"/>
      <c r="BS45" s="1564"/>
      <c r="BT45" s="1564"/>
      <c r="BU45" s="1564"/>
      <c r="BV45" s="1564"/>
      <c r="BW45" s="1564"/>
      <c r="BX45" s="1564"/>
      <c r="BY45" s="1564"/>
      <c r="BZ45" s="1564"/>
      <c r="CA45" s="1564"/>
      <c r="CB45" s="1564"/>
      <c r="CC45" s="1564"/>
      <c r="CD45" s="1564"/>
      <c r="CE45" s="1564"/>
      <c r="CF45" s="1564"/>
      <c r="CG45" s="1564"/>
      <c r="CH45" s="1564"/>
      <c r="CI45" s="1564"/>
      <c r="CJ45" s="1564"/>
      <c r="CK45" s="1564"/>
      <c r="CL45" s="1564"/>
      <c r="CM45" s="1564"/>
      <c r="CN45" s="1564"/>
      <c r="CO45" s="1564"/>
      <c r="CP45" s="1564"/>
      <c r="CQ45" s="1564"/>
      <c r="CR45" s="1564"/>
      <c r="CS45" s="1564"/>
      <c r="CT45" s="1564"/>
      <c r="CU45" s="1564"/>
      <c r="CV45" s="1564"/>
      <c r="CW45" s="1564"/>
      <c r="CX45" s="1564"/>
      <c r="CY45" s="1564"/>
      <c r="CZ45" s="1564"/>
      <c r="DA45" s="1564"/>
      <c r="DB45" s="1564"/>
      <c r="DC45" s="1564"/>
      <c r="DD45" s="1564"/>
      <c r="DE45" s="1564"/>
      <c r="DF45" s="1564"/>
      <c r="DG45" s="1564"/>
      <c r="DH45" s="1564"/>
      <c r="DI45" s="1564"/>
      <c r="DJ45" s="1564"/>
      <c r="DK45" s="1564"/>
      <c r="DL45" s="1564"/>
      <c r="DM45" s="1564"/>
      <c r="DN45" s="1564"/>
      <c r="DO45" s="1564"/>
      <c r="DP45" s="1564"/>
      <c r="DQ45" s="1564"/>
      <c r="DR45" s="1564"/>
      <c r="DS45" s="1564"/>
      <c r="DT45" s="1564"/>
      <c r="DU45" s="1564"/>
      <c r="DV45" s="1564"/>
      <c r="DW45" s="1564"/>
      <c r="DX45" s="1564"/>
      <c r="DY45" s="1564"/>
      <c r="DZ45" s="1564"/>
      <c r="EA45" s="1564"/>
      <c r="EB45" s="1564"/>
      <c r="EC45" s="1564"/>
      <c r="ED45" s="1564"/>
      <c r="EE45" s="1564"/>
      <c r="EF45" s="1564"/>
      <c r="EG45" s="1564"/>
      <c r="EH45" s="1564"/>
      <c r="EI45" s="1564"/>
      <c r="EJ45" s="1564"/>
      <c r="EK45" s="1564"/>
      <c r="EL45" s="1564"/>
      <c r="EM45" s="1564"/>
      <c r="EN45" s="1564"/>
      <c r="EO45" s="1564"/>
      <c r="EP45" s="1564"/>
      <c r="EQ45" s="1564"/>
      <c r="ER45" s="1564"/>
      <c r="ES45" s="1564"/>
      <c r="ET45" s="1564"/>
      <c r="EU45" s="1564"/>
      <c r="EV45" s="1564"/>
      <c r="EW45" s="1564"/>
      <c r="EX45" s="1564"/>
      <c r="EY45" s="1564"/>
      <c r="EZ45" s="1564"/>
      <c r="FA45" s="1564"/>
      <c r="FB45" s="1564"/>
      <c r="FC45" s="1564"/>
      <c r="FD45" s="1564"/>
      <c r="FE45" s="1564"/>
      <c r="FF45" s="1564"/>
      <c r="FG45" s="1564"/>
      <c r="FH45" s="1564"/>
      <c r="FI45" s="1564"/>
      <c r="FJ45" s="1564"/>
      <c r="FK45" s="1564"/>
      <c r="FL45" s="1564"/>
      <c r="FM45" s="1564"/>
      <c r="FN45" s="1564"/>
      <c r="FO45" s="1564"/>
      <c r="FP45" s="1564"/>
      <c r="FQ45" s="1564"/>
      <c r="FR45" s="1564"/>
      <c r="FS45" s="1564"/>
      <c r="FT45" s="1564"/>
      <c r="FU45" s="1564"/>
      <c r="FV45" s="1564"/>
      <c r="FW45" s="1564"/>
      <c r="FX45" s="1564"/>
      <c r="FY45" s="1564"/>
      <c r="FZ45" s="1564"/>
      <c r="GA45" s="1564"/>
      <c r="GB45" s="1564"/>
      <c r="GC45" s="1564"/>
      <c r="GD45" s="1564"/>
      <c r="GE45" s="1564"/>
      <c r="GF45" s="1564"/>
      <c r="GG45" s="1564"/>
      <c r="GH45" s="1564"/>
      <c r="GI45" s="1564"/>
      <c r="GJ45" s="1564"/>
      <c r="GK45" s="1564"/>
      <c r="GL45" s="1564"/>
      <c r="GM45" s="1564"/>
      <c r="GN45" s="1564"/>
      <c r="GO45" s="1564"/>
      <c r="GP45" s="1564"/>
      <c r="GQ45" s="1564"/>
      <c r="GR45" s="1564"/>
      <c r="GS45" s="1564"/>
      <c r="GT45" s="1564"/>
      <c r="GU45" s="1564"/>
      <c r="GV45" s="1564"/>
      <c r="GW45" s="1564"/>
      <c r="GX45" s="1564"/>
      <c r="GY45" s="1564"/>
      <c r="GZ45" s="1564"/>
      <c r="HA45" s="1564"/>
      <c r="HB45" s="1564"/>
      <c r="HC45" s="1564"/>
      <c r="HD45" s="1564"/>
      <c r="HE45" s="1564"/>
      <c r="HF45" s="1564"/>
      <c r="HG45" s="1564"/>
      <c r="HH45" s="1564"/>
      <c r="HI45" s="1564"/>
      <c r="HJ45" s="1564"/>
      <c r="HK45" s="1564"/>
      <c r="HL45" s="1564"/>
      <c r="HM45" s="1564"/>
      <c r="HN45" s="1564"/>
      <c r="HO45" s="1564"/>
      <c r="HP45" s="1564"/>
      <c r="HQ45" s="1564"/>
      <c r="HR45" s="1564"/>
      <c r="HS45" s="1564"/>
      <c r="HT45" s="1564"/>
      <c r="HU45" s="1564"/>
      <c r="HV45" s="1564"/>
      <c r="HW45" s="1564"/>
      <c r="HX45" s="1564"/>
      <c r="HY45" s="1564"/>
      <c r="HZ45" s="1564"/>
      <c r="IA45" s="1564"/>
      <c r="IB45" s="1564"/>
      <c r="IC45" s="1564"/>
      <c r="ID45" s="1564"/>
      <c r="IE45" s="1564"/>
      <c r="IF45" s="1564"/>
      <c r="IG45" s="1564"/>
      <c r="IH45" s="1564"/>
      <c r="II45" s="1564"/>
      <c r="IJ45" s="1564"/>
      <c r="IK45" s="1564"/>
      <c r="IL45" s="1564"/>
      <c r="IM45" s="1564"/>
      <c r="IN45" s="1564"/>
      <c r="IO45" s="1564"/>
      <c r="IP45" s="1564"/>
      <c r="IQ45" s="1564"/>
      <c r="IR45" s="1564"/>
      <c r="IS45" s="1564"/>
      <c r="IT45" s="1564"/>
      <c r="IU45" s="1564"/>
    </row>
    <row r="46" spans="1:255">
      <c r="A46" s="2175" t="s">
        <v>1756</v>
      </c>
      <c r="B46" s="1546" t="s">
        <v>1192</v>
      </c>
      <c r="C46" s="2331"/>
      <c r="D46" s="2331"/>
      <c r="E46" s="2332"/>
      <c r="F46" s="3583"/>
      <c r="G46" s="3584"/>
      <c r="H46" s="2331"/>
      <c r="I46" s="2331"/>
      <c r="J46" s="1546"/>
      <c r="K46" s="1873"/>
      <c r="L46" s="1873"/>
      <c r="M46" s="2330">
        <v>16</v>
      </c>
      <c r="N46" s="3578"/>
      <c r="O46" s="3579"/>
      <c r="P46" s="1873"/>
      <c r="Q46" s="1873"/>
      <c r="R46" s="1873">
        <f t="shared" si="0"/>
        <v>0</v>
      </c>
      <c r="S46" s="1547">
        <v>16</v>
      </c>
      <c r="T46" s="1564"/>
      <c r="U46" s="1564"/>
      <c r="V46" s="1564"/>
      <c r="W46" s="1564"/>
      <c r="X46" s="1564"/>
      <c r="Y46" s="1564"/>
      <c r="Z46" s="1564"/>
      <c r="AA46" s="1564"/>
      <c r="AB46" s="1564"/>
      <c r="AC46" s="1564"/>
      <c r="AD46" s="1564"/>
      <c r="AE46" s="1564"/>
      <c r="AF46" s="1564"/>
      <c r="AG46" s="1564"/>
      <c r="AH46" s="1564"/>
      <c r="AI46" s="1564"/>
      <c r="AJ46" s="1564"/>
      <c r="AK46" s="1564"/>
      <c r="AL46" s="1564"/>
      <c r="AM46" s="1564"/>
      <c r="AN46" s="1564"/>
      <c r="AO46" s="1564"/>
      <c r="AP46" s="1564"/>
      <c r="AQ46" s="1564"/>
      <c r="AR46" s="1564"/>
      <c r="AS46" s="1564"/>
      <c r="AT46" s="1564"/>
      <c r="AU46" s="1564"/>
      <c r="AV46" s="1564"/>
      <c r="AW46" s="1564"/>
      <c r="AX46" s="1564"/>
      <c r="AY46" s="1564"/>
      <c r="AZ46" s="1564"/>
      <c r="BA46" s="1564"/>
      <c r="BB46" s="1564"/>
      <c r="BC46" s="1564"/>
      <c r="BD46" s="1564"/>
      <c r="BE46" s="1564"/>
      <c r="BF46" s="1564"/>
      <c r="BG46" s="1564"/>
      <c r="BH46" s="1564"/>
      <c r="BI46" s="1564"/>
      <c r="BJ46" s="1564"/>
      <c r="BK46" s="1564"/>
      <c r="BL46" s="1564"/>
      <c r="BM46" s="1564"/>
      <c r="BN46" s="1564"/>
      <c r="BO46" s="1564"/>
      <c r="BP46" s="1564"/>
      <c r="BQ46" s="1564"/>
      <c r="BR46" s="1564"/>
      <c r="BS46" s="1564"/>
      <c r="BT46" s="1564"/>
      <c r="BU46" s="1564"/>
      <c r="BV46" s="1564"/>
      <c r="BW46" s="1564"/>
      <c r="BX46" s="1564"/>
      <c r="BY46" s="1564"/>
      <c r="BZ46" s="1564"/>
      <c r="CA46" s="1564"/>
      <c r="CB46" s="1564"/>
      <c r="CC46" s="1564"/>
      <c r="CD46" s="1564"/>
      <c r="CE46" s="1564"/>
      <c r="CF46" s="1564"/>
      <c r="CG46" s="1564"/>
      <c r="CH46" s="1564"/>
      <c r="CI46" s="1564"/>
      <c r="CJ46" s="1564"/>
      <c r="CK46" s="1564"/>
      <c r="CL46" s="1564"/>
      <c r="CM46" s="1564"/>
      <c r="CN46" s="1564"/>
      <c r="CO46" s="1564"/>
      <c r="CP46" s="1564"/>
      <c r="CQ46" s="1564"/>
      <c r="CR46" s="1564"/>
      <c r="CS46" s="1564"/>
      <c r="CT46" s="1564"/>
      <c r="CU46" s="1564"/>
      <c r="CV46" s="1564"/>
      <c r="CW46" s="1564"/>
      <c r="CX46" s="1564"/>
      <c r="CY46" s="1564"/>
      <c r="CZ46" s="1564"/>
      <c r="DA46" s="1564"/>
      <c r="DB46" s="1564"/>
      <c r="DC46" s="1564"/>
      <c r="DD46" s="1564"/>
      <c r="DE46" s="1564"/>
      <c r="DF46" s="1564"/>
      <c r="DG46" s="1564"/>
      <c r="DH46" s="1564"/>
      <c r="DI46" s="1564"/>
      <c r="DJ46" s="1564"/>
      <c r="DK46" s="1564"/>
      <c r="DL46" s="1564"/>
      <c r="DM46" s="1564"/>
      <c r="DN46" s="1564"/>
      <c r="DO46" s="1564"/>
      <c r="DP46" s="1564"/>
      <c r="DQ46" s="1564"/>
      <c r="DR46" s="1564"/>
      <c r="DS46" s="1564"/>
      <c r="DT46" s="1564"/>
      <c r="DU46" s="1564"/>
      <c r="DV46" s="1564"/>
      <c r="DW46" s="1564"/>
      <c r="DX46" s="1564"/>
      <c r="DY46" s="1564"/>
      <c r="DZ46" s="1564"/>
      <c r="EA46" s="1564"/>
      <c r="EB46" s="1564"/>
      <c r="EC46" s="1564"/>
      <c r="ED46" s="1564"/>
      <c r="EE46" s="1564"/>
      <c r="EF46" s="1564"/>
      <c r="EG46" s="1564"/>
      <c r="EH46" s="1564"/>
      <c r="EI46" s="1564"/>
      <c r="EJ46" s="1564"/>
      <c r="EK46" s="1564"/>
      <c r="EL46" s="1564"/>
      <c r="EM46" s="1564"/>
      <c r="EN46" s="1564"/>
      <c r="EO46" s="1564"/>
      <c r="EP46" s="1564"/>
      <c r="EQ46" s="1564"/>
      <c r="ER46" s="1564"/>
      <c r="ES46" s="1564"/>
      <c r="ET46" s="1564"/>
      <c r="EU46" s="1564"/>
      <c r="EV46" s="1564"/>
      <c r="EW46" s="1564"/>
      <c r="EX46" s="1564"/>
      <c r="EY46" s="1564"/>
      <c r="EZ46" s="1564"/>
      <c r="FA46" s="1564"/>
      <c r="FB46" s="1564"/>
      <c r="FC46" s="1564"/>
      <c r="FD46" s="1564"/>
      <c r="FE46" s="1564"/>
      <c r="FF46" s="1564"/>
      <c r="FG46" s="1564"/>
      <c r="FH46" s="1564"/>
      <c r="FI46" s="1564"/>
      <c r="FJ46" s="1564"/>
      <c r="FK46" s="1564"/>
      <c r="FL46" s="1564"/>
      <c r="FM46" s="1564"/>
      <c r="FN46" s="1564"/>
      <c r="FO46" s="1564"/>
      <c r="FP46" s="1564"/>
      <c r="FQ46" s="1564"/>
      <c r="FR46" s="1564"/>
      <c r="FS46" s="1564"/>
      <c r="FT46" s="1564"/>
      <c r="FU46" s="1564"/>
      <c r="FV46" s="1564"/>
      <c r="FW46" s="1564"/>
      <c r="FX46" s="1564"/>
      <c r="FY46" s="1564"/>
      <c r="FZ46" s="1564"/>
      <c r="GA46" s="1564"/>
      <c r="GB46" s="1564"/>
      <c r="GC46" s="1564"/>
      <c r="GD46" s="1564"/>
      <c r="GE46" s="1564"/>
      <c r="GF46" s="1564"/>
      <c r="GG46" s="1564"/>
      <c r="GH46" s="1564"/>
      <c r="GI46" s="1564"/>
      <c r="GJ46" s="1564"/>
      <c r="GK46" s="1564"/>
      <c r="GL46" s="1564"/>
      <c r="GM46" s="1564"/>
      <c r="GN46" s="1564"/>
      <c r="GO46" s="1564"/>
      <c r="GP46" s="1564"/>
      <c r="GQ46" s="1564"/>
      <c r="GR46" s="1564"/>
      <c r="GS46" s="1564"/>
      <c r="GT46" s="1564"/>
      <c r="GU46" s="1564"/>
      <c r="GV46" s="1564"/>
      <c r="GW46" s="1564"/>
      <c r="GX46" s="1564"/>
      <c r="GY46" s="1564"/>
      <c r="GZ46" s="1564"/>
      <c r="HA46" s="1564"/>
      <c r="HB46" s="1564"/>
      <c r="HC46" s="1564"/>
      <c r="HD46" s="1564"/>
      <c r="HE46" s="1564"/>
      <c r="HF46" s="1564"/>
      <c r="HG46" s="1564"/>
      <c r="HH46" s="1564"/>
      <c r="HI46" s="1564"/>
      <c r="HJ46" s="1564"/>
      <c r="HK46" s="1564"/>
      <c r="HL46" s="1564"/>
      <c r="HM46" s="1564"/>
      <c r="HN46" s="1564"/>
      <c r="HO46" s="1564"/>
      <c r="HP46" s="1564"/>
      <c r="HQ46" s="1564"/>
      <c r="HR46" s="1564"/>
      <c r="HS46" s="1564"/>
      <c r="HT46" s="1564"/>
      <c r="HU46" s="1564"/>
      <c r="HV46" s="1564"/>
      <c r="HW46" s="1564"/>
      <c r="HX46" s="1564"/>
      <c r="HY46" s="1564"/>
      <c r="HZ46" s="1564"/>
      <c r="IA46" s="1564"/>
      <c r="IB46" s="1564"/>
      <c r="IC46" s="1564"/>
      <c r="ID46" s="1564"/>
      <c r="IE46" s="1564"/>
      <c r="IF46" s="1564"/>
      <c r="IG46" s="1564"/>
      <c r="IH46" s="1564"/>
      <c r="II46" s="1564"/>
      <c r="IJ46" s="1564"/>
      <c r="IK46" s="1564"/>
      <c r="IL46" s="1564"/>
      <c r="IM46" s="1564"/>
      <c r="IN46" s="1564"/>
      <c r="IO46" s="1564"/>
      <c r="IP46" s="1564"/>
      <c r="IQ46" s="1564"/>
      <c r="IR46" s="1564"/>
      <c r="IS46" s="1564"/>
      <c r="IT46" s="1564"/>
      <c r="IU46" s="1564"/>
    </row>
    <row r="47" spans="1:255">
      <c r="A47" s="2175" t="s">
        <v>1757</v>
      </c>
      <c r="B47" s="1560" t="s">
        <v>2338</v>
      </c>
      <c r="C47" s="2331"/>
      <c r="D47" s="2331"/>
      <c r="E47" s="2332"/>
      <c r="F47" s="3583"/>
      <c r="G47" s="3584"/>
      <c r="H47" s="2331"/>
      <c r="I47" s="2331"/>
      <c r="J47" s="1546">
        <f>SUM(J31:J46)</f>
        <v>0</v>
      </c>
      <c r="K47" s="1873">
        <f>SUM(K31:K46)</f>
        <v>0</v>
      </c>
      <c r="L47" s="1873">
        <f>SUM(L31:L46)</f>
        <v>0</v>
      </c>
      <c r="M47" s="2330">
        <v>17</v>
      </c>
      <c r="N47" s="3589">
        <f>SUM(O31:O46)</f>
        <v>0</v>
      </c>
      <c r="O47" s="3590"/>
      <c r="P47" s="1858">
        <f>SUM(P31:P46)</f>
        <v>0</v>
      </c>
      <c r="Q47" s="1858">
        <f>SUM(Q31:Q46)</f>
        <v>0</v>
      </c>
      <c r="R47" s="1858">
        <f>SUM(R31:R46)</f>
        <v>0</v>
      </c>
      <c r="S47" s="1547">
        <v>17</v>
      </c>
      <c r="T47" s="1564"/>
      <c r="U47" s="1564"/>
      <c r="V47" s="1564"/>
      <c r="W47" s="1564"/>
      <c r="X47" s="1564"/>
      <c r="Y47" s="1564"/>
      <c r="Z47" s="1564"/>
      <c r="AA47" s="1564"/>
      <c r="AB47" s="1564"/>
      <c r="AC47" s="1564"/>
      <c r="AD47" s="1564"/>
      <c r="AE47" s="1564"/>
      <c r="AF47" s="1564"/>
      <c r="AG47" s="1564"/>
      <c r="AH47" s="1564"/>
      <c r="AI47" s="1564"/>
      <c r="AJ47" s="1564"/>
      <c r="AK47" s="1564"/>
      <c r="AL47" s="1564"/>
      <c r="AM47" s="1564"/>
      <c r="AN47" s="1564"/>
      <c r="AO47" s="1564"/>
      <c r="AP47" s="1564"/>
      <c r="AQ47" s="1564"/>
      <c r="AR47" s="1564"/>
      <c r="AS47" s="1564"/>
      <c r="AT47" s="1564"/>
      <c r="AU47" s="1564"/>
      <c r="AV47" s="1564"/>
      <c r="AW47" s="1564"/>
      <c r="AX47" s="1564"/>
      <c r="AY47" s="1564"/>
      <c r="AZ47" s="1564"/>
      <c r="BA47" s="1564"/>
      <c r="BB47" s="1564"/>
      <c r="BC47" s="1564"/>
      <c r="BD47" s="1564"/>
      <c r="BE47" s="1564"/>
      <c r="BF47" s="1564"/>
      <c r="BG47" s="1564"/>
      <c r="BH47" s="1564"/>
      <c r="BI47" s="1564"/>
      <c r="BJ47" s="1564"/>
      <c r="BK47" s="1564"/>
      <c r="BL47" s="1564"/>
      <c r="BM47" s="1564"/>
      <c r="BN47" s="1564"/>
      <c r="BO47" s="1564"/>
      <c r="BP47" s="1564"/>
      <c r="BQ47" s="1564"/>
      <c r="BR47" s="1564"/>
      <c r="BS47" s="1564"/>
      <c r="BT47" s="1564"/>
      <c r="BU47" s="1564"/>
      <c r="BV47" s="1564"/>
      <c r="BW47" s="1564"/>
      <c r="BX47" s="1564"/>
      <c r="BY47" s="1564"/>
      <c r="BZ47" s="1564"/>
      <c r="CA47" s="1564"/>
      <c r="CB47" s="1564"/>
      <c r="CC47" s="1564"/>
      <c r="CD47" s="1564"/>
      <c r="CE47" s="1564"/>
      <c r="CF47" s="1564"/>
      <c r="CG47" s="1564"/>
      <c r="CH47" s="1564"/>
      <c r="CI47" s="1564"/>
      <c r="CJ47" s="1564"/>
      <c r="CK47" s="1564"/>
      <c r="CL47" s="1564"/>
      <c r="CM47" s="1564"/>
      <c r="CN47" s="1564"/>
      <c r="CO47" s="1564"/>
      <c r="CP47" s="1564"/>
      <c r="CQ47" s="1564"/>
      <c r="CR47" s="1564"/>
      <c r="CS47" s="1564"/>
      <c r="CT47" s="1564"/>
      <c r="CU47" s="1564"/>
      <c r="CV47" s="1564"/>
      <c r="CW47" s="1564"/>
      <c r="CX47" s="1564"/>
      <c r="CY47" s="1564"/>
      <c r="CZ47" s="1564"/>
      <c r="DA47" s="1564"/>
      <c r="DB47" s="1564"/>
      <c r="DC47" s="1564"/>
      <c r="DD47" s="1564"/>
      <c r="DE47" s="1564"/>
      <c r="DF47" s="1564"/>
      <c r="DG47" s="1564"/>
      <c r="DH47" s="1564"/>
      <c r="DI47" s="1564"/>
      <c r="DJ47" s="1564"/>
      <c r="DK47" s="1564"/>
      <c r="DL47" s="1564"/>
      <c r="DM47" s="1564"/>
      <c r="DN47" s="1564"/>
      <c r="DO47" s="1564"/>
      <c r="DP47" s="1564"/>
      <c r="DQ47" s="1564"/>
      <c r="DR47" s="1564"/>
      <c r="DS47" s="1564"/>
      <c r="DT47" s="1564"/>
      <c r="DU47" s="1564"/>
      <c r="DV47" s="1564"/>
      <c r="DW47" s="1564"/>
      <c r="DX47" s="1564"/>
      <c r="DY47" s="1564"/>
      <c r="DZ47" s="1564"/>
      <c r="EA47" s="1564"/>
      <c r="EB47" s="1564"/>
      <c r="EC47" s="1564"/>
      <c r="ED47" s="1564"/>
      <c r="EE47" s="1564"/>
      <c r="EF47" s="1564"/>
      <c r="EG47" s="1564"/>
      <c r="EH47" s="1564"/>
      <c r="EI47" s="1564"/>
      <c r="EJ47" s="1564"/>
      <c r="EK47" s="1564"/>
      <c r="EL47" s="1564"/>
      <c r="EM47" s="1564"/>
      <c r="EN47" s="1564"/>
      <c r="EO47" s="1564"/>
      <c r="EP47" s="1564"/>
      <c r="EQ47" s="1564"/>
      <c r="ER47" s="1564"/>
      <c r="ES47" s="1564"/>
      <c r="ET47" s="1564"/>
      <c r="EU47" s="1564"/>
      <c r="EV47" s="1564"/>
      <c r="EW47" s="1564"/>
      <c r="EX47" s="1564"/>
      <c r="EY47" s="1564"/>
      <c r="EZ47" s="1564"/>
      <c r="FA47" s="1564"/>
      <c r="FB47" s="1564"/>
      <c r="FC47" s="1564"/>
      <c r="FD47" s="1564"/>
      <c r="FE47" s="1564"/>
      <c r="FF47" s="1564"/>
      <c r="FG47" s="1564"/>
      <c r="FH47" s="1564"/>
      <c r="FI47" s="1564"/>
      <c r="FJ47" s="1564"/>
      <c r="FK47" s="1564"/>
      <c r="FL47" s="1564"/>
      <c r="FM47" s="1564"/>
      <c r="FN47" s="1564"/>
      <c r="FO47" s="1564"/>
      <c r="FP47" s="1564"/>
      <c r="FQ47" s="1564"/>
      <c r="FR47" s="1564"/>
      <c r="FS47" s="1564"/>
      <c r="FT47" s="1564"/>
      <c r="FU47" s="1564"/>
      <c r="FV47" s="1564"/>
      <c r="FW47" s="1564"/>
      <c r="FX47" s="1564"/>
      <c r="FY47" s="1564"/>
      <c r="FZ47" s="1564"/>
      <c r="GA47" s="1564"/>
      <c r="GB47" s="1564"/>
      <c r="GC47" s="1564"/>
      <c r="GD47" s="1564"/>
      <c r="GE47" s="1564"/>
      <c r="GF47" s="1564"/>
      <c r="GG47" s="1564"/>
      <c r="GH47" s="1564"/>
      <c r="GI47" s="1564"/>
      <c r="GJ47" s="1564"/>
      <c r="GK47" s="1564"/>
      <c r="GL47" s="1564"/>
      <c r="GM47" s="1564"/>
      <c r="GN47" s="1564"/>
      <c r="GO47" s="1564"/>
      <c r="GP47" s="1564"/>
      <c r="GQ47" s="1564"/>
      <c r="GR47" s="1564"/>
      <c r="GS47" s="1564"/>
      <c r="GT47" s="1564"/>
      <c r="GU47" s="1564"/>
      <c r="GV47" s="1564"/>
      <c r="GW47" s="1564"/>
      <c r="GX47" s="1564"/>
      <c r="GY47" s="1564"/>
      <c r="GZ47" s="1564"/>
      <c r="HA47" s="1564"/>
      <c r="HB47" s="1564"/>
      <c r="HC47" s="1564"/>
      <c r="HD47" s="1564"/>
      <c r="HE47" s="1564"/>
      <c r="HF47" s="1564"/>
      <c r="HG47" s="1564"/>
      <c r="HH47" s="1564"/>
      <c r="HI47" s="1564"/>
      <c r="HJ47" s="1564"/>
      <c r="HK47" s="1564"/>
      <c r="HL47" s="1564"/>
      <c r="HM47" s="1564"/>
      <c r="HN47" s="1564"/>
      <c r="HO47" s="1564"/>
      <c r="HP47" s="1564"/>
      <c r="HQ47" s="1564"/>
      <c r="HR47" s="1564"/>
      <c r="HS47" s="1564"/>
      <c r="HT47" s="1564"/>
      <c r="HU47" s="1564"/>
      <c r="HV47" s="1564"/>
      <c r="HW47" s="1564"/>
      <c r="HX47" s="1564"/>
      <c r="HY47" s="1564"/>
      <c r="HZ47" s="1564"/>
      <c r="IA47" s="1564"/>
      <c r="IB47" s="1564"/>
      <c r="IC47" s="1564"/>
      <c r="ID47" s="1564"/>
      <c r="IE47" s="1564"/>
      <c r="IF47" s="1564"/>
      <c r="IG47" s="1564"/>
      <c r="IH47" s="1564"/>
      <c r="II47" s="1564"/>
      <c r="IJ47" s="1564"/>
      <c r="IK47" s="1564"/>
      <c r="IL47" s="1564"/>
      <c r="IM47" s="1564"/>
      <c r="IN47" s="1564"/>
      <c r="IO47" s="1564"/>
      <c r="IP47" s="1564"/>
      <c r="IQ47" s="1564"/>
      <c r="IR47" s="1564"/>
      <c r="IS47" s="1564"/>
      <c r="IT47" s="1564"/>
      <c r="IU47" s="1564"/>
    </row>
    <row r="48" spans="1:255">
      <c r="A48" s="2261"/>
      <c r="B48" s="2262"/>
      <c r="C48" s="2262"/>
      <c r="D48" s="2262"/>
      <c r="E48" s="2333"/>
      <c r="F48" s="2261"/>
      <c r="G48" s="2262"/>
      <c r="H48" s="2262"/>
      <c r="I48" s="2262"/>
      <c r="J48" s="2262"/>
      <c r="K48" s="2262"/>
      <c r="L48" s="2262"/>
      <c r="M48" s="2333"/>
      <c r="N48" s="2502"/>
      <c r="O48" s="2262"/>
      <c r="P48" s="2262"/>
      <c r="Q48" s="2262"/>
      <c r="R48" s="2262"/>
      <c r="S48" s="2334"/>
      <c r="T48" s="1564"/>
      <c r="U48" s="1564"/>
      <c r="V48" s="1564"/>
      <c r="W48" s="1564"/>
      <c r="X48" s="1564"/>
      <c r="Y48" s="1564"/>
      <c r="Z48" s="1564"/>
      <c r="AA48" s="1564"/>
      <c r="AB48" s="1564"/>
      <c r="AC48" s="1564"/>
      <c r="AD48" s="1564"/>
      <c r="AE48" s="1564"/>
      <c r="AF48" s="1564"/>
      <c r="AG48" s="1564"/>
      <c r="AH48" s="1564"/>
      <c r="AI48" s="1564"/>
      <c r="AJ48" s="1564"/>
      <c r="AK48" s="1564"/>
      <c r="AL48" s="1564"/>
      <c r="AM48" s="1564"/>
      <c r="AN48" s="1564"/>
      <c r="AO48" s="1564"/>
      <c r="AP48" s="1564"/>
      <c r="AQ48" s="1564"/>
      <c r="AR48" s="1564"/>
      <c r="AS48" s="1564"/>
      <c r="AT48" s="1564"/>
      <c r="AU48" s="1564"/>
      <c r="AV48" s="1564"/>
      <c r="AW48" s="1564"/>
      <c r="AX48" s="1564"/>
      <c r="AY48" s="1564"/>
      <c r="AZ48" s="1564"/>
      <c r="BA48" s="1564"/>
      <c r="BB48" s="1564"/>
      <c r="BC48" s="1564"/>
      <c r="BD48" s="1564"/>
      <c r="BE48" s="1564"/>
      <c r="BF48" s="1564"/>
      <c r="BG48" s="1564"/>
      <c r="BH48" s="1564"/>
      <c r="BI48" s="1564"/>
      <c r="BJ48" s="1564"/>
      <c r="BK48" s="1564"/>
      <c r="BL48" s="1564"/>
      <c r="BM48" s="1564"/>
      <c r="BN48" s="1564"/>
      <c r="BO48" s="1564"/>
      <c r="BP48" s="1564"/>
      <c r="BQ48" s="1564"/>
      <c r="BR48" s="1564"/>
      <c r="BS48" s="1564"/>
      <c r="BT48" s="1564"/>
      <c r="BU48" s="1564"/>
      <c r="BV48" s="1564"/>
      <c r="BW48" s="1564"/>
      <c r="BX48" s="1564"/>
      <c r="BY48" s="1564"/>
      <c r="BZ48" s="1564"/>
      <c r="CA48" s="1564"/>
      <c r="CB48" s="1564"/>
      <c r="CC48" s="1564"/>
      <c r="CD48" s="1564"/>
      <c r="CE48" s="1564"/>
      <c r="CF48" s="1564"/>
      <c r="CG48" s="1564"/>
      <c r="CH48" s="1564"/>
      <c r="CI48" s="1564"/>
      <c r="CJ48" s="1564"/>
      <c r="CK48" s="1564"/>
      <c r="CL48" s="1564"/>
      <c r="CM48" s="1564"/>
      <c r="CN48" s="1564"/>
      <c r="CO48" s="1564"/>
      <c r="CP48" s="1564"/>
      <c r="CQ48" s="1564"/>
      <c r="CR48" s="1564"/>
      <c r="CS48" s="1564"/>
      <c r="CT48" s="1564"/>
      <c r="CU48" s="1564"/>
      <c r="CV48" s="1564"/>
      <c r="CW48" s="1564"/>
      <c r="CX48" s="1564"/>
      <c r="CY48" s="1564"/>
      <c r="CZ48" s="1564"/>
      <c r="DA48" s="1564"/>
      <c r="DB48" s="1564"/>
      <c r="DC48" s="1564"/>
      <c r="DD48" s="1564"/>
      <c r="DE48" s="1564"/>
      <c r="DF48" s="1564"/>
      <c r="DG48" s="1564"/>
      <c r="DH48" s="1564"/>
      <c r="DI48" s="1564"/>
      <c r="DJ48" s="1564"/>
      <c r="DK48" s="1564"/>
      <c r="DL48" s="1564"/>
      <c r="DM48" s="1564"/>
      <c r="DN48" s="1564"/>
      <c r="DO48" s="1564"/>
      <c r="DP48" s="1564"/>
      <c r="DQ48" s="1564"/>
      <c r="DR48" s="1564"/>
      <c r="DS48" s="1564"/>
      <c r="DT48" s="1564"/>
      <c r="DU48" s="1564"/>
      <c r="DV48" s="1564"/>
      <c r="DW48" s="1564"/>
      <c r="DX48" s="1564"/>
      <c r="DY48" s="1564"/>
      <c r="DZ48" s="1564"/>
      <c r="EA48" s="1564"/>
      <c r="EB48" s="1564"/>
      <c r="EC48" s="1564"/>
      <c r="ED48" s="1564"/>
      <c r="EE48" s="1564"/>
      <c r="EF48" s="1564"/>
      <c r="EG48" s="1564"/>
      <c r="EH48" s="1564"/>
      <c r="EI48" s="1564"/>
      <c r="EJ48" s="1564"/>
      <c r="EK48" s="1564"/>
      <c r="EL48" s="1564"/>
      <c r="EM48" s="1564"/>
      <c r="EN48" s="1564"/>
      <c r="EO48" s="1564"/>
      <c r="EP48" s="1564"/>
      <c r="EQ48" s="1564"/>
      <c r="ER48" s="1564"/>
      <c r="ES48" s="1564"/>
      <c r="ET48" s="1564"/>
      <c r="EU48" s="1564"/>
      <c r="EV48" s="1564"/>
      <c r="EW48" s="1564"/>
      <c r="EX48" s="1564"/>
      <c r="EY48" s="1564"/>
      <c r="EZ48" s="1564"/>
      <c r="FA48" s="1564"/>
      <c r="FB48" s="1564"/>
      <c r="FC48" s="1564"/>
      <c r="FD48" s="1564"/>
      <c r="FE48" s="1564"/>
      <c r="FF48" s="1564"/>
      <c r="FG48" s="1564"/>
      <c r="FH48" s="1564"/>
      <c r="FI48" s="1564"/>
      <c r="FJ48" s="1564"/>
      <c r="FK48" s="1564"/>
      <c r="FL48" s="1564"/>
      <c r="FM48" s="1564"/>
      <c r="FN48" s="1564"/>
      <c r="FO48" s="1564"/>
      <c r="FP48" s="1564"/>
      <c r="FQ48" s="1564"/>
      <c r="FR48" s="1564"/>
      <c r="FS48" s="1564"/>
      <c r="FT48" s="1564"/>
      <c r="FU48" s="1564"/>
      <c r="FV48" s="1564"/>
      <c r="FW48" s="1564"/>
      <c r="FX48" s="1564"/>
      <c r="FY48" s="1564"/>
      <c r="FZ48" s="1564"/>
      <c r="GA48" s="1564"/>
      <c r="GB48" s="1564"/>
      <c r="GC48" s="1564"/>
      <c r="GD48" s="1564"/>
      <c r="GE48" s="1564"/>
      <c r="GF48" s="1564"/>
      <c r="GG48" s="1564"/>
      <c r="GH48" s="1564"/>
      <c r="GI48" s="1564"/>
      <c r="GJ48" s="1564"/>
      <c r="GK48" s="1564"/>
      <c r="GL48" s="1564"/>
      <c r="GM48" s="1564"/>
      <c r="GN48" s="1564"/>
      <c r="GO48" s="1564"/>
      <c r="GP48" s="1564"/>
      <c r="GQ48" s="1564"/>
      <c r="GR48" s="1564"/>
      <c r="GS48" s="1564"/>
      <c r="GT48" s="1564"/>
      <c r="GU48" s="1564"/>
      <c r="GV48" s="1564"/>
      <c r="GW48" s="1564"/>
      <c r="GX48" s="1564"/>
      <c r="GY48" s="1564"/>
      <c r="GZ48" s="1564"/>
      <c r="HA48" s="1564"/>
      <c r="HB48" s="1564"/>
      <c r="HC48" s="1564"/>
      <c r="HD48" s="1564"/>
      <c r="HE48" s="1564"/>
      <c r="HF48" s="1564"/>
      <c r="HG48" s="1564"/>
      <c r="HH48" s="1564"/>
      <c r="HI48" s="1564"/>
      <c r="HJ48" s="1564"/>
      <c r="HK48" s="1564"/>
      <c r="HL48" s="1564"/>
      <c r="HM48" s="1564"/>
      <c r="HN48" s="1564"/>
      <c r="HO48" s="1564"/>
      <c r="HP48" s="1564"/>
      <c r="HQ48" s="1564"/>
      <c r="HR48" s="1564"/>
      <c r="HS48" s="1564"/>
      <c r="HT48" s="1564"/>
      <c r="HU48" s="1564"/>
      <c r="HV48" s="1564"/>
      <c r="HW48" s="1564"/>
      <c r="HX48" s="1564"/>
      <c r="HY48" s="1564"/>
      <c r="HZ48" s="1564"/>
      <c r="IA48" s="1564"/>
      <c r="IB48" s="1564"/>
      <c r="IC48" s="1564"/>
      <c r="ID48" s="1564"/>
      <c r="IE48" s="1564"/>
      <c r="IF48" s="1564"/>
      <c r="IG48" s="1564"/>
      <c r="IH48" s="1564"/>
      <c r="II48" s="1564"/>
      <c r="IJ48" s="1564"/>
      <c r="IK48" s="1564"/>
      <c r="IL48" s="1564"/>
      <c r="IM48" s="1564"/>
      <c r="IN48" s="1564"/>
      <c r="IO48" s="1564"/>
      <c r="IP48" s="1564"/>
      <c r="IQ48" s="1564"/>
      <c r="IR48" s="1564"/>
      <c r="IS48" s="1564"/>
      <c r="IT48" s="1564"/>
      <c r="IU48" s="1564"/>
    </row>
    <row r="49" spans="1:255">
      <c r="A49" s="1550"/>
      <c r="B49" s="1579"/>
      <c r="C49" s="1579"/>
      <c r="D49" s="1579"/>
      <c r="E49" s="2335"/>
      <c r="F49" s="2470"/>
      <c r="G49" s="1579"/>
      <c r="H49" s="1579"/>
      <c r="I49" s="1579"/>
      <c r="J49" s="1579"/>
      <c r="K49" s="1579"/>
      <c r="L49" s="1579"/>
      <c r="M49" s="2335"/>
      <c r="N49" s="2470"/>
      <c r="O49" s="1579"/>
      <c r="P49" s="1579"/>
      <c r="Q49" s="1579"/>
      <c r="R49" s="1579"/>
      <c r="S49" s="1994"/>
      <c r="T49" s="1564"/>
      <c r="U49" s="1564"/>
      <c r="V49" s="1564"/>
      <c r="W49" s="1564"/>
      <c r="X49" s="1564"/>
      <c r="Y49" s="1564"/>
      <c r="Z49" s="1564"/>
      <c r="AA49" s="1564"/>
      <c r="AB49" s="1564"/>
      <c r="AC49" s="1564"/>
      <c r="AD49" s="1564"/>
      <c r="AE49" s="1564"/>
      <c r="AF49" s="1564"/>
      <c r="AG49" s="1564"/>
      <c r="AH49" s="1564"/>
      <c r="AI49" s="1564"/>
      <c r="AJ49" s="1564"/>
      <c r="AK49" s="1564"/>
      <c r="AL49" s="1564"/>
      <c r="AM49" s="1564"/>
      <c r="AN49" s="1564"/>
      <c r="AO49" s="1564"/>
      <c r="AP49" s="1564"/>
      <c r="AQ49" s="1564"/>
      <c r="AR49" s="1564"/>
      <c r="AS49" s="1564"/>
      <c r="AT49" s="1564"/>
      <c r="AU49" s="1564"/>
      <c r="AV49" s="1564"/>
      <c r="AW49" s="1564"/>
      <c r="AX49" s="1564"/>
      <c r="AY49" s="1564"/>
      <c r="AZ49" s="1564"/>
      <c r="BA49" s="1564"/>
      <c r="BB49" s="1564"/>
      <c r="BC49" s="1564"/>
      <c r="BD49" s="1564"/>
      <c r="BE49" s="1564"/>
      <c r="BF49" s="1564"/>
      <c r="BG49" s="1564"/>
      <c r="BH49" s="1564"/>
      <c r="BI49" s="1564"/>
      <c r="BJ49" s="1564"/>
      <c r="BK49" s="1564"/>
      <c r="BL49" s="1564"/>
      <c r="BM49" s="1564"/>
      <c r="BN49" s="1564"/>
      <c r="BO49" s="1564"/>
      <c r="BP49" s="1564"/>
      <c r="BQ49" s="1564"/>
      <c r="BR49" s="1564"/>
      <c r="BS49" s="1564"/>
      <c r="BT49" s="1564"/>
      <c r="BU49" s="1564"/>
      <c r="BV49" s="1564"/>
      <c r="BW49" s="1564"/>
      <c r="BX49" s="1564"/>
      <c r="BY49" s="1564"/>
      <c r="BZ49" s="1564"/>
      <c r="CA49" s="1564"/>
      <c r="CB49" s="1564"/>
      <c r="CC49" s="1564"/>
      <c r="CD49" s="1564"/>
      <c r="CE49" s="1564"/>
      <c r="CF49" s="1564"/>
      <c r="CG49" s="1564"/>
      <c r="CH49" s="1564"/>
      <c r="CI49" s="1564"/>
      <c r="CJ49" s="1564"/>
      <c r="CK49" s="1564"/>
      <c r="CL49" s="1564"/>
      <c r="CM49" s="1564"/>
      <c r="CN49" s="1564"/>
      <c r="CO49" s="1564"/>
      <c r="CP49" s="1564"/>
      <c r="CQ49" s="1564"/>
      <c r="CR49" s="1564"/>
      <c r="CS49" s="1564"/>
      <c r="CT49" s="1564"/>
      <c r="CU49" s="1564"/>
      <c r="CV49" s="1564"/>
      <c r="CW49" s="1564"/>
      <c r="CX49" s="1564"/>
      <c r="CY49" s="1564"/>
      <c r="CZ49" s="1564"/>
      <c r="DA49" s="1564"/>
      <c r="DB49" s="1564"/>
      <c r="DC49" s="1564"/>
      <c r="DD49" s="1564"/>
      <c r="DE49" s="1564"/>
      <c r="DF49" s="1564"/>
      <c r="DG49" s="1564"/>
      <c r="DH49" s="1564"/>
      <c r="DI49" s="1564"/>
      <c r="DJ49" s="1564"/>
      <c r="DK49" s="1564"/>
      <c r="DL49" s="1564"/>
      <c r="DM49" s="1564"/>
      <c r="DN49" s="1564"/>
      <c r="DO49" s="1564"/>
      <c r="DP49" s="1564"/>
      <c r="DQ49" s="1564"/>
      <c r="DR49" s="1564"/>
      <c r="DS49" s="1564"/>
      <c r="DT49" s="1564"/>
      <c r="DU49" s="1564"/>
      <c r="DV49" s="1564"/>
      <c r="DW49" s="1564"/>
      <c r="DX49" s="1564"/>
      <c r="DY49" s="1564"/>
      <c r="DZ49" s="1564"/>
      <c r="EA49" s="1564"/>
      <c r="EB49" s="1564"/>
      <c r="EC49" s="1564"/>
      <c r="ED49" s="1564"/>
      <c r="EE49" s="1564"/>
      <c r="EF49" s="1564"/>
      <c r="EG49" s="1564"/>
      <c r="EH49" s="1564"/>
      <c r="EI49" s="1564"/>
      <c r="EJ49" s="1564"/>
      <c r="EK49" s="1564"/>
      <c r="EL49" s="1564"/>
      <c r="EM49" s="1564"/>
      <c r="EN49" s="1564"/>
      <c r="EO49" s="1564"/>
      <c r="EP49" s="1564"/>
      <c r="EQ49" s="1564"/>
      <c r="ER49" s="1564"/>
      <c r="ES49" s="1564"/>
      <c r="ET49" s="1564"/>
      <c r="EU49" s="1564"/>
      <c r="EV49" s="1564"/>
      <c r="EW49" s="1564"/>
      <c r="EX49" s="1564"/>
      <c r="EY49" s="1564"/>
      <c r="EZ49" s="1564"/>
      <c r="FA49" s="1564"/>
      <c r="FB49" s="1564"/>
      <c r="FC49" s="1564"/>
      <c r="FD49" s="1564"/>
      <c r="FE49" s="1564"/>
      <c r="FF49" s="1564"/>
      <c r="FG49" s="1564"/>
      <c r="FH49" s="1564"/>
      <c r="FI49" s="1564"/>
      <c r="FJ49" s="1564"/>
      <c r="FK49" s="1564"/>
      <c r="FL49" s="1564"/>
      <c r="FM49" s="1564"/>
      <c r="FN49" s="1564"/>
      <c r="FO49" s="1564"/>
      <c r="FP49" s="1564"/>
      <c r="FQ49" s="1564"/>
      <c r="FR49" s="1564"/>
      <c r="FS49" s="1564"/>
      <c r="FT49" s="1564"/>
      <c r="FU49" s="1564"/>
      <c r="FV49" s="1564"/>
      <c r="FW49" s="1564"/>
      <c r="FX49" s="1564"/>
      <c r="FY49" s="1564"/>
      <c r="FZ49" s="1564"/>
      <c r="GA49" s="1564"/>
      <c r="GB49" s="1564"/>
      <c r="GC49" s="1564"/>
      <c r="GD49" s="1564"/>
      <c r="GE49" s="1564"/>
      <c r="GF49" s="1564"/>
      <c r="GG49" s="1564"/>
      <c r="GH49" s="1564"/>
      <c r="GI49" s="1564"/>
      <c r="GJ49" s="1564"/>
      <c r="GK49" s="1564"/>
      <c r="GL49" s="1564"/>
      <c r="GM49" s="1564"/>
      <c r="GN49" s="1564"/>
      <c r="GO49" s="1564"/>
      <c r="GP49" s="1564"/>
      <c r="GQ49" s="1564"/>
      <c r="GR49" s="1564"/>
      <c r="GS49" s="1564"/>
      <c r="GT49" s="1564"/>
      <c r="GU49" s="1564"/>
      <c r="GV49" s="1564"/>
      <c r="GW49" s="1564"/>
      <c r="GX49" s="1564"/>
      <c r="GY49" s="1564"/>
      <c r="GZ49" s="1564"/>
      <c r="HA49" s="1564"/>
      <c r="HB49" s="1564"/>
      <c r="HC49" s="1564"/>
      <c r="HD49" s="1564"/>
      <c r="HE49" s="1564"/>
      <c r="HF49" s="1564"/>
      <c r="HG49" s="1564"/>
      <c r="HH49" s="1564"/>
      <c r="HI49" s="1564"/>
      <c r="HJ49" s="1564"/>
      <c r="HK49" s="1564"/>
      <c r="HL49" s="1564"/>
      <c r="HM49" s="1564"/>
      <c r="HN49" s="1564"/>
      <c r="HO49" s="1564"/>
      <c r="HP49" s="1564"/>
      <c r="HQ49" s="1564"/>
      <c r="HR49" s="1564"/>
      <c r="HS49" s="1564"/>
      <c r="HT49" s="1564"/>
      <c r="HU49" s="1564"/>
      <c r="HV49" s="1564"/>
      <c r="HW49" s="1564"/>
      <c r="HX49" s="1564"/>
      <c r="HY49" s="1564"/>
      <c r="HZ49" s="1564"/>
      <c r="IA49" s="1564"/>
      <c r="IB49" s="1564"/>
      <c r="IC49" s="1564"/>
      <c r="ID49" s="1564"/>
      <c r="IE49" s="1564"/>
      <c r="IF49" s="1564"/>
      <c r="IG49" s="1564"/>
      <c r="IH49" s="1564"/>
      <c r="II49" s="1564"/>
      <c r="IJ49" s="1564"/>
      <c r="IK49" s="1564"/>
      <c r="IL49" s="1564"/>
      <c r="IM49" s="1564"/>
      <c r="IN49" s="1564"/>
      <c r="IO49" s="1564"/>
      <c r="IP49" s="1564"/>
      <c r="IQ49" s="1564"/>
      <c r="IR49" s="1564"/>
      <c r="IS49" s="1564"/>
      <c r="IT49" s="1564"/>
      <c r="IU49" s="1564"/>
    </row>
    <row r="50" spans="1:255">
      <c r="A50" s="1550"/>
      <c r="B50" s="1579"/>
      <c r="C50" s="1579"/>
      <c r="D50" s="1579"/>
      <c r="E50" s="2335"/>
      <c r="F50" s="2470"/>
      <c r="G50" s="1579"/>
      <c r="H50" s="1579"/>
      <c r="I50" s="1579"/>
      <c r="J50" s="1579"/>
      <c r="K50" s="1579"/>
      <c r="L50" s="1579"/>
      <c r="M50" s="2335"/>
      <c r="N50" s="2470"/>
      <c r="O50" s="1579"/>
      <c r="P50" s="1579"/>
      <c r="Q50" s="1579"/>
      <c r="R50" s="1579"/>
      <c r="S50" s="1994"/>
      <c r="T50" s="1564"/>
      <c r="U50" s="1564"/>
      <c r="V50" s="1564"/>
      <c r="W50" s="1564"/>
      <c r="X50" s="1564"/>
      <c r="Y50" s="1564"/>
      <c r="Z50" s="1564"/>
      <c r="AA50" s="1564"/>
      <c r="AB50" s="1564"/>
      <c r="AC50" s="1564"/>
      <c r="AD50" s="1564"/>
      <c r="AE50" s="1564"/>
      <c r="AF50" s="1564"/>
      <c r="AG50" s="1564"/>
      <c r="AH50" s="1564"/>
      <c r="AI50" s="1564"/>
      <c r="AJ50" s="1564"/>
      <c r="AK50" s="1564"/>
      <c r="AL50" s="1564"/>
      <c r="AM50" s="1564"/>
      <c r="AN50" s="1564"/>
      <c r="AO50" s="1564"/>
      <c r="AP50" s="1564"/>
      <c r="AQ50" s="1564"/>
      <c r="AR50" s="1564"/>
      <c r="AS50" s="1564"/>
      <c r="AT50" s="1564"/>
      <c r="AU50" s="1564"/>
      <c r="AV50" s="1564"/>
      <c r="AW50" s="1564"/>
      <c r="AX50" s="1564"/>
      <c r="AY50" s="1564"/>
      <c r="AZ50" s="1564"/>
      <c r="BA50" s="1564"/>
      <c r="BB50" s="1564"/>
      <c r="BC50" s="1564"/>
      <c r="BD50" s="1564"/>
      <c r="BE50" s="1564"/>
      <c r="BF50" s="1564"/>
      <c r="BG50" s="1564"/>
      <c r="BH50" s="1564"/>
      <c r="BI50" s="1564"/>
      <c r="BJ50" s="1564"/>
      <c r="BK50" s="1564"/>
      <c r="BL50" s="1564"/>
      <c r="BM50" s="1564"/>
      <c r="BN50" s="1564"/>
      <c r="BO50" s="1564"/>
      <c r="BP50" s="1564"/>
      <c r="BQ50" s="1564"/>
      <c r="BR50" s="1564"/>
      <c r="BS50" s="1564"/>
      <c r="BT50" s="1564"/>
      <c r="BU50" s="1564"/>
      <c r="BV50" s="1564"/>
      <c r="BW50" s="1564"/>
      <c r="BX50" s="1564"/>
      <c r="BY50" s="1564"/>
      <c r="BZ50" s="1564"/>
      <c r="CA50" s="1564"/>
      <c r="CB50" s="1564"/>
      <c r="CC50" s="1564"/>
      <c r="CD50" s="1564"/>
      <c r="CE50" s="1564"/>
      <c r="CF50" s="1564"/>
      <c r="CG50" s="1564"/>
      <c r="CH50" s="1564"/>
      <c r="CI50" s="1564"/>
      <c r="CJ50" s="1564"/>
      <c r="CK50" s="1564"/>
      <c r="CL50" s="1564"/>
      <c r="CM50" s="1564"/>
      <c r="CN50" s="1564"/>
      <c r="CO50" s="1564"/>
      <c r="CP50" s="1564"/>
      <c r="CQ50" s="1564"/>
      <c r="CR50" s="1564"/>
      <c r="CS50" s="1564"/>
      <c r="CT50" s="1564"/>
      <c r="CU50" s="1564"/>
      <c r="CV50" s="1564"/>
      <c r="CW50" s="1564"/>
      <c r="CX50" s="1564"/>
      <c r="CY50" s="1564"/>
      <c r="CZ50" s="1564"/>
      <c r="DA50" s="1564"/>
      <c r="DB50" s="1564"/>
      <c r="DC50" s="1564"/>
      <c r="DD50" s="1564"/>
      <c r="DE50" s="1564"/>
      <c r="DF50" s="1564"/>
      <c r="DG50" s="1564"/>
      <c r="DH50" s="1564"/>
      <c r="DI50" s="1564"/>
      <c r="DJ50" s="1564"/>
      <c r="DK50" s="1564"/>
      <c r="DL50" s="1564"/>
      <c r="DM50" s="1564"/>
      <c r="DN50" s="1564"/>
      <c r="DO50" s="1564"/>
      <c r="DP50" s="1564"/>
      <c r="DQ50" s="1564"/>
      <c r="DR50" s="1564"/>
      <c r="DS50" s="1564"/>
      <c r="DT50" s="1564"/>
      <c r="DU50" s="1564"/>
      <c r="DV50" s="1564"/>
      <c r="DW50" s="1564"/>
      <c r="DX50" s="1564"/>
      <c r="DY50" s="1564"/>
      <c r="DZ50" s="1564"/>
      <c r="EA50" s="1564"/>
      <c r="EB50" s="1564"/>
      <c r="EC50" s="1564"/>
      <c r="ED50" s="1564"/>
      <c r="EE50" s="1564"/>
      <c r="EF50" s="1564"/>
      <c r="EG50" s="1564"/>
      <c r="EH50" s="1564"/>
      <c r="EI50" s="1564"/>
      <c r="EJ50" s="1564"/>
      <c r="EK50" s="1564"/>
      <c r="EL50" s="1564"/>
      <c r="EM50" s="1564"/>
      <c r="EN50" s="1564"/>
      <c r="EO50" s="1564"/>
      <c r="EP50" s="1564"/>
      <c r="EQ50" s="1564"/>
      <c r="ER50" s="1564"/>
      <c r="ES50" s="1564"/>
      <c r="ET50" s="1564"/>
      <c r="EU50" s="1564"/>
      <c r="EV50" s="1564"/>
      <c r="EW50" s="1564"/>
      <c r="EX50" s="1564"/>
      <c r="EY50" s="1564"/>
      <c r="EZ50" s="1564"/>
      <c r="FA50" s="1564"/>
      <c r="FB50" s="1564"/>
      <c r="FC50" s="1564"/>
      <c r="FD50" s="1564"/>
      <c r="FE50" s="1564"/>
      <c r="FF50" s="1564"/>
      <c r="FG50" s="1564"/>
      <c r="FH50" s="1564"/>
      <c r="FI50" s="1564"/>
      <c r="FJ50" s="1564"/>
      <c r="FK50" s="1564"/>
      <c r="FL50" s="1564"/>
      <c r="FM50" s="1564"/>
      <c r="FN50" s="1564"/>
      <c r="FO50" s="1564"/>
      <c r="FP50" s="1564"/>
      <c r="FQ50" s="1564"/>
      <c r="FR50" s="1564"/>
      <c r="FS50" s="1564"/>
      <c r="FT50" s="1564"/>
      <c r="FU50" s="1564"/>
      <c r="FV50" s="1564"/>
      <c r="FW50" s="1564"/>
      <c r="FX50" s="1564"/>
      <c r="FY50" s="1564"/>
      <c r="FZ50" s="1564"/>
      <c r="GA50" s="1564"/>
      <c r="GB50" s="1564"/>
      <c r="GC50" s="1564"/>
      <c r="GD50" s="1564"/>
      <c r="GE50" s="1564"/>
      <c r="GF50" s="1564"/>
      <c r="GG50" s="1564"/>
      <c r="GH50" s="1564"/>
      <c r="GI50" s="1564"/>
      <c r="GJ50" s="1564"/>
      <c r="GK50" s="1564"/>
      <c r="GL50" s="1564"/>
      <c r="GM50" s="1564"/>
      <c r="GN50" s="1564"/>
      <c r="GO50" s="1564"/>
      <c r="GP50" s="1564"/>
      <c r="GQ50" s="1564"/>
      <c r="GR50" s="1564"/>
      <c r="GS50" s="1564"/>
      <c r="GT50" s="1564"/>
      <c r="GU50" s="1564"/>
      <c r="GV50" s="1564"/>
      <c r="GW50" s="1564"/>
      <c r="GX50" s="1564"/>
      <c r="GY50" s="1564"/>
      <c r="GZ50" s="1564"/>
      <c r="HA50" s="1564"/>
      <c r="HB50" s="1564"/>
      <c r="HC50" s="1564"/>
      <c r="HD50" s="1564"/>
      <c r="HE50" s="1564"/>
      <c r="HF50" s="1564"/>
      <c r="HG50" s="1564"/>
      <c r="HH50" s="1564"/>
      <c r="HI50" s="1564"/>
      <c r="HJ50" s="1564"/>
      <c r="HK50" s="1564"/>
      <c r="HL50" s="1564"/>
      <c r="HM50" s="1564"/>
      <c r="HN50" s="1564"/>
      <c r="HO50" s="1564"/>
      <c r="HP50" s="1564"/>
      <c r="HQ50" s="1564"/>
      <c r="HR50" s="1564"/>
      <c r="HS50" s="1564"/>
      <c r="HT50" s="1564"/>
      <c r="HU50" s="1564"/>
      <c r="HV50" s="1564"/>
      <c r="HW50" s="1564"/>
      <c r="HX50" s="1564"/>
      <c r="HY50" s="1564"/>
      <c r="HZ50" s="1564"/>
      <c r="IA50" s="1564"/>
      <c r="IB50" s="1564"/>
      <c r="IC50" s="1564"/>
      <c r="ID50" s="1564"/>
      <c r="IE50" s="1564"/>
      <c r="IF50" s="1564"/>
      <c r="IG50" s="1564"/>
      <c r="IH50" s="1564"/>
      <c r="II50" s="1564"/>
      <c r="IJ50" s="1564"/>
      <c r="IK50" s="1564"/>
      <c r="IL50" s="1564"/>
      <c r="IM50" s="1564"/>
      <c r="IN50" s="1564"/>
      <c r="IO50" s="1564"/>
      <c r="IP50" s="1564"/>
      <c r="IQ50" s="1564"/>
      <c r="IR50" s="1564"/>
      <c r="IS50" s="1564"/>
      <c r="IT50" s="1564"/>
      <c r="IU50" s="1564"/>
    </row>
    <row r="51" spans="1:255">
      <c r="A51" s="1550"/>
      <c r="B51" s="1579"/>
      <c r="C51" s="1579"/>
      <c r="D51" s="1579"/>
      <c r="E51" s="2335"/>
      <c r="F51" s="2470"/>
      <c r="G51" s="1579"/>
      <c r="H51" s="1579"/>
      <c r="I51" s="1579"/>
      <c r="J51" s="1579"/>
      <c r="K51" s="1579"/>
      <c r="L51" s="1579"/>
      <c r="M51" s="2335"/>
      <c r="N51" s="2470"/>
      <c r="O51" s="1579"/>
      <c r="P51" s="1579"/>
      <c r="Q51" s="1579"/>
      <c r="R51" s="1579"/>
      <c r="S51" s="1994"/>
      <c r="T51" s="1564"/>
      <c r="U51" s="1564"/>
      <c r="V51" s="1564"/>
      <c r="W51" s="1564"/>
      <c r="X51" s="1564"/>
      <c r="Y51" s="1564"/>
      <c r="Z51" s="1564"/>
      <c r="AA51" s="1564"/>
      <c r="AB51" s="1564"/>
      <c r="AC51" s="1564"/>
      <c r="AD51" s="1564"/>
      <c r="AE51" s="1564"/>
      <c r="AF51" s="1564"/>
      <c r="AG51" s="1564"/>
      <c r="AH51" s="1564"/>
      <c r="AI51" s="1564"/>
      <c r="AJ51" s="1564"/>
      <c r="AK51" s="1564"/>
      <c r="AL51" s="1564"/>
      <c r="AM51" s="1564"/>
      <c r="AN51" s="1564"/>
      <c r="AO51" s="1564"/>
      <c r="AP51" s="1564"/>
      <c r="AQ51" s="1564"/>
      <c r="AR51" s="1564"/>
      <c r="AS51" s="1564"/>
      <c r="AT51" s="1564"/>
      <c r="AU51" s="1564"/>
      <c r="AV51" s="1564"/>
      <c r="AW51" s="1564"/>
      <c r="AX51" s="1564"/>
      <c r="AY51" s="1564"/>
      <c r="AZ51" s="1564"/>
      <c r="BA51" s="1564"/>
      <c r="BB51" s="1564"/>
      <c r="BC51" s="1564"/>
      <c r="BD51" s="1564"/>
      <c r="BE51" s="1564"/>
      <c r="BF51" s="1564"/>
      <c r="BG51" s="1564"/>
      <c r="BH51" s="1564"/>
      <c r="BI51" s="1564"/>
      <c r="BJ51" s="1564"/>
      <c r="BK51" s="1564"/>
      <c r="BL51" s="1564"/>
      <c r="BM51" s="1564"/>
      <c r="BN51" s="1564"/>
      <c r="BO51" s="1564"/>
      <c r="BP51" s="1564"/>
      <c r="BQ51" s="1564"/>
      <c r="BR51" s="1564"/>
      <c r="BS51" s="1564"/>
      <c r="BT51" s="1564"/>
      <c r="BU51" s="1564"/>
      <c r="BV51" s="1564"/>
      <c r="BW51" s="1564"/>
      <c r="BX51" s="1564"/>
      <c r="BY51" s="1564"/>
      <c r="BZ51" s="1564"/>
      <c r="CA51" s="1564"/>
      <c r="CB51" s="1564"/>
      <c r="CC51" s="1564"/>
      <c r="CD51" s="1564"/>
      <c r="CE51" s="1564"/>
      <c r="CF51" s="1564"/>
      <c r="CG51" s="1564"/>
      <c r="CH51" s="1564"/>
      <c r="CI51" s="1564"/>
      <c r="CJ51" s="1564"/>
      <c r="CK51" s="1564"/>
      <c r="CL51" s="1564"/>
      <c r="CM51" s="1564"/>
      <c r="CN51" s="1564"/>
      <c r="CO51" s="1564"/>
      <c r="CP51" s="1564"/>
      <c r="CQ51" s="1564"/>
      <c r="CR51" s="1564"/>
      <c r="CS51" s="1564"/>
      <c r="CT51" s="1564"/>
      <c r="CU51" s="1564"/>
      <c r="CV51" s="1564"/>
      <c r="CW51" s="1564"/>
      <c r="CX51" s="1564"/>
      <c r="CY51" s="1564"/>
      <c r="CZ51" s="1564"/>
      <c r="DA51" s="1564"/>
      <c r="DB51" s="1564"/>
      <c r="DC51" s="1564"/>
      <c r="DD51" s="1564"/>
      <c r="DE51" s="1564"/>
      <c r="DF51" s="1564"/>
      <c r="DG51" s="1564"/>
      <c r="DH51" s="1564"/>
      <c r="DI51" s="1564"/>
      <c r="DJ51" s="1564"/>
      <c r="DK51" s="1564"/>
      <c r="DL51" s="1564"/>
      <c r="DM51" s="1564"/>
      <c r="DN51" s="1564"/>
      <c r="DO51" s="1564"/>
      <c r="DP51" s="1564"/>
      <c r="DQ51" s="1564"/>
      <c r="DR51" s="1564"/>
      <c r="DS51" s="1564"/>
      <c r="DT51" s="1564"/>
      <c r="DU51" s="1564"/>
      <c r="DV51" s="1564"/>
      <c r="DW51" s="1564"/>
      <c r="DX51" s="1564"/>
      <c r="DY51" s="1564"/>
      <c r="DZ51" s="1564"/>
      <c r="EA51" s="1564"/>
      <c r="EB51" s="1564"/>
      <c r="EC51" s="1564"/>
      <c r="ED51" s="1564"/>
      <c r="EE51" s="1564"/>
      <c r="EF51" s="1564"/>
      <c r="EG51" s="1564"/>
      <c r="EH51" s="1564"/>
      <c r="EI51" s="1564"/>
      <c r="EJ51" s="1564"/>
      <c r="EK51" s="1564"/>
      <c r="EL51" s="1564"/>
      <c r="EM51" s="1564"/>
      <c r="EN51" s="1564"/>
      <c r="EO51" s="1564"/>
      <c r="EP51" s="1564"/>
      <c r="EQ51" s="1564"/>
      <c r="ER51" s="1564"/>
      <c r="ES51" s="1564"/>
      <c r="ET51" s="1564"/>
      <c r="EU51" s="1564"/>
      <c r="EV51" s="1564"/>
      <c r="EW51" s="1564"/>
      <c r="EX51" s="1564"/>
      <c r="EY51" s="1564"/>
      <c r="EZ51" s="1564"/>
      <c r="FA51" s="1564"/>
      <c r="FB51" s="1564"/>
      <c r="FC51" s="1564"/>
      <c r="FD51" s="1564"/>
      <c r="FE51" s="1564"/>
      <c r="FF51" s="1564"/>
      <c r="FG51" s="1564"/>
      <c r="FH51" s="1564"/>
      <c r="FI51" s="1564"/>
      <c r="FJ51" s="1564"/>
      <c r="FK51" s="1564"/>
      <c r="FL51" s="1564"/>
      <c r="FM51" s="1564"/>
      <c r="FN51" s="1564"/>
      <c r="FO51" s="1564"/>
      <c r="FP51" s="1564"/>
      <c r="FQ51" s="1564"/>
      <c r="FR51" s="1564"/>
      <c r="FS51" s="1564"/>
      <c r="FT51" s="1564"/>
      <c r="FU51" s="1564"/>
      <c r="FV51" s="1564"/>
      <c r="FW51" s="1564"/>
      <c r="FX51" s="1564"/>
      <c r="FY51" s="1564"/>
      <c r="FZ51" s="1564"/>
      <c r="GA51" s="1564"/>
      <c r="GB51" s="1564"/>
      <c r="GC51" s="1564"/>
      <c r="GD51" s="1564"/>
      <c r="GE51" s="1564"/>
      <c r="GF51" s="1564"/>
      <c r="GG51" s="1564"/>
      <c r="GH51" s="1564"/>
      <c r="GI51" s="1564"/>
      <c r="GJ51" s="1564"/>
      <c r="GK51" s="1564"/>
      <c r="GL51" s="1564"/>
      <c r="GM51" s="1564"/>
      <c r="GN51" s="1564"/>
      <c r="GO51" s="1564"/>
      <c r="GP51" s="1564"/>
      <c r="GQ51" s="1564"/>
      <c r="GR51" s="1564"/>
      <c r="GS51" s="1564"/>
      <c r="GT51" s="1564"/>
      <c r="GU51" s="1564"/>
      <c r="GV51" s="1564"/>
      <c r="GW51" s="1564"/>
      <c r="GX51" s="1564"/>
      <c r="GY51" s="1564"/>
      <c r="GZ51" s="1564"/>
      <c r="HA51" s="1564"/>
      <c r="HB51" s="1564"/>
      <c r="HC51" s="1564"/>
      <c r="HD51" s="1564"/>
      <c r="HE51" s="1564"/>
      <c r="HF51" s="1564"/>
      <c r="HG51" s="1564"/>
      <c r="HH51" s="1564"/>
      <c r="HI51" s="1564"/>
      <c r="HJ51" s="1564"/>
      <c r="HK51" s="1564"/>
      <c r="HL51" s="1564"/>
      <c r="HM51" s="1564"/>
      <c r="HN51" s="1564"/>
      <c r="HO51" s="1564"/>
      <c r="HP51" s="1564"/>
      <c r="HQ51" s="1564"/>
      <c r="HR51" s="1564"/>
      <c r="HS51" s="1564"/>
      <c r="HT51" s="1564"/>
      <c r="HU51" s="1564"/>
      <c r="HV51" s="1564"/>
      <c r="HW51" s="1564"/>
      <c r="HX51" s="1564"/>
      <c r="HY51" s="1564"/>
      <c r="HZ51" s="1564"/>
      <c r="IA51" s="1564"/>
      <c r="IB51" s="1564"/>
      <c r="IC51" s="1564"/>
      <c r="ID51" s="1564"/>
      <c r="IE51" s="1564"/>
      <c r="IF51" s="1564"/>
      <c r="IG51" s="1564"/>
      <c r="IH51" s="1564"/>
      <c r="II51" s="1564"/>
      <c r="IJ51" s="1564"/>
      <c r="IK51" s="1564"/>
      <c r="IL51" s="1564"/>
      <c r="IM51" s="1564"/>
      <c r="IN51" s="1564"/>
      <c r="IO51" s="1564"/>
      <c r="IP51" s="1564"/>
      <c r="IQ51" s="1564"/>
      <c r="IR51" s="1564"/>
      <c r="IS51" s="1564"/>
      <c r="IT51" s="1564"/>
      <c r="IU51" s="1564"/>
    </row>
    <row r="52" spans="1:255">
      <c r="A52" s="1550"/>
      <c r="B52" s="1579"/>
      <c r="C52" s="1579"/>
      <c r="D52" s="1579"/>
      <c r="E52" s="2335"/>
      <c r="F52" s="2470"/>
      <c r="G52" s="1579"/>
      <c r="H52" s="1579"/>
      <c r="I52" s="1579"/>
      <c r="J52" s="1579"/>
      <c r="K52" s="1579"/>
      <c r="L52" s="1579"/>
      <c r="M52" s="2335"/>
      <c r="N52" s="2470"/>
      <c r="O52" s="1579"/>
      <c r="P52" s="1579"/>
      <c r="Q52" s="1579"/>
      <c r="R52" s="1579"/>
      <c r="S52" s="1994"/>
      <c r="T52" s="1564"/>
      <c r="U52" s="1564"/>
      <c r="V52" s="1564"/>
      <c r="W52" s="1564"/>
      <c r="X52" s="1564"/>
      <c r="Y52" s="1564"/>
      <c r="Z52" s="1564"/>
      <c r="AA52" s="1564"/>
      <c r="AB52" s="1564"/>
      <c r="AC52" s="1564"/>
      <c r="AD52" s="1564"/>
      <c r="AE52" s="1564"/>
      <c r="AF52" s="1564"/>
      <c r="AG52" s="1564"/>
      <c r="AH52" s="1564"/>
      <c r="AI52" s="1564"/>
      <c r="AJ52" s="1564"/>
      <c r="AK52" s="1564"/>
      <c r="AL52" s="1564"/>
      <c r="AM52" s="1564"/>
      <c r="AN52" s="1564"/>
      <c r="AO52" s="1564"/>
      <c r="AP52" s="1564"/>
      <c r="AQ52" s="1564"/>
      <c r="AR52" s="1564"/>
      <c r="AS52" s="1564"/>
      <c r="AT52" s="1564"/>
      <c r="AU52" s="1564"/>
      <c r="AV52" s="1564"/>
      <c r="AW52" s="1564"/>
      <c r="AX52" s="1564"/>
      <c r="AY52" s="1564"/>
      <c r="AZ52" s="1564"/>
      <c r="BA52" s="1564"/>
      <c r="BB52" s="1564"/>
      <c r="BC52" s="1564"/>
      <c r="BD52" s="1564"/>
      <c r="BE52" s="1564"/>
      <c r="BF52" s="1564"/>
      <c r="BG52" s="1564"/>
      <c r="BH52" s="1564"/>
      <c r="BI52" s="1564"/>
      <c r="BJ52" s="1564"/>
      <c r="BK52" s="1564"/>
      <c r="BL52" s="1564"/>
      <c r="BM52" s="1564"/>
      <c r="BN52" s="1564"/>
      <c r="BO52" s="1564"/>
      <c r="BP52" s="1564"/>
      <c r="BQ52" s="1564"/>
      <c r="BR52" s="1564"/>
      <c r="BS52" s="1564"/>
      <c r="BT52" s="1564"/>
      <c r="BU52" s="1564"/>
      <c r="BV52" s="1564"/>
      <c r="BW52" s="1564"/>
      <c r="BX52" s="1564"/>
      <c r="BY52" s="1564"/>
      <c r="BZ52" s="1564"/>
      <c r="CA52" s="1564"/>
      <c r="CB52" s="1564"/>
      <c r="CC52" s="1564"/>
      <c r="CD52" s="1564"/>
      <c r="CE52" s="1564"/>
      <c r="CF52" s="1564"/>
      <c r="CG52" s="1564"/>
      <c r="CH52" s="1564"/>
      <c r="CI52" s="1564"/>
      <c r="CJ52" s="1564"/>
      <c r="CK52" s="1564"/>
      <c r="CL52" s="1564"/>
      <c r="CM52" s="1564"/>
      <c r="CN52" s="1564"/>
      <c r="CO52" s="1564"/>
      <c r="CP52" s="1564"/>
      <c r="CQ52" s="1564"/>
      <c r="CR52" s="1564"/>
      <c r="CS52" s="1564"/>
      <c r="CT52" s="1564"/>
      <c r="CU52" s="1564"/>
      <c r="CV52" s="1564"/>
      <c r="CW52" s="1564"/>
      <c r="CX52" s="1564"/>
      <c r="CY52" s="1564"/>
      <c r="CZ52" s="1564"/>
      <c r="DA52" s="1564"/>
      <c r="DB52" s="1564"/>
      <c r="DC52" s="1564"/>
      <c r="DD52" s="1564"/>
      <c r="DE52" s="1564"/>
      <c r="DF52" s="1564"/>
      <c r="DG52" s="1564"/>
      <c r="DH52" s="1564"/>
      <c r="DI52" s="1564"/>
      <c r="DJ52" s="1564"/>
      <c r="DK52" s="1564"/>
      <c r="DL52" s="1564"/>
      <c r="DM52" s="1564"/>
      <c r="DN52" s="1564"/>
      <c r="DO52" s="1564"/>
      <c r="DP52" s="1564"/>
      <c r="DQ52" s="1564"/>
      <c r="DR52" s="1564"/>
      <c r="DS52" s="1564"/>
      <c r="DT52" s="1564"/>
      <c r="DU52" s="1564"/>
      <c r="DV52" s="1564"/>
      <c r="DW52" s="1564"/>
      <c r="DX52" s="1564"/>
      <c r="DY52" s="1564"/>
      <c r="DZ52" s="1564"/>
      <c r="EA52" s="1564"/>
      <c r="EB52" s="1564"/>
      <c r="EC52" s="1564"/>
      <c r="ED52" s="1564"/>
      <c r="EE52" s="1564"/>
      <c r="EF52" s="1564"/>
      <c r="EG52" s="1564"/>
      <c r="EH52" s="1564"/>
      <c r="EI52" s="1564"/>
      <c r="EJ52" s="1564"/>
      <c r="EK52" s="1564"/>
      <c r="EL52" s="1564"/>
      <c r="EM52" s="1564"/>
      <c r="EN52" s="1564"/>
      <c r="EO52" s="1564"/>
      <c r="EP52" s="1564"/>
      <c r="EQ52" s="1564"/>
      <c r="ER52" s="1564"/>
      <c r="ES52" s="1564"/>
      <c r="ET52" s="1564"/>
      <c r="EU52" s="1564"/>
      <c r="EV52" s="1564"/>
      <c r="EW52" s="1564"/>
      <c r="EX52" s="1564"/>
      <c r="EY52" s="1564"/>
      <c r="EZ52" s="1564"/>
      <c r="FA52" s="1564"/>
      <c r="FB52" s="1564"/>
      <c r="FC52" s="1564"/>
      <c r="FD52" s="1564"/>
      <c r="FE52" s="1564"/>
      <c r="FF52" s="1564"/>
      <c r="FG52" s="1564"/>
      <c r="FH52" s="1564"/>
      <c r="FI52" s="1564"/>
      <c r="FJ52" s="1564"/>
      <c r="FK52" s="1564"/>
      <c r="FL52" s="1564"/>
      <c r="FM52" s="1564"/>
      <c r="FN52" s="1564"/>
      <c r="FO52" s="1564"/>
      <c r="FP52" s="1564"/>
      <c r="FQ52" s="1564"/>
      <c r="FR52" s="1564"/>
      <c r="FS52" s="1564"/>
      <c r="FT52" s="1564"/>
      <c r="FU52" s="1564"/>
      <c r="FV52" s="1564"/>
      <c r="FW52" s="1564"/>
      <c r="FX52" s="1564"/>
      <c r="FY52" s="1564"/>
      <c r="FZ52" s="1564"/>
      <c r="GA52" s="1564"/>
      <c r="GB52" s="1564"/>
      <c r="GC52" s="1564"/>
      <c r="GD52" s="1564"/>
      <c r="GE52" s="1564"/>
      <c r="GF52" s="1564"/>
      <c r="GG52" s="1564"/>
      <c r="GH52" s="1564"/>
      <c r="GI52" s="1564"/>
      <c r="GJ52" s="1564"/>
      <c r="GK52" s="1564"/>
      <c r="GL52" s="1564"/>
      <c r="GM52" s="1564"/>
      <c r="GN52" s="1564"/>
      <c r="GO52" s="1564"/>
      <c r="GP52" s="1564"/>
      <c r="GQ52" s="1564"/>
      <c r="GR52" s="1564"/>
      <c r="GS52" s="1564"/>
      <c r="GT52" s="1564"/>
      <c r="GU52" s="1564"/>
      <c r="GV52" s="1564"/>
      <c r="GW52" s="1564"/>
      <c r="GX52" s="1564"/>
      <c r="GY52" s="1564"/>
      <c r="GZ52" s="1564"/>
      <c r="HA52" s="1564"/>
      <c r="HB52" s="1564"/>
      <c r="HC52" s="1564"/>
      <c r="HD52" s="1564"/>
      <c r="HE52" s="1564"/>
      <c r="HF52" s="1564"/>
      <c r="HG52" s="1564"/>
      <c r="HH52" s="1564"/>
      <c r="HI52" s="1564"/>
      <c r="HJ52" s="1564"/>
      <c r="HK52" s="1564"/>
      <c r="HL52" s="1564"/>
      <c r="HM52" s="1564"/>
      <c r="HN52" s="1564"/>
      <c r="HO52" s="1564"/>
      <c r="HP52" s="1564"/>
      <c r="HQ52" s="1564"/>
      <c r="HR52" s="1564"/>
      <c r="HS52" s="1564"/>
      <c r="HT52" s="1564"/>
      <c r="HU52" s="1564"/>
      <c r="HV52" s="1564"/>
      <c r="HW52" s="1564"/>
      <c r="HX52" s="1564"/>
      <c r="HY52" s="1564"/>
      <c r="HZ52" s="1564"/>
      <c r="IA52" s="1564"/>
      <c r="IB52" s="1564"/>
      <c r="IC52" s="1564"/>
      <c r="ID52" s="1564"/>
      <c r="IE52" s="1564"/>
      <c r="IF52" s="1564"/>
      <c r="IG52" s="1564"/>
      <c r="IH52" s="1564"/>
      <c r="II52" s="1564"/>
      <c r="IJ52" s="1564"/>
      <c r="IK52" s="1564"/>
      <c r="IL52" s="1564"/>
      <c r="IM52" s="1564"/>
      <c r="IN52" s="1564"/>
      <c r="IO52" s="1564"/>
      <c r="IP52" s="1564"/>
      <c r="IQ52" s="1564"/>
      <c r="IR52" s="1564"/>
      <c r="IS52" s="1564"/>
      <c r="IT52" s="1564"/>
      <c r="IU52" s="1564"/>
    </row>
    <row r="53" spans="1:255">
      <c r="A53" s="1550"/>
      <c r="B53" s="1579"/>
      <c r="C53" s="1579"/>
      <c r="D53" s="1579"/>
      <c r="E53" s="2335"/>
      <c r="F53" s="2470"/>
      <c r="G53" s="1579"/>
      <c r="H53" s="1579"/>
      <c r="I53" s="1579"/>
      <c r="J53" s="1579"/>
      <c r="K53" s="1579"/>
      <c r="L53" s="1579"/>
      <c r="M53" s="2335"/>
      <c r="N53" s="2470"/>
      <c r="O53" s="1579"/>
      <c r="P53" s="1579"/>
      <c r="Q53" s="1579"/>
      <c r="R53" s="1579"/>
      <c r="S53" s="1994"/>
      <c r="T53" s="1564"/>
      <c r="U53" s="1564"/>
      <c r="V53" s="1564"/>
      <c r="W53" s="1564"/>
      <c r="X53" s="1564"/>
      <c r="Y53" s="1564"/>
      <c r="Z53" s="1564"/>
      <c r="AA53" s="1564"/>
      <c r="AB53" s="1564"/>
      <c r="AC53" s="1564"/>
      <c r="AD53" s="1564"/>
      <c r="AE53" s="1564"/>
      <c r="AF53" s="1564"/>
      <c r="AG53" s="1564"/>
      <c r="AH53" s="1564"/>
      <c r="AI53" s="1564"/>
      <c r="AJ53" s="1564"/>
      <c r="AK53" s="1564"/>
      <c r="AL53" s="1564"/>
      <c r="AM53" s="1564"/>
      <c r="AN53" s="1564"/>
      <c r="AO53" s="1564"/>
      <c r="AP53" s="1564"/>
      <c r="AQ53" s="1564"/>
      <c r="AR53" s="1564"/>
      <c r="AS53" s="1564"/>
      <c r="AT53" s="1564"/>
      <c r="AU53" s="1564"/>
      <c r="AV53" s="1564"/>
      <c r="AW53" s="1564"/>
      <c r="AX53" s="1564"/>
      <c r="AY53" s="1564"/>
      <c r="AZ53" s="1564"/>
      <c r="BA53" s="1564"/>
      <c r="BB53" s="1564"/>
      <c r="BC53" s="1564"/>
      <c r="BD53" s="1564"/>
      <c r="BE53" s="1564"/>
      <c r="BF53" s="1564"/>
      <c r="BG53" s="1564"/>
      <c r="BH53" s="1564"/>
      <c r="BI53" s="1564"/>
      <c r="BJ53" s="1564"/>
      <c r="BK53" s="1564"/>
      <c r="BL53" s="1564"/>
      <c r="BM53" s="1564"/>
      <c r="BN53" s="1564"/>
      <c r="BO53" s="1564"/>
      <c r="BP53" s="1564"/>
      <c r="BQ53" s="1564"/>
      <c r="BR53" s="1564"/>
      <c r="BS53" s="1564"/>
      <c r="BT53" s="1564"/>
      <c r="BU53" s="1564"/>
      <c r="BV53" s="1564"/>
      <c r="BW53" s="1564"/>
      <c r="BX53" s="1564"/>
      <c r="BY53" s="1564"/>
      <c r="BZ53" s="1564"/>
      <c r="CA53" s="1564"/>
      <c r="CB53" s="1564"/>
      <c r="CC53" s="1564"/>
      <c r="CD53" s="1564"/>
      <c r="CE53" s="1564"/>
      <c r="CF53" s="1564"/>
      <c r="CG53" s="1564"/>
      <c r="CH53" s="1564"/>
      <c r="CI53" s="1564"/>
      <c r="CJ53" s="1564"/>
      <c r="CK53" s="1564"/>
      <c r="CL53" s="1564"/>
      <c r="CM53" s="1564"/>
      <c r="CN53" s="1564"/>
      <c r="CO53" s="1564"/>
      <c r="CP53" s="1564"/>
      <c r="CQ53" s="1564"/>
      <c r="CR53" s="1564"/>
      <c r="CS53" s="1564"/>
      <c r="CT53" s="1564"/>
      <c r="CU53" s="1564"/>
      <c r="CV53" s="1564"/>
      <c r="CW53" s="1564"/>
      <c r="CX53" s="1564"/>
      <c r="CY53" s="1564"/>
      <c r="CZ53" s="1564"/>
      <c r="DA53" s="1564"/>
      <c r="DB53" s="1564"/>
      <c r="DC53" s="1564"/>
      <c r="DD53" s="1564"/>
      <c r="DE53" s="1564"/>
      <c r="DF53" s="1564"/>
      <c r="DG53" s="1564"/>
      <c r="DH53" s="1564"/>
      <c r="DI53" s="1564"/>
      <c r="DJ53" s="1564"/>
      <c r="DK53" s="1564"/>
      <c r="DL53" s="1564"/>
      <c r="DM53" s="1564"/>
      <c r="DN53" s="1564"/>
      <c r="DO53" s="1564"/>
      <c r="DP53" s="1564"/>
      <c r="DQ53" s="1564"/>
      <c r="DR53" s="1564"/>
      <c r="DS53" s="1564"/>
      <c r="DT53" s="1564"/>
      <c r="DU53" s="1564"/>
      <c r="DV53" s="1564"/>
      <c r="DW53" s="1564"/>
      <c r="DX53" s="1564"/>
      <c r="DY53" s="1564"/>
      <c r="DZ53" s="1564"/>
      <c r="EA53" s="1564"/>
      <c r="EB53" s="1564"/>
      <c r="EC53" s="1564"/>
      <c r="ED53" s="1564"/>
      <c r="EE53" s="1564"/>
      <c r="EF53" s="1564"/>
      <c r="EG53" s="1564"/>
      <c r="EH53" s="1564"/>
      <c r="EI53" s="1564"/>
      <c r="EJ53" s="1564"/>
      <c r="EK53" s="1564"/>
      <c r="EL53" s="1564"/>
      <c r="EM53" s="1564"/>
      <c r="EN53" s="1564"/>
      <c r="EO53" s="1564"/>
      <c r="EP53" s="1564"/>
      <c r="EQ53" s="1564"/>
      <c r="ER53" s="1564"/>
      <c r="ES53" s="1564"/>
      <c r="ET53" s="1564"/>
      <c r="EU53" s="1564"/>
      <c r="EV53" s="1564"/>
      <c r="EW53" s="1564"/>
      <c r="EX53" s="1564"/>
      <c r="EY53" s="1564"/>
      <c r="EZ53" s="1564"/>
      <c r="FA53" s="1564"/>
      <c r="FB53" s="1564"/>
      <c r="FC53" s="1564"/>
      <c r="FD53" s="1564"/>
      <c r="FE53" s="1564"/>
      <c r="FF53" s="1564"/>
      <c r="FG53" s="1564"/>
      <c r="FH53" s="1564"/>
      <c r="FI53" s="1564"/>
      <c r="FJ53" s="1564"/>
      <c r="FK53" s="1564"/>
      <c r="FL53" s="1564"/>
      <c r="FM53" s="1564"/>
      <c r="FN53" s="1564"/>
      <c r="FO53" s="1564"/>
      <c r="FP53" s="1564"/>
      <c r="FQ53" s="1564"/>
      <c r="FR53" s="1564"/>
      <c r="FS53" s="1564"/>
      <c r="FT53" s="1564"/>
      <c r="FU53" s="1564"/>
      <c r="FV53" s="1564"/>
      <c r="FW53" s="1564"/>
      <c r="FX53" s="1564"/>
      <c r="FY53" s="1564"/>
      <c r="FZ53" s="1564"/>
      <c r="GA53" s="1564"/>
      <c r="GB53" s="1564"/>
      <c r="GC53" s="1564"/>
      <c r="GD53" s="1564"/>
      <c r="GE53" s="1564"/>
      <c r="GF53" s="1564"/>
      <c r="GG53" s="1564"/>
      <c r="GH53" s="1564"/>
      <c r="GI53" s="1564"/>
      <c r="GJ53" s="1564"/>
      <c r="GK53" s="1564"/>
      <c r="GL53" s="1564"/>
      <c r="GM53" s="1564"/>
      <c r="GN53" s="1564"/>
      <c r="GO53" s="1564"/>
      <c r="GP53" s="1564"/>
      <c r="GQ53" s="1564"/>
      <c r="GR53" s="1564"/>
      <c r="GS53" s="1564"/>
      <c r="GT53" s="1564"/>
      <c r="GU53" s="1564"/>
      <c r="GV53" s="1564"/>
      <c r="GW53" s="1564"/>
      <c r="GX53" s="1564"/>
      <c r="GY53" s="1564"/>
      <c r="GZ53" s="1564"/>
      <c r="HA53" s="1564"/>
      <c r="HB53" s="1564"/>
      <c r="HC53" s="1564"/>
      <c r="HD53" s="1564"/>
      <c r="HE53" s="1564"/>
      <c r="HF53" s="1564"/>
      <c r="HG53" s="1564"/>
      <c r="HH53" s="1564"/>
      <c r="HI53" s="1564"/>
      <c r="HJ53" s="1564"/>
      <c r="HK53" s="1564"/>
      <c r="HL53" s="1564"/>
      <c r="HM53" s="1564"/>
      <c r="HN53" s="1564"/>
      <c r="HO53" s="1564"/>
      <c r="HP53" s="1564"/>
      <c r="HQ53" s="1564"/>
      <c r="HR53" s="1564"/>
      <c r="HS53" s="1564"/>
      <c r="HT53" s="1564"/>
      <c r="HU53" s="1564"/>
      <c r="HV53" s="1564"/>
      <c r="HW53" s="1564"/>
      <c r="HX53" s="1564"/>
      <c r="HY53" s="1564"/>
      <c r="HZ53" s="1564"/>
      <c r="IA53" s="1564"/>
      <c r="IB53" s="1564"/>
      <c r="IC53" s="1564"/>
      <c r="ID53" s="1564"/>
      <c r="IE53" s="1564"/>
      <c r="IF53" s="1564"/>
      <c r="IG53" s="1564"/>
      <c r="IH53" s="1564"/>
      <c r="II53" s="1564"/>
      <c r="IJ53" s="1564"/>
      <c r="IK53" s="1564"/>
      <c r="IL53" s="1564"/>
      <c r="IM53" s="1564"/>
      <c r="IN53" s="1564"/>
      <c r="IO53" s="1564"/>
      <c r="IP53" s="1564"/>
      <c r="IQ53" s="1564"/>
      <c r="IR53" s="1564"/>
      <c r="IS53" s="1564"/>
      <c r="IT53" s="1564"/>
      <c r="IU53" s="1564"/>
    </row>
    <row r="54" spans="1:255">
      <c r="A54" s="2021"/>
      <c r="B54" s="1579"/>
      <c r="C54" s="1579"/>
      <c r="D54" s="1579"/>
      <c r="E54" s="2335"/>
      <c r="F54" s="2021"/>
      <c r="G54" s="1579"/>
      <c r="H54" s="1579"/>
      <c r="I54" s="1579"/>
      <c r="J54" s="1579"/>
      <c r="K54" s="1579"/>
      <c r="L54" s="1579"/>
      <c r="M54" s="2335"/>
      <c r="N54" s="2021"/>
      <c r="O54" s="1579"/>
      <c r="P54" s="1579"/>
      <c r="Q54" s="1579"/>
      <c r="R54" s="1579"/>
      <c r="S54" s="1994"/>
      <c r="T54" s="1564"/>
      <c r="U54" s="1564"/>
      <c r="V54" s="1564"/>
      <c r="W54" s="1564"/>
      <c r="X54" s="1564"/>
      <c r="Y54" s="1564"/>
      <c r="Z54" s="1564"/>
      <c r="AA54" s="1564"/>
      <c r="AB54" s="1564"/>
      <c r="AC54" s="1564"/>
      <c r="AD54" s="1564"/>
      <c r="AE54" s="1564"/>
      <c r="AF54" s="1564"/>
      <c r="AG54" s="1564"/>
      <c r="AH54" s="1564"/>
      <c r="AI54" s="1564"/>
      <c r="AJ54" s="1564"/>
      <c r="AK54" s="1564"/>
      <c r="AL54" s="1564"/>
      <c r="AM54" s="1564"/>
      <c r="AN54" s="1564"/>
      <c r="AO54" s="1564"/>
      <c r="AP54" s="1564"/>
      <c r="AQ54" s="1564"/>
      <c r="AR54" s="1564"/>
      <c r="AS54" s="1564"/>
      <c r="AT54" s="1564"/>
      <c r="AU54" s="1564"/>
      <c r="AV54" s="1564"/>
      <c r="AW54" s="1564"/>
      <c r="AX54" s="1564"/>
      <c r="AY54" s="1564"/>
      <c r="AZ54" s="1564"/>
      <c r="BA54" s="1564"/>
      <c r="BB54" s="1564"/>
      <c r="BC54" s="1564"/>
      <c r="BD54" s="1564"/>
      <c r="BE54" s="1564"/>
      <c r="BF54" s="1564"/>
      <c r="BG54" s="1564"/>
      <c r="BH54" s="1564"/>
      <c r="BI54" s="1564"/>
      <c r="BJ54" s="1564"/>
      <c r="BK54" s="1564"/>
      <c r="BL54" s="1564"/>
      <c r="BM54" s="1564"/>
      <c r="BN54" s="1564"/>
      <c r="BO54" s="1564"/>
      <c r="BP54" s="1564"/>
      <c r="BQ54" s="1564"/>
      <c r="BR54" s="1564"/>
      <c r="BS54" s="1564"/>
      <c r="BT54" s="1564"/>
      <c r="BU54" s="1564"/>
      <c r="BV54" s="1564"/>
      <c r="BW54" s="1564"/>
      <c r="BX54" s="1564"/>
      <c r="BY54" s="1564"/>
      <c r="BZ54" s="1564"/>
      <c r="CA54" s="1564"/>
      <c r="CB54" s="1564"/>
      <c r="CC54" s="1564"/>
      <c r="CD54" s="1564"/>
      <c r="CE54" s="1564"/>
      <c r="CF54" s="1564"/>
      <c r="CG54" s="1564"/>
      <c r="CH54" s="1564"/>
      <c r="CI54" s="1564"/>
      <c r="CJ54" s="1564"/>
      <c r="CK54" s="1564"/>
      <c r="CL54" s="1564"/>
      <c r="CM54" s="1564"/>
      <c r="CN54" s="1564"/>
      <c r="CO54" s="1564"/>
      <c r="CP54" s="1564"/>
      <c r="CQ54" s="1564"/>
      <c r="CR54" s="1564"/>
      <c r="CS54" s="1564"/>
      <c r="CT54" s="1564"/>
      <c r="CU54" s="1564"/>
      <c r="CV54" s="1564"/>
      <c r="CW54" s="1564"/>
      <c r="CX54" s="1564"/>
      <c r="CY54" s="1564"/>
      <c r="CZ54" s="1564"/>
      <c r="DA54" s="1564"/>
      <c r="DB54" s="1564"/>
      <c r="DC54" s="1564"/>
      <c r="DD54" s="1564"/>
      <c r="DE54" s="1564"/>
      <c r="DF54" s="1564"/>
      <c r="DG54" s="1564"/>
      <c r="DH54" s="1564"/>
      <c r="DI54" s="1564"/>
      <c r="DJ54" s="1564"/>
      <c r="DK54" s="1564"/>
      <c r="DL54" s="1564"/>
      <c r="DM54" s="1564"/>
      <c r="DN54" s="1564"/>
      <c r="DO54" s="1564"/>
      <c r="DP54" s="1564"/>
      <c r="DQ54" s="1564"/>
      <c r="DR54" s="1564"/>
      <c r="DS54" s="1564"/>
      <c r="DT54" s="1564"/>
      <c r="DU54" s="1564"/>
      <c r="DV54" s="1564"/>
      <c r="DW54" s="1564"/>
      <c r="DX54" s="1564"/>
      <c r="DY54" s="1564"/>
      <c r="DZ54" s="1564"/>
      <c r="EA54" s="1564"/>
      <c r="EB54" s="1564"/>
      <c r="EC54" s="1564"/>
      <c r="ED54" s="1564"/>
      <c r="EE54" s="1564"/>
      <c r="EF54" s="1564"/>
      <c r="EG54" s="1564"/>
      <c r="EH54" s="1564"/>
      <c r="EI54" s="1564"/>
      <c r="EJ54" s="1564"/>
      <c r="EK54" s="1564"/>
      <c r="EL54" s="1564"/>
      <c r="EM54" s="1564"/>
      <c r="EN54" s="1564"/>
      <c r="EO54" s="1564"/>
      <c r="EP54" s="1564"/>
      <c r="EQ54" s="1564"/>
      <c r="ER54" s="1564"/>
      <c r="ES54" s="1564"/>
      <c r="ET54" s="1564"/>
      <c r="EU54" s="1564"/>
      <c r="EV54" s="1564"/>
      <c r="EW54" s="1564"/>
      <c r="EX54" s="1564"/>
      <c r="EY54" s="1564"/>
      <c r="EZ54" s="1564"/>
      <c r="FA54" s="1564"/>
      <c r="FB54" s="1564"/>
      <c r="FC54" s="1564"/>
      <c r="FD54" s="1564"/>
      <c r="FE54" s="1564"/>
      <c r="FF54" s="1564"/>
      <c r="FG54" s="1564"/>
      <c r="FH54" s="1564"/>
      <c r="FI54" s="1564"/>
      <c r="FJ54" s="1564"/>
      <c r="FK54" s="1564"/>
      <c r="FL54" s="1564"/>
      <c r="FM54" s="1564"/>
      <c r="FN54" s="1564"/>
      <c r="FO54" s="1564"/>
      <c r="FP54" s="1564"/>
      <c r="FQ54" s="1564"/>
      <c r="FR54" s="1564"/>
      <c r="FS54" s="1564"/>
      <c r="FT54" s="1564"/>
      <c r="FU54" s="1564"/>
      <c r="FV54" s="1564"/>
      <c r="FW54" s="1564"/>
      <c r="FX54" s="1564"/>
      <c r="FY54" s="1564"/>
      <c r="FZ54" s="1564"/>
      <c r="GA54" s="1564"/>
      <c r="GB54" s="1564"/>
      <c r="GC54" s="1564"/>
      <c r="GD54" s="1564"/>
      <c r="GE54" s="1564"/>
      <c r="GF54" s="1564"/>
      <c r="GG54" s="1564"/>
      <c r="GH54" s="1564"/>
      <c r="GI54" s="1564"/>
      <c r="GJ54" s="1564"/>
      <c r="GK54" s="1564"/>
      <c r="GL54" s="1564"/>
      <c r="GM54" s="1564"/>
      <c r="GN54" s="1564"/>
      <c r="GO54" s="1564"/>
      <c r="GP54" s="1564"/>
      <c r="GQ54" s="1564"/>
      <c r="GR54" s="1564"/>
      <c r="GS54" s="1564"/>
      <c r="GT54" s="1564"/>
      <c r="GU54" s="1564"/>
      <c r="GV54" s="1564"/>
      <c r="GW54" s="1564"/>
      <c r="GX54" s="1564"/>
      <c r="GY54" s="1564"/>
      <c r="GZ54" s="1564"/>
      <c r="HA54" s="1564"/>
      <c r="HB54" s="1564"/>
      <c r="HC54" s="1564"/>
      <c r="HD54" s="1564"/>
      <c r="HE54" s="1564"/>
      <c r="HF54" s="1564"/>
      <c r="HG54" s="1564"/>
      <c r="HH54" s="1564"/>
      <c r="HI54" s="1564"/>
      <c r="HJ54" s="1564"/>
      <c r="HK54" s="1564"/>
      <c r="HL54" s="1564"/>
      <c r="HM54" s="1564"/>
      <c r="HN54" s="1564"/>
      <c r="HO54" s="1564"/>
      <c r="HP54" s="1564"/>
      <c r="HQ54" s="1564"/>
      <c r="HR54" s="1564"/>
      <c r="HS54" s="1564"/>
      <c r="HT54" s="1564"/>
      <c r="HU54" s="1564"/>
      <c r="HV54" s="1564"/>
      <c r="HW54" s="1564"/>
      <c r="HX54" s="1564"/>
      <c r="HY54" s="1564"/>
      <c r="HZ54" s="1564"/>
      <c r="IA54" s="1564"/>
      <c r="IB54" s="1564"/>
      <c r="IC54" s="1564"/>
      <c r="ID54" s="1564"/>
      <c r="IE54" s="1564"/>
      <c r="IF54" s="1564"/>
      <c r="IG54" s="1564"/>
      <c r="IH54" s="1564"/>
      <c r="II54" s="1564"/>
      <c r="IJ54" s="1564"/>
      <c r="IK54" s="1564"/>
      <c r="IL54" s="1564"/>
      <c r="IM54" s="1564"/>
      <c r="IN54" s="1564"/>
      <c r="IO54" s="1564"/>
      <c r="IP54" s="1564"/>
      <c r="IQ54" s="1564"/>
      <c r="IR54" s="1564"/>
      <c r="IS54" s="1564"/>
      <c r="IT54" s="1564"/>
      <c r="IU54" s="1564"/>
    </row>
    <row r="55" spans="1:255">
      <c r="A55" s="2021"/>
      <c r="B55" s="1579"/>
      <c r="C55" s="1579"/>
      <c r="D55" s="1579"/>
      <c r="E55" s="2335"/>
      <c r="F55" s="2021"/>
      <c r="G55" s="1579"/>
      <c r="H55" s="1579"/>
      <c r="I55" s="1579"/>
      <c r="J55" s="1579"/>
      <c r="K55" s="1579"/>
      <c r="L55" s="1579"/>
      <c r="M55" s="2335"/>
      <c r="N55" s="2021"/>
      <c r="O55" s="1579"/>
      <c r="P55" s="1579"/>
      <c r="Q55" s="1579"/>
      <c r="R55" s="1579"/>
      <c r="S55" s="1994"/>
      <c r="T55" s="1564"/>
      <c r="U55" s="1564"/>
      <c r="V55" s="1564"/>
      <c r="W55" s="1564"/>
      <c r="X55" s="1564"/>
      <c r="Y55" s="1564"/>
      <c r="Z55" s="1564"/>
      <c r="AA55" s="1564"/>
      <c r="AB55" s="1564"/>
      <c r="AC55" s="1564"/>
      <c r="AD55" s="1564"/>
      <c r="AE55" s="1564"/>
      <c r="AF55" s="1564"/>
      <c r="AG55" s="1564"/>
      <c r="AH55" s="1564"/>
      <c r="AI55" s="1564"/>
      <c r="AJ55" s="1564"/>
      <c r="AK55" s="1564"/>
      <c r="AL55" s="1564"/>
      <c r="AM55" s="1564"/>
      <c r="AN55" s="1564"/>
      <c r="AO55" s="1564"/>
      <c r="AP55" s="1564"/>
      <c r="AQ55" s="1564"/>
      <c r="AR55" s="1564"/>
      <c r="AS55" s="1564"/>
      <c r="AT55" s="1564"/>
      <c r="AU55" s="1564"/>
      <c r="AV55" s="1564"/>
      <c r="AW55" s="1564"/>
      <c r="AX55" s="1564"/>
      <c r="AY55" s="1564"/>
      <c r="AZ55" s="1564"/>
      <c r="BA55" s="1564"/>
      <c r="BB55" s="1564"/>
      <c r="BC55" s="1564"/>
      <c r="BD55" s="1564"/>
      <c r="BE55" s="1564"/>
      <c r="BF55" s="1564"/>
      <c r="BG55" s="1564"/>
      <c r="BH55" s="1564"/>
      <c r="BI55" s="1564"/>
      <c r="BJ55" s="1564"/>
      <c r="BK55" s="1564"/>
      <c r="BL55" s="1564"/>
      <c r="BM55" s="1564"/>
      <c r="BN55" s="1564"/>
      <c r="BO55" s="1564"/>
      <c r="BP55" s="1564"/>
      <c r="BQ55" s="1564"/>
      <c r="BR55" s="1564"/>
      <c r="BS55" s="1564"/>
      <c r="BT55" s="1564"/>
      <c r="BU55" s="1564"/>
      <c r="BV55" s="1564"/>
      <c r="BW55" s="1564"/>
      <c r="BX55" s="1564"/>
      <c r="BY55" s="1564"/>
      <c r="BZ55" s="1564"/>
      <c r="CA55" s="1564"/>
      <c r="CB55" s="1564"/>
      <c r="CC55" s="1564"/>
      <c r="CD55" s="1564"/>
      <c r="CE55" s="1564"/>
      <c r="CF55" s="1564"/>
      <c r="CG55" s="1564"/>
      <c r="CH55" s="1564"/>
      <c r="CI55" s="1564"/>
      <c r="CJ55" s="1564"/>
      <c r="CK55" s="1564"/>
      <c r="CL55" s="1564"/>
      <c r="CM55" s="1564"/>
      <c r="CN55" s="1564"/>
      <c r="CO55" s="1564"/>
      <c r="CP55" s="1564"/>
      <c r="CQ55" s="1564"/>
      <c r="CR55" s="1564"/>
      <c r="CS55" s="1564"/>
      <c r="CT55" s="1564"/>
      <c r="CU55" s="1564"/>
      <c r="CV55" s="1564"/>
      <c r="CW55" s="1564"/>
      <c r="CX55" s="1564"/>
      <c r="CY55" s="1564"/>
      <c r="CZ55" s="1564"/>
      <c r="DA55" s="1564"/>
      <c r="DB55" s="1564"/>
      <c r="DC55" s="1564"/>
      <c r="DD55" s="1564"/>
      <c r="DE55" s="1564"/>
      <c r="DF55" s="1564"/>
      <c r="DG55" s="1564"/>
      <c r="DH55" s="1564"/>
      <c r="DI55" s="1564"/>
      <c r="DJ55" s="1564"/>
      <c r="DK55" s="1564"/>
      <c r="DL55" s="1564"/>
      <c r="DM55" s="1564"/>
      <c r="DN55" s="1564"/>
      <c r="DO55" s="1564"/>
      <c r="DP55" s="1564"/>
      <c r="DQ55" s="1564"/>
      <c r="DR55" s="1564"/>
      <c r="DS55" s="1564"/>
      <c r="DT55" s="1564"/>
      <c r="DU55" s="1564"/>
      <c r="DV55" s="1564"/>
      <c r="DW55" s="1564"/>
      <c r="DX55" s="1564"/>
      <c r="DY55" s="1564"/>
      <c r="DZ55" s="1564"/>
      <c r="EA55" s="1564"/>
      <c r="EB55" s="1564"/>
      <c r="EC55" s="1564"/>
      <c r="ED55" s="1564"/>
      <c r="EE55" s="1564"/>
      <c r="EF55" s="1564"/>
      <c r="EG55" s="1564"/>
      <c r="EH55" s="1564"/>
      <c r="EI55" s="1564"/>
      <c r="EJ55" s="1564"/>
      <c r="EK55" s="1564"/>
      <c r="EL55" s="1564"/>
      <c r="EM55" s="1564"/>
      <c r="EN55" s="1564"/>
      <c r="EO55" s="1564"/>
      <c r="EP55" s="1564"/>
      <c r="EQ55" s="1564"/>
      <c r="ER55" s="1564"/>
      <c r="ES55" s="1564"/>
      <c r="ET55" s="1564"/>
      <c r="EU55" s="1564"/>
      <c r="EV55" s="1564"/>
      <c r="EW55" s="1564"/>
      <c r="EX55" s="1564"/>
      <c r="EY55" s="1564"/>
      <c r="EZ55" s="1564"/>
      <c r="FA55" s="1564"/>
      <c r="FB55" s="1564"/>
      <c r="FC55" s="1564"/>
      <c r="FD55" s="1564"/>
      <c r="FE55" s="1564"/>
      <c r="FF55" s="1564"/>
      <c r="FG55" s="1564"/>
      <c r="FH55" s="1564"/>
      <c r="FI55" s="1564"/>
      <c r="FJ55" s="1564"/>
      <c r="FK55" s="1564"/>
      <c r="FL55" s="1564"/>
      <c r="FM55" s="1564"/>
      <c r="FN55" s="1564"/>
      <c r="FO55" s="1564"/>
      <c r="FP55" s="1564"/>
      <c r="FQ55" s="1564"/>
      <c r="FR55" s="1564"/>
      <c r="FS55" s="1564"/>
      <c r="FT55" s="1564"/>
      <c r="FU55" s="1564"/>
      <c r="FV55" s="1564"/>
      <c r="FW55" s="1564"/>
      <c r="FX55" s="1564"/>
      <c r="FY55" s="1564"/>
      <c r="FZ55" s="1564"/>
      <c r="GA55" s="1564"/>
      <c r="GB55" s="1564"/>
      <c r="GC55" s="1564"/>
      <c r="GD55" s="1564"/>
      <c r="GE55" s="1564"/>
      <c r="GF55" s="1564"/>
      <c r="GG55" s="1564"/>
      <c r="GH55" s="1564"/>
      <c r="GI55" s="1564"/>
      <c r="GJ55" s="1564"/>
      <c r="GK55" s="1564"/>
      <c r="GL55" s="1564"/>
      <c r="GM55" s="1564"/>
      <c r="GN55" s="1564"/>
      <c r="GO55" s="1564"/>
      <c r="GP55" s="1564"/>
      <c r="GQ55" s="1564"/>
      <c r="GR55" s="1564"/>
      <c r="GS55" s="1564"/>
      <c r="GT55" s="1564"/>
      <c r="GU55" s="1564"/>
      <c r="GV55" s="1564"/>
      <c r="GW55" s="1564"/>
      <c r="GX55" s="1564"/>
      <c r="GY55" s="1564"/>
      <c r="GZ55" s="1564"/>
      <c r="HA55" s="1564"/>
      <c r="HB55" s="1564"/>
      <c r="HC55" s="1564"/>
      <c r="HD55" s="1564"/>
      <c r="HE55" s="1564"/>
      <c r="HF55" s="1564"/>
      <c r="HG55" s="1564"/>
      <c r="HH55" s="1564"/>
      <c r="HI55" s="1564"/>
      <c r="HJ55" s="1564"/>
      <c r="HK55" s="1564"/>
      <c r="HL55" s="1564"/>
      <c r="HM55" s="1564"/>
      <c r="HN55" s="1564"/>
      <c r="HO55" s="1564"/>
      <c r="HP55" s="1564"/>
      <c r="HQ55" s="1564"/>
      <c r="HR55" s="1564"/>
      <c r="HS55" s="1564"/>
      <c r="HT55" s="1564"/>
      <c r="HU55" s="1564"/>
      <c r="HV55" s="1564"/>
      <c r="HW55" s="1564"/>
      <c r="HX55" s="1564"/>
      <c r="HY55" s="1564"/>
      <c r="HZ55" s="1564"/>
      <c r="IA55" s="1564"/>
      <c r="IB55" s="1564"/>
      <c r="IC55" s="1564"/>
      <c r="ID55" s="1564"/>
      <c r="IE55" s="1564"/>
      <c r="IF55" s="1564"/>
      <c r="IG55" s="1564"/>
      <c r="IH55" s="1564"/>
      <c r="II55" s="1564"/>
      <c r="IJ55" s="1564"/>
      <c r="IK55" s="1564"/>
      <c r="IL55" s="1564"/>
      <c r="IM55" s="1564"/>
      <c r="IN55" s="1564"/>
      <c r="IO55" s="1564"/>
      <c r="IP55" s="1564"/>
      <c r="IQ55" s="1564"/>
      <c r="IR55" s="1564"/>
      <c r="IS55" s="1564"/>
      <c r="IT55" s="1564"/>
      <c r="IU55" s="1564"/>
    </row>
    <row r="56" spans="1:255">
      <c r="A56" s="2021"/>
      <c r="B56" s="1579"/>
      <c r="C56" s="1579"/>
      <c r="D56" s="1579"/>
      <c r="E56" s="2335"/>
      <c r="F56" s="2021"/>
      <c r="G56" s="1579"/>
      <c r="H56" s="1579"/>
      <c r="I56" s="1579"/>
      <c r="J56" s="1579"/>
      <c r="K56" s="1579"/>
      <c r="L56" s="1579"/>
      <c r="M56" s="2335"/>
      <c r="N56" s="2021"/>
      <c r="O56" s="1579"/>
      <c r="P56" s="1579"/>
      <c r="Q56" s="1579"/>
      <c r="R56" s="1579"/>
      <c r="S56" s="1994"/>
      <c r="T56" s="1564"/>
      <c r="U56" s="1564"/>
      <c r="V56" s="1564"/>
      <c r="W56" s="1564"/>
      <c r="X56" s="1564"/>
      <c r="Y56" s="1564"/>
      <c r="Z56" s="1564"/>
      <c r="AA56" s="1564"/>
      <c r="AB56" s="1564"/>
      <c r="AC56" s="1564"/>
      <c r="AD56" s="1564"/>
      <c r="AE56" s="1564"/>
      <c r="AF56" s="1564"/>
      <c r="AG56" s="1564"/>
      <c r="AH56" s="1564"/>
      <c r="AI56" s="1564"/>
      <c r="AJ56" s="1564"/>
      <c r="AK56" s="1564"/>
      <c r="AL56" s="1564"/>
      <c r="AM56" s="1564"/>
      <c r="AN56" s="1564"/>
      <c r="AO56" s="1564"/>
      <c r="AP56" s="1564"/>
      <c r="AQ56" s="1564"/>
      <c r="AR56" s="1564"/>
      <c r="AS56" s="1564"/>
      <c r="AT56" s="1564"/>
      <c r="AU56" s="1564"/>
      <c r="AV56" s="1564"/>
      <c r="AW56" s="1564"/>
      <c r="AX56" s="1564"/>
      <c r="AY56" s="1564"/>
      <c r="AZ56" s="1564"/>
      <c r="BA56" s="1564"/>
      <c r="BB56" s="1564"/>
      <c r="BC56" s="1564"/>
      <c r="BD56" s="1564"/>
      <c r="BE56" s="1564"/>
      <c r="BF56" s="1564"/>
      <c r="BG56" s="1564"/>
      <c r="BH56" s="1564"/>
      <c r="BI56" s="1564"/>
      <c r="BJ56" s="1564"/>
      <c r="BK56" s="1564"/>
      <c r="BL56" s="1564"/>
      <c r="BM56" s="1564"/>
      <c r="BN56" s="1564"/>
      <c r="BO56" s="1564"/>
      <c r="BP56" s="1564"/>
      <c r="BQ56" s="1564"/>
      <c r="BR56" s="1564"/>
      <c r="BS56" s="1564"/>
      <c r="BT56" s="1564"/>
      <c r="BU56" s="1564"/>
      <c r="BV56" s="1564"/>
      <c r="BW56" s="1564"/>
      <c r="BX56" s="1564"/>
      <c r="BY56" s="1564"/>
      <c r="BZ56" s="1564"/>
      <c r="CA56" s="1564"/>
      <c r="CB56" s="1564"/>
      <c r="CC56" s="1564"/>
      <c r="CD56" s="1564"/>
      <c r="CE56" s="1564"/>
      <c r="CF56" s="1564"/>
      <c r="CG56" s="1564"/>
      <c r="CH56" s="1564"/>
      <c r="CI56" s="1564"/>
      <c r="CJ56" s="1564"/>
      <c r="CK56" s="1564"/>
      <c r="CL56" s="1564"/>
      <c r="CM56" s="1564"/>
      <c r="CN56" s="1564"/>
      <c r="CO56" s="1564"/>
      <c r="CP56" s="1564"/>
      <c r="CQ56" s="1564"/>
      <c r="CR56" s="1564"/>
      <c r="CS56" s="1564"/>
      <c r="CT56" s="1564"/>
      <c r="CU56" s="1564"/>
      <c r="CV56" s="1564"/>
      <c r="CW56" s="1564"/>
      <c r="CX56" s="1564"/>
      <c r="CY56" s="1564"/>
      <c r="CZ56" s="1564"/>
      <c r="DA56" s="1564"/>
      <c r="DB56" s="1564"/>
      <c r="DC56" s="1564"/>
      <c r="DD56" s="1564"/>
      <c r="DE56" s="1564"/>
      <c r="DF56" s="1564"/>
      <c r="DG56" s="1564"/>
      <c r="DH56" s="1564"/>
      <c r="DI56" s="1564"/>
      <c r="DJ56" s="1564"/>
      <c r="DK56" s="1564"/>
      <c r="DL56" s="1564"/>
      <c r="DM56" s="1564"/>
      <c r="DN56" s="1564"/>
      <c r="DO56" s="1564"/>
      <c r="DP56" s="1564"/>
      <c r="DQ56" s="1564"/>
      <c r="DR56" s="1564"/>
      <c r="DS56" s="1564"/>
      <c r="DT56" s="1564"/>
      <c r="DU56" s="1564"/>
      <c r="DV56" s="1564"/>
      <c r="DW56" s="1564"/>
      <c r="DX56" s="1564"/>
      <c r="DY56" s="1564"/>
      <c r="DZ56" s="1564"/>
      <c r="EA56" s="1564"/>
      <c r="EB56" s="1564"/>
      <c r="EC56" s="1564"/>
      <c r="ED56" s="1564"/>
      <c r="EE56" s="1564"/>
      <c r="EF56" s="1564"/>
      <c r="EG56" s="1564"/>
      <c r="EH56" s="1564"/>
      <c r="EI56" s="1564"/>
      <c r="EJ56" s="1564"/>
      <c r="EK56" s="1564"/>
      <c r="EL56" s="1564"/>
      <c r="EM56" s="1564"/>
      <c r="EN56" s="1564"/>
      <c r="EO56" s="1564"/>
      <c r="EP56" s="1564"/>
      <c r="EQ56" s="1564"/>
      <c r="ER56" s="1564"/>
      <c r="ES56" s="1564"/>
      <c r="ET56" s="1564"/>
      <c r="EU56" s="1564"/>
      <c r="EV56" s="1564"/>
      <c r="EW56" s="1564"/>
      <c r="EX56" s="1564"/>
      <c r="EY56" s="1564"/>
      <c r="EZ56" s="1564"/>
      <c r="FA56" s="1564"/>
      <c r="FB56" s="1564"/>
      <c r="FC56" s="1564"/>
      <c r="FD56" s="1564"/>
      <c r="FE56" s="1564"/>
      <c r="FF56" s="1564"/>
      <c r="FG56" s="1564"/>
      <c r="FH56" s="1564"/>
      <c r="FI56" s="1564"/>
      <c r="FJ56" s="1564"/>
      <c r="FK56" s="1564"/>
      <c r="FL56" s="1564"/>
      <c r="FM56" s="1564"/>
      <c r="FN56" s="1564"/>
      <c r="FO56" s="1564"/>
      <c r="FP56" s="1564"/>
      <c r="FQ56" s="1564"/>
      <c r="FR56" s="1564"/>
      <c r="FS56" s="1564"/>
      <c r="FT56" s="1564"/>
      <c r="FU56" s="1564"/>
      <c r="FV56" s="1564"/>
      <c r="FW56" s="1564"/>
      <c r="FX56" s="1564"/>
      <c r="FY56" s="1564"/>
      <c r="FZ56" s="1564"/>
      <c r="GA56" s="1564"/>
      <c r="GB56" s="1564"/>
      <c r="GC56" s="1564"/>
      <c r="GD56" s="1564"/>
      <c r="GE56" s="1564"/>
      <c r="GF56" s="1564"/>
      <c r="GG56" s="1564"/>
      <c r="GH56" s="1564"/>
      <c r="GI56" s="1564"/>
      <c r="GJ56" s="1564"/>
      <c r="GK56" s="1564"/>
      <c r="GL56" s="1564"/>
      <c r="GM56" s="1564"/>
      <c r="GN56" s="1564"/>
      <c r="GO56" s="1564"/>
      <c r="GP56" s="1564"/>
      <c r="GQ56" s="1564"/>
      <c r="GR56" s="1564"/>
      <c r="GS56" s="1564"/>
      <c r="GT56" s="1564"/>
      <c r="GU56" s="1564"/>
      <c r="GV56" s="1564"/>
      <c r="GW56" s="1564"/>
      <c r="GX56" s="1564"/>
      <c r="GY56" s="1564"/>
      <c r="GZ56" s="1564"/>
      <c r="HA56" s="1564"/>
      <c r="HB56" s="1564"/>
      <c r="HC56" s="1564"/>
      <c r="HD56" s="1564"/>
      <c r="HE56" s="1564"/>
      <c r="HF56" s="1564"/>
      <c r="HG56" s="1564"/>
      <c r="HH56" s="1564"/>
      <c r="HI56" s="1564"/>
      <c r="HJ56" s="1564"/>
      <c r="HK56" s="1564"/>
      <c r="HL56" s="1564"/>
      <c r="HM56" s="1564"/>
      <c r="HN56" s="1564"/>
      <c r="HO56" s="1564"/>
      <c r="HP56" s="1564"/>
      <c r="HQ56" s="1564"/>
      <c r="HR56" s="1564"/>
      <c r="HS56" s="1564"/>
      <c r="HT56" s="1564"/>
      <c r="HU56" s="1564"/>
      <c r="HV56" s="1564"/>
      <c r="HW56" s="1564"/>
      <c r="HX56" s="1564"/>
      <c r="HY56" s="1564"/>
      <c r="HZ56" s="1564"/>
      <c r="IA56" s="1564"/>
      <c r="IB56" s="1564"/>
      <c r="IC56" s="1564"/>
      <c r="ID56" s="1564"/>
      <c r="IE56" s="1564"/>
      <c r="IF56" s="1564"/>
      <c r="IG56" s="1564"/>
      <c r="IH56" s="1564"/>
      <c r="II56" s="1564"/>
      <c r="IJ56" s="1564"/>
      <c r="IK56" s="1564"/>
      <c r="IL56" s="1564"/>
      <c r="IM56" s="1564"/>
      <c r="IN56" s="1564"/>
      <c r="IO56" s="1564"/>
      <c r="IP56" s="1564"/>
      <c r="IQ56" s="1564"/>
      <c r="IR56" s="1564"/>
      <c r="IS56" s="1564"/>
      <c r="IT56" s="1564"/>
      <c r="IU56" s="1564"/>
    </row>
    <row r="57" spans="1:255">
      <c r="A57" s="2021"/>
      <c r="B57" s="1579"/>
      <c r="C57" s="1579"/>
      <c r="D57" s="1579"/>
      <c r="E57" s="2335"/>
      <c r="F57" s="2021"/>
      <c r="G57" s="1579"/>
      <c r="H57" s="1579"/>
      <c r="I57" s="1579"/>
      <c r="J57" s="1579"/>
      <c r="K57" s="1579"/>
      <c r="L57" s="1579"/>
      <c r="M57" s="2335"/>
      <c r="N57" s="2021"/>
      <c r="O57" s="1579"/>
      <c r="P57" s="1579"/>
      <c r="Q57" s="1579"/>
      <c r="R57" s="1579"/>
      <c r="S57" s="1994"/>
      <c r="T57" s="1564"/>
      <c r="U57" s="1564"/>
      <c r="V57" s="1564"/>
      <c r="W57" s="1564"/>
      <c r="X57" s="1564"/>
      <c r="Y57" s="1564"/>
      <c r="Z57" s="1564"/>
      <c r="AA57" s="1564"/>
      <c r="AB57" s="1564"/>
      <c r="AC57" s="1564"/>
      <c r="AD57" s="1564"/>
      <c r="AE57" s="1564"/>
      <c r="AF57" s="1564"/>
      <c r="AG57" s="1564"/>
      <c r="AH57" s="1564"/>
      <c r="AI57" s="1564"/>
      <c r="AJ57" s="1564"/>
      <c r="AK57" s="1564"/>
      <c r="AL57" s="1564"/>
      <c r="AM57" s="1564"/>
      <c r="AN57" s="1564"/>
      <c r="AO57" s="1564"/>
      <c r="AP57" s="1564"/>
      <c r="AQ57" s="1564"/>
      <c r="AR57" s="1564"/>
      <c r="AS57" s="1564"/>
      <c r="AT57" s="1564"/>
      <c r="AU57" s="1564"/>
      <c r="AV57" s="1564"/>
      <c r="AW57" s="1564"/>
      <c r="AX57" s="1564"/>
      <c r="AY57" s="1564"/>
      <c r="AZ57" s="1564"/>
      <c r="BA57" s="1564"/>
      <c r="BB57" s="1564"/>
      <c r="BC57" s="1564"/>
      <c r="BD57" s="1564"/>
      <c r="BE57" s="1564"/>
      <c r="BF57" s="1564"/>
      <c r="BG57" s="1564"/>
      <c r="BH57" s="1564"/>
      <c r="BI57" s="1564"/>
      <c r="BJ57" s="1564"/>
      <c r="BK57" s="1564"/>
      <c r="BL57" s="1564"/>
      <c r="BM57" s="1564"/>
      <c r="BN57" s="1564"/>
      <c r="BO57" s="1564"/>
      <c r="BP57" s="1564"/>
      <c r="BQ57" s="1564"/>
      <c r="BR57" s="1564"/>
      <c r="BS57" s="1564"/>
      <c r="BT57" s="1564"/>
      <c r="BU57" s="1564"/>
      <c r="BV57" s="1564"/>
      <c r="BW57" s="1564"/>
      <c r="BX57" s="1564"/>
      <c r="BY57" s="1564"/>
      <c r="BZ57" s="1564"/>
      <c r="CA57" s="1564"/>
      <c r="CB57" s="1564"/>
      <c r="CC57" s="1564"/>
      <c r="CD57" s="1564"/>
      <c r="CE57" s="1564"/>
      <c r="CF57" s="1564"/>
      <c r="CG57" s="1564"/>
      <c r="CH57" s="1564"/>
      <c r="CI57" s="1564"/>
      <c r="CJ57" s="1564"/>
      <c r="CK57" s="1564"/>
      <c r="CL57" s="1564"/>
      <c r="CM57" s="1564"/>
      <c r="CN57" s="1564"/>
      <c r="CO57" s="1564"/>
      <c r="CP57" s="1564"/>
      <c r="CQ57" s="1564"/>
      <c r="CR57" s="1564"/>
      <c r="CS57" s="1564"/>
      <c r="CT57" s="1564"/>
      <c r="CU57" s="1564"/>
      <c r="CV57" s="1564"/>
      <c r="CW57" s="1564"/>
      <c r="CX57" s="1564"/>
      <c r="CY57" s="1564"/>
      <c r="CZ57" s="1564"/>
      <c r="DA57" s="1564"/>
      <c r="DB57" s="1564"/>
      <c r="DC57" s="1564"/>
      <c r="DD57" s="1564"/>
      <c r="DE57" s="1564"/>
      <c r="DF57" s="1564"/>
      <c r="DG57" s="1564"/>
      <c r="DH57" s="1564"/>
      <c r="DI57" s="1564"/>
      <c r="DJ57" s="1564"/>
      <c r="DK57" s="1564"/>
      <c r="DL57" s="1564"/>
      <c r="DM57" s="1564"/>
      <c r="DN57" s="1564"/>
      <c r="DO57" s="1564"/>
      <c r="DP57" s="1564"/>
      <c r="DQ57" s="1564"/>
      <c r="DR57" s="1564"/>
      <c r="DS57" s="1564"/>
      <c r="DT57" s="1564"/>
      <c r="DU57" s="1564"/>
      <c r="DV57" s="1564"/>
      <c r="DW57" s="1564"/>
      <c r="DX57" s="1564"/>
      <c r="DY57" s="1564"/>
      <c r="DZ57" s="1564"/>
      <c r="EA57" s="1564"/>
      <c r="EB57" s="1564"/>
      <c r="EC57" s="1564"/>
      <c r="ED57" s="1564"/>
      <c r="EE57" s="1564"/>
      <c r="EF57" s="1564"/>
      <c r="EG57" s="1564"/>
      <c r="EH57" s="1564"/>
      <c r="EI57" s="1564"/>
      <c r="EJ57" s="1564"/>
      <c r="EK57" s="1564"/>
      <c r="EL57" s="1564"/>
      <c r="EM57" s="1564"/>
      <c r="EN57" s="1564"/>
      <c r="EO57" s="1564"/>
      <c r="EP57" s="1564"/>
      <c r="EQ57" s="1564"/>
      <c r="ER57" s="1564"/>
      <c r="ES57" s="1564"/>
      <c r="ET57" s="1564"/>
      <c r="EU57" s="1564"/>
      <c r="EV57" s="1564"/>
      <c r="EW57" s="1564"/>
      <c r="EX57" s="1564"/>
      <c r="EY57" s="1564"/>
      <c r="EZ57" s="1564"/>
      <c r="FA57" s="1564"/>
      <c r="FB57" s="1564"/>
      <c r="FC57" s="1564"/>
      <c r="FD57" s="1564"/>
      <c r="FE57" s="1564"/>
      <c r="FF57" s="1564"/>
      <c r="FG57" s="1564"/>
      <c r="FH57" s="1564"/>
      <c r="FI57" s="1564"/>
      <c r="FJ57" s="1564"/>
      <c r="FK57" s="1564"/>
      <c r="FL57" s="1564"/>
      <c r="FM57" s="1564"/>
      <c r="FN57" s="1564"/>
      <c r="FO57" s="1564"/>
      <c r="FP57" s="1564"/>
      <c r="FQ57" s="1564"/>
      <c r="FR57" s="1564"/>
      <c r="FS57" s="1564"/>
      <c r="FT57" s="1564"/>
      <c r="FU57" s="1564"/>
      <c r="FV57" s="1564"/>
      <c r="FW57" s="1564"/>
      <c r="FX57" s="1564"/>
      <c r="FY57" s="1564"/>
      <c r="FZ57" s="1564"/>
      <c r="GA57" s="1564"/>
      <c r="GB57" s="1564"/>
      <c r="GC57" s="1564"/>
      <c r="GD57" s="1564"/>
      <c r="GE57" s="1564"/>
      <c r="GF57" s="1564"/>
      <c r="GG57" s="1564"/>
      <c r="GH57" s="1564"/>
      <c r="GI57" s="1564"/>
      <c r="GJ57" s="1564"/>
      <c r="GK57" s="1564"/>
      <c r="GL57" s="1564"/>
      <c r="GM57" s="1564"/>
      <c r="GN57" s="1564"/>
      <c r="GO57" s="1564"/>
      <c r="GP57" s="1564"/>
      <c r="GQ57" s="1564"/>
      <c r="GR57" s="1564"/>
      <c r="GS57" s="1564"/>
      <c r="GT57" s="1564"/>
      <c r="GU57" s="1564"/>
      <c r="GV57" s="1564"/>
      <c r="GW57" s="1564"/>
      <c r="GX57" s="1564"/>
      <c r="GY57" s="1564"/>
      <c r="GZ57" s="1564"/>
      <c r="HA57" s="1564"/>
      <c r="HB57" s="1564"/>
      <c r="HC57" s="1564"/>
      <c r="HD57" s="1564"/>
      <c r="HE57" s="1564"/>
      <c r="HF57" s="1564"/>
      <c r="HG57" s="1564"/>
      <c r="HH57" s="1564"/>
      <c r="HI57" s="1564"/>
      <c r="HJ57" s="1564"/>
      <c r="HK57" s="1564"/>
      <c r="HL57" s="1564"/>
      <c r="HM57" s="1564"/>
      <c r="HN57" s="1564"/>
      <c r="HO57" s="1564"/>
      <c r="HP57" s="1564"/>
      <c r="HQ57" s="1564"/>
      <c r="HR57" s="1564"/>
      <c r="HS57" s="1564"/>
      <c r="HT57" s="1564"/>
      <c r="HU57" s="1564"/>
      <c r="HV57" s="1564"/>
      <c r="HW57" s="1564"/>
      <c r="HX57" s="1564"/>
      <c r="HY57" s="1564"/>
      <c r="HZ57" s="1564"/>
      <c r="IA57" s="1564"/>
      <c r="IB57" s="1564"/>
      <c r="IC57" s="1564"/>
      <c r="ID57" s="1564"/>
      <c r="IE57" s="1564"/>
      <c r="IF57" s="1564"/>
      <c r="IG57" s="1564"/>
      <c r="IH57" s="1564"/>
      <c r="II57" s="1564"/>
      <c r="IJ57" s="1564"/>
      <c r="IK57" s="1564"/>
      <c r="IL57" s="1564"/>
      <c r="IM57" s="1564"/>
      <c r="IN57" s="1564"/>
      <c r="IO57" s="1564"/>
      <c r="IP57" s="1564"/>
      <c r="IQ57" s="1564"/>
      <c r="IR57" s="1564"/>
      <c r="IS57" s="1564"/>
      <c r="IT57" s="1564"/>
      <c r="IU57" s="1564"/>
    </row>
    <row r="58" spans="1:255" ht="15.75" thickBot="1">
      <c r="A58" s="2336"/>
      <c r="B58" s="2337"/>
      <c r="C58" s="2337"/>
      <c r="D58" s="2337"/>
      <c r="E58" s="2338"/>
      <c r="F58" s="2336"/>
      <c r="G58" s="2337"/>
      <c r="H58" s="2337"/>
      <c r="I58" s="2337"/>
      <c r="J58" s="2337"/>
      <c r="K58" s="2337"/>
      <c r="L58" s="2337"/>
      <c r="M58" s="2338"/>
      <c r="N58" s="2336"/>
      <c r="O58" s="2337"/>
      <c r="P58" s="2337"/>
      <c r="Q58" s="2337"/>
      <c r="R58" s="2337"/>
      <c r="S58" s="2339"/>
      <c r="T58" s="1564"/>
      <c r="U58" s="1564"/>
      <c r="V58" s="1564"/>
      <c r="W58" s="1564"/>
      <c r="X58" s="1564"/>
      <c r="Y58" s="1564"/>
      <c r="Z58" s="1564"/>
      <c r="AA58" s="1564"/>
      <c r="AB58" s="1564"/>
      <c r="AC58" s="1564"/>
      <c r="AD58" s="1564"/>
      <c r="AE58" s="1564"/>
      <c r="AF58" s="1564"/>
      <c r="AG58" s="1564"/>
      <c r="AH58" s="1564"/>
      <c r="AI58" s="1564"/>
      <c r="AJ58" s="1564"/>
      <c r="AK58" s="1564"/>
      <c r="AL58" s="1564"/>
      <c r="AM58" s="1564"/>
      <c r="AN58" s="1564"/>
      <c r="AO58" s="1564"/>
      <c r="AP58" s="1564"/>
      <c r="AQ58" s="1564"/>
      <c r="AR58" s="1564"/>
      <c r="AS58" s="1564"/>
      <c r="AT58" s="1564"/>
      <c r="AU58" s="1564"/>
      <c r="AV58" s="1564"/>
      <c r="AW58" s="1564"/>
      <c r="AX58" s="1564"/>
      <c r="AY58" s="1564"/>
      <c r="AZ58" s="1564"/>
      <c r="BA58" s="1564"/>
      <c r="BB58" s="1564"/>
      <c r="BC58" s="1564"/>
      <c r="BD58" s="1564"/>
      <c r="BE58" s="1564"/>
      <c r="BF58" s="1564"/>
      <c r="BG58" s="1564"/>
      <c r="BH58" s="1564"/>
      <c r="BI58" s="1564"/>
      <c r="BJ58" s="1564"/>
      <c r="BK58" s="1564"/>
      <c r="BL58" s="1564"/>
      <c r="BM58" s="1564"/>
      <c r="BN58" s="1564"/>
      <c r="BO58" s="1564"/>
      <c r="BP58" s="1564"/>
      <c r="BQ58" s="1564"/>
      <c r="BR58" s="1564"/>
      <c r="BS58" s="1564"/>
      <c r="BT58" s="1564"/>
      <c r="BU58" s="1564"/>
      <c r="BV58" s="1564"/>
      <c r="BW58" s="1564"/>
      <c r="BX58" s="1564"/>
      <c r="BY58" s="1564"/>
      <c r="BZ58" s="1564"/>
      <c r="CA58" s="1564"/>
      <c r="CB58" s="1564"/>
      <c r="CC58" s="1564"/>
      <c r="CD58" s="1564"/>
      <c r="CE58" s="1564"/>
      <c r="CF58" s="1564"/>
      <c r="CG58" s="1564"/>
      <c r="CH58" s="1564"/>
      <c r="CI58" s="1564"/>
      <c r="CJ58" s="1564"/>
      <c r="CK58" s="1564"/>
      <c r="CL58" s="1564"/>
      <c r="CM58" s="1564"/>
      <c r="CN58" s="1564"/>
      <c r="CO58" s="1564"/>
      <c r="CP58" s="1564"/>
      <c r="CQ58" s="1564"/>
      <c r="CR58" s="1564"/>
      <c r="CS58" s="1564"/>
      <c r="CT58" s="1564"/>
      <c r="CU58" s="1564"/>
      <c r="CV58" s="1564"/>
      <c r="CW58" s="1564"/>
      <c r="CX58" s="1564"/>
      <c r="CY58" s="1564"/>
      <c r="CZ58" s="1564"/>
      <c r="DA58" s="1564"/>
      <c r="DB58" s="1564"/>
      <c r="DC58" s="1564"/>
      <c r="DD58" s="1564"/>
      <c r="DE58" s="1564"/>
      <c r="DF58" s="1564"/>
      <c r="DG58" s="1564"/>
      <c r="DH58" s="1564"/>
      <c r="DI58" s="1564"/>
      <c r="DJ58" s="1564"/>
      <c r="DK58" s="1564"/>
      <c r="DL58" s="1564"/>
      <c r="DM58" s="1564"/>
      <c r="DN58" s="1564"/>
      <c r="DO58" s="1564"/>
      <c r="DP58" s="1564"/>
      <c r="DQ58" s="1564"/>
      <c r="DR58" s="1564"/>
      <c r="DS58" s="1564"/>
      <c r="DT58" s="1564"/>
      <c r="DU58" s="1564"/>
      <c r="DV58" s="1564"/>
      <c r="DW58" s="1564"/>
      <c r="DX58" s="1564"/>
      <c r="DY58" s="1564"/>
      <c r="DZ58" s="1564"/>
      <c r="EA58" s="1564"/>
      <c r="EB58" s="1564"/>
      <c r="EC58" s="1564"/>
      <c r="ED58" s="1564"/>
      <c r="EE58" s="1564"/>
      <c r="EF58" s="1564"/>
      <c r="EG58" s="1564"/>
      <c r="EH58" s="1564"/>
      <c r="EI58" s="1564"/>
      <c r="EJ58" s="1564"/>
      <c r="EK58" s="1564"/>
      <c r="EL58" s="1564"/>
      <c r="EM58" s="1564"/>
      <c r="EN58" s="1564"/>
      <c r="EO58" s="1564"/>
      <c r="EP58" s="1564"/>
      <c r="EQ58" s="1564"/>
      <c r="ER58" s="1564"/>
      <c r="ES58" s="1564"/>
      <c r="ET58" s="1564"/>
      <c r="EU58" s="1564"/>
      <c r="EV58" s="1564"/>
      <c r="EW58" s="1564"/>
      <c r="EX58" s="1564"/>
      <c r="EY58" s="1564"/>
      <c r="EZ58" s="1564"/>
      <c r="FA58" s="1564"/>
      <c r="FB58" s="1564"/>
      <c r="FC58" s="1564"/>
      <c r="FD58" s="1564"/>
      <c r="FE58" s="1564"/>
      <c r="FF58" s="1564"/>
      <c r="FG58" s="1564"/>
      <c r="FH58" s="1564"/>
      <c r="FI58" s="1564"/>
      <c r="FJ58" s="1564"/>
      <c r="FK58" s="1564"/>
      <c r="FL58" s="1564"/>
      <c r="FM58" s="1564"/>
      <c r="FN58" s="1564"/>
      <c r="FO58" s="1564"/>
      <c r="FP58" s="1564"/>
      <c r="FQ58" s="1564"/>
      <c r="FR58" s="1564"/>
      <c r="FS58" s="1564"/>
      <c r="FT58" s="1564"/>
      <c r="FU58" s="1564"/>
      <c r="FV58" s="1564"/>
      <c r="FW58" s="1564"/>
      <c r="FX58" s="1564"/>
      <c r="FY58" s="1564"/>
      <c r="FZ58" s="1564"/>
      <c r="GA58" s="1564"/>
      <c r="GB58" s="1564"/>
      <c r="GC58" s="1564"/>
      <c r="GD58" s="1564"/>
      <c r="GE58" s="1564"/>
      <c r="GF58" s="1564"/>
      <c r="GG58" s="1564"/>
      <c r="GH58" s="1564"/>
      <c r="GI58" s="1564"/>
      <c r="GJ58" s="1564"/>
      <c r="GK58" s="1564"/>
      <c r="GL58" s="1564"/>
      <c r="GM58" s="1564"/>
      <c r="GN58" s="1564"/>
      <c r="GO58" s="1564"/>
      <c r="GP58" s="1564"/>
      <c r="GQ58" s="1564"/>
      <c r="GR58" s="1564"/>
      <c r="GS58" s="1564"/>
      <c r="GT58" s="1564"/>
      <c r="GU58" s="1564"/>
      <c r="GV58" s="1564"/>
      <c r="GW58" s="1564"/>
      <c r="GX58" s="1564"/>
      <c r="GY58" s="1564"/>
      <c r="GZ58" s="1564"/>
      <c r="HA58" s="1564"/>
      <c r="HB58" s="1564"/>
      <c r="HC58" s="1564"/>
      <c r="HD58" s="1564"/>
      <c r="HE58" s="1564"/>
      <c r="HF58" s="1564"/>
      <c r="HG58" s="1564"/>
      <c r="HH58" s="1564"/>
      <c r="HI58" s="1564"/>
      <c r="HJ58" s="1564"/>
      <c r="HK58" s="1564"/>
      <c r="HL58" s="1564"/>
      <c r="HM58" s="1564"/>
      <c r="HN58" s="1564"/>
      <c r="HO58" s="1564"/>
      <c r="HP58" s="1564"/>
      <c r="HQ58" s="1564"/>
      <c r="HR58" s="1564"/>
      <c r="HS58" s="1564"/>
      <c r="HT58" s="1564"/>
      <c r="HU58" s="1564"/>
      <c r="HV58" s="1564"/>
      <c r="HW58" s="1564"/>
      <c r="HX58" s="1564"/>
      <c r="HY58" s="1564"/>
      <c r="HZ58" s="1564"/>
      <c r="IA58" s="1564"/>
      <c r="IB58" s="1564"/>
      <c r="IC58" s="1564"/>
      <c r="ID58" s="1564"/>
      <c r="IE58" s="1564"/>
      <c r="IF58" s="1564"/>
      <c r="IG58" s="1564"/>
      <c r="IH58" s="1564"/>
      <c r="II58" s="1564"/>
      <c r="IJ58" s="1564"/>
      <c r="IK58" s="1564"/>
      <c r="IL58" s="1564"/>
      <c r="IM58" s="1564"/>
      <c r="IN58" s="1564"/>
      <c r="IO58" s="1564"/>
      <c r="IP58" s="1564"/>
      <c r="IQ58" s="1564"/>
      <c r="IR58" s="1564"/>
      <c r="IS58" s="1564"/>
      <c r="IT58" s="1564"/>
      <c r="IU58" s="1564"/>
    </row>
    <row r="59" spans="1:255">
      <c r="A59" s="1579"/>
      <c r="B59" s="1579"/>
      <c r="C59" s="1579"/>
      <c r="D59" s="1579"/>
      <c r="E59" s="1579"/>
      <c r="F59" s="1579"/>
      <c r="G59" s="1579"/>
      <c r="H59" s="1579"/>
      <c r="I59" s="1579"/>
      <c r="J59" s="1579"/>
      <c r="K59" s="1579"/>
      <c r="L59" s="1579"/>
      <c r="M59" s="1579"/>
      <c r="N59" s="1579"/>
      <c r="O59" s="1579"/>
      <c r="P59" s="1579"/>
      <c r="Q59" s="1579"/>
      <c r="R59" s="1579"/>
      <c r="S59" s="1579"/>
      <c r="T59" s="1564"/>
      <c r="U59" s="1564"/>
      <c r="V59" s="1564"/>
      <c r="W59" s="1564"/>
      <c r="X59" s="1564"/>
      <c r="Y59" s="1564"/>
      <c r="Z59" s="1564"/>
      <c r="AA59" s="1564"/>
      <c r="AB59" s="1564"/>
      <c r="AC59" s="1564"/>
      <c r="AD59" s="1564"/>
      <c r="AE59" s="1564"/>
      <c r="AF59" s="1564"/>
      <c r="AG59" s="1564"/>
      <c r="AH59" s="1564"/>
      <c r="AI59" s="1564"/>
      <c r="AJ59" s="1564"/>
      <c r="AK59" s="1564"/>
      <c r="AL59" s="1564"/>
      <c r="AM59" s="1564"/>
      <c r="AN59" s="1564"/>
      <c r="AO59" s="1564"/>
      <c r="AP59" s="1564"/>
      <c r="AQ59" s="1564"/>
      <c r="AR59" s="1564"/>
      <c r="AS59" s="1564"/>
      <c r="AT59" s="1564"/>
      <c r="AU59" s="1564"/>
      <c r="AV59" s="1564"/>
      <c r="AW59" s="1564"/>
      <c r="AX59" s="1564"/>
      <c r="AY59" s="1564"/>
      <c r="AZ59" s="1564"/>
      <c r="BA59" s="1564"/>
      <c r="BB59" s="1564"/>
      <c r="BC59" s="1564"/>
      <c r="BD59" s="1564"/>
      <c r="BE59" s="1564"/>
      <c r="BF59" s="1564"/>
      <c r="BG59" s="1564"/>
      <c r="BH59" s="1564"/>
      <c r="BI59" s="1564"/>
      <c r="BJ59" s="1564"/>
      <c r="BK59" s="1564"/>
      <c r="BL59" s="1564"/>
      <c r="BM59" s="1564"/>
      <c r="BN59" s="1564"/>
      <c r="BO59" s="1564"/>
      <c r="BP59" s="1564"/>
      <c r="BQ59" s="1564"/>
      <c r="BR59" s="1564"/>
      <c r="BS59" s="1564"/>
      <c r="BT59" s="1564"/>
      <c r="BU59" s="1564"/>
      <c r="BV59" s="1564"/>
      <c r="BW59" s="1564"/>
      <c r="BX59" s="1564"/>
      <c r="BY59" s="1564"/>
      <c r="BZ59" s="1564"/>
      <c r="CA59" s="1564"/>
      <c r="CB59" s="1564"/>
      <c r="CC59" s="1564"/>
      <c r="CD59" s="1564"/>
      <c r="CE59" s="1564"/>
      <c r="CF59" s="1564"/>
      <c r="CG59" s="1564"/>
      <c r="CH59" s="1564"/>
      <c r="CI59" s="1564"/>
      <c r="CJ59" s="1564"/>
      <c r="CK59" s="1564"/>
      <c r="CL59" s="1564"/>
      <c r="CM59" s="1564"/>
      <c r="CN59" s="1564"/>
      <c r="CO59" s="1564"/>
      <c r="CP59" s="1564"/>
      <c r="CQ59" s="1564"/>
      <c r="CR59" s="1564"/>
      <c r="CS59" s="1564"/>
      <c r="CT59" s="1564"/>
      <c r="CU59" s="1564"/>
      <c r="CV59" s="1564"/>
      <c r="CW59" s="1564"/>
      <c r="CX59" s="1564"/>
      <c r="CY59" s="1564"/>
      <c r="CZ59" s="1564"/>
      <c r="DA59" s="1564"/>
      <c r="DB59" s="1564"/>
      <c r="DC59" s="1564"/>
      <c r="DD59" s="1564"/>
      <c r="DE59" s="1564"/>
      <c r="DF59" s="1564"/>
      <c r="DG59" s="1564"/>
      <c r="DH59" s="1564"/>
      <c r="DI59" s="1564"/>
      <c r="DJ59" s="1564"/>
      <c r="DK59" s="1564"/>
      <c r="DL59" s="1564"/>
      <c r="DM59" s="1564"/>
      <c r="DN59" s="1564"/>
      <c r="DO59" s="1564"/>
      <c r="DP59" s="1564"/>
      <c r="DQ59" s="1564"/>
      <c r="DR59" s="1564"/>
      <c r="DS59" s="1564"/>
      <c r="DT59" s="1564"/>
      <c r="DU59" s="1564"/>
      <c r="DV59" s="1564"/>
      <c r="DW59" s="1564"/>
      <c r="DX59" s="1564"/>
      <c r="DY59" s="1564"/>
      <c r="DZ59" s="1564"/>
      <c r="EA59" s="1564"/>
      <c r="EB59" s="1564"/>
      <c r="EC59" s="1564"/>
      <c r="ED59" s="1564"/>
      <c r="EE59" s="1564"/>
      <c r="EF59" s="1564"/>
      <c r="EG59" s="1564"/>
      <c r="EH59" s="1564"/>
      <c r="EI59" s="1564"/>
      <c r="EJ59" s="1564"/>
      <c r="EK59" s="1564"/>
      <c r="EL59" s="1564"/>
      <c r="EM59" s="1564"/>
      <c r="EN59" s="1564"/>
      <c r="EO59" s="1564"/>
      <c r="EP59" s="1564"/>
      <c r="EQ59" s="1564"/>
      <c r="ER59" s="1564"/>
      <c r="ES59" s="1564"/>
      <c r="ET59" s="1564"/>
      <c r="EU59" s="1564"/>
      <c r="EV59" s="1564"/>
      <c r="EW59" s="1564"/>
      <c r="EX59" s="1564"/>
      <c r="EY59" s="1564"/>
      <c r="EZ59" s="1564"/>
      <c r="FA59" s="1564"/>
      <c r="FB59" s="1564"/>
      <c r="FC59" s="1564"/>
      <c r="FD59" s="1564"/>
      <c r="FE59" s="1564"/>
      <c r="FF59" s="1564"/>
      <c r="FG59" s="1564"/>
      <c r="FH59" s="1564"/>
      <c r="FI59" s="1564"/>
      <c r="FJ59" s="1564"/>
      <c r="FK59" s="1564"/>
      <c r="FL59" s="1564"/>
      <c r="FM59" s="1564"/>
      <c r="FN59" s="1564"/>
      <c r="FO59" s="1564"/>
      <c r="FP59" s="1564"/>
      <c r="FQ59" s="1564"/>
      <c r="FR59" s="1564"/>
      <c r="FS59" s="1564"/>
      <c r="FT59" s="1564"/>
      <c r="FU59" s="1564"/>
      <c r="FV59" s="1564"/>
      <c r="FW59" s="1564"/>
      <c r="FX59" s="1564"/>
      <c r="FY59" s="1564"/>
      <c r="FZ59" s="1564"/>
      <c r="GA59" s="1564"/>
      <c r="GB59" s="1564"/>
      <c r="GC59" s="1564"/>
      <c r="GD59" s="1564"/>
      <c r="GE59" s="1564"/>
      <c r="GF59" s="1564"/>
      <c r="GG59" s="1564"/>
      <c r="GH59" s="1564"/>
      <c r="GI59" s="1564"/>
      <c r="GJ59" s="1564"/>
      <c r="GK59" s="1564"/>
      <c r="GL59" s="1564"/>
      <c r="GM59" s="1564"/>
      <c r="GN59" s="1564"/>
      <c r="GO59" s="1564"/>
      <c r="GP59" s="1564"/>
      <c r="GQ59" s="1564"/>
      <c r="GR59" s="1564"/>
      <c r="GS59" s="1564"/>
      <c r="GT59" s="1564"/>
      <c r="GU59" s="1564"/>
      <c r="GV59" s="1564"/>
      <c r="GW59" s="1564"/>
      <c r="GX59" s="1564"/>
      <c r="GY59" s="1564"/>
      <c r="GZ59" s="1564"/>
      <c r="HA59" s="1564"/>
      <c r="HB59" s="1564"/>
      <c r="HC59" s="1564"/>
      <c r="HD59" s="1564"/>
      <c r="HE59" s="1564"/>
      <c r="HF59" s="1564"/>
      <c r="HG59" s="1564"/>
      <c r="HH59" s="1564"/>
      <c r="HI59" s="1564"/>
      <c r="HJ59" s="1564"/>
      <c r="HK59" s="1564"/>
      <c r="HL59" s="1564"/>
      <c r="HM59" s="1564"/>
      <c r="HN59" s="1564"/>
      <c r="HO59" s="1564"/>
      <c r="HP59" s="1564"/>
      <c r="HQ59" s="1564"/>
      <c r="HR59" s="1564"/>
      <c r="HS59" s="1564"/>
      <c r="HT59" s="1564"/>
      <c r="HU59" s="1564"/>
      <c r="HV59" s="1564"/>
      <c r="HW59" s="1564"/>
      <c r="HX59" s="1564"/>
      <c r="HY59" s="1564"/>
      <c r="HZ59" s="1564"/>
      <c r="IA59" s="1564"/>
      <c r="IB59" s="1564"/>
      <c r="IC59" s="1564"/>
      <c r="ID59" s="1564"/>
      <c r="IE59" s="1564"/>
      <c r="IF59" s="1564"/>
      <c r="IG59" s="1564"/>
      <c r="IH59" s="1564"/>
      <c r="II59" s="1564"/>
      <c r="IJ59" s="1564"/>
      <c r="IK59" s="1564"/>
      <c r="IL59" s="1564"/>
      <c r="IM59" s="1564"/>
      <c r="IN59" s="1564"/>
      <c r="IO59" s="1564"/>
      <c r="IP59" s="1564"/>
      <c r="IQ59" s="1564"/>
      <c r="IR59" s="1564"/>
      <c r="IS59" s="1564"/>
      <c r="IT59" s="1564"/>
      <c r="IU59" s="1564"/>
    </row>
    <row r="60" spans="1:255">
      <c r="A60" s="2767" t="s">
        <v>4679</v>
      </c>
      <c r="B60" s="2699"/>
      <c r="C60" s="2699"/>
      <c r="D60" s="1579"/>
      <c r="E60" s="1579"/>
      <c r="F60" s="2767" t="s">
        <v>4679</v>
      </c>
      <c r="G60" s="2699"/>
      <c r="H60" s="2699"/>
      <c r="I60" s="2699"/>
      <c r="J60" s="1579"/>
      <c r="K60" s="1579"/>
      <c r="L60" s="1579"/>
      <c r="M60" s="1579"/>
      <c r="N60" s="2767" t="s">
        <v>4679</v>
      </c>
      <c r="O60" s="1579"/>
      <c r="P60" s="2250"/>
      <c r="Q60" s="1579"/>
      <c r="R60" s="1579"/>
      <c r="S60" s="1983" t="s">
        <v>1411</v>
      </c>
      <c r="T60" s="1564"/>
      <c r="U60" s="1564"/>
      <c r="V60" s="1564"/>
      <c r="W60" s="1564"/>
      <c r="X60" s="1564"/>
      <c r="Y60" s="1564"/>
      <c r="Z60" s="1564"/>
      <c r="AA60" s="1564"/>
      <c r="AB60" s="1564"/>
      <c r="AC60" s="1564"/>
      <c r="AD60" s="1564"/>
      <c r="AE60" s="1564"/>
      <c r="AF60" s="1564"/>
      <c r="AG60" s="1564"/>
      <c r="AH60" s="1564"/>
      <c r="AI60" s="1564"/>
      <c r="AJ60" s="1564"/>
      <c r="AK60" s="1564"/>
      <c r="AL60" s="1564"/>
      <c r="AM60" s="1564"/>
      <c r="AN60" s="1564"/>
      <c r="AO60" s="1564"/>
      <c r="AP60" s="1564"/>
      <c r="AQ60" s="1564"/>
      <c r="AR60" s="1564"/>
      <c r="AS60" s="1564"/>
      <c r="AT60" s="1564"/>
      <c r="AU60" s="1564"/>
      <c r="AV60" s="1564"/>
      <c r="AW60" s="1564"/>
      <c r="AX60" s="1564"/>
      <c r="AY60" s="1564"/>
      <c r="AZ60" s="1564"/>
      <c r="BA60" s="1564"/>
      <c r="BB60" s="1564"/>
      <c r="BC60" s="1564"/>
      <c r="BD60" s="1564"/>
      <c r="BE60" s="1564"/>
      <c r="BF60" s="1564"/>
      <c r="BG60" s="1564"/>
      <c r="BH60" s="1564"/>
      <c r="BI60" s="1564"/>
      <c r="BJ60" s="1564"/>
      <c r="BK60" s="1564"/>
      <c r="BL60" s="1564"/>
      <c r="BM60" s="1564"/>
      <c r="BN60" s="1564"/>
      <c r="BO60" s="1564"/>
      <c r="BP60" s="1564"/>
      <c r="BQ60" s="1564"/>
      <c r="BR60" s="1564"/>
      <c r="BS60" s="1564"/>
      <c r="BT60" s="1564"/>
      <c r="BU60" s="1564"/>
      <c r="BV60" s="1564"/>
      <c r="BW60" s="1564"/>
      <c r="BX60" s="1564"/>
      <c r="BY60" s="1564"/>
      <c r="BZ60" s="1564"/>
      <c r="CA60" s="1564"/>
      <c r="CB60" s="1564"/>
      <c r="CC60" s="1564"/>
      <c r="CD60" s="1564"/>
      <c r="CE60" s="1564"/>
      <c r="CF60" s="1564"/>
      <c r="CG60" s="1564"/>
      <c r="CH60" s="1564"/>
      <c r="CI60" s="1564"/>
      <c r="CJ60" s="1564"/>
      <c r="CK60" s="1564"/>
      <c r="CL60" s="1564"/>
      <c r="CM60" s="1564"/>
      <c r="CN60" s="1564"/>
      <c r="CO60" s="1564"/>
      <c r="CP60" s="1564"/>
      <c r="CQ60" s="1564"/>
      <c r="CR60" s="1564"/>
      <c r="CS60" s="1564"/>
      <c r="CT60" s="1564"/>
      <c r="CU60" s="1564"/>
      <c r="CV60" s="1564"/>
      <c r="CW60" s="1564"/>
      <c r="CX60" s="1564"/>
      <c r="CY60" s="1564"/>
      <c r="CZ60" s="1564"/>
      <c r="DA60" s="1564"/>
      <c r="DB60" s="1564"/>
      <c r="DC60" s="1564"/>
      <c r="DD60" s="1564"/>
      <c r="DE60" s="1564"/>
      <c r="DF60" s="1564"/>
      <c r="DG60" s="1564"/>
      <c r="DH60" s="1564"/>
      <c r="DI60" s="1564"/>
      <c r="DJ60" s="1564"/>
      <c r="DK60" s="1564"/>
      <c r="DL60" s="1564"/>
      <c r="DM60" s="1564"/>
      <c r="DN60" s="1564"/>
      <c r="DO60" s="1564"/>
      <c r="DP60" s="1564"/>
      <c r="DQ60" s="1564"/>
      <c r="DR60" s="1564"/>
      <c r="DS60" s="1564"/>
      <c r="DT60" s="1564"/>
      <c r="DU60" s="1564"/>
      <c r="DV60" s="1564"/>
      <c r="DW60" s="1564"/>
      <c r="DX60" s="1564"/>
      <c r="DY60" s="1564"/>
      <c r="DZ60" s="1564"/>
      <c r="EA60" s="1564"/>
      <c r="EB60" s="1564"/>
      <c r="EC60" s="1564"/>
      <c r="ED60" s="1564"/>
      <c r="EE60" s="1564"/>
      <c r="EF60" s="1564"/>
      <c r="EG60" s="1564"/>
      <c r="EH60" s="1564"/>
      <c r="EI60" s="1564"/>
      <c r="EJ60" s="1564"/>
      <c r="EK60" s="1564"/>
      <c r="EL60" s="1564"/>
      <c r="EM60" s="1564"/>
      <c r="EN60" s="1564"/>
      <c r="EO60" s="1564"/>
      <c r="EP60" s="1564"/>
      <c r="EQ60" s="1564"/>
      <c r="ER60" s="1564"/>
      <c r="ES60" s="1564"/>
      <c r="ET60" s="1564"/>
      <c r="EU60" s="1564"/>
      <c r="EV60" s="1564"/>
      <c r="EW60" s="1564"/>
      <c r="EX60" s="1564"/>
      <c r="EY60" s="1564"/>
      <c r="EZ60" s="1564"/>
      <c r="FA60" s="1564"/>
      <c r="FB60" s="1564"/>
      <c r="FC60" s="1564"/>
      <c r="FD60" s="1564"/>
      <c r="FE60" s="1564"/>
      <c r="FF60" s="1564"/>
      <c r="FG60" s="1564"/>
      <c r="FH60" s="1564"/>
      <c r="FI60" s="1564"/>
      <c r="FJ60" s="1564"/>
      <c r="FK60" s="1564"/>
      <c r="FL60" s="1564"/>
      <c r="FM60" s="1564"/>
      <c r="FN60" s="1564"/>
      <c r="FO60" s="1564"/>
      <c r="FP60" s="1564"/>
      <c r="FQ60" s="1564"/>
      <c r="FR60" s="1564"/>
      <c r="FS60" s="1564"/>
      <c r="FT60" s="1564"/>
      <c r="FU60" s="1564"/>
      <c r="FV60" s="1564"/>
      <c r="FW60" s="1564"/>
      <c r="FX60" s="1564"/>
      <c r="FY60" s="1564"/>
      <c r="FZ60" s="1564"/>
      <c r="GA60" s="1564"/>
      <c r="GB60" s="1564"/>
      <c r="GC60" s="1564"/>
      <c r="GD60" s="1564"/>
      <c r="GE60" s="1564"/>
      <c r="GF60" s="1564"/>
      <c r="GG60" s="1564"/>
      <c r="GH60" s="1564"/>
      <c r="GI60" s="1564"/>
      <c r="GJ60" s="1564"/>
      <c r="GK60" s="1564"/>
      <c r="GL60" s="1564"/>
      <c r="GM60" s="1564"/>
      <c r="GN60" s="1564"/>
      <c r="GO60" s="1564"/>
      <c r="GP60" s="1564"/>
      <c r="GQ60" s="1564"/>
      <c r="GR60" s="1564"/>
      <c r="GS60" s="1564"/>
      <c r="GT60" s="1564"/>
      <c r="GU60" s="1564"/>
      <c r="GV60" s="1564"/>
      <c r="GW60" s="1564"/>
      <c r="GX60" s="1564"/>
      <c r="GY60" s="1564"/>
      <c r="GZ60" s="1564"/>
      <c r="HA60" s="1564"/>
      <c r="HB60" s="1564"/>
      <c r="HC60" s="1564"/>
      <c r="HD60" s="1564"/>
      <c r="HE60" s="1564"/>
      <c r="HF60" s="1564"/>
      <c r="HG60" s="1564"/>
      <c r="HH60" s="1564"/>
      <c r="HI60" s="1564"/>
      <c r="HJ60" s="1564"/>
      <c r="HK60" s="1564"/>
      <c r="HL60" s="1564"/>
      <c r="HM60" s="1564"/>
      <c r="HN60" s="1564"/>
      <c r="HO60" s="1564"/>
      <c r="HP60" s="1564"/>
      <c r="HQ60" s="1564"/>
      <c r="HR60" s="1564"/>
      <c r="HS60" s="1564"/>
      <c r="HT60" s="1564"/>
      <c r="HU60" s="1564"/>
      <c r="HV60" s="1564"/>
      <c r="HW60" s="1564"/>
      <c r="HX60" s="1564"/>
      <c r="HY60" s="1564"/>
      <c r="HZ60" s="1564"/>
      <c r="IA60" s="1564"/>
      <c r="IB60" s="1564"/>
      <c r="IC60" s="1564"/>
      <c r="ID60" s="1564"/>
      <c r="IE60" s="1564"/>
      <c r="IF60" s="1564"/>
      <c r="IG60" s="1564"/>
      <c r="IH60" s="1564"/>
      <c r="II60" s="1564"/>
      <c r="IJ60" s="1564"/>
      <c r="IK60" s="1564"/>
      <c r="IL60" s="1564"/>
      <c r="IM60" s="1564"/>
      <c r="IN60" s="1564"/>
      <c r="IO60" s="1564"/>
      <c r="IP60" s="1564"/>
      <c r="IQ60" s="1564"/>
      <c r="IR60" s="1564"/>
      <c r="IS60" s="1564"/>
      <c r="IT60" s="1564"/>
      <c r="IU60" s="1564"/>
    </row>
    <row r="61" spans="1:255">
      <c r="A61" s="1579" t="s">
        <v>1412</v>
      </c>
      <c r="B61" s="1579"/>
      <c r="C61" s="1579"/>
      <c r="D61" s="1579"/>
      <c r="E61" s="1579"/>
      <c r="F61" s="1579" t="s">
        <v>1413</v>
      </c>
      <c r="G61" s="1579"/>
      <c r="H61" s="1579"/>
      <c r="I61" s="1579"/>
      <c r="J61" s="2340"/>
      <c r="K61" s="2340"/>
      <c r="L61" s="2340"/>
      <c r="M61" s="1579"/>
      <c r="N61" s="1579" t="s">
        <v>1414</v>
      </c>
      <c r="O61" s="1579"/>
      <c r="P61" s="2340"/>
      <c r="Q61" s="2340"/>
      <c r="R61" s="2340"/>
      <c r="S61" s="1579"/>
      <c r="T61" s="1564"/>
      <c r="U61" s="1564"/>
      <c r="V61" s="1564"/>
      <c r="W61" s="1564"/>
      <c r="X61" s="1564"/>
      <c r="Y61" s="1564"/>
      <c r="Z61" s="1564"/>
      <c r="AA61" s="1564"/>
      <c r="AB61" s="1564"/>
      <c r="AC61" s="1564"/>
      <c r="AD61" s="1564"/>
      <c r="AE61" s="1564"/>
      <c r="AF61" s="1564"/>
      <c r="AG61" s="1564"/>
      <c r="AH61" s="1564"/>
      <c r="AI61" s="1564"/>
      <c r="AJ61" s="1564"/>
      <c r="AK61" s="1564"/>
      <c r="AL61" s="1564"/>
      <c r="AM61" s="1564"/>
      <c r="AN61" s="1564"/>
      <c r="AO61" s="1564"/>
      <c r="AP61" s="1564"/>
      <c r="AQ61" s="1564"/>
      <c r="AR61" s="1564"/>
      <c r="AS61" s="1564"/>
      <c r="AT61" s="1564"/>
      <c r="AU61" s="1564"/>
      <c r="AV61" s="1564"/>
      <c r="AW61" s="1564"/>
      <c r="AX61" s="1564"/>
      <c r="AY61" s="1564"/>
      <c r="AZ61" s="1564"/>
      <c r="BA61" s="1564"/>
      <c r="BB61" s="1564"/>
      <c r="BC61" s="1564"/>
      <c r="BD61" s="1564"/>
      <c r="BE61" s="1564"/>
      <c r="BF61" s="1564"/>
      <c r="BG61" s="1564"/>
      <c r="BH61" s="1564"/>
      <c r="BI61" s="1564"/>
      <c r="BJ61" s="1564"/>
      <c r="BK61" s="1564"/>
      <c r="BL61" s="1564"/>
      <c r="BM61" s="1564"/>
      <c r="BN61" s="1564"/>
      <c r="BO61" s="1564"/>
      <c r="BP61" s="1564"/>
      <c r="BQ61" s="1564"/>
      <c r="BR61" s="1564"/>
      <c r="BS61" s="1564"/>
      <c r="BT61" s="1564"/>
      <c r="BU61" s="1564"/>
      <c r="BV61" s="1564"/>
      <c r="BW61" s="1564"/>
      <c r="BX61" s="1564"/>
      <c r="BY61" s="1564"/>
      <c r="BZ61" s="1564"/>
      <c r="CA61" s="1564"/>
      <c r="CB61" s="1564"/>
      <c r="CC61" s="1564"/>
      <c r="CD61" s="1564"/>
      <c r="CE61" s="1564"/>
      <c r="CF61" s="1564"/>
      <c r="CG61" s="1564"/>
      <c r="CH61" s="1564"/>
      <c r="CI61" s="1564"/>
      <c r="CJ61" s="1564"/>
      <c r="CK61" s="1564"/>
      <c r="CL61" s="1564"/>
      <c r="CM61" s="1564"/>
      <c r="CN61" s="1564"/>
      <c r="CO61" s="1564"/>
      <c r="CP61" s="1564"/>
      <c r="CQ61" s="1564"/>
      <c r="CR61" s="1564"/>
      <c r="CS61" s="1564"/>
      <c r="CT61" s="1564"/>
      <c r="CU61" s="1564"/>
      <c r="CV61" s="1564"/>
      <c r="CW61" s="1564"/>
      <c r="CX61" s="1564"/>
      <c r="CY61" s="1564"/>
      <c r="CZ61" s="1564"/>
      <c r="DA61" s="1564"/>
      <c r="DB61" s="1564"/>
      <c r="DC61" s="1564"/>
      <c r="DD61" s="1564"/>
      <c r="DE61" s="1564"/>
      <c r="DF61" s="1564"/>
      <c r="DG61" s="1564"/>
      <c r="DH61" s="1564"/>
      <c r="DI61" s="1564"/>
      <c r="DJ61" s="1564"/>
      <c r="DK61" s="1564"/>
      <c r="DL61" s="1564"/>
      <c r="DM61" s="1564"/>
      <c r="DN61" s="1564"/>
      <c r="DO61" s="1564"/>
      <c r="DP61" s="1564"/>
      <c r="DQ61" s="1564"/>
      <c r="DR61" s="1564"/>
      <c r="DS61" s="1564"/>
      <c r="DT61" s="1564"/>
      <c r="DU61" s="1564"/>
      <c r="DV61" s="1564"/>
      <c r="DW61" s="1564"/>
      <c r="DX61" s="1564"/>
      <c r="DY61" s="1564"/>
      <c r="DZ61" s="1564"/>
      <c r="EA61" s="1564"/>
      <c r="EB61" s="1564"/>
      <c r="EC61" s="1564"/>
      <c r="ED61" s="1564"/>
      <c r="EE61" s="1564"/>
      <c r="EF61" s="1564"/>
      <c r="EG61" s="1564"/>
      <c r="EH61" s="1564"/>
      <c r="EI61" s="1564"/>
      <c r="EJ61" s="1564"/>
      <c r="EK61" s="1564"/>
      <c r="EL61" s="1564"/>
      <c r="EM61" s="1564"/>
      <c r="EN61" s="1564"/>
      <c r="EO61" s="1564"/>
      <c r="EP61" s="1564"/>
      <c r="EQ61" s="1564"/>
      <c r="ER61" s="1564"/>
      <c r="ES61" s="1564"/>
      <c r="ET61" s="1564"/>
      <c r="EU61" s="1564"/>
      <c r="EV61" s="1564"/>
      <c r="EW61" s="1564"/>
      <c r="EX61" s="1564"/>
      <c r="EY61" s="1564"/>
      <c r="EZ61" s="1564"/>
      <c r="FA61" s="1564"/>
      <c r="FB61" s="1564"/>
      <c r="FC61" s="1564"/>
      <c r="FD61" s="1564"/>
      <c r="FE61" s="1564"/>
      <c r="FF61" s="1564"/>
      <c r="FG61" s="1564"/>
      <c r="FH61" s="1564"/>
      <c r="FI61" s="1564"/>
      <c r="FJ61" s="1564"/>
      <c r="FK61" s="1564"/>
      <c r="FL61" s="1564"/>
      <c r="FM61" s="1564"/>
      <c r="FN61" s="1564"/>
      <c r="FO61" s="1564"/>
      <c r="FP61" s="1564"/>
      <c r="FQ61" s="1564"/>
      <c r="FR61" s="1564"/>
      <c r="FS61" s="1564"/>
      <c r="FT61" s="1564"/>
      <c r="FU61" s="1564"/>
      <c r="FV61" s="1564"/>
      <c r="FW61" s="1564"/>
      <c r="FX61" s="1564"/>
      <c r="FY61" s="1564"/>
      <c r="FZ61" s="1564"/>
      <c r="GA61" s="1564"/>
      <c r="GB61" s="1564"/>
      <c r="GC61" s="1564"/>
      <c r="GD61" s="1564"/>
      <c r="GE61" s="1564"/>
      <c r="GF61" s="1564"/>
      <c r="GG61" s="1564"/>
      <c r="GH61" s="1564"/>
      <c r="GI61" s="1564"/>
      <c r="GJ61" s="1564"/>
      <c r="GK61" s="1564"/>
      <c r="GL61" s="1564"/>
      <c r="GM61" s="1564"/>
      <c r="GN61" s="1564"/>
      <c r="GO61" s="1564"/>
      <c r="GP61" s="1564"/>
      <c r="GQ61" s="1564"/>
      <c r="GR61" s="1564"/>
      <c r="GS61" s="1564"/>
      <c r="GT61" s="1564"/>
      <c r="GU61" s="1564"/>
      <c r="GV61" s="1564"/>
      <c r="GW61" s="1564"/>
      <c r="GX61" s="1564"/>
      <c r="GY61" s="1564"/>
      <c r="GZ61" s="1564"/>
      <c r="HA61" s="1564"/>
      <c r="HB61" s="1564"/>
      <c r="HC61" s="1564"/>
      <c r="HD61" s="1564"/>
      <c r="HE61" s="1564"/>
      <c r="HF61" s="1564"/>
      <c r="HG61" s="1564"/>
      <c r="HH61" s="1564"/>
      <c r="HI61" s="1564"/>
      <c r="HJ61" s="1564"/>
      <c r="HK61" s="1564"/>
      <c r="HL61" s="1564"/>
      <c r="HM61" s="1564"/>
      <c r="HN61" s="1564"/>
      <c r="HO61" s="1564"/>
      <c r="HP61" s="1564"/>
      <c r="HQ61" s="1564"/>
      <c r="HR61" s="1564"/>
      <c r="HS61" s="1564"/>
      <c r="HT61" s="1564"/>
      <c r="HU61" s="1564"/>
      <c r="HV61" s="1564"/>
      <c r="HW61" s="1564"/>
      <c r="HX61" s="1564"/>
      <c r="HY61" s="1564"/>
      <c r="HZ61" s="1564"/>
      <c r="IA61" s="1564"/>
      <c r="IB61" s="1564"/>
      <c r="IC61" s="1564"/>
      <c r="ID61" s="1564"/>
      <c r="IE61" s="1564"/>
      <c r="IF61" s="1564"/>
      <c r="IG61" s="1564"/>
      <c r="IH61" s="1564"/>
      <c r="II61" s="1564"/>
      <c r="IJ61" s="1564"/>
      <c r="IK61" s="1564"/>
      <c r="IL61" s="1564"/>
      <c r="IM61" s="1564"/>
      <c r="IN61" s="1564"/>
      <c r="IO61" s="1564"/>
      <c r="IP61" s="1564"/>
      <c r="IQ61" s="1564"/>
      <c r="IR61" s="1564"/>
      <c r="IS61" s="1564"/>
      <c r="IT61" s="1564"/>
      <c r="IU61" s="1564"/>
    </row>
    <row r="62" spans="1:255" ht="18">
      <c r="A62" s="2284" t="s">
        <v>1415</v>
      </c>
      <c r="B62" s="2251"/>
      <c r="C62" s="2341"/>
      <c r="D62" s="1579"/>
      <c r="E62" s="1579"/>
      <c r="F62" s="1564"/>
      <c r="G62" s="1564"/>
      <c r="H62" s="1564"/>
      <c r="I62" s="1564"/>
      <c r="J62" s="2018"/>
      <c r="K62" s="2018"/>
      <c r="L62" s="2018"/>
      <c r="M62" s="1564"/>
      <c r="N62" s="2018"/>
      <c r="O62" s="1564"/>
      <c r="P62" s="2018"/>
      <c r="Q62" s="2018"/>
      <c r="R62" s="2018"/>
      <c r="S62" s="1564"/>
      <c r="T62" s="1564"/>
      <c r="U62" s="1564"/>
      <c r="V62" s="1564"/>
      <c r="W62" s="1564"/>
      <c r="X62" s="1564"/>
      <c r="Y62" s="1564"/>
      <c r="Z62" s="1564"/>
      <c r="AA62" s="1564"/>
      <c r="AB62" s="1564"/>
      <c r="AC62" s="1564"/>
      <c r="AD62" s="1564"/>
      <c r="AE62" s="1564"/>
      <c r="AF62" s="1564"/>
      <c r="AG62" s="1564"/>
      <c r="AH62" s="1564"/>
      <c r="AI62" s="1564"/>
      <c r="AJ62" s="1564"/>
      <c r="AK62" s="1564"/>
      <c r="AL62" s="1564"/>
      <c r="AM62" s="1564"/>
      <c r="AN62" s="1564"/>
      <c r="AO62" s="1564"/>
      <c r="AP62" s="1564"/>
      <c r="AQ62" s="1564"/>
      <c r="AR62" s="1564"/>
      <c r="AS62" s="1564"/>
      <c r="AT62" s="1564"/>
      <c r="AU62" s="1564"/>
      <c r="AV62" s="1564"/>
      <c r="AW62" s="1564"/>
      <c r="AX62" s="1564"/>
      <c r="AY62" s="1564"/>
      <c r="AZ62" s="1564"/>
      <c r="BA62" s="1564"/>
      <c r="BB62" s="1564"/>
      <c r="BC62" s="1564"/>
      <c r="BD62" s="1564"/>
      <c r="BE62" s="1564"/>
      <c r="BF62" s="1564"/>
      <c r="BG62" s="1564"/>
      <c r="BH62" s="1564"/>
      <c r="BI62" s="1564"/>
      <c r="BJ62" s="1564"/>
      <c r="BK62" s="1564"/>
      <c r="BL62" s="1564"/>
      <c r="BM62" s="1564"/>
      <c r="BN62" s="1564"/>
      <c r="BO62" s="1564"/>
      <c r="BP62" s="1564"/>
      <c r="BQ62" s="1564"/>
      <c r="BR62" s="1564"/>
      <c r="BS62" s="1564"/>
      <c r="BT62" s="1564"/>
      <c r="BU62" s="1564"/>
      <c r="BV62" s="1564"/>
      <c r="BW62" s="1564"/>
      <c r="BX62" s="1564"/>
      <c r="BY62" s="1564"/>
      <c r="BZ62" s="1564"/>
      <c r="CA62" s="1564"/>
      <c r="CB62" s="1564"/>
      <c r="CC62" s="1564"/>
      <c r="CD62" s="1564"/>
      <c r="CE62" s="1564"/>
      <c r="CF62" s="1564"/>
      <c r="CG62" s="1564"/>
      <c r="CH62" s="1564"/>
      <c r="CI62" s="1564"/>
      <c r="CJ62" s="1564"/>
      <c r="CK62" s="1564"/>
      <c r="CL62" s="1564"/>
      <c r="CM62" s="1564"/>
      <c r="CN62" s="1564"/>
      <c r="CO62" s="1564"/>
      <c r="CP62" s="1564"/>
      <c r="CQ62" s="1564"/>
      <c r="CR62" s="1564"/>
      <c r="CS62" s="1564"/>
      <c r="CT62" s="1564"/>
      <c r="CU62" s="1564"/>
      <c r="CV62" s="1564"/>
      <c r="CW62" s="1564"/>
      <c r="CX62" s="1564"/>
      <c r="CY62" s="1564"/>
      <c r="CZ62" s="1564"/>
      <c r="DA62" s="1564"/>
      <c r="DB62" s="1564"/>
      <c r="DC62" s="1564"/>
      <c r="DD62" s="1564"/>
      <c r="DE62" s="1564"/>
      <c r="DF62" s="1564"/>
      <c r="DG62" s="1564"/>
      <c r="DH62" s="1564"/>
      <c r="DI62" s="1564"/>
      <c r="DJ62" s="1564"/>
      <c r="DK62" s="1564"/>
      <c r="DL62" s="1564"/>
      <c r="DM62" s="1564"/>
      <c r="DN62" s="1564"/>
      <c r="DO62" s="1564"/>
      <c r="DP62" s="1564"/>
      <c r="DQ62" s="1564"/>
      <c r="DR62" s="1564"/>
      <c r="DS62" s="1564"/>
      <c r="DT62" s="1564"/>
      <c r="DU62" s="1564"/>
      <c r="DV62" s="1564"/>
      <c r="DW62" s="1564"/>
      <c r="DX62" s="1564"/>
      <c r="DY62" s="1564"/>
      <c r="DZ62" s="1564"/>
      <c r="EA62" s="1564"/>
      <c r="EB62" s="1564"/>
      <c r="EC62" s="1564"/>
      <c r="ED62" s="1564"/>
      <c r="EE62" s="1564"/>
      <c r="EF62" s="1564"/>
      <c r="EG62" s="1564"/>
      <c r="EH62" s="1564"/>
      <c r="EI62" s="1564"/>
      <c r="EJ62" s="1564"/>
      <c r="EK62" s="1564"/>
      <c r="EL62" s="1564"/>
      <c r="EM62" s="1564"/>
      <c r="EN62" s="1564"/>
      <c r="EO62" s="1564"/>
      <c r="EP62" s="1564"/>
      <c r="EQ62" s="1564"/>
      <c r="ER62" s="1564"/>
      <c r="ES62" s="1564"/>
      <c r="ET62" s="1564"/>
      <c r="EU62" s="1564"/>
      <c r="EV62" s="1564"/>
      <c r="EW62" s="1564"/>
      <c r="EX62" s="1564"/>
      <c r="EY62" s="1564"/>
      <c r="EZ62" s="1564"/>
      <c r="FA62" s="1564"/>
      <c r="FB62" s="1564"/>
      <c r="FC62" s="1564"/>
      <c r="FD62" s="1564"/>
      <c r="FE62" s="1564"/>
      <c r="FF62" s="1564"/>
      <c r="FG62" s="1564"/>
      <c r="FH62" s="1564"/>
      <c r="FI62" s="1564"/>
      <c r="FJ62" s="1564"/>
      <c r="FK62" s="1564"/>
      <c r="FL62" s="1564"/>
      <c r="FM62" s="1564"/>
      <c r="FN62" s="1564"/>
      <c r="FO62" s="1564"/>
      <c r="FP62" s="1564"/>
      <c r="FQ62" s="1564"/>
      <c r="FR62" s="1564"/>
      <c r="FS62" s="1564"/>
      <c r="FT62" s="1564"/>
      <c r="FU62" s="1564"/>
      <c r="FV62" s="1564"/>
      <c r="FW62" s="1564"/>
      <c r="FX62" s="1564"/>
      <c r="FY62" s="1564"/>
      <c r="FZ62" s="1564"/>
      <c r="GA62" s="1564"/>
      <c r="GB62" s="1564"/>
      <c r="GC62" s="1564"/>
      <c r="GD62" s="1564"/>
      <c r="GE62" s="1564"/>
      <c r="GF62" s="1564"/>
      <c r="GG62" s="1564"/>
      <c r="GH62" s="1564"/>
      <c r="GI62" s="1564"/>
      <c r="GJ62" s="1564"/>
      <c r="GK62" s="1564"/>
      <c r="GL62" s="1564"/>
      <c r="GM62" s="1564"/>
      <c r="GN62" s="1564"/>
      <c r="GO62" s="1564"/>
      <c r="GP62" s="1564"/>
      <c r="GQ62" s="1564"/>
      <c r="GR62" s="1564"/>
      <c r="GS62" s="1564"/>
      <c r="GT62" s="1564"/>
      <c r="GU62" s="1564"/>
      <c r="GV62" s="1564"/>
      <c r="GW62" s="1564"/>
      <c r="GX62" s="1564"/>
      <c r="GY62" s="1564"/>
      <c r="GZ62" s="1564"/>
      <c r="HA62" s="1564"/>
      <c r="HB62" s="1564"/>
      <c r="HC62" s="1564"/>
      <c r="HD62" s="1564"/>
      <c r="HE62" s="1564"/>
      <c r="HF62" s="1564"/>
      <c r="HG62" s="1564"/>
      <c r="HH62" s="1564"/>
      <c r="HI62" s="1564"/>
      <c r="HJ62" s="1564"/>
      <c r="HK62" s="1564"/>
      <c r="HL62" s="1564"/>
      <c r="HM62" s="1564"/>
      <c r="HN62" s="1564"/>
      <c r="HO62" s="1564"/>
      <c r="HP62" s="1564"/>
      <c r="HQ62" s="1564"/>
      <c r="HR62" s="1564"/>
      <c r="HS62" s="1564"/>
      <c r="HT62" s="1564"/>
      <c r="HU62" s="1564"/>
      <c r="HV62" s="1564"/>
      <c r="HW62" s="1564"/>
      <c r="HX62" s="1564"/>
      <c r="HY62" s="1564"/>
      <c r="HZ62" s="1564"/>
      <c r="IA62" s="1564"/>
      <c r="IB62" s="1564"/>
      <c r="IC62" s="1564"/>
      <c r="ID62" s="1564"/>
      <c r="IE62" s="1564"/>
      <c r="IF62" s="1564"/>
      <c r="IG62" s="1564"/>
      <c r="IH62" s="1564"/>
      <c r="II62" s="1564"/>
      <c r="IJ62" s="1564"/>
      <c r="IK62" s="1564"/>
      <c r="IL62" s="1564"/>
      <c r="IM62" s="1564"/>
      <c r="IN62" s="1564"/>
      <c r="IO62" s="1564"/>
      <c r="IP62" s="1564"/>
      <c r="IQ62" s="1564"/>
      <c r="IR62" s="1564"/>
      <c r="IS62" s="1564"/>
      <c r="IT62" s="1564"/>
      <c r="IU62" s="1564"/>
    </row>
    <row r="63" spans="1:255" ht="18">
      <c r="A63" s="2342"/>
      <c r="B63" s="2343"/>
      <c r="C63" s="2342"/>
      <c r="D63" s="1564"/>
      <c r="E63" s="1564"/>
      <c r="F63" s="1564"/>
      <c r="G63" s="1564"/>
      <c r="H63" s="1564"/>
      <c r="I63" s="1564"/>
      <c r="J63" s="2018"/>
      <c r="K63" s="2018"/>
      <c r="L63" s="2018"/>
      <c r="M63" s="1564"/>
      <c r="N63" s="2018"/>
      <c r="O63" s="1564"/>
      <c r="P63" s="2018"/>
      <c r="Q63" s="2018"/>
      <c r="R63" s="2018"/>
      <c r="S63" s="1564"/>
      <c r="T63" s="1564"/>
      <c r="U63" s="1564"/>
      <c r="V63" s="1564"/>
      <c r="W63" s="1564"/>
      <c r="X63" s="1564"/>
      <c r="Y63" s="1564"/>
      <c r="Z63" s="1564"/>
      <c r="AA63" s="1564"/>
      <c r="AB63" s="1564"/>
      <c r="AC63" s="1564"/>
      <c r="AD63" s="1564"/>
      <c r="AE63" s="1564"/>
      <c r="AF63" s="1564"/>
      <c r="AG63" s="1564"/>
      <c r="AH63" s="1564"/>
      <c r="AI63" s="1564"/>
      <c r="AJ63" s="1564"/>
      <c r="AK63" s="1564"/>
      <c r="AL63" s="1564"/>
      <c r="AM63" s="1564"/>
      <c r="AN63" s="1564"/>
      <c r="AO63" s="1564"/>
      <c r="AP63" s="1564"/>
      <c r="AQ63" s="1564"/>
      <c r="AR63" s="1564"/>
      <c r="AS63" s="1564"/>
      <c r="AT63" s="1564"/>
      <c r="AU63" s="1564"/>
      <c r="AV63" s="1564"/>
      <c r="AW63" s="1564"/>
      <c r="AX63" s="1564"/>
      <c r="AY63" s="1564"/>
      <c r="AZ63" s="1564"/>
      <c r="BA63" s="1564"/>
      <c r="BB63" s="1564"/>
      <c r="BC63" s="1564"/>
      <c r="BD63" s="1564"/>
      <c r="BE63" s="1564"/>
      <c r="BF63" s="1564"/>
      <c r="BG63" s="1564"/>
      <c r="BH63" s="1564"/>
      <c r="BI63" s="1564"/>
      <c r="BJ63" s="1564"/>
      <c r="BK63" s="1564"/>
      <c r="BL63" s="1564"/>
      <c r="BM63" s="1564"/>
      <c r="BN63" s="1564"/>
      <c r="BO63" s="1564"/>
      <c r="BP63" s="1564"/>
      <c r="BQ63" s="1564"/>
      <c r="BR63" s="1564"/>
      <c r="BS63" s="1564"/>
      <c r="BT63" s="1564"/>
      <c r="BU63" s="1564"/>
      <c r="BV63" s="1564"/>
      <c r="BW63" s="1564"/>
      <c r="BX63" s="1564"/>
      <c r="BY63" s="1564"/>
      <c r="BZ63" s="1564"/>
      <c r="CA63" s="1564"/>
      <c r="CB63" s="1564"/>
      <c r="CC63" s="1564"/>
      <c r="CD63" s="1564"/>
      <c r="CE63" s="1564"/>
      <c r="CF63" s="1564"/>
      <c r="CG63" s="1564"/>
      <c r="CH63" s="1564"/>
      <c r="CI63" s="1564"/>
      <c r="CJ63" s="1564"/>
      <c r="CK63" s="1564"/>
      <c r="CL63" s="1564"/>
      <c r="CM63" s="1564"/>
      <c r="CN63" s="1564"/>
      <c r="CO63" s="1564"/>
      <c r="CP63" s="1564"/>
      <c r="CQ63" s="1564"/>
      <c r="CR63" s="1564"/>
      <c r="CS63" s="1564"/>
      <c r="CT63" s="1564"/>
      <c r="CU63" s="1564"/>
      <c r="CV63" s="1564"/>
      <c r="CW63" s="1564"/>
      <c r="CX63" s="1564"/>
      <c r="CY63" s="1564"/>
      <c r="CZ63" s="1564"/>
      <c r="DA63" s="1564"/>
      <c r="DB63" s="1564"/>
      <c r="DC63" s="1564"/>
      <c r="DD63" s="1564"/>
      <c r="DE63" s="1564"/>
      <c r="DF63" s="1564"/>
      <c r="DG63" s="1564"/>
      <c r="DH63" s="1564"/>
      <c r="DI63" s="1564"/>
      <c r="DJ63" s="1564"/>
      <c r="DK63" s="1564"/>
      <c r="DL63" s="1564"/>
      <c r="DM63" s="1564"/>
      <c r="DN63" s="1564"/>
      <c r="DO63" s="1564"/>
      <c r="DP63" s="1564"/>
      <c r="DQ63" s="1564"/>
      <c r="DR63" s="1564"/>
      <c r="DS63" s="1564"/>
      <c r="DT63" s="1564"/>
      <c r="DU63" s="1564"/>
      <c r="DV63" s="1564"/>
      <c r="DW63" s="1564"/>
      <c r="DX63" s="1564"/>
      <c r="DY63" s="1564"/>
      <c r="DZ63" s="1564"/>
      <c r="EA63" s="1564"/>
      <c r="EB63" s="1564"/>
      <c r="EC63" s="1564"/>
      <c r="ED63" s="1564"/>
      <c r="EE63" s="1564"/>
      <c r="EF63" s="1564"/>
      <c r="EG63" s="1564"/>
      <c r="EH63" s="1564"/>
      <c r="EI63" s="1564"/>
      <c r="EJ63" s="1564"/>
      <c r="EK63" s="1564"/>
      <c r="EL63" s="1564"/>
      <c r="EM63" s="1564"/>
      <c r="EN63" s="1564"/>
      <c r="EO63" s="1564"/>
      <c r="EP63" s="1564"/>
      <c r="EQ63" s="1564"/>
      <c r="ER63" s="1564"/>
      <c r="ES63" s="1564"/>
      <c r="ET63" s="1564"/>
      <c r="EU63" s="1564"/>
      <c r="EV63" s="1564"/>
      <c r="EW63" s="1564"/>
      <c r="EX63" s="1564"/>
      <c r="EY63" s="1564"/>
      <c r="EZ63" s="1564"/>
      <c r="FA63" s="1564"/>
      <c r="FB63" s="1564"/>
      <c r="FC63" s="1564"/>
      <c r="FD63" s="1564"/>
      <c r="FE63" s="1564"/>
      <c r="FF63" s="1564"/>
      <c r="FG63" s="1564"/>
      <c r="FH63" s="1564"/>
      <c r="FI63" s="1564"/>
      <c r="FJ63" s="1564"/>
      <c r="FK63" s="1564"/>
      <c r="FL63" s="1564"/>
      <c r="FM63" s="1564"/>
      <c r="FN63" s="1564"/>
      <c r="FO63" s="1564"/>
      <c r="FP63" s="1564"/>
      <c r="FQ63" s="1564"/>
      <c r="FR63" s="1564"/>
      <c r="FS63" s="1564"/>
      <c r="FT63" s="1564"/>
      <c r="FU63" s="1564"/>
      <c r="FV63" s="1564"/>
      <c r="FW63" s="1564"/>
      <c r="FX63" s="1564"/>
      <c r="FY63" s="1564"/>
      <c r="FZ63" s="1564"/>
      <c r="GA63" s="1564"/>
      <c r="GB63" s="1564"/>
      <c r="GC63" s="1564"/>
      <c r="GD63" s="1564"/>
      <c r="GE63" s="1564"/>
      <c r="GF63" s="1564"/>
      <c r="GG63" s="1564"/>
      <c r="GH63" s="1564"/>
      <c r="GI63" s="1564"/>
      <c r="GJ63" s="1564"/>
      <c r="GK63" s="1564"/>
      <c r="GL63" s="1564"/>
      <c r="GM63" s="1564"/>
      <c r="GN63" s="1564"/>
      <c r="GO63" s="1564"/>
      <c r="GP63" s="1564"/>
      <c r="GQ63" s="1564"/>
      <c r="GR63" s="1564"/>
      <c r="GS63" s="1564"/>
      <c r="GT63" s="1564"/>
      <c r="GU63" s="1564"/>
      <c r="GV63" s="1564"/>
      <c r="GW63" s="1564"/>
      <c r="GX63" s="1564"/>
      <c r="GY63" s="1564"/>
      <c r="GZ63" s="1564"/>
      <c r="HA63" s="1564"/>
      <c r="HB63" s="1564"/>
      <c r="HC63" s="1564"/>
      <c r="HD63" s="1564"/>
      <c r="HE63" s="1564"/>
      <c r="HF63" s="1564"/>
      <c r="HG63" s="1564"/>
      <c r="HH63" s="1564"/>
      <c r="HI63" s="1564"/>
      <c r="HJ63" s="1564"/>
      <c r="HK63" s="1564"/>
      <c r="HL63" s="1564"/>
      <c r="HM63" s="1564"/>
      <c r="HN63" s="1564"/>
      <c r="HO63" s="1564"/>
      <c r="HP63" s="1564"/>
      <c r="HQ63" s="1564"/>
      <c r="HR63" s="1564"/>
      <c r="HS63" s="1564"/>
      <c r="HT63" s="1564"/>
      <c r="HU63" s="1564"/>
      <c r="HV63" s="1564"/>
      <c r="HW63" s="1564"/>
      <c r="HX63" s="1564"/>
      <c r="HY63" s="1564"/>
      <c r="HZ63" s="1564"/>
      <c r="IA63" s="1564"/>
      <c r="IB63" s="1564"/>
      <c r="IC63" s="1564"/>
      <c r="ID63" s="1564"/>
      <c r="IE63" s="1564"/>
      <c r="IF63" s="1564"/>
      <c r="IG63" s="1564"/>
      <c r="IH63" s="1564"/>
      <c r="II63" s="1564"/>
      <c r="IJ63" s="1564"/>
      <c r="IK63" s="1564"/>
      <c r="IL63" s="1564"/>
      <c r="IM63" s="1564"/>
      <c r="IN63" s="1564"/>
      <c r="IO63" s="1564"/>
      <c r="IP63" s="1564"/>
      <c r="IQ63" s="1564"/>
      <c r="IR63" s="1564"/>
      <c r="IS63" s="1564"/>
      <c r="IT63" s="1564"/>
      <c r="IU63" s="1564"/>
    </row>
    <row r="64" spans="1:255" ht="18.75" thickBot="1">
      <c r="A64" s="2285" t="str">
        <f>'Data Sheet'!$C$25</f>
        <v>Orange &amp; Rockland Utilities, Inc</v>
      </c>
      <c r="B64" s="2342"/>
      <c r="C64" s="1564"/>
      <c r="D64" s="2286" t="str">
        <f>'Data Sheet'!$C$40</f>
        <v>April 30, 2017</v>
      </c>
      <c r="E64" s="2250" t="str">
        <f>'Data Sheet'!$C$38</f>
        <v>December 31, 2016</v>
      </c>
      <c r="F64" s="2285" t="str">
        <f>'Data Sheet'!$C$25</f>
        <v>Orange &amp; Rockland Utilities, Inc</v>
      </c>
      <c r="G64" s="1564"/>
      <c r="H64" s="1564"/>
      <c r="I64" s="1564"/>
      <c r="J64" s="2286" t="str">
        <f>'Data Sheet'!$C$40</f>
        <v>April 30, 2017</v>
      </c>
      <c r="K64" s="2018"/>
      <c r="L64" s="2250" t="str">
        <f>'Data Sheet'!$C$38</f>
        <v>December 31, 2016</v>
      </c>
      <c r="M64" s="1564"/>
      <c r="N64" s="2285" t="str">
        <f>'Data Sheet'!$C$25</f>
        <v>Orange &amp; Rockland Utilities, Inc</v>
      </c>
      <c r="O64" s="1564"/>
      <c r="P64" s="2018"/>
      <c r="Q64" s="2286" t="str">
        <f>'Data Sheet'!$C$40</f>
        <v>April 30, 2017</v>
      </c>
      <c r="R64" s="2250" t="str">
        <f>'Data Sheet'!$C$38</f>
        <v>December 31, 2016</v>
      </c>
      <c r="S64" s="1564"/>
      <c r="T64" s="1564"/>
      <c r="U64" s="1564"/>
      <c r="V64" s="1564"/>
      <c r="W64" s="1564"/>
      <c r="X64" s="1564"/>
      <c r="Y64" s="1564"/>
      <c r="Z64" s="1564"/>
      <c r="AA64" s="1564"/>
      <c r="AB64" s="1564"/>
      <c r="AC64" s="1564"/>
      <c r="AD64" s="1564"/>
      <c r="AE64" s="1564"/>
      <c r="AF64" s="1564"/>
      <c r="AG64" s="1564"/>
      <c r="AH64" s="1564"/>
      <c r="AI64" s="1564"/>
      <c r="AJ64" s="1564"/>
      <c r="AK64" s="1564"/>
      <c r="AL64" s="1564"/>
      <c r="AM64" s="1564"/>
      <c r="AN64" s="1564"/>
      <c r="AO64" s="1564"/>
      <c r="AP64" s="1564"/>
      <c r="AQ64" s="1564"/>
      <c r="AR64" s="1564"/>
      <c r="AS64" s="1564"/>
      <c r="AT64" s="1564"/>
      <c r="AU64" s="1564"/>
      <c r="AV64" s="1564"/>
      <c r="AW64" s="1564"/>
      <c r="AX64" s="1564"/>
      <c r="AY64" s="1564"/>
      <c r="AZ64" s="1564"/>
      <c r="BA64" s="1564"/>
      <c r="BB64" s="1564"/>
      <c r="BC64" s="1564"/>
      <c r="BD64" s="1564"/>
      <c r="BE64" s="1564"/>
      <c r="BF64" s="1564"/>
      <c r="BG64" s="1564"/>
      <c r="BH64" s="1564"/>
      <c r="BI64" s="1564"/>
      <c r="BJ64" s="1564"/>
      <c r="BK64" s="1564"/>
      <c r="BL64" s="1564"/>
      <c r="BM64" s="1564"/>
      <c r="BN64" s="1564"/>
      <c r="BO64" s="1564"/>
      <c r="BP64" s="1564"/>
      <c r="BQ64" s="1564"/>
      <c r="BR64" s="1564"/>
      <c r="BS64" s="1564"/>
      <c r="BT64" s="1564"/>
      <c r="BU64" s="1564"/>
      <c r="BV64" s="1564"/>
      <c r="BW64" s="1564"/>
      <c r="BX64" s="1564"/>
      <c r="BY64" s="1564"/>
      <c r="BZ64" s="1564"/>
      <c r="CA64" s="1564"/>
      <c r="CB64" s="1564"/>
      <c r="CC64" s="1564"/>
      <c r="CD64" s="1564"/>
      <c r="CE64" s="1564"/>
      <c r="CF64" s="1564"/>
      <c r="CG64" s="1564"/>
      <c r="CH64" s="1564"/>
      <c r="CI64" s="1564"/>
      <c r="CJ64" s="1564"/>
      <c r="CK64" s="1564"/>
      <c r="CL64" s="1564"/>
      <c r="CM64" s="1564"/>
      <c r="CN64" s="1564"/>
      <c r="CO64" s="1564"/>
      <c r="CP64" s="1564"/>
      <c r="CQ64" s="1564"/>
      <c r="CR64" s="1564"/>
      <c r="CS64" s="1564"/>
      <c r="CT64" s="1564"/>
      <c r="CU64" s="1564"/>
      <c r="CV64" s="1564"/>
      <c r="CW64" s="1564"/>
      <c r="CX64" s="1564"/>
      <c r="CY64" s="1564"/>
      <c r="CZ64" s="1564"/>
      <c r="DA64" s="1564"/>
      <c r="DB64" s="1564"/>
      <c r="DC64" s="1564"/>
      <c r="DD64" s="1564"/>
      <c r="DE64" s="1564"/>
      <c r="DF64" s="1564"/>
      <c r="DG64" s="1564"/>
      <c r="DH64" s="1564"/>
      <c r="DI64" s="1564"/>
      <c r="DJ64" s="1564"/>
      <c r="DK64" s="1564"/>
      <c r="DL64" s="1564"/>
      <c r="DM64" s="1564"/>
      <c r="DN64" s="1564"/>
      <c r="DO64" s="1564"/>
      <c r="DP64" s="1564"/>
      <c r="DQ64" s="1564"/>
      <c r="DR64" s="1564"/>
      <c r="DS64" s="1564"/>
      <c r="DT64" s="1564"/>
      <c r="DU64" s="1564"/>
      <c r="DV64" s="1564"/>
      <c r="DW64" s="1564"/>
      <c r="DX64" s="1564"/>
      <c r="DY64" s="1564"/>
      <c r="DZ64" s="1564"/>
      <c r="EA64" s="1564"/>
      <c r="EB64" s="1564"/>
      <c r="EC64" s="1564"/>
      <c r="ED64" s="1564"/>
      <c r="EE64" s="1564"/>
      <c r="EF64" s="1564"/>
      <c r="EG64" s="1564"/>
      <c r="EH64" s="1564"/>
      <c r="EI64" s="1564"/>
      <c r="EJ64" s="1564"/>
      <c r="EK64" s="1564"/>
      <c r="EL64" s="1564"/>
      <c r="EM64" s="1564"/>
      <c r="EN64" s="1564"/>
      <c r="EO64" s="1564"/>
      <c r="EP64" s="1564"/>
      <c r="EQ64" s="1564"/>
      <c r="ER64" s="1564"/>
      <c r="ES64" s="1564"/>
      <c r="ET64" s="1564"/>
      <c r="EU64" s="1564"/>
      <c r="EV64" s="1564"/>
      <c r="EW64" s="1564"/>
      <c r="EX64" s="1564"/>
      <c r="EY64" s="1564"/>
      <c r="EZ64" s="1564"/>
      <c r="FA64" s="1564"/>
      <c r="FB64" s="1564"/>
      <c r="FC64" s="1564"/>
      <c r="FD64" s="1564"/>
      <c r="FE64" s="1564"/>
      <c r="FF64" s="1564"/>
      <c r="FG64" s="1564"/>
      <c r="FH64" s="1564"/>
      <c r="FI64" s="1564"/>
      <c r="FJ64" s="1564"/>
      <c r="FK64" s="1564"/>
      <c r="FL64" s="1564"/>
      <c r="FM64" s="1564"/>
      <c r="FN64" s="1564"/>
      <c r="FO64" s="1564"/>
      <c r="FP64" s="1564"/>
      <c r="FQ64" s="1564"/>
      <c r="FR64" s="1564"/>
      <c r="FS64" s="1564"/>
      <c r="FT64" s="1564"/>
      <c r="FU64" s="1564"/>
      <c r="FV64" s="1564"/>
      <c r="FW64" s="1564"/>
      <c r="FX64" s="1564"/>
      <c r="FY64" s="1564"/>
      <c r="FZ64" s="1564"/>
      <c r="GA64" s="1564"/>
      <c r="GB64" s="1564"/>
      <c r="GC64" s="1564"/>
      <c r="GD64" s="1564"/>
      <c r="GE64" s="1564"/>
      <c r="GF64" s="1564"/>
      <c r="GG64" s="1564"/>
      <c r="GH64" s="1564"/>
      <c r="GI64" s="1564"/>
      <c r="GJ64" s="1564"/>
      <c r="GK64" s="1564"/>
      <c r="GL64" s="1564"/>
      <c r="GM64" s="1564"/>
      <c r="GN64" s="1564"/>
      <c r="GO64" s="1564"/>
      <c r="GP64" s="1564"/>
      <c r="GQ64" s="1564"/>
      <c r="GR64" s="1564"/>
      <c r="GS64" s="1564"/>
      <c r="GT64" s="1564"/>
      <c r="GU64" s="1564"/>
      <c r="GV64" s="1564"/>
      <c r="GW64" s="1564"/>
      <c r="GX64" s="1564"/>
      <c r="GY64" s="1564"/>
      <c r="GZ64" s="1564"/>
      <c r="HA64" s="1564"/>
      <c r="HB64" s="1564"/>
      <c r="HC64" s="1564"/>
      <c r="HD64" s="1564"/>
      <c r="HE64" s="1564"/>
      <c r="HF64" s="1564"/>
      <c r="HG64" s="1564"/>
      <c r="HH64" s="1564"/>
      <c r="HI64" s="1564"/>
      <c r="HJ64" s="1564"/>
      <c r="HK64" s="1564"/>
      <c r="HL64" s="1564"/>
      <c r="HM64" s="1564"/>
      <c r="HN64" s="1564"/>
      <c r="HO64" s="1564"/>
      <c r="HP64" s="1564"/>
      <c r="HQ64" s="1564"/>
      <c r="HR64" s="1564"/>
      <c r="HS64" s="1564"/>
      <c r="HT64" s="1564"/>
      <c r="HU64" s="1564"/>
      <c r="HV64" s="1564"/>
      <c r="HW64" s="1564"/>
      <c r="HX64" s="1564"/>
      <c r="HY64" s="1564"/>
      <c r="HZ64" s="1564"/>
      <c r="IA64" s="1564"/>
      <c r="IB64" s="1564"/>
      <c r="IC64" s="1564"/>
      <c r="ID64" s="1564"/>
      <c r="IE64" s="1564"/>
      <c r="IF64" s="1564"/>
      <c r="IG64" s="1564"/>
      <c r="IH64" s="1564"/>
      <c r="II64" s="1564"/>
      <c r="IJ64" s="1564"/>
      <c r="IK64" s="1564"/>
      <c r="IL64" s="1564"/>
      <c r="IM64" s="1564"/>
      <c r="IN64" s="1564"/>
      <c r="IO64" s="1564"/>
      <c r="IP64" s="1564"/>
      <c r="IQ64" s="1564"/>
      <c r="IR64" s="1564"/>
      <c r="IS64" s="1564"/>
      <c r="IT64" s="1564"/>
      <c r="IU64" s="1564"/>
    </row>
    <row r="65" spans="1:255">
      <c r="A65" s="1538"/>
      <c r="B65" s="1694"/>
      <c r="C65" s="1694"/>
      <c r="D65" s="1694"/>
      <c r="E65" s="1896"/>
      <c r="F65" s="1538"/>
      <c r="G65" s="1694"/>
      <c r="H65" s="1694"/>
      <c r="I65" s="1694"/>
      <c r="J65" s="2344"/>
      <c r="K65" s="2344"/>
      <c r="L65" s="2344"/>
      <c r="M65" s="1896"/>
      <c r="N65" s="2345"/>
      <c r="O65" s="1694"/>
      <c r="P65" s="2344"/>
      <c r="Q65" s="2344"/>
      <c r="R65" s="2344"/>
      <c r="S65" s="1896"/>
      <c r="T65" s="1564"/>
      <c r="U65" s="1564"/>
      <c r="V65" s="1564"/>
      <c r="W65" s="1564"/>
      <c r="X65" s="1564"/>
      <c r="Y65" s="1564"/>
      <c r="Z65" s="1564"/>
      <c r="AA65" s="1564"/>
      <c r="AB65" s="1564"/>
      <c r="AC65" s="1564"/>
      <c r="AD65" s="1564"/>
      <c r="AE65" s="1564"/>
      <c r="AF65" s="1564"/>
      <c r="AG65" s="1564"/>
      <c r="AH65" s="1564"/>
      <c r="AI65" s="1564"/>
      <c r="AJ65" s="1564"/>
      <c r="AK65" s="1564"/>
      <c r="AL65" s="1564"/>
      <c r="AM65" s="1564"/>
      <c r="AN65" s="1564"/>
      <c r="AO65" s="1564"/>
      <c r="AP65" s="1564"/>
      <c r="AQ65" s="1564"/>
      <c r="AR65" s="1564"/>
      <c r="AS65" s="1564"/>
      <c r="AT65" s="1564"/>
      <c r="AU65" s="1564"/>
      <c r="AV65" s="1564"/>
      <c r="AW65" s="1564"/>
      <c r="AX65" s="1564"/>
      <c r="AY65" s="1564"/>
      <c r="AZ65" s="1564"/>
      <c r="BA65" s="1564"/>
      <c r="BB65" s="1564"/>
      <c r="BC65" s="1564"/>
      <c r="BD65" s="1564"/>
      <c r="BE65" s="1564"/>
      <c r="BF65" s="1564"/>
      <c r="BG65" s="1564"/>
      <c r="BH65" s="1564"/>
      <c r="BI65" s="1564"/>
      <c r="BJ65" s="1564"/>
      <c r="BK65" s="1564"/>
      <c r="BL65" s="1564"/>
      <c r="BM65" s="1564"/>
      <c r="BN65" s="1564"/>
      <c r="BO65" s="1564"/>
      <c r="BP65" s="1564"/>
      <c r="BQ65" s="1564"/>
      <c r="BR65" s="1564"/>
      <c r="BS65" s="1564"/>
      <c r="BT65" s="1564"/>
      <c r="BU65" s="1564"/>
      <c r="BV65" s="1564"/>
      <c r="BW65" s="1564"/>
      <c r="BX65" s="1564"/>
      <c r="BY65" s="1564"/>
      <c r="BZ65" s="1564"/>
      <c r="CA65" s="1564"/>
      <c r="CB65" s="1564"/>
      <c r="CC65" s="1564"/>
      <c r="CD65" s="1564"/>
      <c r="CE65" s="1564"/>
      <c r="CF65" s="1564"/>
      <c r="CG65" s="1564"/>
      <c r="CH65" s="1564"/>
      <c r="CI65" s="1564"/>
      <c r="CJ65" s="1564"/>
      <c r="CK65" s="1564"/>
      <c r="CL65" s="1564"/>
      <c r="CM65" s="1564"/>
      <c r="CN65" s="1564"/>
      <c r="CO65" s="1564"/>
      <c r="CP65" s="1564"/>
      <c r="CQ65" s="1564"/>
      <c r="CR65" s="1564"/>
      <c r="CS65" s="1564"/>
      <c r="CT65" s="1564"/>
      <c r="CU65" s="1564"/>
      <c r="CV65" s="1564"/>
      <c r="CW65" s="1564"/>
      <c r="CX65" s="1564"/>
      <c r="CY65" s="1564"/>
      <c r="CZ65" s="1564"/>
      <c r="DA65" s="1564"/>
      <c r="DB65" s="1564"/>
      <c r="DC65" s="1564"/>
      <c r="DD65" s="1564"/>
      <c r="DE65" s="1564"/>
      <c r="DF65" s="1564"/>
      <c r="DG65" s="1564"/>
      <c r="DH65" s="1564"/>
      <c r="DI65" s="1564"/>
      <c r="DJ65" s="1564"/>
      <c r="DK65" s="1564"/>
      <c r="DL65" s="1564"/>
      <c r="DM65" s="1564"/>
      <c r="DN65" s="1564"/>
      <c r="DO65" s="1564"/>
      <c r="DP65" s="1564"/>
      <c r="DQ65" s="1564"/>
      <c r="DR65" s="1564"/>
      <c r="DS65" s="1564"/>
      <c r="DT65" s="1564"/>
      <c r="DU65" s="1564"/>
      <c r="DV65" s="1564"/>
      <c r="DW65" s="1564"/>
      <c r="DX65" s="1564"/>
      <c r="DY65" s="1564"/>
      <c r="DZ65" s="1564"/>
      <c r="EA65" s="1564"/>
      <c r="EB65" s="1564"/>
      <c r="EC65" s="1564"/>
      <c r="ED65" s="1564"/>
      <c r="EE65" s="1564"/>
      <c r="EF65" s="1564"/>
      <c r="EG65" s="1564"/>
      <c r="EH65" s="1564"/>
      <c r="EI65" s="1564"/>
      <c r="EJ65" s="1564"/>
      <c r="EK65" s="1564"/>
      <c r="EL65" s="1564"/>
      <c r="EM65" s="1564"/>
      <c r="EN65" s="1564"/>
      <c r="EO65" s="1564"/>
      <c r="EP65" s="1564"/>
      <c r="EQ65" s="1564"/>
      <c r="ER65" s="1564"/>
      <c r="ES65" s="1564"/>
      <c r="ET65" s="1564"/>
      <c r="EU65" s="1564"/>
      <c r="EV65" s="1564"/>
      <c r="EW65" s="1564"/>
      <c r="EX65" s="1564"/>
      <c r="EY65" s="1564"/>
      <c r="EZ65" s="1564"/>
      <c r="FA65" s="1564"/>
      <c r="FB65" s="1564"/>
      <c r="FC65" s="1564"/>
      <c r="FD65" s="1564"/>
      <c r="FE65" s="1564"/>
      <c r="FF65" s="1564"/>
      <c r="FG65" s="1564"/>
      <c r="FH65" s="1564"/>
      <c r="FI65" s="1564"/>
      <c r="FJ65" s="1564"/>
      <c r="FK65" s="1564"/>
      <c r="FL65" s="1564"/>
      <c r="FM65" s="1564"/>
      <c r="FN65" s="1564"/>
      <c r="FO65" s="1564"/>
      <c r="FP65" s="1564"/>
      <c r="FQ65" s="1564"/>
      <c r="FR65" s="1564"/>
      <c r="FS65" s="1564"/>
      <c r="FT65" s="1564"/>
      <c r="FU65" s="1564"/>
      <c r="FV65" s="1564"/>
      <c r="FW65" s="1564"/>
      <c r="FX65" s="1564"/>
      <c r="FY65" s="1564"/>
      <c r="FZ65" s="1564"/>
      <c r="GA65" s="1564"/>
      <c r="GB65" s="1564"/>
      <c r="GC65" s="1564"/>
      <c r="GD65" s="1564"/>
      <c r="GE65" s="1564"/>
      <c r="GF65" s="1564"/>
      <c r="GG65" s="1564"/>
      <c r="GH65" s="1564"/>
      <c r="GI65" s="1564"/>
      <c r="GJ65" s="1564"/>
      <c r="GK65" s="1564"/>
      <c r="GL65" s="1564"/>
      <c r="GM65" s="1564"/>
      <c r="GN65" s="1564"/>
      <c r="GO65" s="1564"/>
      <c r="GP65" s="1564"/>
      <c r="GQ65" s="1564"/>
      <c r="GR65" s="1564"/>
      <c r="GS65" s="1564"/>
      <c r="GT65" s="1564"/>
      <c r="GU65" s="1564"/>
      <c r="GV65" s="1564"/>
      <c r="GW65" s="1564"/>
      <c r="GX65" s="1564"/>
      <c r="GY65" s="1564"/>
      <c r="GZ65" s="1564"/>
      <c r="HA65" s="1564"/>
      <c r="HB65" s="1564"/>
      <c r="HC65" s="1564"/>
      <c r="HD65" s="1564"/>
      <c r="HE65" s="1564"/>
      <c r="HF65" s="1564"/>
      <c r="HG65" s="1564"/>
      <c r="HH65" s="1564"/>
      <c r="HI65" s="1564"/>
      <c r="HJ65" s="1564"/>
      <c r="HK65" s="1564"/>
      <c r="HL65" s="1564"/>
      <c r="HM65" s="1564"/>
      <c r="HN65" s="1564"/>
      <c r="HO65" s="1564"/>
      <c r="HP65" s="1564"/>
      <c r="HQ65" s="1564"/>
      <c r="HR65" s="1564"/>
      <c r="HS65" s="1564"/>
      <c r="HT65" s="1564"/>
      <c r="HU65" s="1564"/>
      <c r="HV65" s="1564"/>
      <c r="HW65" s="1564"/>
      <c r="HX65" s="1564"/>
      <c r="HY65" s="1564"/>
      <c r="HZ65" s="1564"/>
      <c r="IA65" s="1564"/>
      <c r="IB65" s="1564"/>
      <c r="IC65" s="1564"/>
      <c r="ID65" s="1564"/>
      <c r="IE65" s="1564"/>
      <c r="IF65" s="1564"/>
      <c r="IG65" s="1564"/>
      <c r="IH65" s="1564"/>
      <c r="II65" s="1564"/>
      <c r="IJ65" s="1564"/>
      <c r="IK65" s="1564"/>
      <c r="IL65" s="1564"/>
      <c r="IM65" s="1564"/>
      <c r="IN65" s="1564"/>
      <c r="IO65" s="1564"/>
      <c r="IP65" s="1564"/>
      <c r="IQ65" s="1564"/>
      <c r="IR65" s="1564"/>
      <c r="IS65" s="1564"/>
      <c r="IT65" s="1564"/>
      <c r="IU65" s="1564"/>
    </row>
    <row r="66" spans="1:255">
      <c r="A66" s="3600" t="s">
        <v>1987</v>
      </c>
      <c r="B66" s="3560"/>
      <c r="C66" s="3560"/>
      <c r="D66" s="3560"/>
      <c r="E66" s="3601"/>
      <c r="F66" s="3600" t="s">
        <v>1988</v>
      </c>
      <c r="G66" s="3560"/>
      <c r="H66" s="3560"/>
      <c r="I66" s="3560"/>
      <c r="J66" s="3560"/>
      <c r="K66" s="3560"/>
      <c r="L66" s="3560"/>
      <c r="M66" s="3601"/>
      <c r="N66" s="3600" t="s">
        <v>1988</v>
      </c>
      <c r="O66" s="3560"/>
      <c r="P66" s="3560"/>
      <c r="Q66" s="3560"/>
      <c r="R66" s="3560"/>
      <c r="S66" s="3601"/>
      <c r="T66" s="1564"/>
      <c r="U66" s="1564"/>
      <c r="V66" s="1564"/>
      <c r="W66" s="1564"/>
      <c r="X66" s="1564"/>
      <c r="Y66" s="1564"/>
      <c r="Z66" s="1564"/>
      <c r="AA66" s="1564"/>
      <c r="AB66" s="1564"/>
      <c r="AC66" s="1564"/>
      <c r="AD66" s="1564"/>
      <c r="AE66" s="1564"/>
      <c r="AF66" s="1564"/>
      <c r="AG66" s="1564"/>
      <c r="AH66" s="1564"/>
      <c r="AI66" s="1564"/>
      <c r="AJ66" s="1564"/>
      <c r="AK66" s="1564"/>
      <c r="AL66" s="1564"/>
      <c r="AM66" s="1564"/>
      <c r="AN66" s="1564"/>
      <c r="AO66" s="1564"/>
      <c r="AP66" s="1564"/>
      <c r="AQ66" s="1564"/>
      <c r="AR66" s="1564"/>
      <c r="AS66" s="1564"/>
      <c r="AT66" s="1564"/>
      <c r="AU66" s="1564"/>
      <c r="AV66" s="1564"/>
      <c r="AW66" s="1564"/>
      <c r="AX66" s="1564"/>
      <c r="AY66" s="1564"/>
      <c r="AZ66" s="1564"/>
      <c r="BA66" s="1564"/>
      <c r="BB66" s="1564"/>
      <c r="BC66" s="1564"/>
      <c r="BD66" s="1564"/>
      <c r="BE66" s="1564"/>
      <c r="BF66" s="1564"/>
      <c r="BG66" s="1564"/>
      <c r="BH66" s="1564"/>
      <c r="BI66" s="1564"/>
      <c r="BJ66" s="1564"/>
      <c r="BK66" s="1564"/>
      <c r="BL66" s="1564"/>
      <c r="BM66" s="1564"/>
      <c r="BN66" s="1564"/>
      <c r="BO66" s="1564"/>
      <c r="BP66" s="1564"/>
      <c r="BQ66" s="1564"/>
      <c r="BR66" s="1564"/>
      <c r="BS66" s="1564"/>
      <c r="BT66" s="1564"/>
      <c r="BU66" s="1564"/>
      <c r="BV66" s="1564"/>
      <c r="BW66" s="1564"/>
      <c r="BX66" s="1564"/>
      <c r="BY66" s="1564"/>
      <c r="BZ66" s="1564"/>
      <c r="CA66" s="1564"/>
      <c r="CB66" s="1564"/>
      <c r="CC66" s="1564"/>
      <c r="CD66" s="1564"/>
      <c r="CE66" s="1564"/>
      <c r="CF66" s="1564"/>
      <c r="CG66" s="1564"/>
      <c r="CH66" s="1564"/>
      <c r="CI66" s="1564"/>
      <c r="CJ66" s="1564"/>
      <c r="CK66" s="1564"/>
      <c r="CL66" s="1564"/>
      <c r="CM66" s="1564"/>
      <c r="CN66" s="1564"/>
      <c r="CO66" s="1564"/>
      <c r="CP66" s="1564"/>
      <c r="CQ66" s="1564"/>
      <c r="CR66" s="1564"/>
      <c r="CS66" s="1564"/>
      <c r="CT66" s="1564"/>
      <c r="CU66" s="1564"/>
      <c r="CV66" s="1564"/>
      <c r="CW66" s="1564"/>
      <c r="CX66" s="1564"/>
      <c r="CY66" s="1564"/>
      <c r="CZ66" s="1564"/>
      <c r="DA66" s="1564"/>
      <c r="DB66" s="1564"/>
      <c r="DC66" s="1564"/>
      <c r="DD66" s="1564"/>
      <c r="DE66" s="1564"/>
      <c r="DF66" s="1564"/>
      <c r="DG66" s="1564"/>
      <c r="DH66" s="1564"/>
      <c r="DI66" s="1564"/>
      <c r="DJ66" s="1564"/>
      <c r="DK66" s="1564"/>
      <c r="DL66" s="1564"/>
      <c r="DM66" s="1564"/>
      <c r="DN66" s="1564"/>
      <c r="DO66" s="1564"/>
      <c r="DP66" s="1564"/>
      <c r="DQ66" s="1564"/>
      <c r="DR66" s="1564"/>
      <c r="DS66" s="1564"/>
      <c r="DT66" s="1564"/>
      <c r="DU66" s="1564"/>
      <c r="DV66" s="1564"/>
      <c r="DW66" s="1564"/>
      <c r="DX66" s="1564"/>
      <c r="DY66" s="1564"/>
      <c r="DZ66" s="1564"/>
      <c r="EA66" s="1564"/>
      <c r="EB66" s="1564"/>
      <c r="EC66" s="1564"/>
      <c r="ED66" s="1564"/>
      <c r="EE66" s="1564"/>
      <c r="EF66" s="1564"/>
      <c r="EG66" s="1564"/>
      <c r="EH66" s="1564"/>
      <c r="EI66" s="1564"/>
      <c r="EJ66" s="1564"/>
      <c r="EK66" s="1564"/>
      <c r="EL66" s="1564"/>
      <c r="EM66" s="1564"/>
      <c r="EN66" s="1564"/>
      <c r="EO66" s="1564"/>
      <c r="EP66" s="1564"/>
      <c r="EQ66" s="1564"/>
      <c r="ER66" s="1564"/>
      <c r="ES66" s="1564"/>
      <c r="ET66" s="1564"/>
      <c r="EU66" s="1564"/>
      <c r="EV66" s="1564"/>
      <c r="EW66" s="1564"/>
      <c r="EX66" s="1564"/>
      <c r="EY66" s="1564"/>
      <c r="EZ66" s="1564"/>
      <c r="FA66" s="1564"/>
      <c r="FB66" s="1564"/>
      <c r="FC66" s="1564"/>
      <c r="FD66" s="1564"/>
      <c r="FE66" s="1564"/>
      <c r="FF66" s="1564"/>
      <c r="FG66" s="1564"/>
      <c r="FH66" s="1564"/>
      <c r="FI66" s="1564"/>
      <c r="FJ66" s="1564"/>
      <c r="FK66" s="1564"/>
      <c r="FL66" s="1564"/>
      <c r="FM66" s="1564"/>
      <c r="FN66" s="1564"/>
      <c r="FO66" s="1564"/>
      <c r="FP66" s="1564"/>
      <c r="FQ66" s="1564"/>
      <c r="FR66" s="1564"/>
      <c r="FS66" s="1564"/>
      <c r="FT66" s="1564"/>
      <c r="FU66" s="1564"/>
      <c r="FV66" s="1564"/>
      <c r="FW66" s="1564"/>
      <c r="FX66" s="1564"/>
      <c r="FY66" s="1564"/>
      <c r="FZ66" s="1564"/>
      <c r="GA66" s="1564"/>
      <c r="GB66" s="1564"/>
      <c r="GC66" s="1564"/>
      <c r="GD66" s="1564"/>
      <c r="GE66" s="1564"/>
      <c r="GF66" s="1564"/>
      <c r="GG66" s="1564"/>
      <c r="GH66" s="1564"/>
      <c r="GI66" s="1564"/>
      <c r="GJ66" s="1564"/>
      <c r="GK66" s="1564"/>
      <c r="GL66" s="1564"/>
      <c r="GM66" s="1564"/>
      <c r="GN66" s="1564"/>
      <c r="GO66" s="1564"/>
      <c r="GP66" s="1564"/>
      <c r="GQ66" s="1564"/>
      <c r="GR66" s="1564"/>
      <c r="GS66" s="1564"/>
      <c r="GT66" s="1564"/>
      <c r="GU66" s="1564"/>
      <c r="GV66" s="1564"/>
      <c r="GW66" s="1564"/>
      <c r="GX66" s="1564"/>
      <c r="GY66" s="1564"/>
      <c r="GZ66" s="1564"/>
      <c r="HA66" s="1564"/>
      <c r="HB66" s="1564"/>
      <c r="HC66" s="1564"/>
      <c r="HD66" s="1564"/>
      <c r="HE66" s="1564"/>
      <c r="HF66" s="1564"/>
      <c r="HG66" s="1564"/>
      <c r="HH66" s="1564"/>
      <c r="HI66" s="1564"/>
      <c r="HJ66" s="1564"/>
      <c r="HK66" s="1564"/>
      <c r="HL66" s="1564"/>
      <c r="HM66" s="1564"/>
      <c r="HN66" s="1564"/>
      <c r="HO66" s="1564"/>
      <c r="HP66" s="1564"/>
      <c r="HQ66" s="1564"/>
      <c r="HR66" s="1564"/>
      <c r="HS66" s="1564"/>
      <c r="HT66" s="1564"/>
      <c r="HU66" s="1564"/>
      <c r="HV66" s="1564"/>
      <c r="HW66" s="1564"/>
      <c r="HX66" s="1564"/>
      <c r="HY66" s="1564"/>
      <c r="HZ66" s="1564"/>
      <c r="IA66" s="1564"/>
      <c r="IB66" s="1564"/>
      <c r="IC66" s="1564"/>
      <c r="ID66" s="1564"/>
      <c r="IE66" s="1564"/>
      <c r="IF66" s="1564"/>
      <c r="IG66" s="1564"/>
      <c r="IH66" s="1564"/>
      <c r="II66" s="1564"/>
      <c r="IJ66" s="1564"/>
      <c r="IK66" s="1564"/>
      <c r="IL66" s="1564"/>
      <c r="IM66" s="1564"/>
      <c r="IN66" s="1564"/>
      <c r="IO66" s="1564"/>
      <c r="IP66" s="1564"/>
      <c r="IQ66" s="1564"/>
      <c r="IR66" s="1564"/>
      <c r="IS66" s="1564"/>
      <c r="IT66" s="1564"/>
      <c r="IU66" s="1564"/>
    </row>
    <row r="67" spans="1:255">
      <c r="A67" s="3600" t="s">
        <v>1989</v>
      </c>
      <c r="B67" s="3560"/>
      <c r="C67" s="3560"/>
      <c r="D67" s="3560"/>
      <c r="E67" s="3601"/>
      <c r="F67" s="3600" t="s">
        <v>1989</v>
      </c>
      <c r="G67" s="3560"/>
      <c r="H67" s="3560"/>
      <c r="I67" s="3560"/>
      <c r="J67" s="3560"/>
      <c r="K67" s="3560"/>
      <c r="L67" s="3560"/>
      <c r="M67" s="3601"/>
      <c r="N67" s="3600" t="s">
        <v>1989</v>
      </c>
      <c r="O67" s="3560"/>
      <c r="P67" s="3560"/>
      <c r="Q67" s="3560"/>
      <c r="R67" s="3560"/>
      <c r="S67" s="3601"/>
      <c r="T67" s="1564"/>
      <c r="U67" s="1564"/>
      <c r="V67" s="1564"/>
      <c r="W67" s="1564"/>
      <c r="X67" s="1564"/>
      <c r="Y67" s="1564"/>
      <c r="Z67" s="1564"/>
      <c r="AA67" s="1564"/>
      <c r="AB67" s="1564"/>
      <c r="AC67" s="1564"/>
      <c r="AD67" s="1564"/>
      <c r="AE67" s="1564"/>
      <c r="AF67" s="1564"/>
      <c r="AG67" s="1564"/>
      <c r="AH67" s="1564"/>
      <c r="AI67" s="1564"/>
      <c r="AJ67" s="1564"/>
      <c r="AK67" s="1564"/>
      <c r="AL67" s="1564"/>
      <c r="AM67" s="1564"/>
      <c r="AN67" s="1564"/>
      <c r="AO67" s="1564"/>
      <c r="AP67" s="1564"/>
      <c r="AQ67" s="1564"/>
      <c r="AR67" s="1564"/>
      <c r="AS67" s="1564"/>
      <c r="AT67" s="1564"/>
      <c r="AU67" s="1564"/>
      <c r="AV67" s="1564"/>
      <c r="AW67" s="1564"/>
      <c r="AX67" s="1564"/>
      <c r="AY67" s="1564"/>
      <c r="AZ67" s="1564"/>
      <c r="BA67" s="1564"/>
      <c r="BB67" s="1564"/>
      <c r="BC67" s="1564"/>
      <c r="BD67" s="1564"/>
      <c r="BE67" s="1564"/>
      <c r="BF67" s="1564"/>
      <c r="BG67" s="1564"/>
      <c r="BH67" s="1564"/>
      <c r="BI67" s="1564"/>
      <c r="BJ67" s="1564"/>
      <c r="BK67" s="1564"/>
      <c r="BL67" s="1564"/>
      <c r="BM67" s="1564"/>
      <c r="BN67" s="1564"/>
      <c r="BO67" s="1564"/>
      <c r="BP67" s="1564"/>
      <c r="BQ67" s="1564"/>
      <c r="BR67" s="1564"/>
      <c r="BS67" s="1564"/>
      <c r="BT67" s="1564"/>
      <c r="BU67" s="1564"/>
      <c r="BV67" s="1564"/>
      <c r="BW67" s="1564"/>
      <c r="BX67" s="1564"/>
      <c r="BY67" s="1564"/>
      <c r="BZ67" s="1564"/>
      <c r="CA67" s="1564"/>
      <c r="CB67" s="1564"/>
      <c r="CC67" s="1564"/>
      <c r="CD67" s="1564"/>
      <c r="CE67" s="1564"/>
      <c r="CF67" s="1564"/>
      <c r="CG67" s="1564"/>
      <c r="CH67" s="1564"/>
      <c r="CI67" s="1564"/>
      <c r="CJ67" s="1564"/>
      <c r="CK67" s="1564"/>
      <c r="CL67" s="1564"/>
      <c r="CM67" s="1564"/>
      <c r="CN67" s="1564"/>
      <c r="CO67" s="1564"/>
      <c r="CP67" s="1564"/>
      <c r="CQ67" s="1564"/>
      <c r="CR67" s="1564"/>
      <c r="CS67" s="1564"/>
      <c r="CT67" s="1564"/>
      <c r="CU67" s="1564"/>
      <c r="CV67" s="1564"/>
      <c r="CW67" s="1564"/>
      <c r="CX67" s="1564"/>
      <c r="CY67" s="1564"/>
      <c r="CZ67" s="1564"/>
      <c r="DA67" s="1564"/>
      <c r="DB67" s="1564"/>
      <c r="DC67" s="1564"/>
      <c r="DD67" s="1564"/>
      <c r="DE67" s="1564"/>
      <c r="DF67" s="1564"/>
      <c r="DG67" s="1564"/>
      <c r="DH67" s="1564"/>
      <c r="DI67" s="1564"/>
      <c r="DJ67" s="1564"/>
      <c r="DK67" s="1564"/>
      <c r="DL67" s="1564"/>
      <c r="DM67" s="1564"/>
      <c r="DN67" s="1564"/>
      <c r="DO67" s="1564"/>
      <c r="DP67" s="1564"/>
      <c r="DQ67" s="1564"/>
      <c r="DR67" s="1564"/>
      <c r="DS67" s="1564"/>
      <c r="DT67" s="1564"/>
      <c r="DU67" s="1564"/>
      <c r="DV67" s="1564"/>
      <c r="DW67" s="1564"/>
      <c r="DX67" s="1564"/>
      <c r="DY67" s="1564"/>
      <c r="DZ67" s="1564"/>
      <c r="EA67" s="1564"/>
      <c r="EB67" s="1564"/>
      <c r="EC67" s="1564"/>
      <c r="ED67" s="1564"/>
      <c r="EE67" s="1564"/>
      <c r="EF67" s="1564"/>
      <c r="EG67" s="1564"/>
      <c r="EH67" s="1564"/>
      <c r="EI67" s="1564"/>
      <c r="EJ67" s="1564"/>
      <c r="EK67" s="1564"/>
      <c r="EL67" s="1564"/>
      <c r="EM67" s="1564"/>
      <c r="EN67" s="1564"/>
      <c r="EO67" s="1564"/>
      <c r="EP67" s="1564"/>
      <c r="EQ67" s="1564"/>
      <c r="ER67" s="1564"/>
      <c r="ES67" s="1564"/>
      <c r="ET67" s="1564"/>
      <c r="EU67" s="1564"/>
      <c r="EV67" s="1564"/>
      <c r="EW67" s="1564"/>
      <c r="EX67" s="1564"/>
      <c r="EY67" s="1564"/>
      <c r="EZ67" s="1564"/>
      <c r="FA67" s="1564"/>
      <c r="FB67" s="1564"/>
      <c r="FC67" s="1564"/>
      <c r="FD67" s="1564"/>
      <c r="FE67" s="1564"/>
      <c r="FF67" s="1564"/>
      <c r="FG67" s="1564"/>
      <c r="FH67" s="1564"/>
      <c r="FI67" s="1564"/>
      <c r="FJ67" s="1564"/>
      <c r="FK67" s="1564"/>
      <c r="FL67" s="1564"/>
      <c r="FM67" s="1564"/>
      <c r="FN67" s="1564"/>
      <c r="FO67" s="1564"/>
      <c r="FP67" s="1564"/>
      <c r="FQ67" s="1564"/>
      <c r="FR67" s="1564"/>
      <c r="FS67" s="1564"/>
      <c r="FT67" s="1564"/>
      <c r="FU67" s="1564"/>
      <c r="FV67" s="1564"/>
      <c r="FW67" s="1564"/>
      <c r="FX67" s="1564"/>
      <c r="FY67" s="1564"/>
      <c r="FZ67" s="1564"/>
      <c r="GA67" s="1564"/>
      <c r="GB67" s="1564"/>
      <c r="GC67" s="1564"/>
      <c r="GD67" s="1564"/>
      <c r="GE67" s="1564"/>
      <c r="GF67" s="1564"/>
      <c r="GG67" s="1564"/>
      <c r="GH67" s="1564"/>
      <c r="GI67" s="1564"/>
      <c r="GJ67" s="1564"/>
      <c r="GK67" s="1564"/>
      <c r="GL67" s="1564"/>
      <c r="GM67" s="1564"/>
      <c r="GN67" s="1564"/>
      <c r="GO67" s="1564"/>
      <c r="GP67" s="1564"/>
      <c r="GQ67" s="1564"/>
      <c r="GR67" s="1564"/>
      <c r="GS67" s="1564"/>
      <c r="GT67" s="1564"/>
      <c r="GU67" s="1564"/>
      <c r="GV67" s="1564"/>
      <c r="GW67" s="1564"/>
      <c r="GX67" s="1564"/>
      <c r="GY67" s="1564"/>
      <c r="GZ67" s="1564"/>
      <c r="HA67" s="1564"/>
      <c r="HB67" s="1564"/>
      <c r="HC67" s="1564"/>
      <c r="HD67" s="1564"/>
      <c r="HE67" s="1564"/>
      <c r="HF67" s="1564"/>
      <c r="HG67" s="1564"/>
      <c r="HH67" s="1564"/>
      <c r="HI67" s="1564"/>
      <c r="HJ67" s="1564"/>
      <c r="HK67" s="1564"/>
      <c r="HL67" s="1564"/>
      <c r="HM67" s="1564"/>
      <c r="HN67" s="1564"/>
      <c r="HO67" s="1564"/>
      <c r="HP67" s="1564"/>
      <c r="HQ67" s="1564"/>
      <c r="HR67" s="1564"/>
      <c r="HS67" s="1564"/>
      <c r="HT67" s="1564"/>
      <c r="HU67" s="1564"/>
      <c r="HV67" s="1564"/>
      <c r="HW67" s="1564"/>
      <c r="HX67" s="1564"/>
      <c r="HY67" s="1564"/>
      <c r="HZ67" s="1564"/>
      <c r="IA67" s="1564"/>
      <c r="IB67" s="1564"/>
      <c r="IC67" s="1564"/>
      <c r="ID67" s="1564"/>
      <c r="IE67" s="1564"/>
      <c r="IF67" s="1564"/>
      <c r="IG67" s="1564"/>
      <c r="IH67" s="1564"/>
      <c r="II67" s="1564"/>
      <c r="IJ67" s="1564"/>
      <c r="IK67" s="1564"/>
      <c r="IL67" s="1564"/>
      <c r="IM67" s="1564"/>
      <c r="IN67" s="1564"/>
      <c r="IO67" s="1564"/>
      <c r="IP67" s="1564"/>
      <c r="IQ67" s="1564"/>
      <c r="IR67" s="1564"/>
      <c r="IS67" s="1564"/>
      <c r="IT67" s="1564"/>
      <c r="IU67" s="1564"/>
    </row>
    <row r="68" spans="1:255">
      <c r="A68" s="1542"/>
      <c r="B68" s="1564"/>
      <c r="C68" s="1564"/>
      <c r="D68" s="1564"/>
      <c r="E68" s="1544"/>
      <c r="F68" s="1542"/>
      <c r="G68" s="1564"/>
      <c r="H68" s="1564"/>
      <c r="I68" s="1564"/>
      <c r="J68" s="1564"/>
      <c r="K68" s="1564"/>
      <c r="L68" s="1564"/>
      <c r="M68" s="1544"/>
      <c r="N68" s="1542"/>
      <c r="O68" s="1564"/>
      <c r="P68" s="1564"/>
      <c r="Q68" s="1564"/>
      <c r="R68" s="1564"/>
      <c r="S68" s="1544"/>
      <c r="T68" s="1564"/>
      <c r="U68" s="1564"/>
      <c r="V68" s="1564"/>
      <c r="W68" s="1564"/>
      <c r="X68" s="1564"/>
      <c r="Y68" s="1564"/>
      <c r="Z68" s="1564"/>
      <c r="AA68" s="1564"/>
      <c r="AB68" s="1564"/>
      <c r="AC68" s="1564"/>
      <c r="AD68" s="1564"/>
      <c r="AE68" s="1564"/>
      <c r="AF68" s="1564"/>
      <c r="AG68" s="1564"/>
      <c r="AH68" s="1564"/>
      <c r="AI68" s="1564"/>
      <c r="AJ68" s="1564"/>
      <c r="AK68" s="1564"/>
      <c r="AL68" s="1564"/>
      <c r="AM68" s="1564"/>
      <c r="AN68" s="1564"/>
      <c r="AO68" s="1564"/>
      <c r="AP68" s="1564"/>
      <c r="AQ68" s="1564"/>
      <c r="AR68" s="1564"/>
      <c r="AS68" s="1564"/>
      <c r="AT68" s="1564"/>
      <c r="AU68" s="1564"/>
      <c r="AV68" s="1564"/>
      <c r="AW68" s="1564"/>
      <c r="AX68" s="1564"/>
      <c r="AY68" s="1564"/>
      <c r="AZ68" s="1564"/>
      <c r="BA68" s="1564"/>
      <c r="BB68" s="1564"/>
      <c r="BC68" s="1564"/>
      <c r="BD68" s="1564"/>
      <c r="BE68" s="1564"/>
      <c r="BF68" s="1564"/>
      <c r="BG68" s="1564"/>
      <c r="BH68" s="1564"/>
      <c r="BI68" s="1564"/>
      <c r="BJ68" s="1564"/>
      <c r="BK68" s="1564"/>
      <c r="BL68" s="1564"/>
      <c r="BM68" s="1564"/>
      <c r="BN68" s="1564"/>
      <c r="BO68" s="1564"/>
      <c r="BP68" s="1564"/>
      <c r="BQ68" s="1564"/>
      <c r="BR68" s="1564"/>
      <c r="BS68" s="1564"/>
      <c r="BT68" s="1564"/>
      <c r="BU68" s="1564"/>
      <c r="BV68" s="1564"/>
      <c r="BW68" s="1564"/>
      <c r="BX68" s="1564"/>
      <c r="BY68" s="1564"/>
      <c r="BZ68" s="1564"/>
      <c r="CA68" s="1564"/>
      <c r="CB68" s="1564"/>
      <c r="CC68" s="1564"/>
      <c r="CD68" s="1564"/>
      <c r="CE68" s="1564"/>
      <c r="CF68" s="1564"/>
      <c r="CG68" s="1564"/>
      <c r="CH68" s="1564"/>
      <c r="CI68" s="1564"/>
      <c r="CJ68" s="1564"/>
      <c r="CK68" s="1564"/>
      <c r="CL68" s="1564"/>
      <c r="CM68" s="1564"/>
      <c r="CN68" s="1564"/>
      <c r="CO68" s="1564"/>
      <c r="CP68" s="1564"/>
      <c r="CQ68" s="1564"/>
      <c r="CR68" s="1564"/>
      <c r="CS68" s="1564"/>
      <c r="CT68" s="1564"/>
      <c r="CU68" s="1564"/>
      <c r="CV68" s="1564"/>
      <c r="CW68" s="1564"/>
      <c r="CX68" s="1564"/>
      <c r="CY68" s="1564"/>
      <c r="CZ68" s="1564"/>
      <c r="DA68" s="1564"/>
      <c r="DB68" s="1564"/>
      <c r="DC68" s="1564"/>
      <c r="DD68" s="1564"/>
      <c r="DE68" s="1564"/>
      <c r="DF68" s="1564"/>
      <c r="DG68" s="1564"/>
      <c r="DH68" s="1564"/>
      <c r="DI68" s="1564"/>
      <c r="DJ68" s="1564"/>
      <c r="DK68" s="1564"/>
      <c r="DL68" s="1564"/>
      <c r="DM68" s="1564"/>
      <c r="DN68" s="1564"/>
      <c r="DO68" s="1564"/>
      <c r="DP68" s="1564"/>
      <c r="DQ68" s="1564"/>
      <c r="DR68" s="1564"/>
      <c r="DS68" s="1564"/>
      <c r="DT68" s="1564"/>
      <c r="DU68" s="1564"/>
      <c r="DV68" s="1564"/>
      <c r="DW68" s="1564"/>
      <c r="DX68" s="1564"/>
      <c r="DY68" s="1564"/>
      <c r="DZ68" s="1564"/>
      <c r="EA68" s="1564"/>
      <c r="EB68" s="1564"/>
      <c r="EC68" s="1564"/>
      <c r="ED68" s="1564"/>
      <c r="EE68" s="1564"/>
      <c r="EF68" s="1564"/>
      <c r="EG68" s="1564"/>
      <c r="EH68" s="1564"/>
      <c r="EI68" s="1564"/>
      <c r="EJ68" s="1564"/>
      <c r="EK68" s="1564"/>
      <c r="EL68" s="1564"/>
      <c r="EM68" s="1564"/>
      <c r="EN68" s="1564"/>
      <c r="EO68" s="1564"/>
      <c r="EP68" s="1564"/>
      <c r="EQ68" s="1564"/>
      <c r="ER68" s="1564"/>
      <c r="ES68" s="1564"/>
      <c r="ET68" s="1564"/>
      <c r="EU68" s="1564"/>
      <c r="EV68" s="1564"/>
      <c r="EW68" s="1564"/>
      <c r="EX68" s="1564"/>
      <c r="EY68" s="1564"/>
      <c r="EZ68" s="1564"/>
      <c r="FA68" s="1564"/>
      <c r="FB68" s="1564"/>
      <c r="FC68" s="1564"/>
      <c r="FD68" s="1564"/>
      <c r="FE68" s="1564"/>
      <c r="FF68" s="1564"/>
      <c r="FG68" s="1564"/>
      <c r="FH68" s="1564"/>
      <c r="FI68" s="1564"/>
      <c r="FJ68" s="1564"/>
      <c r="FK68" s="1564"/>
      <c r="FL68" s="1564"/>
      <c r="FM68" s="1564"/>
      <c r="FN68" s="1564"/>
      <c r="FO68" s="1564"/>
      <c r="FP68" s="1564"/>
      <c r="FQ68" s="1564"/>
      <c r="FR68" s="1564"/>
      <c r="FS68" s="1564"/>
      <c r="FT68" s="1564"/>
      <c r="FU68" s="1564"/>
      <c r="FV68" s="1564"/>
      <c r="FW68" s="1564"/>
      <c r="FX68" s="1564"/>
      <c r="FY68" s="1564"/>
      <c r="FZ68" s="1564"/>
      <c r="GA68" s="1564"/>
      <c r="GB68" s="1564"/>
      <c r="GC68" s="1564"/>
      <c r="GD68" s="1564"/>
      <c r="GE68" s="1564"/>
      <c r="GF68" s="1564"/>
      <c r="GG68" s="1564"/>
      <c r="GH68" s="1564"/>
      <c r="GI68" s="1564"/>
      <c r="GJ68" s="1564"/>
      <c r="GK68" s="1564"/>
      <c r="GL68" s="1564"/>
      <c r="GM68" s="1564"/>
      <c r="GN68" s="1564"/>
      <c r="GO68" s="1564"/>
      <c r="GP68" s="1564"/>
      <c r="GQ68" s="1564"/>
      <c r="GR68" s="1564"/>
      <c r="GS68" s="1564"/>
      <c r="GT68" s="1564"/>
      <c r="GU68" s="1564"/>
      <c r="GV68" s="1564"/>
      <c r="GW68" s="1564"/>
      <c r="GX68" s="1564"/>
      <c r="GY68" s="1564"/>
      <c r="GZ68" s="1564"/>
      <c r="HA68" s="1564"/>
      <c r="HB68" s="1564"/>
      <c r="HC68" s="1564"/>
      <c r="HD68" s="1564"/>
      <c r="HE68" s="1564"/>
      <c r="HF68" s="1564"/>
      <c r="HG68" s="1564"/>
      <c r="HH68" s="1564"/>
      <c r="HI68" s="1564"/>
      <c r="HJ68" s="1564"/>
      <c r="HK68" s="1564"/>
      <c r="HL68" s="1564"/>
      <c r="HM68" s="1564"/>
      <c r="HN68" s="1564"/>
      <c r="HO68" s="1564"/>
      <c r="HP68" s="1564"/>
      <c r="HQ68" s="1564"/>
      <c r="HR68" s="1564"/>
      <c r="HS68" s="1564"/>
      <c r="HT68" s="1564"/>
      <c r="HU68" s="1564"/>
      <c r="HV68" s="1564"/>
      <c r="HW68" s="1564"/>
      <c r="HX68" s="1564"/>
      <c r="HY68" s="1564"/>
      <c r="HZ68" s="1564"/>
      <c r="IA68" s="1564"/>
      <c r="IB68" s="1564"/>
      <c r="IC68" s="1564"/>
      <c r="ID68" s="1564"/>
      <c r="IE68" s="1564"/>
      <c r="IF68" s="1564"/>
      <c r="IG68" s="1564"/>
      <c r="IH68" s="1564"/>
      <c r="II68" s="1564"/>
      <c r="IJ68" s="1564"/>
      <c r="IK68" s="1564"/>
      <c r="IL68" s="1564"/>
      <c r="IM68" s="1564"/>
      <c r="IN68" s="1564"/>
      <c r="IO68" s="1564"/>
      <c r="IP68" s="1564"/>
      <c r="IQ68" s="1564"/>
      <c r="IR68" s="1564"/>
      <c r="IS68" s="1564"/>
      <c r="IT68" s="1564"/>
      <c r="IU68" s="1564"/>
    </row>
    <row r="69" spans="1:255">
      <c r="A69" s="2347" t="s">
        <v>1793</v>
      </c>
      <c r="B69" s="1554" t="s">
        <v>1387</v>
      </c>
      <c r="C69" s="1554" t="s">
        <v>1388</v>
      </c>
      <c r="D69" s="2348" t="s">
        <v>1389</v>
      </c>
      <c r="E69" s="1581" t="s">
        <v>1793</v>
      </c>
      <c r="F69" s="2261" t="s">
        <v>1969</v>
      </c>
      <c r="G69" s="2348"/>
      <c r="H69" s="1554"/>
      <c r="I69" s="1554"/>
      <c r="J69" s="1554" t="s">
        <v>1390</v>
      </c>
      <c r="K69" s="2262" t="s">
        <v>1391</v>
      </c>
      <c r="L69" s="2348"/>
      <c r="M69" s="1581"/>
      <c r="N69" s="1901" t="s">
        <v>1392</v>
      </c>
      <c r="O69" s="1820"/>
      <c r="P69" s="1820"/>
      <c r="Q69" s="1820"/>
      <c r="R69" s="1820"/>
      <c r="S69" s="1821"/>
      <c r="T69" s="1564"/>
      <c r="U69" s="1564"/>
      <c r="V69" s="1564"/>
      <c r="W69" s="1564"/>
      <c r="X69" s="1564"/>
      <c r="Y69" s="1564"/>
      <c r="Z69" s="1564"/>
      <c r="AA69" s="1564"/>
      <c r="AB69" s="1564"/>
      <c r="AC69" s="1564"/>
      <c r="AD69" s="1564"/>
      <c r="AE69" s="1564"/>
      <c r="AF69" s="1564"/>
      <c r="AG69" s="1564"/>
      <c r="AH69" s="1564"/>
      <c r="AI69" s="1564"/>
      <c r="AJ69" s="1564"/>
      <c r="AK69" s="1564"/>
      <c r="AL69" s="1564"/>
      <c r="AM69" s="1564"/>
      <c r="AN69" s="1564"/>
      <c r="AO69" s="1564"/>
      <c r="AP69" s="1564"/>
      <c r="AQ69" s="1564"/>
      <c r="AR69" s="1564"/>
      <c r="AS69" s="1564"/>
      <c r="AT69" s="1564"/>
      <c r="AU69" s="1564"/>
      <c r="AV69" s="1564"/>
      <c r="AW69" s="1564"/>
      <c r="AX69" s="1564"/>
      <c r="AY69" s="1564"/>
      <c r="AZ69" s="1564"/>
      <c r="BA69" s="1564"/>
      <c r="BB69" s="1564"/>
      <c r="BC69" s="1564"/>
      <c r="BD69" s="1564"/>
      <c r="BE69" s="1564"/>
      <c r="BF69" s="1564"/>
      <c r="BG69" s="1564"/>
      <c r="BH69" s="1564"/>
      <c r="BI69" s="1564"/>
      <c r="BJ69" s="1564"/>
      <c r="BK69" s="1564"/>
      <c r="BL69" s="1564"/>
      <c r="BM69" s="1564"/>
      <c r="BN69" s="1564"/>
      <c r="BO69" s="1564"/>
      <c r="BP69" s="1564"/>
      <c r="BQ69" s="1564"/>
      <c r="BR69" s="1564"/>
      <c r="BS69" s="1564"/>
      <c r="BT69" s="1564"/>
      <c r="BU69" s="1564"/>
      <c r="BV69" s="1564"/>
      <c r="BW69" s="1564"/>
      <c r="BX69" s="1564"/>
      <c r="BY69" s="1564"/>
      <c r="BZ69" s="1564"/>
      <c r="CA69" s="1564"/>
      <c r="CB69" s="1564"/>
      <c r="CC69" s="1564"/>
      <c r="CD69" s="1564"/>
      <c r="CE69" s="1564"/>
      <c r="CF69" s="1564"/>
      <c r="CG69" s="1564"/>
      <c r="CH69" s="1564"/>
      <c r="CI69" s="1564"/>
      <c r="CJ69" s="1564"/>
      <c r="CK69" s="1564"/>
      <c r="CL69" s="1564"/>
      <c r="CM69" s="1564"/>
      <c r="CN69" s="1564"/>
      <c r="CO69" s="1564"/>
      <c r="CP69" s="1564"/>
      <c r="CQ69" s="1564"/>
      <c r="CR69" s="1564"/>
      <c r="CS69" s="1564"/>
      <c r="CT69" s="1564"/>
      <c r="CU69" s="1564"/>
      <c r="CV69" s="1564"/>
      <c r="CW69" s="1564"/>
      <c r="CX69" s="1564"/>
      <c r="CY69" s="1564"/>
      <c r="CZ69" s="1564"/>
      <c r="DA69" s="1564"/>
      <c r="DB69" s="1564"/>
      <c r="DC69" s="1564"/>
      <c r="DD69" s="1564"/>
      <c r="DE69" s="1564"/>
      <c r="DF69" s="1564"/>
      <c r="DG69" s="1564"/>
      <c r="DH69" s="1564"/>
      <c r="DI69" s="1564"/>
      <c r="DJ69" s="1564"/>
      <c r="DK69" s="1564"/>
      <c r="DL69" s="1564"/>
      <c r="DM69" s="1564"/>
      <c r="DN69" s="1564"/>
      <c r="DO69" s="1564"/>
      <c r="DP69" s="1564"/>
      <c r="DQ69" s="1564"/>
      <c r="DR69" s="1564"/>
      <c r="DS69" s="1564"/>
      <c r="DT69" s="1564"/>
      <c r="DU69" s="1564"/>
      <c r="DV69" s="1564"/>
      <c r="DW69" s="1564"/>
      <c r="DX69" s="1564"/>
      <c r="DY69" s="1564"/>
      <c r="DZ69" s="1564"/>
      <c r="EA69" s="1564"/>
      <c r="EB69" s="1564"/>
      <c r="EC69" s="1564"/>
      <c r="ED69" s="1564"/>
      <c r="EE69" s="1564"/>
      <c r="EF69" s="1564"/>
      <c r="EG69" s="1564"/>
      <c r="EH69" s="1564"/>
      <c r="EI69" s="1564"/>
      <c r="EJ69" s="1564"/>
      <c r="EK69" s="1564"/>
      <c r="EL69" s="1564"/>
      <c r="EM69" s="1564"/>
      <c r="EN69" s="1564"/>
      <c r="EO69" s="1564"/>
      <c r="EP69" s="1564"/>
      <c r="EQ69" s="1564"/>
      <c r="ER69" s="1564"/>
      <c r="ES69" s="1564"/>
      <c r="ET69" s="1564"/>
      <c r="EU69" s="1564"/>
      <c r="EV69" s="1564"/>
      <c r="EW69" s="1564"/>
      <c r="EX69" s="1564"/>
      <c r="EY69" s="1564"/>
      <c r="EZ69" s="1564"/>
      <c r="FA69" s="1564"/>
      <c r="FB69" s="1564"/>
      <c r="FC69" s="1564"/>
      <c r="FD69" s="1564"/>
      <c r="FE69" s="1564"/>
      <c r="FF69" s="1564"/>
      <c r="FG69" s="1564"/>
      <c r="FH69" s="1564"/>
      <c r="FI69" s="1564"/>
      <c r="FJ69" s="1564"/>
      <c r="FK69" s="1564"/>
      <c r="FL69" s="1564"/>
      <c r="FM69" s="1564"/>
      <c r="FN69" s="1564"/>
      <c r="FO69" s="1564"/>
      <c r="FP69" s="1564"/>
      <c r="FQ69" s="1564"/>
      <c r="FR69" s="1564"/>
      <c r="FS69" s="1564"/>
      <c r="FT69" s="1564"/>
      <c r="FU69" s="1564"/>
      <c r="FV69" s="1564"/>
      <c r="FW69" s="1564"/>
      <c r="FX69" s="1564"/>
      <c r="FY69" s="1564"/>
      <c r="FZ69" s="1564"/>
      <c r="GA69" s="1564"/>
      <c r="GB69" s="1564"/>
      <c r="GC69" s="1564"/>
      <c r="GD69" s="1564"/>
      <c r="GE69" s="1564"/>
      <c r="GF69" s="1564"/>
      <c r="GG69" s="1564"/>
      <c r="GH69" s="1564"/>
      <c r="GI69" s="1564"/>
      <c r="GJ69" s="1564"/>
      <c r="GK69" s="1564"/>
      <c r="GL69" s="1564"/>
      <c r="GM69" s="1564"/>
      <c r="GN69" s="1564"/>
      <c r="GO69" s="1564"/>
      <c r="GP69" s="1564"/>
      <c r="GQ69" s="1564"/>
      <c r="GR69" s="1564"/>
      <c r="GS69" s="1564"/>
      <c r="GT69" s="1564"/>
      <c r="GU69" s="1564"/>
      <c r="GV69" s="1564"/>
      <c r="GW69" s="1564"/>
      <c r="GX69" s="1564"/>
      <c r="GY69" s="1564"/>
      <c r="GZ69" s="1564"/>
      <c r="HA69" s="1564"/>
      <c r="HB69" s="1564"/>
      <c r="HC69" s="1564"/>
      <c r="HD69" s="1564"/>
      <c r="HE69" s="1564"/>
      <c r="HF69" s="1564"/>
      <c r="HG69" s="1564"/>
      <c r="HH69" s="1564"/>
      <c r="HI69" s="1564"/>
      <c r="HJ69" s="1564"/>
      <c r="HK69" s="1564"/>
      <c r="HL69" s="1564"/>
      <c r="HM69" s="1564"/>
      <c r="HN69" s="1564"/>
      <c r="HO69" s="1564"/>
      <c r="HP69" s="1564"/>
      <c r="HQ69" s="1564"/>
      <c r="HR69" s="1564"/>
      <c r="HS69" s="1564"/>
      <c r="HT69" s="1564"/>
      <c r="HU69" s="1564"/>
      <c r="HV69" s="1564"/>
      <c r="HW69" s="1564"/>
      <c r="HX69" s="1564"/>
      <c r="HY69" s="1564"/>
      <c r="HZ69" s="1564"/>
      <c r="IA69" s="1564"/>
      <c r="IB69" s="1564"/>
      <c r="IC69" s="1564"/>
      <c r="ID69" s="1564"/>
      <c r="IE69" s="1564"/>
      <c r="IF69" s="1564"/>
      <c r="IG69" s="1564"/>
      <c r="IH69" s="1564"/>
      <c r="II69" s="1564"/>
      <c r="IJ69" s="1564"/>
      <c r="IK69" s="1564"/>
      <c r="IL69" s="1564"/>
      <c r="IM69" s="1564"/>
      <c r="IN69" s="1564"/>
      <c r="IO69" s="1564"/>
      <c r="IP69" s="1564"/>
      <c r="IQ69" s="1564"/>
      <c r="IR69" s="1564"/>
      <c r="IS69" s="1564"/>
      <c r="IT69" s="1564"/>
      <c r="IU69" s="1564"/>
    </row>
    <row r="70" spans="1:255">
      <c r="A70" s="2220"/>
      <c r="B70" s="1984" t="s">
        <v>1393</v>
      </c>
      <c r="C70" s="1984" t="s">
        <v>1393</v>
      </c>
      <c r="D70" s="1984" t="s">
        <v>1393</v>
      </c>
      <c r="E70" s="1568" t="s">
        <v>3596</v>
      </c>
      <c r="F70" s="2021" t="s">
        <v>3597</v>
      </c>
      <c r="G70" s="2221"/>
      <c r="H70" s="1984" t="s">
        <v>1394</v>
      </c>
      <c r="I70" s="1984" t="s">
        <v>1395</v>
      </c>
      <c r="J70" s="1984" t="s">
        <v>1970</v>
      </c>
      <c r="K70" s="1554" t="s">
        <v>3600</v>
      </c>
      <c r="L70" s="1554" t="s">
        <v>3600</v>
      </c>
      <c r="M70" s="1568" t="s">
        <v>1733</v>
      </c>
      <c r="N70" s="2021" t="s">
        <v>3601</v>
      </c>
      <c r="O70" s="2221"/>
      <c r="P70" s="1984" t="s">
        <v>3602</v>
      </c>
      <c r="Q70" s="1984" t="s">
        <v>3603</v>
      </c>
      <c r="R70" s="1984" t="s">
        <v>1396</v>
      </c>
      <c r="S70" s="1568" t="s">
        <v>1733</v>
      </c>
      <c r="T70" s="1564"/>
      <c r="U70" s="1564"/>
      <c r="V70" s="1564"/>
      <c r="W70" s="1564"/>
      <c r="X70" s="1564"/>
      <c r="Y70" s="1564"/>
      <c r="Z70" s="1564"/>
      <c r="AA70" s="1564"/>
      <c r="AB70" s="1564"/>
      <c r="AC70" s="1564"/>
      <c r="AD70" s="1564"/>
      <c r="AE70" s="1564"/>
      <c r="AF70" s="1564"/>
      <c r="AG70" s="1564"/>
      <c r="AH70" s="1564"/>
      <c r="AI70" s="1564"/>
      <c r="AJ70" s="1564"/>
      <c r="AK70" s="1564"/>
      <c r="AL70" s="1564"/>
      <c r="AM70" s="1564"/>
      <c r="AN70" s="1564"/>
      <c r="AO70" s="1564"/>
      <c r="AP70" s="1564"/>
      <c r="AQ70" s="1564"/>
      <c r="AR70" s="1564"/>
      <c r="AS70" s="1564"/>
      <c r="AT70" s="1564"/>
      <c r="AU70" s="1564"/>
      <c r="AV70" s="1564"/>
      <c r="AW70" s="1564"/>
      <c r="AX70" s="1564"/>
      <c r="AY70" s="1564"/>
      <c r="AZ70" s="1564"/>
      <c r="BA70" s="1564"/>
      <c r="BB70" s="1564"/>
      <c r="BC70" s="1564"/>
      <c r="BD70" s="1564"/>
      <c r="BE70" s="1564"/>
      <c r="BF70" s="1564"/>
      <c r="BG70" s="1564"/>
      <c r="BH70" s="1564"/>
      <c r="BI70" s="1564"/>
      <c r="BJ70" s="1564"/>
      <c r="BK70" s="1564"/>
      <c r="BL70" s="1564"/>
      <c r="BM70" s="1564"/>
      <c r="BN70" s="1564"/>
      <c r="BO70" s="1564"/>
      <c r="BP70" s="1564"/>
      <c r="BQ70" s="1564"/>
      <c r="BR70" s="1564"/>
      <c r="BS70" s="1564"/>
      <c r="BT70" s="1564"/>
      <c r="BU70" s="1564"/>
      <c r="BV70" s="1564"/>
      <c r="BW70" s="1564"/>
      <c r="BX70" s="1564"/>
      <c r="BY70" s="1564"/>
      <c r="BZ70" s="1564"/>
      <c r="CA70" s="1564"/>
      <c r="CB70" s="1564"/>
      <c r="CC70" s="1564"/>
      <c r="CD70" s="1564"/>
      <c r="CE70" s="1564"/>
      <c r="CF70" s="1564"/>
      <c r="CG70" s="1564"/>
      <c r="CH70" s="1564"/>
      <c r="CI70" s="1564"/>
      <c r="CJ70" s="1564"/>
      <c r="CK70" s="1564"/>
      <c r="CL70" s="1564"/>
      <c r="CM70" s="1564"/>
      <c r="CN70" s="1564"/>
      <c r="CO70" s="1564"/>
      <c r="CP70" s="1564"/>
      <c r="CQ70" s="1564"/>
      <c r="CR70" s="1564"/>
      <c r="CS70" s="1564"/>
      <c r="CT70" s="1564"/>
      <c r="CU70" s="1564"/>
      <c r="CV70" s="1564"/>
      <c r="CW70" s="1564"/>
      <c r="CX70" s="1564"/>
      <c r="CY70" s="1564"/>
      <c r="CZ70" s="1564"/>
      <c r="DA70" s="1564"/>
      <c r="DB70" s="1564"/>
      <c r="DC70" s="1564"/>
      <c r="DD70" s="1564"/>
      <c r="DE70" s="1564"/>
      <c r="DF70" s="1564"/>
      <c r="DG70" s="1564"/>
      <c r="DH70" s="1564"/>
      <c r="DI70" s="1564"/>
      <c r="DJ70" s="1564"/>
      <c r="DK70" s="1564"/>
      <c r="DL70" s="1564"/>
      <c r="DM70" s="1564"/>
      <c r="DN70" s="1564"/>
      <c r="DO70" s="1564"/>
      <c r="DP70" s="1564"/>
      <c r="DQ70" s="1564"/>
      <c r="DR70" s="1564"/>
      <c r="DS70" s="1564"/>
      <c r="DT70" s="1564"/>
      <c r="DU70" s="1564"/>
      <c r="DV70" s="1564"/>
      <c r="DW70" s="1564"/>
      <c r="DX70" s="1564"/>
      <c r="DY70" s="1564"/>
      <c r="DZ70" s="1564"/>
      <c r="EA70" s="1564"/>
      <c r="EB70" s="1564"/>
      <c r="EC70" s="1564"/>
      <c r="ED70" s="1564"/>
      <c r="EE70" s="1564"/>
      <c r="EF70" s="1564"/>
      <c r="EG70" s="1564"/>
      <c r="EH70" s="1564"/>
      <c r="EI70" s="1564"/>
      <c r="EJ70" s="1564"/>
      <c r="EK70" s="1564"/>
      <c r="EL70" s="1564"/>
      <c r="EM70" s="1564"/>
      <c r="EN70" s="1564"/>
      <c r="EO70" s="1564"/>
      <c r="EP70" s="1564"/>
      <c r="EQ70" s="1564"/>
      <c r="ER70" s="1564"/>
      <c r="ES70" s="1564"/>
      <c r="ET70" s="1564"/>
      <c r="EU70" s="1564"/>
      <c r="EV70" s="1564"/>
      <c r="EW70" s="1564"/>
      <c r="EX70" s="1564"/>
      <c r="EY70" s="1564"/>
      <c r="EZ70" s="1564"/>
      <c r="FA70" s="1564"/>
      <c r="FB70" s="1564"/>
      <c r="FC70" s="1564"/>
      <c r="FD70" s="1564"/>
      <c r="FE70" s="1564"/>
      <c r="FF70" s="1564"/>
      <c r="FG70" s="1564"/>
      <c r="FH70" s="1564"/>
      <c r="FI70" s="1564"/>
      <c r="FJ70" s="1564"/>
      <c r="FK70" s="1564"/>
      <c r="FL70" s="1564"/>
      <c r="FM70" s="1564"/>
      <c r="FN70" s="1564"/>
      <c r="FO70" s="1564"/>
      <c r="FP70" s="1564"/>
      <c r="FQ70" s="1564"/>
      <c r="FR70" s="1564"/>
      <c r="FS70" s="1564"/>
      <c r="FT70" s="1564"/>
      <c r="FU70" s="1564"/>
      <c r="FV70" s="1564"/>
      <c r="FW70" s="1564"/>
      <c r="FX70" s="1564"/>
      <c r="FY70" s="1564"/>
      <c r="FZ70" s="1564"/>
      <c r="GA70" s="1564"/>
      <c r="GB70" s="1564"/>
      <c r="GC70" s="1564"/>
      <c r="GD70" s="1564"/>
      <c r="GE70" s="1564"/>
      <c r="GF70" s="1564"/>
      <c r="GG70" s="1564"/>
      <c r="GH70" s="1564"/>
      <c r="GI70" s="1564"/>
      <c r="GJ70" s="1564"/>
      <c r="GK70" s="1564"/>
      <c r="GL70" s="1564"/>
      <c r="GM70" s="1564"/>
      <c r="GN70" s="1564"/>
      <c r="GO70" s="1564"/>
      <c r="GP70" s="1564"/>
      <c r="GQ70" s="1564"/>
      <c r="GR70" s="1564"/>
      <c r="GS70" s="1564"/>
      <c r="GT70" s="1564"/>
      <c r="GU70" s="1564"/>
      <c r="GV70" s="1564"/>
      <c r="GW70" s="1564"/>
      <c r="GX70" s="1564"/>
      <c r="GY70" s="1564"/>
      <c r="GZ70" s="1564"/>
      <c r="HA70" s="1564"/>
      <c r="HB70" s="1564"/>
      <c r="HC70" s="1564"/>
      <c r="HD70" s="1564"/>
      <c r="HE70" s="1564"/>
      <c r="HF70" s="1564"/>
      <c r="HG70" s="1564"/>
      <c r="HH70" s="1564"/>
      <c r="HI70" s="1564"/>
      <c r="HJ70" s="1564"/>
      <c r="HK70" s="1564"/>
      <c r="HL70" s="1564"/>
      <c r="HM70" s="1564"/>
      <c r="HN70" s="1564"/>
      <c r="HO70" s="1564"/>
      <c r="HP70" s="1564"/>
      <c r="HQ70" s="1564"/>
      <c r="HR70" s="1564"/>
      <c r="HS70" s="1564"/>
      <c r="HT70" s="1564"/>
      <c r="HU70" s="1564"/>
      <c r="HV70" s="1564"/>
      <c r="HW70" s="1564"/>
      <c r="HX70" s="1564"/>
      <c r="HY70" s="1564"/>
      <c r="HZ70" s="1564"/>
      <c r="IA70" s="1564"/>
      <c r="IB70" s="1564"/>
      <c r="IC70" s="1564"/>
      <c r="ID70" s="1564"/>
      <c r="IE70" s="1564"/>
      <c r="IF70" s="1564"/>
      <c r="IG70" s="1564"/>
      <c r="IH70" s="1564"/>
      <c r="II70" s="1564"/>
      <c r="IJ70" s="1564"/>
      <c r="IK70" s="1564"/>
      <c r="IL70" s="1564"/>
      <c r="IM70" s="1564"/>
      <c r="IN70" s="1564"/>
      <c r="IO70" s="1564"/>
      <c r="IP70" s="1564"/>
      <c r="IQ70" s="1564"/>
      <c r="IR70" s="1564"/>
      <c r="IS70" s="1564"/>
      <c r="IT70" s="1564"/>
      <c r="IU70" s="1564"/>
    </row>
    <row r="71" spans="1:255">
      <c r="A71" s="2173" t="s">
        <v>1733</v>
      </c>
      <c r="B71" s="1984" t="s">
        <v>1397</v>
      </c>
      <c r="C71" s="1984" t="s">
        <v>1397</v>
      </c>
      <c r="D71" s="1984" t="s">
        <v>1397</v>
      </c>
      <c r="E71" s="1568" t="s">
        <v>3606</v>
      </c>
      <c r="F71" s="2021" t="s">
        <v>3607</v>
      </c>
      <c r="G71" s="2221"/>
      <c r="H71" s="1984" t="s">
        <v>1398</v>
      </c>
      <c r="I71" s="1984" t="s">
        <v>1398</v>
      </c>
      <c r="J71" s="1984" t="s">
        <v>1399</v>
      </c>
      <c r="K71" s="1984" t="s">
        <v>1400</v>
      </c>
      <c r="L71" s="1984" t="s">
        <v>1977</v>
      </c>
      <c r="M71" s="1568" t="s">
        <v>1736</v>
      </c>
      <c r="N71" s="2021" t="s">
        <v>3612</v>
      </c>
      <c r="O71" s="2221"/>
      <c r="P71" s="1984" t="s">
        <v>3612</v>
      </c>
      <c r="Q71" s="1984" t="s">
        <v>3612</v>
      </c>
      <c r="R71" s="1984" t="s">
        <v>1401</v>
      </c>
      <c r="S71" s="1568" t="s">
        <v>1736</v>
      </c>
      <c r="T71" s="1564"/>
      <c r="U71" s="1564"/>
      <c r="V71" s="1564"/>
      <c r="W71" s="1564"/>
      <c r="X71" s="1564"/>
      <c r="Y71" s="1564"/>
      <c r="Z71" s="1564"/>
      <c r="AA71" s="1564"/>
      <c r="AB71" s="1564"/>
      <c r="AC71" s="1564"/>
      <c r="AD71" s="1564"/>
      <c r="AE71" s="1564"/>
      <c r="AF71" s="1564"/>
      <c r="AG71" s="1564"/>
      <c r="AH71" s="1564"/>
      <c r="AI71" s="1564"/>
      <c r="AJ71" s="1564"/>
      <c r="AK71" s="1564"/>
      <c r="AL71" s="1564"/>
      <c r="AM71" s="1564"/>
      <c r="AN71" s="1564"/>
      <c r="AO71" s="1564"/>
      <c r="AP71" s="1564"/>
      <c r="AQ71" s="1564"/>
      <c r="AR71" s="1564"/>
      <c r="AS71" s="1564"/>
      <c r="AT71" s="1564"/>
      <c r="AU71" s="1564"/>
      <c r="AV71" s="1564"/>
      <c r="AW71" s="1564"/>
      <c r="AX71" s="1564"/>
      <c r="AY71" s="1564"/>
      <c r="AZ71" s="1564"/>
      <c r="BA71" s="1564"/>
      <c r="BB71" s="1564"/>
      <c r="BC71" s="1564"/>
      <c r="BD71" s="1564"/>
      <c r="BE71" s="1564"/>
      <c r="BF71" s="1564"/>
      <c r="BG71" s="1564"/>
      <c r="BH71" s="1564"/>
      <c r="BI71" s="1564"/>
      <c r="BJ71" s="1564"/>
      <c r="BK71" s="1564"/>
      <c r="BL71" s="1564"/>
      <c r="BM71" s="1564"/>
      <c r="BN71" s="1564"/>
      <c r="BO71" s="1564"/>
      <c r="BP71" s="1564"/>
      <c r="BQ71" s="1564"/>
      <c r="BR71" s="1564"/>
      <c r="BS71" s="1564"/>
      <c r="BT71" s="1564"/>
      <c r="BU71" s="1564"/>
      <c r="BV71" s="1564"/>
      <c r="BW71" s="1564"/>
      <c r="BX71" s="1564"/>
      <c r="BY71" s="1564"/>
      <c r="BZ71" s="1564"/>
      <c r="CA71" s="1564"/>
      <c r="CB71" s="1564"/>
      <c r="CC71" s="1564"/>
      <c r="CD71" s="1564"/>
      <c r="CE71" s="1564"/>
      <c r="CF71" s="1564"/>
      <c r="CG71" s="1564"/>
      <c r="CH71" s="1564"/>
      <c r="CI71" s="1564"/>
      <c r="CJ71" s="1564"/>
      <c r="CK71" s="1564"/>
      <c r="CL71" s="1564"/>
      <c r="CM71" s="1564"/>
      <c r="CN71" s="1564"/>
      <c r="CO71" s="1564"/>
      <c r="CP71" s="1564"/>
      <c r="CQ71" s="1564"/>
      <c r="CR71" s="1564"/>
      <c r="CS71" s="1564"/>
      <c r="CT71" s="1564"/>
      <c r="CU71" s="1564"/>
      <c r="CV71" s="1564"/>
      <c r="CW71" s="1564"/>
      <c r="CX71" s="1564"/>
      <c r="CY71" s="1564"/>
      <c r="CZ71" s="1564"/>
      <c r="DA71" s="1564"/>
      <c r="DB71" s="1564"/>
      <c r="DC71" s="1564"/>
      <c r="DD71" s="1564"/>
      <c r="DE71" s="1564"/>
      <c r="DF71" s="1564"/>
      <c r="DG71" s="1564"/>
      <c r="DH71" s="1564"/>
      <c r="DI71" s="1564"/>
      <c r="DJ71" s="1564"/>
      <c r="DK71" s="1564"/>
      <c r="DL71" s="1564"/>
      <c r="DM71" s="1564"/>
      <c r="DN71" s="1564"/>
      <c r="DO71" s="1564"/>
      <c r="DP71" s="1564"/>
      <c r="DQ71" s="1564"/>
      <c r="DR71" s="1564"/>
      <c r="DS71" s="1564"/>
      <c r="DT71" s="1564"/>
      <c r="DU71" s="1564"/>
      <c r="DV71" s="1564"/>
      <c r="DW71" s="1564"/>
      <c r="DX71" s="1564"/>
      <c r="DY71" s="1564"/>
      <c r="DZ71" s="1564"/>
      <c r="EA71" s="1564"/>
      <c r="EB71" s="1564"/>
      <c r="EC71" s="1564"/>
      <c r="ED71" s="1564"/>
      <c r="EE71" s="1564"/>
      <c r="EF71" s="1564"/>
      <c r="EG71" s="1564"/>
      <c r="EH71" s="1564"/>
      <c r="EI71" s="1564"/>
      <c r="EJ71" s="1564"/>
      <c r="EK71" s="1564"/>
      <c r="EL71" s="1564"/>
      <c r="EM71" s="1564"/>
      <c r="EN71" s="1564"/>
      <c r="EO71" s="1564"/>
      <c r="EP71" s="1564"/>
      <c r="EQ71" s="1564"/>
      <c r="ER71" s="1564"/>
      <c r="ES71" s="1564"/>
      <c r="ET71" s="1564"/>
      <c r="EU71" s="1564"/>
      <c r="EV71" s="1564"/>
      <c r="EW71" s="1564"/>
      <c r="EX71" s="1564"/>
      <c r="EY71" s="1564"/>
      <c r="EZ71" s="1564"/>
      <c r="FA71" s="1564"/>
      <c r="FB71" s="1564"/>
      <c r="FC71" s="1564"/>
      <c r="FD71" s="1564"/>
      <c r="FE71" s="1564"/>
      <c r="FF71" s="1564"/>
      <c r="FG71" s="1564"/>
      <c r="FH71" s="1564"/>
      <c r="FI71" s="1564"/>
      <c r="FJ71" s="1564"/>
      <c r="FK71" s="1564"/>
      <c r="FL71" s="1564"/>
      <c r="FM71" s="1564"/>
      <c r="FN71" s="1564"/>
      <c r="FO71" s="1564"/>
      <c r="FP71" s="1564"/>
      <c r="FQ71" s="1564"/>
      <c r="FR71" s="1564"/>
      <c r="FS71" s="1564"/>
      <c r="FT71" s="1564"/>
      <c r="FU71" s="1564"/>
      <c r="FV71" s="1564"/>
      <c r="FW71" s="1564"/>
      <c r="FX71" s="1564"/>
      <c r="FY71" s="1564"/>
      <c r="FZ71" s="1564"/>
      <c r="GA71" s="1564"/>
      <c r="GB71" s="1564"/>
      <c r="GC71" s="1564"/>
      <c r="GD71" s="1564"/>
      <c r="GE71" s="1564"/>
      <c r="GF71" s="1564"/>
      <c r="GG71" s="1564"/>
      <c r="GH71" s="1564"/>
      <c r="GI71" s="1564"/>
      <c r="GJ71" s="1564"/>
      <c r="GK71" s="1564"/>
      <c r="GL71" s="1564"/>
      <c r="GM71" s="1564"/>
      <c r="GN71" s="1564"/>
      <c r="GO71" s="1564"/>
      <c r="GP71" s="1564"/>
      <c r="GQ71" s="1564"/>
      <c r="GR71" s="1564"/>
      <c r="GS71" s="1564"/>
      <c r="GT71" s="1564"/>
      <c r="GU71" s="1564"/>
      <c r="GV71" s="1564"/>
      <c r="GW71" s="1564"/>
      <c r="GX71" s="1564"/>
      <c r="GY71" s="1564"/>
      <c r="GZ71" s="1564"/>
      <c r="HA71" s="1564"/>
      <c r="HB71" s="1564"/>
      <c r="HC71" s="1564"/>
      <c r="HD71" s="1564"/>
      <c r="HE71" s="1564"/>
      <c r="HF71" s="1564"/>
      <c r="HG71" s="1564"/>
      <c r="HH71" s="1564"/>
      <c r="HI71" s="1564"/>
      <c r="HJ71" s="1564"/>
      <c r="HK71" s="1564"/>
      <c r="HL71" s="1564"/>
      <c r="HM71" s="1564"/>
      <c r="HN71" s="1564"/>
      <c r="HO71" s="1564"/>
      <c r="HP71" s="1564"/>
      <c r="HQ71" s="1564"/>
      <c r="HR71" s="1564"/>
      <c r="HS71" s="1564"/>
      <c r="HT71" s="1564"/>
      <c r="HU71" s="1564"/>
      <c r="HV71" s="1564"/>
      <c r="HW71" s="1564"/>
      <c r="HX71" s="1564"/>
      <c r="HY71" s="1564"/>
      <c r="HZ71" s="1564"/>
      <c r="IA71" s="1564"/>
      <c r="IB71" s="1564"/>
      <c r="IC71" s="1564"/>
      <c r="ID71" s="1564"/>
      <c r="IE71" s="1564"/>
      <c r="IF71" s="1564"/>
      <c r="IG71" s="1564"/>
      <c r="IH71" s="1564"/>
      <c r="II71" s="1564"/>
      <c r="IJ71" s="1564"/>
      <c r="IK71" s="1564"/>
      <c r="IL71" s="1564"/>
      <c r="IM71" s="1564"/>
      <c r="IN71" s="1564"/>
      <c r="IO71" s="1564"/>
      <c r="IP71" s="1564"/>
      <c r="IQ71" s="1564"/>
      <c r="IR71" s="1564"/>
      <c r="IS71" s="1564"/>
      <c r="IT71" s="1564"/>
      <c r="IU71" s="1564"/>
    </row>
    <row r="72" spans="1:255">
      <c r="A72" s="2175" t="s">
        <v>1736</v>
      </c>
      <c r="B72" s="1560" t="s">
        <v>3026</v>
      </c>
      <c r="C72" s="1560" t="s">
        <v>3027</v>
      </c>
      <c r="D72" s="1560" t="s">
        <v>3028</v>
      </c>
      <c r="E72" s="1547" t="s">
        <v>3029</v>
      </c>
      <c r="F72" s="2218" t="s">
        <v>2353</v>
      </c>
      <c r="G72" s="2222"/>
      <c r="H72" s="1560" t="s">
        <v>2354</v>
      </c>
      <c r="I72" s="1560" t="s">
        <v>2355</v>
      </c>
      <c r="J72" s="1560" t="s">
        <v>2356</v>
      </c>
      <c r="K72" s="1560" t="s">
        <v>2357</v>
      </c>
      <c r="L72" s="1560" t="s">
        <v>2358</v>
      </c>
      <c r="M72" s="1547"/>
      <c r="N72" s="2218" t="s">
        <v>2359</v>
      </c>
      <c r="O72" s="2222"/>
      <c r="P72" s="1560" t="s">
        <v>2360</v>
      </c>
      <c r="Q72" s="1560" t="s">
        <v>181</v>
      </c>
      <c r="R72" s="1560" t="s">
        <v>182</v>
      </c>
      <c r="S72" s="1547"/>
      <c r="T72" s="1564"/>
      <c r="U72" s="1564"/>
      <c r="V72" s="1564"/>
      <c r="W72" s="1564"/>
      <c r="X72" s="1564"/>
      <c r="Y72" s="1564"/>
      <c r="Z72" s="1564"/>
      <c r="AA72" s="1564"/>
      <c r="AB72" s="1564"/>
      <c r="AC72" s="1564"/>
      <c r="AD72" s="1564"/>
      <c r="AE72" s="1564"/>
      <c r="AF72" s="1564"/>
      <c r="AG72" s="1564"/>
      <c r="AH72" s="1564"/>
      <c r="AI72" s="1564"/>
      <c r="AJ72" s="1564"/>
      <c r="AK72" s="1564"/>
      <c r="AL72" s="1564"/>
      <c r="AM72" s="1564"/>
      <c r="AN72" s="1564"/>
      <c r="AO72" s="1564"/>
      <c r="AP72" s="1564"/>
      <c r="AQ72" s="1564"/>
      <c r="AR72" s="1564"/>
      <c r="AS72" s="1564"/>
      <c r="AT72" s="1564"/>
      <c r="AU72" s="1564"/>
      <c r="AV72" s="1564"/>
      <c r="AW72" s="1564"/>
      <c r="AX72" s="1564"/>
      <c r="AY72" s="1564"/>
      <c r="AZ72" s="1564"/>
      <c r="BA72" s="1564"/>
      <c r="BB72" s="1564"/>
      <c r="BC72" s="1564"/>
      <c r="BD72" s="1564"/>
      <c r="BE72" s="1564"/>
      <c r="BF72" s="1564"/>
      <c r="BG72" s="1564"/>
      <c r="BH72" s="1564"/>
      <c r="BI72" s="1564"/>
      <c r="BJ72" s="1564"/>
      <c r="BK72" s="1564"/>
      <c r="BL72" s="1564"/>
      <c r="BM72" s="1564"/>
      <c r="BN72" s="1564"/>
      <c r="BO72" s="1564"/>
      <c r="BP72" s="1564"/>
      <c r="BQ72" s="1564"/>
      <c r="BR72" s="1564"/>
      <c r="BS72" s="1564"/>
      <c r="BT72" s="1564"/>
      <c r="BU72" s="1564"/>
      <c r="BV72" s="1564"/>
      <c r="BW72" s="1564"/>
      <c r="BX72" s="1564"/>
      <c r="BY72" s="1564"/>
      <c r="BZ72" s="1564"/>
      <c r="CA72" s="1564"/>
      <c r="CB72" s="1564"/>
      <c r="CC72" s="1564"/>
      <c r="CD72" s="1564"/>
      <c r="CE72" s="1564"/>
      <c r="CF72" s="1564"/>
      <c r="CG72" s="1564"/>
      <c r="CH72" s="1564"/>
      <c r="CI72" s="1564"/>
      <c r="CJ72" s="1564"/>
      <c r="CK72" s="1564"/>
      <c r="CL72" s="1564"/>
      <c r="CM72" s="1564"/>
      <c r="CN72" s="1564"/>
      <c r="CO72" s="1564"/>
      <c r="CP72" s="1564"/>
      <c r="CQ72" s="1564"/>
      <c r="CR72" s="1564"/>
      <c r="CS72" s="1564"/>
      <c r="CT72" s="1564"/>
      <c r="CU72" s="1564"/>
      <c r="CV72" s="1564"/>
      <c r="CW72" s="1564"/>
      <c r="CX72" s="1564"/>
      <c r="CY72" s="1564"/>
      <c r="CZ72" s="1564"/>
      <c r="DA72" s="1564"/>
      <c r="DB72" s="1564"/>
      <c r="DC72" s="1564"/>
      <c r="DD72" s="1564"/>
      <c r="DE72" s="1564"/>
      <c r="DF72" s="1564"/>
      <c r="DG72" s="1564"/>
      <c r="DH72" s="1564"/>
      <c r="DI72" s="1564"/>
      <c r="DJ72" s="1564"/>
      <c r="DK72" s="1564"/>
      <c r="DL72" s="1564"/>
      <c r="DM72" s="1564"/>
      <c r="DN72" s="1564"/>
      <c r="DO72" s="1564"/>
      <c r="DP72" s="1564"/>
      <c r="DQ72" s="1564"/>
      <c r="DR72" s="1564"/>
      <c r="DS72" s="1564"/>
      <c r="DT72" s="1564"/>
      <c r="DU72" s="1564"/>
      <c r="DV72" s="1564"/>
      <c r="DW72" s="1564"/>
      <c r="DX72" s="1564"/>
      <c r="DY72" s="1564"/>
      <c r="DZ72" s="1564"/>
      <c r="EA72" s="1564"/>
      <c r="EB72" s="1564"/>
      <c r="EC72" s="1564"/>
      <c r="ED72" s="1564"/>
      <c r="EE72" s="1564"/>
      <c r="EF72" s="1564"/>
      <c r="EG72" s="1564"/>
      <c r="EH72" s="1564"/>
      <c r="EI72" s="1564"/>
      <c r="EJ72" s="1564"/>
      <c r="EK72" s="1564"/>
      <c r="EL72" s="1564"/>
      <c r="EM72" s="1564"/>
      <c r="EN72" s="1564"/>
      <c r="EO72" s="1564"/>
      <c r="EP72" s="1564"/>
      <c r="EQ72" s="1564"/>
      <c r="ER72" s="1564"/>
      <c r="ES72" s="1564"/>
      <c r="ET72" s="1564"/>
      <c r="EU72" s="1564"/>
      <c r="EV72" s="1564"/>
      <c r="EW72" s="1564"/>
      <c r="EX72" s="1564"/>
      <c r="EY72" s="1564"/>
      <c r="EZ72" s="1564"/>
      <c r="FA72" s="1564"/>
      <c r="FB72" s="1564"/>
      <c r="FC72" s="1564"/>
      <c r="FD72" s="1564"/>
      <c r="FE72" s="1564"/>
      <c r="FF72" s="1564"/>
      <c r="FG72" s="1564"/>
      <c r="FH72" s="1564"/>
      <c r="FI72" s="1564"/>
      <c r="FJ72" s="1564"/>
      <c r="FK72" s="1564"/>
      <c r="FL72" s="1564"/>
      <c r="FM72" s="1564"/>
      <c r="FN72" s="1564"/>
      <c r="FO72" s="1564"/>
      <c r="FP72" s="1564"/>
      <c r="FQ72" s="1564"/>
      <c r="FR72" s="1564"/>
      <c r="FS72" s="1564"/>
      <c r="FT72" s="1564"/>
      <c r="FU72" s="1564"/>
      <c r="FV72" s="1564"/>
      <c r="FW72" s="1564"/>
      <c r="FX72" s="1564"/>
      <c r="FY72" s="1564"/>
      <c r="FZ72" s="1564"/>
      <c r="GA72" s="1564"/>
      <c r="GB72" s="1564"/>
      <c r="GC72" s="1564"/>
      <c r="GD72" s="1564"/>
      <c r="GE72" s="1564"/>
      <c r="GF72" s="1564"/>
      <c r="GG72" s="1564"/>
      <c r="GH72" s="1564"/>
      <c r="GI72" s="1564"/>
      <c r="GJ72" s="1564"/>
      <c r="GK72" s="1564"/>
      <c r="GL72" s="1564"/>
      <c r="GM72" s="1564"/>
      <c r="GN72" s="1564"/>
      <c r="GO72" s="1564"/>
      <c r="GP72" s="1564"/>
      <c r="GQ72" s="1564"/>
      <c r="GR72" s="1564"/>
      <c r="GS72" s="1564"/>
      <c r="GT72" s="1564"/>
      <c r="GU72" s="1564"/>
      <c r="GV72" s="1564"/>
      <c r="GW72" s="1564"/>
      <c r="GX72" s="1564"/>
      <c r="GY72" s="1564"/>
      <c r="GZ72" s="1564"/>
      <c r="HA72" s="1564"/>
      <c r="HB72" s="1564"/>
      <c r="HC72" s="1564"/>
      <c r="HD72" s="1564"/>
      <c r="HE72" s="1564"/>
      <c r="HF72" s="1564"/>
      <c r="HG72" s="1564"/>
      <c r="HH72" s="1564"/>
      <c r="HI72" s="1564"/>
      <c r="HJ72" s="1564"/>
      <c r="HK72" s="1564"/>
      <c r="HL72" s="1564"/>
      <c r="HM72" s="1564"/>
      <c r="HN72" s="1564"/>
      <c r="HO72" s="1564"/>
      <c r="HP72" s="1564"/>
      <c r="HQ72" s="1564"/>
      <c r="HR72" s="1564"/>
      <c r="HS72" s="1564"/>
      <c r="HT72" s="1564"/>
      <c r="HU72" s="1564"/>
      <c r="HV72" s="1564"/>
      <c r="HW72" s="1564"/>
      <c r="HX72" s="1564"/>
      <c r="HY72" s="1564"/>
      <c r="HZ72" s="1564"/>
      <c r="IA72" s="1564"/>
      <c r="IB72" s="1564"/>
      <c r="IC72" s="1564"/>
      <c r="ID72" s="1564"/>
      <c r="IE72" s="1564"/>
      <c r="IF72" s="1564"/>
      <c r="IG72" s="1564"/>
      <c r="IH72" s="1564"/>
      <c r="II72" s="1564"/>
      <c r="IJ72" s="1564"/>
      <c r="IK72" s="1564"/>
      <c r="IL72" s="1564"/>
      <c r="IM72" s="1564"/>
      <c r="IN72" s="1564"/>
      <c r="IO72" s="1564"/>
      <c r="IP72" s="1564"/>
      <c r="IQ72" s="1564"/>
      <c r="IR72" s="1564"/>
      <c r="IS72" s="1564"/>
      <c r="IT72" s="1564"/>
      <c r="IU72" s="1564"/>
    </row>
    <row r="73" spans="1:255">
      <c r="A73" s="2175" t="s">
        <v>1402</v>
      </c>
      <c r="B73" s="1546"/>
      <c r="C73" s="1546"/>
      <c r="D73" s="1546"/>
      <c r="E73" s="1900"/>
      <c r="F73" s="1545"/>
      <c r="G73" s="1546"/>
      <c r="H73" s="1546"/>
      <c r="I73" s="1546"/>
      <c r="J73" s="1546"/>
      <c r="K73" s="1873"/>
      <c r="L73" s="1873"/>
      <c r="M73" s="1911" t="s">
        <v>1402</v>
      </c>
      <c r="N73" s="1545"/>
      <c r="O73" s="1858"/>
      <c r="P73" s="1858"/>
      <c r="Q73" s="1858"/>
      <c r="R73" s="1858">
        <f t="shared" ref="R73:R136" si="1">SUM(O73:Q73)</f>
        <v>0</v>
      </c>
      <c r="S73" s="1911" t="s">
        <v>1402</v>
      </c>
      <c r="T73" s="1564"/>
      <c r="U73" s="1564"/>
      <c r="V73" s="1564"/>
      <c r="W73" s="1564"/>
      <c r="X73" s="1564"/>
      <c r="Y73" s="1564"/>
      <c r="Z73" s="1564"/>
      <c r="AA73" s="1564"/>
      <c r="AB73" s="1564"/>
      <c r="AC73" s="1564"/>
      <c r="AD73" s="1564"/>
      <c r="AE73" s="1564"/>
      <c r="AF73" s="1564"/>
      <c r="AG73" s="1564"/>
      <c r="AH73" s="1564"/>
      <c r="AI73" s="1564"/>
      <c r="AJ73" s="1564"/>
      <c r="AK73" s="1564"/>
      <c r="AL73" s="1564"/>
      <c r="AM73" s="1564"/>
      <c r="AN73" s="1564"/>
      <c r="AO73" s="1564"/>
      <c r="AP73" s="1564"/>
      <c r="AQ73" s="1564"/>
      <c r="AR73" s="1564"/>
      <c r="AS73" s="1564"/>
      <c r="AT73" s="1564"/>
      <c r="AU73" s="1564"/>
      <c r="AV73" s="1564"/>
      <c r="AW73" s="1564"/>
      <c r="AX73" s="1564"/>
      <c r="AY73" s="1564"/>
      <c r="AZ73" s="1564"/>
      <c r="BA73" s="1564"/>
      <c r="BB73" s="1564"/>
      <c r="BC73" s="1564"/>
      <c r="BD73" s="1564"/>
      <c r="BE73" s="1564"/>
      <c r="BF73" s="1564"/>
      <c r="BG73" s="1564"/>
      <c r="BH73" s="1564"/>
      <c r="BI73" s="1564"/>
      <c r="BJ73" s="1564"/>
      <c r="BK73" s="1564"/>
      <c r="BL73" s="1564"/>
      <c r="BM73" s="1564"/>
      <c r="BN73" s="1564"/>
      <c r="BO73" s="1564"/>
      <c r="BP73" s="1564"/>
      <c r="BQ73" s="1564"/>
      <c r="BR73" s="1564"/>
      <c r="BS73" s="1564"/>
      <c r="BT73" s="1564"/>
      <c r="BU73" s="1564"/>
      <c r="BV73" s="1564"/>
      <c r="BW73" s="1564"/>
      <c r="BX73" s="1564"/>
      <c r="BY73" s="1564"/>
      <c r="BZ73" s="1564"/>
      <c r="CA73" s="1564"/>
      <c r="CB73" s="1564"/>
      <c r="CC73" s="1564"/>
      <c r="CD73" s="1564"/>
      <c r="CE73" s="1564"/>
      <c r="CF73" s="1564"/>
      <c r="CG73" s="1564"/>
      <c r="CH73" s="1564"/>
      <c r="CI73" s="1564"/>
      <c r="CJ73" s="1564"/>
      <c r="CK73" s="1564"/>
      <c r="CL73" s="1564"/>
      <c r="CM73" s="1564"/>
      <c r="CN73" s="1564"/>
      <c r="CO73" s="1564"/>
      <c r="CP73" s="1564"/>
      <c r="CQ73" s="1564"/>
      <c r="CR73" s="1564"/>
      <c r="CS73" s="1564"/>
      <c r="CT73" s="1564"/>
      <c r="CU73" s="1564"/>
      <c r="CV73" s="1564"/>
      <c r="CW73" s="1564"/>
      <c r="CX73" s="1564"/>
      <c r="CY73" s="1564"/>
      <c r="CZ73" s="1564"/>
      <c r="DA73" s="1564"/>
      <c r="DB73" s="1564"/>
      <c r="DC73" s="1564"/>
      <c r="DD73" s="1564"/>
      <c r="DE73" s="1564"/>
      <c r="DF73" s="1564"/>
      <c r="DG73" s="1564"/>
      <c r="DH73" s="1564"/>
      <c r="DI73" s="1564"/>
      <c r="DJ73" s="1564"/>
      <c r="DK73" s="1564"/>
      <c r="DL73" s="1564"/>
      <c r="DM73" s="1564"/>
      <c r="DN73" s="1564"/>
      <c r="DO73" s="1564"/>
      <c r="DP73" s="1564"/>
      <c r="DQ73" s="1564"/>
      <c r="DR73" s="1564"/>
      <c r="DS73" s="1564"/>
      <c r="DT73" s="1564"/>
      <c r="DU73" s="1564"/>
      <c r="DV73" s="1564"/>
      <c r="DW73" s="1564"/>
      <c r="DX73" s="1564"/>
      <c r="DY73" s="1564"/>
      <c r="DZ73" s="1564"/>
      <c r="EA73" s="1564"/>
      <c r="EB73" s="1564"/>
      <c r="EC73" s="1564"/>
      <c r="ED73" s="1564"/>
      <c r="EE73" s="1564"/>
      <c r="EF73" s="1564"/>
      <c r="EG73" s="1564"/>
      <c r="EH73" s="1564"/>
      <c r="EI73" s="1564"/>
      <c r="EJ73" s="1564"/>
      <c r="EK73" s="1564"/>
      <c r="EL73" s="1564"/>
      <c r="EM73" s="1564"/>
      <c r="EN73" s="1564"/>
      <c r="EO73" s="1564"/>
      <c r="EP73" s="1564"/>
      <c r="EQ73" s="1564"/>
      <c r="ER73" s="1564"/>
      <c r="ES73" s="1564"/>
      <c r="ET73" s="1564"/>
      <c r="EU73" s="1564"/>
      <c r="EV73" s="1564"/>
      <c r="EW73" s="1564"/>
      <c r="EX73" s="1564"/>
      <c r="EY73" s="1564"/>
      <c r="EZ73" s="1564"/>
      <c r="FA73" s="1564"/>
      <c r="FB73" s="1564"/>
      <c r="FC73" s="1564"/>
      <c r="FD73" s="1564"/>
      <c r="FE73" s="1564"/>
      <c r="FF73" s="1564"/>
      <c r="FG73" s="1564"/>
      <c r="FH73" s="1564"/>
      <c r="FI73" s="1564"/>
      <c r="FJ73" s="1564"/>
      <c r="FK73" s="1564"/>
      <c r="FL73" s="1564"/>
      <c r="FM73" s="1564"/>
      <c r="FN73" s="1564"/>
      <c r="FO73" s="1564"/>
      <c r="FP73" s="1564"/>
      <c r="FQ73" s="1564"/>
      <c r="FR73" s="1564"/>
      <c r="FS73" s="1564"/>
      <c r="FT73" s="1564"/>
      <c r="FU73" s="1564"/>
      <c r="FV73" s="1564"/>
      <c r="FW73" s="1564"/>
      <c r="FX73" s="1564"/>
      <c r="FY73" s="1564"/>
      <c r="FZ73" s="1564"/>
      <c r="GA73" s="1564"/>
      <c r="GB73" s="1564"/>
      <c r="GC73" s="1564"/>
      <c r="GD73" s="1564"/>
      <c r="GE73" s="1564"/>
      <c r="GF73" s="1564"/>
      <c r="GG73" s="1564"/>
      <c r="GH73" s="1564"/>
      <c r="GI73" s="1564"/>
      <c r="GJ73" s="1564"/>
      <c r="GK73" s="1564"/>
      <c r="GL73" s="1564"/>
      <c r="GM73" s="1564"/>
      <c r="GN73" s="1564"/>
      <c r="GO73" s="1564"/>
      <c r="GP73" s="1564"/>
      <c r="GQ73" s="1564"/>
      <c r="GR73" s="1564"/>
      <c r="GS73" s="1564"/>
      <c r="GT73" s="1564"/>
      <c r="GU73" s="1564"/>
      <c r="GV73" s="1564"/>
      <c r="GW73" s="1564"/>
      <c r="GX73" s="1564"/>
      <c r="GY73" s="1564"/>
      <c r="GZ73" s="1564"/>
      <c r="HA73" s="1564"/>
      <c r="HB73" s="1564"/>
      <c r="HC73" s="1564"/>
      <c r="HD73" s="1564"/>
      <c r="HE73" s="1564"/>
      <c r="HF73" s="1564"/>
      <c r="HG73" s="1564"/>
      <c r="HH73" s="1564"/>
      <c r="HI73" s="1564"/>
      <c r="HJ73" s="1564"/>
      <c r="HK73" s="1564"/>
      <c r="HL73" s="1564"/>
      <c r="HM73" s="1564"/>
      <c r="HN73" s="1564"/>
      <c r="HO73" s="1564"/>
      <c r="HP73" s="1564"/>
      <c r="HQ73" s="1564"/>
      <c r="HR73" s="1564"/>
      <c r="HS73" s="1564"/>
      <c r="HT73" s="1564"/>
      <c r="HU73" s="1564"/>
      <c r="HV73" s="1564"/>
      <c r="HW73" s="1564"/>
      <c r="HX73" s="1564"/>
      <c r="HY73" s="1564"/>
      <c r="HZ73" s="1564"/>
      <c r="IA73" s="1564"/>
      <c r="IB73" s="1564"/>
      <c r="IC73" s="1564"/>
      <c r="ID73" s="1564"/>
      <c r="IE73" s="1564"/>
      <c r="IF73" s="1564"/>
      <c r="IG73" s="1564"/>
      <c r="IH73" s="1564"/>
      <c r="II73" s="1564"/>
      <c r="IJ73" s="1564"/>
      <c r="IK73" s="1564"/>
      <c r="IL73" s="1564"/>
      <c r="IM73" s="1564"/>
      <c r="IN73" s="1564"/>
      <c r="IO73" s="1564"/>
      <c r="IP73" s="1564"/>
      <c r="IQ73" s="1564"/>
      <c r="IR73" s="1564"/>
      <c r="IS73" s="1564"/>
      <c r="IT73" s="1564"/>
      <c r="IU73" s="1564"/>
    </row>
    <row r="74" spans="1:255">
      <c r="A74" s="2175" t="s">
        <v>1403</v>
      </c>
      <c r="B74" s="1546"/>
      <c r="C74" s="1546"/>
      <c r="D74" s="1546"/>
      <c r="E74" s="1900"/>
      <c r="F74" s="1545"/>
      <c r="G74" s="1546"/>
      <c r="H74" s="1546"/>
      <c r="I74" s="1546"/>
      <c r="J74" s="1546"/>
      <c r="K74" s="1873"/>
      <c r="L74" s="1873"/>
      <c r="M74" s="1911" t="s">
        <v>1403</v>
      </c>
      <c r="N74" s="1545" t="s">
        <v>1793</v>
      </c>
      <c r="O74" s="1873"/>
      <c r="P74" s="1873"/>
      <c r="Q74" s="1873"/>
      <c r="R74" s="1873">
        <f t="shared" si="1"/>
        <v>0</v>
      </c>
      <c r="S74" s="1911" t="s">
        <v>1403</v>
      </c>
      <c r="T74" s="1564"/>
      <c r="U74" s="1564"/>
      <c r="V74" s="1564"/>
      <c r="W74" s="1564"/>
      <c r="X74" s="1564"/>
      <c r="Y74" s="1564"/>
      <c r="Z74" s="1564"/>
      <c r="AA74" s="1564"/>
      <c r="AB74" s="1564"/>
      <c r="AC74" s="1564"/>
      <c r="AD74" s="1564"/>
      <c r="AE74" s="1564"/>
      <c r="AF74" s="1564"/>
      <c r="AG74" s="1564"/>
      <c r="AH74" s="1564"/>
      <c r="AI74" s="1564"/>
      <c r="AJ74" s="1564"/>
      <c r="AK74" s="1564"/>
      <c r="AL74" s="1564"/>
      <c r="AM74" s="1564"/>
      <c r="AN74" s="1564"/>
      <c r="AO74" s="1564"/>
      <c r="AP74" s="1564"/>
      <c r="AQ74" s="1564"/>
      <c r="AR74" s="1564"/>
      <c r="AS74" s="1564"/>
      <c r="AT74" s="1564"/>
      <c r="AU74" s="1564"/>
      <c r="AV74" s="1564"/>
      <c r="AW74" s="1564"/>
      <c r="AX74" s="1564"/>
      <c r="AY74" s="1564"/>
      <c r="AZ74" s="1564"/>
      <c r="BA74" s="1564"/>
      <c r="BB74" s="1564"/>
      <c r="BC74" s="1564"/>
      <c r="BD74" s="1564"/>
      <c r="BE74" s="1564"/>
      <c r="BF74" s="1564"/>
      <c r="BG74" s="1564"/>
      <c r="BH74" s="1564"/>
      <c r="BI74" s="1564"/>
      <c r="BJ74" s="1564"/>
      <c r="BK74" s="1564"/>
      <c r="BL74" s="1564"/>
      <c r="BM74" s="1564"/>
      <c r="BN74" s="1564"/>
      <c r="BO74" s="1564"/>
      <c r="BP74" s="1564"/>
      <c r="BQ74" s="1564"/>
      <c r="BR74" s="1564"/>
      <c r="BS74" s="1564"/>
      <c r="BT74" s="1564"/>
      <c r="BU74" s="1564"/>
      <c r="BV74" s="1564"/>
      <c r="BW74" s="1564"/>
      <c r="BX74" s="1564"/>
      <c r="BY74" s="1564"/>
      <c r="BZ74" s="1564"/>
      <c r="CA74" s="1564"/>
      <c r="CB74" s="1564"/>
      <c r="CC74" s="1564"/>
      <c r="CD74" s="1564"/>
      <c r="CE74" s="1564"/>
      <c r="CF74" s="1564"/>
      <c r="CG74" s="1564"/>
      <c r="CH74" s="1564"/>
      <c r="CI74" s="1564"/>
      <c r="CJ74" s="1564"/>
      <c r="CK74" s="1564"/>
      <c r="CL74" s="1564"/>
      <c r="CM74" s="1564"/>
      <c r="CN74" s="1564"/>
      <c r="CO74" s="1564"/>
      <c r="CP74" s="1564"/>
      <c r="CQ74" s="1564"/>
      <c r="CR74" s="1564"/>
      <c r="CS74" s="1564"/>
      <c r="CT74" s="1564"/>
      <c r="CU74" s="1564"/>
      <c r="CV74" s="1564"/>
      <c r="CW74" s="1564"/>
      <c r="CX74" s="1564"/>
      <c r="CY74" s="1564"/>
      <c r="CZ74" s="1564"/>
      <c r="DA74" s="1564"/>
      <c r="DB74" s="1564"/>
      <c r="DC74" s="1564"/>
      <c r="DD74" s="1564"/>
      <c r="DE74" s="1564"/>
      <c r="DF74" s="1564"/>
      <c r="DG74" s="1564"/>
      <c r="DH74" s="1564"/>
      <c r="DI74" s="1564"/>
      <c r="DJ74" s="1564"/>
      <c r="DK74" s="1564"/>
      <c r="DL74" s="1564"/>
      <c r="DM74" s="1564"/>
      <c r="DN74" s="1564"/>
      <c r="DO74" s="1564"/>
      <c r="DP74" s="1564"/>
      <c r="DQ74" s="1564"/>
      <c r="DR74" s="1564"/>
      <c r="DS74" s="1564"/>
      <c r="DT74" s="1564"/>
      <c r="DU74" s="1564"/>
      <c r="DV74" s="1564"/>
      <c r="DW74" s="1564"/>
      <c r="DX74" s="1564"/>
      <c r="DY74" s="1564"/>
      <c r="DZ74" s="1564"/>
      <c r="EA74" s="1564"/>
      <c r="EB74" s="1564"/>
      <c r="EC74" s="1564"/>
      <c r="ED74" s="1564"/>
      <c r="EE74" s="1564"/>
      <c r="EF74" s="1564"/>
      <c r="EG74" s="1564"/>
      <c r="EH74" s="1564"/>
      <c r="EI74" s="1564"/>
      <c r="EJ74" s="1564"/>
      <c r="EK74" s="1564"/>
      <c r="EL74" s="1564"/>
      <c r="EM74" s="1564"/>
      <c r="EN74" s="1564"/>
      <c r="EO74" s="1564"/>
      <c r="EP74" s="1564"/>
      <c r="EQ74" s="1564"/>
      <c r="ER74" s="1564"/>
      <c r="ES74" s="1564"/>
      <c r="ET74" s="1564"/>
      <c r="EU74" s="1564"/>
      <c r="EV74" s="1564"/>
      <c r="EW74" s="1564"/>
      <c r="EX74" s="1564"/>
      <c r="EY74" s="1564"/>
      <c r="EZ74" s="1564"/>
      <c r="FA74" s="1564"/>
      <c r="FB74" s="1564"/>
      <c r="FC74" s="1564"/>
      <c r="FD74" s="1564"/>
      <c r="FE74" s="1564"/>
      <c r="FF74" s="1564"/>
      <c r="FG74" s="1564"/>
      <c r="FH74" s="1564"/>
      <c r="FI74" s="1564"/>
      <c r="FJ74" s="1564"/>
      <c r="FK74" s="1564"/>
      <c r="FL74" s="1564"/>
      <c r="FM74" s="1564"/>
      <c r="FN74" s="1564"/>
      <c r="FO74" s="1564"/>
      <c r="FP74" s="1564"/>
      <c r="FQ74" s="1564"/>
      <c r="FR74" s="1564"/>
      <c r="FS74" s="1564"/>
      <c r="FT74" s="1564"/>
      <c r="FU74" s="1564"/>
      <c r="FV74" s="1564"/>
      <c r="FW74" s="1564"/>
      <c r="FX74" s="1564"/>
      <c r="FY74" s="1564"/>
      <c r="FZ74" s="1564"/>
      <c r="GA74" s="1564"/>
      <c r="GB74" s="1564"/>
      <c r="GC74" s="1564"/>
      <c r="GD74" s="1564"/>
      <c r="GE74" s="1564"/>
      <c r="GF74" s="1564"/>
      <c r="GG74" s="1564"/>
      <c r="GH74" s="1564"/>
      <c r="GI74" s="1564"/>
      <c r="GJ74" s="1564"/>
      <c r="GK74" s="1564"/>
      <c r="GL74" s="1564"/>
      <c r="GM74" s="1564"/>
      <c r="GN74" s="1564"/>
      <c r="GO74" s="1564"/>
      <c r="GP74" s="1564"/>
      <c r="GQ74" s="1564"/>
      <c r="GR74" s="1564"/>
      <c r="GS74" s="1564"/>
      <c r="GT74" s="1564"/>
      <c r="GU74" s="1564"/>
      <c r="GV74" s="1564"/>
      <c r="GW74" s="1564"/>
      <c r="GX74" s="1564"/>
      <c r="GY74" s="1564"/>
      <c r="GZ74" s="1564"/>
      <c r="HA74" s="1564"/>
      <c r="HB74" s="1564"/>
      <c r="HC74" s="1564"/>
      <c r="HD74" s="1564"/>
      <c r="HE74" s="1564"/>
      <c r="HF74" s="1564"/>
      <c r="HG74" s="1564"/>
      <c r="HH74" s="1564"/>
      <c r="HI74" s="1564"/>
      <c r="HJ74" s="1564"/>
      <c r="HK74" s="1564"/>
      <c r="HL74" s="1564"/>
      <c r="HM74" s="1564"/>
      <c r="HN74" s="1564"/>
      <c r="HO74" s="1564"/>
      <c r="HP74" s="1564"/>
      <c r="HQ74" s="1564"/>
      <c r="HR74" s="1564"/>
      <c r="HS74" s="1564"/>
      <c r="HT74" s="1564"/>
      <c r="HU74" s="1564"/>
      <c r="HV74" s="1564"/>
      <c r="HW74" s="1564"/>
      <c r="HX74" s="1564"/>
      <c r="HY74" s="1564"/>
      <c r="HZ74" s="1564"/>
      <c r="IA74" s="1564"/>
      <c r="IB74" s="1564"/>
      <c r="IC74" s="1564"/>
      <c r="ID74" s="1564"/>
      <c r="IE74" s="1564"/>
      <c r="IF74" s="1564"/>
      <c r="IG74" s="1564"/>
      <c r="IH74" s="1564"/>
      <c r="II74" s="1564"/>
      <c r="IJ74" s="1564"/>
      <c r="IK74" s="1564"/>
      <c r="IL74" s="1564"/>
      <c r="IM74" s="1564"/>
      <c r="IN74" s="1564"/>
      <c r="IO74" s="1564"/>
      <c r="IP74" s="1564"/>
      <c r="IQ74" s="1564"/>
      <c r="IR74" s="1564"/>
      <c r="IS74" s="1564"/>
      <c r="IT74" s="1564"/>
      <c r="IU74" s="1564"/>
    </row>
    <row r="75" spans="1:255">
      <c r="A75" s="2175" t="s">
        <v>1404</v>
      </c>
      <c r="B75" s="1546"/>
      <c r="C75" s="1546"/>
      <c r="D75" s="1546"/>
      <c r="E75" s="1900"/>
      <c r="F75" s="1545"/>
      <c r="G75" s="1546"/>
      <c r="H75" s="1546"/>
      <c r="I75" s="1546"/>
      <c r="J75" s="1546"/>
      <c r="K75" s="1873"/>
      <c r="L75" s="1873"/>
      <c r="M75" s="1911" t="s">
        <v>1404</v>
      </c>
      <c r="N75" s="1545"/>
      <c r="O75" s="1873"/>
      <c r="P75" s="1873"/>
      <c r="Q75" s="1873"/>
      <c r="R75" s="1873">
        <f t="shared" si="1"/>
        <v>0</v>
      </c>
      <c r="S75" s="1911" t="s">
        <v>1404</v>
      </c>
      <c r="T75" s="1564"/>
      <c r="U75" s="1564"/>
      <c r="V75" s="1564"/>
      <c r="W75" s="1564"/>
      <c r="X75" s="1564"/>
      <c r="Y75" s="1564"/>
      <c r="Z75" s="1564"/>
      <c r="AA75" s="1564"/>
      <c r="AB75" s="1564"/>
      <c r="AC75" s="1564"/>
      <c r="AD75" s="1564"/>
      <c r="AE75" s="1564"/>
      <c r="AF75" s="1564"/>
      <c r="AG75" s="1564"/>
      <c r="AH75" s="1564"/>
      <c r="AI75" s="1564"/>
      <c r="AJ75" s="1564"/>
      <c r="AK75" s="1564"/>
      <c r="AL75" s="1564"/>
      <c r="AM75" s="1564"/>
      <c r="AN75" s="1564"/>
      <c r="AO75" s="1564"/>
      <c r="AP75" s="1564"/>
      <c r="AQ75" s="1564"/>
      <c r="AR75" s="1564"/>
      <c r="AS75" s="1564"/>
      <c r="AT75" s="1564"/>
      <c r="AU75" s="1564"/>
      <c r="AV75" s="1564"/>
      <c r="AW75" s="1564"/>
      <c r="AX75" s="1564"/>
      <c r="AY75" s="1564"/>
      <c r="AZ75" s="1564"/>
      <c r="BA75" s="1564"/>
      <c r="BB75" s="1564"/>
      <c r="BC75" s="1564"/>
      <c r="BD75" s="1564"/>
      <c r="BE75" s="1564"/>
      <c r="BF75" s="1564"/>
      <c r="BG75" s="1564"/>
      <c r="BH75" s="1564"/>
      <c r="BI75" s="1564"/>
      <c r="BJ75" s="1564"/>
      <c r="BK75" s="1564"/>
      <c r="BL75" s="1564"/>
      <c r="BM75" s="1564"/>
      <c r="BN75" s="1564"/>
      <c r="BO75" s="1564"/>
      <c r="BP75" s="1564"/>
      <c r="BQ75" s="1564"/>
      <c r="BR75" s="1564"/>
      <c r="BS75" s="1564"/>
      <c r="BT75" s="1564"/>
      <c r="BU75" s="1564"/>
      <c r="BV75" s="1564"/>
      <c r="BW75" s="1564"/>
      <c r="BX75" s="1564"/>
      <c r="BY75" s="1564"/>
      <c r="BZ75" s="1564"/>
      <c r="CA75" s="1564"/>
      <c r="CB75" s="1564"/>
      <c r="CC75" s="1564"/>
      <c r="CD75" s="1564"/>
      <c r="CE75" s="1564"/>
      <c r="CF75" s="1564"/>
      <c r="CG75" s="1564"/>
      <c r="CH75" s="1564"/>
      <c r="CI75" s="1564"/>
      <c r="CJ75" s="1564"/>
      <c r="CK75" s="1564"/>
      <c r="CL75" s="1564"/>
      <c r="CM75" s="1564"/>
      <c r="CN75" s="1564"/>
      <c r="CO75" s="1564"/>
      <c r="CP75" s="1564"/>
      <c r="CQ75" s="1564"/>
      <c r="CR75" s="1564"/>
      <c r="CS75" s="1564"/>
      <c r="CT75" s="1564"/>
      <c r="CU75" s="1564"/>
      <c r="CV75" s="1564"/>
      <c r="CW75" s="1564"/>
      <c r="CX75" s="1564"/>
      <c r="CY75" s="1564"/>
      <c r="CZ75" s="1564"/>
      <c r="DA75" s="1564"/>
      <c r="DB75" s="1564"/>
      <c r="DC75" s="1564"/>
      <c r="DD75" s="1564"/>
      <c r="DE75" s="1564"/>
      <c r="DF75" s="1564"/>
      <c r="DG75" s="1564"/>
      <c r="DH75" s="1564"/>
      <c r="DI75" s="1564"/>
      <c r="DJ75" s="1564"/>
      <c r="DK75" s="1564"/>
      <c r="DL75" s="1564"/>
      <c r="DM75" s="1564"/>
      <c r="DN75" s="1564"/>
      <c r="DO75" s="1564"/>
      <c r="DP75" s="1564"/>
      <c r="DQ75" s="1564"/>
      <c r="DR75" s="1564"/>
      <c r="DS75" s="1564"/>
      <c r="DT75" s="1564"/>
      <c r="DU75" s="1564"/>
      <c r="DV75" s="1564"/>
      <c r="DW75" s="1564"/>
      <c r="DX75" s="1564"/>
      <c r="DY75" s="1564"/>
      <c r="DZ75" s="1564"/>
      <c r="EA75" s="1564"/>
      <c r="EB75" s="1564"/>
      <c r="EC75" s="1564"/>
      <c r="ED75" s="1564"/>
      <c r="EE75" s="1564"/>
      <c r="EF75" s="1564"/>
      <c r="EG75" s="1564"/>
      <c r="EH75" s="1564"/>
      <c r="EI75" s="1564"/>
      <c r="EJ75" s="1564"/>
      <c r="EK75" s="1564"/>
      <c r="EL75" s="1564"/>
      <c r="EM75" s="1564"/>
      <c r="EN75" s="1564"/>
      <c r="EO75" s="1564"/>
      <c r="EP75" s="1564"/>
      <c r="EQ75" s="1564"/>
      <c r="ER75" s="1564"/>
      <c r="ES75" s="1564"/>
      <c r="ET75" s="1564"/>
      <c r="EU75" s="1564"/>
      <c r="EV75" s="1564"/>
      <c r="EW75" s="1564"/>
      <c r="EX75" s="1564"/>
      <c r="EY75" s="1564"/>
      <c r="EZ75" s="1564"/>
      <c r="FA75" s="1564"/>
      <c r="FB75" s="1564"/>
      <c r="FC75" s="1564"/>
      <c r="FD75" s="1564"/>
      <c r="FE75" s="1564"/>
      <c r="FF75" s="1564"/>
      <c r="FG75" s="1564"/>
      <c r="FH75" s="1564"/>
      <c r="FI75" s="1564"/>
      <c r="FJ75" s="1564"/>
      <c r="FK75" s="1564"/>
      <c r="FL75" s="1564"/>
      <c r="FM75" s="1564"/>
      <c r="FN75" s="1564"/>
      <c r="FO75" s="1564"/>
      <c r="FP75" s="1564"/>
      <c r="FQ75" s="1564"/>
      <c r="FR75" s="1564"/>
      <c r="FS75" s="1564"/>
      <c r="FT75" s="1564"/>
      <c r="FU75" s="1564"/>
      <c r="FV75" s="1564"/>
      <c r="FW75" s="1564"/>
      <c r="FX75" s="1564"/>
      <c r="FY75" s="1564"/>
      <c r="FZ75" s="1564"/>
      <c r="GA75" s="1564"/>
      <c r="GB75" s="1564"/>
      <c r="GC75" s="1564"/>
      <c r="GD75" s="1564"/>
      <c r="GE75" s="1564"/>
      <c r="GF75" s="1564"/>
      <c r="GG75" s="1564"/>
      <c r="GH75" s="1564"/>
      <c r="GI75" s="1564"/>
      <c r="GJ75" s="1564"/>
      <c r="GK75" s="1564"/>
      <c r="GL75" s="1564"/>
      <c r="GM75" s="1564"/>
      <c r="GN75" s="1564"/>
      <c r="GO75" s="1564"/>
      <c r="GP75" s="1564"/>
      <c r="GQ75" s="1564"/>
      <c r="GR75" s="1564"/>
      <c r="GS75" s="1564"/>
      <c r="GT75" s="1564"/>
      <c r="GU75" s="1564"/>
      <c r="GV75" s="1564"/>
      <c r="GW75" s="1564"/>
      <c r="GX75" s="1564"/>
      <c r="GY75" s="1564"/>
      <c r="GZ75" s="1564"/>
      <c r="HA75" s="1564"/>
      <c r="HB75" s="1564"/>
      <c r="HC75" s="1564"/>
      <c r="HD75" s="1564"/>
      <c r="HE75" s="1564"/>
      <c r="HF75" s="1564"/>
      <c r="HG75" s="1564"/>
      <c r="HH75" s="1564"/>
      <c r="HI75" s="1564"/>
      <c r="HJ75" s="1564"/>
      <c r="HK75" s="1564"/>
      <c r="HL75" s="1564"/>
      <c r="HM75" s="1564"/>
      <c r="HN75" s="1564"/>
      <c r="HO75" s="1564"/>
      <c r="HP75" s="1564"/>
      <c r="HQ75" s="1564"/>
      <c r="HR75" s="1564"/>
      <c r="HS75" s="1564"/>
      <c r="HT75" s="1564"/>
      <c r="HU75" s="1564"/>
      <c r="HV75" s="1564"/>
      <c r="HW75" s="1564"/>
      <c r="HX75" s="1564"/>
      <c r="HY75" s="1564"/>
      <c r="HZ75" s="1564"/>
      <c r="IA75" s="1564"/>
      <c r="IB75" s="1564"/>
      <c r="IC75" s="1564"/>
      <c r="ID75" s="1564"/>
      <c r="IE75" s="1564"/>
      <c r="IF75" s="1564"/>
      <c r="IG75" s="1564"/>
      <c r="IH75" s="1564"/>
      <c r="II75" s="1564"/>
      <c r="IJ75" s="1564"/>
      <c r="IK75" s="1564"/>
      <c r="IL75" s="1564"/>
      <c r="IM75" s="1564"/>
      <c r="IN75" s="1564"/>
      <c r="IO75" s="1564"/>
      <c r="IP75" s="1564"/>
      <c r="IQ75" s="1564"/>
      <c r="IR75" s="1564"/>
      <c r="IS75" s="1564"/>
      <c r="IT75" s="1564"/>
      <c r="IU75" s="1564"/>
    </row>
    <row r="76" spans="1:255">
      <c r="A76" s="2175" t="s">
        <v>1405</v>
      </c>
      <c r="B76" s="1546"/>
      <c r="C76" s="1546"/>
      <c r="D76" s="1546"/>
      <c r="E76" s="1900"/>
      <c r="F76" s="1545"/>
      <c r="G76" s="1546"/>
      <c r="H76" s="1546"/>
      <c r="I76" s="1546"/>
      <c r="J76" s="1546"/>
      <c r="K76" s="1873"/>
      <c r="L76" s="1873"/>
      <c r="M76" s="1911" t="s">
        <v>1405</v>
      </c>
      <c r="N76" s="1545"/>
      <c r="O76" s="1873"/>
      <c r="P76" s="1873"/>
      <c r="Q76" s="1873"/>
      <c r="R76" s="1873">
        <f t="shared" si="1"/>
        <v>0</v>
      </c>
      <c r="S76" s="1911" t="s">
        <v>1405</v>
      </c>
      <c r="T76" s="1564"/>
      <c r="U76" s="1564"/>
      <c r="V76" s="1564"/>
      <c r="W76" s="1564"/>
      <c r="X76" s="1564"/>
      <c r="Y76" s="1564"/>
      <c r="Z76" s="1564"/>
      <c r="AA76" s="1564"/>
      <c r="AB76" s="1564"/>
      <c r="AC76" s="1564"/>
      <c r="AD76" s="1564"/>
      <c r="AE76" s="1564"/>
      <c r="AF76" s="1564"/>
      <c r="AG76" s="1564"/>
      <c r="AH76" s="1564"/>
      <c r="AI76" s="1564"/>
      <c r="AJ76" s="1564"/>
      <c r="AK76" s="1564"/>
      <c r="AL76" s="1564"/>
      <c r="AM76" s="1564"/>
      <c r="AN76" s="1564"/>
      <c r="AO76" s="1564"/>
      <c r="AP76" s="1564"/>
      <c r="AQ76" s="1564"/>
      <c r="AR76" s="1564"/>
      <c r="AS76" s="1564"/>
      <c r="AT76" s="1564"/>
      <c r="AU76" s="1564"/>
      <c r="AV76" s="1564"/>
      <c r="AW76" s="1564"/>
      <c r="AX76" s="1564"/>
      <c r="AY76" s="1564"/>
      <c r="AZ76" s="1564"/>
      <c r="BA76" s="1564"/>
      <c r="BB76" s="1564"/>
      <c r="BC76" s="1564"/>
      <c r="BD76" s="1564"/>
      <c r="BE76" s="1564"/>
      <c r="BF76" s="1564"/>
      <c r="BG76" s="1564"/>
      <c r="BH76" s="1564"/>
      <c r="BI76" s="1564"/>
      <c r="BJ76" s="1564"/>
      <c r="BK76" s="1564"/>
      <c r="BL76" s="1564"/>
      <c r="BM76" s="1564"/>
      <c r="BN76" s="1564"/>
      <c r="BO76" s="1564"/>
      <c r="BP76" s="1564"/>
      <c r="BQ76" s="1564"/>
      <c r="BR76" s="1564"/>
      <c r="BS76" s="1564"/>
      <c r="BT76" s="1564"/>
      <c r="BU76" s="1564"/>
      <c r="BV76" s="1564"/>
      <c r="BW76" s="1564"/>
      <c r="BX76" s="1564"/>
      <c r="BY76" s="1564"/>
      <c r="BZ76" s="1564"/>
      <c r="CA76" s="1564"/>
      <c r="CB76" s="1564"/>
      <c r="CC76" s="1564"/>
      <c r="CD76" s="1564"/>
      <c r="CE76" s="1564"/>
      <c r="CF76" s="1564"/>
      <c r="CG76" s="1564"/>
      <c r="CH76" s="1564"/>
      <c r="CI76" s="1564"/>
      <c r="CJ76" s="1564"/>
      <c r="CK76" s="1564"/>
      <c r="CL76" s="1564"/>
      <c r="CM76" s="1564"/>
      <c r="CN76" s="1564"/>
      <c r="CO76" s="1564"/>
      <c r="CP76" s="1564"/>
      <c r="CQ76" s="1564"/>
      <c r="CR76" s="1564"/>
      <c r="CS76" s="1564"/>
      <c r="CT76" s="1564"/>
      <c r="CU76" s="1564"/>
      <c r="CV76" s="1564"/>
      <c r="CW76" s="1564"/>
      <c r="CX76" s="1564"/>
      <c r="CY76" s="1564"/>
      <c r="CZ76" s="1564"/>
      <c r="DA76" s="1564"/>
      <c r="DB76" s="1564"/>
      <c r="DC76" s="1564"/>
      <c r="DD76" s="1564"/>
      <c r="DE76" s="1564"/>
      <c r="DF76" s="1564"/>
      <c r="DG76" s="1564"/>
      <c r="DH76" s="1564"/>
      <c r="DI76" s="1564"/>
      <c r="DJ76" s="1564"/>
      <c r="DK76" s="1564"/>
      <c r="DL76" s="1564"/>
      <c r="DM76" s="1564"/>
      <c r="DN76" s="1564"/>
      <c r="DO76" s="1564"/>
      <c r="DP76" s="1564"/>
      <c r="DQ76" s="1564"/>
      <c r="DR76" s="1564"/>
      <c r="DS76" s="1564"/>
      <c r="DT76" s="1564"/>
      <c r="DU76" s="1564"/>
      <c r="DV76" s="1564"/>
      <c r="DW76" s="1564"/>
      <c r="DX76" s="1564"/>
      <c r="DY76" s="1564"/>
      <c r="DZ76" s="1564"/>
      <c r="EA76" s="1564"/>
      <c r="EB76" s="1564"/>
      <c r="EC76" s="1564"/>
      <c r="ED76" s="1564"/>
      <c r="EE76" s="1564"/>
      <c r="EF76" s="1564"/>
      <c r="EG76" s="1564"/>
      <c r="EH76" s="1564"/>
      <c r="EI76" s="1564"/>
      <c r="EJ76" s="1564"/>
      <c r="EK76" s="1564"/>
      <c r="EL76" s="1564"/>
      <c r="EM76" s="1564"/>
      <c r="EN76" s="1564"/>
      <c r="EO76" s="1564"/>
      <c r="EP76" s="1564"/>
      <c r="EQ76" s="1564"/>
      <c r="ER76" s="1564"/>
      <c r="ES76" s="1564"/>
      <c r="ET76" s="1564"/>
      <c r="EU76" s="1564"/>
      <c r="EV76" s="1564"/>
      <c r="EW76" s="1564"/>
      <c r="EX76" s="1564"/>
      <c r="EY76" s="1564"/>
      <c r="EZ76" s="1564"/>
      <c r="FA76" s="1564"/>
      <c r="FB76" s="1564"/>
      <c r="FC76" s="1564"/>
      <c r="FD76" s="1564"/>
      <c r="FE76" s="1564"/>
      <c r="FF76" s="1564"/>
      <c r="FG76" s="1564"/>
      <c r="FH76" s="1564"/>
      <c r="FI76" s="1564"/>
      <c r="FJ76" s="1564"/>
      <c r="FK76" s="1564"/>
      <c r="FL76" s="1564"/>
      <c r="FM76" s="1564"/>
      <c r="FN76" s="1564"/>
      <c r="FO76" s="1564"/>
      <c r="FP76" s="1564"/>
      <c r="FQ76" s="1564"/>
      <c r="FR76" s="1564"/>
      <c r="FS76" s="1564"/>
      <c r="FT76" s="1564"/>
      <c r="FU76" s="1564"/>
      <c r="FV76" s="1564"/>
      <c r="FW76" s="1564"/>
      <c r="FX76" s="1564"/>
      <c r="FY76" s="1564"/>
      <c r="FZ76" s="1564"/>
      <c r="GA76" s="1564"/>
      <c r="GB76" s="1564"/>
      <c r="GC76" s="1564"/>
      <c r="GD76" s="1564"/>
      <c r="GE76" s="1564"/>
      <c r="GF76" s="1564"/>
      <c r="GG76" s="1564"/>
      <c r="GH76" s="1564"/>
      <c r="GI76" s="1564"/>
      <c r="GJ76" s="1564"/>
      <c r="GK76" s="1564"/>
      <c r="GL76" s="1564"/>
      <c r="GM76" s="1564"/>
      <c r="GN76" s="1564"/>
      <c r="GO76" s="1564"/>
      <c r="GP76" s="1564"/>
      <c r="GQ76" s="1564"/>
      <c r="GR76" s="1564"/>
      <c r="GS76" s="1564"/>
      <c r="GT76" s="1564"/>
      <c r="GU76" s="1564"/>
      <c r="GV76" s="1564"/>
      <c r="GW76" s="1564"/>
      <c r="GX76" s="1564"/>
      <c r="GY76" s="1564"/>
      <c r="GZ76" s="1564"/>
      <c r="HA76" s="1564"/>
      <c r="HB76" s="1564"/>
      <c r="HC76" s="1564"/>
      <c r="HD76" s="1564"/>
      <c r="HE76" s="1564"/>
      <c r="HF76" s="1564"/>
      <c r="HG76" s="1564"/>
      <c r="HH76" s="1564"/>
      <c r="HI76" s="1564"/>
      <c r="HJ76" s="1564"/>
      <c r="HK76" s="1564"/>
      <c r="HL76" s="1564"/>
      <c r="HM76" s="1564"/>
      <c r="HN76" s="1564"/>
      <c r="HO76" s="1564"/>
      <c r="HP76" s="1564"/>
      <c r="HQ76" s="1564"/>
      <c r="HR76" s="1564"/>
      <c r="HS76" s="1564"/>
      <c r="HT76" s="1564"/>
      <c r="HU76" s="1564"/>
      <c r="HV76" s="1564"/>
      <c r="HW76" s="1564"/>
      <c r="HX76" s="1564"/>
      <c r="HY76" s="1564"/>
      <c r="HZ76" s="1564"/>
      <c r="IA76" s="1564"/>
      <c r="IB76" s="1564"/>
      <c r="IC76" s="1564"/>
      <c r="ID76" s="1564"/>
      <c r="IE76" s="1564"/>
      <c r="IF76" s="1564"/>
      <c r="IG76" s="1564"/>
      <c r="IH76" s="1564"/>
      <c r="II76" s="1564"/>
      <c r="IJ76" s="1564"/>
      <c r="IK76" s="1564"/>
      <c r="IL76" s="1564"/>
      <c r="IM76" s="1564"/>
      <c r="IN76" s="1564"/>
      <c r="IO76" s="1564"/>
      <c r="IP76" s="1564"/>
      <c r="IQ76" s="1564"/>
      <c r="IR76" s="1564"/>
      <c r="IS76" s="1564"/>
      <c r="IT76" s="1564"/>
      <c r="IU76" s="1564"/>
    </row>
    <row r="77" spans="1:255">
      <c r="A77" s="2175" t="s">
        <v>1406</v>
      </c>
      <c r="B77" s="1546"/>
      <c r="C77" s="1546"/>
      <c r="D77" s="1546"/>
      <c r="E77" s="1900"/>
      <c r="F77" s="1545"/>
      <c r="G77" s="1546"/>
      <c r="H77" s="1546"/>
      <c r="I77" s="1546"/>
      <c r="J77" s="1546"/>
      <c r="K77" s="1873"/>
      <c r="L77" s="1873"/>
      <c r="M77" s="1911" t="s">
        <v>1406</v>
      </c>
      <c r="N77" s="1545"/>
      <c r="O77" s="1873"/>
      <c r="P77" s="1873"/>
      <c r="Q77" s="1873"/>
      <c r="R77" s="1873">
        <f t="shared" si="1"/>
        <v>0</v>
      </c>
      <c r="S77" s="1911" t="s">
        <v>1406</v>
      </c>
      <c r="T77" s="1564"/>
      <c r="U77" s="1564"/>
      <c r="V77" s="1564"/>
      <c r="W77" s="1564"/>
      <c r="X77" s="1564"/>
      <c r="Y77" s="1564"/>
      <c r="Z77" s="1564"/>
      <c r="AA77" s="1564"/>
      <c r="AB77" s="1564"/>
      <c r="AC77" s="1564"/>
      <c r="AD77" s="1564"/>
      <c r="AE77" s="1564"/>
      <c r="AF77" s="1564"/>
      <c r="AG77" s="1564"/>
      <c r="AH77" s="1564"/>
      <c r="AI77" s="1564"/>
      <c r="AJ77" s="1564"/>
      <c r="AK77" s="1564"/>
      <c r="AL77" s="1564"/>
      <c r="AM77" s="1564"/>
      <c r="AN77" s="1564"/>
      <c r="AO77" s="1564"/>
      <c r="AP77" s="1564"/>
      <c r="AQ77" s="1564"/>
      <c r="AR77" s="1564"/>
      <c r="AS77" s="1564"/>
      <c r="AT77" s="1564"/>
      <c r="AU77" s="1564"/>
      <c r="AV77" s="1564"/>
      <c r="AW77" s="1564"/>
      <c r="AX77" s="1564"/>
      <c r="AY77" s="1564"/>
      <c r="AZ77" s="1564"/>
      <c r="BA77" s="1564"/>
      <c r="BB77" s="1564"/>
      <c r="BC77" s="1564"/>
      <c r="BD77" s="1564"/>
      <c r="BE77" s="1564"/>
      <c r="BF77" s="1564"/>
      <c r="BG77" s="1564"/>
      <c r="BH77" s="1564"/>
      <c r="BI77" s="1564"/>
      <c r="BJ77" s="1564"/>
      <c r="BK77" s="1564"/>
      <c r="BL77" s="1564"/>
      <c r="BM77" s="1564"/>
      <c r="BN77" s="1564"/>
      <c r="BO77" s="1564"/>
      <c r="BP77" s="1564"/>
      <c r="BQ77" s="1564"/>
      <c r="BR77" s="1564"/>
      <c r="BS77" s="1564"/>
      <c r="BT77" s="1564"/>
      <c r="BU77" s="1564"/>
      <c r="BV77" s="1564"/>
      <c r="BW77" s="1564"/>
      <c r="BX77" s="1564"/>
      <c r="BY77" s="1564"/>
      <c r="BZ77" s="1564"/>
      <c r="CA77" s="1564"/>
      <c r="CB77" s="1564"/>
      <c r="CC77" s="1564"/>
      <c r="CD77" s="1564"/>
      <c r="CE77" s="1564"/>
      <c r="CF77" s="1564"/>
      <c r="CG77" s="1564"/>
      <c r="CH77" s="1564"/>
      <c r="CI77" s="1564"/>
      <c r="CJ77" s="1564"/>
      <c r="CK77" s="1564"/>
      <c r="CL77" s="1564"/>
      <c r="CM77" s="1564"/>
      <c r="CN77" s="1564"/>
      <c r="CO77" s="1564"/>
      <c r="CP77" s="1564"/>
      <c r="CQ77" s="1564"/>
      <c r="CR77" s="1564"/>
      <c r="CS77" s="1564"/>
      <c r="CT77" s="1564"/>
      <c r="CU77" s="1564"/>
      <c r="CV77" s="1564"/>
      <c r="CW77" s="1564"/>
      <c r="CX77" s="1564"/>
      <c r="CY77" s="1564"/>
      <c r="CZ77" s="1564"/>
      <c r="DA77" s="1564"/>
      <c r="DB77" s="1564"/>
      <c r="DC77" s="1564"/>
      <c r="DD77" s="1564"/>
      <c r="DE77" s="1564"/>
      <c r="DF77" s="1564"/>
      <c r="DG77" s="1564"/>
      <c r="DH77" s="1564"/>
      <c r="DI77" s="1564"/>
      <c r="DJ77" s="1564"/>
      <c r="DK77" s="1564"/>
      <c r="DL77" s="1564"/>
      <c r="DM77" s="1564"/>
      <c r="DN77" s="1564"/>
      <c r="DO77" s="1564"/>
      <c r="DP77" s="1564"/>
      <c r="DQ77" s="1564"/>
      <c r="DR77" s="1564"/>
      <c r="DS77" s="1564"/>
      <c r="DT77" s="1564"/>
      <c r="DU77" s="1564"/>
      <c r="DV77" s="1564"/>
      <c r="DW77" s="1564"/>
      <c r="DX77" s="1564"/>
      <c r="DY77" s="1564"/>
      <c r="DZ77" s="1564"/>
      <c r="EA77" s="1564"/>
      <c r="EB77" s="1564"/>
      <c r="EC77" s="1564"/>
      <c r="ED77" s="1564"/>
      <c r="EE77" s="1564"/>
      <c r="EF77" s="1564"/>
      <c r="EG77" s="1564"/>
      <c r="EH77" s="1564"/>
      <c r="EI77" s="1564"/>
      <c r="EJ77" s="1564"/>
      <c r="EK77" s="1564"/>
      <c r="EL77" s="1564"/>
      <c r="EM77" s="1564"/>
      <c r="EN77" s="1564"/>
      <c r="EO77" s="1564"/>
      <c r="EP77" s="1564"/>
      <c r="EQ77" s="1564"/>
      <c r="ER77" s="1564"/>
      <c r="ES77" s="1564"/>
      <c r="ET77" s="1564"/>
      <c r="EU77" s="1564"/>
      <c r="EV77" s="1564"/>
      <c r="EW77" s="1564"/>
      <c r="EX77" s="1564"/>
      <c r="EY77" s="1564"/>
      <c r="EZ77" s="1564"/>
      <c r="FA77" s="1564"/>
      <c r="FB77" s="1564"/>
      <c r="FC77" s="1564"/>
      <c r="FD77" s="1564"/>
      <c r="FE77" s="1564"/>
      <c r="FF77" s="1564"/>
      <c r="FG77" s="1564"/>
      <c r="FH77" s="1564"/>
      <c r="FI77" s="1564"/>
      <c r="FJ77" s="1564"/>
      <c r="FK77" s="1564"/>
      <c r="FL77" s="1564"/>
      <c r="FM77" s="1564"/>
      <c r="FN77" s="1564"/>
      <c r="FO77" s="1564"/>
      <c r="FP77" s="1564"/>
      <c r="FQ77" s="1564"/>
      <c r="FR77" s="1564"/>
      <c r="FS77" s="1564"/>
      <c r="FT77" s="1564"/>
      <c r="FU77" s="1564"/>
      <c r="FV77" s="1564"/>
      <c r="FW77" s="1564"/>
      <c r="FX77" s="1564"/>
      <c r="FY77" s="1564"/>
      <c r="FZ77" s="1564"/>
      <c r="GA77" s="1564"/>
      <c r="GB77" s="1564"/>
      <c r="GC77" s="1564"/>
      <c r="GD77" s="1564"/>
      <c r="GE77" s="1564"/>
      <c r="GF77" s="1564"/>
      <c r="GG77" s="1564"/>
      <c r="GH77" s="1564"/>
      <c r="GI77" s="1564"/>
      <c r="GJ77" s="1564"/>
      <c r="GK77" s="1564"/>
      <c r="GL77" s="1564"/>
      <c r="GM77" s="1564"/>
      <c r="GN77" s="1564"/>
      <c r="GO77" s="1564"/>
      <c r="GP77" s="1564"/>
      <c r="GQ77" s="1564"/>
      <c r="GR77" s="1564"/>
      <c r="GS77" s="1564"/>
      <c r="GT77" s="1564"/>
      <c r="GU77" s="1564"/>
      <c r="GV77" s="1564"/>
      <c r="GW77" s="1564"/>
      <c r="GX77" s="1564"/>
      <c r="GY77" s="1564"/>
      <c r="GZ77" s="1564"/>
      <c r="HA77" s="1564"/>
      <c r="HB77" s="1564"/>
      <c r="HC77" s="1564"/>
      <c r="HD77" s="1564"/>
      <c r="HE77" s="1564"/>
      <c r="HF77" s="1564"/>
      <c r="HG77" s="1564"/>
      <c r="HH77" s="1564"/>
      <c r="HI77" s="1564"/>
      <c r="HJ77" s="1564"/>
      <c r="HK77" s="1564"/>
      <c r="HL77" s="1564"/>
      <c r="HM77" s="1564"/>
      <c r="HN77" s="1564"/>
      <c r="HO77" s="1564"/>
      <c r="HP77" s="1564"/>
      <c r="HQ77" s="1564"/>
      <c r="HR77" s="1564"/>
      <c r="HS77" s="1564"/>
      <c r="HT77" s="1564"/>
      <c r="HU77" s="1564"/>
      <c r="HV77" s="1564"/>
      <c r="HW77" s="1564"/>
      <c r="HX77" s="1564"/>
      <c r="HY77" s="1564"/>
      <c r="HZ77" s="1564"/>
      <c r="IA77" s="1564"/>
      <c r="IB77" s="1564"/>
      <c r="IC77" s="1564"/>
      <c r="ID77" s="1564"/>
      <c r="IE77" s="1564"/>
      <c r="IF77" s="1564"/>
      <c r="IG77" s="1564"/>
      <c r="IH77" s="1564"/>
      <c r="II77" s="1564"/>
      <c r="IJ77" s="1564"/>
      <c r="IK77" s="1564"/>
      <c r="IL77" s="1564"/>
      <c r="IM77" s="1564"/>
      <c r="IN77" s="1564"/>
      <c r="IO77" s="1564"/>
      <c r="IP77" s="1564"/>
      <c r="IQ77" s="1564"/>
      <c r="IR77" s="1564"/>
      <c r="IS77" s="1564"/>
      <c r="IT77" s="1564"/>
      <c r="IU77" s="1564"/>
    </row>
    <row r="78" spans="1:255">
      <c r="A78" s="2175" t="s">
        <v>1407</v>
      </c>
      <c r="B78" s="1546"/>
      <c r="C78" s="1546"/>
      <c r="D78" s="1546"/>
      <c r="E78" s="1900"/>
      <c r="F78" s="1545"/>
      <c r="G78" s="1546"/>
      <c r="H78" s="1546"/>
      <c r="I78" s="1546"/>
      <c r="J78" s="1546"/>
      <c r="K78" s="1873"/>
      <c r="L78" s="1873"/>
      <c r="M78" s="1911" t="s">
        <v>1407</v>
      </c>
      <c r="N78" s="1545"/>
      <c r="O78" s="1873"/>
      <c r="P78" s="1873"/>
      <c r="Q78" s="1873"/>
      <c r="R78" s="1873">
        <f t="shared" si="1"/>
        <v>0</v>
      </c>
      <c r="S78" s="1911" t="s">
        <v>1407</v>
      </c>
      <c r="T78" s="1564"/>
      <c r="U78" s="1564"/>
      <c r="V78" s="1564"/>
      <c r="W78" s="1564"/>
      <c r="X78" s="1564"/>
      <c r="Y78" s="1564"/>
      <c r="Z78" s="1564"/>
      <c r="AA78" s="1564"/>
      <c r="AB78" s="1564"/>
      <c r="AC78" s="1564"/>
      <c r="AD78" s="1564"/>
      <c r="AE78" s="1564"/>
      <c r="AF78" s="1564"/>
      <c r="AG78" s="1564"/>
      <c r="AH78" s="1564"/>
      <c r="AI78" s="1564"/>
      <c r="AJ78" s="1564"/>
      <c r="AK78" s="1564"/>
      <c r="AL78" s="1564"/>
      <c r="AM78" s="1564"/>
      <c r="AN78" s="1564"/>
      <c r="AO78" s="1564"/>
      <c r="AP78" s="1564"/>
      <c r="AQ78" s="1564"/>
      <c r="AR78" s="1564"/>
      <c r="AS78" s="1564"/>
      <c r="AT78" s="1564"/>
      <c r="AU78" s="1564"/>
      <c r="AV78" s="1564"/>
      <c r="AW78" s="1564"/>
      <c r="AX78" s="1564"/>
      <c r="AY78" s="1564"/>
      <c r="AZ78" s="1564"/>
      <c r="BA78" s="1564"/>
      <c r="BB78" s="1564"/>
      <c r="BC78" s="1564"/>
      <c r="BD78" s="1564"/>
      <c r="BE78" s="1564"/>
      <c r="BF78" s="1564"/>
      <c r="BG78" s="1564"/>
      <c r="BH78" s="1564"/>
      <c r="BI78" s="1564"/>
      <c r="BJ78" s="1564"/>
      <c r="BK78" s="1564"/>
      <c r="BL78" s="1564"/>
      <c r="BM78" s="1564"/>
      <c r="BN78" s="1564"/>
      <c r="BO78" s="1564"/>
      <c r="BP78" s="1564"/>
      <c r="BQ78" s="1564"/>
      <c r="BR78" s="1564"/>
      <c r="BS78" s="1564"/>
      <c r="BT78" s="1564"/>
      <c r="BU78" s="1564"/>
      <c r="BV78" s="1564"/>
      <c r="BW78" s="1564"/>
      <c r="BX78" s="1564"/>
      <c r="BY78" s="1564"/>
      <c r="BZ78" s="1564"/>
      <c r="CA78" s="1564"/>
      <c r="CB78" s="1564"/>
      <c r="CC78" s="1564"/>
      <c r="CD78" s="1564"/>
      <c r="CE78" s="1564"/>
      <c r="CF78" s="1564"/>
      <c r="CG78" s="1564"/>
      <c r="CH78" s="1564"/>
      <c r="CI78" s="1564"/>
      <c r="CJ78" s="1564"/>
      <c r="CK78" s="1564"/>
      <c r="CL78" s="1564"/>
      <c r="CM78" s="1564"/>
      <c r="CN78" s="1564"/>
      <c r="CO78" s="1564"/>
      <c r="CP78" s="1564"/>
      <c r="CQ78" s="1564"/>
      <c r="CR78" s="1564"/>
      <c r="CS78" s="1564"/>
      <c r="CT78" s="1564"/>
      <c r="CU78" s="1564"/>
      <c r="CV78" s="1564"/>
      <c r="CW78" s="1564"/>
      <c r="CX78" s="1564"/>
      <c r="CY78" s="1564"/>
      <c r="CZ78" s="1564"/>
      <c r="DA78" s="1564"/>
      <c r="DB78" s="1564"/>
      <c r="DC78" s="1564"/>
      <c r="DD78" s="1564"/>
      <c r="DE78" s="1564"/>
      <c r="DF78" s="1564"/>
      <c r="DG78" s="1564"/>
      <c r="DH78" s="1564"/>
      <c r="DI78" s="1564"/>
      <c r="DJ78" s="1564"/>
      <c r="DK78" s="1564"/>
      <c r="DL78" s="1564"/>
      <c r="DM78" s="1564"/>
      <c r="DN78" s="1564"/>
      <c r="DO78" s="1564"/>
      <c r="DP78" s="1564"/>
      <c r="DQ78" s="1564"/>
      <c r="DR78" s="1564"/>
      <c r="DS78" s="1564"/>
      <c r="DT78" s="1564"/>
      <c r="DU78" s="1564"/>
      <c r="DV78" s="1564"/>
      <c r="DW78" s="1564"/>
      <c r="DX78" s="1564"/>
      <c r="DY78" s="1564"/>
      <c r="DZ78" s="1564"/>
      <c r="EA78" s="1564"/>
      <c r="EB78" s="1564"/>
      <c r="EC78" s="1564"/>
      <c r="ED78" s="1564"/>
      <c r="EE78" s="1564"/>
      <c r="EF78" s="1564"/>
      <c r="EG78" s="1564"/>
      <c r="EH78" s="1564"/>
      <c r="EI78" s="1564"/>
      <c r="EJ78" s="1564"/>
      <c r="EK78" s="1564"/>
      <c r="EL78" s="1564"/>
      <c r="EM78" s="1564"/>
      <c r="EN78" s="1564"/>
      <c r="EO78" s="1564"/>
      <c r="EP78" s="1564"/>
      <c r="EQ78" s="1564"/>
      <c r="ER78" s="1564"/>
      <c r="ES78" s="1564"/>
      <c r="ET78" s="1564"/>
      <c r="EU78" s="1564"/>
      <c r="EV78" s="1564"/>
      <c r="EW78" s="1564"/>
      <c r="EX78" s="1564"/>
      <c r="EY78" s="1564"/>
      <c r="EZ78" s="1564"/>
      <c r="FA78" s="1564"/>
      <c r="FB78" s="1564"/>
      <c r="FC78" s="1564"/>
      <c r="FD78" s="1564"/>
      <c r="FE78" s="1564"/>
      <c r="FF78" s="1564"/>
      <c r="FG78" s="1564"/>
      <c r="FH78" s="1564"/>
      <c r="FI78" s="1564"/>
      <c r="FJ78" s="1564"/>
      <c r="FK78" s="1564"/>
      <c r="FL78" s="1564"/>
      <c r="FM78" s="1564"/>
      <c r="FN78" s="1564"/>
      <c r="FO78" s="1564"/>
      <c r="FP78" s="1564"/>
      <c r="FQ78" s="1564"/>
      <c r="FR78" s="1564"/>
      <c r="FS78" s="1564"/>
      <c r="FT78" s="1564"/>
      <c r="FU78" s="1564"/>
      <c r="FV78" s="1564"/>
      <c r="FW78" s="1564"/>
      <c r="FX78" s="1564"/>
      <c r="FY78" s="1564"/>
      <c r="FZ78" s="1564"/>
      <c r="GA78" s="1564"/>
      <c r="GB78" s="1564"/>
      <c r="GC78" s="1564"/>
      <c r="GD78" s="1564"/>
      <c r="GE78" s="1564"/>
      <c r="GF78" s="1564"/>
      <c r="GG78" s="1564"/>
      <c r="GH78" s="1564"/>
      <c r="GI78" s="1564"/>
      <c r="GJ78" s="1564"/>
      <c r="GK78" s="1564"/>
      <c r="GL78" s="1564"/>
      <c r="GM78" s="1564"/>
      <c r="GN78" s="1564"/>
      <c r="GO78" s="1564"/>
      <c r="GP78" s="1564"/>
      <c r="GQ78" s="1564"/>
      <c r="GR78" s="1564"/>
      <c r="GS78" s="1564"/>
      <c r="GT78" s="1564"/>
      <c r="GU78" s="1564"/>
      <c r="GV78" s="1564"/>
      <c r="GW78" s="1564"/>
      <c r="GX78" s="1564"/>
      <c r="GY78" s="1564"/>
      <c r="GZ78" s="1564"/>
      <c r="HA78" s="1564"/>
      <c r="HB78" s="1564"/>
      <c r="HC78" s="1564"/>
      <c r="HD78" s="1564"/>
      <c r="HE78" s="1564"/>
      <c r="HF78" s="1564"/>
      <c r="HG78" s="1564"/>
      <c r="HH78" s="1564"/>
      <c r="HI78" s="1564"/>
      <c r="HJ78" s="1564"/>
      <c r="HK78" s="1564"/>
      <c r="HL78" s="1564"/>
      <c r="HM78" s="1564"/>
      <c r="HN78" s="1564"/>
      <c r="HO78" s="1564"/>
      <c r="HP78" s="1564"/>
      <c r="HQ78" s="1564"/>
      <c r="HR78" s="1564"/>
      <c r="HS78" s="1564"/>
      <c r="HT78" s="1564"/>
      <c r="HU78" s="1564"/>
      <c r="HV78" s="1564"/>
      <c r="HW78" s="1564"/>
      <c r="HX78" s="1564"/>
      <c r="HY78" s="1564"/>
      <c r="HZ78" s="1564"/>
      <c r="IA78" s="1564"/>
      <c r="IB78" s="1564"/>
      <c r="IC78" s="1564"/>
      <c r="ID78" s="1564"/>
      <c r="IE78" s="1564"/>
      <c r="IF78" s="1564"/>
      <c r="IG78" s="1564"/>
      <c r="IH78" s="1564"/>
      <c r="II78" s="1564"/>
      <c r="IJ78" s="1564"/>
      <c r="IK78" s="1564"/>
      <c r="IL78" s="1564"/>
      <c r="IM78" s="1564"/>
      <c r="IN78" s="1564"/>
      <c r="IO78" s="1564"/>
      <c r="IP78" s="1564"/>
      <c r="IQ78" s="1564"/>
      <c r="IR78" s="1564"/>
      <c r="IS78" s="1564"/>
      <c r="IT78" s="1564"/>
      <c r="IU78" s="1564"/>
    </row>
    <row r="79" spans="1:255">
      <c r="A79" s="2175" t="s">
        <v>1408</v>
      </c>
      <c r="B79" s="1546"/>
      <c r="C79" s="1546"/>
      <c r="D79" s="1546"/>
      <c r="E79" s="1900"/>
      <c r="F79" s="1545"/>
      <c r="G79" s="1546"/>
      <c r="H79" s="1546"/>
      <c r="I79" s="1546"/>
      <c r="J79" s="1546"/>
      <c r="K79" s="1873"/>
      <c r="L79" s="1873"/>
      <c r="M79" s="1911" t="s">
        <v>1408</v>
      </c>
      <c r="N79" s="1545"/>
      <c r="O79" s="1873"/>
      <c r="P79" s="1873"/>
      <c r="Q79" s="1873"/>
      <c r="R79" s="1873">
        <f t="shared" si="1"/>
        <v>0</v>
      </c>
      <c r="S79" s="1911" t="s">
        <v>1408</v>
      </c>
      <c r="T79" s="1564"/>
      <c r="U79" s="1564"/>
      <c r="V79" s="1564"/>
      <c r="W79" s="1564"/>
      <c r="X79" s="1564"/>
      <c r="Y79" s="1564"/>
      <c r="Z79" s="1564"/>
      <c r="AA79" s="1564"/>
      <c r="AB79" s="1564"/>
      <c r="AC79" s="1564"/>
      <c r="AD79" s="1564"/>
      <c r="AE79" s="1564"/>
      <c r="AF79" s="1564"/>
      <c r="AG79" s="1564"/>
      <c r="AH79" s="1564"/>
      <c r="AI79" s="1564"/>
      <c r="AJ79" s="1564"/>
      <c r="AK79" s="1564"/>
      <c r="AL79" s="1564"/>
      <c r="AM79" s="1564"/>
      <c r="AN79" s="1564"/>
      <c r="AO79" s="1564"/>
      <c r="AP79" s="1564"/>
      <c r="AQ79" s="1564"/>
      <c r="AR79" s="1564"/>
      <c r="AS79" s="1564"/>
      <c r="AT79" s="1564"/>
      <c r="AU79" s="1564"/>
      <c r="AV79" s="1564"/>
      <c r="AW79" s="1564"/>
      <c r="AX79" s="1564"/>
      <c r="AY79" s="1564"/>
      <c r="AZ79" s="1564"/>
      <c r="BA79" s="1564"/>
      <c r="BB79" s="1564"/>
      <c r="BC79" s="1564"/>
      <c r="BD79" s="1564"/>
      <c r="BE79" s="1564"/>
      <c r="BF79" s="1564"/>
      <c r="BG79" s="1564"/>
      <c r="BH79" s="1564"/>
      <c r="BI79" s="1564"/>
      <c r="BJ79" s="1564"/>
      <c r="BK79" s="1564"/>
      <c r="BL79" s="1564"/>
      <c r="BM79" s="1564"/>
      <c r="BN79" s="1564"/>
      <c r="BO79" s="1564"/>
      <c r="BP79" s="1564"/>
      <c r="BQ79" s="1564"/>
      <c r="BR79" s="1564"/>
      <c r="BS79" s="1564"/>
      <c r="BT79" s="1564"/>
      <c r="BU79" s="1564"/>
      <c r="BV79" s="1564"/>
      <c r="BW79" s="1564"/>
      <c r="BX79" s="1564"/>
      <c r="BY79" s="1564"/>
      <c r="BZ79" s="1564"/>
      <c r="CA79" s="1564"/>
      <c r="CB79" s="1564"/>
      <c r="CC79" s="1564"/>
      <c r="CD79" s="1564"/>
      <c r="CE79" s="1564"/>
      <c r="CF79" s="1564"/>
      <c r="CG79" s="1564"/>
      <c r="CH79" s="1564"/>
      <c r="CI79" s="1564"/>
      <c r="CJ79" s="1564"/>
      <c r="CK79" s="1564"/>
      <c r="CL79" s="1564"/>
      <c r="CM79" s="1564"/>
      <c r="CN79" s="1564"/>
      <c r="CO79" s="1564"/>
      <c r="CP79" s="1564"/>
      <c r="CQ79" s="1564"/>
      <c r="CR79" s="1564"/>
      <c r="CS79" s="1564"/>
      <c r="CT79" s="1564"/>
      <c r="CU79" s="1564"/>
      <c r="CV79" s="1564"/>
      <c r="CW79" s="1564"/>
      <c r="CX79" s="1564"/>
      <c r="CY79" s="1564"/>
      <c r="CZ79" s="1564"/>
      <c r="DA79" s="1564"/>
      <c r="DB79" s="1564"/>
      <c r="DC79" s="1564"/>
      <c r="DD79" s="1564"/>
      <c r="DE79" s="1564"/>
      <c r="DF79" s="1564"/>
      <c r="DG79" s="1564"/>
      <c r="DH79" s="1564"/>
      <c r="DI79" s="1564"/>
      <c r="DJ79" s="1564"/>
      <c r="DK79" s="1564"/>
      <c r="DL79" s="1564"/>
      <c r="DM79" s="1564"/>
      <c r="DN79" s="1564"/>
      <c r="DO79" s="1564"/>
      <c r="DP79" s="1564"/>
      <c r="DQ79" s="1564"/>
      <c r="DR79" s="1564"/>
      <c r="DS79" s="1564"/>
      <c r="DT79" s="1564"/>
      <c r="DU79" s="1564"/>
      <c r="DV79" s="1564"/>
      <c r="DW79" s="1564"/>
      <c r="DX79" s="1564"/>
      <c r="DY79" s="1564"/>
      <c r="DZ79" s="1564"/>
      <c r="EA79" s="1564"/>
      <c r="EB79" s="1564"/>
      <c r="EC79" s="1564"/>
      <c r="ED79" s="1564"/>
      <c r="EE79" s="1564"/>
      <c r="EF79" s="1564"/>
      <c r="EG79" s="1564"/>
      <c r="EH79" s="1564"/>
      <c r="EI79" s="1564"/>
      <c r="EJ79" s="1564"/>
      <c r="EK79" s="1564"/>
      <c r="EL79" s="1564"/>
      <c r="EM79" s="1564"/>
      <c r="EN79" s="1564"/>
      <c r="EO79" s="1564"/>
      <c r="EP79" s="1564"/>
      <c r="EQ79" s="1564"/>
      <c r="ER79" s="1564"/>
      <c r="ES79" s="1564"/>
      <c r="ET79" s="1564"/>
      <c r="EU79" s="1564"/>
      <c r="EV79" s="1564"/>
      <c r="EW79" s="1564"/>
      <c r="EX79" s="1564"/>
      <c r="EY79" s="1564"/>
      <c r="EZ79" s="1564"/>
      <c r="FA79" s="1564"/>
      <c r="FB79" s="1564"/>
      <c r="FC79" s="1564"/>
      <c r="FD79" s="1564"/>
      <c r="FE79" s="1564"/>
      <c r="FF79" s="1564"/>
      <c r="FG79" s="1564"/>
      <c r="FH79" s="1564"/>
      <c r="FI79" s="1564"/>
      <c r="FJ79" s="1564"/>
      <c r="FK79" s="1564"/>
      <c r="FL79" s="1564"/>
      <c r="FM79" s="1564"/>
      <c r="FN79" s="1564"/>
      <c r="FO79" s="1564"/>
      <c r="FP79" s="1564"/>
      <c r="FQ79" s="1564"/>
      <c r="FR79" s="1564"/>
      <c r="FS79" s="1564"/>
      <c r="FT79" s="1564"/>
      <c r="FU79" s="1564"/>
      <c r="FV79" s="1564"/>
      <c r="FW79" s="1564"/>
      <c r="FX79" s="1564"/>
      <c r="FY79" s="1564"/>
      <c r="FZ79" s="1564"/>
      <c r="GA79" s="1564"/>
      <c r="GB79" s="1564"/>
      <c r="GC79" s="1564"/>
      <c r="GD79" s="1564"/>
      <c r="GE79" s="1564"/>
      <c r="GF79" s="1564"/>
      <c r="GG79" s="1564"/>
      <c r="GH79" s="1564"/>
      <c r="GI79" s="1564"/>
      <c r="GJ79" s="1564"/>
      <c r="GK79" s="1564"/>
      <c r="GL79" s="1564"/>
      <c r="GM79" s="1564"/>
      <c r="GN79" s="1564"/>
      <c r="GO79" s="1564"/>
      <c r="GP79" s="1564"/>
      <c r="GQ79" s="1564"/>
      <c r="GR79" s="1564"/>
      <c r="GS79" s="1564"/>
      <c r="GT79" s="1564"/>
      <c r="GU79" s="1564"/>
      <c r="GV79" s="1564"/>
      <c r="GW79" s="1564"/>
      <c r="GX79" s="1564"/>
      <c r="GY79" s="1564"/>
      <c r="GZ79" s="1564"/>
      <c r="HA79" s="1564"/>
      <c r="HB79" s="1564"/>
      <c r="HC79" s="1564"/>
      <c r="HD79" s="1564"/>
      <c r="HE79" s="1564"/>
      <c r="HF79" s="1564"/>
      <c r="HG79" s="1564"/>
      <c r="HH79" s="1564"/>
      <c r="HI79" s="1564"/>
      <c r="HJ79" s="1564"/>
      <c r="HK79" s="1564"/>
      <c r="HL79" s="1564"/>
      <c r="HM79" s="1564"/>
      <c r="HN79" s="1564"/>
      <c r="HO79" s="1564"/>
      <c r="HP79" s="1564"/>
      <c r="HQ79" s="1564"/>
      <c r="HR79" s="1564"/>
      <c r="HS79" s="1564"/>
      <c r="HT79" s="1564"/>
      <c r="HU79" s="1564"/>
      <c r="HV79" s="1564"/>
      <c r="HW79" s="1564"/>
      <c r="HX79" s="1564"/>
      <c r="HY79" s="1564"/>
      <c r="HZ79" s="1564"/>
      <c r="IA79" s="1564"/>
      <c r="IB79" s="1564"/>
      <c r="IC79" s="1564"/>
      <c r="ID79" s="1564"/>
      <c r="IE79" s="1564"/>
      <c r="IF79" s="1564"/>
      <c r="IG79" s="1564"/>
      <c r="IH79" s="1564"/>
      <c r="II79" s="1564"/>
      <c r="IJ79" s="1564"/>
      <c r="IK79" s="1564"/>
      <c r="IL79" s="1564"/>
      <c r="IM79" s="1564"/>
      <c r="IN79" s="1564"/>
      <c r="IO79" s="1564"/>
      <c r="IP79" s="1564"/>
      <c r="IQ79" s="1564"/>
      <c r="IR79" s="1564"/>
      <c r="IS79" s="1564"/>
      <c r="IT79" s="1564"/>
      <c r="IU79" s="1564"/>
    </row>
    <row r="80" spans="1:255">
      <c r="A80" s="2175" t="s">
        <v>1409</v>
      </c>
      <c r="B80" s="1546"/>
      <c r="C80" s="1546"/>
      <c r="D80" s="1546"/>
      <c r="E80" s="1900"/>
      <c r="F80" s="1545"/>
      <c r="G80" s="1546"/>
      <c r="H80" s="1546"/>
      <c r="I80" s="1546"/>
      <c r="J80" s="1546"/>
      <c r="K80" s="1873"/>
      <c r="L80" s="1873"/>
      <c r="M80" s="1911" t="s">
        <v>1409</v>
      </c>
      <c r="N80" s="1545"/>
      <c r="O80" s="1873"/>
      <c r="P80" s="1873"/>
      <c r="Q80" s="1873"/>
      <c r="R80" s="1873">
        <f t="shared" si="1"/>
        <v>0</v>
      </c>
      <c r="S80" s="1911" t="s">
        <v>1409</v>
      </c>
      <c r="T80" s="1564"/>
      <c r="U80" s="1564"/>
      <c r="V80" s="1564"/>
      <c r="W80" s="1564"/>
      <c r="X80" s="1564"/>
      <c r="Y80" s="1564"/>
      <c r="Z80" s="1564"/>
      <c r="AA80" s="1564"/>
      <c r="AB80" s="1564"/>
      <c r="AC80" s="1564"/>
      <c r="AD80" s="1564"/>
      <c r="AE80" s="1564"/>
      <c r="AF80" s="1564"/>
      <c r="AG80" s="1564"/>
      <c r="AH80" s="1564"/>
      <c r="AI80" s="1564"/>
      <c r="AJ80" s="1564"/>
      <c r="AK80" s="1564"/>
      <c r="AL80" s="1564"/>
      <c r="AM80" s="1564"/>
      <c r="AN80" s="1564"/>
      <c r="AO80" s="1564"/>
      <c r="AP80" s="1564"/>
      <c r="AQ80" s="1564"/>
      <c r="AR80" s="1564"/>
      <c r="AS80" s="1564"/>
      <c r="AT80" s="1564"/>
      <c r="AU80" s="1564"/>
      <c r="AV80" s="1564"/>
      <c r="AW80" s="1564"/>
      <c r="AX80" s="1564"/>
      <c r="AY80" s="1564"/>
      <c r="AZ80" s="1564"/>
      <c r="BA80" s="1564"/>
      <c r="BB80" s="1564"/>
      <c r="BC80" s="1564"/>
      <c r="BD80" s="1564"/>
      <c r="BE80" s="1564"/>
      <c r="BF80" s="1564"/>
      <c r="BG80" s="1564"/>
      <c r="BH80" s="1564"/>
      <c r="BI80" s="1564"/>
      <c r="BJ80" s="1564"/>
      <c r="BK80" s="1564"/>
      <c r="BL80" s="1564"/>
      <c r="BM80" s="1564"/>
      <c r="BN80" s="1564"/>
      <c r="BO80" s="1564"/>
      <c r="BP80" s="1564"/>
      <c r="BQ80" s="1564"/>
      <c r="BR80" s="1564"/>
      <c r="BS80" s="1564"/>
      <c r="BT80" s="1564"/>
      <c r="BU80" s="1564"/>
      <c r="BV80" s="1564"/>
      <c r="BW80" s="1564"/>
      <c r="BX80" s="1564"/>
      <c r="BY80" s="1564"/>
      <c r="BZ80" s="1564"/>
      <c r="CA80" s="1564"/>
      <c r="CB80" s="1564"/>
      <c r="CC80" s="1564"/>
      <c r="CD80" s="1564"/>
      <c r="CE80" s="1564"/>
      <c r="CF80" s="1564"/>
      <c r="CG80" s="1564"/>
      <c r="CH80" s="1564"/>
      <c r="CI80" s="1564"/>
      <c r="CJ80" s="1564"/>
      <c r="CK80" s="1564"/>
      <c r="CL80" s="1564"/>
      <c r="CM80" s="1564"/>
      <c r="CN80" s="1564"/>
      <c r="CO80" s="1564"/>
      <c r="CP80" s="1564"/>
      <c r="CQ80" s="1564"/>
      <c r="CR80" s="1564"/>
      <c r="CS80" s="1564"/>
      <c r="CT80" s="1564"/>
      <c r="CU80" s="1564"/>
      <c r="CV80" s="1564"/>
      <c r="CW80" s="1564"/>
      <c r="CX80" s="1564"/>
      <c r="CY80" s="1564"/>
      <c r="CZ80" s="1564"/>
      <c r="DA80" s="1564"/>
      <c r="DB80" s="1564"/>
      <c r="DC80" s="1564"/>
      <c r="DD80" s="1564"/>
      <c r="DE80" s="1564"/>
      <c r="DF80" s="1564"/>
      <c r="DG80" s="1564"/>
      <c r="DH80" s="1564"/>
      <c r="DI80" s="1564"/>
      <c r="DJ80" s="1564"/>
      <c r="DK80" s="1564"/>
      <c r="DL80" s="1564"/>
      <c r="DM80" s="1564"/>
      <c r="DN80" s="1564"/>
      <c r="DO80" s="1564"/>
      <c r="DP80" s="1564"/>
      <c r="DQ80" s="1564"/>
      <c r="DR80" s="1564"/>
      <c r="DS80" s="1564"/>
      <c r="DT80" s="1564"/>
      <c r="DU80" s="1564"/>
      <c r="DV80" s="1564"/>
      <c r="DW80" s="1564"/>
      <c r="DX80" s="1564"/>
      <c r="DY80" s="1564"/>
      <c r="DZ80" s="1564"/>
      <c r="EA80" s="1564"/>
      <c r="EB80" s="1564"/>
      <c r="EC80" s="1564"/>
      <c r="ED80" s="1564"/>
      <c r="EE80" s="1564"/>
      <c r="EF80" s="1564"/>
      <c r="EG80" s="1564"/>
      <c r="EH80" s="1564"/>
      <c r="EI80" s="1564"/>
      <c r="EJ80" s="1564"/>
      <c r="EK80" s="1564"/>
      <c r="EL80" s="1564"/>
      <c r="EM80" s="1564"/>
      <c r="EN80" s="1564"/>
      <c r="EO80" s="1564"/>
      <c r="EP80" s="1564"/>
      <c r="EQ80" s="1564"/>
      <c r="ER80" s="1564"/>
      <c r="ES80" s="1564"/>
      <c r="ET80" s="1564"/>
      <c r="EU80" s="1564"/>
      <c r="EV80" s="1564"/>
      <c r="EW80" s="1564"/>
      <c r="EX80" s="1564"/>
      <c r="EY80" s="1564"/>
      <c r="EZ80" s="1564"/>
      <c r="FA80" s="1564"/>
      <c r="FB80" s="1564"/>
      <c r="FC80" s="1564"/>
      <c r="FD80" s="1564"/>
      <c r="FE80" s="1564"/>
      <c r="FF80" s="1564"/>
      <c r="FG80" s="1564"/>
      <c r="FH80" s="1564"/>
      <c r="FI80" s="1564"/>
      <c r="FJ80" s="1564"/>
      <c r="FK80" s="1564"/>
      <c r="FL80" s="1564"/>
      <c r="FM80" s="1564"/>
      <c r="FN80" s="1564"/>
      <c r="FO80" s="1564"/>
      <c r="FP80" s="1564"/>
      <c r="FQ80" s="1564"/>
      <c r="FR80" s="1564"/>
      <c r="FS80" s="1564"/>
      <c r="FT80" s="1564"/>
      <c r="FU80" s="1564"/>
      <c r="FV80" s="1564"/>
      <c r="FW80" s="1564"/>
      <c r="FX80" s="1564"/>
      <c r="FY80" s="1564"/>
      <c r="FZ80" s="1564"/>
      <c r="GA80" s="1564"/>
      <c r="GB80" s="1564"/>
      <c r="GC80" s="1564"/>
      <c r="GD80" s="1564"/>
      <c r="GE80" s="1564"/>
      <c r="GF80" s="1564"/>
      <c r="GG80" s="1564"/>
      <c r="GH80" s="1564"/>
      <c r="GI80" s="1564"/>
      <c r="GJ80" s="1564"/>
      <c r="GK80" s="1564"/>
      <c r="GL80" s="1564"/>
      <c r="GM80" s="1564"/>
      <c r="GN80" s="1564"/>
      <c r="GO80" s="1564"/>
      <c r="GP80" s="1564"/>
      <c r="GQ80" s="1564"/>
      <c r="GR80" s="1564"/>
      <c r="GS80" s="1564"/>
      <c r="GT80" s="1564"/>
      <c r="GU80" s="1564"/>
      <c r="GV80" s="1564"/>
      <c r="GW80" s="1564"/>
      <c r="GX80" s="1564"/>
      <c r="GY80" s="1564"/>
      <c r="GZ80" s="1564"/>
      <c r="HA80" s="1564"/>
      <c r="HB80" s="1564"/>
      <c r="HC80" s="1564"/>
      <c r="HD80" s="1564"/>
      <c r="HE80" s="1564"/>
      <c r="HF80" s="1564"/>
      <c r="HG80" s="1564"/>
      <c r="HH80" s="1564"/>
      <c r="HI80" s="1564"/>
      <c r="HJ80" s="1564"/>
      <c r="HK80" s="1564"/>
      <c r="HL80" s="1564"/>
      <c r="HM80" s="1564"/>
      <c r="HN80" s="1564"/>
      <c r="HO80" s="1564"/>
      <c r="HP80" s="1564"/>
      <c r="HQ80" s="1564"/>
      <c r="HR80" s="1564"/>
      <c r="HS80" s="1564"/>
      <c r="HT80" s="1564"/>
      <c r="HU80" s="1564"/>
      <c r="HV80" s="1564"/>
      <c r="HW80" s="1564"/>
      <c r="HX80" s="1564"/>
      <c r="HY80" s="1564"/>
      <c r="HZ80" s="1564"/>
      <c r="IA80" s="1564"/>
      <c r="IB80" s="1564"/>
      <c r="IC80" s="1564"/>
      <c r="ID80" s="1564"/>
      <c r="IE80" s="1564"/>
      <c r="IF80" s="1564"/>
      <c r="IG80" s="1564"/>
      <c r="IH80" s="1564"/>
      <c r="II80" s="1564"/>
      <c r="IJ80" s="1564"/>
      <c r="IK80" s="1564"/>
      <c r="IL80" s="1564"/>
      <c r="IM80" s="1564"/>
      <c r="IN80" s="1564"/>
      <c r="IO80" s="1564"/>
      <c r="IP80" s="1564"/>
      <c r="IQ80" s="1564"/>
      <c r="IR80" s="1564"/>
      <c r="IS80" s="1564"/>
      <c r="IT80" s="1564"/>
      <c r="IU80" s="1564"/>
    </row>
    <row r="81" spans="1:255">
      <c r="A81" s="2175" t="s">
        <v>1410</v>
      </c>
      <c r="B81" s="1546"/>
      <c r="C81" s="1546"/>
      <c r="D81" s="1546"/>
      <c r="E81" s="1900"/>
      <c r="F81" s="1545"/>
      <c r="G81" s="1546"/>
      <c r="H81" s="1546"/>
      <c r="I81" s="1546"/>
      <c r="J81" s="1546"/>
      <c r="K81" s="1873"/>
      <c r="L81" s="1873"/>
      <c r="M81" s="1911" t="s">
        <v>1410</v>
      </c>
      <c r="N81" s="1545"/>
      <c r="O81" s="1873"/>
      <c r="P81" s="1873"/>
      <c r="Q81" s="1873"/>
      <c r="R81" s="1873">
        <f t="shared" si="1"/>
        <v>0</v>
      </c>
      <c r="S81" s="1911" t="s">
        <v>1410</v>
      </c>
      <c r="T81" s="1564"/>
      <c r="U81" s="1564"/>
      <c r="V81" s="1564"/>
      <c r="W81" s="1564"/>
      <c r="X81" s="1564"/>
      <c r="Y81" s="1564"/>
      <c r="Z81" s="1564"/>
      <c r="AA81" s="1564"/>
      <c r="AB81" s="1564"/>
      <c r="AC81" s="1564"/>
      <c r="AD81" s="1564"/>
      <c r="AE81" s="1564"/>
      <c r="AF81" s="1564"/>
      <c r="AG81" s="1564"/>
      <c r="AH81" s="1564"/>
      <c r="AI81" s="1564"/>
      <c r="AJ81" s="1564"/>
      <c r="AK81" s="1564"/>
      <c r="AL81" s="1564"/>
      <c r="AM81" s="1564"/>
      <c r="AN81" s="1564"/>
      <c r="AO81" s="1564"/>
      <c r="AP81" s="1564"/>
      <c r="AQ81" s="1564"/>
      <c r="AR81" s="1564"/>
      <c r="AS81" s="1564"/>
      <c r="AT81" s="1564"/>
      <c r="AU81" s="1564"/>
      <c r="AV81" s="1564"/>
      <c r="AW81" s="1564"/>
      <c r="AX81" s="1564"/>
      <c r="AY81" s="1564"/>
      <c r="AZ81" s="1564"/>
      <c r="BA81" s="1564"/>
      <c r="BB81" s="1564"/>
      <c r="BC81" s="1564"/>
      <c r="BD81" s="1564"/>
      <c r="BE81" s="1564"/>
      <c r="BF81" s="1564"/>
      <c r="BG81" s="1564"/>
      <c r="BH81" s="1564"/>
      <c r="BI81" s="1564"/>
      <c r="BJ81" s="1564"/>
      <c r="BK81" s="1564"/>
      <c r="BL81" s="1564"/>
      <c r="BM81" s="1564"/>
      <c r="BN81" s="1564"/>
      <c r="BO81" s="1564"/>
      <c r="BP81" s="1564"/>
      <c r="BQ81" s="1564"/>
      <c r="BR81" s="1564"/>
      <c r="BS81" s="1564"/>
      <c r="BT81" s="1564"/>
      <c r="BU81" s="1564"/>
      <c r="BV81" s="1564"/>
      <c r="BW81" s="1564"/>
      <c r="BX81" s="1564"/>
      <c r="BY81" s="1564"/>
      <c r="BZ81" s="1564"/>
      <c r="CA81" s="1564"/>
      <c r="CB81" s="1564"/>
      <c r="CC81" s="1564"/>
      <c r="CD81" s="1564"/>
      <c r="CE81" s="1564"/>
      <c r="CF81" s="1564"/>
      <c r="CG81" s="1564"/>
      <c r="CH81" s="1564"/>
      <c r="CI81" s="1564"/>
      <c r="CJ81" s="1564"/>
      <c r="CK81" s="1564"/>
      <c r="CL81" s="1564"/>
      <c r="CM81" s="1564"/>
      <c r="CN81" s="1564"/>
      <c r="CO81" s="1564"/>
      <c r="CP81" s="1564"/>
      <c r="CQ81" s="1564"/>
      <c r="CR81" s="1564"/>
      <c r="CS81" s="1564"/>
      <c r="CT81" s="1564"/>
      <c r="CU81" s="1564"/>
      <c r="CV81" s="1564"/>
      <c r="CW81" s="1564"/>
      <c r="CX81" s="1564"/>
      <c r="CY81" s="1564"/>
      <c r="CZ81" s="1564"/>
      <c r="DA81" s="1564"/>
      <c r="DB81" s="1564"/>
      <c r="DC81" s="1564"/>
      <c r="DD81" s="1564"/>
      <c r="DE81" s="1564"/>
      <c r="DF81" s="1564"/>
      <c r="DG81" s="1564"/>
      <c r="DH81" s="1564"/>
      <c r="DI81" s="1564"/>
      <c r="DJ81" s="1564"/>
      <c r="DK81" s="1564"/>
      <c r="DL81" s="1564"/>
      <c r="DM81" s="1564"/>
      <c r="DN81" s="1564"/>
      <c r="DO81" s="1564"/>
      <c r="DP81" s="1564"/>
      <c r="DQ81" s="1564"/>
      <c r="DR81" s="1564"/>
      <c r="DS81" s="1564"/>
      <c r="DT81" s="1564"/>
      <c r="DU81" s="1564"/>
      <c r="DV81" s="1564"/>
      <c r="DW81" s="1564"/>
      <c r="DX81" s="1564"/>
      <c r="DY81" s="1564"/>
      <c r="DZ81" s="1564"/>
      <c r="EA81" s="1564"/>
      <c r="EB81" s="1564"/>
      <c r="EC81" s="1564"/>
      <c r="ED81" s="1564"/>
      <c r="EE81" s="1564"/>
      <c r="EF81" s="1564"/>
      <c r="EG81" s="1564"/>
      <c r="EH81" s="1564"/>
      <c r="EI81" s="1564"/>
      <c r="EJ81" s="1564"/>
      <c r="EK81" s="1564"/>
      <c r="EL81" s="1564"/>
      <c r="EM81" s="1564"/>
      <c r="EN81" s="1564"/>
      <c r="EO81" s="1564"/>
      <c r="EP81" s="1564"/>
      <c r="EQ81" s="1564"/>
      <c r="ER81" s="1564"/>
      <c r="ES81" s="1564"/>
      <c r="ET81" s="1564"/>
      <c r="EU81" s="1564"/>
      <c r="EV81" s="1564"/>
      <c r="EW81" s="1564"/>
      <c r="EX81" s="1564"/>
      <c r="EY81" s="1564"/>
      <c r="EZ81" s="1564"/>
      <c r="FA81" s="1564"/>
      <c r="FB81" s="1564"/>
      <c r="FC81" s="1564"/>
      <c r="FD81" s="1564"/>
      <c r="FE81" s="1564"/>
      <c r="FF81" s="1564"/>
      <c r="FG81" s="1564"/>
      <c r="FH81" s="1564"/>
      <c r="FI81" s="1564"/>
      <c r="FJ81" s="1564"/>
      <c r="FK81" s="1564"/>
      <c r="FL81" s="1564"/>
      <c r="FM81" s="1564"/>
      <c r="FN81" s="1564"/>
      <c r="FO81" s="1564"/>
      <c r="FP81" s="1564"/>
      <c r="FQ81" s="1564"/>
      <c r="FR81" s="1564"/>
      <c r="FS81" s="1564"/>
      <c r="FT81" s="1564"/>
      <c r="FU81" s="1564"/>
      <c r="FV81" s="1564"/>
      <c r="FW81" s="1564"/>
      <c r="FX81" s="1564"/>
      <c r="FY81" s="1564"/>
      <c r="FZ81" s="1564"/>
      <c r="GA81" s="1564"/>
      <c r="GB81" s="1564"/>
      <c r="GC81" s="1564"/>
      <c r="GD81" s="1564"/>
      <c r="GE81" s="1564"/>
      <c r="GF81" s="1564"/>
      <c r="GG81" s="1564"/>
      <c r="GH81" s="1564"/>
      <c r="GI81" s="1564"/>
      <c r="GJ81" s="1564"/>
      <c r="GK81" s="1564"/>
      <c r="GL81" s="1564"/>
      <c r="GM81" s="1564"/>
      <c r="GN81" s="1564"/>
      <c r="GO81" s="1564"/>
      <c r="GP81" s="1564"/>
      <c r="GQ81" s="1564"/>
      <c r="GR81" s="1564"/>
      <c r="GS81" s="1564"/>
      <c r="GT81" s="1564"/>
      <c r="GU81" s="1564"/>
      <c r="GV81" s="1564"/>
      <c r="GW81" s="1564"/>
      <c r="GX81" s="1564"/>
      <c r="GY81" s="1564"/>
      <c r="GZ81" s="1564"/>
      <c r="HA81" s="1564"/>
      <c r="HB81" s="1564"/>
      <c r="HC81" s="1564"/>
      <c r="HD81" s="1564"/>
      <c r="HE81" s="1564"/>
      <c r="HF81" s="1564"/>
      <c r="HG81" s="1564"/>
      <c r="HH81" s="1564"/>
      <c r="HI81" s="1564"/>
      <c r="HJ81" s="1564"/>
      <c r="HK81" s="1564"/>
      <c r="HL81" s="1564"/>
      <c r="HM81" s="1564"/>
      <c r="HN81" s="1564"/>
      <c r="HO81" s="1564"/>
      <c r="HP81" s="1564"/>
      <c r="HQ81" s="1564"/>
      <c r="HR81" s="1564"/>
      <c r="HS81" s="1564"/>
      <c r="HT81" s="1564"/>
      <c r="HU81" s="1564"/>
      <c r="HV81" s="1564"/>
      <c r="HW81" s="1564"/>
      <c r="HX81" s="1564"/>
      <c r="HY81" s="1564"/>
      <c r="HZ81" s="1564"/>
      <c r="IA81" s="1564"/>
      <c r="IB81" s="1564"/>
      <c r="IC81" s="1564"/>
      <c r="ID81" s="1564"/>
      <c r="IE81" s="1564"/>
      <c r="IF81" s="1564"/>
      <c r="IG81" s="1564"/>
      <c r="IH81" s="1564"/>
      <c r="II81" s="1564"/>
      <c r="IJ81" s="1564"/>
      <c r="IK81" s="1564"/>
      <c r="IL81" s="1564"/>
      <c r="IM81" s="1564"/>
      <c r="IN81" s="1564"/>
      <c r="IO81" s="1564"/>
      <c r="IP81" s="1564"/>
      <c r="IQ81" s="1564"/>
      <c r="IR81" s="1564"/>
      <c r="IS81" s="1564"/>
      <c r="IT81" s="1564"/>
      <c r="IU81" s="1564"/>
    </row>
    <row r="82" spans="1:255">
      <c r="A82" s="2175" t="s">
        <v>1750</v>
      </c>
      <c r="B82" s="1546"/>
      <c r="C82" s="1546"/>
      <c r="D82" s="1546"/>
      <c r="E82" s="1900"/>
      <c r="F82" s="1545"/>
      <c r="G82" s="1546"/>
      <c r="H82" s="1546"/>
      <c r="I82" s="1546"/>
      <c r="J82" s="1546"/>
      <c r="K82" s="1873"/>
      <c r="L82" s="1873"/>
      <c r="M82" s="1911" t="s">
        <v>1750</v>
      </c>
      <c r="N82" s="1545"/>
      <c r="O82" s="1873"/>
      <c r="P82" s="1873"/>
      <c r="Q82" s="1873"/>
      <c r="R82" s="1873">
        <f t="shared" si="1"/>
        <v>0</v>
      </c>
      <c r="S82" s="1911" t="s">
        <v>1750</v>
      </c>
      <c r="T82" s="1564"/>
      <c r="U82" s="1564"/>
      <c r="V82" s="1564"/>
      <c r="W82" s="1564"/>
      <c r="X82" s="1564"/>
      <c r="Y82" s="1564"/>
      <c r="Z82" s="1564"/>
      <c r="AA82" s="1564"/>
      <c r="AB82" s="1564"/>
      <c r="AC82" s="1564"/>
      <c r="AD82" s="1564"/>
      <c r="AE82" s="1564"/>
      <c r="AF82" s="1564"/>
      <c r="AG82" s="1564"/>
      <c r="AH82" s="1564"/>
      <c r="AI82" s="1564"/>
      <c r="AJ82" s="1564"/>
      <c r="AK82" s="1564"/>
      <c r="AL82" s="1564"/>
      <c r="AM82" s="1564"/>
      <c r="AN82" s="1564"/>
      <c r="AO82" s="1564"/>
      <c r="AP82" s="1564"/>
      <c r="AQ82" s="1564"/>
      <c r="AR82" s="1564"/>
      <c r="AS82" s="1564"/>
      <c r="AT82" s="1564"/>
      <c r="AU82" s="1564"/>
      <c r="AV82" s="1564"/>
      <c r="AW82" s="1564"/>
      <c r="AX82" s="1564"/>
      <c r="AY82" s="1564"/>
      <c r="AZ82" s="1564"/>
      <c r="BA82" s="1564"/>
      <c r="BB82" s="1564"/>
      <c r="BC82" s="1564"/>
      <c r="BD82" s="1564"/>
      <c r="BE82" s="1564"/>
      <c r="BF82" s="1564"/>
      <c r="BG82" s="1564"/>
      <c r="BH82" s="1564"/>
      <c r="BI82" s="1564"/>
      <c r="BJ82" s="1564"/>
      <c r="BK82" s="1564"/>
      <c r="BL82" s="1564"/>
      <c r="BM82" s="1564"/>
      <c r="BN82" s="1564"/>
      <c r="BO82" s="1564"/>
      <c r="BP82" s="1564"/>
      <c r="BQ82" s="1564"/>
      <c r="BR82" s="1564"/>
      <c r="BS82" s="1564"/>
      <c r="BT82" s="1564"/>
      <c r="BU82" s="1564"/>
      <c r="BV82" s="1564"/>
      <c r="BW82" s="1564"/>
      <c r="BX82" s="1564"/>
      <c r="BY82" s="1564"/>
      <c r="BZ82" s="1564"/>
      <c r="CA82" s="1564"/>
      <c r="CB82" s="1564"/>
      <c r="CC82" s="1564"/>
      <c r="CD82" s="1564"/>
      <c r="CE82" s="1564"/>
      <c r="CF82" s="1564"/>
      <c r="CG82" s="1564"/>
      <c r="CH82" s="1564"/>
      <c r="CI82" s="1564"/>
      <c r="CJ82" s="1564"/>
      <c r="CK82" s="1564"/>
      <c r="CL82" s="1564"/>
      <c r="CM82" s="1564"/>
      <c r="CN82" s="1564"/>
      <c r="CO82" s="1564"/>
      <c r="CP82" s="1564"/>
      <c r="CQ82" s="1564"/>
      <c r="CR82" s="1564"/>
      <c r="CS82" s="1564"/>
      <c r="CT82" s="1564"/>
      <c r="CU82" s="1564"/>
      <c r="CV82" s="1564"/>
      <c r="CW82" s="1564"/>
      <c r="CX82" s="1564"/>
      <c r="CY82" s="1564"/>
      <c r="CZ82" s="1564"/>
      <c r="DA82" s="1564"/>
      <c r="DB82" s="1564"/>
      <c r="DC82" s="1564"/>
      <c r="DD82" s="1564"/>
      <c r="DE82" s="1564"/>
      <c r="DF82" s="1564"/>
      <c r="DG82" s="1564"/>
      <c r="DH82" s="1564"/>
      <c r="DI82" s="1564"/>
      <c r="DJ82" s="1564"/>
      <c r="DK82" s="1564"/>
      <c r="DL82" s="1564"/>
      <c r="DM82" s="1564"/>
      <c r="DN82" s="1564"/>
      <c r="DO82" s="1564"/>
      <c r="DP82" s="1564"/>
      <c r="DQ82" s="1564"/>
      <c r="DR82" s="1564"/>
      <c r="DS82" s="1564"/>
      <c r="DT82" s="1564"/>
      <c r="DU82" s="1564"/>
      <c r="DV82" s="1564"/>
      <c r="DW82" s="1564"/>
      <c r="DX82" s="1564"/>
      <c r="DY82" s="1564"/>
      <c r="DZ82" s="1564"/>
      <c r="EA82" s="1564"/>
      <c r="EB82" s="1564"/>
      <c r="EC82" s="1564"/>
      <c r="ED82" s="1564"/>
      <c r="EE82" s="1564"/>
      <c r="EF82" s="1564"/>
      <c r="EG82" s="1564"/>
      <c r="EH82" s="1564"/>
      <c r="EI82" s="1564"/>
      <c r="EJ82" s="1564"/>
      <c r="EK82" s="1564"/>
      <c r="EL82" s="1564"/>
      <c r="EM82" s="1564"/>
      <c r="EN82" s="1564"/>
      <c r="EO82" s="1564"/>
      <c r="EP82" s="1564"/>
      <c r="EQ82" s="1564"/>
      <c r="ER82" s="1564"/>
      <c r="ES82" s="1564"/>
      <c r="ET82" s="1564"/>
      <c r="EU82" s="1564"/>
      <c r="EV82" s="1564"/>
      <c r="EW82" s="1564"/>
      <c r="EX82" s="1564"/>
      <c r="EY82" s="1564"/>
      <c r="EZ82" s="1564"/>
      <c r="FA82" s="1564"/>
      <c r="FB82" s="1564"/>
      <c r="FC82" s="1564"/>
      <c r="FD82" s="1564"/>
      <c r="FE82" s="1564"/>
      <c r="FF82" s="1564"/>
      <c r="FG82" s="1564"/>
      <c r="FH82" s="1564"/>
      <c r="FI82" s="1564"/>
      <c r="FJ82" s="1564"/>
      <c r="FK82" s="1564"/>
      <c r="FL82" s="1564"/>
      <c r="FM82" s="1564"/>
      <c r="FN82" s="1564"/>
      <c r="FO82" s="1564"/>
      <c r="FP82" s="1564"/>
      <c r="FQ82" s="1564"/>
      <c r="FR82" s="1564"/>
      <c r="FS82" s="1564"/>
      <c r="FT82" s="1564"/>
      <c r="FU82" s="1564"/>
      <c r="FV82" s="1564"/>
      <c r="FW82" s="1564"/>
      <c r="FX82" s="1564"/>
      <c r="FY82" s="1564"/>
      <c r="FZ82" s="1564"/>
      <c r="GA82" s="1564"/>
      <c r="GB82" s="1564"/>
      <c r="GC82" s="1564"/>
      <c r="GD82" s="1564"/>
      <c r="GE82" s="1564"/>
      <c r="GF82" s="1564"/>
      <c r="GG82" s="1564"/>
      <c r="GH82" s="1564"/>
      <c r="GI82" s="1564"/>
      <c r="GJ82" s="1564"/>
      <c r="GK82" s="1564"/>
      <c r="GL82" s="1564"/>
      <c r="GM82" s="1564"/>
      <c r="GN82" s="1564"/>
      <c r="GO82" s="1564"/>
      <c r="GP82" s="1564"/>
      <c r="GQ82" s="1564"/>
      <c r="GR82" s="1564"/>
      <c r="GS82" s="1564"/>
      <c r="GT82" s="1564"/>
      <c r="GU82" s="1564"/>
      <c r="GV82" s="1564"/>
      <c r="GW82" s="1564"/>
      <c r="GX82" s="1564"/>
      <c r="GY82" s="1564"/>
      <c r="GZ82" s="1564"/>
      <c r="HA82" s="1564"/>
      <c r="HB82" s="1564"/>
      <c r="HC82" s="1564"/>
      <c r="HD82" s="1564"/>
      <c r="HE82" s="1564"/>
      <c r="HF82" s="1564"/>
      <c r="HG82" s="1564"/>
      <c r="HH82" s="1564"/>
      <c r="HI82" s="1564"/>
      <c r="HJ82" s="1564"/>
      <c r="HK82" s="1564"/>
      <c r="HL82" s="1564"/>
      <c r="HM82" s="1564"/>
      <c r="HN82" s="1564"/>
      <c r="HO82" s="1564"/>
      <c r="HP82" s="1564"/>
      <c r="HQ82" s="1564"/>
      <c r="HR82" s="1564"/>
      <c r="HS82" s="1564"/>
      <c r="HT82" s="1564"/>
      <c r="HU82" s="1564"/>
      <c r="HV82" s="1564"/>
      <c r="HW82" s="1564"/>
      <c r="HX82" s="1564"/>
      <c r="HY82" s="1564"/>
      <c r="HZ82" s="1564"/>
      <c r="IA82" s="1564"/>
      <c r="IB82" s="1564"/>
      <c r="IC82" s="1564"/>
      <c r="ID82" s="1564"/>
      <c r="IE82" s="1564"/>
      <c r="IF82" s="1564"/>
      <c r="IG82" s="1564"/>
      <c r="IH82" s="1564"/>
      <c r="II82" s="1564"/>
      <c r="IJ82" s="1564"/>
      <c r="IK82" s="1564"/>
      <c r="IL82" s="1564"/>
      <c r="IM82" s="1564"/>
      <c r="IN82" s="1564"/>
      <c r="IO82" s="1564"/>
      <c r="IP82" s="1564"/>
      <c r="IQ82" s="1564"/>
      <c r="IR82" s="1564"/>
      <c r="IS82" s="1564"/>
      <c r="IT82" s="1564"/>
      <c r="IU82" s="1564"/>
    </row>
    <row r="83" spans="1:255">
      <c r="A83" s="2175" t="s">
        <v>1751</v>
      </c>
      <c r="B83" s="1546"/>
      <c r="C83" s="1546"/>
      <c r="D83" s="1546"/>
      <c r="E83" s="1900"/>
      <c r="F83" s="1545"/>
      <c r="G83" s="1546"/>
      <c r="H83" s="1546"/>
      <c r="I83" s="1546"/>
      <c r="J83" s="1546"/>
      <c r="K83" s="1873"/>
      <c r="L83" s="1873"/>
      <c r="M83" s="1911" t="s">
        <v>1751</v>
      </c>
      <c r="N83" s="1545"/>
      <c r="O83" s="1873"/>
      <c r="P83" s="1873"/>
      <c r="Q83" s="1873"/>
      <c r="R83" s="1873">
        <f t="shared" si="1"/>
        <v>0</v>
      </c>
      <c r="S83" s="1911" t="s">
        <v>1751</v>
      </c>
      <c r="T83" s="1564"/>
      <c r="U83" s="1564"/>
      <c r="V83" s="1564"/>
      <c r="W83" s="1564"/>
      <c r="X83" s="1564"/>
      <c r="Y83" s="1564"/>
      <c r="Z83" s="1564"/>
      <c r="AA83" s="1564"/>
      <c r="AB83" s="1564"/>
      <c r="AC83" s="1564"/>
      <c r="AD83" s="1564"/>
      <c r="AE83" s="1564"/>
      <c r="AF83" s="1564"/>
      <c r="AG83" s="1564"/>
      <c r="AH83" s="1564"/>
      <c r="AI83" s="1564"/>
      <c r="AJ83" s="1564"/>
      <c r="AK83" s="1564"/>
      <c r="AL83" s="1564"/>
      <c r="AM83" s="1564"/>
      <c r="AN83" s="1564"/>
      <c r="AO83" s="1564"/>
      <c r="AP83" s="1564"/>
      <c r="AQ83" s="1564"/>
      <c r="AR83" s="1564"/>
      <c r="AS83" s="1564"/>
      <c r="AT83" s="1564"/>
      <c r="AU83" s="1564"/>
      <c r="AV83" s="1564"/>
      <c r="AW83" s="1564"/>
      <c r="AX83" s="1564"/>
      <c r="AY83" s="1564"/>
      <c r="AZ83" s="1564"/>
      <c r="BA83" s="1564"/>
      <c r="BB83" s="1564"/>
      <c r="BC83" s="1564"/>
      <c r="BD83" s="1564"/>
      <c r="BE83" s="1564"/>
      <c r="BF83" s="1564"/>
      <c r="BG83" s="1564"/>
      <c r="BH83" s="1564"/>
      <c r="BI83" s="1564"/>
      <c r="BJ83" s="1564"/>
      <c r="BK83" s="1564"/>
      <c r="BL83" s="1564"/>
      <c r="BM83" s="1564"/>
      <c r="BN83" s="1564"/>
      <c r="BO83" s="1564"/>
      <c r="BP83" s="1564"/>
      <c r="BQ83" s="1564"/>
      <c r="BR83" s="1564"/>
      <c r="BS83" s="1564"/>
      <c r="BT83" s="1564"/>
      <c r="BU83" s="1564"/>
      <c r="BV83" s="1564"/>
      <c r="BW83" s="1564"/>
      <c r="BX83" s="1564"/>
      <c r="BY83" s="1564"/>
      <c r="BZ83" s="1564"/>
      <c r="CA83" s="1564"/>
      <c r="CB83" s="1564"/>
      <c r="CC83" s="1564"/>
      <c r="CD83" s="1564"/>
      <c r="CE83" s="1564"/>
      <c r="CF83" s="1564"/>
      <c r="CG83" s="1564"/>
      <c r="CH83" s="1564"/>
      <c r="CI83" s="1564"/>
      <c r="CJ83" s="1564"/>
      <c r="CK83" s="1564"/>
      <c r="CL83" s="1564"/>
      <c r="CM83" s="1564"/>
      <c r="CN83" s="1564"/>
      <c r="CO83" s="1564"/>
      <c r="CP83" s="1564"/>
      <c r="CQ83" s="1564"/>
      <c r="CR83" s="1564"/>
      <c r="CS83" s="1564"/>
      <c r="CT83" s="1564"/>
      <c r="CU83" s="1564"/>
      <c r="CV83" s="1564"/>
      <c r="CW83" s="1564"/>
      <c r="CX83" s="1564"/>
      <c r="CY83" s="1564"/>
      <c r="CZ83" s="1564"/>
      <c r="DA83" s="1564"/>
      <c r="DB83" s="1564"/>
      <c r="DC83" s="1564"/>
      <c r="DD83" s="1564"/>
      <c r="DE83" s="1564"/>
      <c r="DF83" s="1564"/>
      <c r="DG83" s="1564"/>
      <c r="DH83" s="1564"/>
      <c r="DI83" s="1564"/>
      <c r="DJ83" s="1564"/>
      <c r="DK83" s="1564"/>
      <c r="DL83" s="1564"/>
      <c r="DM83" s="1564"/>
      <c r="DN83" s="1564"/>
      <c r="DO83" s="1564"/>
      <c r="DP83" s="1564"/>
      <c r="DQ83" s="1564"/>
      <c r="DR83" s="1564"/>
      <c r="DS83" s="1564"/>
      <c r="DT83" s="1564"/>
      <c r="DU83" s="1564"/>
      <c r="DV83" s="1564"/>
      <c r="DW83" s="1564"/>
      <c r="DX83" s="1564"/>
      <c r="DY83" s="1564"/>
      <c r="DZ83" s="1564"/>
      <c r="EA83" s="1564"/>
      <c r="EB83" s="1564"/>
      <c r="EC83" s="1564"/>
      <c r="ED83" s="1564"/>
      <c r="EE83" s="1564"/>
      <c r="EF83" s="1564"/>
      <c r="EG83" s="1564"/>
      <c r="EH83" s="1564"/>
      <c r="EI83" s="1564"/>
      <c r="EJ83" s="1564"/>
      <c r="EK83" s="1564"/>
      <c r="EL83" s="1564"/>
      <c r="EM83" s="1564"/>
      <c r="EN83" s="1564"/>
      <c r="EO83" s="1564"/>
      <c r="EP83" s="1564"/>
      <c r="EQ83" s="1564"/>
      <c r="ER83" s="1564"/>
      <c r="ES83" s="1564"/>
      <c r="ET83" s="1564"/>
      <c r="EU83" s="1564"/>
      <c r="EV83" s="1564"/>
      <c r="EW83" s="1564"/>
      <c r="EX83" s="1564"/>
      <c r="EY83" s="1564"/>
      <c r="EZ83" s="1564"/>
      <c r="FA83" s="1564"/>
      <c r="FB83" s="1564"/>
      <c r="FC83" s="1564"/>
      <c r="FD83" s="1564"/>
      <c r="FE83" s="1564"/>
      <c r="FF83" s="1564"/>
      <c r="FG83" s="1564"/>
      <c r="FH83" s="1564"/>
      <c r="FI83" s="1564"/>
      <c r="FJ83" s="1564"/>
      <c r="FK83" s="1564"/>
      <c r="FL83" s="1564"/>
      <c r="FM83" s="1564"/>
      <c r="FN83" s="1564"/>
      <c r="FO83" s="1564"/>
      <c r="FP83" s="1564"/>
      <c r="FQ83" s="1564"/>
      <c r="FR83" s="1564"/>
      <c r="FS83" s="1564"/>
      <c r="FT83" s="1564"/>
      <c r="FU83" s="1564"/>
      <c r="FV83" s="1564"/>
      <c r="FW83" s="1564"/>
      <c r="FX83" s="1564"/>
      <c r="FY83" s="1564"/>
      <c r="FZ83" s="1564"/>
      <c r="GA83" s="1564"/>
      <c r="GB83" s="1564"/>
      <c r="GC83" s="1564"/>
      <c r="GD83" s="1564"/>
      <c r="GE83" s="1564"/>
      <c r="GF83" s="1564"/>
      <c r="GG83" s="1564"/>
      <c r="GH83" s="1564"/>
      <c r="GI83" s="1564"/>
      <c r="GJ83" s="1564"/>
      <c r="GK83" s="1564"/>
      <c r="GL83" s="1564"/>
      <c r="GM83" s="1564"/>
      <c r="GN83" s="1564"/>
      <c r="GO83" s="1564"/>
      <c r="GP83" s="1564"/>
      <c r="GQ83" s="1564"/>
      <c r="GR83" s="1564"/>
      <c r="GS83" s="1564"/>
      <c r="GT83" s="1564"/>
      <c r="GU83" s="1564"/>
      <c r="GV83" s="1564"/>
      <c r="GW83" s="1564"/>
      <c r="GX83" s="1564"/>
      <c r="GY83" s="1564"/>
      <c r="GZ83" s="1564"/>
      <c r="HA83" s="1564"/>
      <c r="HB83" s="1564"/>
      <c r="HC83" s="1564"/>
      <c r="HD83" s="1564"/>
      <c r="HE83" s="1564"/>
      <c r="HF83" s="1564"/>
      <c r="HG83" s="1564"/>
      <c r="HH83" s="1564"/>
      <c r="HI83" s="1564"/>
      <c r="HJ83" s="1564"/>
      <c r="HK83" s="1564"/>
      <c r="HL83" s="1564"/>
      <c r="HM83" s="1564"/>
      <c r="HN83" s="1564"/>
      <c r="HO83" s="1564"/>
      <c r="HP83" s="1564"/>
      <c r="HQ83" s="1564"/>
      <c r="HR83" s="1564"/>
      <c r="HS83" s="1564"/>
      <c r="HT83" s="1564"/>
      <c r="HU83" s="1564"/>
      <c r="HV83" s="1564"/>
      <c r="HW83" s="1564"/>
      <c r="HX83" s="1564"/>
      <c r="HY83" s="1564"/>
      <c r="HZ83" s="1564"/>
      <c r="IA83" s="1564"/>
      <c r="IB83" s="1564"/>
      <c r="IC83" s="1564"/>
      <c r="ID83" s="1564"/>
      <c r="IE83" s="1564"/>
      <c r="IF83" s="1564"/>
      <c r="IG83" s="1564"/>
      <c r="IH83" s="1564"/>
      <c r="II83" s="1564"/>
      <c r="IJ83" s="1564"/>
      <c r="IK83" s="1564"/>
      <c r="IL83" s="1564"/>
      <c r="IM83" s="1564"/>
      <c r="IN83" s="1564"/>
      <c r="IO83" s="1564"/>
      <c r="IP83" s="1564"/>
      <c r="IQ83" s="1564"/>
      <c r="IR83" s="1564"/>
      <c r="IS83" s="1564"/>
      <c r="IT83" s="1564"/>
      <c r="IU83" s="1564"/>
    </row>
    <row r="84" spans="1:255">
      <c r="A84" s="2175">
        <v>12</v>
      </c>
      <c r="B84" s="1546"/>
      <c r="C84" s="1546"/>
      <c r="D84" s="1546"/>
      <c r="E84" s="1900"/>
      <c r="F84" s="1545"/>
      <c r="G84" s="1546"/>
      <c r="H84" s="1546"/>
      <c r="I84" s="1546"/>
      <c r="J84" s="1546"/>
      <c r="K84" s="1873"/>
      <c r="L84" s="1873"/>
      <c r="M84" s="1911">
        <v>12</v>
      </c>
      <c r="N84" s="1545"/>
      <c r="O84" s="1873"/>
      <c r="P84" s="1873"/>
      <c r="Q84" s="1873"/>
      <c r="R84" s="1873">
        <f t="shared" si="1"/>
        <v>0</v>
      </c>
      <c r="S84" s="1911">
        <v>12</v>
      </c>
      <c r="T84" s="1564"/>
      <c r="U84" s="1564"/>
      <c r="V84" s="1564"/>
      <c r="W84" s="1564"/>
      <c r="X84" s="1564"/>
      <c r="Y84" s="1564"/>
      <c r="Z84" s="1564"/>
      <c r="AA84" s="1564"/>
      <c r="AB84" s="1564"/>
      <c r="AC84" s="1564"/>
      <c r="AD84" s="1564"/>
      <c r="AE84" s="1564"/>
      <c r="AF84" s="1564"/>
      <c r="AG84" s="1564"/>
      <c r="AH84" s="1564"/>
      <c r="AI84" s="1564"/>
      <c r="AJ84" s="1564"/>
      <c r="AK84" s="1564"/>
      <c r="AL84" s="1564"/>
      <c r="AM84" s="1564"/>
      <c r="AN84" s="1564"/>
      <c r="AO84" s="1564"/>
      <c r="AP84" s="1564"/>
      <c r="AQ84" s="1564"/>
      <c r="AR84" s="1564"/>
      <c r="AS84" s="1564"/>
      <c r="AT84" s="1564"/>
      <c r="AU84" s="1564"/>
      <c r="AV84" s="1564"/>
      <c r="AW84" s="1564"/>
      <c r="AX84" s="1564"/>
      <c r="AY84" s="1564"/>
      <c r="AZ84" s="1564"/>
      <c r="BA84" s="1564"/>
      <c r="BB84" s="1564"/>
      <c r="BC84" s="1564"/>
      <c r="BD84" s="1564"/>
      <c r="BE84" s="1564"/>
      <c r="BF84" s="1564"/>
      <c r="BG84" s="1564"/>
      <c r="BH84" s="1564"/>
      <c r="BI84" s="1564"/>
      <c r="BJ84" s="1564"/>
      <c r="BK84" s="1564"/>
      <c r="BL84" s="1564"/>
      <c r="BM84" s="1564"/>
      <c r="BN84" s="1564"/>
      <c r="BO84" s="1564"/>
      <c r="BP84" s="1564"/>
      <c r="BQ84" s="1564"/>
      <c r="BR84" s="1564"/>
      <c r="BS84" s="1564"/>
      <c r="BT84" s="1564"/>
      <c r="BU84" s="1564"/>
      <c r="BV84" s="1564"/>
      <c r="BW84" s="1564"/>
      <c r="BX84" s="1564"/>
      <c r="BY84" s="1564"/>
      <c r="BZ84" s="1564"/>
      <c r="CA84" s="1564"/>
      <c r="CB84" s="1564"/>
      <c r="CC84" s="1564"/>
      <c r="CD84" s="1564"/>
      <c r="CE84" s="1564"/>
      <c r="CF84" s="1564"/>
      <c r="CG84" s="1564"/>
      <c r="CH84" s="1564"/>
      <c r="CI84" s="1564"/>
      <c r="CJ84" s="1564"/>
      <c r="CK84" s="1564"/>
      <c r="CL84" s="1564"/>
      <c r="CM84" s="1564"/>
      <c r="CN84" s="1564"/>
      <c r="CO84" s="1564"/>
      <c r="CP84" s="1564"/>
      <c r="CQ84" s="1564"/>
      <c r="CR84" s="1564"/>
      <c r="CS84" s="1564"/>
      <c r="CT84" s="1564"/>
      <c r="CU84" s="1564"/>
      <c r="CV84" s="1564"/>
      <c r="CW84" s="1564"/>
      <c r="CX84" s="1564"/>
      <c r="CY84" s="1564"/>
      <c r="CZ84" s="1564"/>
      <c r="DA84" s="1564"/>
      <c r="DB84" s="1564"/>
      <c r="DC84" s="1564"/>
      <c r="DD84" s="1564"/>
      <c r="DE84" s="1564"/>
      <c r="DF84" s="1564"/>
      <c r="DG84" s="1564"/>
      <c r="DH84" s="1564"/>
      <c r="DI84" s="1564"/>
      <c r="DJ84" s="1564"/>
      <c r="DK84" s="1564"/>
      <c r="DL84" s="1564"/>
      <c r="DM84" s="1564"/>
      <c r="DN84" s="1564"/>
      <c r="DO84" s="1564"/>
      <c r="DP84" s="1564"/>
      <c r="DQ84" s="1564"/>
      <c r="DR84" s="1564"/>
      <c r="DS84" s="1564"/>
      <c r="DT84" s="1564"/>
      <c r="DU84" s="1564"/>
      <c r="DV84" s="1564"/>
      <c r="DW84" s="1564"/>
      <c r="DX84" s="1564"/>
      <c r="DY84" s="1564"/>
      <c r="DZ84" s="1564"/>
      <c r="EA84" s="1564"/>
      <c r="EB84" s="1564"/>
      <c r="EC84" s="1564"/>
      <c r="ED84" s="1564"/>
      <c r="EE84" s="1564"/>
      <c r="EF84" s="1564"/>
      <c r="EG84" s="1564"/>
      <c r="EH84" s="1564"/>
      <c r="EI84" s="1564"/>
      <c r="EJ84" s="1564"/>
      <c r="EK84" s="1564"/>
      <c r="EL84" s="1564"/>
      <c r="EM84" s="1564"/>
      <c r="EN84" s="1564"/>
      <c r="EO84" s="1564"/>
      <c r="EP84" s="1564"/>
      <c r="EQ84" s="1564"/>
      <c r="ER84" s="1564"/>
      <c r="ES84" s="1564"/>
      <c r="ET84" s="1564"/>
      <c r="EU84" s="1564"/>
      <c r="EV84" s="1564"/>
      <c r="EW84" s="1564"/>
      <c r="EX84" s="1564"/>
      <c r="EY84" s="1564"/>
      <c r="EZ84" s="1564"/>
      <c r="FA84" s="1564"/>
      <c r="FB84" s="1564"/>
      <c r="FC84" s="1564"/>
      <c r="FD84" s="1564"/>
      <c r="FE84" s="1564"/>
      <c r="FF84" s="1564"/>
      <c r="FG84" s="1564"/>
      <c r="FH84" s="1564"/>
      <c r="FI84" s="1564"/>
      <c r="FJ84" s="1564"/>
      <c r="FK84" s="1564"/>
      <c r="FL84" s="1564"/>
      <c r="FM84" s="1564"/>
      <c r="FN84" s="1564"/>
      <c r="FO84" s="1564"/>
      <c r="FP84" s="1564"/>
      <c r="FQ84" s="1564"/>
      <c r="FR84" s="1564"/>
      <c r="FS84" s="1564"/>
      <c r="FT84" s="1564"/>
      <c r="FU84" s="1564"/>
      <c r="FV84" s="1564"/>
      <c r="FW84" s="1564"/>
      <c r="FX84" s="1564"/>
      <c r="FY84" s="1564"/>
      <c r="FZ84" s="1564"/>
      <c r="GA84" s="1564"/>
      <c r="GB84" s="1564"/>
      <c r="GC84" s="1564"/>
      <c r="GD84" s="1564"/>
      <c r="GE84" s="1564"/>
      <c r="GF84" s="1564"/>
      <c r="GG84" s="1564"/>
      <c r="GH84" s="1564"/>
      <c r="GI84" s="1564"/>
      <c r="GJ84" s="1564"/>
      <c r="GK84" s="1564"/>
      <c r="GL84" s="1564"/>
      <c r="GM84" s="1564"/>
      <c r="GN84" s="1564"/>
      <c r="GO84" s="1564"/>
      <c r="GP84" s="1564"/>
      <c r="GQ84" s="1564"/>
      <c r="GR84" s="1564"/>
      <c r="GS84" s="1564"/>
      <c r="GT84" s="1564"/>
      <c r="GU84" s="1564"/>
      <c r="GV84" s="1564"/>
      <c r="GW84" s="1564"/>
      <c r="GX84" s="1564"/>
      <c r="GY84" s="1564"/>
      <c r="GZ84" s="1564"/>
      <c r="HA84" s="1564"/>
      <c r="HB84" s="1564"/>
      <c r="HC84" s="1564"/>
      <c r="HD84" s="1564"/>
      <c r="HE84" s="1564"/>
      <c r="HF84" s="1564"/>
      <c r="HG84" s="1564"/>
      <c r="HH84" s="1564"/>
      <c r="HI84" s="1564"/>
      <c r="HJ84" s="1564"/>
      <c r="HK84" s="1564"/>
      <c r="HL84" s="1564"/>
      <c r="HM84" s="1564"/>
      <c r="HN84" s="1564"/>
      <c r="HO84" s="1564"/>
      <c r="HP84" s="1564"/>
      <c r="HQ84" s="1564"/>
      <c r="HR84" s="1564"/>
      <c r="HS84" s="1564"/>
      <c r="HT84" s="1564"/>
      <c r="HU84" s="1564"/>
      <c r="HV84" s="1564"/>
      <c r="HW84" s="1564"/>
      <c r="HX84" s="1564"/>
      <c r="HY84" s="1564"/>
      <c r="HZ84" s="1564"/>
      <c r="IA84" s="1564"/>
      <c r="IB84" s="1564"/>
      <c r="IC84" s="1564"/>
      <c r="ID84" s="1564"/>
      <c r="IE84" s="1564"/>
      <c r="IF84" s="1564"/>
      <c r="IG84" s="1564"/>
      <c r="IH84" s="1564"/>
      <c r="II84" s="1564"/>
      <c r="IJ84" s="1564"/>
      <c r="IK84" s="1564"/>
      <c r="IL84" s="1564"/>
      <c r="IM84" s="1564"/>
      <c r="IN84" s="1564"/>
      <c r="IO84" s="1564"/>
      <c r="IP84" s="1564"/>
      <c r="IQ84" s="1564"/>
      <c r="IR84" s="1564"/>
      <c r="IS84" s="1564"/>
      <c r="IT84" s="1564"/>
      <c r="IU84" s="1564"/>
    </row>
    <row r="85" spans="1:255">
      <c r="A85" s="2175">
        <v>13</v>
      </c>
      <c r="B85" s="1546"/>
      <c r="C85" s="1546"/>
      <c r="D85" s="1546"/>
      <c r="E85" s="1900"/>
      <c r="F85" s="1545"/>
      <c r="G85" s="1546"/>
      <c r="H85" s="1546"/>
      <c r="I85" s="1546"/>
      <c r="J85" s="1546"/>
      <c r="K85" s="1873"/>
      <c r="L85" s="1873"/>
      <c r="M85" s="1911">
        <v>13</v>
      </c>
      <c r="N85" s="1545"/>
      <c r="O85" s="1873"/>
      <c r="P85" s="1873"/>
      <c r="Q85" s="1873"/>
      <c r="R85" s="1873">
        <f t="shared" si="1"/>
        <v>0</v>
      </c>
      <c r="S85" s="1911">
        <v>13</v>
      </c>
      <c r="T85" s="1564"/>
      <c r="U85" s="1564"/>
      <c r="V85" s="1564"/>
      <c r="W85" s="1564"/>
      <c r="X85" s="1564"/>
      <c r="Y85" s="1564"/>
      <c r="Z85" s="1564"/>
      <c r="AA85" s="1564"/>
      <c r="AB85" s="1564"/>
      <c r="AC85" s="1564"/>
      <c r="AD85" s="1564"/>
      <c r="AE85" s="1564"/>
      <c r="AF85" s="1564"/>
      <c r="AG85" s="1564"/>
      <c r="AH85" s="1564"/>
      <c r="AI85" s="1564"/>
      <c r="AJ85" s="1564"/>
      <c r="AK85" s="1564"/>
      <c r="AL85" s="1564"/>
      <c r="AM85" s="1564"/>
      <c r="AN85" s="1564"/>
      <c r="AO85" s="1564"/>
      <c r="AP85" s="1564"/>
      <c r="AQ85" s="1564"/>
      <c r="AR85" s="1564"/>
      <c r="AS85" s="1564"/>
      <c r="AT85" s="1564"/>
      <c r="AU85" s="1564"/>
      <c r="AV85" s="1564"/>
      <c r="AW85" s="1564"/>
      <c r="AX85" s="1564"/>
      <c r="AY85" s="1564"/>
      <c r="AZ85" s="1564"/>
      <c r="BA85" s="1564"/>
      <c r="BB85" s="1564"/>
      <c r="BC85" s="1564"/>
      <c r="BD85" s="1564"/>
      <c r="BE85" s="1564"/>
      <c r="BF85" s="1564"/>
      <c r="BG85" s="1564"/>
      <c r="BH85" s="1564"/>
      <c r="BI85" s="1564"/>
      <c r="BJ85" s="1564"/>
      <c r="BK85" s="1564"/>
      <c r="BL85" s="1564"/>
      <c r="BM85" s="1564"/>
      <c r="BN85" s="1564"/>
      <c r="BO85" s="1564"/>
      <c r="BP85" s="1564"/>
      <c r="BQ85" s="1564"/>
      <c r="BR85" s="1564"/>
      <c r="BS85" s="1564"/>
      <c r="BT85" s="1564"/>
      <c r="BU85" s="1564"/>
      <c r="BV85" s="1564"/>
      <c r="BW85" s="1564"/>
      <c r="BX85" s="1564"/>
      <c r="BY85" s="1564"/>
      <c r="BZ85" s="1564"/>
      <c r="CA85" s="1564"/>
      <c r="CB85" s="1564"/>
      <c r="CC85" s="1564"/>
      <c r="CD85" s="1564"/>
      <c r="CE85" s="1564"/>
      <c r="CF85" s="1564"/>
      <c r="CG85" s="1564"/>
      <c r="CH85" s="1564"/>
      <c r="CI85" s="1564"/>
      <c r="CJ85" s="1564"/>
      <c r="CK85" s="1564"/>
      <c r="CL85" s="1564"/>
      <c r="CM85" s="1564"/>
      <c r="CN85" s="1564"/>
      <c r="CO85" s="1564"/>
      <c r="CP85" s="1564"/>
      <c r="CQ85" s="1564"/>
      <c r="CR85" s="1564"/>
      <c r="CS85" s="1564"/>
      <c r="CT85" s="1564"/>
      <c r="CU85" s="1564"/>
      <c r="CV85" s="1564"/>
      <c r="CW85" s="1564"/>
      <c r="CX85" s="1564"/>
      <c r="CY85" s="1564"/>
      <c r="CZ85" s="1564"/>
      <c r="DA85" s="1564"/>
      <c r="DB85" s="1564"/>
      <c r="DC85" s="1564"/>
      <c r="DD85" s="1564"/>
      <c r="DE85" s="1564"/>
      <c r="DF85" s="1564"/>
      <c r="DG85" s="1564"/>
      <c r="DH85" s="1564"/>
      <c r="DI85" s="1564"/>
      <c r="DJ85" s="1564"/>
      <c r="DK85" s="1564"/>
      <c r="DL85" s="1564"/>
      <c r="DM85" s="1564"/>
      <c r="DN85" s="1564"/>
      <c r="DO85" s="1564"/>
      <c r="DP85" s="1564"/>
      <c r="DQ85" s="1564"/>
      <c r="DR85" s="1564"/>
      <c r="DS85" s="1564"/>
      <c r="DT85" s="1564"/>
      <c r="DU85" s="1564"/>
      <c r="DV85" s="1564"/>
      <c r="DW85" s="1564"/>
      <c r="DX85" s="1564"/>
      <c r="DY85" s="1564"/>
      <c r="DZ85" s="1564"/>
      <c r="EA85" s="1564"/>
      <c r="EB85" s="1564"/>
      <c r="EC85" s="1564"/>
      <c r="ED85" s="1564"/>
      <c r="EE85" s="1564"/>
      <c r="EF85" s="1564"/>
      <c r="EG85" s="1564"/>
      <c r="EH85" s="1564"/>
      <c r="EI85" s="1564"/>
      <c r="EJ85" s="1564"/>
      <c r="EK85" s="1564"/>
      <c r="EL85" s="1564"/>
      <c r="EM85" s="1564"/>
      <c r="EN85" s="1564"/>
      <c r="EO85" s="1564"/>
      <c r="EP85" s="1564"/>
      <c r="EQ85" s="1564"/>
      <c r="ER85" s="1564"/>
      <c r="ES85" s="1564"/>
      <c r="ET85" s="1564"/>
      <c r="EU85" s="1564"/>
      <c r="EV85" s="1564"/>
      <c r="EW85" s="1564"/>
      <c r="EX85" s="1564"/>
      <c r="EY85" s="1564"/>
      <c r="EZ85" s="1564"/>
      <c r="FA85" s="1564"/>
      <c r="FB85" s="1564"/>
      <c r="FC85" s="1564"/>
      <c r="FD85" s="1564"/>
      <c r="FE85" s="1564"/>
      <c r="FF85" s="1564"/>
      <c r="FG85" s="1564"/>
      <c r="FH85" s="1564"/>
      <c r="FI85" s="1564"/>
      <c r="FJ85" s="1564"/>
      <c r="FK85" s="1564"/>
      <c r="FL85" s="1564"/>
      <c r="FM85" s="1564"/>
      <c r="FN85" s="1564"/>
      <c r="FO85" s="1564"/>
      <c r="FP85" s="1564"/>
      <c r="FQ85" s="1564"/>
      <c r="FR85" s="1564"/>
      <c r="FS85" s="1564"/>
      <c r="FT85" s="1564"/>
      <c r="FU85" s="1564"/>
      <c r="FV85" s="1564"/>
      <c r="FW85" s="1564"/>
      <c r="FX85" s="1564"/>
      <c r="FY85" s="1564"/>
      <c r="FZ85" s="1564"/>
      <c r="GA85" s="1564"/>
      <c r="GB85" s="1564"/>
      <c r="GC85" s="1564"/>
      <c r="GD85" s="1564"/>
      <c r="GE85" s="1564"/>
      <c r="GF85" s="1564"/>
      <c r="GG85" s="1564"/>
      <c r="GH85" s="1564"/>
      <c r="GI85" s="1564"/>
      <c r="GJ85" s="1564"/>
      <c r="GK85" s="1564"/>
      <c r="GL85" s="1564"/>
      <c r="GM85" s="1564"/>
      <c r="GN85" s="1564"/>
      <c r="GO85" s="1564"/>
      <c r="GP85" s="1564"/>
      <c r="GQ85" s="1564"/>
      <c r="GR85" s="1564"/>
      <c r="GS85" s="1564"/>
      <c r="GT85" s="1564"/>
      <c r="GU85" s="1564"/>
      <c r="GV85" s="1564"/>
      <c r="GW85" s="1564"/>
      <c r="GX85" s="1564"/>
      <c r="GY85" s="1564"/>
      <c r="GZ85" s="1564"/>
      <c r="HA85" s="1564"/>
      <c r="HB85" s="1564"/>
      <c r="HC85" s="1564"/>
      <c r="HD85" s="1564"/>
      <c r="HE85" s="1564"/>
      <c r="HF85" s="1564"/>
      <c r="HG85" s="1564"/>
      <c r="HH85" s="1564"/>
      <c r="HI85" s="1564"/>
      <c r="HJ85" s="1564"/>
      <c r="HK85" s="1564"/>
      <c r="HL85" s="1564"/>
      <c r="HM85" s="1564"/>
      <c r="HN85" s="1564"/>
      <c r="HO85" s="1564"/>
      <c r="HP85" s="1564"/>
      <c r="HQ85" s="1564"/>
      <c r="HR85" s="1564"/>
      <c r="HS85" s="1564"/>
      <c r="HT85" s="1564"/>
      <c r="HU85" s="1564"/>
      <c r="HV85" s="1564"/>
      <c r="HW85" s="1564"/>
      <c r="HX85" s="1564"/>
      <c r="HY85" s="1564"/>
      <c r="HZ85" s="1564"/>
      <c r="IA85" s="1564"/>
      <c r="IB85" s="1564"/>
      <c r="IC85" s="1564"/>
      <c r="ID85" s="1564"/>
      <c r="IE85" s="1564"/>
      <c r="IF85" s="1564"/>
      <c r="IG85" s="1564"/>
      <c r="IH85" s="1564"/>
      <c r="II85" s="1564"/>
      <c r="IJ85" s="1564"/>
      <c r="IK85" s="1564"/>
      <c r="IL85" s="1564"/>
      <c r="IM85" s="1564"/>
      <c r="IN85" s="1564"/>
      <c r="IO85" s="1564"/>
      <c r="IP85" s="1564"/>
      <c r="IQ85" s="1564"/>
      <c r="IR85" s="1564"/>
      <c r="IS85" s="1564"/>
      <c r="IT85" s="1564"/>
      <c r="IU85" s="1564"/>
    </row>
    <row r="86" spans="1:255">
      <c r="A86" s="2175">
        <v>14</v>
      </c>
      <c r="B86" s="1546"/>
      <c r="C86" s="1546"/>
      <c r="D86" s="1546"/>
      <c r="E86" s="1900"/>
      <c r="F86" s="1545"/>
      <c r="G86" s="1546"/>
      <c r="H86" s="1546"/>
      <c r="I86" s="1546"/>
      <c r="J86" s="1546"/>
      <c r="K86" s="1873"/>
      <c r="L86" s="1873"/>
      <c r="M86" s="1911">
        <v>14</v>
      </c>
      <c r="N86" s="1545"/>
      <c r="O86" s="1873"/>
      <c r="P86" s="1873"/>
      <c r="Q86" s="1873"/>
      <c r="R86" s="1873">
        <f t="shared" si="1"/>
        <v>0</v>
      </c>
      <c r="S86" s="1911">
        <v>14</v>
      </c>
      <c r="T86" s="1564"/>
      <c r="U86" s="1564"/>
      <c r="V86" s="1564"/>
      <c r="W86" s="1564"/>
      <c r="X86" s="1564"/>
      <c r="Y86" s="1564"/>
      <c r="Z86" s="1564"/>
      <c r="AA86" s="1564"/>
      <c r="AB86" s="1564"/>
      <c r="AC86" s="1564"/>
      <c r="AD86" s="1564"/>
      <c r="AE86" s="1564"/>
      <c r="AF86" s="1564"/>
      <c r="AG86" s="1564"/>
      <c r="AH86" s="1564"/>
      <c r="AI86" s="1564"/>
      <c r="AJ86" s="1564"/>
      <c r="AK86" s="1564"/>
      <c r="AL86" s="1564"/>
      <c r="AM86" s="1564"/>
      <c r="AN86" s="1564"/>
      <c r="AO86" s="1564"/>
      <c r="AP86" s="1564"/>
      <c r="AQ86" s="1564"/>
      <c r="AR86" s="1564"/>
      <c r="AS86" s="1564"/>
      <c r="AT86" s="1564"/>
      <c r="AU86" s="1564"/>
      <c r="AV86" s="1564"/>
      <c r="AW86" s="1564"/>
      <c r="AX86" s="1564"/>
      <c r="AY86" s="1564"/>
      <c r="AZ86" s="1564"/>
      <c r="BA86" s="1564"/>
      <c r="BB86" s="1564"/>
      <c r="BC86" s="1564"/>
      <c r="BD86" s="1564"/>
      <c r="BE86" s="1564"/>
      <c r="BF86" s="1564"/>
      <c r="BG86" s="1564"/>
      <c r="BH86" s="1564"/>
      <c r="BI86" s="1564"/>
      <c r="BJ86" s="1564"/>
      <c r="BK86" s="1564"/>
      <c r="BL86" s="1564"/>
      <c r="BM86" s="1564"/>
      <c r="BN86" s="1564"/>
      <c r="BO86" s="1564"/>
      <c r="BP86" s="1564"/>
      <c r="BQ86" s="1564"/>
      <c r="BR86" s="1564"/>
      <c r="BS86" s="1564"/>
      <c r="BT86" s="1564"/>
      <c r="BU86" s="1564"/>
      <c r="BV86" s="1564"/>
      <c r="BW86" s="1564"/>
      <c r="BX86" s="1564"/>
      <c r="BY86" s="1564"/>
      <c r="BZ86" s="1564"/>
      <c r="CA86" s="1564"/>
      <c r="CB86" s="1564"/>
      <c r="CC86" s="1564"/>
      <c r="CD86" s="1564"/>
      <c r="CE86" s="1564"/>
      <c r="CF86" s="1564"/>
      <c r="CG86" s="1564"/>
      <c r="CH86" s="1564"/>
      <c r="CI86" s="1564"/>
      <c r="CJ86" s="1564"/>
      <c r="CK86" s="1564"/>
      <c r="CL86" s="1564"/>
      <c r="CM86" s="1564"/>
      <c r="CN86" s="1564"/>
      <c r="CO86" s="1564"/>
      <c r="CP86" s="1564"/>
      <c r="CQ86" s="1564"/>
      <c r="CR86" s="1564"/>
      <c r="CS86" s="1564"/>
      <c r="CT86" s="1564"/>
      <c r="CU86" s="1564"/>
      <c r="CV86" s="1564"/>
      <c r="CW86" s="1564"/>
      <c r="CX86" s="1564"/>
      <c r="CY86" s="1564"/>
      <c r="CZ86" s="1564"/>
      <c r="DA86" s="1564"/>
      <c r="DB86" s="1564"/>
      <c r="DC86" s="1564"/>
      <c r="DD86" s="1564"/>
      <c r="DE86" s="1564"/>
      <c r="DF86" s="1564"/>
      <c r="DG86" s="1564"/>
      <c r="DH86" s="1564"/>
      <c r="DI86" s="1564"/>
      <c r="DJ86" s="1564"/>
      <c r="DK86" s="1564"/>
      <c r="DL86" s="1564"/>
      <c r="DM86" s="1564"/>
      <c r="DN86" s="1564"/>
      <c r="DO86" s="1564"/>
      <c r="DP86" s="1564"/>
      <c r="DQ86" s="1564"/>
      <c r="DR86" s="1564"/>
      <c r="DS86" s="1564"/>
      <c r="DT86" s="1564"/>
      <c r="DU86" s="1564"/>
      <c r="DV86" s="1564"/>
      <c r="DW86" s="1564"/>
      <c r="DX86" s="1564"/>
      <c r="DY86" s="1564"/>
      <c r="DZ86" s="1564"/>
      <c r="EA86" s="1564"/>
      <c r="EB86" s="1564"/>
      <c r="EC86" s="1564"/>
      <c r="ED86" s="1564"/>
      <c r="EE86" s="1564"/>
      <c r="EF86" s="1564"/>
      <c r="EG86" s="1564"/>
      <c r="EH86" s="1564"/>
      <c r="EI86" s="1564"/>
      <c r="EJ86" s="1564"/>
      <c r="EK86" s="1564"/>
      <c r="EL86" s="1564"/>
      <c r="EM86" s="1564"/>
      <c r="EN86" s="1564"/>
      <c r="EO86" s="1564"/>
      <c r="EP86" s="1564"/>
      <c r="EQ86" s="1564"/>
      <c r="ER86" s="1564"/>
      <c r="ES86" s="1564"/>
      <c r="ET86" s="1564"/>
      <c r="EU86" s="1564"/>
      <c r="EV86" s="1564"/>
      <c r="EW86" s="1564"/>
      <c r="EX86" s="1564"/>
      <c r="EY86" s="1564"/>
      <c r="EZ86" s="1564"/>
      <c r="FA86" s="1564"/>
      <c r="FB86" s="1564"/>
      <c r="FC86" s="1564"/>
      <c r="FD86" s="1564"/>
      <c r="FE86" s="1564"/>
      <c r="FF86" s="1564"/>
      <c r="FG86" s="1564"/>
      <c r="FH86" s="1564"/>
      <c r="FI86" s="1564"/>
      <c r="FJ86" s="1564"/>
      <c r="FK86" s="1564"/>
      <c r="FL86" s="1564"/>
      <c r="FM86" s="1564"/>
      <c r="FN86" s="1564"/>
      <c r="FO86" s="1564"/>
      <c r="FP86" s="1564"/>
      <c r="FQ86" s="1564"/>
      <c r="FR86" s="1564"/>
      <c r="FS86" s="1564"/>
      <c r="FT86" s="1564"/>
      <c r="FU86" s="1564"/>
      <c r="FV86" s="1564"/>
      <c r="FW86" s="1564"/>
      <c r="FX86" s="1564"/>
      <c r="FY86" s="1564"/>
      <c r="FZ86" s="1564"/>
      <c r="GA86" s="1564"/>
      <c r="GB86" s="1564"/>
      <c r="GC86" s="1564"/>
      <c r="GD86" s="1564"/>
      <c r="GE86" s="1564"/>
      <c r="GF86" s="1564"/>
      <c r="GG86" s="1564"/>
      <c r="GH86" s="1564"/>
      <c r="GI86" s="1564"/>
      <c r="GJ86" s="1564"/>
      <c r="GK86" s="1564"/>
      <c r="GL86" s="1564"/>
      <c r="GM86" s="1564"/>
      <c r="GN86" s="1564"/>
      <c r="GO86" s="1564"/>
      <c r="GP86" s="1564"/>
      <c r="GQ86" s="1564"/>
      <c r="GR86" s="1564"/>
      <c r="GS86" s="1564"/>
      <c r="GT86" s="1564"/>
      <c r="GU86" s="1564"/>
      <c r="GV86" s="1564"/>
      <c r="GW86" s="1564"/>
      <c r="GX86" s="1564"/>
      <c r="GY86" s="1564"/>
      <c r="GZ86" s="1564"/>
      <c r="HA86" s="1564"/>
      <c r="HB86" s="1564"/>
      <c r="HC86" s="1564"/>
      <c r="HD86" s="1564"/>
      <c r="HE86" s="1564"/>
      <c r="HF86" s="1564"/>
      <c r="HG86" s="1564"/>
      <c r="HH86" s="1564"/>
      <c r="HI86" s="1564"/>
      <c r="HJ86" s="1564"/>
      <c r="HK86" s="1564"/>
      <c r="HL86" s="1564"/>
      <c r="HM86" s="1564"/>
      <c r="HN86" s="1564"/>
      <c r="HO86" s="1564"/>
      <c r="HP86" s="1564"/>
      <c r="HQ86" s="1564"/>
      <c r="HR86" s="1564"/>
      <c r="HS86" s="1564"/>
      <c r="HT86" s="1564"/>
      <c r="HU86" s="1564"/>
      <c r="HV86" s="1564"/>
      <c r="HW86" s="1564"/>
      <c r="HX86" s="1564"/>
      <c r="HY86" s="1564"/>
      <c r="HZ86" s="1564"/>
      <c r="IA86" s="1564"/>
      <c r="IB86" s="1564"/>
      <c r="IC86" s="1564"/>
      <c r="ID86" s="1564"/>
      <c r="IE86" s="1564"/>
      <c r="IF86" s="1564"/>
      <c r="IG86" s="1564"/>
      <c r="IH86" s="1564"/>
      <c r="II86" s="1564"/>
      <c r="IJ86" s="1564"/>
      <c r="IK86" s="1564"/>
      <c r="IL86" s="1564"/>
      <c r="IM86" s="1564"/>
      <c r="IN86" s="1564"/>
      <c r="IO86" s="1564"/>
      <c r="IP86" s="1564"/>
      <c r="IQ86" s="1564"/>
      <c r="IR86" s="1564"/>
      <c r="IS86" s="1564"/>
      <c r="IT86" s="1564"/>
      <c r="IU86" s="1564"/>
    </row>
    <row r="87" spans="1:255">
      <c r="A87" s="2175">
        <v>15</v>
      </c>
      <c r="B87" s="1546"/>
      <c r="C87" s="1546"/>
      <c r="D87" s="1546"/>
      <c r="E87" s="1900"/>
      <c r="F87" s="1545"/>
      <c r="G87" s="1546"/>
      <c r="H87" s="1546"/>
      <c r="I87" s="1546"/>
      <c r="J87" s="1546"/>
      <c r="K87" s="1873"/>
      <c r="L87" s="1873"/>
      <c r="M87" s="1911">
        <v>15</v>
      </c>
      <c r="N87" s="1545"/>
      <c r="O87" s="1873"/>
      <c r="P87" s="1873"/>
      <c r="Q87" s="1873"/>
      <c r="R87" s="1873">
        <f t="shared" si="1"/>
        <v>0</v>
      </c>
      <c r="S87" s="1911">
        <v>15</v>
      </c>
      <c r="T87" s="1564"/>
      <c r="U87" s="1564"/>
      <c r="V87" s="1564"/>
      <c r="W87" s="1564"/>
      <c r="X87" s="1564"/>
      <c r="Y87" s="1564"/>
      <c r="Z87" s="1564"/>
      <c r="AA87" s="1564"/>
      <c r="AB87" s="1564"/>
      <c r="AC87" s="1564"/>
      <c r="AD87" s="1564"/>
      <c r="AE87" s="1564"/>
      <c r="AF87" s="1564"/>
      <c r="AG87" s="1564"/>
      <c r="AH87" s="1564"/>
      <c r="AI87" s="1564"/>
      <c r="AJ87" s="1564"/>
      <c r="AK87" s="1564"/>
      <c r="AL87" s="1564"/>
      <c r="AM87" s="1564"/>
      <c r="AN87" s="1564"/>
      <c r="AO87" s="1564"/>
      <c r="AP87" s="1564"/>
      <c r="AQ87" s="1564"/>
      <c r="AR87" s="1564"/>
      <c r="AS87" s="1564"/>
      <c r="AT87" s="1564"/>
      <c r="AU87" s="1564"/>
      <c r="AV87" s="1564"/>
      <c r="AW87" s="1564"/>
      <c r="AX87" s="1564"/>
      <c r="AY87" s="1564"/>
      <c r="AZ87" s="1564"/>
      <c r="BA87" s="1564"/>
      <c r="BB87" s="1564"/>
      <c r="BC87" s="1564"/>
      <c r="BD87" s="1564"/>
      <c r="BE87" s="1564"/>
      <c r="BF87" s="1564"/>
      <c r="BG87" s="1564"/>
      <c r="BH87" s="1564"/>
      <c r="BI87" s="1564"/>
      <c r="BJ87" s="1564"/>
      <c r="BK87" s="1564"/>
      <c r="BL87" s="1564"/>
      <c r="BM87" s="1564"/>
      <c r="BN87" s="1564"/>
      <c r="BO87" s="1564"/>
      <c r="BP87" s="1564"/>
      <c r="BQ87" s="1564"/>
      <c r="BR87" s="1564"/>
      <c r="BS87" s="1564"/>
      <c r="BT87" s="1564"/>
      <c r="BU87" s="1564"/>
      <c r="BV87" s="1564"/>
      <c r="BW87" s="1564"/>
      <c r="BX87" s="1564"/>
      <c r="BY87" s="1564"/>
      <c r="BZ87" s="1564"/>
      <c r="CA87" s="1564"/>
      <c r="CB87" s="1564"/>
      <c r="CC87" s="1564"/>
      <c r="CD87" s="1564"/>
      <c r="CE87" s="1564"/>
      <c r="CF87" s="1564"/>
      <c r="CG87" s="1564"/>
      <c r="CH87" s="1564"/>
      <c r="CI87" s="1564"/>
      <c r="CJ87" s="1564"/>
      <c r="CK87" s="1564"/>
      <c r="CL87" s="1564"/>
      <c r="CM87" s="1564"/>
      <c r="CN87" s="1564"/>
      <c r="CO87" s="1564"/>
      <c r="CP87" s="1564"/>
      <c r="CQ87" s="1564"/>
      <c r="CR87" s="1564"/>
      <c r="CS87" s="1564"/>
      <c r="CT87" s="1564"/>
      <c r="CU87" s="1564"/>
      <c r="CV87" s="1564"/>
      <c r="CW87" s="1564"/>
      <c r="CX87" s="1564"/>
      <c r="CY87" s="1564"/>
      <c r="CZ87" s="1564"/>
      <c r="DA87" s="1564"/>
      <c r="DB87" s="1564"/>
      <c r="DC87" s="1564"/>
      <c r="DD87" s="1564"/>
      <c r="DE87" s="1564"/>
      <c r="DF87" s="1564"/>
      <c r="DG87" s="1564"/>
      <c r="DH87" s="1564"/>
      <c r="DI87" s="1564"/>
      <c r="DJ87" s="1564"/>
      <c r="DK87" s="1564"/>
      <c r="DL87" s="1564"/>
      <c r="DM87" s="1564"/>
      <c r="DN87" s="1564"/>
      <c r="DO87" s="1564"/>
      <c r="DP87" s="1564"/>
      <c r="DQ87" s="1564"/>
      <c r="DR87" s="1564"/>
      <c r="DS87" s="1564"/>
      <c r="DT87" s="1564"/>
      <c r="DU87" s="1564"/>
      <c r="DV87" s="1564"/>
      <c r="DW87" s="1564"/>
      <c r="DX87" s="1564"/>
      <c r="DY87" s="1564"/>
      <c r="DZ87" s="1564"/>
      <c r="EA87" s="1564"/>
      <c r="EB87" s="1564"/>
      <c r="EC87" s="1564"/>
      <c r="ED87" s="1564"/>
      <c r="EE87" s="1564"/>
      <c r="EF87" s="1564"/>
      <c r="EG87" s="1564"/>
      <c r="EH87" s="1564"/>
      <c r="EI87" s="1564"/>
      <c r="EJ87" s="1564"/>
      <c r="EK87" s="1564"/>
      <c r="EL87" s="1564"/>
      <c r="EM87" s="1564"/>
      <c r="EN87" s="1564"/>
      <c r="EO87" s="1564"/>
      <c r="EP87" s="1564"/>
      <c r="EQ87" s="1564"/>
      <c r="ER87" s="1564"/>
      <c r="ES87" s="1564"/>
      <c r="ET87" s="1564"/>
      <c r="EU87" s="1564"/>
      <c r="EV87" s="1564"/>
      <c r="EW87" s="1564"/>
      <c r="EX87" s="1564"/>
      <c r="EY87" s="1564"/>
      <c r="EZ87" s="1564"/>
      <c r="FA87" s="1564"/>
      <c r="FB87" s="1564"/>
      <c r="FC87" s="1564"/>
      <c r="FD87" s="1564"/>
      <c r="FE87" s="1564"/>
      <c r="FF87" s="1564"/>
      <c r="FG87" s="1564"/>
      <c r="FH87" s="1564"/>
      <c r="FI87" s="1564"/>
      <c r="FJ87" s="1564"/>
      <c r="FK87" s="1564"/>
      <c r="FL87" s="1564"/>
      <c r="FM87" s="1564"/>
      <c r="FN87" s="1564"/>
      <c r="FO87" s="1564"/>
      <c r="FP87" s="1564"/>
      <c r="FQ87" s="1564"/>
      <c r="FR87" s="1564"/>
      <c r="FS87" s="1564"/>
      <c r="FT87" s="1564"/>
      <c r="FU87" s="1564"/>
      <c r="FV87" s="1564"/>
      <c r="FW87" s="1564"/>
      <c r="FX87" s="1564"/>
      <c r="FY87" s="1564"/>
      <c r="FZ87" s="1564"/>
      <c r="GA87" s="1564"/>
      <c r="GB87" s="1564"/>
      <c r="GC87" s="1564"/>
      <c r="GD87" s="1564"/>
      <c r="GE87" s="1564"/>
      <c r="GF87" s="1564"/>
      <c r="GG87" s="1564"/>
      <c r="GH87" s="1564"/>
      <c r="GI87" s="1564"/>
      <c r="GJ87" s="1564"/>
      <c r="GK87" s="1564"/>
      <c r="GL87" s="1564"/>
      <c r="GM87" s="1564"/>
      <c r="GN87" s="1564"/>
      <c r="GO87" s="1564"/>
      <c r="GP87" s="1564"/>
      <c r="GQ87" s="1564"/>
      <c r="GR87" s="1564"/>
      <c r="GS87" s="1564"/>
      <c r="GT87" s="1564"/>
      <c r="GU87" s="1564"/>
      <c r="GV87" s="1564"/>
      <c r="GW87" s="1564"/>
      <c r="GX87" s="1564"/>
      <c r="GY87" s="1564"/>
      <c r="GZ87" s="1564"/>
      <c r="HA87" s="1564"/>
      <c r="HB87" s="1564"/>
      <c r="HC87" s="1564"/>
      <c r="HD87" s="1564"/>
      <c r="HE87" s="1564"/>
      <c r="HF87" s="1564"/>
      <c r="HG87" s="1564"/>
      <c r="HH87" s="1564"/>
      <c r="HI87" s="1564"/>
      <c r="HJ87" s="1564"/>
      <c r="HK87" s="1564"/>
      <c r="HL87" s="1564"/>
      <c r="HM87" s="1564"/>
      <c r="HN87" s="1564"/>
      <c r="HO87" s="1564"/>
      <c r="HP87" s="1564"/>
      <c r="HQ87" s="1564"/>
      <c r="HR87" s="1564"/>
      <c r="HS87" s="1564"/>
      <c r="HT87" s="1564"/>
      <c r="HU87" s="1564"/>
      <c r="HV87" s="1564"/>
      <c r="HW87" s="1564"/>
      <c r="HX87" s="1564"/>
      <c r="HY87" s="1564"/>
      <c r="HZ87" s="1564"/>
      <c r="IA87" s="1564"/>
      <c r="IB87" s="1564"/>
      <c r="IC87" s="1564"/>
      <c r="ID87" s="1564"/>
      <c r="IE87" s="1564"/>
      <c r="IF87" s="1564"/>
      <c r="IG87" s="1564"/>
      <c r="IH87" s="1564"/>
      <c r="II87" s="1564"/>
      <c r="IJ87" s="1564"/>
      <c r="IK87" s="1564"/>
      <c r="IL87" s="1564"/>
      <c r="IM87" s="1564"/>
      <c r="IN87" s="1564"/>
      <c r="IO87" s="1564"/>
      <c r="IP87" s="1564"/>
      <c r="IQ87" s="1564"/>
      <c r="IR87" s="1564"/>
      <c r="IS87" s="1564"/>
      <c r="IT87" s="1564"/>
      <c r="IU87" s="1564"/>
    </row>
    <row r="88" spans="1:255">
      <c r="A88" s="2175">
        <v>16</v>
      </c>
      <c r="B88" s="1546"/>
      <c r="C88" s="1546"/>
      <c r="D88" s="1546"/>
      <c r="E88" s="1900"/>
      <c r="F88" s="1545"/>
      <c r="G88" s="1546"/>
      <c r="H88" s="1546"/>
      <c r="I88" s="1546"/>
      <c r="J88" s="1546"/>
      <c r="K88" s="1873"/>
      <c r="L88" s="1873"/>
      <c r="M88" s="1911">
        <v>16</v>
      </c>
      <c r="N88" s="1545"/>
      <c r="O88" s="1873"/>
      <c r="P88" s="1873"/>
      <c r="Q88" s="1873"/>
      <c r="R88" s="1873">
        <f t="shared" si="1"/>
        <v>0</v>
      </c>
      <c r="S88" s="1911">
        <v>16</v>
      </c>
      <c r="T88" s="1564"/>
      <c r="U88" s="1564"/>
      <c r="V88" s="1564"/>
      <c r="W88" s="1564"/>
      <c r="X88" s="1564"/>
      <c r="Y88" s="1564"/>
      <c r="Z88" s="1564"/>
      <c r="AA88" s="1564"/>
      <c r="AB88" s="1564"/>
      <c r="AC88" s="1564"/>
      <c r="AD88" s="1564"/>
      <c r="AE88" s="1564"/>
      <c r="AF88" s="1564"/>
      <c r="AG88" s="1564"/>
      <c r="AH88" s="1564"/>
      <c r="AI88" s="1564"/>
      <c r="AJ88" s="1564"/>
      <c r="AK88" s="1564"/>
      <c r="AL88" s="1564"/>
      <c r="AM88" s="1564"/>
      <c r="AN88" s="1564"/>
      <c r="AO88" s="1564"/>
      <c r="AP88" s="1564"/>
      <c r="AQ88" s="1564"/>
      <c r="AR88" s="1564"/>
      <c r="AS88" s="1564"/>
      <c r="AT88" s="1564"/>
      <c r="AU88" s="1564"/>
      <c r="AV88" s="1564"/>
      <c r="AW88" s="1564"/>
      <c r="AX88" s="1564"/>
      <c r="AY88" s="1564"/>
      <c r="AZ88" s="1564"/>
      <c r="BA88" s="1564"/>
      <c r="BB88" s="1564"/>
      <c r="BC88" s="1564"/>
      <c r="BD88" s="1564"/>
      <c r="BE88" s="1564"/>
      <c r="BF88" s="1564"/>
      <c r="BG88" s="1564"/>
      <c r="BH88" s="1564"/>
      <c r="BI88" s="1564"/>
      <c r="BJ88" s="1564"/>
      <c r="BK88" s="1564"/>
      <c r="BL88" s="1564"/>
      <c r="BM88" s="1564"/>
      <c r="BN88" s="1564"/>
      <c r="BO88" s="1564"/>
      <c r="BP88" s="1564"/>
      <c r="BQ88" s="1564"/>
      <c r="BR88" s="1564"/>
      <c r="BS88" s="1564"/>
      <c r="BT88" s="1564"/>
      <c r="BU88" s="1564"/>
      <c r="BV88" s="1564"/>
      <c r="BW88" s="1564"/>
      <c r="BX88" s="1564"/>
      <c r="BY88" s="1564"/>
      <c r="BZ88" s="1564"/>
      <c r="CA88" s="1564"/>
      <c r="CB88" s="1564"/>
      <c r="CC88" s="1564"/>
      <c r="CD88" s="1564"/>
      <c r="CE88" s="1564"/>
      <c r="CF88" s="1564"/>
      <c r="CG88" s="1564"/>
      <c r="CH88" s="1564"/>
      <c r="CI88" s="1564"/>
      <c r="CJ88" s="1564"/>
      <c r="CK88" s="1564"/>
      <c r="CL88" s="1564"/>
      <c r="CM88" s="1564"/>
      <c r="CN88" s="1564"/>
      <c r="CO88" s="1564"/>
      <c r="CP88" s="1564"/>
      <c r="CQ88" s="1564"/>
      <c r="CR88" s="1564"/>
      <c r="CS88" s="1564"/>
      <c r="CT88" s="1564"/>
      <c r="CU88" s="1564"/>
      <c r="CV88" s="1564"/>
      <c r="CW88" s="1564"/>
      <c r="CX88" s="1564"/>
      <c r="CY88" s="1564"/>
      <c r="CZ88" s="1564"/>
      <c r="DA88" s="1564"/>
      <c r="DB88" s="1564"/>
      <c r="DC88" s="1564"/>
      <c r="DD88" s="1564"/>
      <c r="DE88" s="1564"/>
      <c r="DF88" s="1564"/>
      <c r="DG88" s="1564"/>
      <c r="DH88" s="1564"/>
      <c r="DI88" s="1564"/>
      <c r="DJ88" s="1564"/>
      <c r="DK88" s="1564"/>
      <c r="DL88" s="1564"/>
      <c r="DM88" s="1564"/>
      <c r="DN88" s="1564"/>
      <c r="DO88" s="1564"/>
      <c r="DP88" s="1564"/>
      <c r="DQ88" s="1564"/>
      <c r="DR88" s="1564"/>
      <c r="DS88" s="1564"/>
      <c r="DT88" s="1564"/>
      <c r="DU88" s="1564"/>
      <c r="DV88" s="1564"/>
      <c r="DW88" s="1564"/>
      <c r="DX88" s="1564"/>
      <c r="DY88" s="1564"/>
      <c r="DZ88" s="1564"/>
      <c r="EA88" s="1564"/>
      <c r="EB88" s="1564"/>
      <c r="EC88" s="1564"/>
      <c r="ED88" s="1564"/>
      <c r="EE88" s="1564"/>
      <c r="EF88" s="1564"/>
      <c r="EG88" s="1564"/>
      <c r="EH88" s="1564"/>
      <c r="EI88" s="1564"/>
      <c r="EJ88" s="1564"/>
      <c r="EK88" s="1564"/>
      <c r="EL88" s="1564"/>
      <c r="EM88" s="1564"/>
      <c r="EN88" s="1564"/>
      <c r="EO88" s="1564"/>
      <c r="EP88" s="1564"/>
      <c r="EQ88" s="1564"/>
      <c r="ER88" s="1564"/>
      <c r="ES88" s="1564"/>
      <c r="ET88" s="1564"/>
      <c r="EU88" s="1564"/>
      <c r="EV88" s="1564"/>
      <c r="EW88" s="1564"/>
      <c r="EX88" s="1564"/>
      <c r="EY88" s="1564"/>
      <c r="EZ88" s="1564"/>
      <c r="FA88" s="1564"/>
      <c r="FB88" s="1564"/>
      <c r="FC88" s="1564"/>
      <c r="FD88" s="1564"/>
      <c r="FE88" s="1564"/>
      <c r="FF88" s="1564"/>
      <c r="FG88" s="1564"/>
      <c r="FH88" s="1564"/>
      <c r="FI88" s="1564"/>
      <c r="FJ88" s="1564"/>
      <c r="FK88" s="1564"/>
      <c r="FL88" s="1564"/>
      <c r="FM88" s="1564"/>
      <c r="FN88" s="1564"/>
      <c r="FO88" s="1564"/>
      <c r="FP88" s="1564"/>
      <c r="FQ88" s="1564"/>
      <c r="FR88" s="1564"/>
      <c r="FS88" s="1564"/>
      <c r="FT88" s="1564"/>
      <c r="FU88" s="1564"/>
      <c r="FV88" s="1564"/>
      <c r="FW88" s="1564"/>
      <c r="FX88" s="1564"/>
      <c r="FY88" s="1564"/>
      <c r="FZ88" s="1564"/>
      <c r="GA88" s="1564"/>
      <c r="GB88" s="1564"/>
      <c r="GC88" s="1564"/>
      <c r="GD88" s="1564"/>
      <c r="GE88" s="1564"/>
      <c r="GF88" s="1564"/>
      <c r="GG88" s="1564"/>
      <c r="GH88" s="1564"/>
      <c r="GI88" s="1564"/>
      <c r="GJ88" s="1564"/>
      <c r="GK88" s="1564"/>
      <c r="GL88" s="1564"/>
      <c r="GM88" s="1564"/>
      <c r="GN88" s="1564"/>
      <c r="GO88" s="1564"/>
      <c r="GP88" s="1564"/>
      <c r="GQ88" s="1564"/>
      <c r="GR88" s="1564"/>
      <c r="GS88" s="1564"/>
      <c r="GT88" s="1564"/>
      <c r="GU88" s="1564"/>
      <c r="GV88" s="1564"/>
      <c r="GW88" s="1564"/>
      <c r="GX88" s="1564"/>
      <c r="GY88" s="1564"/>
      <c r="GZ88" s="1564"/>
      <c r="HA88" s="1564"/>
      <c r="HB88" s="1564"/>
      <c r="HC88" s="1564"/>
      <c r="HD88" s="1564"/>
      <c r="HE88" s="1564"/>
      <c r="HF88" s="1564"/>
      <c r="HG88" s="1564"/>
      <c r="HH88" s="1564"/>
      <c r="HI88" s="1564"/>
      <c r="HJ88" s="1564"/>
      <c r="HK88" s="1564"/>
      <c r="HL88" s="1564"/>
      <c r="HM88" s="1564"/>
      <c r="HN88" s="1564"/>
      <c r="HO88" s="1564"/>
      <c r="HP88" s="1564"/>
      <c r="HQ88" s="1564"/>
      <c r="HR88" s="1564"/>
      <c r="HS88" s="1564"/>
      <c r="HT88" s="1564"/>
      <c r="HU88" s="1564"/>
      <c r="HV88" s="1564"/>
      <c r="HW88" s="1564"/>
      <c r="HX88" s="1564"/>
      <c r="HY88" s="1564"/>
      <c r="HZ88" s="1564"/>
      <c r="IA88" s="1564"/>
      <c r="IB88" s="1564"/>
      <c r="IC88" s="1564"/>
      <c r="ID88" s="1564"/>
      <c r="IE88" s="1564"/>
      <c r="IF88" s="1564"/>
      <c r="IG88" s="1564"/>
      <c r="IH88" s="1564"/>
      <c r="II88" s="1564"/>
      <c r="IJ88" s="1564"/>
      <c r="IK88" s="1564"/>
      <c r="IL88" s="1564"/>
      <c r="IM88" s="1564"/>
      <c r="IN88" s="1564"/>
      <c r="IO88" s="1564"/>
      <c r="IP88" s="1564"/>
      <c r="IQ88" s="1564"/>
      <c r="IR88" s="1564"/>
      <c r="IS88" s="1564"/>
      <c r="IT88" s="1564"/>
      <c r="IU88" s="1564"/>
    </row>
    <row r="89" spans="1:255">
      <c r="A89" s="2175">
        <v>17</v>
      </c>
      <c r="B89" s="1546"/>
      <c r="C89" s="1546"/>
      <c r="D89" s="1546"/>
      <c r="E89" s="1900"/>
      <c r="F89" s="1545"/>
      <c r="G89" s="1546"/>
      <c r="H89" s="1546"/>
      <c r="I89" s="1546"/>
      <c r="J89" s="1546"/>
      <c r="K89" s="1873"/>
      <c r="L89" s="1873"/>
      <c r="M89" s="1911">
        <v>17</v>
      </c>
      <c r="N89" s="1545"/>
      <c r="O89" s="1873"/>
      <c r="P89" s="1873"/>
      <c r="Q89" s="1873"/>
      <c r="R89" s="1873">
        <f t="shared" si="1"/>
        <v>0</v>
      </c>
      <c r="S89" s="1911">
        <v>17</v>
      </c>
      <c r="T89" s="1564"/>
      <c r="U89" s="1564"/>
      <c r="V89" s="1564"/>
      <c r="W89" s="1564"/>
      <c r="X89" s="1564"/>
      <c r="Y89" s="1564"/>
      <c r="Z89" s="1564"/>
      <c r="AA89" s="1564"/>
      <c r="AB89" s="1564"/>
      <c r="AC89" s="1564"/>
      <c r="AD89" s="1564"/>
      <c r="AE89" s="1564"/>
      <c r="AF89" s="1564"/>
      <c r="AG89" s="1564"/>
      <c r="AH89" s="1564"/>
      <c r="AI89" s="1564"/>
      <c r="AJ89" s="1564"/>
      <c r="AK89" s="1564"/>
      <c r="AL89" s="1564"/>
      <c r="AM89" s="1564"/>
      <c r="AN89" s="1564"/>
      <c r="AO89" s="1564"/>
      <c r="AP89" s="1564"/>
      <c r="AQ89" s="1564"/>
      <c r="AR89" s="1564"/>
      <c r="AS89" s="1564"/>
      <c r="AT89" s="1564"/>
      <c r="AU89" s="1564"/>
      <c r="AV89" s="1564"/>
      <c r="AW89" s="1564"/>
      <c r="AX89" s="1564"/>
      <c r="AY89" s="1564"/>
      <c r="AZ89" s="1564"/>
      <c r="BA89" s="1564"/>
      <c r="BB89" s="1564"/>
      <c r="BC89" s="1564"/>
      <c r="BD89" s="1564"/>
      <c r="BE89" s="1564"/>
      <c r="BF89" s="1564"/>
      <c r="BG89" s="1564"/>
      <c r="BH89" s="1564"/>
      <c r="BI89" s="1564"/>
      <c r="BJ89" s="1564"/>
      <c r="BK89" s="1564"/>
      <c r="BL89" s="1564"/>
      <c r="BM89" s="1564"/>
      <c r="BN89" s="1564"/>
      <c r="BO89" s="1564"/>
      <c r="BP89" s="1564"/>
      <c r="BQ89" s="1564"/>
      <c r="BR89" s="1564"/>
      <c r="BS89" s="1564"/>
      <c r="BT89" s="1564"/>
      <c r="BU89" s="1564"/>
      <c r="BV89" s="1564"/>
      <c r="BW89" s="1564"/>
      <c r="BX89" s="1564"/>
      <c r="BY89" s="1564"/>
      <c r="BZ89" s="1564"/>
      <c r="CA89" s="1564"/>
      <c r="CB89" s="1564"/>
      <c r="CC89" s="1564"/>
      <c r="CD89" s="1564"/>
      <c r="CE89" s="1564"/>
      <c r="CF89" s="1564"/>
      <c r="CG89" s="1564"/>
      <c r="CH89" s="1564"/>
      <c r="CI89" s="1564"/>
      <c r="CJ89" s="1564"/>
      <c r="CK89" s="1564"/>
      <c r="CL89" s="1564"/>
      <c r="CM89" s="1564"/>
      <c r="CN89" s="1564"/>
      <c r="CO89" s="1564"/>
      <c r="CP89" s="1564"/>
      <c r="CQ89" s="1564"/>
      <c r="CR89" s="1564"/>
      <c r="CS89" s="1564"/>
      <c r="CT89" s="1564"/>
      <c r="CU89" s="1564"/>
      <c r="CV89" s="1564"/>
      <c r="CW89" s="1564"/>
      <c r="CX89" s="1564"/>
      <c r="CY89" s="1564"/>
      <c r="CZ89" s="1564"/>
      <c r="DA89" s="1564"/>
      <c r="DB89" s="1564"/>
      <c r="DC89" s="1564"/>
      <c r="DD89" s="1564"/>
      <c r="DE89" s="1564"/>
      <c r="DF89" s="1564"/>
      <c r="DG89" s="1564"/>
      <c r="DH89" s="1564"/>
      <c r="DI89" s="1564"/>
      <c r="DJ89" s="1564"/>
      <c r="DK89" s="1564"/>
      <c r="DL89" s="1564"/>
      <c r="DM89" s="1564"/>
      <c r="DN89" s="1564"/>
      <c r="DO89" s="1564"/>
      <c r="DP89" s="1564"/>
      <c r="DQ89" s="1564"/>
      <c r="DR89" s="1564"/>
      <c r="DS89" s="1564"/>
      <c r="DT89" s="1564"/>
      <c r="DU89" s="1564"/>
      <c r="DV89" s="1564"/>
      <c r="DW89" s="1564"/>
      <c r="DX89" s="1564"/>
      <c r="DY89" s="1564"/>
      <c r="DZ89" s="1564"/>
      <c r="EA89" s="1564"/>
      <c r="EB89" s="1564"/>
      <c r="EC89" s="1564"/>
      <c r="ED89" s="1564"/>
      <c r="EE89" s="1564"/>
      <c r="EF89" s="1564"/>
      <c r="EG89" s="1564"/>
      <c r="EH89" s="1564"/>
      <c r="EI89" s="1564"/>
      <c r="EJ89" s="1564"/>
      <c r="EK89" s="1564"/>
      <c r="EL89" s="1564"/>
      <c r="EM89" s="1564"/>
      <c r="EN89" s="1564"/>
      <c r="EO89" s="1564"/>
      <c r="EP89" s="1564"/>
      <c r="EQ89" s="1564"/>
      <c r="ER89" s="1564"/>
      <c r="ES89" s="1564"/>
      <c r="ET89" s="1564"/>
      <c r="EU89" s="1564"/>
      <c r="EV89" s="1564"/>
      <c r="EW89" s="1564"/>
      <c r="EX89" s="1564"/>
      <c r="EY89" s="1564"/>
      <c r="EZ89" s="1564"/>
      <c r="FA89" s="1564"/>
      <c r="FB89" s="1564"/>
      <c r="FC89" s="1564"/>
      <c r="FD89" s="1564"/>
      <c r="FE89" s="1564"/>
      <c r="FF89" s="1564"/>
      <c r="FG89" s="1564"/>
      <c r="FH89" s="1564"/>
      <c r="FI89" s="1564"/>
      <c r="FJ89" s="1564"/>
      <c r="FK89" s="1564"/>
      <c r="FL89" s="1564"/>
      <c r="FM89" s="1564"/>
      <c r="FN89" s="1564"/>
      <c r="FO89" s="1564"/>
      <c r="FP89" s="1564"/>
      <c r="FQ89" s="1564"/>
      <c r="FR89" s="1564"/>
      <c r="FS89" s="1564"/>
      <c r="FT89" s="1564"/>
      <c r="FU89" s="1564"/>
      <c r="FV89" s="1564"/>
      <c r="FW89" s="1564"/>
      <c r="FX89" s="1564"/>
      <c r="FY89" s="1564"/>
      <c r="FZ89" s="1564"/>
      <c r="GA89" s="1564"/>
      <c r="GB89" s="1564"/>
      <c r="GC89" s="1564"/>
      <c r="GD89" s="1564"/>
      <c r="GE89" s="1564"/>
      <c r="GF89" s="1564"/>
      <c r="GG89" s="1564"/>
      <c r="GH89" s="1564"/>
      <c r="GI89" s="1564"/>
      <c r="GJ89" s="1564"/>
      <c r="GK89" s="1564"/>
      <c r="GL89" s="1564"/>
      <c r="GM89" s="1564"/>
      <c r="GN89" s="1564"/>
      <c r="GO89" s="1564"/>
      <c r="GP89" s="1564"/>
      <c r="GQ89" s="1564"/>
      <c r="GR89" s="1564"/>
      <c r="GS89" s="1564"/>
      <c r="GT89" s="1564"/>
      <c r="GU89" s="1564"/>
      <c r="GV89" s="1564"/>
      <c r="GW89" s="1564"/>
      <c r="GX89" s="1564"/>
      <c r="GY89" s="1564"/>
      <c r="GZ89" s="1564"/>
      <c r="HA89" s="1564"/>
      <c r="HB89" s="1564"/>
      <c r="HC89" s="1564"/>
      <c r="HD89" s="1564"/>
      <c r="HE89" s="1564"/>
      <c r="HF89" s="1564"/>
      <c r="HG89" s="1564"/>
      <c r="HH89" s="1564"/>
      <c r="HI89" s="1564"/>
      <c r="HJ89" s="1564"/>
      <c r="HK89" s="1564"/>
      <c r="HL89" s="1564"/>
      <c r="HM89" s="1564"/>
      <c r="HN89" s="1564"/>
      <c r="HO89" s="1564"/>
      <c r="HP89" s="1564"/>
      <c r="HQ89" s="1564"/>
      <c r="HR89" s="1564"/>
      <c r="HS89" s="1564"/>
      <c r="HT89" s="1564"/>
      <c r="HU89" s="1564"/>
      <c r="HV89" s="1564"/>
      <c r="HW89" s="1564"/>
      <c r="HX89" s="1564"/>
      <c r="HY89" s="1564"/>
      <c r="HZ89" s="1564"/>
      <c r="IA89" s="1564"/>
      <c r="IB89" s="1564"/>
      <c r="IC89" s="1564"/>
      <c r="ID89" s="1564"/>
      <c r="IE89" s="1564"/>
      <c r="IF89" s="1564"/>
      <c r="IG89" s="1564"/>
      <c r="IH89" s="1564"/>
      <c r="II89" s="1564"/>
      <c r="IJ89" s="1564"/>
      <c r="IK89" s="1564"/>
      <c r="IL89" s="1564"/>
      <c r="IM89" s="1564"/>
      <c r="IN89" s="1564"/>
      <c r="IO89" s="1564"/>
      <c r="IP89" s="1564"/>
      <c r="IQ89" s="1564"/>
      <c r="IR89" s="1564"/>
      <c r="IS89" s="1564"/>
      <c r="IT89" s="1564"/>
      <c r="IU89" s="1564"/>
    </row>
    <row r="90" spans="1:255">
      <c r="A90" s="2175">
        <v>18</v>
      </c>
      <c r="B90" s="1546"/>
      <c r="C90" s="1546"/>
      <c r="D90" s="1546"/>
      <c r="E90" s="1900"/>
      <c r="F90" s="1545"/>
      <c r="G90" s="1546"/>
      <c r="H90" s="1546"/>
      <c r="I90" s="1546"/>
      <c r="J90" s="1546"/>
      <c r="K90" s="1873"/>
      <c r="L90" s="1873"/>
      <c r="M90" s="1911">
        <v>18</v>
      </c>
      <c r="N90" s="1545"/>
      <c r="O90" s="1873"/>
      <c r="P90" s="1873"/>
      <c r="Q90" s="1873"/>
      <c r="R90" s="1873">
        <f t="shared" si="1"/>
        <v>0</v>
      </c>
      <c r="S90" s="1911">
        <v>18</v>
      </c>
      <c r="T90" s="1564"/>
      <c r="U90" s="1564"/>
      <c r="V90" s="1564"/>
      <c r="W90" s="1564"/>
      <c r="X90" s="1564"/>
      <c r="Y90" s="1564"/>
      <c r="Z90" s="1564"/>
      <c r="AA90" s="1564"/>
      <c r="AB90" s="1564"/>
      <c r="AC90" s="1564"/>
      <c r="AD90" s="1564"/>
      <c r="AE90" s="1564"/>
      <c r="AF90" s="1564"/>
      <c r="AG90" s="1564"/>
      <c r="AH90" s="1564"/>
      <c r="AI90" s="1564"/>
      <c r="AJ90" s="1564"/>
      <c r="AK90" s="1564"/>
      <c r="AL90" s="1564"/>
      <c r="AM90" s="1564"/>
      <c r="AN90" s="1564"/>
      <c r="AO90" s="1564"/>
      <c r="AP90" s="1564"/>
      <c r="AQ90" s="1564"/>
      <c r="AR90" s="1564"/>
      <c r="AS90" s="1564"/>
      <c r="AT90" s="1564"/>
      <c r="AU90" s="1564"/>
      <c r="AV90" s="1564"/>
      <c r="AW90" s="1564"/>
      <c r="AX90" s="1564"/>
      <c r="AY90" s="1564"/>
      <c r="AZ90" s="1564"/>
      <c r="BA90" s="1564"/>
      <c r="BB90" s="1564"/>
      <c r="BC90" s="1564"/>
      <c r="BD90" s="1564"/>
      <c r="BE90" s="1564"/>
      <c r="BF90" s="1564"/>
      <c r="BG90" s="1564"/>
      <c r="BH90" s="1564"/>
      <c r="BI90" s="1564"/>
      <c r="BJ90" s="1564"/>
      <c r="BK90" s="1564"/>
      <c r="BL90" s="1564"/>
      <c r="BM90" s="1564"/>
      <c r="BN90" s="1564"/>
      <c r="BO90" s="1564"/>
      <c r="BP90" s="1564"/>
      <c r="BQ90" s="1564"/>
      <c r="BR90" s="1564"/>
      <c r="BS90" s="1564"/>
      <c r="BT90" s="1564"/>
      <c r="BU90" s="1564"/>
      <c r="BV90" s="1564"/>
      <c r="BW90" s="1564"/>
      <c r="BX90" s="1564"/>
      <c r="BY90" s="1564"/>
      <c r="BZ90" s="1564"/>
      <c r="CA90" s="1564"/>
      <c r="CB90" s="1564"/>
      <c r="CC90" s="1564"/>
      <c r="CD90" s="1564"/>
      <c r="CE90" s="1564"/>
      <c r="CF90" s="1564"/>
      <c r="CG90" s="1564"/>
      <c r="CH90" s="1564"/>
      <c r="CI90" s="1564"/>
      <c r="CJ90" s="1564"/>
      <c r="CK90" s="1564"/>
      <c r="CL90" s="1564"/>
      <c r="CM90" s="1564"/>
      <c r="CN90" s="1564"/>
      <c r="CO90" s="1564"/>
      <c r="CP90" s="1564"/>
      <c r="CQ90" s="1564"/>
      <c r="CR90" s="1564"/>
      <c r="CS90" s="1564"/>
      <c r="CT90" s="1564"/>
      <c r="CU90" s="1564"/>
      <c r="CV90" s="1564"/>
      <c r="CW90" s="1564"/>
      <c r="CX90" s="1564"/>
      <c r="CY90" s="1564"/>
      <c r="CZ90" s="1564"/>
      <c r="DA90" s="1564"/>
      <c r="DB90" s="1564"/>
      <c r="DC90" s="1564"/>
      <c r="DD90" s="1564"/>
      <c r="DE90" s="1564"/>
      <c r="DF90" s="1564"/>
      <c r="DG90" s="1564"/>
      <c r="DH90" s="1564"/>
      <c r="DI90" s="1564"/>
      <c r="DJ90" s="1564"/>
      <c r="DK90" s="1564"/>
      <c r="DL90" s="1564"/>
      <c r="DM90" s="1564"/>
      <c r="DN90" s="1564"/>
      <c r="DO90" s="1564"/>
      <c r="DP90" s="1564"/>
      <c r="DQ90" s="1564"/>
      <c r="DR90" s="1564"/>
      <c r="DS90" s="1564"/>
      <c r="DT90" s="1564"/>
      <c r="DU90" s="1564"/>
      <c r="DV90" s="1564"/>
      <c r="DW90" s="1564"/>
      <c r="DX90" s="1564"/>
      <c r="DY90" s="1564"/>
      <c r="DZ90" s="1564"/>
      <c r="EA90" s="1564"/>
      <c r="EB90" s="1564"/>
      <c r="EC90" s="1564"/>
      <c r="ED90" s="1564"/>
      <c r="EE90" s="1564"/>
      <c r="EF90" s="1564"/>
      <c r="EG90" s="1564"/>
      <c r="EH90" s="1564"/>
      <c r="EI90" s="1564"/>
      <c r="EJ90" s="1564"/>
      <c r="EK90" s="1564"/>
      <c r="EL90" s="1564"/>
      <c r="EM90" s="1564"/>
      <c r="EN90" s="1564"/>
      <c r="EO90" s="1564"/>
      <c r="EP90" s="1564"/>
      <c r="EQ90" s="1564"/>
      <c r="ER90" s="1564"/>
      <c r="ES90" s="1564"/>
      <c r="ET90" s="1564"/>
      <c r="EU90" s="1564"/>
      <c r="EV90" s="1564"/>
      <c r="EW90" s="1564"/>
      <c r="EX90" s="1564"/>
      <c r="EY90" s="1564"/>
      <c r="EZ90" s="1564"/>
      <c r="FA90" s="1564"/>
      <c r="FB90" s="1564"/>
      <c r="FC90" s="1564"/>
      <c r="FD90" s="1564"/>
      <c r="FE90" s="1564"/>
      <c r="FF90" s="1564"/>
      <c r="FG90" s="1564"/>
      <c r="FH90" s="1564"/>
      <c r="FI90" s="1564"/>
      <c r="FJ90" s="1564"/>
      <c r="FK90" s="1564"/>
      <c r="FL90" s="1564"/>
      <c r="FM90" s="1564"/>
      <c r="FN90" s="1564"/>
      <c r="FO90" s="1564"/>
      <c r="FP90" s="1564"/>
      <c r="FQ90" s="1564"/>
      <c r="FR90" s="1564"/>
      <c r="FS90" s="1564"/>
      <c r="FT90" s="1564"/>
      <c r="FU90" s="1564"/>
      <c r="FV90" s="1564"/>
      <c r="FW90" s="1564"/>
      <c r="FX90" s="1564"/>
      <c r="FY90" s="1564"/>
      <c r="FZ90" s="1564"/>
      <c r="GA90" s="1564"/>
      <c r="GB90" s="1564"/>
      <c r="GC90" s="1564"/>
      <c r="GD90" s="1564"/>
      <c r="GE90" s="1564"/>
      <c r="GF90" s="1564"/>
      <c r="GG90" s="1564"/>
      <c r="GH90" s="1564"/>
      <c r="GI90" s="1564"/>
      <c r="GJ90" s="1564"/>
      <c r="GK90" s="1564"/>
      <c r="GL90" s="1564"/>
      <c r="GM90" s="1564"/>
      <c r="GN90" s="1564"/>
      <c r="GO90" s="1564"/>
      <c r="GP90" s="1564"/>
      <c r="GQ90" s="1564"/>
      <c r="GR90" s="1564"/>
      <c r="GS90" s="1564"/>
      <c r="GT90" s="1564"/>
      <c r="GU90" s="1564"/>
      <c r="GV90" s="1564"/>
      <c r="GW90" s="1564"/>
      <c r="GX90" s="1564"/>
      <c r="GY90" s="1564"/>
      <c r="GZ90" s="1564"/>
      <c r="HA90" s="1564"/>
      <c r="HB90" s="1564"/>
      <c r="HC90" s="1564"/>
      <c r="HD90" s="1564"/>
      <c r="HE90" s="1564"/>
      <c r="HF90" s="1564"/>
      <c r="HG90" s="1564"/>
      <c r="HH90" s="1564"/>
      <c r="HI90" s="1564"/>
      <c r="HJ90" s="1564"/>
      <c r="HK90" s="1564"/>
      <c r="HL90" s="1564"/>
      <c r="HM90" s="1564"/>
      <c r="HN90" s="1564"/>
      <c r="HO90" s="1564"/>
      <c r="HP90" s="1564"/>
      <c r="HQ90" s="1564"/>
      <c r="HR90" s="1564"/>
      <c r="HS90" s="1564"/>
      <c r="HT90" s="1564"/>
      <c r="HU90" s="1564"/>
      <c r="HV90" s="1564"/>
      <c r="HW90" s="1564"/>
      <c r="HX90" s="1564"/>
      <c r="HY90" s="1564"/>
      <c r="HZ90" s="1564"/>
      <c r="IA90" s="1564"/>
      <c r="IB90" s="1564"/>
      <c r="IC90" s="1564"/>
      <c r="ID90" s="1564"/>
      <c r="IE90" s="1564"/>
      <c r="IF90" s="1564"/>
      <c r="IG90" s="1564"/>
      <c r="IH90" s="1564"/>
      <c r="II90" s="1564"/>
      <c r="IJ90" s="1564"/>
      <c r="IK90" s="1564"/>
      <c r="IL90" s="1564"/>
      <c r="IM90" s="1564"/>
      <c r="IN90" s="1564"/>
      <c r="IO90" s="1564"/>
      <c r="IP90" s="1564"/>
      <c r="IQ90" s="1564"/>
      <c r="IR90" s="1564"/>
      <c r="IS90" s="1564"/>
      <c r="IT90" s="1564"/>
      <c r="IU90" s="1564"/>
    </row>
    <row r="91" spans="1:255">
      <c r="A91" s="2175">
        <v>19</v>
      </c>
      <c r="B91" s="1546"/>
      <c r="C91" s="1546"/>
      <c r="D91" s="1546"/>
      <c r="E91" s="1900"/>
      <c r="F91" s="1545"/>
      <c r="G91" s="1546"/>
      <c r="H91" s="1546"/>
      <c r="I91" s="1546"/>
      <c r="J91" s="1546"/>
      <c r="K91" s="1873"/>
      <c r="L91" s="1873"/>
      <c r="M91" s="1911">
        <v>19</v>
      </c>
      <c r="N91" s="1545"/>
      <c r="O91" s="1873"/>
      <c r="P91" s="1873"/>
      <c r="Q91" s="1873"/>
      <c r="R91" s="1873">
        <f t="shared" si="1"/>
        <v>0</v>
      </c>
      <c r="S91" s="1911">
        <v>19</v>
      </c>
      <c r="T91" s="1564"/>
      <c r="U91" s="1564"/>
      <c r="V91" s="1564"/>
      <c r="W91" s="1564"/>
      <c r="X91" s="1564"/>
      <c r="Y91" s="1564"/>
      <c r="Z91" s="1564"/>
      <c r="AA91" s="1564"/>
      <c r="AB91" s="1564"/>
      <c r="AC91" s="1564"/>
      <c r="AD91" s="1564"/>
      <c r="AE91" s="1564"/>
      <c r="AF91" s="1564"/>
      <c r="AG91" s="1564"/>
      <c r="AH91" s="1564"/>
      <c r="AI91" s="1564"/>
      <c r="AJ91" s="1564"/>
      <c r="AK91" s="1564"/>
      <c r="AL91" s="1564"/>
      <c r="AM91" s="1564"/>
      <c r="AN91" s="1564"/>
      <c r="AO91" s="1564"/>
      <c r="AP91" s="1564"/>
      <c r="AQ91" s="1564"/>
      <c r="AR91" s="1564"/>
      <c r="AS91" s="1564"/>
      <c r="AT91" s="1564"/>
      <c r="AU91" s="1564"/>
      <c r="AV91" s="1564"/>
      <c r="AW91" s="1564"/>
      <c r="AX91" s="1564"/>
      <c r="AY91" s="1564"/>
      <c r="AZ91" s="1564"/>
      <c r="BA91" s="1564"/>
      <c r="BB91" s="1564"/>
      <c r="BC91" s="1564"/>
      <c r="BD91" s="1564"/>
      <c r="BE91" s="1564"/>
      <c r="BF91" s="1564"/>
      <c r="BG91" s="1564"/>
      <c r="BH91" s="1564"/>
      <c r="BI91" s="1564"/>
      <c r="BJ91" s="1564"/>
      <c r="BK91" s="1564"/>
      <c r="BL91" s="1564"/>
      <c r="BM91" s="1564"/>
      <c r="BN91" s="1564"/>
      <c r="BO91" s="1564"/>
      <c r="BP91" s="1564"/>
      <c r="BQ91" s="1564"/>
      <c r="BR91" s="1564"/>
      <c r="BS91" s="1564"/>
      <c r="BT91" s="1564"/>
      <c r="BU91" s="1564"/>
      <c r="BV91" s="1564"/>
      <c r="BW91" s="1564"/>
      <c r="BX91" s="1564"/>
      <c r="BY91" s="1564"/>
      <c r="BZ91" s="1564"/>
      <c r="CA91" s="1564"/>
      <c r="CB91" s="1564"/>
      <c r="CC91" s="1564"/>
      <c r="CD91" s="1564"/>
      <c r="CE91" s="1564"/>
      <c r="CF91" s="1564"/>
      <c r="CG91" s="1564"/>
      <c r="CH91" s="1564"/>
      <c r="CI91" s="1564"/>
      <c r="CJ91" s="1564"/>
      <c r="CK91" s="1564"/>
      <c r="CL91" s="1564"/>
      <c r="CM91" s="1564"/>
      <c r="CN91" s="1564"/>
      <c r="CO91" s="1564"/>
      <c r="CP91" s="1564"/>
      <c r="CQ91" s="1564"/>
      <c r="CR91" s="1564"/>
      <c r="CS91" s="1564"/>
      <c r="CT91" s="1564"/>
      <c r="CU91" s="1564"/>
      <c r="CV91" s="1564"/>
      <c r="CW91" s="1564"/>
      <c r="CX91" s="1564"/>
      <c r="CY91" s="1564"/>
      <c r="CZ91" s="1564"/>
      <c r="DA91" s="1564"/>
      <c r="DB91" s="1564"/>
      <c r="DC91" s="1564"/>
      <c r="DD91" s="1564"/>
      <c r="DE91" s="1564"/>
      <c r="DF91" s="1564"/>
      <c r="DG91" s="1564"/>
      <c r="DH91" s="1564"/>
      <c r="DI91" s="1564"/>
      <c r="DJ91" s="1564"/>
      <c r="DK91" s="1564"/>
      <c r="DL91" s="1564"/>
      <c r="DM91" s="1564"/>
      <c r="DN91" s="1564"/>
      <c r="DO91" s="1564"/>
      <c r="DP91" s="1564"/>
      <c r="DQ91" s="1564"/>
      <c r="DR91" s="1564"/>
      <c r="DS91" s="1564"/>
      <c r="DT91" s="1564"/>
      <c r="DU91" s="1564"/>
      <c r="DV91" s="1564"/>
      <c r="DW91" s="1564"/>
      <c r="DX91" s="1564"/>
      <c r="DY91" s="1564"/>
      <c r="DZ91" s="1564"/>
      <c r="EA91" s="1564"/>
      <c r="EB91" s="1564"/>
      <c r="EC91" s="1564"/>
      <c r="ED91" s="1564"/>
      <c r="EE91" s="1564"/>
      <c r="EF91" s="1564"/>
      <c r="EG91" s="1564"/>
      <c r="EH91" s="1564"/>
      <c r="EI91" s="1564"/>
      <c r="EJ91" s="1564"/>
      <c r="EK91" s="1564"/>
      <c r="EL91" s="1564"/>
      <c r="EM91" s="1564"/>
      <c r="EN91" s="1564"/>
      <c r="EO91" s="1564"/>
      <c r="EP91" s="1564"/>
      <c r="EQ91" s="1564"/>
      <c r="ER91" s="1564"/>
      <c r="ES91" s="1564"/>
      <c r="ET91" s="1564"/>
      <c r="EU91" s="1564"/>
      <c r="EV91" s="1564"/>
      <c r="EW91" s="1564"/>
      <c r="EX91" s="1564"/>
      <c r="EY91" s="1564"/>
      <c r="EZ91" s="1564"/>
      <c r="FA91" s="1564"/>
      <c r="FB91" s="1564"/>
      <c r="FC91" s="1564"/>
      <c r="FD91" s="1564"/>
      <c r="FE91" s="1564"/>
      <c r="FF91" s="1564"/>
      <c r="FG91" s="1564"/>
      <c r="FH91" s="1564"/>
      <c r="FI91" s="1564"/>
      <c r="FJ91" s="1564"/>
      <c r="FK91" s="1564"/>
      <c r="FL91" s="1564"/>
      <c r="FM91" s="1564"/>
      <c r="FN91" s="1564"/>
      <c r="FO91" s="1564"/>
      <c r="FP91" s="1564"/>
      <c r="FQ91" s="1564"/>
      <c r="FR91" s="1564"/>
      <c r="FS91" s="1564"/>
      <c r="FT91" s="1564"/>
      <c r="FU91" s="1564"/>
      <c r="FV91" s="1564"/>
      <c r="FW91" s="1564"/>
      <c r="FX91" s="1564"/>
      <c r="FY91" s="1564"/>
      <c r="FZ91" s="1564"/>
      <c r="GA91" s="1564"/>
      <c r="GB91" s="1564"/>
      <c r="GC91" s="1564"/>
      <c r="GD91" s="1564"/>
      <c r="GE91" s="1564"/>
      <c r="GF91" s="1564"/>
      <c r="GG91" s="1564"/>
      <c r="GH91" s="1564"/>
      <c r="GI91" s="1564"/>
      <c r="GJ91" s="1564"/>
      <c r="GK91" s="1564"/>
      <c r="GL91" s="1564"/>
      <c r="GM91" s="1564"/>
      <c r="GN91" s="1564"/>
      <c r="GO91" s="1564"/>
      <c r="GP91" s="1564"/>
      <c r="GQ91" s="1564"/>
      <c r="GR91" s="1564"/>
      <c r="GS91" s="1564"/>
      <c r="GT91" s="1564"/>
      <c r="GU91" s="1564"/>
      <c r="GV91" s="1564"/>
      <c r="GW91" s="1564"/>
      <c r="GX91" s="1564"/>
      <c r="GY91" s="1564"/>
      <c r="GZ91" s="1564"/>
      <c r="HA91" s="1564"/>
      <c r="HB91" s="1564"/>
      <c r="HC91" s="1564"/>
      <c r="HD91" s="1564"/>
      <c r="HE91" s="1564"/>
      <c r="HF91" s="1564"/>
      <c r="HG91" s="1564"/>
      <c r="HH91" s="1564"/>
      <c r="HI91" s="1564"/>
      <c r="HJ91" s="1564"/>
      <c r="HK91" s="1564"/>
      <c r="HL91" s="1564"/>
      <c r="HM91" s="1564"/>
      <c r="HN91" s="1564"/>
      <c r="HO91" s="1564"/>
      <c r="HP91" s="1564"/>
      <c r="HQ91" s="1564"/>
      <c r="HR91" s="1564"/>
      <c r="HS91" s="1564"/>
      <c r="HT91" s="1564"/>
      <c r="HU91" s="1564"/>
      <c r="HV91" s="1564"/>
      <c r="HW91" s="1564"/>
      <c r="HX91" s="1564"/>
      <c r="HY91" s="1564"/>
      <c r="HZ91" s="1564"/>
      <c r="IA91" s="1564"/>
      <c r="IB91" s="1564"/>
      <c r="IC91" s="1564"/>
      <c r="ID91" s="1564"/>
      <c r="IE91" s="1564"/>
      <c r="IF91" s="1564"/>
      <c r="IG91" s="1564"/>
      <c r="IH91" s="1564"/>
      <c r="II91" s="1564"/>
      <c r="IJ91" s="1564"/>
      <c r="IK91" s="1564"/>
      <c r="IL91" s="1564"/>
      <c r="IM91" s="1564"/>
      <c r="IN91" s="1564"/>
      <c r="IO91" s="1564"/>
      <c r="IP91" s="1564"/>
      <c r="IQ91" s="1564"/>
      <c r="IR91" s="1564"/>
      <c r="IS91" s="1564"/>
      <c r="IT91" s="1564"/>
      <c r="IU91" s="1564"/>
    </row>
    <row r="92" spans="1:255">
      <c r="A92" s="2175">
        <v>20</v>
      </c>
      <c r="B92" s="1546"/>
      <c r="C92" s="1546"/>
      <c r="D92" s="1546"/>
      <c r="E92" s="1900"/>
      <c r="F92" s="1545"/>
      <c r="G92" s="1546"/>
      <c r="H92" s="1546"/>
      <c r="I92" s="1546"/>
      <c r="J92" s="1546"/>
      <c r="K92" s="1873"/>
      <c r="L92" s="1873"/>
      <c r="M92" s="1911">
        <v>20</v>
      </c>
      <c r="N92" s="1545"/>
      <c r="O92" s="1873"/>
      <c r="P92" s="1873"/>
      <c r="Q92" s="1873"/>
      <c r="R92" s="1873">
        <f t="shared" si="1"/>
        <v>0</v>
      </c>
      <c r="S92" s="1911">
        <v>20</v>
      </c>
      <c r="T92" s="1564"/>
      <c r="U92" s="1564"/>
      <c r="V92" s="1564"/>
      <c r="W92" s="1564"/>
      <c r="X92" s="1564"/>
      <c r="Y92" s="1564"/>
      <c r="Z92" s="1564"/>
      <c r="AA92" s="1564"/>
      <c r="AB92" s="1564"/>
      <c r="AC92" s="1564"/>
      <c r="AD92" s="1564"/>
      <c r="AE92" s="1564"/>
      <c r="AF92" s="1564"/>
      <c r="AG92" s="1564"/>
      <c r="AH92" s="1564"/>
      <c r="AI92" s="1564"/>
      <c r="AJ92" s="1564"/>
      <c r="AK92" s="1564"/>
      <c r="AL92" s="1564"/>
      <c r="AM92" s="1564"/>
      <c r="AN92" s="1564"/>
      <c r="AO92" s="1564"/>
      <c r="AP92" s="1564"/>
      <c r="AQ92" s="1564"/>
      <c r="AR92" s="1564"/>
      <c r="AS92" s="1564"/>
      <c r="AT92" s="1564"/>
      <c r="AU92" s="1564"/>
      <c r="AV92" s="1564"/>
      <c r="AW92" s="1564"/>
      <c r="AX92" s="1564"/>
      <c r="AY92" s="1564"/>
      <c r="AZ92" s="1564"/>
      <c r="BA92" s="1564"/>
      <c r="BB92" s="1564"/>
      <c r="BC92" s="1564"/>
      <c r="BD92" s="1564"/>
      <c r="BE92" s="1564"/>
      <c r="BF92" s="1564"/>
      <c r="BG92" s="1564"/>
      <c r="BH92" s="1564"/>
      <c r="BI92" s="1564"/>
      <c r="BJ92" s="1564"/>
      <c r="BK92" s="1564"/>
      <c r="BL92" s="1564"/>
      <c r="BM92" s="1564"/>
      <c r="BN92" s="1564"/>
      <c r="BO92" s="1564"/>
      <c r="BP92" s="1564"/>
      <c r="BQ92" s="1564"/>
      <c r="BR92" s="1564"/>
      <c r="BS92" s="1564"/>
      <c r="BT92" s="1564"/>
      <c r="BU92" s="1564"/>
      <c r="BV92" s="1564"/>
      <c r="BW92" s="1564"/>
      <c r="BX92" s="1564"/>
      <c r="BY92" s="1564"/>
      <c r="BZ92" s="1564"/>
      <c r="CA92" s="1564"/>
      <c r="CB92" s="1564"/>
      <c r="CC92" s="1564"/>
      <c r="CD92" s="1564"/>
      <c r="CE92" s="1564"/>
      <c r="CF92" s="1564"/>
      <c r="CG92" s="1564"/>
      <c r="CH92" s="1564"/>
      <c r="CI92" s="1564"/>
      <c r="CJ92" s="1564"/>
      <c r="CK92" s="1564"/>
      <c r="CL92" s="1564"/>
      <c r="CM92" s="1564"/>
      <c r="CN92" s="1564"/>
      <c r="CO92" s="1564"/>
      <c r="CP92" s="1564"/>
      <c r="CQ92" s="1564"/>
      <c r="CR92" s="1564"/>
      <c r="CS92" s="1564"/>
      <c r="CT92" s="1564"/>
      <c r="CU92" s="1564"/>
      <c r="CV92" s="1564"/>
      <c r="CW92" s="1564"/>
      <c r="CX92" s="1564"/>
      <c r="CY92" s="1564"/>
      <c r="CZ92" s="1564"/>
      <c r="DA92" s="1564"/>
      <c r="DB92" s="1564"/>
      <c r="DC92" s="1564"/>
      <c r="DD92" s="1564"/>
      <c r="DE92" s="1564"/>
      <c r="DF92" s="1564"/>
      <c r="DG92" s="1564"/>
      <c r="DH92" s="1564"/>
      <c r="DI92" s="1564"/>
      <c r="DJ92" s="1564"/>
      <c r="DK92" s="1564"/>
      <c r="DL92" s="1564"/>
      <c r="DM92" s="1564"/>
      <c r="DN92" s="1564"/>
      <c r="DO92" s="1564"/>
      <c r="DP92" s="1564"/>
      <c r="DQ92" s="1564"/>
      <c r="DR92" s="1564"/>
      <c r="DS92" s="1564"/>
      <c r="DT92" s="1564"/>
      <c r="DU92" s="1564"/>
      <c r="DV92" s="1564"/>
      <c r="DW92" s="1564"/>
      <c r="DX92" s="1564"/>
      <c r="DY92" s="1564"/>
      <c r="DZ92" s="1564"/>
      <c r="EA92" s="1564"/>
      <c r="EB92" s="1564"/>
      <c r="EC92" s="1564"/>
      <c r="ED92" s="1564"/>
      <c r="EE92" s="1564"/>
      <c r="EF92" s="1564"/>
      <c r="EG92" s="1564"/>
      <c r="EH92" s="1564"/>
      <c r="EI92" s="1564"/>
      <c r="EJ92" s="1564"/>
      <c r="EK92" s="1564"/>
      <c r="EL92" s="1564"/>
      <c r="EM92" s="1564"/>
      <c r="EN92" s="1564"/>
      <c r="EO92" s="1564"/>
      <c r="EP92" s="1564"/>
      <c r="EQ92" s="1564"/>
      <c r="ER92" s="1564"/>
      <c r="ES92" s="1564"/>
      <c r="ET92" s="1564"/>
      <c r="EU92" s="1564"/>
      <c r="EV92" s="1564"/>
      <c r="EW92" s="1564"/>
      <c r="EX92" s="1564"/>
      <c r="EY92" s="1564"/>
      <c r="EZ92" s="1564"/>
      <c r="FA92" s="1564"/>
      <c r="FB92" s="1564"/>
      <c r="FC92" s="1564"/>
      <c r="FD92" s="1564"/>
      <c r="FE92" s="1564"/>
      <c r="FF92" s="1564"/>
      <c r="FG92" s="1564"/>
      <c r="FH92" s="1564"/>
      <c r="FI92" s="1564"/>
      <c r="FJ92" s="1564"/>
      <c r="FK92" s="1564"/>
      <c r="FL92" s="1564"/>
      <c r="FM92" s="1564"/>
      <c r="FN92" s="1564"/>
      <c r="FO92" s="1564"/>
      <c r="FP92" s="1564"/>
      <c r="FQ92" s="1564"/>
      <c r="FR92" s="1564"/>
      <c r="FS92" s="1564"/>
      <c r="FT92" s="1564"/>
      <c r="FU92" s="1564"/>
      <c r="FV92" s="1564"/>
      <c r="FW92" s="1564"/>
      <c r="FX92" s="1564"/>
      <c r="FY92" s="1564"/>
      <c r="FZ92" s="1564"/>
      <c r="GA92" s="1564"/>
      <c r="GB92" s="1564"/>
      <c r="GC92" s="1564"/>
      <c r="GD92" s="1564"/>
      <c r="GE92" s="1564"/>
      <c r="GF92" s="1564"/>
      <c r="GG92" s="1564"/>
      <c r="GH92" s="1564"/>
      <c r="GI92" s="1564"/>
      <c r="GJ92" s="1564"/>
      <c r="GK92" s="1564"/>
      <c r="GL92" s="1564"/>
      <c r="GM92" s="1564"/>
      <c r="GN92" s="1564"/>
      <c r="GO92" s="1564"/>
      <c r="GP92" s="1564"/>
      <c r="GQ92" s="1564"/>
      <c r="GR92" s="1564"/>
      <c r="GS92" s="1564"/>
      <c r="GT92" s="1564"/>
      <c r="GU92" s="1564"/>
      <c r="GV92" s="1564"/>
      <c r="GW92" s="1564"/>
      <c r="GX92" s="1564"/>
      <c r="GY92" s="1564"/>
      <c r="GZ92" s="1564"/>
      <c r="HA92" s="1564"/>
      <c r="HB92" s="1564"/>
      <c r="HC92" s="1564"/>
      <c r="HD92" s="1564"/>
      <c r="HE92" s="1564"/>
      <c r="HF92" s="1564"/>
      <c r="HG92" s="1564"/>
      <c r="HH92" s="1564"/>
      <c r="HI92" s="1564"/>
      <c r="HJ92" s="1564"/>
      <c r="HK92" s="1564"/>
      <c r="HL92" s="1564"/>
      <c r="HM92" s="1564"/>
      <c r="HN92" s="1564"/>
      <c r="HO92" s="1564"/>
      <c r="HP92" s="1564"/>
      <c r="HQ92" s="1564"/>
      <c r="HR92" s="1564"/>
      <c r="HS92" s="1564"/>
      <c r="HT92" s="1564"/>
      <c r="HU92" s="1564"/>
      <c r="HV92" s="1564"/>
      <c r="HW92" s="1564"/>
      <c r="HX92" s="1564"/>
      <c r="HY92" s="1564"/>
      <c r="HZ92" s="1564"/>
      <c r="IA92" s="1564"/>
      <c r="IB92" s="1564"/>
      <c r="IC92" s="1564"/>
      <c r="ID92" s="1564"/>
      <c r="IE92" s="1564"/>
      <c r="IF92" s="1564"/>
      <c r="IG92" s="1564"/>
      <c r="IH92" s="1564"/>
      <c r="II92" s="1564"/>
      <c r="IJ92" s="1564"/>
      <c r="IK92" s="1564"/>
      <c r="IL92" s="1564"/>
      <c r="IM92" s="1564"/>
      <c r="IN92" s="1564"/>
      <c r="IO92" s="1564"/>
      <c r="IP92" s="1564"/>
      <c r="IQ92" s="1564"/>
      <c r="IR92" s="1564"/>
      <c r="IS92" s="1564"/>
      <c r="IT92" s="1564"/>
      <c r="IU92" s="1564"/>
    </row>
    <row r="93" spans="1:255">
      <c r="A93" s="2175">
        <v>21</v>
      </c>
      <c r="B93" s="1546"/>
      <c r="C93" s="1546"/>
      <c r="D93" s="1546"/>
      <c r="E93" s="1900"/>
      <c r="F93" s="1545"/>
      <c r="G93" s="1546"/>
      <c r="H93" s="1546"/>
      <c r="I93" s="1546"/>
      <c r="J93" s="1546"/>
      <c r="K93" s="1873"/>
      <c r="L93" s="1873"/>
      <c r="M93" s="1911">
        <v>21</v>
      </c>
      <c r="N93" s="1545"/>
      <c r="O93" s="1873"/>
      <c r="P93" s="1873"/>
      <c r="Q93" s="1873"/>
      <c r="R93" s="1873">
        <f t="shared" si="1"/>
        <v>0</v>
      </c>
      <c r="S93" s="1911">
        <v>21</v>
      </c>
      <c r="T93" s="1564"/>
      <c r="U93" s="1564"/>
      <c r="V93" s="1564"/>
      <c r="W93" s="1564"/>
      <c r="X93" s="1564"/>
      <c r="Y93" s="1564"/>
      <c r="Z93" s="1564"/>
      <c r="AA93" s="1564"/>
      <c r="AB93" s="1564"/>
      <c r="AC93" s="1564"/>
      <c r="AD93" s="1564"/>
      <c r="AE93" s="1564"/>
      <c r="AF93" s="1564"/>
      <c r="AG93" s="1564"/>
      <c r="AH93" s="1564"/>
      <c r="AI93" s="1564"/>
      <c r="AJ93" s="1564"/>
      <c r="AK93" s="1564"/>
      <c r="AL93" s="1564"/>
      <c r="AM93" s="1564"/>
      <c r="AN93" s="1564"/>
      <c r="AO93" s="1564"/>
      <c r="AP93" s="1564"/>
      <c r="AQ93" s="1564"/>
      <c r="AR93" s="1564"/>
      <c r="AS93" s="1564"/>
      <c r="AT93" s="1564"/>
      <c r="AU93" s="1564"/>
      <c r="AV93" s="1564"/>
      <c r="AW93" s="1564"/>
      <c r="AX93" s="1564"/>
      <c r="AY93" s="1564"/>
      <c r="AZ93" s="1564"/>
      <c r="BA93" s="1564"/>
      <c r="BB93" s="1564"/>
      <c r="BC93" s="1564"/>
      <c r="BD93" s="1564"/>
      <c r="BE93" s="1564"/>
      <c r="BF93" s="1564"/>
      <c r="BG93" s="1564"/>
      <c r="BH93" s="1564"/>
      <c r="BI93" s="1564"/>
      <c r="BJ93" s="1564"/>
      <c r="BK93" s="1564"/>
      <c r="BL93" s="1564"/>
      <c r="BM93" s="1564"/>
      <c r="BN93" s="1564"/>
      <c r="BO93" s="1564"/>
      <c r="BP93" s="1564"/>
      <c r="BQ93" s="1564"/>
      <c r="BR93" s="1564"/>
      <c r="BS93" s="1564"/>
      <c r="BT93" s="1564"/>
      <c r="BU93" s="1564"/>
      <c r="BV93" s="1564"/>
      <c r="BW93" s="1564"/>
      <c r="BX93" s="1564"/>
      <c r="BY93" s="1564"/>
      <c r="BZ93" s="1564"/>
      <c r="CA93" s="1564"/>
      <c r="CB93" s="1564"/>
      <c r="CC93" s="1564"/>
      <c r="CD93" s="1564"/>
      <c r="CE93" s="1564"/>
      <c r="CF93" s="1564"/>
      <c r="CG93" s="1564"/>
      <c r="CH93" s="1564"/>
      <c r="CI93" s="1564"/>
      <c r="CJ93" s="1564"/>
      <c r="CK93" s="1564"/>
      <c r="CL93" s="1564"/>
      <c r="CM93" s="1564"/>
      <c r="CN93" s="1564"/>
      <c r="CO93" s="1564"/>
      <c r="CP93" s="1564"/>
      <c r="CQ93" s="1564"/>
      <c r="CR93" s="1564"/>
      <c r="CS93" s="1564"/>
      <c r="CT93" s="1564"/>
      <c r="CU93" s="1564"/>
      <c r="CV93" s="1564"/>
      <c r="CW93" s="1564"/>
      <c r="CX93" s="1564"/>
      <c r="CY93" s="1564"/>
      <c r="CZ93" s="1564"/>
      <c r="DA93" s="1564"/>
      <c r="DB93" s="1564"/>
      <c r="DC93" s="1564"/>
      <c r="DD93" s="1564"/>
      <c r="DE93" s="1564"/>
      <c r="DF93" s="1564"/>
      <c r="DG93" s="1564"/>
      <c r="DH93" s="1564"/>
      <c r="DI93" s="1564"/>
      <c r="DJ93" s="1564"/>
      <c r="DK93" s="1564"/>
      <c r="DL93" s="1564"/>
      <c r="DM93" s="1564"/>
      <c r="DN93" s="1564"/>
      <c r="DO93" s="1564"/>
      <c r="DP93" s="1564"/>
      <c r="DQ93" s="1564"/>
      <c r="DR93" s="1564"/>
      <c r="DS93" s="1564"/>
      <c r="DT93" s="1564"/>
      <c r="DU93" s="1564"/>
      <c r="DV93" s="1564"/>
      <c r="DW93" s="1564"/>
      <c r="DX93" s="1564"/>
      <c r="DY93" s="1564"/>
      <c r="DZ93" s="1564"/>
      <c r="EA93" s="1564"/>
      <c r="EB93" s="1564"/>
      <c r="EC93" s="1564"/>
      <c r="ED93" s="1564"/>
      <c r="EE93" s="1564"/>
      <c r="EF93" s="1564"/>
      <c r="EG93" s="1564"/>
      <c r="EH93" s="1564"/>
      <c r="EI93" s="1564"/>
      <c r="EJ93" s="1564"/>
      <c r="EK93" s="1564"/>
      <c r="EL93" s="1564"/>
      <c r="EM93" s="1564"/>
      <c r="EN93" s="1564"/>
      <c r="EO93" s="1564"/>
      <c r="EP93" s="1564"/>
      <c r="EQ93" s="1564"/>
      <c r="ER93" s="1564"/>
      <c r="ES93" s="1564"/>
      <c r="ET93" s="1564"/>
      <c r="EU93" s="1564"/>
      <c r="EV93" s="1564"/>
      <c r="EW93" s="1564"/>
      <c r="EX93" s="1564"/>
      <c r="EY93" s="1564"/>
      <c r="EZ93" s="1564"/>
      <c r="FA93" s="1564"/>
      <c r="FB93" s="1564"/>
      <c r="FC93" s="1564"/>
      <c r="FD93" s="1564"/>
      <c r="FE93" s="1564"/>
      <c r="FF93" s="1564"/>
      <c r="FG93" s="1564"/>
      <c r="FH93" s="1564"/>
      <c r="FI93" s="1564"/>
      <c r="FJ93" s="1564"/>
      <c r="FK93" s="1564"/>
      <c r="FL93" s="1564"/>
      <c r="FM93" s="1564"/>
      <c r="FN93" s="1564"/>
      <c r="FO93" s="1564"/>
      <c r="FP93" s="1564"/>
      <c r="FQ93" s="1564"/>
      <c r="FR93" s="1564"/>
      <c r="FS93" s="1564"/>
      <c r="FT93" s="1564"/>
      <c r="FU93" s="1564"/>
      <c r="FV93" s="1564"/>
      <c r="FW93" s="1564"/>
      <c r="FX93" s="1564"/>
      <c r="FY93" s="1564"/>
      <c r="FZ93" s="1564"/>
      <c r="GA93" s="1564"/>
      <c r="GB93" s="1564"/>
      <c r="GC93" s="1564"/>
      <c r="GD93" s="1564"/>
      <c r="GE93" s="1564"/>
      <c r="GF93" s="1564"/>
      <c r="GG93" s="1564"/>
      <c r="GH93" s="1564"/>
      <c r="GI93" s="1564"/>
      <c r="GJ93" s="1564"/>
      <c r="GK93" s="1564"/>
      <c r="GL93" s="1564"/>
      <c r="GM93" s="1564"/>
      <c r="GN93" s="1564"/>
      <c r="GO93" s="1564"/>
      <c r="GP93" s="1564"/>
      <c r="GQ93" s="1564"/>
      <c r="GR93" s="1564"/>
      <c r="GS93" s="1564"/>
      <c r="GT93" s="1564"/>
      <c r="GU93" s="1564"/>
      <c r="GV93" s="1564"/>
      <c r="GW93" s="1564"/>
      <c r="GX93" s="1564"/>
      <c r="GY93" s="1564"/>
      <c r="GZ93" s="1564"/>
      <c r="HA93" s="1564"/>
      <c r="HB93" s="1564"/>
      <c r="HC93" s="1564"/>
      <c r="HD93" s="1564"/>
      <c r="HE93" s="1564"/>
      <c r="HF93" s="1564"/>
      <c r="HG93" s="1564"/>
      <c r="HH93" s="1564"/>
      <c r="HI93" s="1564"/>
      <c r="HJ93" s="1564"/>
      <c r="HK93" s="1564"/>
      <c r="HL93" s="1564"/>
      <c r="HM93" s="1564"/>
      <c r="HN93" s="1564"/>
      <c r="HO93" s="1564"/>
      <c r="HP93" s="1564"/>
      <c r="HQ93" s="1564"/>
      <c r="HR93" s="1564"/>
      <c r="HS93" s="1564"/>
      <c r="HT93" s="1564"/>
      <c r="HU93" s="1564"/>
      <c r="HV93" s="1564"/>
      <c r="HW93" s="1564"/>
      <c r="HX93" s="1564"/>
      <c r="HY93" s="1564"/>
      <c r="HZ93" s="1564"/>
      <c r="IA93" s="1564"/>
      <c r="IB93" s="1564"/>
      <c r="IC93" s="1564"/>
      <c r="ID93" s="1564"/>
      <c r="IE93" s="1564"/>
      <c r="IF93" s="1564"/>
      <c r="IG93" s="1564"/>
      <c r="IH93" s="1564"/>
      <c r="II93" s="1564"/>
      <c r="IJ93" s="1564"/>
      <c r="IK93" s="1564"/>
      <c r="IL93" s="1564"/>
      <c r="IM93" s="1564"/>
      <c r="IN93" s="1564"/>
      <c r="IO93" s="1564"/>
      <c r="IP93" s="1564"/>
      <c r="IQ93" s="1564"/>
      <c r="IR93" s="1564"/>
      <c r="IS93" s="1564"/>
      <c r="IT93" s="1564"/>
      <c r="IU93" s="1564"/>
    </row>
    <row r="94" spans="1:255">
      <c r="A94" s="2175">
        <v>22</v>
      </c>
      <c r="B94" s="1546"/>
      <c r="C94" s="1546"/>
      <c r="D94" s="1546"/>
      <c r="E94" s="1900"/>
      <c r="F94" s="1545"/>
      <c r="G94" s="1546"/>
      <c r="H94" s="1546"/>
      <c r="I94" s="1546"/>
      <c r="J94" s="1546"/>
      <c r="K94" s="1873"/>
      <c r="L94" s="1873"/>
      <c r="M94" s="1911">
        <v>22</v>
      </c>
      <c r="N94" s="1545"/>
      <c r="O94" s="1873"/>
      <c r="P94" s="1873"/>
      <c r="Q94" s="1873"/>
      <c r="R94" s="1873">
        <f t="shared" si="1"/>
        <v>0</v>
      </c>
      <c r="S94" s="1911">
        <v>22</v>
      </c>
      <c r="T94" s="1564"/>
      <c r="U94" s="1564"/>
      <c r="V94" s="1564"/>
      <c r="W94" s="1564"/>
      <c r="X94" s="1564"/>
      <c r="Y94" s="1564"/>
      <c r="Z94" s="1564"/>
      <c r="AA94" s="1564"/>
      <c r="AB94" s="1564"/>
      <c r="AC94" s="1564"/>
      <c r="AD94" s="1564"/>
      <c r="AE94" s="1564"/>
      <c r="AF94" s="1564"/>
      <c r="AG94" s="1564"/>
      <c r="AH94" s="1564"/>
      <c r="AI94" s="1564"/>
      <c r="AJ94" s="1564"/>
      <c r="AK94" s="1564"/>
      <c r="AL94" s="1564"/>
      <c r="AM94" s="1564"/>
      <c r="AN94" s="1564"/>
      <c r="AO94" s="1564"/>
      <c r="AP94" s="1564"/>
      <c r="AQ94" s="1564"/>
      <c r="AR94" s="1564"/>
      <c r="AS94" s="1564"/>
      <c r="AT94" s="1564"/>
      <c r="AU94" s="1564"/>
      <c r="AV94" s="1564"/>
      <c r="AW94" s="1564"/>
      <c r="AX94" s="1564"/>
      <c r="AY94" s="1564"/>
      <c r="AZ94" s="1564"/>
      <c r="BA94" s="1564"/>
      <c r="BB94" s="1564"/>
      <c r="BC94" s="1564"/>
      <c r="BD94" s="1564"/>
      <c r="BE94" s="1564"/>
      <c r="BF94" s="1564"/>
      <c r="BG94" s="1564"/>
      <c r="BH94" s="1564"/>
      <c r="BI94" s="1564"/>
      <c r="BJ94" s="1564"/>
      <c r="BK94" s="1564"/>
      <c r="BL94" s="1564"/>
      <c r="BM94" s="1564"/>
      <c r="BN94" s="1564"/>
      <c r="BO94" s="1564"/>
      <c r="BP94" s="1564"/>
      <c r="BQ94" s="1564"/>
      <c r="BR94" s="1564"/>
      <c r="BS94" s="1564"/>
      <c r="BT94" s="1564"/>
      <c r="BU94" s="1564"/>
      <c r="BV94" s="1564"/>
      <c r="BW94" s="1564"/>
      <c r="BX94" s="1564"/>
      <c r="BY94" s="1564"/>
      <c r="BZ94" s="1564"/>
      <c r="CA94" s="1564"/>
      <c r="CB94" s="1564"/>
      <c r="CC94" s="1564"/>
      <c r="CD94" s="1564"/>
      <c r="CE94" s="1564"/>
      <c r="CF94" s="1564"/>
      <c r="CG94" s="1564"/>
      <c r="CH94" s="1564"/>
      <c r="CI94" s="1564"/>
      <c r="CJ94" s="1564"/>
      <c r="CK94" s="1564"/>
      <c r="CL94" s="1564"/>
      <c r="CM94" s="1564"/>
      <c r="CN94" s="1564"/>
      <c r="CO94" s="1564"/>
      <c r="CP94" s="1564"/>
      <c r="CQ94" s="1564"/>
      <c r="CR94" s="1564"/>
      <c r="CS94" s="1564"/>
      <c r="CT94" s="1564"/>
      <c r="CU94" s="1564"/>
      <c r="CV94" s="1564"/>
      <c r="CW94" s="1564"/>
      <c r="CX94" s="1564"/>
      <c r="CY94" s="1564"/>
      <c r="CZ94" s="1564"/>
      <c r="DA94" s="1564"/>
      <c r="DB94" s="1564"/>
      <c r="DC94" s="1564"/>
      <c r="DD94" s="1564"/>
      <c r="DE94" s="1564"/>
      <c r="DF94" s="1564"/>
      <c r="DG94" s="1564"/>
      <c r="DH94" s="1564"/>
      <c r="DI94" s="1564"/>
      <c r="DJ94" s="1564"/>
      <c r="DK94" s="1564"/>
      <c r="DL94" s="1564"/>
      <c r="DM94" s="1564"/>
      <c r="DN94" s="1564"/>
      <c r="DO94" s="1564"/>
      <c r="DP94" s="1564"/>
      <c r="DQ94" s="1564"/>
      <c r="DR94" s="1564"/>
      <c r="DS94" s="1564"/>
      <c r="DT94" s="1564"/>
      <c r="DU94" s="1564"/>
      <c r="DV94" s="1564"/>
      <c r="DW94" s="1564"/>
      <c r="DX94" s="1564"/>
      <c r="DY94" s="1564"/>
      <c r="DZ94" s="1564"/>
      <c r="EA94" s="1564"/>
      <c r="EB94" s="1564"/>
      <c r="EC94" s="1564"/>
      <c r="ED94" s="1564"/>
      <c r="EE94" s="1564"/>
      <c r="EF94" s="1564"/>
      <c r="EG94" s="1564"/>
      <c r="EH94" s="1564"/>
      <c r="EI94" s="1564"/>
      <c r="EJ94" s="1564"/>
      <c r="EK94" s="1564"/>
      <c r="EL94" s="1564"/>
      <c r="EM94" s="1564"/>
      <c r="EN94" s="1564"/>
      <c r="EO94" s="1564"/>
      <c r="EP94" s="1564"/>
      <c r="EQ94" s="1564"/>
      <c r="ER94" s="1564"/>
      <c r="ES94" s="1564"/>
      <c r="ET94" s="1564"/>
      <c r="EU94" s="1564"/>
      <c r="EV94" s="1564"/>
      <c r="EW94" s="1564"/>
      <c r="EX94" s="1564"/>
      <c r="EY94" s="1564"/>
      <c r="EZ94" s="1564"/>
      <c r="FA94" s="1564"/>
      <c r="FB94" s="1564"/>
      <c r="FC94" s="1564"/>
      <c r="FD94" s="1564"/>
      <c r="FE94" s="1564"/>
      <c r="FF94" s="1564"/>
      <c r="FG94" s="1564"/>
      <c r="FH94" s="1564"/>
      <c r="FI94" s="1564"/>
      <c r="FJ94" s="1564"/>
      <c r="FK94" s="1564"/>
      <c r="FL94" s="1564"/>
      <c r="FM94" s="1564"/>
      <c r="FN94" s="1564"/>
      <c r="FO94" s="1564"/>
      <c r="FP94" s="1564"/>
      <c r="FQ94" s="1564"/>
      <c r="FR94" s="1564"/>
      <c r="FS94" s="1564"/>
      <c r="FT94" s="1564"/>
      <c r="FU94" s="1564"/>
      <c r="FV94" s="1564"/>
      <c r="FW94" s="1564"/>
      <c r="FX94" s="1564"/>
      <c r="FY94" s="1564"/>
      <c r="FZ94" s="1564"/>
      <c r="GA94" s="1564"/>
      <c r="GB94" s="1564"/>
      <c r="GC94" s="1564"/>
      <c r="GD94" s="1564"/>
      <c r="GE94" s="1564"/>
      <c r="GF94" s="1564"/>
      <c r="GG94" s="1564"/>
      <c r="GH94" s="1564"/>
      <c r="GI94" s="1564"/>
      <c r="GJ94" s="1564"/>
      <c r="GK94" s="1564"/>
      <c r="GL94" s="1564"/>
      <c r="GM94" s="1564"/>
      <c r="GN94" s="1564"/>
      <c r="GO94" s="1564"/>
      <c r="GP94" s="1564"/>
      <c r="GQ94" s="1564"/>
      <c r="GR94" s="1564"/>
      <c r="GS94" s="1564"/>
      <c r="GT94" s="1564"/>
      <c r="GU94" s="1564"/>
      <c r="GV94" s="1564"/>
      <c r="GW94" s="1564"/>
      <c r="GX94" s="1564"/>
      <c r="GY94" s="1564"/>
      <c r="GZ94" s="1564"/>
      <c r="HA94" s="1564"/>
      <c r="HB94" s="1564"/>
      <c r="HC94" s="1564"/>
      <c r="HD94" s="1564"/>
      <c r="HE94" s="1564"/>
      <c r="HF94" s="1564"/>
      <c r="HG94" s="1564"/>
      <c r="HH94" s="1564"/>
      <c r="HI94" s="1564"/>
      <c r="HJ94" s="1564"/>
      <c r="HK94" s="1564"/>
      <c r="HL94" s="1564"/>
      <c r="HM94" s="1564"/>
      <c r="HN94" s="1564"/>
      <c r="HO94" s="1564"/>
      <c r="HP94" s="1564"/>
      <c r="HQ94" s="1564"/>
      <c r="HR94" s="1564"/>
      <c r="HS94" s="1564"/>
      <c r="HT94" s="1564"/>
      <c r="HU94" s="1564"/>
      <c r="HV94" s="1564"/>
      <c r="HW94" s="1564"/>
      <c r="HX94" s="1564"/>
      <c r="HY94" s="1564"/>
      <c r="HZ94" s="1564"/>
      <c r="IA94" s="1564"/>
      <c r="IB94" s="1564"/>
      <c r="IC94" s="1564"/>
      <c r="ID94" s="1564"/>
      <c r="IE94" s="1564"/>
      <c r="IF94" s="1564"/>
      <c r="IG94" s="1564"/>
      <c r="IH94" s="1564"/>
      <c r="II94" s="1564"/>
      <c r="IJ94" s="1564"/>
      <c r="IK94" s="1564"/>
      <c r="IL94" s="1564"/>
      <c r="IM94" s="1564"/>
      <c r="IN94" s="1564"/>
      <c r="IO94" s="1564"/>
      <c r="IP94" s="1564"/>
      <c r="IQ94" s="1564"/>
      <c r="IR94" s="1564"/>
      <c r="IS94" s="1564"/>
      <c r="IT94" s="1564"/>
      <c r="IU94" s="1564"/>
    </row>
    <row r="95" spans="1:255">
      <c r="A95" s="2175">
        <v>23</v>
      </c>
      <c r="B95" s="1546"/>
      <c r="C95" s="1546"/>
      <c r="D95" s="1546"/>
      <c r="E95" s="1900"/>
      <c r="F95" s="1545"/>
      <c r="G95" s="1546"/>
      <c r="H95" s="1546"/>
      <c r="I95" s="1546"/>
      <c r="J95" s="1546"/>
      <c r="K95" s="1873"/>
      <c r="L95" s="1873"/>
      <c r="M95" s="1911">
        <v>23</v>
      </c>
      <c r="N95" s="1545"/>
      <c r="O95" s="1873"/>
      <c r="P95" s="1873"/>
      <c r="Q95" s="1873"/>
      <c r="R95" s="1873">
        <f t="shared" si="1"/>
        <v>0</v>
      </c>
      <c r="S95" s="1911">
        <v>23</v>
      </c>
      <c r="T95" s="1564"/>
      <c r="U95" s="1564"/>
      <c r="V95" s="1564"/>
      <c r="W95" s="1564"/>
      <c r="X95" s="1564"/>
      <c r="Y95" s="1564"/>
      <c r="Z95" s="1564"/>
      <c r="AA95" s="1564"/>
      <c r="AB95" s="1564"/>
      <c r="AC95" s="1564"/>
      <c r="AD95" s="1564"/>
      <c r="AE95" s="1564"/>
      <c r="AF95" s="1564"/>
      <c r="AG95" s="1564"/>
      <c r="AH95" s="1564"/>
      <c r="AI95" s="1564"/>
      <c r="AJ95" s="1564"/>
      <c r="AK95" s="1564"/>
      <c r="AL95" s="1564"/>
      <c r="AM95" s="1564"/>
      <c r="AN95" s="1564"/>
      <c r="AO95" s="1564"/>
      <c r="AP95" s="1564"/>
      <c r="AQ95" s="1564"/>
      <c r="AR95" s="1564"/>
      <c r="AS95" s="1564"/>
      <c r="AT95" s="1564"/>
      <c r="AU95" s="1564"/>
      <c r="AV95" s="1564"/>
      <c r="AW95" s="1564"/>
      <c r="AX95" s="1564"/>
      <c r="AY95" s="1564"/>
      <c r="AZ95" s="1564"/>
      <c r="BA95" s="1564"/>
      <c r="BB95" s="1564"/>
      <c r="BC95" s="1564"/>
      <c r="BD95" s="1564"/>
      <c r="BE95" s="1564"/>
      <c r="BF95" s="1564"/>
      <c r="BG95" s="1564"/>
      <c r="BH95" s="1564"/>
      <c r="BI95" s="1564"/>
      <c r="BJ95" s="1564"/>
      <c r="BK95" s="1564"/>
      <c r="BL95" s="1564"/>
      <c r="BM95" s="1564"/>
      <c r="BN95" s="1564"/>
      <c r="BO95" s="1564"/>
      <c r="BP95" s="1564"/>
      <c r="BQ95" s="1564"/>
      <c r="BR95" s="1564"/>
      <c r="BS95" s="1564"/>
      <c r="BT95" s="1564"/>
      <c r="BU95" s="1564"/>
      <c r="BV95" s="1564"/>
      <c r="BW95" s="1564"/>
      <c r="BX95" s="1564"/>
      <c r="BY95" s="1564"/>
      <c r="BZ95" s="1564"/>
      <c r="CA95" s="1564"/>
      <c r="CB95" s="1564"/>
      <c r="CC95" s="1564"/>
      <c r="CD95" s="1564"/>
      <c r="CE95" s="1564"/>
      <c r="CF95" s="1564"/>
      <c r="CG95" s="1564"/>
      <c r="CH95" s="1564"/>
      <c r="CI95" s="1564"/>
      <c r="CJ95" s="1564"/>
      <c r="CK95" s="1564"/>
      <c r="CL95" s="1564"/>
      <c r="CM95" s="1564"/>
      <c r="CN95" s="1564"/>
      <c r="CO95" s="1564"/>
      <c r="CP95" s="1564"/>
      <c r="CQ95" s="1564"/>
      <c r="CR95" s="1564"/>
      <c r="CS95" s="1564"/>
      <c r="CT95" s="1564"/>
      <c r="CU95" s="1564"/>
      <c r="CV95" s="1564"/>
      <c r="CW95" s="1564"/>
      <c r="CX95" s="1564"/>
      <c r="CY95" s="1564"/>
      <c r="CZ95" s="1564"/>
      <c r="DA95" s="1564"/>
      <c r="DB95" s="1564"/>
      <c r="DC95" s="1564"/>
      <c r="DD95" s="1564"/>
      <c r="DE95" s="1564"/>
      <c r="DF95" s="1564"/>
      <c r="DG95" s="1564"/>
      <c r="DH95" s="1564"/>
      <c r="DI95" s="1564"/>
      <c r="DJ95" s="1564"/>
      <c r="DK95" s="1564"/>
      <c r="DL95" s="1564"/>
      <c r="DM95" s="1564"/>
      <c r="DN95" s="1564"/>
      <c r="DO95" s="1564"/>
      <c r="DP95" s="1564"/>
      <c r="DQ95" s="1564"/>
      <c r="DR95" s="1564"/>
      <c r="DS95" s="1564"/>
      <c r="DT95" s="1564"/>
      <c r="DU95" s="1564"/>
      <c r="DV95" s="1564"/>
      <c r="DW95" s="1564"/>
      <c r="DX95" s="1564"/>
      <c r="DY95" s="1564"/>
      <c r="DZ95" s="1564"/>
      <c r="EA95" s="1564"/>
      <c r="EB95" s="1564"/>
      <c r="EC95" s="1564"/>
      <c r="ED95" s="1564"/>
      <c r="EE95" s="1564"/>
      <c r="EF95" s="1564"/>
      <c r="EG95" s="1564"/>
      <c r="EH95" s="1564"/>
      <c r="EI95" s="1564"/>
      <c r="EJ95" s="1564"/>
      <c r="EK95" s="1564"/>
      <c r="EL95" s="1564"/>
      <c r="EM95" s="1564"/>
      <c r="EN95" s="1564"/>
      <c r="EO95" s="1564"/>
      <c r="EP95" s="1564"/>
      <c r="EQ95" s="1564"/>
      <c r="ER95" s="1564"/>
      <c r="ES95" s="1564"/>
      <c r="ET95" s="1564"/>
      <c r="EU95" s="1564"/>
      <c r="EV95" s="1564"/>
      <c r="EW95" s="1564"/>
      <c r="EX95" s="1564"/>
      <c r="EY95" s="1564"/>
      <c r="EZ95" s="1564"/>
      <c r="FA95" s="1564"/>
      <c r="FB95" s="1564"/>
      <c r="FC95" s="1564"/>
      <c r="FD95" s="1564"/>
      <c r="FE95" s="1564"/>
      <c r="FF95" s="1564"/>
      <c r="FG95" s="1564"/>
      <c r="FH95" s="1564"/>
      <c r="FI95" s="1564"/>
      <c r="FJ95" s="1564"/>
      <c r="FK95" s="1564"/>
      <c r="FL95" s="1564"/>
      <c r="FM95" s="1564"/>
      <c r="FN95" s="1564"/>
      <c r="FO95" s="1564"/>
      <c r="FP95" s="1564"/>
      <c r="FQ95" s="1564"/>
      <c r="FR95" s="1564"/>
      <c r="FS95" s="1564"/>
      <c r="FT95" s="1564"/>
      <c r="FU95" s="1564"/>
      <c r="FV95" s="1564"/>
      <c r="FW95" s="1564"/>
      <c r="FX95" s="1564"/>
      <c r="FY95" s="1564"/>
      <c r="FZ95" s="1564"/>
      <c r="GA95" s="1564"/>
      <c r="GB95" s="1564"/>
      <c r="GC95" s="1564"/>
      <c r="GD95" s="1564"/>
      <c r="GE95" s="1564"/>
      <c r="GF95" s="1564"/>
      <c r="GG95" s="1564"/>
      <c r="GH95" s="1564"/>
      <c r="GI95" s="1564"/>
      <c r="GJ95" s="1564"/>
      <c r="GK95" s="1564"/>
      <c r="GL95" s="1564"/>
      <c r="GM95" s="1564"/>
      <c r="GN95" s="1564"/>
      <c r="GO95" s="1564"/>
      <c r="GP95" s="1564"/>
      <c r="GQ95" s="1564"/>
      <c r="GR95" s="1564"/>
      <c r="GS95" s="1564"/>
      <c r="GT95" s="1564"/>
      <c r="GU95" s="1564"/>
      <c r="GV95" s="1564"/>
      <c r="GW95" s="1564"/>
      <c r="GX95" s="1564"/>
      <c r="GY95" s="1564"/>
      <c r="GZ95" s="1564"/>
      <c r="HA95" s="1564"/>
      <c r="HB95" s="1564"/>
      <c r="HC95" s="1564"/>
      <c r="HD95" s="1564"/>
      <c r="HE95" s="1564"/>
      <c r="HF95" s="1564"/>
      <c r="HG95" s="1564"/>
      <c r="HH95" s="1564"/>
      <c r="HI95" s="1564"/>
      <c r="HJ95" s="1564"/>
      <c r="HK95" s="1564"/>
      <c r="HL95" s="1564"/>
      <c r="HM95" s="1564"/>
      <c r="HN95" s="1564"/>
      <c r="HO95" s="1564"/>
      <c r="HP95" s="1564"/>
      <c r="HQ95" s="1564"/>
      <c r="HR95" s="1564"/>
      <c r="HS95" s="1564"/>
      <c r="HT95" s="1564"/>
      <c r="HU95" s="1564"/>
      <c r="HV95" s="1564"/>
      <c r="HW95" s="1564"/>
      <c r="HX95" s="1564"/>
      <c r="HY95" s="1564"/>
      <c r="HZ95" s="1564"/>
      <c r="IA95" s="1564"/>
      <c r="IB95" s="1564"/>
      <c r="IC95" s="1564"/>
      <c r="ID95" s="1564"/>
      <c r="IE95" s="1564"/>
      <c r="IF95" s="1564"/>
      <c r="IG95" s="1564"/>
      <c r="IH95" s="1564"/>
      <c r="II95" s="1564"/>
      <c r="IJ95" s="1564"/>
      <c r="IK95" s="1564"/>
      <c r="IL95" s="1564"/>
      <c r="IM95" s="1564"/>
      <c r="IN95" s="1564"/>
      <c r="IO95" s="1564"/>
      <c r="IP95" s="1564"/>
      <c r="IQ95" s="1564"/>
      <c r="IR95" s="1564"/>
      <c r="IS95" s="1564"/>
      <c r="IT95" s="1564"/>
      <c r="IU95" s="1564"/>
    </row>
    <row r="96" spans="1:255">
      <c r="A96" s="2175">
        <v>24</v>
      </c>
      <c r="B96" s="1546"/>
      <c r="C96" s="1546"/>
      <c r="D96" s="1546"/>
      <c r="E96" s="1900"/>
      <c r="F96" s="1545"/>
      <c r="G96" s="1546"/>
      <c r="H96" s="1546"/>
      <c r="I96" s="1546"/>
      <c r="J96" s="1546"/>
      <c r="K96" s="1873"/>
      <c r="L96" s="1873"/>
      <c r="M96" s="1911">
        <v>24</v>
      </c>
      <c r="N96" s="1545"/>
      <c r="O96" s="1873"/>
      <c r="P96" s="1873"/>
      <c r="Q96" s="1873"/>
      <c r="R96" s="1873">
        <f t="shared" si="1"/>
        <v>0</v>
      </c>
      <c r="S96" s="1911">
        <v>24</v>
      </c>
      <c r="T96" s="1564"/>
      <c r="U96" s="1564"/>
      <c r="V96" s="1564"/>
      <c r="W96" s="1564"/>
      <c r="X96" s="1564"/>
      <c r="Y96" s="1564"/>
      <c r="Z96" s="1564"/>
      <c r="AA96" s="1564"/>
      <c r="AB96" s="1564"/>
      <c r="AC96" s="1564"/>
      <c r="AD96" s="1564"/>
      <c r="AE96" s="1564"/>
      <c r="AF96" s="1564"/>
      <c r="AG96" s="1564"/>
      <c r="AH96" s="1564"/>
      <c r="AI96" s="1564"/>
      <c r="AJ96" s="1564"/>
      <c r="AK96" s="1564"/>
      <c r="AL96" s="1564"/>
      <c r="AM96" s="1564"/>
      <c r="AN96" s="1564"/>
      <c r="AO96" s="1564"/>
      <c r="AP96" s="1564"/>
      <c r="AQ96" s="1564"/>
      <c r="AR96" s="1564"/>
      <c r="AS96" s="1564"/>
      <c r="AT96" s="1564"/>
      <c r="AU96" s="1564"/>
      <c r="AV96" s="1564"/>
      <c r="AW96" s="1564"/>
      <c r="AX96" s="1564"/>
      <c r="AY96" s="1564"/>
      <c r="AZ96" s="1564"/>
      <c r="BA96" s="1564"/>
      <c r="BB96" s="1564"/>
      <c r="BC96" s="1564"/>
      <c r="BD96" s="1564"/>
      <c r="BE96" s="1564"/>
      <c r="BF96" s="1564"/>
      <c r="BG96" s="1564"/>
      <c r="BH96" s="1564"/>
      <c r="BI96" s="1564"/>
      <c r="BJ96" s="1564"/>
      <c r="BK96" s="1564"/>
      <c r="BL96" s="1564"/>
      <c r="BM96" s="1564"/>
      <c r="BN96" s="1564"/>
      <c r="BO96" s="1564"/>
      <c r="BP96" s="1564"/>
      <c r="BQ96" s="1564"/>
      <c r="BR96" s="1564"/>
      <c r="BS96" s="1564"/>
      <c r="BT96" s="1564"/>
      <c r="BU96" s="1564"/>
      <c r="BV96" s="1564"/>
      <c r="BW96" s="1564"/>
      <c r="BX96" s="1564"/>
      <c r="BY96" s="1564"/>
      <c r="BZ96" s="1564"/>
      <c r="CA96" s="1564"/>
      <c r="CB96" s="1564"/>
      <c r="CC96" s="1564"/>
      <c r="CD96" s="1564"/>
      <c r="CE96" s="1564"/>
      <c r="CF96" s="1564"/>
      <c r="CG96" s="1564"/>
      <c r="CH96" s="1564"/>
      <c r="CI96" s="1564"/>
      <c r="CJ96" s="1564"/>
      <c r="CK96" s="1564"/>
      <c r="CL96" s="1564"/>
      <c r="CM96" s="1564"/>
      <c r="CN96" s="1564"/>
      <c r="CO96" s="1564"/>
      <c r="CP96" s="1564"/>
      <c r="CQ96" s="1564"/>
      <c r="CR96" s="1564"/>
      <c r="CS96" s="1564"/>
      <c r="CT96" s="1564"/>
      <c r="CU96" s="1564"/>
      <c r="CV96" s="1564"/>
      <c r="CW96" s="1564"/>
      <c r="CX96" s="1564"/>
      <c r="CY96" s="1564"/>
      <c r="CZ96" s="1564"/>
      <c r="DA96" s="1564"/>
      <c r="DB96" s="1564"/>
      <c r="DC96" s="1564"/>
      <c r="DD96" s="1564"/>
      <c r="DE96" s="1564"/>
      <c r="DF96" s="1564"/>
      <c r="DG96" s="1564"/>
      <c r="DH96" s="1564"/>
      <c r="DI96" s="1564"/>
      <c r="DJ96" s="1564"/>
      <c r="DK96" s="1564"/>
      <c r="DL96" s="1564"/>
      <c r="DM96" s="1564"/>
      <c r="DN96" s="1564"/>
      <c r="DO96" s="1564"/>
      <c r="DP96" s="1564"/>
      <c r="DQ96" s="1564"/>
      <c r="DR96" s="1564"/>
      <c r="DS96" s="1564"/>
      <c r="DT96" s="1564"/>
      <c r="DU96" s="1564"/>
      <c r="DV96" s="1564"/>
      <c r="DW96" s="1564"/>
      <c r="DX96" s="1564"/>
      <c r="DY96" s="1564"/>
      <c r="DZ96" s="1564"/>
      <c r="EA96" s="1564"/>
      <c r="EB96" s="1564"/>
      <c r="EC96" s="1564"/>
      <c r="ED96" s="1564"/>
      <c r="EE96" s="1564"/>
      <c r="EF96" s="1564"/>
      <c r="EG96" s="1564"/>
      <c r="EH96" s="1564"/>
      <c r="EI96" s="1564"/>
      <c r="EJ96" s="1564"/>
      <c r="EK96" s="1564"/>
      <c r="EL96" s="1564"/>
      <c r="EM96" s="1564"/>
      <c r="EN96" s="1564"/>
      <c r="EO96" s="1564"/>
      <c r="EP96" s="1564"/>
      <c r="EQ96" s="1564"/>
      <c r="ER96" s="1564"/>
      <c r="ES96" s="1564"/>
      <c r="ET96" s="1564"/>
      <c r="EU96" s="1564"/>
      <c r="EV96" s="1564"/>
      <c r="EW96" s="1564"/>
      <c r="EX96" s="1564"/>
      <c r="EY96" s="1564"/>
      <c r="EZ96" s="1564"/>
      <c r="FA96" s="1564"/>
      <c r="FB96" s="1564"/>
      <c r="FC96" s="1564"/>
      <c r="FD96" s="1564"/>
      <c r="FE96" s="1564"/>
      <c r="FF96" s="1564"/>
      <c r="FG96" s="1564"/>
      <c r="FH96" s="1564"/>
      <c r="FI96" s="1564"/>
      <c r="FJ96" s="1564"/>
      <c r="FK96" s="1564"/>
      <c r="FL96" s="1564"/>
      <c r="FM96" s="1564"/>
      <c r="FN96" s="1564"/>
      <c r="FO96" s="1564"/>
      <c r="FP96" s="1564"/>
      <c r="FQ96" s="1564"/>
      <c r="FR96" s="1564"/>
      <c r="FS96" s="1564"/>
      <c r="FT96" s="1564"/>
      <c r="FU96" s="1564"/>
      <c r="FV96" s="1564"/>
      <c r="FW96" s="1564"/>
      <c r="FX96" s="1564"/>
      <c r="FY96" s="1564"/>
      <c r="FZ96" s="1564"/>
      <c r="GA96" s="1564"/>
      <c r="GB96" s="1564"/>
      <c r="GC96" s="1564"/>
      <c r="GD96" s="1564"/>
      <c r="GE96" s="1564"/>
      <c r="GF96" s="1564"/>
      <c r="GG96" s="1564"/>
      <c r="GH96" s="1564"/>
      <c r="GI96" s="1564"/>
      <c r="GJ96" s="1564"/>
      <c r="GK96" s="1564"/>
      <c r="GL96" s="1564"/>
      <c r="GM96" s="1564"/>
      <c r="GN96" s="1564"/>
      <c r="GO96" s="1564"/>
      <c r="GP96" s="1564"/>
      <c r="GQ96" s="1564"/>
      <c r="GR96" s="1564"/>
      <c r="GS96" s="1564"/>
      <c r="GT96" s="1564"/>
      <c r="GU96" s="1564"/>
      <c r="GV96" s="1564"/>
      <c r="GW96" s="1564"/>
      <c r="GX96" s="1564"/>
      <c r="GY96" s="1564"/>
      <c r="GZ96" s="1564"/>
      <c r="HA96" s="1564"/>
      <c r="HB96" s="1564"/>
      <c r="HC96" s="1564"/>
      <c r="HD96" s="1564"/>
      <c r="HE96" s="1564"/>
      <c r="HF96" s="1564"/>
      <c r="HG96" s="1564"/>
      <c r="HH96" s="1564"/>
      <c r="HI96" s="1564"/>
      <c r="HJ96" s="1564"/>
      <c r="HK96" s="1564"/>
      <c r="HL96" s="1564"/>
      <c r="HM96" s="1564"/>
      <c r="HN96" s="1564"/>
      <c r="HO96" s="1564"/>
      <c r="HP96" s="1564"/>
      <c r="HQ96" s="1564"/>
      <c r="HR96" s="1564"/>
      <c r="HS96" s="1564"/>
      <c r="HT96" s="1564"/>
      <c r="HU96" s="1564"/>
      <c r="HV96" s="1564"/>
      <c r="HW96" s="1564"/>
      <c r="HX96" s="1564"/>
      <c r="HY96" s="1564"/>
      <c r="HZ96" s="1564"/>
      <c r="IA96" s="1564"/>
      <c r="IB96" s="1564"/>
      <c r="IC96" s="1564"/>
      <c r="ID96" s="1564"/>
      <c r="IE96" s="1564"/>
      <c r="IF96" s="1564"/>
      <c r="IG96" s="1564"/>
      <c r="IH96" s="1564"/>
      <c r="II96" s="1564"/>
      <c r="IJ96" s="1564"/>
      <c r="IK96" s="1564"/>
      <c r="IL96" s="1564"/>
      <c r="IM96" s="1564"/>
      <c r="IN96" s="1564"/>
      <c r="IO96" s="1564"/>
      <c r="IP96" s="1564"/>
      <c r="IQ96" s="1564"/>
      <c r="IR96" s="1564"/>
      <c r="IS96" s="1564"/>
      <c r="IT96" s="1564"/>
      <c r="IU96" s="1564"/>
    </row>
    <row r="97" spans="1:255">
      <c r="A97" s="2175">
        <v>25</v>
      </c>
      <c r="B97" s="1546"/>
      <c r="C97" s="1546"/>
      <c r="D97" s="1546"/>
      <c r="E97" s="1900"/>
      <c r="F97" s="1545"/>
      <c r="G97" s="1546"/>
      <c r="H97" s="1546"/>
      <c r="I97" s="1546"/>
      <c r="J97" s="1546"/>
      <c r="K97" s="1873"/>
      <c r="L97" s="1873"/>
      <c r="M97" s="1911">
        <v>25</v>
      </c>
      <c r="N97" s="1545"/>
      <c r="O97" s="1873"/>
      <c r="P97" s="1873"/>
      <c r="Q97" s="1873"/>
      <c r="R97" s="1873">
        <f t="shared" si="1"/>
        <v>0</v>
      </c>
      <c r="S97" s="1911">
        <v>25</v>
      </c>
      <c r="T97" s="1564"/>
      <c r="U97" s="1564"/>
      <c r="V97" s="1564"/>
      <c r="W97" s="1564"/>
      <c r="X97" s="1564"/>
      <c r="Y97" s="1564"/>
      <c r="Z97" s="1564"/>
      <c r="AA97" s="1564"/>
      <c r="AB97" s="1564"/>
      <c r="AC97" s="1564"/>
      <c r="AD97" s="1564"/>
      <c r="AE97" s="1564"/>
      <c r="AF97" s="1564"/>
      <c r="AG97" s="1564"/>
      <c r="AH97" s="1564"/>
      <c r="AI97" s="1564"/>
      <c r="AJ97" s="1564"/>
      <c r="AK97" s="1564"/>
      <c r="AL97" s="1564"/>
      <c r="AM97" s="1564"/>
      <c r="AN97" s="1564"/>
      <c r="AO97" s="1564"/>
      <c r="AP97" s="1564"/>
      <c r="AQ97" s="1564"/>
      <c r="AR97" s="1564"/>
      <c r="AS97" s="1564"/>
      <c r="AT97" s="1564"/>
      <c r="AU97" s="1564"/>
      <c r="AV97" s="1564"/>
      <c r="AW97" s="1564"/>
      <c r="AX97" s="1564"/>
      <c r="AY97" s="1564"/>
      <c r="AZ97" s="1564"/>
      <c r="BA97" s="1564"/>
      <c r="BB97" s="1564"/>
      <c r="BC97" s="1564"/>
      <c r="BD97" s="1564"/>
      <c r="BE97" s="1564"/>
      <c r="BF97" s="1564"/>
      <c r="BG97" s="1564"/>
      <c r="BH97" s="1564"/>
      <c r="BI97" s="1564"/>
      <c r="BJ97" s="1564"/>
      <c r="BK97" s="1564"/>
      <c r="BL97" s="1564"/>
      <c r="BM97" s="1564"/>
      <c r="BN97" s="1564"/>
      <c r="BO97" s="1564"/>
      <c r="BP97" s="1564"/>
      <c r="BQ97" s="1564"/>
      <c r="BR97" s="1564"/>
      <c r="BS97" s="1564"/>
      <c r="BT97" s="1564"/>
      <c r="BU97" s="1564"/>
      <c r="BV97" s="1564"/>
      <c r="BW97" s="1564"/>
      <c r="BX97" s="1564"/>
      <c r="BY97" s="1564"/>
      <c r="BZ97" s="1564"/>
      <c r="CA97" s="1564"/>
      <c r="CB97" s="1564"/>
      <c r="CC97" s="1564"/>
      <c r="CD97" s="1564"/>
      <c r="CE97" s="1564"/>
      <c r="CF97" s="1564"/>
      <c r="CG97" s="1564"/>
      <c r="CH97" s="1564"/>
      <c r="CI97" s="1564"/>
      <c r="CJ97" s="1564"/>
      <c r="CK97" s="1564"/>
      <c r="CL97" s="1564"/>
      <c r="CM97" s="1564"/>
      <c r="CN97" s="1564"/>
      <c r="CO97" s="1564"/>
      <c r="CP97" s="1564"/>
      <c r="CQ97" s="1564"/>
      <c r="CR97" s="1564"/>
      <c r="CS97" s="1564"/>
      <c r="CT97" s="1564"/>
      <c r="CU97" s="1564"/>
      <c r="CV97" s="1564"/>
      <c r="CW97" s="1564"/>
      <c r="CX97" s="1564"/>
      <c r="CY97" s="1564"/>
      <c r="CZ97" s="1564"/>
      <c r="DA97" s="1564"/>
      <c r="DB97" s="1564"/>
      <c r="DC97" s="1564"/>
      <c r="DD97" s="1564"/>
      <c r="DE97" s="1564"/>
      <c r="DF97" s="1564"/>
      <c r="DG97" s="1564"/>
      <c r="DH97" s="1564"/>
      <c r="DI97" s="1564"/>
      <c r="DJ97" s="1564"/>
      <c r="DK97" s="1564"/>
      <c r="DL97" s="1564"/>
      <c r="DM97" s="1564"/>
      <c r="DN97" s="1564"/>
      <c r="DO97" s="1564"/>
      <c r="DP97" s="1564"/>
      <c r="DQ97" s="1564"/>
      <c r="DR97" s="1564"/>
      <c r="DS97" s="1564"/>
      <c r="DT97" s="1564"/>
      <c r="DU97" s="1564"/>
      <c r="DV97" s="1564"/>
      <c r="DW97" s="1564"/>
      <c r="DX97" s="1564"/>
      <c r="DY97" s="1564"/>
      <c r="DZ97" s="1564"/>
      <c r="EA97" s="1564"/>
      <c r="EB97" s="1564"/>
      <c r="EC97" s="1564"/>
      <c r="ED97" s="1564"/>
      <c r="EE97" s="1564"/>
      <c r="EF97" s="1564"/>
      <c r="EG97" s="1564"/>
      <c r="EH97" s="1564"/>
      <c r="EI97" s="1564"/>
      <c r="EJ97" s="1564"/>
      <c r="EK97" s="1564"/>
      <c r="EL97" s="1564"/>
      <c r="EM97" s="1564"/>
      <c r="EN97" s="1564"/>
      <c r="EO97" s="1564"/>
      <c r="EP97" s="1564"/>
      <c r="EQ97" s="1564"/>
      <c r="ER97" s="1564"/>
      <c r="ES97" s="1564"/>
      <c r="ET97" s="1564"/>
      <c r="EU97" s="1564"/>
      <c r="EV97" s="1564"/>
      <c r="EW97" s="1564"/>
      <c r="EX97" s="1564"/>
      <c r="EY97" s="1564"/>
      <c r="EZ97" s="1564"/>
      <c r="FA97" s="1564"/>
      <c r="FB97" s="1564"/>
      <c r="FC97" s="1564"/>
      <c r="FD97" s="1564"/>
      <c r="FE97" s="1564"/>
      <c r="FF97" s="1564"/>
      <c r="FG97" s="1564"/>
      <c r="FH97" s="1564"/>
      <c r="FI97" s="1564"/>
      <c r="FJ97" s="1564"/>
      <c r="FK97" s="1564"/>
      <c r="FL97" s="1564"/>
      <c r="FM97" s="1564"/>
      <c r="FN97" s="1564"/>
      <c r="FO97" s="1564"/>
      <c r="FP97" s="1564"/>
      <c r="FQ97" s="1564"/>
      <c r="FR97" s="1564"/>
      <c r="FS97" s="1564"/>
      <c r="FT97" s="1564"/>
      <c r="FU97" s="1564"/>
      <c r="FV97" s="1564"/>
      <c r="FW97" s="1564"/>
      <c r="FX97" s="1564"/>
      <c r="FY97" s="1564"/>
      <c r="FZ97" s="1564"/>
      <c r="GA97" s="1564"/>
      <c r="GB97" s="1564"/>
      <c r="GC97" s="1564"/>
      <c r="GD97" s="1564"/>
      <c r="GE97" s="1564"/>
      <c r="GF97" s="1564"/>
      <c r="GG97" s="1564"/>
      <c r="GH97" s="1564"/>
      <c r="GI97" s="1564"/>
      <c r="GJ97" s="1564"/>
      <c r="GK97" s="1564"/>
      <c r="GL97" s="1564"/>
      <c r="GM97" s="1564"/>
      <c r="GN97" s="1564"/>
      <c r="GO97" s="1564"/>
      <c r="GP97" s="1564"/>
      <c r="GQ97" s="1564"/>
      <c r="GR97" s="1564"/>
      <c r="GS97" s="1564"/>
      <c r="GT97" s="1564"/>
      <c r="GU97" s="1564"/>
      <c r="GV97" s="1564"/>
      <c r="GW97" s="1564"/>
      <c r="GX97" s="1564"/>
      <c r="GY97" s="1564"/>
      <c r="GZ97" s="1564"/>
      <c r="HA97" s="1564"/>
      <c r="HB97" s="1564"/>
      <c r="HC97" s="1564"/>
      <c r="HD97" s="1564"/>
      <c r="HE97" s="1564"/>
      <c r="HF97" s="1564"/>
      <c r="HG97" s="1564"/>
      <c r="HH97" s="1564"/>
      <c r="HI97" s="1564"/>
      <c r="HJ97" s="1564"/>
      <c r="HK97" s="1564"/>
      <c r="HL97" s="1564"/>
      <c r="HM97" s="1564"/>
      <c r="HN97" s="1564"/>
      <c r="HO97" s="1564"/>
      <c r="HP97" s="1564"/>
      <c r="HQ97" s="1564"/>
      <c r="HR97" s="1564"/>
      <c r="HS97" s="1564"/>
      <c r="HT97" s="1564"/>
      <c r="HU97" s="1564"/>
      <c r="HV97" s="1564"/>
      <c r="HW97" s="1564"/>
      <c r="HX97" s="1564"/>
      <c r="HY97" s="1564"/>
      <c r="HZ97" s="1564"/>
      <c r="IA97" s="1564"/>
      <c r="IB97" s="1564"/>
      <c r="IC97" s="1564"/>
      <c r="ID97" s="1564"/>
      <c r="IE97" s="1564"/>
      <c r="IF97" s="1564"/>
      <c r="IG97" s="1564"/>
      <c r="IH97" s="1564"/>
      <c r="II97" s="1564"/>
      <c r="IJ97" s="1564"/>
      <c r="IK97" s="1564"/>
      <c r="IL97" s="1564"/>
      <c r="IM97" s="1564"/>
      <c r="IN97" s="1564"/>
      <c r="IO97" s="1564"/>
      <c r="IP97" s="1564"/>
      <c r="IQ97" s="1564"/>
      <c r="IR97" s="1564"/>
      <c r="IS97" s="1564"/>
      <c r="IT97" s="1564"/>
      <c r="IU97" s="1564"/>
    </row>
    <row r="98" spans="1:255">
      <c r="A98" s="2175">
        <v>26</v>
      </c>
      <c r="B98" s="1546"/>
      <c r="C98" s="1546"/>
      <c r="D98" s="1546"/>
      <c r="E98" s="1900"/>
      <c r="F98" s="1545"/>
      <c r="G98" s="1546"/>
      <c r="H98" s="1546"/>
      <c r="I98" s="1546"/>
      <c r="J98" s="1546"/>
      <c r="K98" s="1873"/>
      <c r="L98" s="1873"/>
      <c r="M98" s="1911">
        <v>26</v>
      </c>
      <c r="N98" s="1545"/>
      <c r="O98" s="1873"/>
      <c r="P98" s="1873"/>
      <c r="Q98" s="1873"/>
      <c r="R98" s="1873">
        <f t="shared" si="1"/>
        <v>0</v>
      </c>
      <c r="S98" s="1911">
        <v>26</v>
      </c>
      <c r="T98" s="1564"/>
      <c r="U98" s="1564"/>
      <c r="V98" s="1564"/>
      <c r="W98" s="1564"/>
      <c r="X98" s="1564"/>
      <c r="Y98" s="1564"/>
      <c r="Z98" s="1564"/>
      <c r="AA98" s="1564"/>
      <c r="AB98" s="1564"/>
      <c r="AC98" s="1564"/>
      <c r="AD98" s="1564"/>
      <c r="AE98" s="1564"/>
      <c r="AF98" s="1564"/>
      <c r="AG98" s="1564"/>
      <c r="AH98" s="1564"/>
      <c r="AI98" s="1564"/>
      <c r="AJ98" s="1564"/>
      <c r="AK98" s="1564"/>
      <c r="AL98" s="1564"/>
      <c r="AM98" s="1564"/>
      <c r="AN98" s="1564"/>
      <c r="AO98" s="1564"/>
      <c r="AP98" s="1564"/>
      <c r="AQ98" s="1564"/>
      <c r="AR98" s="1564"/>
      <c r="AS98" s="1564"/>
      <c r="AT98" s="1564"/>
      <c r="AU98" s="1564"/>
      <c r="AV98" s="1564"/>
      <c r="AW98" s="1564"/>
      <c r="AX98" s="1564"/>
      <c r="AY98" s="1564"/>
      <c r="AZ98" s="1564"/>
      <c r="BA98" s="1564"/>
      <c r="BB98" s="1564"/>
      <c r="BC98" s="1564"/>
      <c r="BD98" s="1564"/>
      <c r="BE98" s="1564"/>
      <c r="BF98" s="1564"/>
      <c r="BG98" s="1564"/>
      <c r="BH98" s="1564"/>
      <c r="BI98" s="1564"/>
      <c r="BJ98" s="1564"/>
      <c r="BK98" s="1564"/>
      <c r="BL98" s="1564"/>
      <c r="BM98" s="1564"/>
      <c r="BN98" s="1564"/>
      <c r="BO98" s="1564"/>
      <c r="BP98" s="1564"/>
      <c r="BQ98" s="1564"/>
      <c r="BR98" s="1564"/>
      <c r="BS98" s="1564"/>
      <c r="BT98" s="1564"/>
      <c r="BU98" s="1564"/>
      <c r="BV98" s="1564"/>
      <c r="BW98" s="1564"/>
      <c r="BX98" s="1564"/>
      <c r="BY98" s="1564"/>
      <c r="BZ98" s="1564"/>
      <c r="CA98" s="1564"/>
      <c r="CB98" s="1564"/>
      <c r="CC98" s="1564"/>
      <c r="CD98" s="1564"/>
      <c r="CE98" s="1564"/>
      <c r="CF98" s="1564"/>
      <c r="CG98" s="1564"/>
      <c r="CH98" s="1564"/>
      <c r="CI98" s="1564"/>
      <c r="CJ98" s="1564"/>
      <c r="CK98" s="1564"/>
      <c r="CL98" s="1564"/>
      <c r="CM98" s="1564"/>
      <c r="CN98" s="1564"/>
      <c r="CO98" s="1564"/>
      <c r="CP98" s="1564"/>
      <c r="CQ98" s="1564"/>
      <c r="CR98" s="1564"/>
      <c r="CS98" s="1564"/>
      <c r="CT98" s="1564"/>
      <c r="CU98" s="1564"/>
      <c r="CV98" s="1564"/>
      <c r="CW98" s="1564"/>
      <c r="CX98" s="1564"/>
      <c r="CY98" s="1564"/>
      <c r="CZ98" s="1564"/>
      <c r="DA98" s="1564"/>
      <c r="DB98" s="1564"/>
      <c r="DC98" s="1564"/>
      <c r="DD98" s="1564"/>
      <c r="DE98" s="1564"/>
      <c r="DF98" s="1564"/>
      <c r="DG98" s="1564"/>
      <c r="DH98" s="1564"/>
      <c r="DI98" s="1564"/>
      <c r="DJ98" s="1564"/>
      <c r="DK98" s="1564"/>
      <c r="DL98" s="1564"/>
      <c r="DM98" s="1564"/>
      <c r="DN98" s="1564"/>
      <c r="DO98" s="1564"/>
      <c r="DP98" s="1564"/>
      <c r="DQ98" s="1564"/>
      <c r="DR98" s="1564"/>
      <c r="DS98" s="1564"/>
      <c r="DT98" s="1564"/>
      <c r="DU98" s="1564"/>
      <c r="DV98" s="1564"/>
      <c r="DW98" s="1564"/>
      <c r="DX98" s="1564"/>
      <c r="DY98" s="1564"/>
      <c r="DZ98" s="1564"/>
      <c r="EA98" s="1564"/>
      <c r="EB98" s="1564"/>
      <c r="EC98" s="1564"/>
      <c r="ED98" s="1564"/>
      <c r="EE98" s="1564"/>
      <c r="EF98" s="1564"/>
      <c r="EG98" s="1564"/>
      <c r="EH98" s="1564"/>
      <c r="EI98" s="1564"/>
      <c r="EJ98" s="1564"/>
      <c r="EK98" s="1564"/>
      <c r="EL98" s="1564"/>
      <c r="EM98" s="1564"/>
      <c r="EN98" s="1564"/>
      <c r="EO98" s="1564"/>
      <c r="EP98" s="1564"/>
      <c r="EQ98" s="1564"/>
      <c r="ER98" s="1564"/>
      <c r="ES98" s="1564"/>
      <c r="ET98" s="1564"/>
      <c r="EU98" s="1564"/>
      <c r="EV98" s="1564"/>
      <c r="EW98" s="1564"/>
      <c r="EX98" s="1564"/>
      <c r="EY98" s="1564"/>
      <c r="EZ98" s="1564"/>
      <c r="FA98" s="1564"/>
      <c r="FB98" s="1564"/>
      <c r="FC98" s="1564"/>
      <c r="FD98" s="1564"/>
      <c r="FE98" s="1564"/>
      <c r="FF98" s="1564"/>
      <c r="FG98" s="1564"/>
      <c r="FH98" s="1564"/>
      <c r="FI98" s="1564"/>
      <c r="FJ98" s="1564"/>
      <c r="FK98" s="1564"/>
      <c r="FL98" s="1564"/>
      <c r="FM98" s="1564"/>
      <c r="FN98" s="1564"/>
      <c r="FO98" s="1564"/>
      <c r="FP98" s="1564"/>
      <c r="FQ98" s="1564"/>
      <c r="FR98" s="1564"/>
      <c r="FS98" s="1564"/>
      <c r="FT98" s="1564"/>
      <c r="FU98" s="1564"/>
      <c r="FV98" s="1564"/>
      <c r="FW98" s="1564"/>
      <c r="FX98" s="1564"/>
      <c r="FY98" s="1564"/>
      <c r="FZ98" s="1564"/>
      <c r="GA98" s="1564"/>
      <c r="GB98" s="1564"/>
      <c r="GC98" s="1564"/>
      <c r="GD98" s="1564"/>
      <c r="GE98" s="1564"/>
      <c r="GF98" s="1564"/>
      <c r="GG98" s="1564"/>
      <c r="GH98" s="1564"/>
      <c r="GI98" s="1564"/>
      <c r="GJ98" s="1564"/>
      <c r="GK98" s="1564"/>
      <c r="GL98" s="1564"/>
      <c r="GM98" s="1564"/>
      <c r="GN98" s="1564"/>
      <c r="GO98" s="1564"/>
      <c r="GP98" s="1564"/>
      <c r="GQ98" s="1564"/>
      <c r="GR98" s="1564"/>
      <c r="GS98" s="1564"/>
      <c r="GT98" s="1564"/>
      <c r="GU98" s="1564"/>
      <c r="GV98" s="1564"/>
      <c r="GW98" s="1564"/>
      <c r="GX98" s="1564"/>
      <c r="GY98" s="1564"/>
      <c r="GZ98" s="1564"/>
      <c r="HA98" s="1564"/>
      <c r="HB98" s="1564"/>
      <c r="HC98" s="1564"/>
      <c r="HD98" s="1564"/>
      <c r="HE98" s="1564"/>
      <c r="HF98" s="1564"/>
      <c r="HG98" s="1564"/>
      <c r="HH98" s="1564"/>
      <c r="HI98" s="1564"/>
      <c r="HJ98" s="1564"/>
      <c r="HK98" s="1564"/>
      <c r="HL98" s="1564"/>
      <c r="HM98" s="1564"/>
      <c r="HN98" s="1564"/>
      <c r="HO98" s="1564"/>
      <c r="HP98" s="1564"/>
      <c r="HQ98" s="1564"/>
      <c r="HR98" s="1564"/>
      <c r="HS98" s="1564"/>
      <c r="HT98" s="1564"/>
      <c r="HU98" s="1564"/>
      <c r="HV98" s="1564"/>
      <c r="HW98" s="1564"/>
      <c r="HX98" s="1564"/>
      <c r="HY98" s="1564"/>
      <c r="HZ98" s="1564"/>
      <c r="IA98" s="1564"/>
      <c r="IB98" s="1564"/>
      <c r="IC98" s="1564"/>
      <c r="ID98" s="1564"/>
      <c r="IE98" s="1564"/>
      <c r="IF98" s="1564"/>
      <c r="IG98" s="1564"/>
      <c r="IH98" s="1564"/>
      <c r="II98" s="1564"/>
      <c r="IJ98" s="1564"/>
      <c r="IK98" s="1564"/>
      <c r="IL98" s="1564"/>
      <c r="IM98" s="1564"/>
      <c r="IN98" s="1564"/>
      <c r="IO98" s="1564"/>
      <c r="IP98" s="1564"/>
      <c r="IQ98" s="1564"/>
      <c r="IR98" s="1564"/>
      <c r="IS98" s="1564"/>
      <c r="IT98" s="1564"/>
      <c r="IU98" s="1564"/>
    </row>
    <row r="99" spans="1:255">
      <c r="A99" s="2175">
        <v>27</v>
      </c>
      <c r="B99" s="1546"/>
      <c r="C99" s="1546"/>
      <c r="D99" s="1546"/>
      <c r="E99" s="1900"/>
      <c r="F99" s="1545"/>
      <c r="G99" s="1546"/>
      <c r="H99" s="1546"/>
      <c r="I99" s="1546"/>
      <c r="J99" s="1546"/>
      <c r="K99" s="1873"/>
      <c r="L99" s="1873"/>
      <c r="M99" s="1911">
        <v>27</v>
      </c>
      <c r="N99" s="1545"/>
      <c r="O99" s="1873"/>
      <c r="P99" s="1873"/>
      <c r="Q99" s="1873"/>
      <c r="R99" s="1873">
        <f t="shared" si="1"/>
        <v>0</v>
      </c>
      <c r="S99" s="1911">
        <v>27</v>
      </c>
      <c r="T99" s="1564"/>
      <c r="U99" s="1564"/>
      <c r="V99" s="1564"/>
      <c r="W99" s="1564"/>
      <c r="X99" s="1564"/>
      <c r="Y99" s="1564"/>
      <c r="Z99" s="1564"/>
      <c r="AA99" s="1564"/>
      <c r="AB99" s="1564"/>
      <c r="AC99" s="1564"/>
      <c r="AD99" s="1564"/>
      <c r="AE99" s="1564"/>
      <c r="AF99" s="1564"/>
      <c r="AG99" s="1564"/>
      <c r="AH99" s="1564"/>
      <c r="AI99" s="1564"/>
      <c r="AJ99" s="1564"/>
      <c r="AK99" s="1564"/>
      <c r="AL99" s="1564"/>
      <c r="AM99" s="1564"/>
      <c r="AN99" s="1564"/>
      <c r="AO99" s="1564"/>
      <c r="AP99" s="1564"/>
      <c r="AQ99" s="1564"/>
      <c r="AR99" s="1564"/>
      <c r="AS99" s="1564"/>
      <c r="AT99" s="1564"/>
      <c r="AU99" s="1564"/>
      <c r="AV99" s="1564"/>
      <c r="AW99" s="1564"/>
      <c r="AX99" s="1564"/>
      <c r="AY99" s="1564"/>
      <c r="AZ99" s="1564"/>
      <c r="BA99" s="1564"/>
      <c r="BB99" s="1564"/>
      <c r="BC99" s="1564"/>
      <c r="BD99" s="1564"/>
      <c r="BE99" s="1564"/>
      <c r="BF99" s="1564"/>
      <c r="BG99" s="1564"/>
      <c r="BH99" s="1564"/>
      <c r="BI99" s="1564"/>
      <c r="BJ99" s="1564"/>
      <c r="BK99" s="1564"/>
      <c r="BL99" s="1564"/>
      <c r="BM99" s="1564"/>
      <c r="BN99" s="1564"/>
      <c r="BO99" s="1564"/>
      <c r="BP99" s="1564"/>
      <c r="BQ99" s="1564"/>
      <c r="BR99" s="1564"/>
      <c r="BS99" s="1564"/>
      <c r="BT99" s="1564"/>
      <c r="BU99" s="1564"/>
      <c r="BV99" s="1564"/>
      <c r="BW99" s="1564"/>
      <c r="BX99" s="1564"/>
      <c r="BY99" s="1564"/>
      <c r="BZ99" s="1564"/>
      <c r="CA99" s="1564"/>
      <c r="CB99" s="1564"/>
      <c r="CC99" s="1564"/>
      <c r="CD99" s="1564"/>
      <c r="CE99" s="1564"/>
      <c r="CF99" s="1564"/>
      <c r="CG99" s="1564"/>
      <c r="CH99" s="1564"/>
      <c r="CI99" s="1564"/>
      <c r="CJ99" s="1564"/>
      <c r="CK99" s="1564"/>
      <c r="CL99" s="1564"/>
      <c r="CM99" s="1564"/>
      <c r="CN99" s="1564"/>
      <c r="CO99" s="1564"/>
      <c r="CP99" s="1564"/>
      <c r="CQ99" s="1564"/>
      <c r="CR99" s="1564"/>
      <c r="CS99" s="1564"/>
      <c r="CT99" s="1564"/>
      <c r="CU99" s="1564"/>
      <c r="CV99" s="1564"/>
      <c r="CW99" s="1564"/>
      <c r="CX99" s="1564"/>
      <c r="CY99" s="1564"/>
      <c r="CZ99" s="1564"/>
      <c r="DA99" s="1564"/>
      <c r="DB99" s="1564"/>
      <c r="DC99" s="1564"/>
      <c r="DD99" s="1564"/>
      <c r="DE99" s="1564"/>
      <c r="DF99" s="1564"/>
      <c r="DG99" s="1564"/>
      <c r="DH99" s="1564"/>
      <c r="DI99" s="1564"/>
      <c r="DJ99" s="1564"/>
      <c r="DK99" s="1564"/>
      <c r="DL99" s="1564"/>
      <c r="DM99" s="1564"/>
      <c r="DN99" s="1564"/>
      <c r="DO99" s="1564"/>
      <c r="DP99" s="1564"/>
      <c r="DQ99" s="1564"/>
      <c r="DR99" s="1564"/>
      <c r="DS99" s="1564"/>
      <c r="DT99" s="1564"/>
      <c r="DU99" s="1564"/>
      <c r="DV99" s="1564"/>
      <c r="DW99" s="1564"/>
      <c r="DX99" s="1564"/>
      <c r="DY99" s="1564"/>
      <c r="DZ99" s="1564"/>
      <c r="EA99" s="1564"/>
      <c r="EB99" s="1564"/>
      <c r="EC99" s="1564"/>
      <c r="ED99" s="1564"/>
      <c r="EE99" s="1564"/>
      <c r="EF99" s="1564"/>
      <c r="EG99" s="1564"/>
      <c r="EH99" s="1564"/>
      <c r="EI99" s="1564"/>
      <c r="EJ99" s="1564"/>
      <c r="EK99" s="1564"/>
      <c r="EL99" s="1564"/>
      <c r="EM99" s="1564"/>
      <c r="EN99" s="1564"/>
      <c r="EO99" s="1564"/>
      <c r="EP99" s="1564"/>
      <c r="EQ99" s="1564"/>
      <c r="ER99" s="1564"/>
      <c r="ES99" s="1564"/>
      <c r="ET99" s="1564"/>
      <c r="EU99" s="1564"/>
      <c r="EV99" s="1564"/>
      <c r="EW99" s="1564"/>
      <c r="EX99" s="1564"/>
      <c r="EY99" s="1564"/>
      <c r="EZ99" s="1564"/>
      <c r="FA99" s="1564"/>
      <c r="FB99" s="1564"/>
      <c r="FC99" s="1564"/>
      <c r="FD99" s="1564"/>
      <c r="FE99" s="1564"/>
      <c r="FF99" s="1564"/>
      <c r="FG99" s="1564"/>
      <c r="FH99" s="1564"/>
      <c r="FI99" s="1564"/>
      <c r="FJ99" s="1564"/>
      <c r="FK99" s="1564"/>
      <c r="FL99" s="1564"/>
      <c r="FM99" s="1564"/>
      <c r="FN99" s="1564"/>
      <c r="FO99" s="1564"/>
      <c r="FP99" s="1564"/>
      <c r="FQ99" s="1564"/>
      <c r="FR99" s="1564"/>
      <c r="FS99" s="1564"/>
      <c r="FT99" s="1564"/>
      <c r="FU99" s="1564"/>
      <c r="FV99" s="1564"/>
      <c r="FW99" s="1564"/>
      <c r="FX99" s="1564"/>
      <c r="FY99" s="1564"/>
      <c r="FZ99" s="1564"/>
      <c r="GA99" s="1564"/>
      <c r="GB99" s="1564"/>
      <c r="GC99" s="1564"/>
      <c r="GD99" s="1564"/>
      <c r="GE99" s="1564"/>
      <c r="GF99" s="1564"/>
      <c r="GG99" s="1564"/>
      <c r="GH99" s="1564"/>
      <c r="GI99" s="1564"/>
      <c r="GJ99" s="1564"/>
      <c r="GK99" s="1564"/>
      <c r="GL99" s="1564"/>
      <c r="GM99" s="1564"/>
      <c r="GN99" s="1564"/>
      <c r="GO99" s="1564"/>
      <c r="GP99" s="1564"/>
      <c r="GQ99" s="1564"/>
      <c r="GR99" s="1564"/>
      <c r="GS99" s="1564"/>
      <c r="GT99" s="1564"/>
      <c r="GU99" s="1564"/>
      <c r="GV99" s="1564"/>
      <c r="GW99" s="1564"/>
      <c r="GX99" s="1564"/>
      <c r="GY99" s="1564"/>
      <c r="GZ99" s="1564"/>
      <c r="HA99" s="1564"/>
      <c r="HB99" s="1564"/>
      <c r="HC99" s="1564"/>
      <c r="HD99" s="1564"/>
      <c r="HE99" s="1564"/>
      <c r="HF99" s="1564"/>
      <c r="HG99" s="1564"/>
      <c r="HH99" s="1564"/>
      <c r="HI99" s="1564"/>
      <c r="HJ99" s="1564"/>
      <c r="HK99" s="1564"/>
      <c r="HL99" s="1564"/>
      <c r="HM99" s="1564"/>
      <c r="HN99" s="1564"/>
      <c r="HO99" s="1564"/>
      <c r="HP99" s="1564"/>
      <c r="HQ99" s="1564"/>
      <c r="HR99" s="1564"/>
      <c r="HS99" s="1564"/>
      <c r="HT99" s="1564"/>
      <c r="HU99" s="1564"/>
      <c r="HV99" s="1564"/>
      <c r="HW99" s="1564"/>
      <c r="HX99" s="1564"/>
      <c r="HY99" s="1564"/>
      <c r="HZ99" s="1564"/>
      <c r="IA99" s="1564"/>
      <c r="IB99" s="1564"/>
      <c r="IC99" s="1564"/>
      <c r="ID99" s="1564"/>
      <c r="IE99" s="1564"/>
      <c r="IF99" s="1564"/>
      <c r="IG99" s="1564"/>
      <c r="IH99" s="1564"/>
      <c r="II99" s="1564"/>
      <c r="IJ99" s="1564"/>
      <c r="IK99" s="1564"/>
      <c r="IL99" s="1564"/>
      <c r="IM99" s="1564"/>
      <c r="IN99" s="1564"/>
      <c r="IO99" s="1564"/>
      <c r="IP99" s="1564"/>
      <c r="IQ99" s="1564"/>
      <c r="IR99" s="1564"/>
      <c r="IS99" s="1564"/>
      <c r="IT99" s="1564"/>
      <c r="IU99" s="1564"/>
    </row>
    <row r="100" spans="1:255">
      <c r="A100" s="2175">
        <v>28</v>
      </c>
      <c r="B100" s="1546"/>
      <c r="C100" s="1546"/>
      <c r="D100" s="1546"/>
      <c r="E100" s="1900"/>
      <c r="F100" s="1545"/>
      <c r="G100" s="1546"/>
      <c r="H100" s="1546"/>
      <c r="I100" s="1546"/>
      <c r="J100" s="1546"/>
      <c r="K100" s="1873"/>
      <c r="L100" s="1873"/>
      <c r="M100" s="1911">
        <v>28</v>
      </c>
      <c r="N100" s="1545"/>
      <c r="O100" s="1873"/>
      <c r="P100" s="1873"/>
      <c r="Q100" s="1873"/>
      <c r="R100" s="1873">
        <f t="shared" si="1"/>
        <v>0</v>
      </c>
      <c r="S100" s="1911">
        <v>28</v>
      </c>
      <c r="T100" s="1564"/>
      <c r="U100" s="1564"/>
      <c r="V100" s="1564"/>
      <c r="W100" s="1564"/>
      <c r="X100" s="1564"/>
      <c r="Y100" s="1564"/>
      <c r="Z100" s="1564"/>
      <c r="AA100" s="1564"/>
      <c r="AB100" s="1564"/>
      <c r="AC100" s="1564"/>
      <c r="AD100" s="1564"/>
      <c r="AE100" s="1564"/>
      <c r="AF100" s="1564"/>
      <c r="AG100" s="1564"/>
      <c r="AH100" s="1564"/>
      <c r="AI100" s="1564"/>
      <c r="AJ100" s="1564"/>
      <c r="AK100" s="1564"/>
      <c r="AL100" s="1564"/>
      <c r="AM100" s="1564"/>
      <c r="AN100" s="1564"/>
      <c r="AO100" s="1564"/>
      <c r="AP100" s="1564"/>
      <c r="AQ100" s="1564"/>
      <c r="AR100" s="1564"/>
      <c r="AS100" s="1564"/>
      <c r="AT100" s="1564"/>
      <c r="AU100" s="1564"/>
      <c r="AV100" s="1564"/>
      <c r="AW100" s="1564"/>
      <c r="AX100" s="1564"/>
      <c r="AY100" s="1564"/>
      <c r="AZ100" s="1564"/>
      <c r="BA100" s="1564"/>
      <c r="BB100" s="1564"/>
      <c r="BC100" s="1564"/>
      <c r="BD100" s="1564"/>
      <c r="BE100" s="1564"/>
      <c r="BF100" s="1564"/>
      <c r="BG100" s="1564"/>
      <c r="BH100" s="1564"/>
      <c r="BI100" s="1564"/>
      <c r="BJ100" s="1564"/>
      <c r="BK100" s="1564"/>
      <c r="BL100" s="1564"/>
      <c r="BM100" s="1564"/>
      <c r="BN100" s="1564"/>
      <c r="BO100" s="1564"/>
      <c r="BP100" s="1564"/>
      <c r="BQ100" s="1564"/>
      <c r="BR100" s="1564"/>
      <c r="BS100" s="1564"/>
      <c r="BT100" s="1564"/>
      <c r="BU100" s="1564"/>
      <c r="BV100" s="1564"/>
      <c r="BW100" s="1564"/>
      <c r="BX100" s="1564"/>
      <c r="BY100" s="1564"/>
      <c r="BZ100" s="1564"/>
      <c r="CA100" s="1564"/>
      <c r="CB100" s="1564"/>
      <c r="CC100" s="1564"/>
      <c r="CD100" s="1564"/>
      <c r="CE100" s="1564"/>
      <c r="CF100" s="1564"/>
      <c r="CG100" s="1564"/>
      <c r="CH100" s="1564"/>
      <c r="CI100" s="1564"/>
      <c r="CJ100" s="1564"/>
      <c r="CK100" s="1564"/>
      <c r="CL100" s="1564"/>
      <c r="CM100" s="1564"/>
      <c r="CN100" s="1564"/>
      <c r="CO100" s="1564"/>
      <c r="CP100" s="1564"/>
      <c r="CQ100" s="1564"/>
      <c r="CR100" s="1564"/>
      <c r="CS100" s="1564"/>
      <c r="CT100" s="1564"/>
      <c r="CU100" s="1564"/>
      <c r="CV100" s="1564"/>
      <c r="CW100" s="1564"/>
      <c r="CX100" s="1564"/>
      <c r="CY100" s="1564"/>
      <c r="CZ100" s="1564"/>
      <c r="DA100" s="1564"/>
      <c r="DB100" s="1564"/>
      <c r="DC100" s="1564"/>
      <c r="DD100" s="1564"/>
      <c r="DE100" s="1564"/>
      <c r="DF100" s="1564"/>
      <c r="DG100" s="1564"/>
      <c r="DH100" s="1564"/>
      <c r="DI100" s="1564"/>
      <c r="DJ100" s="1564"/>
      <c r="DK100" s="1564"/>
      <c r="DL100" s="1564"/>
      <c r="DM100" s="1564"/>
      <c r="DN100" s="1564"/>
      <c r="DO100" s="1564"/>
      <c r="DP100" s="1564"/>
      <c r="DQ100" s="1564"/>
      <c r="DR100" s="1564"/>
      <c r="DS100" s="1564"/>
      <c r="DT100" s="1564"/>
      <c r="DU100" s="1564"/>
      <c r="DV100" s="1564"/>
      <c r="DW100" s="1564"/>
      <c r="DX100" s="1564"/>
      <c r="DY100" s="1564"/>
      <c r="DZ100" s="1564"/>
      <c r="EA100" s="1564"/>
      <c r="EB100" s="1564"/>
      <c r="EC100" s="1564"/>
      <c r="ED100" s="1564"/>
      <c r="EE100" s="1564"/>
      <c r="EF100" s="1564"/>
      <c r="EG100" s="1564"/>
      <c r="EH100" s="1564"/>
      <c r="EI100" s="1564"/>
      <c r="EJ100" s="1564"/>
      <c r="EK100" s="1564"/>
      <c r="EL100" s="1564"/>
      <c r="EM100" s="1564"/>
      <c r="EN100" s="1564"/>
      <c r="EO100" s="1564"/>
      <c r="EP100" s="1564"/>
      <c r="EQ100" s="1564"/>
      <c r="ER100" s="1564"/>
      <c r="ES100" s="1564"/>
      <c r="ET100" s="1564"/>
      <c r="EU100" s="1564"/>
      <c r="EV100" s="1564"/>
      <c r="EW100" s="1564"/>
      <c r="EX100" s="1564"/>
      <c r="EY100" s="1564"/>
      <c r="EZ100" s="1564"/>
      <c r="FA100" s="1564"/>
      <c r="FB100" s="1564"/>
      <c r="FC100" s="1564"/>
      <c r="FD100" s="1564"/>
      <c r="FE100" s="1564"/>
      <c r="FF100" s="1564"/>
      <c r="FG100" s="1564"/>
      <c r="FH100" s="1564"/>
      <c r="FI100" s="1564"/>
      <c r="FJ100" s="1564"/>
      <c r="FK100" s="1564"/>
      <c r="FL100" s="1564"/>
      <c r="FM100" s="1564"/>
      <c r="FN100" s="1564"/>
      <c r="FO100" s="1564"/>
      <c r="FP100" s="1564"/>
      <c r="FQ100" s="1564"/>
      <c r="FR100" s="1564"/>
      <c r="FS100" s="1564"/>
      <c r="FT100" s="1564"/>
      <c r="FU100" s="1564"/>
      <c r="FV100" s="1564"/>
      <c r="FW100" s="1564"/>
      <c r="FX100" s="1564"/>
      <c r="FY100" s="1564"/>
      <c r="FZ100" s="1564"/>
      <c r="GA100" s="1564"/>
      <c r="GB100" s="1564"/>
      <c r="GC100" s="1564"/>
      <c r="GD100" s="1564"/>
      <c r="GE100" s="1564"/>
      <c r="GF100" s="1564"/>
      <c r="GG100" s="1564"/>
      <c r="GH100" s="1564"/>
      <c r="GI100" s="1564"/>
      <c r="GJ100" s="1564"/>
      <c r="GK100" s="1564"/>
      <c r="GL100" s="1564"/>
      <c r="GM100" s="1564"/>
      <c r="GN100" s="1564"/>
      <c r="GO100" s="1564"/>
      <c r="GP100" s="1564"/>
      <c r="GQ100" s="1564"/>
      <c r="GR100" s="1564"/>
      <c r="GS100" s="1564"/>
      <c r="GT100" s="1564"/>
      <c r="GU100" s="1564"/>
      <c r="GV100" s="1564"/>
      <c r="GW100" s="1564"/>
      <c r="GX100" s="1564"/>
      <c r="GY100" s="1564"/>
      <c r="GZ100" s="1564"/>
      <c r="HA100" s="1564"/>
      <c r="HB100" s="1564"/>
      <c r="HC100" s="1564"/>
      <c r="HD100" s="1564"/>
      <c r="HE100" s="1564"/>
      <c r="HF100" s="1564"/>
      <c r="HG100" s="1564"/>
      <c r="HH100" s="1564"/>
      <c r="HI100" s="1564"/>
      <c r="HJ100" s="1564"/>
      <c r="HK100" s="1564"/>
      <c r="HL100" s="1564"/>
      <c r="HM100" s="1564"/>
      <c r="HN100" s="1564"/>
      <c r="HO100" s="1564"/>
      <c r="HP100" s="1564"/>
      <c r="HQ100" s="1564"/>
      <c r="HR100" s="1564"/>
      <c r="HS100" s="1564"/>
      <c r="HT100" s="1564"/>
      <c r="HU100" s="1564"/>
      <c r="HV100" s="1564"/>
      <c r="HW100" s="1564"/>
      <c r="HX100" s="1564"/>
      <c r="HY100" s="1564"/>
      <c r="HZ100" s="1564"/>
      <c r="IA100" s="1564"/>
      <c r="IB100" s="1564"/>
      <c r="IC100" s="1564"/>
      <c r="ID100" s="1564"/>
      <c r="IE100" s="1564"/>
      <c r="IF100" s="1564"/>
      <c r="IG100" s="1564"/>
      <c r="IH100" s="1564"/>
      <c r="II100" s="1564"/>
      <c r="IJ100" s="1564"/>
      <c r="IK100" s="1564"/>
      <c r="IL100" s="1564"/>
      <c r="IM100" s="1564"/>
      <c r="IN100" s="1564"/>
      <c r="IO100" s="1564"/>
      <c r="IP100" s="1564"/>
      <c r="IQ100" s="1564"/>
      <c r="IR100" s="1564"/>
      <c r="IS100" s="1564"/>
      <c r="IT100" s="1564"/>
      <c r="IU100" s="1564"/>
    </row>
    <row r="101" spans="1:255">
      <c r="A101" s="2175">
        <v>29</v>
      </c>
      <c r="B101" s="1546"/>
      <c r="C101" s="1546"/>
      <c r="D101" s="1546"/>
      <c r="E101" s="1900"/>
      <c r="F101" s="1545"/>
      <c r="G101" s="1546"/>
      <c r="H101" s="1546"/>
      <c r="I101" s="1546"/>
      <c r="J101" s="1546"/>
      <c r="K101" s="1873"/>
      <c r="L101" s="1873"/>
      <c r="M101" s="1911">
        <v>29</v>
      </c>
      <c r="N101" s="1545"/>
      <c r="O101" s="1873"/>
      <c r="P101" s="1873"/>
      <c r="Q101" s="1873"/>
      <c r="R101" s="1873">
        <f t="shared" si="1"/>
        <v>0</v>
      </c>
      <c r="S101" s="1911">
        <v>29</v>
      </c>
      <c r="T101" s="1564"/>
      <c r="U101" s="1564"/>
      <c r="V101" s="1564"/>
      <c r="W101" s="1564"/>
      <c r="X101" s="1564"/>
      <c r="Y101" s="1564"/>
      <c r="Z101" s="1564"/>
      <c r="AA101" s="1564"/>
      <c r="AB101" s="1564"/>
      <c r="AC101" s="1564"/>
      <c r="AD101" s="1564"/>
      <c r="AE101" s="1564"/>
      <c r="AF101" s="1564"/>
      <c r="AG101" s="1564"/>
      <c r="AH101" s="1564"/>
      <c r="AI101" s="1564"/>
      <c r="AJ101" s="1564"/>
      <c r="AK101" s="1564"/>
      <c r="AL101" s="1564"/>
      <c r="AM101" s="1564"/>
      <c r="AN101" s="1564"/>
      <c r="AO101" s="1564"/>
      <c r="AP101" s="1564"/>
      <c r="AQ101" s="1564"/>
      <c r="AR101" s="1564"/>
      <c r="AS101" s="1564"/>
      <c r="AT101" s="1564"/>
      <c r="AU101" s="1564"/>
      <c r="AV101" s="1564"/>
      <c r="AW101" s="1564"/>
      <c r="AX101" s="1564"/>
      <c r="AY101" s="1564"/>
      <c r="AZ101" s="1564"/>
      <c r="BA101" s="1564"/>
      <c r="BB101" s="1564"/>
      <c r="BC101" s="1564"/>
      <c r="BD101" s="1564"/>
      <c r="BE101" s="1564"/>
      <c r="BF101" s="1564"/>
      <c r="BG101" s="1564"/>
      <c r="BH101" s="1564"/>
      <c r="BI101" s="1564"/>
      <c r="BJ101" s="1564"/>
      <c r="BK101" s="1564"/>
      <c r="BL101" s="1564"/>
      <c r="BM101" s="1564"/>
      <c r="BN101" s="1564"/>
      <c r="BO101" s="1564"/>
      <c r="BP101" s="1564"/>
      <c r="BQ101" s="1564"/>
      <c r="BR101" s="1564"/>
      <c r="BS101" s="1564"/>
      <c r="BT101" s="1564"/>
      <c r="BU101" s="1564"/>
      <c r="BV101" s="1564"/>
      <c r="BW101" s="1564"/>
      <c r="BX101" s="1564"/>
      <c r="BY101" s="1564"/>
      <c r="BZ101" s="1564"/>
      <c r="CA101" s="1564"/>
      <c r="CB101" s="1564"/>
      <c r="CC101" s="1564"/>
      <c r="CD101" s="1564"/>
      <c r="CE101" s="1564"/>
      <c r="CF101" s="1564"/>
      <c r="CG101" s="1564"/>
      <c r="CH101" s="1564"/>
      <c r="CI101" s="1564"/>
      <c r="CJ101" s="1564"/>
      <c r="CK101" s="1564"/>
      <c r="CL101" s="1564"/>
      <c r="CM101" s="1564"/>
      <c r="CN101" s="1564"/>
      <c r="CO101" s="1564"/>
      <c r="CP101" s="1564"/>
      <c r="CQ101" s="1564"/>
      <c r="CR101" s="1564"/>
      <c r="CS101" s="1564"/>
      <c r="CT101" s="1564"/>
      <c r="CU101" s="1564"/>
      <c r="CV101" s="1564"/>
      <c r="CW101" s="1564"/>
      <c r="CX101" s="1564"/>
      <c r="CY101" s="1564"/>
      <c r="CZ101" s="1564"/>
      <c r="DA101" s="1564"/>
      <c r="DB101" s="1564"/>
      <c r="DC101" s="1564"/>
      <c r="DD101" s="1564"/>
      <c r="DE101" s="1564"/>
      <c r="DF101" s="1564"/>
      <c r="DG101" s="1564"/>
      <c r="DH101" s="1564"/>
      <c r="DI101" s="1564"/>
      <c r="DJ101" s="1564"/>
      <c r="DK101" s="1564"/>
      <c r="DL101" s="1564"/>
      <c r="DM101" s="1564"/>
      <c r="DN101" s="1564"/>
      <c r="DO101" s="1564"/>
      <c r="DP101" s="1564"/>
      <c r="DQ101" s="1564"/>
      <c r="DR101" s="1564"/>
      <c r="DS101" s="1564"/>
      <c r="DT101" s="1564"/>
      <c r="DU101" s="1564"/>
      <c r="DV101" s="1564"/>
      <c r="DW101" s="1564"/>
      <c r="DX101" s="1564"/>
      <c r="DY101" s="1564"/>
      <c r="DZ101" s="1564"/>
      <c r="EA101" s="1564"/>
      <c r="EB101" s="1564"/>
      <c r="EC101" s="1564"/>
      <c r="ED101" s="1564"/>
      <c r="EE101" s="1564"/>
      <c r="EF101" s="1564"/>
      <c r="EG101" s="1564"/>
      <c r="EH101" s="1564"/>
      <c r="EI101" s="1564"/>
      <c r="EJ101" s="1564"/>
      <c r="EK101" s="1564"/>
      <c r="EL101" s="1564"/>
      <c r="EM101" s="1564"/>
      <c r="EN101" s="1564"/>
      <c r="EO101" s="1564"/>
      <c r="EP101" s="1564"/>
      <c r="EQ101" s="1564"/>
      <c r="ER101" s="1564"/>
      <c r="ES101" s="1564"/>
      <c r="ET101" s="1564"/>
      <c r="EU101" s="1564"/>
      <c r="EV101" s="1564"/>
      <c r="EW101" s="1564"/>
      <c r="EX101" s="1564"/>
      <c r="EY101" s="1564"/>
      <c r="EZ101" s="1564"/>
      <c r="FA101" s="1564"/>
      <c r="FB101" s="1564"/>
      <c r="FC101" s="1564"/>
      <c r="FD101" s="1564"/>
      <c r="FE101" s="1564"/>
      <c r="FF101" s="1564"/>
      <c r="FG101" s="1564"/>
      <c r="FH101" s="1564"/>
      <c r="FI101" s="1564"/>
      <c r="FJ101" s="1564"/>
      <c r="FK101" s="1564"/>
      <c r="FL101" s="1564"/>
      <c r="FM101" s="1564"/>
      <c r="FN101" s="1564"/>
      <c r="FO101" s="1564"/>
      <c r="FP101" s="1564"/>
      <c r="FQ101" s="1564"/>
      <c r="FR101" s="1564"/>
      <c r="FS101" s="1564"/>
      <c r="FT101" s="1564"/>
      <c r="FU101" s="1564"/>
      <c r="FV101" s="1564"/>
      <c r="FW101" s="1564"/>
      <c r="FX101" s="1564"/>
      <c r="FY101" s="1564"/>
      <c r="FZ101" s="1564"/>
      <c r="GA101" s="1564"/>
      <c r="GB101" s="1564"/>
      <c r="GC101" s="1564"/>
      <c r="GD101" s="1564"/>
      <c r="GE101" s="1564"/>
      <c r="GF101" s="1564"/>
      <c r="GG101" s="1564"/>
      <c r="GH101" s="1564"/>
      <c r="GI101" s="1564"/>
      <c r="GJ101" s="1564"/>
      <c r="GK101" s="1564"/>
      <c r="GL101" s="1564"/>
      <c r="GM101" s="1564"/>
      <c r="GN101" s="1564"/>
      <c r="GO101" s="1564"/>
      <c r="GP101" s="1564"/>
      <c r="GQ101" s="1564"/>
      <c r="GR101" s="1564"/>
      <c r="GS101" s="1564"/>
      <c r="GT101" s="1564"/>
      <c r="GU101" s="1564"/>
      <c r="GV101" s="1564"/>
      <c r="GW101" s="1564"/>
      <c r="GX101" s="1564"/>
      <c r="GY101" s="1564"/>
      <c r="GZ101" s="1564"/>
      <c r="HA101" s="1564"/>
      <c r="HB101" s="1564"/>
      <c r="HC101" s="1564"/>
      <c r="HD101" s="1564"/>
      <c r="HE101" s="1564"/>
      <c r="HF101" s="1564"/>
      <c r="HG101" s="1564"/>
      <c r="HH101" s="1564"/>
      <c r="HI101" s="1564"/>
      <c r="HJ101" s="1564"/>
      <c r="HK101" s="1564"/>
      <c r="HL101" s="1564"/>
      <c r="HM101" s="1564"/>
      <c r="HN101" s="1564"/>
      <c r="HO101" s="1564"/>
      <c r="HP101" s="1564"/>
      <c r="HQ101" s="1564"/>
      <c r="HR101" s="1564"/>
      <c r="HS101" s="1564"/>
      <c r="HT101" s="1564"/>
      <c r="HU101" s="1564"/>
      <c r="HV101" s="1564"/>
      <c r="HW101" s="1564"/>
      <c r="HX101" s="1564"/>
      <c r="HY101" s="1564"/>
      <c r="HZ101" s="1564"/>
      <c r="IA101" s="1564"/>
      <c r="IB101" s="1564"/>
      <c r="IC101" s="1564"/>
      <c r="ID101" s="1564"/>
      <c r="IE101" s="1564"/>
      <c r="IF101" s="1564"/>
      <c r="IG101" s="1564"/>
      <c r="IH101" s="1564"/>
      <c r="II101" s="1564"/>
      <c r="IJ101" s="1564"/>
      <c r="IK101" s="1564"/>
      <c r="IL101" s="1564"/>
      <c r="IM101" s="1564"/>
      <c r="IN101" s="1564"/>
      <c r="IO101" s="1564"/>
      <c r="IP101" s="1564"/>
      <c r="IQ101" s="1564"/>
      <c r="IR101" s="1564"/>
      <c r="IS101" s="1564"/>
      <c r="IT101" s="1564"/>
      <c r="IU101" s="1564"/>
    </row>
    <row r="102" spans="1:255">
      <c r="A102" s="2175">
        <v>30</v>
      </c>
      <c r="B102" s="1546"/>
      <c r="C102" s="1546"/>
      <c r="D102" s="1546"/>
      <c r="E102" s="1900"/>
      <c r="F102" s="1545"/>
      <c r="G102" s="1546"/>
      <c r="H102" s="1546"/>
      <c r="I102" s="1546"/>
      <c r="J102" s="1546"/>
      <c r="K102" s="1873"/>
      <c r="L102" s="1873"/>
      <c r="M102" s="1911">
        <v>30</v>
      </c>
      <c r="N102" s="1545"/>
      <c r="O102" s="1873"/>
      <c r="P102" s="1873"/>
      <c r="Q102" s="1873"/>
      <c r="R102" s="1873">
        <f t="shared" si="1"/>
        <v>0</v>
      </c>
      <c r="S102" s="1911">
        <v>30</v>
      </c>
      <c r="T102" s="1564"/>
      <c r="U102" s="1564"/>
      <c r="V102" s="1564"/>
      <c r="W102" s="1564"/>
      <c r="X102" s="1564"/>
      <c r="Y102" s="1564"/>
      <c r="Z102" s="1564"/>
      <c r="AA102" s="1564"/>
      <c r="AB102" s="1564"/>
      <c r="AC102" s="1564"/>
      <c r="AD102" s="1564"/>
      <c r="AE102" s="1564"/>
      <c r="AF102" s="1564"/>
      <c r="AG102" s="1564"/>
      <c r="AH102" s="1564"/>
      <c r="AI102" s="1564"/>
      <c r="AJ102" s="1564"/>
      <c r="AK102" s="1564"/>
      <c r="AL102" s="1564"/>
      <c r="AM102" s="1564"/>
      <c r="AN102" s="1564"/>
      <c r="AO102" s="1564"/>
      <c r="AP102" s="1564"/>
      <c r="AQ102" s="1564"/>
      <c r="AR102" s="1564"/>
      <c r="AS102" s="1564"/>
      <c r="AT102" s="1564"/>
      <c r="AU102" s="1564"/>
      <c r="AV102" s="1564"/>
      <c r="AW102" s="1564"/>
      <c r="AX102" s="1564"/>
      <c r="AY102" s="1564"/>
      <c r="AZ102" s="1564"/>
      <c r="BA102" s="1564"/>
      <c r="BB102" s="1564"/>
      <c r="BC102" s="1564"/>
      <c r="BD102" s="1564"/>
      <c r="BE102" s="1564"/>
      <c r="BF102" s="1564"/>
      <c r="BG102" s="1564"/>
      <c r="BH102" s="1564"/>
      <c r="BI102" s="1564"/>
      <c r="BJ102" s="1564"/>
      <c r="BK102" s="1564"/>
      <c r="BL102" s="1564"/>
      <c r="BM102" s="1564"/>
      <c r="BN102" s="1564"/>
      <c r="BO102" s="1564"/>
      <c r="BP102" s="1564"/>
      <c r="BQ102" s="1564"/>
      <c r="BR102" s="1564"/>
      <c r="BS102" s="1564"/>
      <c r="BT102" s="1564"/>
      <c r="BU102" s="1564"/>
      <c r="BV102" s="1564"/>
      <c r="BW102" s="1564"/>
      <c r="BX102" s="1564"/>
      <c r="BY102" s="1564"/>
      <c r="BZ102" s="1564"/>
      <c r="CA102" s="1564"/>
      <c r="CB102" s="1564"/>
      <c r="CC102" s="1564"/>
      <c r="CD102" s="1564"/>
      <c r="CE102" s="1564"/>
      <c r="CF102" s="1564"/>
      <c r="CG102" s="1564"/>
      <c r="CH102" s="1564"/>
      <c r="CI102" s="1564"/>
      <c r="CJ102" s="1564"/>
      <c r="CK102" s="1564"/>
      <c r="CL102" s="1564"/>
      <c r="CM102" s="1564"/>
      <c r="CN102" s="1564"/>
      <c r="CO102" s="1564"/>
      <c r="CP102" s="1564"/>
      <c r="CQ102" s="1564"/>
      <c r="CR102" s="1564"/>
      <c r="CS102" s="1564"/>
      <c r="CT102" s="1564"/>
      <c r="CU102" s="1564"/>
      <c r="CV102" s="1564"/>
      <c r="CW102" s="1564"/>
      <c r="CX102" s="1564"/>
      <c r="CY102" s="1564"/>
      <c r="CZ102" s="1564"/>
      <c r="DA102" s="1564"/>
      <c r="DB102" s="1564"/>
      <c r="DC102" s="1564"/>
      <c r="DD102" s="1564"/>
      <c r="DE102" s="1564"/>
      <c r="DF102" s="1564"/>
      <c r="DG102" s="1564"/>
      <c r="DH102" s="1564"/>
      <c r="DI102" s="1564"/>
      <c r="DJ102" s="1564"/>
      <c r="DK102" s="1564"/>
      <c r="DL102" s="1564"/>
      <c r="DM102" s="1564"/>
      <c r="DN102" s="1564"/>
      <c r="DO102" s="1564"/>
      <c r="DP102" s="1564"/>
      <c r="DQ102" s="1564"/>
      <c r="DR102" s="1564"/>
      <c r="DS102" s="1564"/>
      <c r="DT102" s="1564"/>
      <c r="DU102" s="1564"/>
      <c r="DV102" s="1564"/>
      <c r="DW102" s="1564"/>
      <c r="DX102" s="1564"/>
      <c r="DY102" s="1564"/>
      <c r="DZ102" s="1564"/>
      <c r="EA102" s="1564"/>
      <c r="EB102" s="1564"/>
      <c r="EC102" s="1564"/>
      <c r="ED102" s="1564"/>
      <c r="EE102" s="1564"/>
      <c r="EF102" s="1564"/>
      <c r="EG102" s="1564"/>
      <c r="EH102" s="1564"/>
      <c r="EI102" s="1564"/>
      <c r="EJ102" s="1564"/>
      <c r="EK102" s="1564"/>
      <c r="EL102" s="1564"/>
      <c r="EM102" s="1564"/>
      <c r="EN102" s="1564"/>
      <c r="EO102" s="1564"/>
      <c r="EP102" s="1564"/>
      <c r="EQ102" s="1564"/>
      <c r="ER102" s="1564"/>
      <c r="ES102" s="1564"/>
      <c r="ET102" s="1564"/>
      <c r="EU102" s="1564"/>
      <c r="EV102" s="1564"/>
      <c r="EW102" s="1564"/>
      <c r="EX102" s="1564"/>
      <c r="EY102" s="1564"/>
      <c r="EZ102" s="1564"/>
      <c r="FA102" s="1564"/>
      <c r="FB102" s="1564"/>
      <c r="FC102" s="1564"/>
      <c r="FD102" s="1564"/>
      <c r="FE102" s="1564"/>
      <c r="FF102" s="1564"/>
      <c r="FG102" s="1564"/>
      <c r="FH102" s="1564"/>
      <c r="FI102" s="1564"/>
      <c r="FJ102" s="1564"/>
      <c r="FK102" s="1564"/>
      <c r="FL102" s="1564"/>
      <c r="FM102" s="1564"/>
      <c r="FN102" s="1564"/>
      <c r="FO102" s="1564"/>
      <c r="FP102" s="1564"/>
      <c r="FQ102" s="1564"/>
      <c r="FR102" s="1564"/>
      <c r="FS102" s="1564"/>
      <c r="FT102" s="1564"/>
      <c r="FU102" s="1564"/>
      <c r="FV102" s="1564"/>
      <c r="FW102" s="1564"/>
      <c r="FX102" s="1564"/>
      <c r="FY102" s="1564"/>
      <c r="FZ102" s="1564"/>
      <c r="GA102" s="1564"/>
      <c r="GB102" s="1564"/>
      <c r="GC102" s="1564"/>
      <c r="GD102" s="1564"/>
      <c r="GE102" s="1564"/>
      <c r="GF102" s="1564"/>
      <c r="GG102" s="1564"/>
      <c r="GH102" s="1564"/>
      <c r="GI102" s="1564"/>
      <c r="GJ102" s="1564"/>
      <c r="GK102" s="1564"/>
      <c r="GL102" s="1564"/>
      <c r="GM102" s="1564"/>
      <c r="GN102" s="1564"/>
      <c r="GO102" s="1564"/>
      <c r="GP102" s="1564"/>
      <c r="GQ102" s="1564"/>
      <c r="GR102" s="1564"/>
      <c r="GS102" s="1564"/>
      <c r="GT102" s="1564"/>
      <c r="GU102" s="1564"/>
      <c r="GV102" s="1564"/>
      <c r="GW102" s="1564"/>
      <c r="GX102" s="1564"/>
      <c r="GY102" s="1564"/>
      <c r="GZ102" s="1564"/>
      <c r="HA102" s="1564"/>
      <c r="HB102" s="1564"/>
      <c r="HC102" s="1564"/>
      <c r="HD102" s="1564"/>
      <c r="HE102" s="1564"/>
      <c r="HF102" s="1564"/>
      <c r="HG102" s="1564"/>
      <c r="HH102" s="1564"/>
      <c r="HI102" s="1564"/>
      <c r="HJ102" s="1564"/>
      <c r="HK102" s="1564"/>
      <c r="HL102" s="1564"/>
      <c r="HM102" s="1564"/>
      <c r="HN102" s="1564"/>
      <c r="HO102" s="1564"/>
      <c r="HP102" s="1564"/>
      <c r="HQ102" s="1564"/>
      <c r="HR102" s="1564"/>
      <c r="HS102" s="1564"/>
      <c r="HT102" s="1564"/>
      <c r="HU102" s="1564"/>
      <c r="HV102" s="1564"/>
      <c r="HW102" s="1564"/>
      <c r="HX102" s="1564"/>
      <c r="HY102" s="1564"/>
      <c r="HZ102" s="1564"/>
      <c r="IA102" s="1564"/>
      <c r="IB102" s="1564"/>
      <c r="IC102" s="1564"/>
      <c r="ID102" s="1564"/>
      <c r="IE102" s="1564"/>
      <c r="IF102" s="1564"/>
      <c r="IG102" s="1564"/>
      <c r="IH102" s="1564"/>
      <c r="II102" s="1564"/>
      <c r="IJ102" s="1564"/>
      <c r="IK102" s="1564"/>
      <c r="IL102" s="1564"/>
      <c r="IM102" s="1564"/>
      <c r="IN102" s="1564"/>
      <c r="IO102" s="1564"/>
      <c r="IP102" s="1564"/>
      <c r="IQ102" s="1564"/>
      <c r="IR102" s="1564"/>
      <c r="IS102" s="1564"/>
      <c r="IT102" s="1564"/>
      <c r="IU102" s="1564"/>
    </row>
    <row r="103" spans="1:255">
      <c r="A103" s="2175">
        <v>31</v>
      </c>
      <c r="B103" s="1546"/>
      <c r="C103" s="1546"/>
      <c r="D103" s="1546"/>
      <c r="E103" s="1900"/>
      <c r="F103" s="1545"/>
      <c r="G103" s="1546"/>
      <c r="H103" s="1546"/>
      <c r="I103" s="1546"/>
      <c r="J103" s="1546"/>
      <c r="K103" s="1873"/>
      <c r="L103" s="1873"/>
      <c r="M103" s="1911">
        <v>31</v>
      </c>
      <c r="N103" s="1545"/>
      <c r="O103" s="1873"/>
      <c r="P103" s="1873"/>
      <c r="Q103" s="1873"/>
      <c r="R103" s="1873">
        <f t="shared" si="1"/>
        <v>0</v>
      </c>
      <c r="S103" s="1911">
        <v>31</v>
      </c>
      <c r="T103" s="1564"/>
      <c r="U103" s="1564"/>
      <c r="V103" s="1564"/>
      <c r="W103" s="1564"/>
      <c r="X103" s="1564"/>
      <c r="Y103" s="1564"/>
      <c r="Z103" s="1564"/>
      <c r="AA103" s="1564"/>
      <c r="AB103" s="1564"/>
      <c r="AC103" s="1564"/>
      <c r="AD103" s="1564"/>
      <c r="AE103" s="1564"/>
      <c r="AF103" s="1564"/>
      <c r="AG103" s="1564"/>
      <c r="AH103" s="1564"/>
      <c r="AI103" s="1564"/>
      <c r="AJ103" s="1564"/>
      <c r="AK103" s="1564"/>
      <c r="AL103" s="1564"/>
      <c r="AM103" s="1564"/>
      <c r="AN103" s="1564"/>
      <c r="AO103" s="1564"/>
      <c r="AP103" s="1564"/>
      <c r="AQ103" s="1564"/>
      <c r="AR103" s="1564"/>
      <c r="AS103" s="1564"/>
      <c r="AT103" s="1564"/>
      <c r="AU103" s="1564"/>
      <c r="AV103" s="1564"/>
      <c r="AW103" s="1564"/>
      <c r="AX103" s="1564"/>
      <c r="AY103" s="1564"/>
      <c r="AZ103" s="1564"/>
      <c r="BA103" s="1564"/>
      <c r="BB103" s="1564"/>
      <c r="BC103" s="1564"/>
      <c r="BD103" s="1564"/>
      <c r="BE103" s="1564"/>
      <c r="BF103" s="1564"/>
      <c r="BG103" s="1564"/>
      <c r="BH103" s="1564"/>
      <c r="BI103" s="1564"/>
      <c r="BJ103" s="1564"/>
      <c r="BK103" s="1564"/>
      <c r="BL103" s="1564"/>
      <c r="BM103" s="1564"/>
      <c r="BN103" s="1564"/>
      <c r="BO103" s="1564"/>
      <c r="BP103" s="1564"/>
      <c r="BQ103" s="1564"/>
      <c r="BR103" s="1564"/>
      <c r="BS103" s="1564"/>
      <c r="BT103" s="1564"/>
      <c r="BU103" s="1564"/>
      <c r="BV103" s="1564"/>
      <c r="BW103" s="1564"/>
      <c r="BX103" s="1564"/>
      <c r="BY103" s="1564"/>
      <c r="BZ103" s="1564"/>
      <c r="CA103" s="1564"/>
      <c r="CB103" s="1564"/>
      <c r="CC103" s="1564"/>
      <c r="CD103" s="1564"/>
      <c r="CE103" s="1564"/>
      <c r="CF103" s="1564"/>
      <c r="CG103" s="1564"/>
      <c r="CH103" s="1564"/>
      <c r="CI103" s="1564"/>
      <c r="CJ103" s="1564"/>
      <c r="CK103" s="1564"/>
      <c r="CL103" s="1564"/>
      <c r="CM103" s="1564"/>
      <c r="CN103" s="1564"/>
      <c r="CO103" s="1564"/>
      <c r="CP103" s="1564"/>
      <c r="CQ103" s="1564"/>
      <c r="CR103" s="1564"/>
      <c r="CS103" s="1564"/>
      <c r="CT103" s="1564"/>
      <c r="CU103" s="1564"/>
      <c r="CV103" s="1564"/>
      <c r="CW103" s="1564"/>
      <c r="CX103" s="1564"/>
      <c r="CY103" s="1564"/>
      <c r="CZ103" s="1564"/>
      <c r="DA103" s="1564"/>
      <c r="DB103" s="1564"/>
      <c r="DC103" s="1564"/>
      <c r="DD103" s="1564"/>
      <c r="DE103" s="1564"/>
      <c r="DF103" s="1564"/>
      <c r="DG103" s="1564"/>
      <c r="DH103" s="1564"/>
      <c r="DI103" s="1564"/>
      <c r="DJ103" s="1564"/>
      <c r="DK103" s="1564"/>
      <c r="DL103" s="1564"/>
      <c r="DM103" s="1564"/>
      <c r="DN103" s="1564"/>
      <c r="DO103" s="1564"/>
      <c r="DP103" s="1564"/>
      <c r="DQ103" s="1564"/>
      <c r="DR103" s="1564"/>
      <c r="DS103" s="1564"/>
      <c r="DT103" s="1564"/>
      <c r="DU103" s="1564"/>
      <c r="DV103" s="1564"/>
      <c r="DW103" s="1564"/>
      <c r="DX103" s="1564"/>
      <c r="DY103" s="1564"/>
      <c r="DZ103" s="1564"/>
      <c r="EA103" s="1564"/>
      <c r="EB103" s="1564"/>
      <c r="EC103" s="1564"/>
      <c r="ED103" s="1564"/>
      <c r="EE103" s="1564"/>
      <c r="EF103" s="1564"/>
      <c r="EG103" s="1564"/>
      <c r="EH103" s="1564"/>
      <c r="EI103" s="1564"/>
      <c r="EJ103" s="1564"/>
      <c r="EK103" s="1564"/>
      <c r="EL103" s="1564"/>
      <c r="EM103" s="1564"/>
      <c r="EN103" s="1564"/>
      <c r="EO103" s="1564"/>
      <c r="EP103" s="1564"/>
      <c r="EQ103" s="1564"/>
      <c r="ER103" s="1564"/>
      <c r="ES103" s="1564"/>
      <c r="ET103" s="1564"/>
      <c r="EU103" s="1564"/>
      <c r="EV103" s="1564"/>
      <c r="EW103" s="1564"/>
      <c r="EX103" s="1564"/>
      <c r="EY103" s="1564"/>
      <c r="EZ103" s="1564"/>
      <c r="FA103" s="1564"/>
      <c r="FB103" s="1564"/>
      <c r="FC103" s="1564"/>
      <c r="FD103" s="1564"/>
      <c r="FE103" s="1564"/>
      <c r="FF103" s="1564"/>
      <c r="FG103" s="1564"/>
      <c r="FH103" s="1564"/>
      <c r="FI103" s="1564"/>
      <c r="FJ103" s="1564"/>
      <c r="FK103" s="1564"/>
      <c r="FL103" s="1564"/>
      <c r="FM103" s="1564"/>
      <c r="FN103" s="1564"/>
      <c r="FO103" s="1564"/>
      <c r="FP103" s="1564"/>
      <c r="FQ103" s="1564"/>
      <c r="FR103" s="1564"/>
      <c r="FS103" s="1564"/>
      <c r="FT103" s="1564"/>
      <c r="FU103" s="1564"/>
      <c r="FV103" s="1564"/>
      <c r="FW103" s="1564"/>
      <c r="FX103" s="1564"/>
      <c r="FY103" s="1564"/>
      <c r="FZ103" s="1564"/>
      <c r="GA103" s="1564"/>
      <c r="GB103" s="1564"/>
      <c r="GC103" s="1564"/>
      <c r="GD103" s="1564"/>
      <c r="GE103" s="1564"/>
      <c r="GF103" s="1564"/>
      <c r="GG103" s="1564"/>
      <c r="GH103" s="1564"/>
      <c r="GI103" s="1564"/>
      <c r="GJ103" s="1564"/>
      <c r="GK103" s="1564"/>
      <c r="GL103" s="1564"/>
      <c r="GM103" s="1564"/>
      <c r="GN103" s="1564"/>
      <c r="GO103" s="1564"/>
      <c r="GP103" s="1564"/>
      <c r="GQ103" s="1564"/>
      <c r="GR103" s="1564"/>
      <c r="GS103" s="1564"/>
      <c r="GT103" s="1564"/>
      <c r="GU103" s="1564"/>
      <c r="GV103" s="1564"/>
      <c r="GW103" s="1564"/>
      <c r="GX103" s="1564"/>
      <c r="GY103" s="1564"/>
      <c r="GZ103" s="1564"/>
      <c r="HA103" s="1564"/>
      <c r="HB103" s="1564"/>
      <c r="HC103" s="1564"/>
      <c r="HD103" s="1564"/>
      <c r="HE103" s="1564"/>
      <c r="HF103" s="1564"/>
      <c r="HG103" s="1564"/>
      <c r="HH103" s="1564"/>
      <c r="HI103" s="1564"/>
      <c r="HJ103" s="1564"/>
      <c r="HK103" s="1564"/>
      <c r="HL103" s="1564"/>
      <c r="HM103" s="1564"/>
      <c r="HN103" s="1564"/>
      <c r="HO103" s="1564"/>
      <c r="HP103" s="1564"/>
      <c r="HQ103" s="1564"/>
      <c r="HR103" s="1564"/>
      <c r="HS103" s="1564"/>
      <c r="HT103" s="1564"/>
      <c r="HU103" s="1564"/>
      <c r="HV103" s="1564"/>
      <c r="HW103" s="1564"/>
      <c r="HX103" s="1564"/>
      <c r="HY103" s="1564"/>
      <c r="HZ103" s="1564"/>
      <c r="IA103" s="1564"/>
      <c r="IB103" s="1564"/>
      <c r="IC103" s="1564"/>
      <c r="ID103" s="1564"/>
      <c r="IE103" s="1564"/>
      <c r="IF103" s="1564"/>
      <c r="IG103" s="1564"/>
      <c r="IH103" s="1564"/>
      <c r="II103" s="1564"/>
      <c r="IJ103" s="1564"/>
      <c r="IK103" s="1564"/>
      <c r="IL103" s="1564"/>
      <c r="IM103" s="1564"/>
      <c r="IN103" s="1564"/>
      <c r="IO103" s="1564"/>
      <c r="IP103" s="1564"/>
      <c r="IQ103" s="1564"/>
      <c r="IR103" s="1564"/>
      <c r="IS103" s="1564"/>
      <c r="IT103" s="1564"/>
      <c r="IU103" s="1564"/>
    </row>
    <row r="104" spans="1:255">
      <c r="A104" s="2175">
        <v>32</v>
      </c>
      <c r="B104" s="1546"/>
      <c r="C104" s="1546"/>
      <c r="D104" s="1546"/>
      <c r="E104" s="1900"/>
      <c r="F104" s="1545"/>
      <c r="G104" s="1546"/>
      <c r="H104" s="1546"/>
      <c r="I104" s="1546"/>
      <c r="J104" s="1546"/>
      <c r="K104" s="1873"/>
      <c r="L104" s="1873"/>
      <c r="M104" s="1911">
        <v>32</v>
      </c>
      <c r="N104" s="1545"/>
      <c r="O104" s="1873"/>
      <c r="P104" s="1873"/>
      <c r="Q104" s="1873"/>
      <c r="R104" s="1873">
        <f t="shared" si="1"/>
        <v>0</v>
      </c>
      <c r="S104" s="1911">
        <v>32</v>
      </c>
      <c r="T104" s="1564"/>
      <c r="U104" s="1564"/>
      <c r="V104" s="1564"/>
      <c r="W104" s="1564"/>
      <c r="X104" s="1564"/>
      <c r="Y104" s="1564"/>
      <c r="Z104" s="1564"/>
      <c r="AA104" s="1564"/>
      <c r="AB104" s="1564"/>
      <c r="AC104" s="1564"/>
      <c r="AD104" s="1564"/>
      <c r="AE104" s="1564"/>
      <c r="AF104" s="1564"/>
      <c r="AG104" s="1564"/>
      <c r="AH104" s="1564"/>
      <c r="AI104" s="1564"/>
      <c r="AJ104" s="1564"/>
      <c r="AK104" s="1564"/>
      <c r="AL104" s="1564"/>
      <c r="AM104" s="1564"/>
      <c r="AN104" s="1564"/>
      <c r="AO104" s="1564"/>
      <c r="AP104" s="1564"/>
      <c r="AQ104" s="1564"/>
      <c r="AR104" s="1564"/>
      <c r="AS104" s="1564"/>
      <c r="AT104" s="1564"/>
      <c r="AU104" s="1564"/>
      <c r="AV104" s="1564"/>
      <c r="AW104" s="1564"/>
      <c r="AX104" s="1564"/>
      <c r="AY104" s="1564"/>
      <c r="AZ104" s="1564"/>
      <c r="BA104" s="1564"/>
      <c r="BB104" s="1564"/>
      <c r="BC104" s="1564"/>
      <c r="BD104" s="1564"/>
      <c r="BE104" s="1564"/>
      <c r="BF104" s="1564"/>
      <c r="BG104" s="1564"/>
      <c r="BH104" s="1564"/>
      <c r="BI104" s="1564"/>
      <c r="BJ104" s="1564"/>
      <c r="BK104" s="1564"/>
      <c r="BL104" s="1564"/>
      <c r="BM104" s="1564"/>
      <c r="BN104" s="1564"/>
      <c r="BO104" s="1564"/>
      <c r="BP104" s="1564"/>
      <c r="BQ104" s="1564"/>
      <c r="BR104" s="1564"/>
      <c r="BS104" s="1564"/>
      <c r="BT104" s="1564"/>
      <c r="BU104" s="1564"/>
      <c r="BV104" s="1564"/>
      <c r="BW104" s="1564"/>
      <c r="BX104" s="1564"/>
      <c r="BY104" s="1564"/>
      <c r="BZ104" s="1564"/>
      <c r="CA104" s="1564"/>
      <c r="CB104" s="1564"/>
      <c r="CC104" s="1564"/>
      <c r="CD104" s="1564"/>
      <c r="CE104" s="1564"/>
      <c r="CF104" s="1564"/>
      <c r="CG104" s="1564"/>
      <c r="CH104" s="1564"/>
      <c r="CI104" s="1564"/>
      <c r="CJ104" s="1564"/>
      <c r="CK104" s="1564"/>
      <c r="CL104" s="1564"/>
      <c r="CM104" s="1564"/>
      <c r="CN104" s="1564"/>
      <c r="CO104" s="1564"/>
      <c r="CP104" s="1564"/>
      <c r="CQ104" s="1564"/>
      <c r="CR104" s="1564"/>
      <c r="CS104" s="1564"/>
      <c r="CT104" s="1564"/>
      <c r="CU104" s="1564"/>
      <c r="CV104" s="1564"/>
      <c r="CW104" s="1564"/>
      <c r="CX104" s="1564"/>
      <c r="CY104" s="1564"/>
      <c r="CZ104" s="1564"/>
      <c r="DA104" s="1564"/>
      <c r="DB104" s="1564"/>
      <c r="DC104" s="1564"/>
      <c r="DD104" s="1564"/>
      <c r="DE104" s="1564"/>
      <c r="DF104" s="1564"/>
      <c r="DG104" s="1564"/>
      <c r="DH104" s="1564"/>
      <c r="DI104" s="1564"/>
      <c r="DJ104" s="1564"/>
      <c r="DK104" s="1564"/>
      <c r="DL104" s="1564"/>
      <c r="DM104" s="1564"/>
      <c r="DN104" s="1564"/>
      <c r="DO104" s="1564"/>
      <c r="DP104" s="1564"/>
      <c r="DQ104" s="1564"/>
      <c r="DR104" s="1564"/>
      <c r="DS104" s="1564"/>
      <c r="DT104" s="1564"/>
      <c r="DU104" s="1564"/>
      <c r="DV104" s="1564"/>
      <c r="DW104" s="1564"/>
      <c r="DX104" s="1564"/>
      <c r="DY104" s="1564"/>
      <c r="DZ104" s="1564"/>
      <c r="EA104" s="1564"/>
      <c r="EB104" s="1564"/>
      <c r="EC104" s="1564"/>
      <c r="ED104" s="1564"/>
      <c r="EE104" s="1564"/>
      <c r="EF104" s="1564"/>
      <c r="EG104" s="1564"/>
      <c r="EH104" s="1564"/>
      <c r="EI104" s="1564"/>
      <c r="EJ104" s="1564"/>
      <c r="EK104" s="1564"/>
      <c r="EL104" s="1564"/>
      <c r="EM104" s="1564"/>
      <c r="EN104" s="1564"/>
      <c r="EO104" s="1564"/>
      <c r="EP104" s="1564"/>
      <c r="EQ104" s="1564"/>
      <c r="ER104" s="1564"/>
      <c r="ES104" s="1564"/>
      <c r="ET104" s="1564"/>
      <c r="EU104" s="1564"/>
      <c r="EV104" s="1564"/>
      <c r="EW104" s="1564"/>
      <c r="EX104" s="1564"/>
      <c r="EY104" s="1564"/>
      <c r="EZ104" s="1564"/>
      <c r="FA104" s="1564"/>
      <c r="FB104" s="1564"/>
      <c r="FC104" s="1564"/>
      <c r="FD104" s="1564"/>
      <c r="FE104" s="1564"/>
      <c r="FF104" s="1564"/>
      <c r="FG104" s="1564"/>
      <c r="FH104" s="1564"/>
      <c r="FI104" s="1564"/>
      <c r="FJ104" s="1564"/>
      <c r="FK104" s="1564"/>
      <c r="FL104" s="1564"/>
      <c r="FM104" s="1564"/>
      <c r="FN104" s="1564"/>
      <c r="FO104" s="1564"/>
      <c r="FP104" s="1564"/>
      <c r="FQ104" s="1564"/>
      <c r="FR104" s="1564"/>
      <c r="FS104" s="1564"/>
      <c r="FT104" s="1564"/>
      <c r="FU104" s="1564"/>
      <c r="FV104" s="1564"/>
      <c r="FW104" s="1564"/>
      <c r="FX104" s="1564"/>
      <c r="FY104" s="1564"/>
      <c r="FZ104" s="1564"/>
      <c r="GA104" s="1564"/>
      <c r="GB104" s="1564"/>
      <c r="GC104" s="1564"/>
      <c r="GD104" s="1564"/>
      <c r="GE104" s="1564"/>
      <c r="GF104" s="1564"/>
      <c r="GG104" s="1564"/>
      <c r="GH104" s="1564"/>
      <c r="GI104" s="1564"/>
      <c r="GJ104" s="1564"/>
      <c r="GK104" s="1564"/>
      <c r="GL104" s="1564"/>
      <c r="GM104" s="1564"/>
      <c r="GN104" s="1564"/>
      <c r="GO104" s="1564"/>
      <c r="GP104" s="1564"/>
      <c r="GQ104" s="1564"/>
      <c r="GR104" s="1564"/>
      <c r="GS104" s="1564"/>
      <c r="GT104" s="1564"/>
      <c r="GU104" s="1564"/>
      <c r="GV104" s="1564"/>
      <c r="GW104" s="1564"/>
      <c r="GX104" s="1564"/>
      <c r="GY104" s="1564"/>
      <c r="GZ104" s="1564"/>
      <c r="HA104" s="1564"/>
      <c r="HB104" s="1564"/>
      <c r="HC104" s="1564"/>
      <c r="HD104" s="1564"/>
      <c r="HE104" s="1564"/>
      <c r="HF104" s="1564"/>
      <c r="HG104" s="1564"/>
      <c r="HH104" s="1564"/>
      <c r="HI104" s="1564"/>
      <c r="HJ104" s="1564"/>
      <c r="HK104" s="1564"/>
      <c r="HL104" s="1564"/>
      <c r="HM104" s="1564"/>
      <c r="HN104" s="1564"/>
      <c r="HO104" s="1564"/>
      <c r="HP104" s="1564"/>
      <c r="HQ104" s="1564"/>
      <c r="HR104" s="1564"/>
      <c r="HS104" s="1564"/>
      <c r="HT104" s="1564"/>
      <c r="HU104" s="1564"/>
      <c r="HV104" s="1564"/>
      <c r="HW104" s="1564"/>
      <c r="HX104" s="1564"/>
      <c r="HY104" s="1564"/>
      <c r="HZ104" s="1564"/>
      <c r="IA104" s="1564"/>
      <c r="IB104" s="1564"/>
      <c r="IC104" s="1564"/>
      <c r="ID104" s="1564"/>
      <c r="IE104" s="1564"/>
      <c r="IF104" s="1564"/>
      <c r="IG104" s="1564"/>
      <c r="IH104" s="1564"/>
      <c r="II104" s="1564"/>
      <c r="IJ104" s="1564"/>
      <c r="IK104" s="1564"/>
      <c r="IL104" s="1564"/>
      <c r="IM104" s="1564"/>
      <c r="IN104" s="1564"/>
      <c r="IO104" s="1564"/>
      <c r="IP104" s="1564"/>
      <c r="IQ104" s="1564"/>
      <c r="IR104" s="1564"/>
      <c r="IS104" s="1564"/>
      <c r="IT104" s="1564"/>
      <c r="IU104" s="1564"/>
    </row>
    <row r="105" spans="1:255">
      <c r="A105" s="2175">
        <v>33</v>
      </c>
      <c r="B105" s="1546"/>
      <c r="C105" s="1546"/>
      <c r="D105" s="1546"/>
      <c r="E105" s="1900"/>
      <c r="F105" s="1545"/>
      <c r="G105" s="1546"/>
      <c r="H105" s="1546"/>
      <c r="I105" s="1546"/>
      <c r="J105" s="1546"/>
      <c r="K105" s="1873"/>
      <c r="L105" s="1873"/>
      <c r="M105" s="1911">
        <v>33</v>
      </c>
      <c r="N105" s="1545"/>
      <c r="O105" s="1873"/>
      <c r="P105" s="1873"/>
      <c r="Q105" s="1873"/>
      <c r="R105" s="1873">
        <f t="shared" si="1"/>
        <v>0</v>
      </c>
      <c r="S105" s="1911">
        <v>33</v>
      </c>
      <c r="T105" s="1564"/>
      <c r="U105" s="1564"/>
      <c r="V105" s="1564"/>
      <c r="W105" s="1564"/>
      <c r="X105" s="1564"/>
      <c r="Y105" s="1564"/>
      <c r="Z105" s="1564"/>
      <c r="AA105" s="1564"/>
      <c r="AB105" s="1564"/>
      <c r="AC105" s="1564"/>
      <c r="AD105" s="1564"/>
      <c r="AE105" s="1564"/>
      <c r="AF105" s="1564"/>
      <c r="AG105" s="1564"/>
      <c r="AH105" s="1564"/>
      <c r="AI105" s="1564"/>
      <c r="AJ105" s="1564"/>
      <c r="AK105" s="1564"/>
      <c r="AL105" s="1564"/>
      <c r="AM105" s="1564"/>
      <c r="AN105" s="1564"/>
      <c r="AO105" s="1564"/>
      <c r="AP105" s="1564"/>
      <c r="AQ105" s="1564"/>
      <c r="AR105" s="1564"/>
      <c r="AS105" s="1564"/>
      <c r="AT105" s="1564"/>
      <c r="AU105" s="1564"/>
      <c r="AV105" s="1564"/>
      <c r="AW105" s="1564"/>
      <c r="AX105" s="1564"/>
      <c r="AY105" s="1564"/>
      <c r="AZ105" s="1564"/>
      <c r="BA105" s="1564"/>
      <c r="BB105" s="1564"/>
      <c r="BC105" s="1564"/>
      <c r="BD105" s="1564"/>
      <c r="BE105" s="1564"/>
      <c r="BF105" s="1564"/>
      <c r="BG105" s="1564"/>
      <c r="BH105" s="1564"/>
      <c r="BI105" s="1564"/>
      <c r="BJ105" s="1564"/>
      <c r="BK105" s="1564"/>
      <c r="BL105" s="1564"/>
      <c r="BM105" s="1564"/>
      <c r="BN105" s="1564"/>
      <c r="BO105" s="1564"/>
      <c r="BP105" s="1564"/>
      <c r="BQ105" s="1564"/>
      <c r="BR105" s="1564"/>
      <c r="BS105" s="1564"/>
      <c r="BT105" s="1564"/>
      <c r="BU105" s="1564"/>
      <c r="BV105" s="1564"/>
      <c r="BW105" s="1564"/>
      <c r="BX105" s="1564"/>
      <c r="BY105" s="1564"/>
      <c r="BZ105" s="1564"/>
      <c r="CA105" s="1564"/>
      <c r="CB105" s="1564"/>
      <c r="CC105" s="1564"/>
      <c r="CD105" s="1564"/>
      <c r="CE105" s="1564"/>
      <c r="CF105" s="1564"/>
      <c r="CG105" s="1564"/>
      <c r="CH105" s="1564"/>
      <c r="CI105" s="1564"/>
      <c r="CJ105" s="1564"/>
      <c r="CK105" s="1564"/>
      <c r="CL105" s="1564"/>
      <c r="CM105" s="1564"/>
      <c r="CN105" s="1564"/>
      <c r="CO105" s="1564"/>
      <c r="CP105" s="1564"/>
      <c r="CQ105" s="1564"/>
      <c r="CR105" s="1564"/>
      <c r="CS105" s="1564"/>
      <c r="CT105" s="1564"/>
      <c r="CU105" s="1564"/>
      <c r="CV105" s="1564"/>
      <c r="CW105" s="1564"/>
      <c r="CX105" s="1564"/>
      <c r="CY105" s="1564"/>
      <c r="CZ105" s="1564"/>
      <c r="DA105" s="1564"/>
      <c r="DB105" s="1564"/>
      <c r="DC105" s="1564"/>
      <c r="DD105" s="1564"/>
      <c r="DE105" s="1564"/>
      <c r="DF105" s="1564"/>
      <c r="DG105" s="1564"/>
      <c r="DH105" s="1564"/>
      <c r="DI105" s="1564"/>
      <c r="DJ105" s="1564"/>
      <c r="DK105" s="1564"/>
      <c r="DL105" s="1564"/>
      <c r="DM105" s="1564"/>
      <c r="DN105" s="1564"/>
      <c r="DO105" s="1564"/>
      <c r="DP105" s="1564"/>
      <c r="DQ105" s="1564"/>
      <c r="DR105" s="1564"/>
      <c r="DS105" s="1564"/>
      <c r="DT105" s="1564"/>
      <c r="DU105" s="1564"/>
      <c r="DV105" s="1564"/>
      <c r="DW105" s="1564"/>
      <c r="DX105" s="1564"/>
      <c r="DY105" s="1564"/>
      <c r="DZ105" s="1564"/>
      <c r="EA105" s="1564"/>
      <c r="EB105" s="1564"/>
      <c r="EC105" s="1564"/>
      <c r="ED105" s="1564"/>
      <c r="EE105" s="1564"/>
      <c r="EF105" s="1564"/>
      <c r="EG105" s="1564"/>
      <c r="EH105" s="1564"/>
      <c r="EI105" s="1564"/>
      <c r="EJ105" s="1564"/>
      <c r="EK105" s="1564"/>
      <c r="EL105" s="1564"/>
      <c r="EM105" s="1564"/>
      <c r="EN105" s="1564"/>
      <c r="EO105" s="1564"/>
      <c r="EP105" s="1564"/>
      <c r="EQ105" s="1564"/>
      <c r="ER105" s="1564"/>
      <c r="ES105" s="1564"/>
      <c r="ET105" s="1564"/>
      <c r="EU105" s="1564"/>
      <c r="EV105" s="1564"/>
      <c r="EW105" s="1564"/>
      <c r="EX105" s="1564"/>
      <c r="EY105" s="1564"/>
      <c r="EZ105" s="1564"/>
      <c r="FA105" s="1564"/>
      <c r="FB105" s="1564"/>
      <c r="FC105" s="1564"/>
      <c r="FD105" s="1564"/>
      <c r="FE105" s="1564"/>
      <c r="FF105" s="1564"/>
      <c r="FG105" s="1564"/>
      <c r="FH105" s="1564"/>
      <c r="FI105" s="1564"/>
      <c r="FJ105" s="1564"/>
      <c r="FK105" s="1564"/>
      <c r="FL105" s="1564"/>
      <c r="FM105" s="1564"/>
      <c r="FN105" s="1564"/>
      <c r="FO105" s="1564"/>
      <c r="FP105" s="1564"/>
      <c r="FQ105" s="1564"/>
      <c r="FR105" s="1564"/>
      <c r="FS105" s="1564"/>
      <c r="FT105" s="1564"/>
      <c r="FU105" s="1564"/>
      <c r="FV105" s="1564"/>
      <c r="FW105" s="1564"/>
      <c r="FX105" s="1564"/>
      <c r="FY105" s="1564"/>
      <c r="FZ105" s="1564"/>
      <c r="GA105" s="1564"/>
      <c r="GB105" s="1564"/>
      <c r="GC105" s="1564"/>
      <c r="GD105" s="1564"/>
      <c r="GE105" s="1564"/>
      <c r="GF105" s="1564"/>
      <c r="GG105" s="1564"/>
      <c r="GH105" s="1564"/>
      <c r="GI105" s="1564"/>
      <c r="GJ105" s="1564"/>
      <c r="GK105" s="1564"/>
      <c r="GL105" s="1564"/>
      <c r="GM105" s="1564"/>
      <c r="GN105" s="1564"/>
      <c r="GO105" s="1564"/>
      <c r="GP105" s="1564"/>
      <c r="GQ105" s="1564"/>
      <c r="GR105" s="1564"/>
      <c r="GS105" s="1564"/>
      <c r="GT105" s="1564"/>
      <c r="GU105" s="1564"/>
      <c r="GV105" s="1564"/>
      <c r="GW105" s="1564"/>
      <c r="GX105" s="1564"/>
      <c r="GY105" s="1564"/>
      <c r="GZ105" s="1564"/>
      <c r="HA105" s="1564"/>
      <c r="HB105" s="1564"/>
      <c r="HC105" s="1564"/>
      <c r="HD105" s="1564"/>
      <c r="HE105" s="1564"/>
      <c r="HF105" s="1564"/>
      <c r="HG105" s="1564"/>
      <c r="HH105" s="1564"/>
      <c r="HI105" s="1564"/>
      <c r="HJ105" s="1564"/>
      <c r="HK105" s="1564"/>
      <c r="HL105" s="1564"/>
      <c r="HM105" s="1564"/>
      <c r="HN105" s="1564"/>
      <c r="HO105" s="1564"/>
      <c r="HP105" s="1564"/>
      <c r="HQ105" s="1564"/>
      <c r="HR105" s="1564"/>
      <c r="HS105" s="1564"/>
      <c r="HT105" s="1564"/>
      <c r="HU105" s="1564"/>
      <c r="HV105" s="1564"/>
      <c r="HW105" s="1564"/>
      <c r="HX105" s="1564"/>
      <c r="HY105" s="1564"/>
      <c r="HZ105" s="1564"/>
      <c r="IA105" s="1564"/>
      <c r="IB105" s="1564"/>
      <c r="IC105" s="1564"/>
      <c r="ID105" s="1564"/>
      <c r="IE105" s="1564"/>
      <c r="IF105" s="1564"/>
      <c r="IG105" s="1564"/>
      <c r="IH105" s="1564"/>
      <c r="II105" s="1564"/>
      <c r="IJ105" s="1564"/>
      <c r="IK105" s="1564"/>
      <c r="IL105" s="1564"/>
      <c r="IM105" s="1564"/>
      <c r="IN105" s="1564"/>
      <c r="IO105" s="1564"/>
      <c r="IP105" s="1564"/>
      <c r="IQ105" s="1564"/>
      <c r="IR105" s="1564"/>
      <c r="IS105" s="1564"/>
      <c r="IT105" s="1564"/>
      <c r="IU105" s="1564"/>
    </row>
    <row r="106" spans="1:255">
      <c r="A106" s="2175">
        <v>34</v>
      </c>
      <c r="B106" s="1546"/>
      <c r="C106" s="1546"/>
      <c r="D106" s="1546"/>
      <c r="E106" s="1900"/>
      <c r="F106" s="1545"/>
      <c r="G106" s="1546"/>
      <c r="H106" s="1546"/>
      <c r="I106" s="1546"/>
      <c r="J106" s="1546"/>
      <c r="K106" s="1873"/>
      <c r="L106" s="1873"/>
      <c r="M106" s="1911">
        <v>34</v>
      </c>
      <c r="N106" s="1545"/>
      <c r="O106" s="1873"/>
      <c r="P106" s="1873"/>
      <c r="Q106" s="1873"/>
      <c r="R106" s="1873">
        <f t="shared" si="1"/>
        <v>0</v>
      </c>
      <c r="S106" s="1911">
        <v>34</v>
      </c>
      <c r="T106" s="1564"/>
      <c r="U106" s="1564"/>
      <c r="V106" s="1564"/>
      <c r="W106" s="1564"/>
      <c r="X106" s="1564"/>
      <c r="Y106" s="1564"/>
      <c r="Z106" s="1564"/>
      <c r="AA106" s="1564"/>
      <c r="AB106" s="1564"/>
      <c r="AC106" s="1564"/>
      <c r="AD106" s="1564"/>
      <c r="AE106" s="1564"/>
      <c r="AF106" s="1564"/>
      <c r="AG106" s="1564"/>
      <c r="AH106" s="1564"/>
      <c r="AI106" s="1564"/>
      <c r="AJ106" s="1564"/>
      <c r="AK106" s="1564"/>
      <c r="AL106" s="1564"/>
      <c r="AM106" s="1564"/>
      <c r="AN106" s="1564"/>
      <c r="AO106" s="1564"/>
      <c r="AP106" s="1564"/>
      <c r="AQ106" s="1564"/>
      <c r="AR106" s="1564"/>
      <c r="AS106" s="1564"/>
      <c r="AT106" s="1564"/>
      <c r="AU106" s="1564"/>
      <c r="AV106" s="1564"/>
      <c r="AW106" s="1564"/>
      <c r="AX106" s="1564"/>
      <c r="AY106" s="1564"/>
      <c r="AZ106" s="1564"/>
      <c r="BA106" s="1564"/>
      <c r="BB106" s="1564"/>
      <c r="BC106" s="1564"/>
      <c r="BD106" s="1564"/>
      <c r="BE106" s="1564"/>
      <c r="BF106" s="1564"/>
      <c r="BG106" s="1564"/>
      <c r="BH106" s="1564"/>
      <c r="BI106" s="1564"/>
      <c r="BJ106" s="1564"/>
      <c r="BK106" s="1564"/>
      <c r="BL106" s="1564"/>
      <c r="BM106" s="1564"/>
      <c r="BN106" s="1564"/>
      <c r="BO106" s="1564"/>
      <c r="BP106" s="1564"/>
      <c r="BQ106" s="1564"/>
      <c r="BR106" s="1564"/>
      <c r="BS106" s="1564"/>
      <c r="BT106" s="1564"/>
      <c r="BU106" s="1564"/>
      <c r="BV106" s="1564"/>
      <c r="BW106" s="1564"/>
      <c r="BX106" s="1564"/>
      <c r="BY106" s="1564"/>
      <c r="BZ106" s="1564"/>
      <c r="CA106" s="1564"/>
      <c r="CB106" s="1564"/>
      <c r="CC106" s="1564"/>
      <c r="CD106" s="1564"/>
      <c r="CE106" s="1564"/>
      <c r="CF106" s="1564"/>
      <c r="CG106" s="1564"/>
      <c r="CH106" s="1564"/>
      <c r="CI106" s="1564"/>
      <c r="CJ106" s="1564"/>
      <c r="CK106" s="1564"/>
      <c r="CL106" s="1564"/>
      <c r="CM106" s="1564"/>
      <c r="CN106" s="1564"/>
      <c r="CO106" s="1564"/>
      <c r="CP106" s="1564"/>
      <c r="CQ106" s="1564"/>
      <c r="CR106" s="1564"/>
      <c r="CS106" s="1564"/>
      <c r="CT106" s="1564"/>
      <c r="CU106" s="1564"/>
      <c r="CV106" s="1564"/>
      <c r="CW106" s="1564"/>
      <c r="CX106" s="1564"/>
      <c r="CY106" s="1564"/>
      <c r="CZ106" s="1564"/>
      <c r="DA106" s="1564"/>
      <c r="DB106" s="1564"/>
      <c r="DC106" s="1564"/>
      <c r="DD106" s="1564"/>
      <c r="DE106" s="1564"/>
      <c r="DF106" s="1564"/>
      <c r="DG106" s="1564"/>
      <c r="DH106" s="1564"/>
      <c r="DI106" s="1564"/>
      <c r="DJ106" s="1564"/>
      <c r="DK106" s="1564"/>
      <c r="DL106" s="1564"/>
      <c r="DM106" s="1564"/>
      <c r="DN106" s="1564"/>
      <c r="DO106" s="1564"/>
      <c r="DP106" s="1564"/>
      <c r="DQ106" s="1564"/>
      <c r="DR106" s="1564"/>
      <c r="DS106" s="1564"/>
      <c r="DT106" s="1564"/>
      <c r="DU106" s="1564"/>
      <c r="DV106" s="1564"/>
      <c r="DW106" s="1564"/>
      <c r="DX106" s="1564"/>
      <c r="DY106" s="1564"/>
      <c r="DZ106" s="1564"/>
      <c r="EA106" s="1564"/>
      <c r="EB106" s="1564"/>
      <c r="EC106" s="1564"/>
      <c r="ED106" s="1564"/>
      <c r="EE106" s="1564"/>
      <c r="EF106" s="1564"/>
      <c r="EG106" s="1564"/>
      <c r="EH106" s="1564"/>
      <c r="EI106" s="1564"/>
      <c r="EJ106" s="1564"/>
      <c r="EK106" s="1564"/>
      <c r="EL106" s="1564"/>
      <c r="EM106" s="1564"/>
      <c r="EN106" s="1564"/>
      <c r="EO106" s="1564"/>
      <c r="EP106" s="1564"/>
      <c r="EQ106" s="1564"/>
      <c r="ER106" s="1564"/>
      <c r="ES106" s="1564"/>
      <c r="ET106" s="1564"/>
      <c r="EU106" s="1564"/>
      <c r="EV106" s="1564"/>
      <c r="EW106" s="1564"/>
      <c r="EX106" s="1564"/>
      <c r="EY106" s="1564"/>
      <c r="EZ106" s="1564"/>
      <c r="FA106" s="1564"/>
      <c r="FB106" s="1564"/>
      <c r="FC106" s="1564"/>
      <c r="FD106" s="1564"/>
      <c r="FE106" s="1564"/>
      <c r="FF106" s="1564"/>
      <c r="FG106" s="1564"/>
      <c r="FH106" s="1564"/>
      <c r="FI106" s="1564"/>
      <c r="FJ106" s="1564"/>
      <c r="FK106" s="1564"/>
      <c r="FL106" s="1564"/>
      <c r="FM106" s="1564"/>
      <c r="FN106" s="1564"/>
      <c r="FO106" s="1564"/>
      <c r="FP106" s="1564"/>
      <c r="FQ106" s="1564"/>
      <c r="FR106" s="1564"/>
      <c r="FS106" s="1564"/>
      <c r="FT106" s="1564"/>
      <c r="FU106" s="1564"/>
      <c r="FV106" s="1564"/>
      <c r="FW106" s="1564"/>
      <c r="FX106" s="1564"/>
      <c r="FY106" s="1564"/>
      <c r="FZ106" s="1564"/>
      <c r="GA106" s="1564"/>
      <c r="GB106" s="1564"/>
      <c r="GC106" s="1564"/>
      <c r="GD106" s="1564"/>
      <c r="GE106" s="1564"/>
      <c r="GF106" s="1564"/>
      <c r="GG106" s="1564"/>
      <c r="GH106" s="1564"/>
      <c r="GI106" s="1564"/>
      <c r="GJ106" s="1564"/>
      <c r="GK106" s="1564"/>
      <c r="GL106" s="1564"/>
      <c r="GM106" s="1564"/>
      <c r="GN106" s="1564"/>
      <c r="GO106" s="1564"/>
      <c r="GP106" s="1564"/>
      <c r="GQ106" s="1564"/>
      <c r="GR106" s="1564"/>
      <c r="GS106" s="1564"/>
      <c r="GT106" s="1564"/>
      <c r="GU106" s="1564"/>
      <c r="GV106" s="1564"/>
      <c r="GW106" s="1564"/>
      <c r="GX106" s="1564"/>
      <c r="GY106" s="1564"/>
      <c r="GZ106" s="1564"/>
      <c r="HA106" s="1564"/>
      <c r="HB106" s="1564"/>
      <c r="HC106" s="1564"/>
      <c r="HD106" s="1564"/>
      <c r="HE106" s="1564"/>
      <c r="HF106" s="1564"/>
      <c r="HG106" s="1564"/>
      <c r="HH106" s="1564"/>
      <c r="HI106" s="1564"/>
      <c r="HJ106" s="1564"/>
      <c r="HK106" s="1564"/>
      <c r="HL106" s="1564"/>
      <c r="HM106" s="1564"/>
      <c r="HN106" s="1564"/>
      <c r="HO106" s="1564"/>
      <c r="HP106" s="1564"/>
      <c r="HQ106" s="1564"/>
      <c r="HR106" s="1564"/>
      <c r="HS106" s="1564"/>
      <c r="HT106" s="1564"/>
      <c r="HU106" s="1564"/>
      <c r="HV106" s="1564"/>
      <c r="HW106" s="1564"/>
      <c r="HX106" s="1564"/>
      <c r="HY106" s="1564"/>
      <c r="HZ106" s="1564"/>
      <c r="IA106" s="1564"/>
      <c r="IB106" s="1564"/>
      <c r="IC106" s="1564"/>
      <c r="ID106" s="1564"/>
      <c r="IE106" s="1564"/>
      <c r="IF106" s="1564"/>
      <c r="IG106" s="1564"/>
      <c r="IH106" s="1564"/>
      <c r="II106" s="1564"/>
      <c r="IJ106" s="1564"/>
      <c r="IK106" s="1564"/>
      <c r="IL106" s="1564"/>
      <c r="IM106" s="1564"/>
      <c r="IN106" s="1564"/>
      <c r="IO106" s="1564"/>
      <c r="IP106" s="1564"/>
      <c r="IQ106" s="1564"/>
      <c r="IR106" s="1564"/>
      <c r="IS106" s="1564"/>
      <c r="IT106" s="1564"/>
      <c r="IU106" s="1564"/>
    </row>
    <row r="107" spans="1:255">
      <c r="A107" s="2175">
        <v>35</v>
      </c>
      <c r="B107" s="1546"/>
      <c r="C107" s="1546"/>
      <c r="D107" s="1546"/>
      <c r="E107" s="1900"/>
      <c r="F107" s="1545"/>
      <c r="G107" s="1546"/>
      <c r="H107" s="1546"/>
      <c r="I107" s="1546"/>
      <c r="J107" s="1546"/>
      <c r="K107" s="1873"/>
      <c r="L107" s="1873"/>
      <c r="M107" s="1911">
        <v>35</v>
      </c>
      <c r="N107" s="1545"/>
      <c r="O107" s="1873"/>
      <c r="P107" s="1873"/>
      <c r="Q107" s="1873"/>
      <c r="R107" s="1873">
        <f t="shared" si="1"/>
        <v>0</v>
      </c>
      <c r="S107" s="1911">
        <v>35</v>
      </c>
      <c r="T107" s="1564"/>
      <c r="U107" s="1564"/>
      <c r="V107" s="1564"/>
      <c r="W107" s="1564"/>
      <c r="X107" s="1564"/>
      <c r="Y107" s="1564"/>
      <c r="Z107" s="1564"/>
      <c r="AA107" s="1564"/>
      <c r="AB107" s="1564"/>
      <c r="AC107" s="1564"/>
      <c r="AD107" s="1564"/>
      <c r="AE107" s="1564"/>
      <c r="AF107" s="1564"/>
      <c r="AG107" s="1564"/>
      <c r="AH107" s="1564"/>
      <c r="AI107" s="1564"/>
      <c r="AJ107" s="1564"/>
      <c r="AK107" s="1564"/>
      <c r="AL107" s="1564"/>
      <c r="AM107" s="1564"/>
      <c r="AN107" s="1564"/>
      <c r="AO107" s="1564"/>
      <c r="AP107" s="1564"/>
      <c r="AQ107" s="1564"/>
      <c r="AR107" s="1564"/>
      <c r="AS107" s="1564"/>
      <c r="AT107" s="1564"/>
      <c r="AU107" s="1564"/>
      <c r="AV107" s="1564"/>
      <c r="AW107" s="1564"/>
      <c r="AX107" s="1564"/>
      <c r="AY107" s="1564"/>
      <c r="AZ107" s="1564"/>
      <c r="BA107" s="1564"/>
      <c r="BB107" s="1564"/>
      <c r="BC107" s="1564"/>
      <c r="BD107" s="1564"/>
      <c r="BE107" s="1564"/>
      <c r="BF107" s="1564"/>
      <c r="BG107" s="1564"/>
      <c r="BH107" s="1564"/>
      <c r="BI107" s="1564"/>
      <c r="BJ107" s="1564"/>
      <c r="BK107" s="1564"/>
      <c r="BL107" s="1564"/>
      <c r="BM107" s="1564"/>
      <c r="BN107" s="1564"/>
      <c r="BO107" s="1564"/>
      <c r="BP107" s="1564"/>
      <c r="BQ107" s="1564"/>
      <c r="BR107" s="1564"/>
      <c r="BS107" s="1564"/>
      <c r="BT107" s="1564"/>
      <c r="BU107" s="1564"/>
      <c r="BV107" s="1564"/>
      <c r="BW107" s="1564"/>
      <c r="BX107" s="1564"/>
      <c r="BY107" s="1564"/>
      <c r="BZ107" s="1564"/>
      <c r="CA107" s="1564"/>
      <c r="CB107" s="1564"/>
      <c r="CC107" s="1564"/>
      <c r="CD107" s="1564"/>
      <c r="CE107" s="1564"/>
      <c r="CF107" s="1564"/>
      <c r="CG107" s="1564"/>
      <c r="CH107" s="1564"/>
      <c r="CI107" s="1564"/>
      <c r="CJ107" s="1564"/>
      <c r="CK107" s="1564"/>
      <c r="CL107" s="1564"/>
      <c r="CM107" s="1564"/>
      <c r="CN107" s="1564"/>
      <c r="CO107" s="1564"/>
      <c r="CP107" s="1564"/>
      <c r="CQ107" s="1564"/>
      <c r="CR107" s="1564"/>
      <c r="CS107" s="1564"/>
      <c r="CT107" s="1564"/>
      <c r="CU107" s="1564"/>
      <c r="CV107" s="1564"/>
      <c r="CW107" s="1564"/>
      <c r="CX107" s="1564"/>
      <c r="CY107" s="1564"/>
      <c r="CZ107" s="1564"/>
      <c r="DA107" s="1564"/>
      <c r="DB107" s="1564"/>
      <c r="DC107" s="1564"/>
      <c r="DD107" s="1564"/>
      <c r="DE107" s="1564"/>
      <c r="DF107" s="1564"/>
      <c r="DG107" s="1564"/>
      <c r="DH107" s="1564"/>
      <c r="DI107" s="1564"/>
      <c r="DJ107" s="1564"/>
      <c r="DK107" s="1564"/>
      <c r="DL107" s="1564"/>
      <c r="DM107" s="1564"/>
      <c r="DN107" s="1564"/>
      <c r="DO107" s="1564"/>
      <c r="DP107" s="1564"/>
      <c r="DQ107" s="1564"/>
      <c r="DR107" s="1564"/>
      <c r="DS107" s="1564"/>
      <c r="DT107" s="1564"/>
      <c r="DU107" s="1564"/>
      <c r="DV107" s="1564"/>
      <c r="DW107" s="1564"/>
      <c r="DX107" s="1564"/>
      <c r="DY107" s="1564"/>
      <c r="DZ107" s="1564"/>
      <c r="EA107" s="1564"/>
      <c r="EB107" s="1564"/>
      <c r="EC107" s="1564"/>
      <c r="ED107" s="1564"/>
      <c r="EE107" s="1564"/>
      <c r="EF107" s="1564"/>
      <c r="EG107" s="1564"/>
      <c r="EH107" s="1564"/>
      <c r="EI107" s="1564"/>
      <c r="EJ107" s="1564"/>
      <c r="EK107" s="1564"/>
      <c r="EL107" s="1564"/>
      <c r="EM107" s="1564"/>
      <c r="EN107" s="1564"/>
      <c r="EO107" s="1564"/>
      <c r="EP107" s="1564"/>
      <c r="EQ107" s="1564"/>
      <c r="ER107" s="1564"/>
      <c r="ES107" s="1564"/>
      <c r="ET107" s="1564"/>
      <c r="EU107" s="1564"/>
      <c r="EV107" s="1564"/>
      <c r="EW107" s="1564"/>
      <c r="EX107" s="1564"/>
      <c r="EY107" s="1564"/>
      <c r="EZ107" s="1564"/>
      <c r="FA107" s="1564"/>
      <c r="FB107" s="1564"/>
      <c r="FC107" s="1564"/>
      <c r="FD107" s="1564"/>
      <c r="FE107" s="1564"/>
      <c r="FF107" s="1564"/>
      <c r="FG107" s="1564"/>
      <c r="FH107" s="1564"/>
      <c r="FI107" s="1564"/>
      <c r="FJ107" s="1564"/>
      <c r="FK107" s="1564"/>
      <c r="FL107" s="1564"/>
      <c r="FM107" s="1564"/>
      <c r="FN107" s="1564"/>
      <c r="FO107" s="1564"/>
      <c r="FP107" s="1564"/>
      <c r="FQ107" s="1564"/>
      <c r="FR107" s="1564"/>
      <c r="FS107" s="1564"/>
      <c r="FT107" s="1564"/>
      <c r="FU107" s="1564"/>
      <c r="FV107" s="1564"/>
      <c r="FW107" s="1564"/>
      <c r="FX107" s="1564"/>
      <c r="FY107" s="1564"/>
      <c r="FZ107" s="1564"/>
      <c r="GA107" s="1564"/>
      <c r="GB107" s="1564"/>
      <c r="GC107" s="1564"/>
      <c r="GD107" s="1564"/>
      <c r="GE107" s="1564"/>
      <c r="GF107" s="1564"/>
      <c r="GG107" s="1564"/>
      <c r="GH107" s="1564"/>
      <c r="GI107" s="1564"/>
      <c r="GJ107" s="1564"/>
      <c r="GK107" s="1564"/>
      <c r="GL107" s="1564"/>
      <c r="GM107" s="1564"/>
      <c r="GN107" s="1564"/>
      <c r="GO107" s="1564"/>
      <c r="GP107" s="1564"/>
      <c r="GQ107" s="1564"/>
      <c r="GR107" s="1564"/>
      <c r="GS107" s="1564"/>
      <c r="GT107" s="1564"/>
      <c r="GU107" s="1564"/>
      <c r="GV107" s="1564"/>
      <c r="GW107" s="1564"/>
      <c r="GX107" s="1564"/>
      <c r="GY107" s="1564"/>
      <c r="GZ107" s="1564"/>
      <c r="HA107" s="1564"/>
      <c r="HB107" s="1564"/>
      <c r="HC107" s="1564"/>
      <c r="HD107" s="1564"/>
      <c r="HE107" s="1564"/>
      <c r="HF107" s="1564"/>
      <c r="HG107" s="1564"/>
      <c r="HH107" s="1564"/>
      <c r="HI107" s="1564"/>
      <c r="HJ107" s="1564"/>
      <c r="HK107" s="1564"/>
      <c r="HL107" s="1564"/>
      <c r="HM107" s="1564"/>
      <c r="HN107" s="1564"/>
      <c r="HO107" s="1564"/>
      <c r="HP107" s="1564"/>
      <c r="HQ107" s="1564"/>
      <c r="HR107" s="1564"/>
      <c r="HS107" s="1564"/>
      <c r="HT107" s="1564"/>
      <c r="HU107" s="1564"/>
      <c r="HV107" s="1564"/>
      <c r="HW107" s="1564"/>
      <c r="HX107" s="1564"/>
      <c r="HY107" s="1564"/>
      <c r="HZ107" s="1564"/>
      <c r="IA107" s="1564"/>
      <c r="IB107" s="1564"/>
      <c r="IC107" s="1564"/>
      <c r="ID107" s="1564"/>
      <c r="IE107" s="1564"/>
      <c r="IF107" s="1564"/>
      <c r="IG107" s="1564"/>
      <c r="IH107" s="1564"/>
      <c r="II107" s="1564"/>
      <c r="IJ107" s="1564"/>
      <c r="IK107" s="1564"/>
      <c r="IL107" s="1564"/>
      <c r="IM107" s="1564"/>
      <c r="IN107" s="1564"/>
      <c r="IO107" s="1564"/>
      <c r="IP107" s="1564"/>
      <c r="IQ107" s="1564"/>
      <c r="IR107" s="1564"/>
      <c r="IS107" s="1564"/>
      <c r="IT107" s="1564"/>
      <c r="IU107" s="1564"/>
    </row>
    <row r="108" spans="1:255">
      <c r="A108" s="2175">
        <v>36</v>
      </c>
      <c r="B108" s="1546"/>
      <c r="C108" s="1546"/>
      <c r="D108" s="1546"/>
      <c r="E108" s="1900"/>
      <c r="F108" s="1545"/>
      <c r="G108" s="1546"/>
      <c r="H108" s="1546"/>
      <c r="I108" s="1546"/>
      <c r="J108" s="1546"/>
      <c r="K108" s="1873"/>
      <c r="L108" s="1873"/>
      <c r="M108" s="1911">
        <v>36</v>
      </c>
      <c r="N108" s="1545"/>
      <c r="O108" s="1873"/>
      <c r="P108" s="1873"/>
      <c r="Q108" s="1873"/>
      <c r="R108" s="1873">
        <f t="shared" si="1"/>
        <v>0</v>
      </c>
      <c r="S108" s="1911">
        <v>36</v>
      </c>
      <c r="T108" s="1564"/>
      <c r="U108" s="1564"/>
      <c r="V108" s="1564"/>
      <c r="W108" s="1564"/>
      <c r="X108" s="1564"/>
      <c r="Y108" s="1564"/>
      <c r="Z108" s="1564"/>
      <c r="AA108" s="1564"/>
      <c r="AB108" s="1564"/>
      <c r="AC108" s="1564"/>
      <c r="AD108" s="1564"/>
      <c r="AE108" s="1564"/>
      <c r="AF108" s="1564"/>
      <c r="AG108" s="1564"/>
      <c r="AH108" s="1564"/>
      <c r="AI108" s="1564"/>
      <c r="AJ108" s="1564"/>
      <c r="AK108" s="1564"/>
      <c r="AL108" s="1564"/>
      <c r="AM108" s="1564"/>
      <c r="AN108" s="1564"/>
      <c r="AO108" s="1564"/>
      <c r="AP108" s="1564"/>
      <c r="AQ108" s="1564"/>
      <c r="AR108" s="1564"/>
      <c r="AS108" s="1564"/>
      <c r="AT108" s="1564"/>
      <c r="AU108" s="1564"/>
      <c r="AV108" s="1564"/>
      <c r="AW108" s="1564"/>
      <c r="AX108" s="1564"/>
      <c r="AY108" s="1564"/>
      <c r="AZ108" s="1564"/>
      <c r="BA108" s="1564"/>
      <c r="BB108" s="1564"/>
      <c r="BC108" s="1564"/>
      <c r="BD108" s="1564"/>
      <c r="BE108" s="1564"/>
      <c r="BF108" s="1564"/>
      <c r="BG108" s="1564"/>
      <c r="BH108" s="1564"/>
      <c r="BI108" s="1564"/>
      <c r="BJ108" s="1564"/>
      <c r="BK108" s="1564"/>
      <c r="BL108" s="1564"/>
      <c r="BM108" s="1564"/>
      <c r="BN108" s="1564"/>
      <c r="BO108" s="1564"/>
      <c r="BP108" s="1564"/>
      <c r="BQ108" s="1564"/>
      <c r="BR108" s="1564"/>
      <c r="BS108" s="1564"/>
      <c r="BT108" s="1564"/>
      <c r="BU108" s="1564"/>
      <c r="BV108" s="1564"/>
      <c r="BW108" s="1564"/>
      <c r="BX108" s="1564"/>
      <c r="BY108" s="1564"/>
      <c r="BZ108" s="1564"/>
      <c r="CA108" s="1564"/>
      <c r="CB108" s="1564"/>
      <c r="CC108" s="1564"/>
      <c r="CD108" s="1564"/>
      <c r="CE108" s="1564"/>
      <c r="CF108" s="1564"/>
      <c r="CG108" s="1564"/>
      <c r="CH108" s="1564"/>
      <c r="CI108" s="1564"/>
      <c r="CJ108" s="1564"/>
      <c r="CK108" s="1564"/>
      <c r="CL108" s="1564"/>
      <c r="CM108" s="1564"/>
      <c r="CN108" s="1564"/>
      <c r="CO108" s="1564"/>
      <c r="CP108" s="1564"/>
      <c r="CQ108" s="1564"/>
      <c r="CR108" s="1564"/>
      <c r="CS108" s="1564"/>
      <c r="CT108" s="1564"/>
      <c r="CU108" s="1564"/>
      <c r="CV108" s="1564"/>
      <c r="CW108" s="1564"/>
      <c r="CX108" s="1564"/>
      <c r="CY108" s="1564"/>
      <c r="CZ108" s="1564"/>
      <c r="DA108" s="1564"/>
      <c r="DB108" s="1564"/>
      <c r="DC108" s="1564"/>
      <c r="DD108" s="1564"/>
      <c r="DE108" s="1564"/>
      <c r="DF108" s="1564"/>
      <c r="DG108" s="1564"/>
      <c r="DH108" s="1564"/>
      <c r="DI108" s="1564"/>
      <c r="DJ108" s="1564"/>
      <c r="DK108" s="1564"/>
      <c r="DL108" s="1564"/>
      <c r="DM108" s="1564"/>
      <c r="DN108" s="1564"/>
      <c r="DO108" s="1564"/>
      <c r="DP108" s="1564"/>
      <c r="DQ108" s="1564"/>
      <c r="DR108" s="1564"/>
      <c r="DS108" s="1564"/>
      <c r="DT108" s="1564"/>
      <c r="DU108" s="1564"/>
      <c r="DV108" s="1564"/>
      <c r="DW108" s="1564"/>
      <c r="DX108" s="1564"/>
      <c r="DY108" s="1564"/>
      <c r="DZ108" s="1564"/>
      <c r="EA108" s="1564"/>
      <c r="EB108" s="1564"/>
      <c r="EC108" s="1564"/>
      <c r="ED108" s="1564"/>
      <c r="EE108" s="1564"/>
      <c r="EF108" s="1564"/>
      <c r="EG108" s="1564"/>
      <c r="EH108" s="1564"/>
      <c r="EI108" s="1564"/>
      <c r="EJ108" s="1564"/>
      <c r="EK108" s="1564"/>
      <c r="EL108" s="1564"/>
      <c r="EM108" s="1564"/>
      <c r="EN108" s="1564"/>
      <c r="EO108" s="1564"/>
      <c r="EP108" s="1564"/>
      <c r="EQ108" s="1564"/>
      <c r="ER108" s="1564"/>
      <c r="ES108" s="1564"/>
      <c r="ET108" s="1564"/>
      <c r="EU108" s="1564"/>
      <c r="EV108" s="1564"/>
      <c r="EW108" s="1564"/>
      <c r="EX108" s="1564"/>
      <c r="EY108" s="1564"/>
      <c r="EZ108" s="1564"/>
      <c r="FA108" s="1564"/>
      <c r="FB108" s="1564"/>
      <c r="FC108" s="1564"/>
      <c r="FD108" s="1564"/>
      <c r="FE108" s="1564"/>
      <c r="FF108" s="1564"/>
      <c r="FG108" s="1564"/>
      <c r="FH108" s="1564"/>
      <c r="FI108" s="1564"/>
      <c r="FJ108" s="1564"/>
      <c r="FK108" s="1564"/>
      <c r="FL108" s="1564"/>
      <c r="FM108" s="1564"/>
      <c r="FN108" s="1564"/>
      <c r="FO108" s="1564"/>
      <c r="FP108" s="1564"/>
      <c r="FQ108" s="1564"/>
      <c r="FR108" s="1564"/>
      <c r="FS108" s="1564"/>
      <c r="FT108" s="1564"/>
      <c r="FU108" s="1564"/>
      <c r="FV108" s="1564"/>
      <c r="FW108" s="1564"/>
      <c r="FX108" s="1564"/>
      <c r="FY108" s="1564"/>
      <c r="FZ108" s="1564"/>
      <c r="GA108" s="1564"/>
      <c r="GB108" s="1564"/>
      <c r="GC108" s="1564"/>
      <c r="GD108" s="1564"/>
      <c r="GE108" s="1564"/>
      <c r="GF108" s="1564"/>
      <c r="GG108" s="1564"/>
      <c r="GH108" s="1564"/>
      <c r="GI108" s="1564"/>
      <c r="GJ108" s="1564"/>
      <c r="GK108" s="1564"/>
      <c r="GL108" s="1564"/>
      <c r="GM108" s="1564"/>
      <c r="GN108" s="1564"/>
      <c r="GO108" s="1564"/>
      <c r="GP108" s="1564"/>
      <c r="GQ108" s="1564"/>
      <c r="GR108" s="1564"/>
      <c r="GS108" s="1564"/>
      <c r="GT108" s="1564"/>
      <c r="GU108" s="1564"/>
      <c r="GV108" s="1564"/>
      <c r="GW108" s="1564"/>
      <c r="GX108" s="1564"/>
      <c r="GY108" s="1564"/>
      <c r="GZ108" s="1564"/>
      <c r="HA108" s="1564"/>
      <c r="HB108" s="1564"/>
      <c r="HC108" s="1564"/>
      <c r="HD108" s="1564"/>
      <c r="HE108" s="1564"/>
      <c r="HF108" s="1564"/>
      <c r="HG108" s="1564"/>
      <c r="HH108" s="1564"/>
      <c r="HI108" s="1564"/>
      <c r="HJ108" s="1564"/>
      <c r="HK108" s="1564"/>
      <c r="HL108" s="1564"/>
      <c r="HM108" s="1564"/>
      <c r="HN108" s="1564"/>
      <c r="HO108" s="1564"/>
      <c r="HP108" s="1564"/>
      <c r="HQ108" s="1564"/>
      <c r="HR108" s="1564"/>
      <c r="HS108" s="1564"/>
      <c r="HT108" s="1564"/>
      <c r="HU108" s="1564"/>
      <c r="HV108" s="1564"/>
      <c r="HW108" s="1564"/>
      <c r="HX108" s="1564"/>
      <c r="HY108" s="1564"/>
      <c r="HZ108" s="1564"/>
      <c r="IA108" s="1564"/>
      <c r="IB108" s="1564"/>
      <c r="IC108" s="1564"/>
      <c r="ID108" s="1564"/>
      <c r="IE108" s="1564"/>
      <c r="IF108" s="1564"/>
      <c r="IG108" s="1564"/>
      <c r="IH108" s="1564"/>
      <c r="II108" s="1564"/>
      <c r="IJ108" s="1564"/>
      <c r="IK108" s="1564"/>
      <c r="IL108" s="1564"/>
      <c r="IM108" s="1564"/>
      <c r="IN108" s="1564"/>
      <c r="IO108" s="1564"/>
      <c r="IP108" s="1564"/>
      <c r="IQ108" s="1564"/>
      <c r="IR108" s="1564"/>
      <c r="IS108" s="1564"/>
      <c r="IT108" s="1564"/>
      <c r="IU108" s="1564"/>
    </row>
    <row r="109" spans="1:255">
      <c r="A109" s="2175">
        <v>37</v>
      </c>
      <c r="B109" s="1546"/>
      <c r="C109" s="1546"/>
      <c r="D109" s="1546"/>
      <c r="E109" s="1900"/>
      <c r="F109" s="1545"/>
      <c r="G109" s="1546"/>
      <c r="H109" s="1546"/>
      <c r="I109" s="1546"/>
      <c r="J109" s="1546"/>
      <c r="K109" s="1873"/>
      <c r="L109" s="1873"/>
      <c r="M109" s="1911">
        <v>37</v>
      </c>
      <c r="N109" s="1545"/>
      <c r="O109" s="1873"/>
      <c r="P109" s="1873"/>
      <c r="Q109" s="1873"/>
      <c r="R109" s="1873">
        <f t="shared" si="1"/>
        <v>0</v>
      </c>
      <c r="S109" s="1911">
        <v>37</v>
      </c>
      <c r="T109" s="1564"/>
      <c r="U109" s="1564"/>
      <c r="V109" s="1564"/>
      <c r="W109" s="1564"/>
      <c r="X109" s="1564"/>
      <c r="Y109" s="1564"/>
      <c r="Z109" s="1564"/>
      <c r="AA109" s="1564"/>
      <c r="AB109" s="1564"/>
      <c r="AC109" s="1564"/>
      <c r="AD109" s="1564"/>
      <c r="AE109" s="1564"/>
      <c r="AF109" s="1564"/>
      <c r="AG109" s="1564"/>
      <c r="AH109" s="1564"/>
      <c r="AI109" s="1564"/>
      <c r="AJ109" s="1564"/>
      <c r="AK109" s="1564"/>
      <c r="AL109" s="1564"/>
      <c r="AM109" s="1564"/>
      <c r="AN109" s="1564"/>
      <c r="AO109" s="1564"/>
      <c r="AP109" s="1564"/>
      <c r="AQ109" s="1564"/>
      <c r="AR109" s="1564"/>
      <c r="AS109" s="1564"/>
      <c r="AT109" s="1564"/>
      <c r="AU109" s="1564"/>
      <c r="AV109" s="1564"/>
      <c r="AW109" s="1564"/>
      <c r="AX109" s="1564"/>
      <c r="AY109" s="1564"/>
      <c r="AZ109" s="1564"/>
      <c r="BA109" s="1564"/>
      <c r="BB109" s="1564"/>
      <c r="BC109" s="1564"/>
      <c r="BD109" s="1564"/>
      <c r="BE109" s="1564"/>
      <c r="BF109" s="1564"/>
      <c r="BG109" s="1564"/>
      <c r="BH109" s="1564"/>
      <c r="BI109" s="1564"/>
      <c r="BJ109" s="1564"/>
      <c r="BK109" s="1564"/>
      <c r="BL109" s="1564"/>
      <c r="BM109" s="1564"/>
      <c r="BN109" s="1564"/>
      <c r="BO109" s="1564"/>
      <c r="BP109" s="1564"/>
      <c r="BQ109" s="1564"/>
      <c r="BR109" s="1564"/>
      <c r="BS109" s="1564"/>
      <c r="BT109" s="1564"/>
      <c r="BU109" s="1564"/>
      <c r="BV109" s="1564"/>
      <c r="BW109" s="1564"/>
      <c r="BX109" s="1564"/>
      <c r="BY109" s="1564"/>
      <c r="BZ109" s="1564"/>
      <c r="CA109" s="1564"/>
      <c r="CB109" s="1564"/>
      <c r="CC109" s="1564"/>
      <c r="CD109" s="1564"/>
      <c r="CE109" s="1564"/>
      <c r="CF109" s="1564"/>
      <c r="CG109" s="1564"/>
      <c r="CH109" s="1564"/>
      <c r="CI109" s="1564"/>
      <c r="CJ109" s="1564"/>
      <c r="CK109" s="1564"/>
      <c r="CL109" s="1564"/>
      <c r="CM109" s="1564"/>
      <c r="CN109" s="1564"/>
      <c r="CO109" s="1564"/>
      <c r="CP109" s="1564"/>
      <c r="CQ109" s="1564"/>
      <c r="CR109" s="1564"/>
      <c r="CS109" s="1564"/>
      <c r="CT109" s="1564"/>
      <c r="CU109" s="1564"/>
      <c r="CV109" s="1564"/>
      <c r="CW109" s="1564"/>
      <c r="CX109" s="1564"/>
      <c r="CY109" s="1564"/>
      <c r="CZ109" s="1564"/>
      <c r="DA109" s="1564"/>
      <c r="DB109" s="1564"/>
      <c r="DC109" s="1564"/>
      <c r="DD109" s="1564"/>
      <c r="DE109" s="1564"/>
      <c r="DF109" s="1564"/>
      <c r="DG109" s="1564"/>
      <c r="DH109" s="1564"/>
      <c r="DI109" s="1564"/>
      <c r="DJ109" s="1564"/>
      <c r="DK109" s="1564"/>
      <c r="DL109" s="1564"/>
      <c r="DM109" s="1564"/>
      <c r="DN109" s="1564"/>
      <c r="DO109" s="1564"/>
      <c r="DP109" s="1564"/>
      <c r="DQ109" s="1564"/>
      <c r="DR109" s="1564"/>
      <c r="DS109" s="1564"/>
      <c r="DT109" s="1564"/>
      <c r="DU109" s="1564"/>
      <c r="DV109" s="1564"/>
      <c r="DW109" s="1564"/>
      <c r="DX109" s="1564"/>
      <c r="DY109" s="1564"/>
      <c r="DZ109" s="1564"/>
      <c r="EA109" s="1564"/>
      <c r="EB109" s="1564"/>
      <c r="EC109" s="1564"/>
      <c r="ED109" s="1564"/>
      <c r="EE109" s="1564"/>
      <c r="EF109" s="1564"/>
      <c r="EG109" s="1564"/>
      <c r="EH109" s="1564"/>
      <c r="EI109" s="1564"/>
      <c r="EJ109" s="1564"/>
      <c r="EK109" s="1564"/>
      <c r="EL109" s="1564"/>
      <c r="EM109" s="1564"/>
      <c r="EN109" s="1564"/>
      <c r="EO109" s="1564"/>
      <c r="EP109" s="1564"/>
      <c r="EQ109" s="1564"/>
      <c r="ER109" s="1564"/>
      <c r="ES109" s="1564"/>
      <c r="ET109" s="1564"/>
      <c r="EU109" s="1564"/>
      <c r="EV109" s="1564"/>
      <c r="EW109" s="1564"/>
      <c r="EX109" s="1564"/>
      <c r="EY109" s="1564"/>
      <c r="EZ109" s="1564"/>
      <c r="FA109" s="1564"/>
      <c r="FB109" s="1564"/>
      <c r="FC109" s="1564"/>
      <c r="FD109" s="1564"/>
      <c r="FE109" s="1564"/>
      <c r="FF109" s="1564"/>
      <c r="FG109" s="1564"/>
      <c r="FH109" s="1564"/>
      <c r="FI109" s="1564"/>
      <c r="FJ109" s="1564"/>
      <c r="FK109" s="1564"/>
      <c r="FL109" s="1564"/>
      <c r="FM109" s="1564"/>
      <c r="FN109" s="1564"/>
      <c r="FO109" s="1564"/>
      <c r="FP109" s="1564"/>
      <c r="FQ109" s="1564"/>
      <c r="FR109" s="1564"/>
      <c r="FS109" s="1564"/>
      <c r="FT109" s="1564"/>
      <c r="FU109" s="1564"/>
      <c r="FV109" s="1564"/>
      <c r="FW109" s="1564"/>
      <c r="FX109" s="1564"/>
      <c r="FY109" s="1564"/>
      <c r="FZ109" s="1564"/>
      <c r="GA109" s="1564"/>
      <c r="GB109" s="1564"/>
      <c r="GC109" s="1564"/>
      <c r="GD109" s="1564"/>
      <c r="GE109" s="1564"/>
      <c r="GF109" s="1564"/>
      <c r="GG109" s="1564"/>
      <c r="GH109" s="1564"/>
      <c r="GI109" s="1564"/>
      <c r="GJ109" s="1564"/>
      <c r="GK109" s="1564"/>
      <c r="GL109" s="1564"/>
      <c r="GM109" s="1564"/>
      <c r="GN109" s="1564"/>
      <c r="GO109" s="1564"/>
      <c r="GP109" s="1564"/>
      <c r="GQ109" s="1564"/>
      <c r="GR109" s="1564"/>
      <c r="GS109" s="1564"/>
      <c r="GT109" s="1564"/>
      <c r="GU109" s="1564"/>
      <c r="GV109" s="1564"/>
      <c r="GW109" s="1564"/>
      <c r="GX109" s="1564"/>
      <c r="GY109" s="1564"/>
      <c r="GZ109" s="1564"/>
      <c r="HA109" s="1564"/>
      <c r="HB109" s="1564"/>
      <c r="HC109" s="1564"/>
      <c r="HD109" s="1564"/>
      <c r="HE109" s="1564"/>
      <c r="HF109" s="1564"/>
      <c r="HG109" s="1564"/>
      <c r="HH109" s="1564"/>
      <c r="HI109" s="1564"/>
      <c r="HJ109" s="1564"/>
      <c r="HK109" s="1564"/>
      <c r="HL109" s="1564"/>
      <c r="HM109" s="1564"/>
      <c r="HN109" s="1564"/>
      <c r="HO109" s="1564"/>
      <c r="HP109" s="1564"/>
      <c r="HQ109" s="1564"/>
      <c r="HR109" s="1564"/>
      <c r="HS109" s="1564"/>
      <c r="HT109" s="1564"/>
      <c r="HU109" s="1564"/>
      <c r="HV109" s="1564"/>
      <c r="HW109" s="1564"/>
      <c r="HX109" s="1564"/>
      <c r="HY109" s="1564"/>
      <c r="HZ109" s="1564"/>
      <c r="IA109" s="1564"/>
      <c r="IB109" s="1564"/>
      <c r="IC109" s="1564"/>
      <c r="ID109" s="1564"/>
      <c r="IE109" s="1564"/>
      <c r="IF109" s="1564"/>
      <c r="IG109" s="1564"/>
      <c r="IH109" s="1564"/>
      <c r="II109" s="1564"/>
      <c r="IJ109" s="1564"/>
      <c r="IK109" s="1564"/>
      <c r="IL109" s="1564"/>
      <c r="IM109" s="1564"/>
      <c r="IN109" s="1564"/>
      <c r="IO109" s="1564"/>
      <c r="IP109" s="1564"/>
      <c r="IQ109" s="1564"/>
      <c r="IR109" s="1564"/>
      <c r="IS109" s="1564"/>
      <c r="IT109" s="1564"/>
      <c r="IU109" s="1564"/>
    </row>
    <row r="110" spans="1:255">
      <c r="A110" s="2175">
        <v>38</v>
      </c>
      <c r="B110" s="1546"/>
      <c r="C110" s="1546"/>
      <c r="D110" s="1546"/>
      <c r="E110" s="1900"/>
      <c r="F110" s="1545"/>
      <c r="G110" s="1546"/>
      <c r="H110" s="1546"/>
      <c r="I110" s="1546"/>
      <c r="J110" s="1546"/>
      <c r="K110" s="1873"/>
      <c r="L110" s="1873"/>
      <c r="M110" s="1911">
        <v>38</v>
      </c>
      <c r="N110" s="1545"/>
      <c r="O110" s="1873"/>
      <c r="P110" s="1873"/>
      <c r="Q110" s="1873"/>
      <c r="R110" s="1873">
        <f t="shared" si="1"/>
        <v>0</v>
      </c>
      <c r="S110" s="1911">
        <v>38</v>
      </c>
      <c r="T110" s="1564"/>
      <c r="U110" s="1564"/>
      <c r="V110" s="1564"/>
      <c r="W110" s="1564"/>
      <c r="X110" s="1564"/>
      <c r="Y110" s="1564"/>
      <c r="Z110" s="1564"/>
      <c r="AA110" s="1564"/>
      <c r="AB110" s="1564"/>
      <c r="AC110" s="1564"/>
      <c r="AD110" s="1564"/>
      <c r="AE110" s="1564"/>
      <c r="AF110" s="1564"/>
      <c r="AG110" s="1564"/>
      <c r="AH110" s="1564"/>
      <c r="AI110" s="1564"/>
      <c r="AJ110" s="1564"/>
      <c r="AK110" s="1564"/>
      <c r="AL110" s="1564"/>
      <c r="AM110" s="1564"/>
      <c r="AN110" s="1564"/>
      <c r="AO110" s="1564"/>
      <c r="AP110" s="1564"/>
      <c r="AQ110" s="1564"/>
      <c r="AR110" s="1564"/>
      <c r="AS110" s="1564"/>
      <c r="AT110" s="1564"/>
      <c r="AU110" s="1564"/>
      <c r="AV110" s="1564"/>
      <c r="AW110" s="1564"/>
      <c r="AX110" s="1564"/>
      <c r="AY110" s="1564"/>
      <c r="AZ110" s="1564"/>
      <c r="BA110" s="1564"/>
      <c r="BB110" s="1564"/>
      <c r="BC110" s="1564"/>
      <c r="BD110" s="1564"/>
      <c r="BE110" s="1564"/>
      <c r="BF110" s="1564"/>
      <c r="BG110" s="1564"/>
      <c r="BH110" s="1564"/>
      <c r="BI110" s="1564"/>
      <c r="BJ110" s="1564"/>
      <c r="BK110" s="1564"/>
      <c r="BL110" s="1564"/>
      <c r="BM110" s="1564"/>
      <c r="BN110" s="1564"/>
      <c r="BO110" s="1564"/>
      <c r="BP110" s="1564"/>
      <c r="BQ110" s="1564"/>
      <c r="BR110" s="1564"/>
      <c r="BS110" s="1564"/>
      <c r="BT110" s="1564"/>
      <c r="BU110" s="1564"/>
      <c r="BV110" s="1564"/>
      <c r="BW110" s="1564"/>
      <c r="BX110" s="1564"/>
      <c r="BY110" s="1564"/>
      <c r="BZ110" s="1564"/>
      <c r="CA110" s="1564"/>
      <c r="CB110" s="1564"/>
      <c r="CC110" s="1564"/>
      <c r="CD110" s="1564"/>
      <c r="CE110" s="1564"/>
      <c r="CF110" s="1564"/>
      <c r="CG110" s="1564"/>
      <c r="CH110" s="1564"/>
      <c r="CI110" s="1564"/>
      <c r="CJ110" s="1564"/>
      <c r="CK110" s="1564"/>
      <c r="CL110" s="1564"/>
      <c r="CM110" s="1564"/>
      <c r="CN110" s="1564"/>
      <c r="CO110" s="1564"/>
      <c r="CP110" s="1564"/>
      <c r="CQ110" s="1564"/>
      <c r="CR110" s="1564"/>
      <c r="CS110" s="1564"/>
      <c r="CT110" s="1564"/>
      <c r="CU110" s="1564"/>
      <c r="CV110" s="1564"/>
      <c r="CW110" s="1564"/>
      <c r="CX110" s="1564"/>
      <c r="CY110" s="1564"/>
      <c r="CZ110" s="1564"/>
      <c r="DA110" s="1564"/>
      <c r="DB110" s="1564"/>
      <c r="DC110" s="1564"/>
      <c r="DD110" s="1564"/>
      <c r="DE110" s="1564"/>
      <c r="DF110" s="1564"/>
      <c r="DG110" s="1564"/>
      <c r="DH110" s="1564"/>
      <c r="DI110" s="1564"/>
      <c r="DJ110" s="1564"/>
      <c r="DK110" s="1564"/>
      <c r="DL110" s="1564"/>
      <c r="DM110" s="1564"/>
      <c r="DN110" s="1564"/>
      <c r="DO110" s="1564"/>
      <c r="DP110" s="1564"/>
      <c r="DQ110" s="1564"/>
      <c r="DR110" s="1564"/>
      <c r="DS110" s="1564"/>
      <c r="DT110" s="1564"/>
      <c r="DU110" s="1564"/>
      <c r="DV110" s="1564"/>
      <c r="DW110" s="1564"/>
      <c r="DX110" s="1564"/>
      <c r="DY110" s="1564"/>
      <c r="DZ110" s="1564"/>
      <c r="EA110" s="1564"/>
      <c r="EB110" s="1564"/>
      <c r="EC110" s="1564"/>
      <c r="ED110" s="1564"/>
      <c r="EE110" s="1564"/>
      <c r="EF110" s="1564"/>
      <c r="EG110" s="1564"/>
      <c r="EH110" s="1564"/>
      <c r="EI110" s="1564"/>
      <c r="EJ110" s="1564"/>
      <c r="EK110" s="1564"/>
      <c r="EL110" s="1564"/>
      <c r="EM110" s="1564"/>
      <c r="EN110" s="1564"/>
      <c r="EO110" s="1564"/>
      <c r="EP110" s="1564"/>
      <c r="EQ110" s="1564"/>
      <c r="ER110" s="1564"/>
      <c r="ES110" s="1564"/>
      <c r="ET110" s="1564"/>
      <c r="EU110" s="1564"/>
      <c r="EV110" s="1564"/>
      <c r="EW110" s="1564"/>
      <c r="EX110" s="1564"/>
      <c r="EY110" s="1564"/>
      <c r="EZ110" s="1564"/>
      <c r="FA110" s="1564"/>
      <c r="FB110" s="1564"/>
      <c r="FC110" s="1564"/>
      <c r="FD110" s="1564"/>
      <c r="FE110" s="1564"/>
      <c r="FF110" s="1564"/>
      <c r="FG110" s="1564"/>
      <c r="FH110" s="1564"/>
      <c r="FI110" s="1564"/>
      <c r="FJ110" s="1564"/>
      <c r="FK110" s="1564"/>
      <c r="FL110" s="1564"/>
      <c r="FM110" s="1564"/>
      <c r="FN110" s="1564"/>
      <c r="FO110" s="1564"/>
      <c r="FP110" s="1564"/>
      <c r="FQ110" s="1564"/>
      <c r="FR110" s="1564"/>
      <c r="FS110" s="1564"/>
      <c r="FT110" s="1564"/>
      <c r="FU110" s="1564"/>
      <c r="FV110" s="1564"/>
      <c r="FW110" s="1564"/>
      <c r="FX110" s="1564"/>
      <c r="FY110" s="1564"/>
      <c r="FZ110" s="1564"/>
      <c r="GA110" s="1564"/>
      <c r="GB110" s="1564"/>
      <c r="GC110" s="1564"/>
      <c r="GD110" s="1564"/>
      <c r="GE110" s="1564"/>
      <c r="GF110" s="1564"/>
      <c r="GG110" s="1564"/>
      <c r="GH110" s="1564"/>
      <c r="GI110" s="1564"/>
      <c r="GJ110" s="1564"/>
      <c r="GK110" s="1564"/>
      <c r="GL110" s="1564"/>
      <c r="GM110" s="1564"/>
      <c r="GN110" s="1564"/>
      <c r="GO110" s="1564"/>
      <c r="GP110" s="1564"/>
      <c r="GQ110" s="1564"/>
      <c r="GR110" s="1564"/>
      <c r="GS110" s="1564"/>
      <c r="GT110" s="1564"/>
      <c r="GU110" s="1564"/>
      <c r="GV110" s="1564"/>
      <c r="GW110" s="1564"/>
      <c r="GX110" s="1564"/>
      <c r="GY110" s="1564"/>
      <c r="GZ110" s="1564"/>
      <c r="HA110" s="1564"/>
      <c r="HB110" s="1564"/>
      <c r="HC110" s="1564"/>
      <c r="HD110" s="1564"/>
      <c r="HE110" s="1564"/>
      <c r="HF110" s="1564"/>
      <c r="HG110" s="1564"/>
      <c r="HH110" s="1564"/>
      <c r="HI110" s="1564"/>
      <c r="HJ110" s="1564"/>
      <c r="HK110" s="1564"/>
      <c r="HL110" s="1564"/>
      <c r="HM110" s="1564"/>
      <c r="HN110" s="1564"/>
      <c r="HO110" s="1564"/>
      <c r="HP110" s="1564"/>
      <c r="HQ110" s="1564"/>
      <c r="HR110" s="1564"/>
      <c r="HS110" s="1564"/>
      <c r="HT110" s="1564"/>
      <c r="HU110" s="1564"/>
      <c r="HV110" s="1564"/>
      <c r="HW110" s="1564"/>
      <c r="HX110" s="1564"/>
      <c r="HY110" s="1564"/>
      <c r="HZ110" s="1564"/>
      <c r="IA110" s="1564"/>
      <c r="IB110" s="1564"/>
      <c r="IC110" s="1564"/>
      <c r="ID110" s="1564"/>
      <c r="IE110" s="1564"/>
      <c r="IF110" s="1564"/>
      <c r="IG110" s="1564"/>
      <c r="IH110" s="1564"/>
      <c r="II110" s="1564"/>
      <c r="IJ110" s="1564"/>
      <c r="IK110" s="1564"/>
      <c r="IL110" s="1564"/>
      <c r="IM110" s="1564"/>
      <c r="IN110" s="1564"/>
      <c r="IO110" s="1564"/>
      <c r="IP110" s="1564"/>
      <c r="IQ110" s="1564"/>
      <c r="IR110" s="1564"/>
      <c r="IS110" s="1564"/>
      <c r="IT110" s="1564"/>
      <c r="IU110" s="1564"/>
    </row>
    <row r="111" spans="1:255">
      <c r="A111" s="2175">
        <v>39</v>
      </c>
      <c r="B111" s="1546"/>
      <c r="C111" s="1546"/>
      <c r="D111" s="1546"/>
      <c r="E111" s="1900"/>
      <c r="F111" s="1545"/>
      <c r="G111" s="1546"/>
      <c r="H111" s="1546"/>
      <c r="I111" s="1546"/>
      <c r="J111" s="1546"/>
      <c r="K111" s="1873"/>
      <c r="L111" s="1873"/>
      <c r="M111" s="1911">
        <v>39</v>
      </c>
      <c r="N111" s="1545"/>
      <c r="O111" s="1873"/>
      <c r="P111" s="1873"/>
      <c r="Q111" s="1873"/>
      <c r="R111" s="1873">
        <f t="shared" si="1"/>
        <v>0</v>
      </c>
      <c r="S111" s="1911">
        <v>39</v>
      </c>
      <c r="T111" s="1564"/>
      <c r="U111" s="1564"/>
      <c r="V111" s="1564"/>
      <c r="W111" s="1564"/>
      <c r="X111" s="1564"/>
      <c r="Y111" s="1564"/>
      <c r="Z111" s="1564"/>
      <c r="AA111" s="1564"/>
      <c r="AB111" s="1564"/>
      <c r="AC111" s="1564"/>
      <c r="AD111" s="1564"/>
      <c r="AE111" s="1564"/>
      <c r="AF111" s="1564"/>
      <c r="AG111" s="1564"/>
      <c r="AH111" s="1564"/>
      <c r="AI111" s="1564"/>
      <c r="AJ111" s="1564"/>
      <c r="AK111" s="1564"/>
      <c r="AL111" s="1564"/>
      <c r="AM111" s="1564"/>
      <c r="AN111" s="1564"/>
      <c r="AO111" s="1564"/>
      <c r="AP111" s="1564"/>
      <c r="AQ111" s="1564"/>
      <c r="AR111" s="1564"/>
      <c r="AS111" s="1564"/>
      <c r="AT111" s="1564"/>
      <c r="AU111" s="1564"/>
      <c r="AV111" s="1564"/>
      <c r="AW111" s="1564"/>
      <c r="AX111" s="1564"/>
      <c r="AY111" s="1564"/>
      <c r="AZ111" s="1564"/>
      <c r="BA111" s="1564"/>
      <c r="BB111" s="1564"/>
      <c r="BC111" s="1564"/>
      <c r="BD111" s="1564"/>
      <c r="BE111" s="1564"/>
      <c r="BF111" s="1564"/>
      <c r="BG111" s="1564"/>
      <c r="BH111" s="1564"/>
      <c r="BI111" s="1564"/>
      <c r="BJ111" s="1564"/>
      <c r="BK111" s="1564"/>
      <c r="BL111" s="1564"/>
      <c r="BM111" s="1564"/>
      <c r="BN111" s="1564"/>
      <c r="BO111" s="1564"/>
      <c r="BP111" s="1564"/>
      <c r="BQ111" s="1564"/>
      <c r="BR111" s="1564"/>
      <c r="BS111" s="1564"/>
      <c r="BT111" s="1564"/>
      <c r="BU111" s="1564"/>
      <c r="BV111" s="1564"/>
      <c r="BW111" s="1564"/>
      <c r="BX111" s="1564"/>
      <c r="BY111" s="1564"/>
      <c r="BZ111" s="1564"/>
      <c r="CA111" s="1564"/>
      <c r="CB111" s="1564"/>
      <c r="CC111" s="1564"/>
      <c r="CD111" s="1564"/>
      <c r="CE111" s="1564"/>
      <c r="CF111" s="1564"/>
      <c r="CG111" s="1564"/>
      <c r="CH111" s="1564"/>
      <c r="CI111" s="1564"/>
      <c r="CJ111" s="1564"/>
      <c r="CK111" s="1564"/>
      <c r="CL111" s="1564"/>
      <c r="CM111" s="1564"/>
      <c r="CN111" s="1564"/>
      <c r="CO111" s="1564"/>
      <c r="CP111" s="1564"/>
      <c r="CQ111" s="1564"/>
      <c r="CR111" s="1564"/>
      <c r="CS111" s="1564"/>
      <c r="CT111" s="1564"/>
      <c r="CU111" s="1564"/>
      <c r="CV111" s="1564"/>
      <c r="CW111" s="1564"/>
      <c r="CX111" s="1564"/>
      <c r="CY111" s="1564"/>
      <c r="CZ111" s="1564"/>
      <c r="DA111" s="1564"/>
      <c r="DB111" s="1564"/>
      <c r="DC111" s="1564"/>
      <c r="DD111" s="1564"/>
      <c r="DE111" s="1564"/>
      <c r="DF111" s="1564"/>
      <c r="DG111" s="1564"/>
      <c r="DH111" s="1564"/>
      <c r="DI111" s="1564"/>
      <c r="DJ111" s="1564"/>
      <c r="DK111" s="1564"/>
      <c r="DL111" s="1564"/>
      <c r="DM111" s="1564"/>
      <c r="DN111" s="1564"/>
      <c r="DO111" s="1564"/>
      <c r="DP111" s="1564"/>
      <c r="DQ111" s="1564"/>
      <c r="DR111" s="1564"/>
      <c r="DS111" s="1564"/>
      <c r="DT111" s="1564"/>
      <c r="DU111" s="1564"/>
      <c r="DV111" s="1564"/>
      <c r="DW111" s="1564"/>
      <c r="DX111" s="1564"/>
      <c r="DY111" s="1564"/>
      <c r="DZ111" s="1564"/>
      <c r="EA111" s="1564"/>
      <c r="EB111" s="1564"/>
      <c r="EC111" s="1564"/>
      <c r="ED111" s="1564"/>
      <c r="EE111" s="1564"/>
      <c r="EF111" s="1564"/>
      <c r="EG111" s="1564"/>
      <c r="EH111" s="1564"/>
      <c r="EI111" s="1564"/>
      <c r="EJ111" s="1564"/>
      <c r="EK111" s="1564"/>
      <c r="EL111" s="1564"/>
      <c r="EM111" s="1564"/>
      <c r="EN111" s="1564"/>
      <c r="EO111" s="1564"/>
      <c r="EP111" s="1564"/>
      <c r="EQ111" s="1564"/>
      <c r="ER111" s="1564"/>
      <c r="ES111" s="1564"/>
      <c r="ET111" s="1564"/>
      <c r="EU111" s="1564"/>
      <c r="EV111" s="1564"/>
      <c r="EW111" s="1564"/>
      <c r="EX111" s="1564"/>
      <c r="EY111" s="1564"/>
      <c r="EZ111" s="1564"/>
      <c r="FA111" s="1564"/>
      <c r="FB111" s="1564"/>
      <c r="FC111" s="1564"/>
      <c r="FD111" s="1564"/>
      <c r="FE111" s="1564"/>
      <c r="FF111" s="1564"/>
      <c r="FG111" s="1564"/>
      <c r="FH111" s="1564"/>
      <c r="FI111" s="1564"/>
      <c r="FJ111" s="1564"/>
      <c r="FK111" s="1564"/>
      <c r="FL111" s="1564"/>
      <c r="FM111" s="1564"/>
      <c r="FN111" s="1564"/>
      <c r="FO111" s="1564"/>
      <c r="FP111" s="1564"/>
      <c r="FQ111" s="1564"/>
      <c r="FR111" s="1564"/>
      <c r="FS111" s="1564"/>
      <c r="FT111" s="1564"/>
      <c r="FU111" s="1564"/>
      <c r="FV111" s="1564"/>
      <c r="FW111" s="1564"/>
      <c r="FX111" s="1564"/>
      <c r="FY111" s="1564"/>
      <c r="FZ111" s="1564"/>
      <c r="GA111" s="1564"/>
      <c r="GB111" s="1564"/>
      <c r="GC111" s="1564"/>
      <c r="GD111" s="1564"/>
      <c r="GE111" s="1564"/>
      <c r="GF111" s="1564"/>
      <c r="GG111" s="1564"/>
      <c r="GH111" s="1564"/>
      <c r="GI111" s="1564"/>
      <c r="GJ111" s="1564"/>
      <c r="GK111" s="1564"/>
      <c r="GL111" s="1564"/>
      <c r="GM111" s="1564"/>
      <c r="GN111" s="1564"/>
      <c r="GO111" s="1564"/>
      <c r="GP111" s="1564"/>
      <c r="GQ111" s="1564"/>
      <c r="GR111" s="1564"/>
      <c r="GS111" s="1564"/>
      <c r="GT111" s="1564"/>
      <c r="GU111" s="1564"/>
      <c r="GV111" s="1564"/>
      <c r="GW111" s="1564"/>
      <c r="GX111" s="1564"/>
      <c r="GY111" s="1564"/>
      <c r="GZ111" s="1564"/>
      <c r="HA111" s="1564"/>
      <c r="HB111" s="1564"/>
      <c r="HC111" s="1564"/>
      <c r="HD111" s="1564"/>
      <c r="HE111" s="1564"/>
      <c r="HF111" s="1564"/>
      <c r="HG111" s="1564"/>
      <c r="HH111" s="1564"/>
      <c r="HI111" s="1564"/>
      <c r="HJ111" s="1564"/>
      <c r="HK111" s="1564"/>
      <c r="HL111" s="1564"/>
      <c r="HM111" s="1564"/>
      <c r="HN111" s="1564"/>
      <c r="HO111" s="1564"/>
      <c r="HP111" s="1564"/>
      <c r="HQ111" s="1564"/>
      <c r="HR111" s="1564"/>
      <c r="HS111" s="1564"/>
      <c r="HT111" s="1564"/>
      <c r="HU111" s="1564"/>
      <c r="HV111" s="1564"/>
      <c r="HW111" s="1564"/>
      <c r="HX111" s="1564"/>
      <c r="HY111" s="1564"/>
      <c r="HZ111" s="1564"/>
      <c r="IA111" s="1564"/>
      <c r="IB111" s="1564"/>
      <c r="IC111" s="1564"/>
      <c r="ID111" s="1564"/>
      <c r="IE111" s="1564"/>
      <c r="IF111" s="1564"/>
      <c r="IG111" s="1564"/>
      <c r="IH111" s="1564"/>
      <c r="II111" s="1564"/>
      <c r="IJ111" s="1564"/>
      <c r="IK111" s="1564"/>
      <c r="IL111" s="1564"/>
      <c r="IM111" s="1564"/>
      <c r="IN111" s="1564"/>
      <c r="IO111" s="1564"/>
      <c r="IP111" s="1564"/>
      <c r="IQ111" s="1564"/>
      <c r="IR111" s="1564"/>
      <c r="IS111" s="1564"/>
      <c r="IT111" s="1564"/>
      <c r="IU111" s="1564"/>
    </row>
    <row r="112" spans="1:255">
      <c r="A112" s="2175">
        <v>40</v>
      </c>
      <c r="B112" s="1546"/>
      <c r="C112" s="1546"/>
      <c r="D112" s="1546"/>
      <c r="E112" s="1900"/>
      <c r="F112" s="1545"/>
      <c r="G112" s="1546"/>
      <c r="H112" s="1546"/>
      <c r="I112" s="1546"/>
      <c r="J112" s="1546"/>
      <c r="K112" s="1873"/>
      <c r="L112" s="1873"/>
      <c r="M112" s="1911">
        <v>40</v>
      </c>
      <c r="N112" s="1545"/>
      <c r="O112" s="1873"/>
      <c r="P112" s="1873"/>
      <c r="Q112" s="1873"/>
      <c r="R112" s="1873">
        <f t="shared" si="1"/>
        <v>0</v>
      </c>
      <c r="S112" s="1911">
        <v>40</v>
      </c>
      <c r="T112" s="1564"/>
      <c r="U112" s="1564"/>
      <c r="V112" s="1564"/>
      <c r="W112" s="1564"/>
      <c r="X112" s="1564"/>
      <c r="Y112" s="1564"/>
      <c r="Z112" s="1564"/>
      <c r="AA112" s="1564"/>
      <c r="AB112" s="1564"/>
      <c r="AC112" s="1564"/>
      <c r="AD112" s="1564"/>
      <c r="AE112" s="1564"/>
      <c r="AF112" s="1564"/>
      <c r="AG112" s="1564"/>
      <c r="AH112" s="1564"/>
      <c r="AI112" s="1564"/>
      <c r="AJ112" s="1564"/>
      <c r="AK112" s="1564"/>
      <c r="AL112" s="1564"/>
      <c r="AM112" s="1564"/>
      <c r="AN112" s="1564"/>
      <c r="AO112" s="1564"/>
      <c r="AP112" s="1564"/>
      <c r="AQ112" s="1564"/>
      <c r="AR112" s="1564"/>
      <c r="AS112" s="1564"/>
      <c r="AT112" s="1564"/>
      <c r="AU112" s="1564"/>
      <c r="AV112" s="1564"/>
      <c r="AW112" s="1564"/>
      <c r="AX112" s="1564"/>
      <c r="AY112" s="1564"/>
      <c r="AZ112" s="1564"/>
      <c r="BA112" s="1564"/>
      <c r="BB112" s="1564"/>
      <c r="BC112" s="1564"/>
      <c r="BD112" s="1564"/>
      <c r="BE112" s="1564"/>
      <c r="BF112" s="1564"/>
      <c r="BG112" s="1564"/>
      <c r="BH112" s="1564"/>
      <c r="BI112" s="1564"/>
      <c r="BJ112" s="1564"/>
      <c r="BK112" s="1564"/>
      <c r="BL112" s="1564"/>
      <c r="BM112" s="1564"/>
      <c r="BN112" s="1564"/>
      <c r="BO112" s="1564"/>
      <c r="BP112" s="1564"/>
      <c r="BQ112" s="1564"/>
      <c r="BR112" s="1564"/>
      <c r="BS112" s="1564"/>
      <c r="BT112" s="1564"/>
      <c r="BU112" s="1564"/>
      <c r="BV112" s="1564"/>
      <c r="BW112" s="1564"/>
      <c r="BX112" s="1564"/>
      <c r="BY112" s="1564"/>
      <c r="BZ112" s="1564"/>
      <c r="CA112" s="1564"/>
      <c r="CB112" s="1564"/>
      <c r="CC112" s="1564"/>
      <c r="CD112" s="1564"/>
      <c r="CE112" s="1564"/>
      <c r="CF112" s="1564"/>
      <c r="CG112" s="1564"/>
      <c r="CH112" s="1564"/>
      <c r="CI112" s="1564"/>
      <c r="CJ112" s="1564"/>
      <c r="CK112" s="1564"/>
      <c r="CL112" s="1564"/>
      <c r="CM112" s="1564"/>
      <c r="CN112" s="1564"/>
      <c r="CO112" s="1564"/>
      <c r="CP112" s="1564"/>
      <c r="CQ112" s="1564"/>
      <c r="CR112" s="1564"/>
      <c r="CS112" s="1564"/>
      <c r="CT112" s="1564"/>
      <c r="CU112" s="1564"/>
      <c r="CV112" s="1564"/>
      <c r="CW112" s="1564"/>
      <c r="CX112" s="1564"/>
      <c r="CY112" s="1564"/>
      <c r="CZ112" s="1564"/>
      <c r="DA112" s="1564"/>
      <c r="DB112" s="1564"/>
      <c r="DC112" s="1564"/>
      <c r="DD112" s="1564"/>
      <c r="DE112" s="1564"/>
      <c r="DF112" s="1564"/>
      <c r="DG112" s="1564"/>
      <c r="DH112" s="1564"/>
      <c r="DI112" s="1564"/>
      <c r="DJ112" s="1564"/>
      <c r="DK112" s="1564"/>
      <c r="DL112" s="1564"/>
      <c r="DM112" s="1564"/>
      <c r="DN112" s="1564"/>
      <c r="DO112" s="1564"/>
      <c r="DP112" s="1564"/>
      <c r="DQ112" s="1564"/>
      <c r="DR112" s="1564"/>
      <c r="DS112" s="1564"/>
      <c r="DT112" s="1564"/>
      <c r="DU112" s="1564"/>
      <c r="DV112" s="1564"/>
      <c r="DW112" s="1564"/>
      <c r="DX112" s="1564"/>
      <c r="DY112" s="1564"/>
      <c r="DZ112" s="1564"/>
      <c r="EA112" s="1564"/>
      <c r="EB112" s="1564"/>
      <c r="EC112" s="1564"/>
      <c r="ED112" s="1564"/>
      <c r="EE112" s="1564"/>
      <c r="EF112" s="1564"/>
      <c r="EG112" s="1564"/>
      <c r="EH112" s="1564"/>
      <c r="EI112" s="1564"/>
      <c r="EJ112" s="1564"/>
      <c r="EK112" s="1564"/>
      <c r="EL112" s="1564"/>
      <c r="EM112" s="1564"/>
      <c r="EN112" s="1564"/>
      <c r="EO112" s="1564"/>
      <c r="EP112" s="1564"/>
      <c r="EQ112" s="1564"/>
      <c r="ER112" s="1564"/>
      <c r="ES112" s="1564"/>
      <c r="ET112" s="1564"/>
      <c r="EU112" s="1564"/>
      <c r="EV112" s="1564"/>
      <c r="EW112" s="1564"/>
      <c r="EX112" s="1564"/>
      <c r="EY112" s="1564"/>
      <c r="EZ112" s="1564"/>
      <c r="FA112" s="1564"/>
      <c r="FB112" s="1564"/>
      <c r="FC112" s="1564"/>
      <c r="FD112" s="1564"/>
      <c r="FE112" s="1564"/>
      <c r="FF112" s="1564"/>
      <c r="FG112" s="1564"/>
      <c r="FH112" s="1564"/>
      <c r="FI112" s="1564"/>
      <c r="FJ112" s="1564"/>
      <c r="FK112" s="1564"/>
      <c r="FL112" s="1564"/>
      <c r="FM112" s="1564"/>
      <c r="FN112" s="1564"/>
      <c r="FO112" s="1564"/>
      <c r="FP112" s="1564"/>
      <c r="FQ112" s="1564"/>
      <c r="FR112" s="1564"/>
      <c r="FS112" s="1564"/>
      <c r="FT112" s="1564"/>
      <c r="FU112" s="1564"/>
      <c r="FV112" s="1564"/>
      <c r="FW112" s="1564"/>
      <c r="FX112" s="1564"/>
      <c r="FY112" s="1564"/>
      <c r="FZ112" s="1564"/>
      <c r="GA112" s="1564"/>
      <c r="GB112" s="1564"/>
      <c r="GC112" s="1564"/>
      <c r="GD112" s="1564"/>
      <c r="GE112" s="1564"/>
      <c r="GF112" s="1564"/>
      <c r="GG112" s="1564"/>
      <c r="GH112" s="1564"/>
      <c r="GI112" s="1564"/>
      <c r="GJ112" s="1564"/>
      <c r="GK112" s="1564"/>
      <c r="GL112" s="1564"/>
      <c r="GM112" s="1564"/>
      <c r="GN112" s="1564"/>
      <c r="GO112" s="1564"/>
      <c r="GP112" s="1564"/>
      <c r="GQ112" s="1564"/>
      <c r="GR112" s="1564"/>
      <c r="GS112" s="1564"/>
      <c r="GT112" s="1564"/>
      <c r="GU112" s="1564"/>
      <c r="GV112" s="1564"/>
      <c r="GW112" s="1564"/>
      <c r="GX112" s="1564"/>
      <c r="GY112" s="1564"/>
      <c r="GZ112" s="1564"/>
      <c r="HA112" s="1564"/>
      <c r="HB112" s="1564"/>
      <c r="HC112" s="1564"/>
      <c r="HD112" s="1564"/>
      <c r="HE112" s="1564"/>
      <c r="HF112" s="1564"/>
      <c r="HG112" s="1564"/>
      <c r="HH112" s="1564"/>
      <c r="HI112" s="1564"/>
      <c r="HJ112" s="1564"/>
      <c r="HK112" s="1564"/>
      <c r="HL112" s="1564"/>
      <c r="HM112" s="1564"/>
      <c r="HN112" s="1564"/>
      <c r="HO112" s="1564"/>
      <c r="HP112" s="1564"/>
      <c r="HQ112" s="1564"/>
      <c r="HR112" s="1564"/>
      <c r="HS112" s="1564"/>
      <c r="HT112" s="1564"/>
      <c r="HU112" s="1564"/>
      <c r="HV112" s="1564"/>
      <c r="HW112" s="1564"/>
      <c r="HX112" s="1564"/>
      <c r="HY112" s="1564"/>
      <c r="HZ112" s="1564"/>
      <c r="IA112" s="1564"/>
      <c r="IB112" s="1564"/>
      <c r="IC112" s="1564"/>
      <c r="ID112" s="1564"/>
      <c r="IE112" s="1564"/>
      <c r="IF112" s="1564"/>
      <c r="IG112" s="1564"/>
      <c r="IH112" s="1564"/>
      <c r="II112" s="1564"/>
      <c r="IJ112" s="1564"/>
      <c r="IK112" s="1564"/>
      <c r="IL112" s="1564"/>
      <c r="IM112" s="1564"/>
      <c r="IN112" s="1564"/>
      <c r="IO112" s="1564"/>
      <c r="IP112" s="1564"/>
      <c r="IQ112" s="1564"/>
      <c r="IR112" s="1564"/>
      <c r="IS112" s="1564"/>
      <c r="IT112" s="1564"/>
      <c r="IU112" s="1564"/>
    </row>
    <row r="113" spans="1:255">
      <c r="A113" s="2175">
        <v>41</v>
      </c>
      <c r="B113" s="1546"/>
      <c r="C113" s="1546"/>
      <c r="D113" s="1546"/>
      <c r="E113" s="1900"/>
      <c r="F113" s="1545"/>
      <c r="G113" s="1546"/>
      <c r="H113" s="1546"/>
      <c r="I113" s="1546"/>
      <c r="J113" s="1546"/>
      <c r="K113" s="1873"/>
      <c r="L113" s="1873"/>
      <c r="M113" s="1911">
        <v>41</v>
      </c>
      <c r="N113" s="1545"/>
      <c r="O113" s="1873"/>
      <c r="P113" s="1873"/>
      <c r="Q113" s="1873"/>
      <c r="R113" s="1873">
        <f t="shared" si="1"/>
        <v>0</v>
      </c>
      <c r="S113" s="1911">
        <v>41</v>
      </c>
      <c r="T113" s="1564"/>
      <c r="U113" s="1564"/>
      <c r="V113" s="1564"/>
      <c r="W113" s="1564"/>
      <c r="X113" s="1564"/>
      <c r="Y113" s="1564"/>
      <c r="Z113" s="1564"/>
      <c r="AA113" s="1564"/>
      <c r="AB113" s="1564"/>
      <c r="AC113" s="1564"/>
      <c r="AD113" s="1564"/>
      <c r="AE113" s="1564"/>
      <c r="AF113" s="1564"/>
      <c r="AG113" s="1564"/>
      <c r="AH113" s="1564"/>
      <c r="AI113" s="1564"/>
      <c r="AJ113" s="1564"/>
      <c r="AK113" s="1564"/>
      <c r="AL113" s="1564"/>
      <c r="AM113" s="1564"/>
      <c r="AN113" s="1564"/>
      <c r="AO113" s="1564"/>
      <c r="AP113" s="1564"/>
      <c r="AQ113" s="1564"/>
      <c r="AR113" s="1564"/>
      <c r="AS113" s="1564"/>
      <c r="AT113" s="1564"/>
      <c r="AU113" s="1564"/>
      <c r="AV113" s="1564"/>
      <c r="AW113" s="1564"/>
      <c r="AX113" s="1564"/>
      <c r="AY113" s="1564"/>
      <c r="AZ113" s="1564"/>
      <c r="BA113" s="1564"/>
      <c r="BB113" s="1564"/>
      <c r="BC113" s="1564"/>
      <c r="BD113" s="1564"/>
      <c r="BE113" s="1564"/>
      <c r="BF113" s="1564"/>
      <c r="BG113" s="1564"/>
      <c r="BH113" s="1564"/>
      <c r="BI113" s="1564"/>
      <c r="BJ113" s="1564"/>
      <c r="BK113" s="1564"/>
      <c r="BL113" s="1564"/>
      <c r="BM113" s="1564"/>
      <c r="BN113" s="1564"/>
      <c r="BO113" s="1564"/>
      <c r="BP113" s="1564"/>
      <c r="BQ113" s="1564"/>
      <c r="BR113" s="1564"/>
      <c r="BS113" s="1564"/>
      <c r="BT113" s="1564"/>
      <c r="BU113" s="1564"/>
      <c r="BV113" s="1564"/>
      <c r="BW113" s="1564"/>
      <c r="BX113" s="1564"/>
      <c r="BY113" s="1564"/>
      <c r="BZ113" s="1564"/>
      <c r="CA113" s="1564"/>
      <c r="CB113" s="1564"/>
      <c r="CC113" s="1564"/>
      <c r="CD113" s="1564"/>
      <c r="CE113" s="1564"/>
      <c r="CF113" s="1564"/>
      <c r="CG113" s="1564"/>
      <c r="CH113" s="1564"/>
      <c r="CI113" s="1564"/>
      <c r="CJ113" s="1564"/>
      <c r="CK113" s="1564"/>
      <c r="CL113" s="1564"/>
      <c r="CM113" s="1564"/>
      <c r="CN113" s="1564"/>
      <c r="CO113" s="1564"/>
      <c r="CP113" s="1564"/>
      <c r="CQ113" s="1564"/>
      <c r="CR113" s="1564"/>
      <c r="CS113" s="1564"/>
      <c r="CT113" s="1564"/>
      <c r="CU113" s="1564"/>
      <c r="CV113" s="1564"/>
      <c r="CW113" s="1564"/>
      <c r="CX113" s="1564"/>
      <c r="CY113" s="1564"/>
      <c r="CZ113" s="1564"/>
      <c r="DA113" s="1564"/>
      <c r="DB113" s="1564"/>
      <c r="DC113" s="1564"/>
      <c r="DD113" s="1564"/>
      <c r="DE113" s="1564"/>
      <c r="DF113" s="1564"/>
      <c r="DG113" s="1564"/>
      <c r="DH113" s="1564"/>
      <c r="DI113" s="1564"/>
      <c r="DJ113" s="1564"/>
      <c r="DK113" s="1564"/>
      <c r="DL113" s="1564"/>
      <c r="DM113" s="1564"/>
      <c r="DN113" s="1564"/>
      <c r="DO113" s="1564"/>
      <c r="DP113" s="1564"/>
      <c r="DQ113" s="1564"/>
      <c r="DR113" s="1564"/>
      <c r="DS113" s="1564"/>
      <c r="DT113" s="1564"/>
      <c r="DU113" s="1564"/>
      <c r="DV113" s="1564"/>
      <c r="DW113" s="1564"/>
      <c r="DX113" s="1564"/>
      <c r="DY113" s="1564"/>
      <c r="DZ113" s="1564"/>
      <c r="EA113" s="1564"/>
      <c r="EB113" s="1564"/>
      <c r="EC113" s="1564"/>
      <c r="ED113" s="1564"/>
      <c r="EE113" s="1564"/>
      <c r="EF113" s="1564"/>
      <c r="EG113" s="1564"/>
      <c r="EH113" s="1564"/>
      <c r="EI113" s="1564"/>
      <c r="EJ113" s="1564"/>
      <c r="EK113" s="1564"/>
      <c r="EL113" s="1564"/>
      <c r="EM113" s="1564"/>
      <c r="EN113" s="1564"/>
      <c r="EO113" s="1564"/>
      <c r="EP113" s="1564"/>
      <c r="EQ113" s="1564"/>
      <c r="ER113" s="1564"/>
      <c r="ES113" s="1564"/>
      <c r="ET113" s="1564"/>
      <c r="EU113" s="1564"/>
      <c r="EV113" s="1564"/>
      <c r="EW113" s="1564"/>
      <c r="EX113" s="1564"/>
      <c r="EY113" s="1564"/>
      <c r="EZ113" s="1564"/>
      <c r="FA113" s="1564"/>
      <c r="FB113" s="1564"/>
      <c r="FC113" s="1564"/>
      <c r="FD113" s="1564"/>
      <c r="FE113" s="1564"/>
      <c r="FF113" s="1564"/>
      <c r="FG113" s="1564"/>
      <c r="FH113" s="1564"/>
      <c r="FI113" s="1564"/>
      <c r="FJ113" s="1564"/>
      <c r="FK113" s="1564"/>
      <c r="FL113" s="1564"/>
      <c r="FM113" s="1564"/>
      <c r="FN113" s="1564"/>
      <c r="FO113" s="1564"/>
      <c r="FP113" s="1564"/>
      <c r="FQ113" s="1564"/>
      <c r="FR113" s="1564"/>
      <c r="FS113" s="1564"/>
      <c r="FT113" s="1564"/>
      <c r="FU113" s="1564"/>
      <c r="FV113" s="1564"/>
      <c r="FW113" s="1564"/>
      <c r="FX113" s="1564"/>
      <c r="FY113" s="1564"/>
      <c r="FZ113" s="1564"/>
      <c r="GA113" s="1564"/>
      <c r="GB113" s="1564"/>
      <c r="GC113" s="1564"/>
      <c r="GD113" s="1564"/>
      <c r="GE113" s="1564"/>
      <c r="GF113" s="1564"/>
      <c r="GG113" s="1564"/>
      <c r="GH113" s="1564"/>
      <c r="GI113" s="1564"/>
      <c r="GJ113" s="1564"/>
      <c r="GK113" s="1564"/>
      <c r="GL113" s="1564"/>
      <c r="GM113" s="1564"/>
      <c r="GN113" s="1564"/>
      <c r="GO113" s="1564"/>
      <c r="GP113" s="1564"/>
      <c r="GQ113" s="1564"/>
      <c r="GR113" s="1564"/>
      <c r="GS113" s="1564"/>
      <c r="GT113" s="1564"/>
      <c r="GU113" s="1564"/>
      <c r="GV113" s="1564"/>
      <c r="GW113" s="1564"/>
      <c r="GX113" s="1564"/>
      <c r="GY113" s="1564"/>
      <c r="GZ113" s="1564"/>
      <c r="HA113" s="1564"/>
      <c r="HB113" s="1564"/>
      <c r="HC113" s="1564"/>
      <c r="HD113" s="1564"/>
      <c r="HE113" s="1564"/>
      <c r="HF113" s="1564"/>
      <c r="HG113" s="1564"/>
      <c r="HH113" s="1564"/>
      <c r="HI113" s="1564"/>
      <c r="HJ113" s="1564"/>
      <c r="HK113" s="1564"/>
      <c r="HL113" s="1564"/>
      <c r="HM113" s="1564"/>
      <c r="HN113" s="1564"/>
      <c r="HO113" s="1564"/>
      <c r="HP113" s="1564"/>
      <c r="HQ113" s="1564"/>
      <c r="HR113" s="1564"/>
      <c r="HS113" s="1564"/>
      <c r="HT113" s="1564"/>
      <c r="HU113" s="1564"/>
      <c r="HV113" s="1564"/>
      <c r="HW113" s="1564"/>
      <c r="HX113" s="1564"/>
      <c r="HY113" s="1564"/>
      <c r="HZ113" s="1564"/>
      <c r="IA113" s="1564"/>
      <c r="IB113" s="1564"/>
      <c r="IC113" s="1564"/>
      <c r="ID113" s="1564"/>
      <c r="IE113" s="1564"/>
      <c r="IF113" s="1564"/>
      <c r="IG113" s="1564"/>
      <c r="IH113" s="1564"/>
      <c r="II113" s="1564"/>
      <c r="IJ113" s="1564"/>
      <c r="IK113" s="1564"/>
      <c r="IL113" s="1564"/>
      <c r="IM113" s="1564"/>
      <c r="IN113" s="1564"/>
      <c r="IO113" s="1564"/>
      <c r="IP113" s="1564"/>
      <c r="IQ113" s="1564"/>
      <c r="IR113" s="1564"/>
      <c r="IS113" s="1564"/>
      <c r="IT113" s="1564"/>
      <c r="IU113" s="1564"/>
    </row>
    <row r="114" spans="1:255">
      <c r="A114" s="2175">
        <v>42</v>
      </c>
      <c r="B114" s="1546"/>
      <c r="C114" s="1546"/>
      <c r="D114" s="1546"/>
      <c r="E114" s="1900"/>
      <c r="F114" s="1545"/>
      <c r="G114" s="1546"/>
      <c r="H114" s="1546"/>
      <c r="I114" s="1546"/>
      <c r="J114" s="1546"/>
      <c r="K114" s="1873"/>
      <c r="L114" s="1873"/>
      <c r="M114" s="1911">
        <v>42</v>
      </c>
      <c r="N114" s="1545"/>
      <c r="O114" s="1873"/>
      <c r="P114" s="1873"/>
      <c r="Q114" s="1873"/>
      <c r="R114" s="1873">
        <f t="shared" si="1"/>
        <v>0</v>
      </c>
      <c r="S114" s="1911">
        <v>42</v>
      </c>
      <c r="T114" s="1564"/>
      <c r="U114" s="1564"/>
      <c r="V114" s="1564"/>
      <c r="W114" s="1564"/>
      <c r="X114" s="1564"/>
      <c r="Y114" s="1564"/>
      <c r="Z114" s="1564"/>
      <c r="AA114" s="1564"/>
      <c r="AB114" s="1564"/>
      <c r="AC114" s="1564"/>
      <c r="AD114" s="1564"/>
      <c r="AE114" s="1564"/>
      <c r="AF114" s="1564"/>
      <c r="AG114" s="1564"/>
      <c r="AH114" s="1564"/>
      <c r="AI114" s="1564"/>
      <c r="AJ114" s="1564"/>
      <c r="AK114" s="1564"/>
      <c r="AL114" s="1564"/>
      <c r="AM114" s="1564"/>
      <c r="AN114" s="1564"/>
      <c r="AO114" s="1564"/>
      <c r="AP114" s="1564"/>
      <c r="AQ114" s="1564"/>
      <c r="AR114" s="1564"/>
      <c r="AS114" s="1564"/>
      <c r="AT114" s="1564"/>
      <c r="AU114" s="1564"/>
      <c r="AV114" s="1564"/>
      <c r="AW114" s="1564"/>
      <c r="AX114" s="1564"/>
      <c r="AY114" s="1564"/>
      <c r="AZ114" s="1564"/>
      <c r="BA114" s="1564"/>
      <c r="BB114" s="1564"/>
      <c r="BC114" s="1564"/>
      <c r="BD114" s="1564"/>
      <c r="BE114" s="1564"/>
      <c r="BF114" s="1564"/>
      <c r="BG114" s="1564"/>
      <c r="BH114" s="1564"/>
      <c r="BI114" s="1564"/>
      <c r="BJ114" s="1564"/>
      <c r="BK114" s="1564"/>
      <c r="BL114" s="1564"/>
      <c r="BM114" s="1564"/>
      <c r="BN114" s="1564"/>
      <c r="BO114" s="1564"/>
      <c r="BP114" s="1564"/>
      <c r="BQ114" s="1564"/>
      <c r="BR114" s="1564"/>
      <c r="BS114" s="1564"/>
      <c r="BT114" s="1564"/>
      <c r="BU114" s="1564"/>
      <c r="BV114" s="1564"/>
      <c r="BW114" s="1564"/>
      <c r="BX114" s="1564"/>
      <c r="BY114" s="1564"/>
      <c r="BZ114" s="1564"/>
      <c r="CA114" s="1564"/>
      <c r="CB114" s="1564"/>
      <c r="CC114" s="1564"/>
      <c r="CD114" s="1564"/>
      <c r="CE114" s="1564"/>
      <c r="CF114" s="1564"/>
      <c r="CG114" s="1564"/>
      <c r="CH114" s="1564"/>
      <c r="CI114" s="1564"/>
      <c r="CJ114" s="1564"/>
      <c r="CK114" s="1564"/>
      <c r="CL114" s="1564"/>
      <c r="CM114" s="1564"/>
      <c r="CN114" s="1564"/>
      <c r="CO114" s="1564"/>
      <c r="CP114" s="1564"/>
      <c r="CQ114" s="1564"/>
      <c r="CR114" s="1564"/>
      <c r="CS114" s="1564"/>
      <c r="CT114" s="1564"/>
      <c r="CU114" s="1564"/>
      <c r="CV114" s="1564"/>
      <c r="CW114" s="1564"/>
      <c r="CX114" s="1564"/>
      <c r="CY114" s="1564"/>
      <c r="CZ114" s="1564"/>
      <c r="DA114" s="1564"/>
      <c r="DB114" s="1564"/>
      <c r="DC114" s="1564"/>
      <c r="DD114" s="1564"/>
      <c r="DE114" s="1564"/>
      <c r="DF114" s="1564"/>
      <c r="DG114" s="1564"/>
      <c r="DH114" s="1564"/>
      <c r="DI114" s="1564"/>
      <c r="DJ114" s="1564"/>
      <c r="DK114" s="1564"/>
      <c r="DL114" s="1564"/>
      <c r="DM114" s="1564"/>
      <c r="DN114" s="1564"/>
      <c r="DO114" s="1564"/>
      <c r="DP114" s="1564"/>
      <c r="DQ114" s="1564"/>
      <c r="DR114" s="1564"/>
      <c r="DS114" s="1564"/>
      <c r="DT114" s="1564"/>
      <c r="DU114" s="1564"/>
      <c r="DV114" s="1564"/>
      <c r="DW114" s="1564"/>
      <c r="DX114" s="1564"/>
      <c r="DY114" s="1564"/>
      <c r="DZ114" s="1564"/>
      <c r="EA114" s="1564"/>
      <c r="EB114" s="1564"/>
      <c r="EC114" s="1564"/>
      <c r="ED114" s="1564"/>
      <c r="EE114" s="1564"/>
      <c r="EF114" s="1564"/>
      <c r="EG114" s="1564"/>
      <c r="EH114" s="1564"/>
      <c r="EI114" s="1564"/>
      <c r="EJ114" s="1564"/>
      <c r="EK114" s="1564"/>
      <c r="EL114" s="1564"/>
      <c r="EM114" s="1564"/>
      <c r="EN114" s="1564"/>
      <c r="EO114" s="1564"/>
      <c r="EP114" s="1564"/>
      <c r="EQ114" s="1564"/>
      <c r="ER114" s="1564"/>
      <c r="ES114" s="1564"/>
      <c r="ET114" s="1564"/>
      <c r="EU114" s="1564"/>
      <c r="EV114" s="1564"/>
      <c r="EW114" s="1564"/>
      <c r="EX114" s="1564"/>
      <c r="EY114" s="1564"/>
      <c r="EZ114" s="1564"/>
      <c r="FA114" s="1564"/>
      <c r="FB114" s="1564"/>
      <c r="FC114" s="1564"/>
      <c r="FD114" s="1564"/>
      <c r="FE114" s="1564"/>
      <c r="FF114" s="1564"/>
      <c r="FG114" s="1564"/>
      <c r="FH114" s="1564"/>
      <c r="FI114" s="1564"/>
      <c r="FJ114" s="1564"/>
      <c r="FK114" s="1564"/>
      <c r="FL114" s="1564"/>
      <c r="FM114" s="1564"/>
      <c r="FN114" s="1564"/>
      <c r="FO114" s="1564"/>
      <c r="FP114" s="1564"/>
      <c r="FQ114" s="1564"/>
      <c r="FR114" s="1564"/>
      <c r="FS114" s="1564"/>
      <c r="FT114" s="1564"/>
      <c r="FU114" s="1564"/>
      <c r="FV114" s="1564"/>
      <c r="FW114" s="1564"/>
      <c r="FX114" s="1564"/>
      <c r="FY114" s="1564"/>
      <c r="FZ114" s="1564"/>
      <c r="GA114" s="1564"/>
      <c r="GB114" s="1564"/>
      <c r="GC114" s="1564"/>
      <c r="GD114" s="1564"/>
      <c r="GE114" s="1564"/>
      <c r="GF114" s="1564"/>
      <c r="GG114" s="1564"/>
      <c r="GH114" s="1564"/>
      <c r="GI114" s="1564"/>
      <c r="GJ114" s="1564"/>
      <c r="GK114" s="1564"/>
      <c r="GL114" s="1564"/>
      <c r="GM114" s="1564"/>
      <c r="GN114" s="1564"/>
      <c r="GO114" s="1564"/>
      <c r="GP114" s="1564"/>
      <c r="GQ114" s="1564"/>
      <c r="GR114" s="1564"/>
      <c r="GS114" s="1564"/>
      <c r="GT114" s="1564"/>
      <c r="GU114" s="1564"/>
      <c r="GV114" s="1564"/>
      <c r="GW114" s="1564"/>
      <c r="GX114" s="1564"/>
      <c r="GY114" s="1564"/>
      <c r="GZ114" s="1564"/>
      <c r="HA114" s="1564"/>
      <c r="HB114" s="1564"/>
      <c r="HC114" s="1564"/>
      <c r="HD114" s="1564"/>
      <c r="HE114" s="1564"/>
      <c r="HF114" s="1564"/>
      <c r="HG114" s="1564"/>
      <c r="HH114" s="1564"/>
      <c r="HI114" s="1564"/>
      <c r="HJ114" s="1564"/>
      <c r="HK114" s="1564"/>
      <c r="HL114" s="1564"/>
      <c r="HM114" s="1564"/>
      <c r="HN114" s="1564"/>
      <c r="HO114" s="1564"/>
      <c r="HP114" s="1564"/>
      <c r="HQ114" s="1564"/>
      <c r="HR114" s="1564"/>
      <c r="HS114" s="1564"/>
      <c r="HT114" s="1564"/>
      <c r="HU114" s="1564"/>
      <c r="HV114" s="1564"/>
      <c r="HW114" s="1564"/>
      <c r="HX114" s="1564"/>
      <c r="HY114" s="1564"/>
      <c r="HZ114" s="1564"/>
      <c r="IA114" s="1564"/>
      <c r="IB114" s="1564"/>
      <c r="IC114" s="1564"/>
      <c r="ID114" s="1564"/>
      <c r="IE114" s="1564"/>
      <c r="IF114" s="1564"/>
      <c r="IG114" s="1564"/>
      <c r="IH114" s="1564"/>
      <c r="II114" s="1564"/>
      <c r="IJ114" s="1564"/>
      <c r="IK114" s="1564"/>
      <c r="IL114" s="1564"/>
      <c r="IM114" s="1564"/>
      <c r="IN114" s="1564"/>
      <c r="IO114" s="1564"/>
      <c r="IP114" s="1564"/>
      <c r="IQ114" s="1564"/>
      <c r="IR114" s="1564"/>
      <c r="IS114" s="1564"/>
      <c r="IT114" s="1564"/>
      <c r="IU114" s="1564"/>
    </row>
    <row r="115" spans="1:255">
      <c r="A115" s="2175">
        <v>43</v>
      </c>
      <c r="B115" s="1546"/>
      <c r="C115" s="1546"/>
      <c r="D115" s="1546"/>
      <c r="E115" s="1900"/>
      <c r="F115" s="1545"/>
      <c r="G115" s="1546"/>
      <c r="H115" s="1546"/>
      <c r="I115" s="1546"/>
      <c r="J115" s="1546"/>
      <c r="K115" s="1873"/>
      <c r="L115" s="1873"/>
      <c r="M115" s="1911">
        <v>43</v>
      </c>
      <c r="N115" s="1545"/>
      <c r="O115" s="1873"/>
      <c r="P115" s="1873"/>
      <c r="Q115" s="1873"/>
      <c r="R115" s="1873">
        <f t="shared" si="1"/>
        <v>0</v>
      </c>
      <c r="S115" s="1911">
        <v>43</v>
      </c>
      <c r="T115" s="1564"/>
      <c r="U115" s="1564"/>
      <c r="V115" s="1564"/>
      <c r="W115" s="1564"/>
      <c r="X115" s="1564"/>
      <c r="Y115" s="1564"/>
      <c r="Z115" s="1564"/>
      <c r="AA115" s="1564"/>
      <c r="AB115" s="1564"/>
      <c r="AC115" s="1564"/>
      <c r="AD115" s="1564"/>
      <c r="AE115" s="1564"/>
      <c r="AF115" s="1564"/>
      <c r="AG115" s="1564"/>
      <c r="AH115" s="1564"/>
      <c r="AI115" s="1564"/>
      <c r="AJ115" s="1564"/>
      <c r="AK115" s="1564"/>
      <c r="AL115" s="1564"/>
      <c r="AM115" s="1564"/>
      <c r="AN115" s="1564"/>
      <c r="AO115" s="1564"/>
      <c r="AP115" s="1564"/>
      <c r="AQ115" s="1564"/>
      <c r="AR115" s="1564"/>
      <c r="AS115" s="1564"/>
      <c r="AT115" s="1564"/>
      <c r="AU115" s="1564"/>
      <c r="AV115" s="1564"/>
      <c r="AW115" s="1564"/>
      <c r="AX115" s="1564"/>
      <c r="AY115" s="1564"/>
      <c r="AZ115" s="1564"/>
      <c r="BA115" s="1564"/>
      <c r="BB115" s="1564"/>
      <c r="BC115" s="1564"/>
      <c r="BD115" s="1564"/>
      <c r="BE115" s="1564"/>
      <c r="BF115" s="1564"/>
      <c r="BG115" s="1564"/>
      <c r="BH115" s="1564"/>
      <c r="BI115" s="1564"/>
      <c r="BJ115" s="1564"/>
      <c r="BK115" s="1564"/>
      <c r="BL115" s="1564"/>
      <c r="BM115" s="1564"/>
      <c r="BN115" s="1564"/>
      <c r="BO115" s="1564"/>
      <c r="BP115" s="1564"/>
      <c r="BQ115" s="1564"/>
      <c r="BR115" s="1564"/>
      <c r="BS115" s="1564"/>
      <c r="BT115" s="1564"/>
      <c r="BU115" s="1564"/>
      <c r="BV115" s="1564"/>
      <c r="BW115" s="1564"/>
      <c r="BX115" s="1564"/>
      <c r="BY115" s="1564"/>
      <c r="BZ115" s="1564"/>
      <c r="CA115" s="1564"/>
      <c r="CB115" s="1564"/>
      <c r="CC115" s="1564"/>
      <c r="CD115" s="1564"/>
      <c r="CE115" s="1564"/>
      <c r="CF115" s="1564"/>
      <c r="CG115" s="1564"/>
      <c r="CH115" s="1564"/>
      <c r="CI115" s="1564"/>
      <c r="CJ115" s="1564"/>
      <c r="CK115" s="1564"/>
      <c r="CL115" s="1564"/>
      <c r="CM115" s="1564"/>
      <c r="CN115" s="1564"/>
      <c r="CO115" s="1564"/>
      <c r="CP115" s="1564"/>
      <c r="CQ115" s="1564"/>
      <c r="CR115" s="1564"/>
      <c r="CS115" s="1564"/>
      <c r="CT115" s="1564"/>
      <c r="CU115" s="1564"/>
      <c r="CV115" s="1564"/>
      <c r="CW115" s="1564"/>
      <c r="CX115" s="1564"/>
      <c r="CY115" s="1564"/>
      <c r="CZ115" s="1564"/>
      <c r="DA115" s="1564"/>
      <c r="DB115" s="1564"/>
      <c r="DC115" s="1564"/>
      <c r="DD115" s="1564"/>
      <c r="DE115" s="1564"/>
      <c r="DF115" s="1564"/>
      <c r="DG115" s="1564"/>
      <c r="DH115" s="1564"/>
      <c r="DI115" s="1564"/>
      <c r="DJ115" s="1564"/>
      <c r="DK115" s="1564"/>
      <c r="DL115" s="1564"/>
      <c r="DM115" s="1564"/>
      <c r="DN115" s="1564"/>
      <c r="DO115" s="1564"/>
      <c r="DP115" s="1564"/>
      <c r="DQ115" s="1564"/>
      <c r="DR115" s="1564"/>
      <c r="DS115" s="1564"/>
      <c r="DT115" s="1564"/>
      <c r="DU115" s="1564"/>
      <c r="DV115" s="1564"/>
      <c r="DW115" s="1564"/>
      <c r="DX115" s="1564"/>
      <c r="DY115" s="1564"/>
      <c r="DZ115" s="1564"/>
      <c r="EA115" s="1564"/>
      <c r="EB115" s="1564"/>
      <c r="EC115" s="1564"/>
      <c r="ED115" s="1564"/>
      <c r="EE115" s="1564"/>
      <c r="EF115" s="1564"/>
      <c r="EG115" s="1564"/>
      <c r="EH115" s="1564"/>
      <c r="EI115" s="1564"/>
      <c r="EJ115" s="1564"/>
      <c r="EK115" s="1564"/>
      <c r="EL115" s="1564"/>
      <c r="EM115" s="1564"/>
      <c r="EN115" s="1564"/>
      <c r="EO115" s="1564"/>
      <c r="EP115" s="1564"/>
      <c r="EQ115" s="1564"/>
      <c r="ER115" s="1564"/>
      <c r="ES115" s="1564"/>
      <c r="ET115" s="1564"/>
      <c r="EU115" s="1564"/>
      <c r="EV115" s="1564"/>
      <c r="EW115" s="1564"/>
      <c r="EX115" s="1564"/>
      <c r="EY115" s="1564"/>
      <c r="EZ115" s="1564"/>
      <c r="FA115" s="1564"/>
      <c r="FB115" s="1564"/>
      <c r="FC115" s="1564"/>
      <c r="FD115" s="1564"/>
      <c r="FE115" s="1564"/>
      <c r="FF115" s="1564"/>
      <c r="FG115" s="1564"/>
      <c r="FH115" s="1564"/>
      <c r="FI115" s="1564"/>
      <c r="FJ115" s="1564"/>
      <c r="FK115" s="1564"/>
      <c r="FL115" s="1564"/>
      <c r="FM115" s="1564"/>
      <c r="FN115" s="1564"/>
      <c r="FO115" s="1564"/>
      <c r="FP115" s="1564"/>
      <c r="FQ115" s="1564"/>
      <c r="FR115" s="1564"/>
      <c r="FS115" s="1564"/>
      <c r="FT115" s="1564"/>
      <c r="FU115" s="1564"/>
      <c r="FV115" s="1564"/>
      <c r="FW115" s="1564"/>
      <c r="FX115" s="1564"/>
      <c r="FY115" s="1564"/>
      <c r="FZ115" s="1564"/>
      <c r="GA115" s="1564"/>
      <c r="GB115" s="1564"/>
      <c r="GC115" s="1564"/>
      <c r="GD115" s="1564"/>
      <c r="GE115" s="1564"/>
      <c r="GF115" s="1564"/>
      <c r="GG115" s="1564"/>
      <c r="GH115" s="1564"/>
      <c r="GI115" s="1564"/>
      <c r="GJ115" s="1564"/>
      <c r="GK115" s="1564"/>
      <c r="GL115" s="1564"/>
      <c r="GM115" s="1564"/>
      <c r="GN115" s="1564"/>
      <c r="GO115" s="1564"/>
      <c r="GP115" s="1564"/>
      <c r="GQ115" s="1564"/>
      <c r="GR115" s="1564"/>
      <c r="GS115" s="1564"/>
      <c r="GT115" s="1564"/>
      <c r="GU115" s="1564"/>
      <c r="GV115" s="1564"/>
      <c r="GW115" s="1564"/>
      <c r="GX115" s="1564"/>
      <c r="GY115" s="1564"/>
      <c r="GZ115" s="1564"/>
      <c r="HA115" s="1564"/>
      <c r="HB115" s="1564"/>
      <c r="HC115" s="1564"/>
      <c r="HD115" s="1564"/>
      <c r="HE115" s="1564"/>
      <c r="HF115" s="1564"/>
      <c r="HG115" s="1564"/>
      <c r="HH115" s="1564"/>
      <c r="HI115" s="1564"/>
      <c r="HJ115" s="1564"/>
      <c r="HK115" s="1564"/>
      <c r="HL115" s="1564"/>
      <c r="HM115" s="1564"/>
      <c r="HN115" s="1564"/>
      <c r="HO115" s="1564"/>
      <c r="HP115" s="1564"/>
      <c r="HQ115" s="1564"/>
      <c r="HR115" s="1564"/>
      <c r="HS115" s="1564"/>
      <c r="HT115" s="1564"/>
      <c r="HU115" s="1564"/>
      <c r="HV115" s="1564"/>
      <c r="HW115" s="1564"/>
      <c r="HX115" s="1564"/>
      <c r="HY115" s="1564"/>
      <c r="HZ115" s="1564"/>
      <c r="IA115" s="1564"/>
      <c r="IB115" s="1564"/>
      <c r="IC115" s="1564"/>
      <c r="ID115" s="1564"/>
      <c r="IE115" s="1564"/>
      <c r="IF115" s="1564"/>
      <c r="IG115" s="1564"/>
      <c r="IH115" s="1564"/>
      <c r="II115" s="1564"/>
      <c r="IJ115" s="1564"/>
      <c r="IK115" s="1564"/>
      <c r="IL115" s="1564"/>
      <c r="IM115" s="1564"/>
      <c r="IN115" s="1564"/>
      <c r="IO115" s="1564"/>
      <c r="IP115" s="1564"/>
      <c r="IQ115" s="1564"/>
      <c r="IR115" s="1564"/>
      <c r="IS115" s="1564"/>
      <c r="IT115" s="1564"/>
      <c r="IU115" s="1564"/>
    </row>
    <row r="116" spans="1:255">
      <c r="A116" s="2175">
        <v>44</v>
      </c>
      <c r="B116" s="1546"/>
      <c r="C116" s="1546"/>
      <c r="D116" s="1546"/>
      <c r="E116" s="1900"/>
      <c r="F116" s="1545"/>
      <c r="G116" s="1546"/>
      <c r="H116" s="1546"/>
      <c r="I116" s="1546"/>
      <c r="J116" s="1546"/>
      <c r="K116" s="1873"/>
      <c r="L116" s="1873"/>
      <c r="M116" s="1911">
        <v>44</v>
      </c>
      <c r="N116" s="1545"/>
      <c r="O116" s="1873"/>
      <c r="P116" s="1873"/>
      <c r="Q116" s="1873"/>
      <c r="R116" s="1873">
        <f t="shared" si="1"/>
        <v>0</v>
      </c>
      <c r="S116" s="1911">
        <v>44</v>
      </c>
      <c r="T116" s="1564"/>
      <c r="U116" s="1564"/>
      <c r="V116" s="1564"/>
      <c r="W116" s="1564"/>
      <c r="X116" s="1564"/>
      <c r="Y116" s="1564"/>
      <c r="Z116" s="1564"/>
      <c r="AA116" s="1564"/>
      <c r="AB116" s="1564"/>
      <c r="AC116" s="1564"/>
      <c r="AD116" s="1564"/>
      <c r="AE116" s="1564"/>
      <c r="AF116" s="1564"/>
      <c r="AG116" s="1564"/>
      <c r="AH116" s="1564"/>
      <c r="AI116" s="1564"/>
      <c r="AJ116" s="1564"/>
      <c r="AK116" s="1564"/>
      <c r="AL116" s="1564"/>
      <c r="AM116" s="1564"/>
      <c r="AN116" s="1564"/>
      <c r="AO116" s="1564"/>
      <c r="AP116" s="1564"/>
      <c r="AQ116" s="1564"/>
      <c r="AR116" s="1564"/>
      <c r="AS116" s="1564"/>
      <c r="AT116" s="1564"/>
      <c r="AU116" s="1564"/>
      <c r="AV116" s="1564"/>
      <c r="AW116" s="1564"/>
      <c r="AX116" s="1564"/>
      <c r="AY116" s="1564"/>
      <c r="AZ116" s="1564"/>
      <c r="BA116" s="1564"/>
      <c r="BB116" s="1564"/>
      <c r="BC116" s="1564"/>
      <c r="BD116" s="1564"/>
      <c r="BE116" s="1564"/>
      <c r="BF116" s="1564"/>
      <c r="BG116" s="1564"/>
      <c r="BH116" s="1564"/>
      <c r="BI116" s="1564"/>
      <c r="BJ116" s="1564"/>
      <c r="BK116" s="1564"/>
      <c r="BL116" s="1564"/>
      <c r="BM116" s="1564"/>
      <c r="BN116" s="1564"/>
      <c r="BO116" s="1564"/>
      <c r="BP116" s="1564"/>
      <c r="BQ116" s="1564"/>
      <c r="BR116" s="1564"/>
      <c r="BS116" s="1564"/>
      <c r="BT116" s="1564"/>
      <c r="BU116" s="1564"/>
      <c r="BV116" s="1564"/>
      <c r="BW116" s="1564"/>
      <c r="BX116" s="1564"/>
      <c r="BY116" s="1564"/>
      <c r="BZ116" s="1564"/>
      <c r="CA116" s="1564"/>
      <c r="CB116" s="1564"/>
      <c r="CC116" s="1564"/>
      <c r="CD116" s="1564"/>
      <c r="CE116" s="1564"/>
      <c r="CF116" s="1564"/>
      <c r="CG116" s="1564"/>
      <c r="CH116" s="1564"/>
      <c r="CI116" s="1564"/>
      <c r="CJ116" s="1564"/>
      <c r="CK116" s="1564"/>
      <c r="CL116" s="1564"/>
      <c r="CM116" s="1564"/>
      <c r="CN116" s="1564"/>
      <c r="CO116" s="1564"/>
      <c r="CP116" s="1564"/>
      <c r="CQ116" s="1564"/>
      <c r="CR116" s="1564"/>
      <c r="CS116" s="1564"/>
      <c r="CT116" s="1564"/>
      <c r="CU116" s="1564"/>
      <c r="CV116" s="1564"/>
      <c r="CW116" s="1564"/>
      <c r="CX116" s="1564"/>
      <c r="CY116" s="1564"/>
      <c r="CZ116" s="1564"/>
      <c r="DA116" s="1564"/>
      <c r="DB116" s="1564"/>
      <c r="DC116" s="1564"/>
      <c r="DD116" s="1564"/>
      <c r="DE116" s="1564"/>
      <c r="DF116" s="1564"/>
      <c r="DG116" s="1564"/>
      <c r="DH116" s="1564"/>
      <c r="DI116" s="1564"/>
      <c r="DJ116" s="1564"/>
      <c r="DK116" s="1564"/>
      <c r="DL116" s="1564"/>
      <c r="DM116" s="1564"/>
      <c r="DN116" s="1564"/>
      <c r="DO116" s="1564"/>
      <c r="DP116" s="1564"/>
      <c r="DQ116" s="1564"/>
      <c r="DR116" s="1564"/>
      <c r="DS116" s="1564"/>
      <c r="DT116" s="1564"/>
      <c r="DU116" s="1564"/>
      <c r="DV116" s="1564"/>
      <c r="DW116" s="1564"/>
      <c r="DX116" s="1564"/>
      <c r="DY116" s="1564"/>
      <c r="DZ116" s="1564"/>
      <c r="EA116" s="1564"/>
      <c r="EB116" s="1564"/>
      <c r="EC116" s="1564"/>
      <c r="ED116" s="1564"/>
      <c r="EE116" s="1564"/>
      <c r="EF116" s="1564"/>
      <c r="EG116" s="1564"/>
      <c r="EH116" s="1564"/>
      <c r="EI116" s="1564"/>
      <c r="EJ116" s="1564"/>
      <c r="EK116" s="1564"/>
      <c r="EL116" s="1564"/>
      <c r="EM116" s="1564"/>
      <c r="EN116" s="1564"/>
      <c r="EO116" s="1564"/>
      <c r="EP116" s="1564"/>
      <c r="EQ116" s="1564"/>
      <c r="ER116" s="1564"/>
      <c r="ES116" s="1564"/>
      <c r="ET116" s="1564"/>
      <c r="EU116" s="1564"/>
      <c r="EV116" s="1564"/>
      <c r="EW116" s="1564"/>
      <c r="EX116" s="1564"/>
      <c r="EY116" s="1564"/>
      <c r="EZ116" s="1564"/>
      <c r="FA116" s="1564"/>
      <c r="FB116" s="1564"/>
      <c r="FC116" s="1564"/>
      <c r="FD116" s="1564"/>
      <c r="FE116" s="1564"/>
      <c r="FF116" s="1564"/>
      <c r="FG116" s="1564"/>
      <c r="FH116" s="1564"/>
      <c r="FI116" s="1564"/>
      <c r="FJ116" s="1564"/>
      <c r="FK116" s="1564"/>
      <c r="FL116" s="1564"/>
      <c r="FM116" s="1564"/>
      <c r="FN116" s="1564"/>
      <c r="FO116" s="1564"/>
      <c r="FP116" s="1564"/>
      <c r="FQ116" s="1564"/>
      <c r="FR116" s="1564"/>
      <c r="FS116" s="1564"/>
      <c r="FT116" s="1564"/>
      <c r="FU116" s="1564"/>
      <c r="FV116" s="1564"/>
      <c r="FW116" s="1564"/>
      <c r="FX116" s="1564"/>
      <c r="FY116" s="1564"/>
      <c r="FZ116" s="1564"/>
      <c r="GA116" s="1564"/>
      <c r="GB116" s="1564"/>
      <c r="GC116" s="1564"/>
      <c r="GD116" s="1564"/>
      <c r="GE116" s="1564"/>
      <c r="GF116" s="1564"/>
      <c r="GG116" s="1564"/>
      <c r="GH116" s="1564"/>
      <c r="GI116" s="1564"/>
      <c r="GJ116" s="1564"/>
      <c r="GK116" s="1564"/>
      <c r="GL116" s="1564"/>
      <c r="GM116" s="1564"/>
      <c r="GN116" s="1564"/>
      <c r="GO116" s="1564"/>
      <c r="GP116" s="1564"/>
      <c r="GQ116" s="1564"/>
      <c r="GR116" s="1564"/>
      <c r="GS116" s="1564"/>
      <c r="GT116" s="1564"/>
      <c r="GU116" s="1564"/>
      <c r="GV116" s="1564"/>
      <c r="GW116" s="1564"/>
      <c r="GX116" s="1564"/>
      <c r="GY116" s="1564"/>
      <c r="GZ116" s="1564"/>
      <c r="HA116" s="1564"/>
      <c r="HB116" s="1564"/>
      <c r="HC116" s="1564"/>
      <c r="HD116" s="1564"/>
      <c r="HE116" s="1564"/>
      <c r="HF116" s="1564"/>
      <c r="HG116" s="1564"/>
      <c r="HH116" s="1564"/>
      <c r="HI116" s="1564"/>
      <c r="HJ116" s="1564"/>
      <c r="HK116" s="1564"/>
      <c r="HL116" s="1564"/>
      <c r="HM116" s="1564"/>
      <c r="HN116" s="1564"/>
      <c r="HO116" s="1564"/>
      <c r="HP116" s="1564"/>
      <c r="HQ116" s="1564"/>
      <c r="HR116" s="1564"/>
      <c r="HS116" s="1564"/>
      <c r="HT116" s="1564"/>
      <c r="HU116" s="1564"/>
      <c r="HV116" s="1564"/>
      <c r="HW116" s="1564"/>
      <c r="HX116" s="1564"/>
      <c r="HY116" s="1564"/>
      <c r="HZ116" s="1564"/>
      <c r="IA116" s="1564"/>
      <c r="IB116" s="1564"/>
      <c r="IC116" s="1564"/>
      <c r="ID116" s="1564"/>
      <c r="IE116" s="1564"/>
      <c r="IF116" s="1564"/>
      <c r="IG116" s="1564"/>
      <c r="IH116" s="1564"/>
      <c r="II116" s="1564"/>
      <c r="IJ116" s="1564"/>
      <c r="IK116" s="1564"/>
      <c r="IL116" s="1564"/>
      <c r="IM116" s="1564"/>
      <c r="IN116" s="1564"/>
      <c r="IO116" s="1564"/>
      <c r="IP116" s="1564"/>
      <c r="IQ116" s="1564"/>
      <c r="IR116" s="1564"/>
      <c r="IS116" s="1564"/>
      <c r="IT116" s="1564"/>
      <c r="IU116" s="1564"/>
    </row>
    <row r="117" spans="1:255">
      <c r="A117" s="2175">
        <v>45</v>
      </c>
      <c r="B117" s="1546"/>
      <c r="C117" s="1546"/>
      <c r="D117" s="1546"/>
      <c r="E117" s="1900"/>
      <c r="F117" s="1545"/>
      <c r="G117" s="1546"/>
      <c r="H117" s="1546"/>
      <c r="I117" s="1546"/>
      <c r="J117" s="1546"/>
      <c r="K117" s="1873"/>
      <c r="L117" s="1873"/>
      <c r="M117" s="1911">
        <v>45</v>
      </c>
      <c r="N117" s="1545"/>
      <c r="O117" s="1873"/>
      <c r="P117" s="1873"/>
      <c r="Q117" s="1873"/>
      <c r="R117" s="1873">
        <f t="shared" si="1"/>
        <v>0</v>
      </c>
      <c r="S117" s="1911">
        <v>45</v>
      </c>
      <c r="T117" s="1564"/>
      <c r="U117" s="1564"/>
      <c r="V117" s="1564"/>
      <c r="W117" s="1564"/>
      <c r="X117" s="1564"/>
      <c r="Y117" s="1564"/>
      <c r="Z117" s="1564"/>
      <c r="AA117" s="1564"/>
      <c r="AB117" s="1564"/>
      <c r="AC117" s="1564"/>
      <c r="AD117" s="1564"/>
      <c r="AE117" s="1564"/>
      <c r="AF117" s="1564"/>
      <c r="AG117" s="1564"/>
      <c r="AH117" s="1564"/>
      <c r="AI117" s="1564"/>
      <c r="AJ117" s="1564"/>
      <c r="AK117" s="1564"/>
      <c r="AL117" s="1564"/>
      <c r="AM117" s="1564"/>
      <c r="AN117" s="1564"/>
      <c r="AO117" s="1564"/>
      <c r="AP117" s="1564"/>
      <c r="AQ117" s="1564"/>
      <c r="AR117" s="1564"/>
      <c r="AS117" s="1564"/>
      <c r="AT117" s="1564"/>
      <c r="AU117" s="1564"/>
      <c r="AV117" s="1564"/>
      <c r="AW117" s="1564"/>
      <c r="AX117" s="1564"/>
      <c r="AY117" s="1564"/>
      <c r="AZ117" s="1564"/>
      <c r="BA117" s="1564"/>
      <c r="BB117" s="1564"/>
      <c r="BC117" s="1564"/>
      <c r="BD117" s="1564"/>
      <c r="BE117" s="1564"/>
      <c r="BF117" s="1564"/>
      <c r="BG117" s="1564"/>
      <c r="BH117" s="1564"/>
      <c r="BI117" s="1564"/>
      <c r="BJ117" s="1564"/>
      <c r="BK117" s="1564"/>
      <c r="BL117" s="1564"/>
      <c r="BM117" s="1564"/>
      <c r="BN117" s="1564"/>
      <c r="BO117" s="1564"/>
      <c r="BP117" s="1564"/>
      <c r="BQ117" s="1564"/>
      <c r="BR117" s="1564"/>
      <c r="BS117" s="1564"/>
      <c r="BT117" s="1564"/>
      <c r="BU117" s="1564"/>
      <c r="BV117" s="1564"/>
      <c r="BW117" s="1564"/>
      <c r="BX117" s="1564"/>
      <c r="BY117" s="1564"/>
      <c r="BZ117" s="1564"/>
      <c r="CA117" s="1564"/>
      <c r="CB117" s="1564"/>
      <c r="CC117" s="1564"/>
      <c r="CD117" s="1564"/>
      <c r="CE117" s="1564"/>
      <c r="CF117" s="1564"/>
      <c r="CG117" s="1564"/>
      <c r="CH117" s="1564"/>
      <c r="CI117" s="1564"/>
      <c r="CJ117" s="1564"/>
      <c r="CK117" s="1564"/>
      <c r="CL117" s="1564"/>
      <c r="CM117" s="1564"/>
      <c r="CN117" s="1564"/>
      <c r="CO117" s="1564"/>
      <c r="CP117" s="1564"/>
      <c r="CQ117" s="1564"/>
      <c r="CR117" s="1564"/>
      <c r="CS117" s="1564"/>
      <c r="CT117" s="1564"/>
      <c r="CU117" s="1564"/>
      <c r="CV117" s="1564"/>
      <c r="CW117" s="1564"/>
      <c r="CX117" s="1564"/>
      <c r="CY117" s="1564"/>
      <c r="CZ117" s="1564"/>
      <c r="DA117" s="1564"/>
      <c r="DB117" s="1564"/>
      <c r="DC117" s="1564"/>
      <c r="DD117" s="1564"/>
      <c r="DE117" s="1564"/>
      <c r="DF117" s="1564"/>
      <c r="DG117" s="1564"/>
      <c r="DH117" s="1564"/>
      <c r="DI117" s="1564"/>
      <c r="DJ117" s="1564"/>
      <c r="DK117" s="1564"/>
      <c r="DL117" s="1564"/>
      <c r="DM117" s="1564"/>
      <c r="DN117" s="1564"/>
      <c r="DO117" s="1564"/>
      <c r="DP117" s="1564"/>
      <c r="DQ117" s="1564"/>
      <c r="DR117" s="1564"/>
      <c r="DS117" s="1564"/>
      <c r="DT117" s="1564"/>
      <c r="DU117" s="1564"/>
      <c r="DV117" s="1564"/>
      <c r="DW117" s="1564"/>
      <c r="DX117" s="1564"/>
      <c r="DY117" s="1564"/>
      <c r="DZ117" s="1564"/>
      <c r="EA117" s="1564"/>
      <c r="EB117" s="1564"/>
      <c r="EC117" s="1564"/>
      <c r="ED117" s="1564"/>
      <c r="EE117" s="1564"/>
      <c r="EF117" s="1564"/>
      <c r="EG117" s="1564"/>
      <c r="EH117" s="1564"/>
      <c r="EI117" s="1564"/>
      <c r="EJ117" s="1564"/>
      <c r="EK117" s="1564"/>
      <c r="EL117" s="1564"/>
      <c r="EM117" s="1564"/>
      <c r="EN117" s="1564"/>
      <c r="EO117" s="1564"/>
      <c r="EP117" s="1564"/>
      <c r="EQ117" s="1564"/>
      <c r="ER117" s="1564"/>
      <c r="ES117" s="1564"/>
      <c r="ET117" s="1564"/>
      <c r="EU117" s="1564"/>
      <c r="EV117" s="1564"/>
      <c r="EW117" s="1564"/>
      <c r="EX117" s="1564"/>
      <c r="EY117" s="1564"/>
      <c r="EZ117" s="1564"/>
      <c r="FA117" s="1564"/>
      <c r="FB117" s="1564"/>
      <c r="FC117" s="1564"/>
      <c r="FD117" s="1564"/>
      <c r="FE117" s="1564"/>
      <c r="FF117" s="1564"/>
      <c r="FG117" s="1564"/>
      <c r="FH117" s="1564"/>
      <c r="FI117" s="1564"/>
      <c r="FJ117" s="1564"/>
      <c r="FK117" s="1564"/>
      <c r="FL117" s="1564"/>
      <c r="FM117" s="1564"/>
      <c r="FN117" s="1564"/>
      <c r="FO117" s="1564"/>
      <c r="FP117" s="1564"/>
      <c r="FQ117" s="1564"/>
      <c r="FR117" s="1564"/>
      <c r="FS117" s="1564"/>
      <c r="FT117" s="1564"/>
      <c r="FU117" s="1564"/>
      <c r="FV117" s="1564"/>
      <c r="FW117" s="1564"/>
      <c r="FX117" s="1564"/>
      <c r="FY117" s="1564"/>
      <c r="FZ117" s="1564"/>
      <c r="GA117" s="1564"/>
      <c r="GB117" s="1564"/>
      <c r="GC117" s="1564"/>
      <c r="GD117" s="1564"/>
      <c r="GE117" s="1564"/>
      <c r="GF117" s="1564"/>
      <c r="GG117" s="1564"/>
      <c r="GH117" s="1564"/>
      <c r="GI117" s="1564"/>
      <c r="GJ117" s="1564"/>
      <c r="GK117" s="1564"/>
      <c r="GL117" s="1564"/>
      <c r="GM117" s="1564"/>
      <c r="GN117" s="1564"/>
      <c r="GO117" s="1564"/>
      <c r="GP117" s="1564"/>
      <c r="GQ117" s="1564"/>
      <c r="GR117" s="1564"/>
      <c r="GS117" s="1564"/>
      <c r="GT117" s="1564"/>
      <c r="GU117" s="1564"/>
      <c r="GV117" s="1564"/>
      <c r="GW117" s="1564"/>
      <c r="GX117" s="1564"/>
      <c r="GY117" s="1564"/>
      <c r="GZ117" s="1564"/>
      <c r="HA117" s="1564"/>
      <c r="HB117" s="1564"/>
      <c r="HC117" s="1564"/>
      <c r="HD117" s="1564"/>
      <c r="HE117" s="1564"/>
      <c r="HF117" s="1564"/>
      <c r="HG117" s="1564"/>
      <c r="HH117" s="1564"/>
      <c r="HI117" s="1564"/>
      <c r="HJ117" s="1564"/>
      <c r="HK117" s="1564"/>
      <c r="HL117" s="1564"/>
      <c r="HM117" s="1564"/>
      <c r="HN117" s="1564"/>
      <c r="HO117" s="1564"/>
      <c r="HP117" s="1564"/>
      <c r="HQ117" s="1564"/>
      <c r="HR117" s="1564"/>
      <c r="HS117" s="1564"/>
      <c r="HT117" s="1564"/>
      <c r="HU117" s="1564"/>
      <c r="HV117" s="1564"/>
      <c r="HW117" s="1564"/>
      <c r="HX117" s="1564"/>
      <c r="HY117" s="1564"/>
      <c r="HZ117" s="1564"/>
      <c r="IA117" s="1564"/>
      <c r="IB117" s="1564"/>
      <c r="IC117" s="1564"/>
      <c r="ID117" s="1564"/>
      <c r="IE117" s="1564"/>
      <c r="IF117" s="1564"/>
      <c r="IG117" s="1564"/>
      <c r="IH117" s="1564"/>
      <c r="II117" s="1564"/>
      <c r="IJ117" s="1564"/>
      <c r="IK117" s="1564"/>
      <c r="IL117" s="1564"/>
      <c r="IM117" s="1564"/>
      <c r="IN117" s="1564"/>
      <c r="IO117" s="1564"/>
      <c r="IP117" s="1564"/>
      <c r="IQ117" s="1564"/>
      <c r="IR117" s="1564"/>
      <c r="IS117" s="1564"/>
      <c r="IT117" s="1564"/>
      <c r="IU117" s="1564"/>
    </row>
    <row r="118" spans="1:255">
      <c r="A118" s="2175">
        <v>46</v>
      </c>
      <c r="B118" s="1546"/>
      <c r="C118" s="1546"/>
      <c r="D118" s="1546"/>
      <c r="E118" s="1900"/>
      <c r="F118" s="1545"/>
      <c r="G118" s="1546"/>
      <c r="H118" s="1546"/>
      <c r="I118" s="1546"/>
      <c r="J118" s="1546"/>
      <c r="K118" s="1873"/>
      <c r="L118" s="1873"/>
      <c r="M118" s="1911">
        <v>46</v>
      </c>
      <c r="N118" s="1545"/>
      <c r="O118" s="1873"/>
      <c r="P118" s="1873"/>
      <c r="Q118" s="1873"/>
      <c r="R118" s="1873">
        <f t="shared" si="1"/>
        <v>0</v>
      </c>
      <c r="S118" s="1911">
        <v>46</v>
      </c>
      <c r="T118" s="1564"/>
      <c r="U118" s="1564"/>
      <c r="V118" s="1564"/>
      <c r="W118" s="1564"/>
      <c r="X118" s="1564"/>
      <c r="Y118" s="1564"/>
      <c r="Z118" s="1564"/>
      <c r="AA118" s="1564"/>
      <c r="AB118" s="1564"/>
      <c r="AC118" s="1564"/>
      <c r="AD118" s="1564"/>
      <c r="AE118" s="1564"/>
      <c r="AF118" s="1564"/>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564"/>
      <c r="BW118" s="1564"/>
      <c r="BX118" s="1564"/>
      <c r="BY118" s="1564"/>
      <c r="BZ118" s="1564"/>
      <c r="CA118" s="1564"/>
      <c r="CB118" s="1564"/>
      <c r="CC118" s="1564"/>
      <c r="CD118" s="1564"/>
      <c r="CE118" s="1564"/>
      <c r="CF118" s="1564"/>
      <c r="CG118" s="1564"/>
      <c r="CH118" s="1564"/>
      <c r="CI118" s="1564"/>
      <c r="CJ118" s="1564"/>
      <c r="CK118" s="1564"/>
      <c r="CL118" s="1564"/>
      <c r="CM118" s="1564"/>
      <c r="CN118" s="1564"/>
      <c r="CO118" s="1564"/>
      <c r="CP118" s="1564"/>
      <c r="CQ118" s="1564"/>
      <c r="CR118" s="1564"/>
      <c r="CS118" s="1564"/>
      <c r="CT118" s="1564"/>
      <c r="CU118" s="1564"/>
      <c r="CV118" s="1564"/>
      <c r="CW118" s="1564"/>
      <c r="CX118" s="1564"/>
      <c r="CY118" s="1564"/>
      <c r="CZ118" s="1564"/>
      <c r="DA118" s="1564"/>
      <c r="DB118" s="1564"/>
      <c r="DC118" s="1564"/>
      <c r="DD118" s="1564"/>
      <c r="DE118" s="1564"/>
      <c r="DF118" s="1564"/>
      <c r="DG118" s="1564"/>
      <c r="DH118" s="1564"/>
      <c r="DI118" s="1564"/>
      <c r="DJ118" s="1564"/>
      <c r="DK118" s="1564"/>
      <c r="DL118" s="1564"/>
      <c r="DM118" s="1564"/>
      <c r="DN118" s="1564"/>
      <c r="DO118" s="1564"/>
      <c r="DP118" s="1564"/>
      <c r="DQ118" s="1564"/>
      <c r="DR118" s="1564"/>
      <c r="DS118" s="1564"/>
      <c r="DT118" s="1564"/>
      <c r="DU118" s="1564"/>
      <c r="DV118" s="1564"/>
      <c r="DW118" s="1564"/>
      <c r="DX118" s="1564"/>
      <c r="DY118" s="1564"/>
      <c r="DZ118" s="1564"/>
      <c r="EA118" s="1564"/>
      <c r="EB118" s="1564"/>
      <c r="EC118" s="1564"/>
      <c r="ED118" s="1564"/>
      <c r="EE118" s="1564"/>
      <c r="EF118" s="1564"/>
      <c r="EG118" s="1564"/>
      <c r="EH118" s="1564"/>
      <c r="EI118" s="1564"/>
      <c r="EJ118" s="1564"/>
      <c r="EK118" s="1564"/>
      <c r="EL118" s="1564"/>
      <c r="EM118" s="1564"/>
      <c r="EN118" s="1564"/>
      <c r="EO118" s="1564"/>
      <c r="EP118" s="1564"/>
      <c r="EQ118" s="1564"/>
      <c r="ER118" s="1564"/>
      <c r="ES118" s="1564"/>
      <c r="ET118" s="1564"/>
      <c r="EU118" s="1564"/>
      <c r="EV118" s="1564"/>
      <c r="EW118" s="1564"/>
      <c r="EX118" s="1564"/>
      <c r="EY118" s="1564"/>
      <c r="EZ118" s="1564"/>
      <c r="FA118" s="1564"/>
      <c r="FB118" s="1564"/>
      <c r="FC118" s="1564"/>
      <c r="FD118" s="1564"/>
      <c r="FE118" s="1564"/>
      <c r="FF118" s="1564"/>
      <c r="FG118" s="1564"/>
      <c r="FH118" s="1564"/>
      <c r="FI118" s="1564"/>
      <c r="FJ118" s="1564"/>
      <c r="FK118" s="1564"/>
      <c r="FL118" s="1564"/>
      <c r="FM118" s="1564"/>
      <c r="FN118" s="1564"/>
      <c r="FO118" s="1564"/>
      <c r="FP118" s="1564"/>
      <c r="FQ118" s="1564"/>
      <c r="FR118" s="1564"/>
      <c r="FS118" s="1564"/>
      <c r="FT118" s="1564"/>
      <c r="FU118" s="1564"/>
      <c r="FV118" s="1564"/>
      <c r="FW118" s="1564"/>
      <c r="FX118" s="1564"/>
      <c r="FY118" s="1564"/>
      <c r="FZ118" s="1564"/>
      <c r="GA118" s="1564"/>
      <c r="GB118" s="1564"/>
      <c r="GC118" s="1564"/>
      <c r="GD118" s="1564"/>
      <c r="GE118" s="1564"/>
      <c r="GF118" s="1564"/>
      <c r="GG118" s="1564"/>
      <c r="GH118" s="1564"/>
      <c r="GI118" s="1564"/>
      <c r="GJ118" s="1564"/>
      <c r="GK118" s="1564"/>
      <c r="GL118" s="1564"/>
      <c r="GM118" s="1564"/>
      <c r="GN118" s="1564"/>
      <c r="GO118" s="1564"/>
      <c r="GP118" s="1564"/>
      <c r="GQ118" s="1564"/>
      <c r="GR118" s="1564"/>
      <c r="GS118" s="1564"/>
      <c r="GT118" s="1564"/>
      <c r="GU118" s="1564"/>
      <c r="GV118" s="1564"/>
      <c r="GW118" s="1564"/>
      <c r="GX118" s="1564"/>
      <c r="GY118" s="1564"/>
      <c r="GZ118" s="1564"/>
      <c r="HA118" s="1564"/>
      <c r="HB118" s="1564"/>
      <c r="HC118" s="1564"/>
      <c r="HD118" s="1564"/>
      <c r="HE118" s="1564"/>
      <c r="HF118" s="1564"/>
      <c r="HG118" s="1564"/>
      <c r="HH118" s="1564"/>
      <c r="HI118" s="1564"/>
      <c r="HJ118" s="1564"/>
      <c r="HK118" s="1564"/>
      <c r="HL118" s="1564"/>
      <c r="HM118" s="1564"/>
      <c r="HN118" s="1564"/>
      <c r="HO118" s="1564"/>
      <c r="HP118" s="1564"/>
      <c r="HQ118" s="1564"/>
      <c r="HR118" s="1564"/>
      <c r="HS118" s="1564"/>
      <c r="HT118" s="1564"/>
      <c r="HU118" s="1564"/>
      <c r="HV118" s="1564"/>
      <c r="HW118" s="1564"/>
      <c r="HX118" s="1564"/>
      <c r="HY118" s="1564"/>
      <c r="HZ118" s="1564"/>
      <c r="IA118" s="1564"/>
      <c r="IB118" s="1564"/>
      <c r="IC118" s="1564"/>
      <c r="ID118" s="1564"/>
      <c r="IE118" s="1564"/>
      <c r="IF118" s="1564"/>
      <c r="IG118" s="1564"/>
      <c r="IH118" s="1564"/>
      <c r="II118" s="1564"/>
      <c r="IJ118" s="1564"/>
      <c r="IK118" s="1564"/>
      <c r="IL118" s="1564"/>
      <c r="IM118" s="1564"/>
      <c r="IN118" s="1564"/>
      <c r="IO118" s="1564"/>
      <c r="IP118" s="1564"/>
      <c r="IQ118" s="1564"/>
      <c r="IR118" s="1564"/>
      <c r="IS118" s="1564"/>
      <c r="IT118" s="1564"/>
      <c r="IU118" s="1564"/>
    </row>
    <row r="119" spans="1:255">
      <c r="A119" s="2175">
        <v>47</v>
      </c>
      <c r="B119" s="1546"/>
      <c r="C119" s="1546"/>
      <c r="D119" s="1546"/>
      <c r="E119" s="1900"/>
      <c r="F119" s="1545"/>
      <c r="G119" s="1546"/>
      <c r="H119" s="1546"/>
      <c r="I119" s="1546"/>
      <c r="J119" s="1546"/>
      <c r="K119" s="1873"/>
      <c r="L119" s="1873"/>
      <c r="M119" s="1911">
        <v>47</v>
      </c>
      <c r="N119" s="1545"/>
      <c r="O119" s="1873"/>
      <c r="P119" s="1873"/>
      <c r="Q119" s="1873"/>
      <c r="R119" s="1873">
        <f t="shared" si="1"/>
        <v>0</v>
      </c>
      <c r="S119" s="1911">
        <v>47</v>
      </c>
      <c r="T119" s="1564"/>
      <c r="U119" s="1564"/>
      <c r="V119" s="1564"/>
      <c r="W119" s="1564"/>
      <c r="X119" s="1564"/>
      <c r="Y119" s="1564"/>
      <c r="Z119" s="1564"/>
      <c r="AA119" s="1564"/>
      <c r="AB119" s="1564"/>
      <c r="AC119" s="1564"/>
      <c r="AD119" s="1564"/>
      <c r="AE119" s="1564"/>
      <c r="AF119" s="1564"/>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c r="CF119" s="1564"/>
      <c r="CG119" s="1564"/>
      <c r="CH119" s="1564"/>
      <c r="CI119" s="1564"/>
      <c r="CJ119" s="1564"/>
      <c r="CK119" s="1564"/>
      <c r="CL119" s="1564"/>
      <c r="CM119" s="1564"/>
      <c r="CN119" s="1564"/>
      <c r="CO119" s="1564"/>
      <c r="CP119" s="1564"/>
      <c r="CQ119" s="1564"/>
      <c r="CR119" s="1564"/>
      <c r="CS119" s="1564"/>
      <c r="CT119" s="1564"/>
      <c r="CU119" s="1564"/>
      <c r="CV119" s="1564"/>
      <c r="CW119" s="1564"/>
      <c r="CX119" s="1564"/>
      <c r="CY119" s="1564"/>
      <c r="CZ119" s="1564"/>
      <c r="DA119" s="1564"/>
      <c r="DB119" s="1564"/>
      <c r="DC119" s="1564"/>
      <c r="DD119" s="1564"/>
      <c r="DE119" s="1564"/>
      <c r="DF119" s="1564"/>
      <c r="DG119" s="1564"/>
      <c r="DH119" s="1564"/>
      <c r="DI119" s="1564"/>
      <c r="DJ119" s="1564"/>
      <c r="DK119" s="1564"/>
      <c r="DL119" s="1564"/>
      <c r="DM119" s="1564"/>
      <c r="DN119" s="1564"/>
      <c r="DO119" s="1564"/>
      <c r="DP119" s="1564"/>
      <c r="DQ119" s="1564"/>
      <c r="DR119" s="1564"/>
      <c r="DS119" s="1564"/>
      <c r="DT119" s="1564"/>
      <c r="DU119" s="1564"/>
      <c r="DV119" s="1564"/>
      <c r="DW119" s="1564"/>
      <c r="DX119" s="1564"/>
      <c r="DY119" s="1564"/>
      <c r="DZ119" s="1564"/>
      <c r="EA119" s="1564"/>
      <c r="EB119" s="1564"/>
      <c r="EC119" s="1564"/>
      <c r="ED119" s="1564"/>
      <c r="EE119" s="1564"/>
      <c r="EF119" s="1564"/>
      <c r="EG119" s="1564"/>
      <c r="EH119" s="1564"/>
      <c r="EI119" s="1564"/>
      <c r="EJ119" s="1564"/>
      <c r="EK119" s="1564"/>
      <c r="EL119" s="1564"/>
      <c r="EM119" s="1564"/>
      <c r="EN119" s="1564"/>
      <c r="EO119" s="1564"/>
      <c r="EP119" s="1564"/>
      <c r="EQ119" s="1564"/>
      <c r="ER119" s="1564"/>
      <c r="ES119" s="1564"/>
      <c r="ET119" s="1564"/>
      <c r="EU119" s="1564"/>
      <c r="EV119" s="1564"/>
      <c r="EW119" s="1564"/>
      <c r="EX119" s="1564"/>
      <c r="EY119" s="1564"/>
      <c r="EZ119" s="1564"/>
      <c r="FA119" s="1564"/>
      <c r="FB119" s="1564"/>
      <c r="FC119" s="1564"/>
      <c r="FD119" s="1564"/>
      <c r="FE119" s="1564"/>
      <c r="FF119" s="1564"/>
      <c r="FG119" s="1564"/>
      <c r="FH119" s="1564"/>
      <c r="FI119" s="1564"/>
      <c r="FJ119" s="1564"/>
      <c r="FK119" s="1564"/>
      <c r="FL119" s="1564"/>
      <c r="FM119" s="1564"/>
      <c r="FN119" s="1564"/>
      <c r="FO119" s="1564"/>
      <c r="FP119" s="1564"/>
      <c r="FQ119" s="1564"/>
      <c r="FR119" s="1564"/>
      <c r="FS119" s="1564"/>
      <c r="FT119" s="1564"/>
      <c r="FU119" s="1564"/>
      <c r="FV119" s="1564"/>
      <c r="FW119" s="1564"/>
      <c r="FX119" s="1564"/>
      <c r="FY119" s="1564"/>
      <c r="FZ119" s="1564"/>
      <c r="GA119" s="1564"/>
      <c r="GB119" s="1564"/>
      <c r="GC119" s="1564"/>
      <c r="GD119" s="1564"/>
      <c r="GE119" s="1564"/>
      <c r="GF119" s="1564"/>
      <c r="GG119" s="1564"/>
      <c r="GH119" s="1564"/>
      <c r="GI119" s="1564"/>
      <c r="GJ119" s="1564"/>
      <c r="GK119" s="1564"/>
      <c r="GL119" s="1564"/>
      <c r="GM119" s="1564"/>
      <c r="GN119" s="1564"/>
      <c r="GO119" s="1564"/>
      <c r="GP119" s="1564"/>
      <c r="GQ119" s="1564"/>
      <c r="GR119" s="1564"/>
      <c r="GS119" s="1564"/>
      <c r="GT119" s="1564"/>
      <c r="GU119" s="1564"/>
      <c r="GV119" s="1564"/>
      <c r="GW119" s="1564"/>
      <c r="GX119" s="1564"/>
      <c r="GY119" s="1564"/>
      <c r="GZ119" s="1564"/>
      <c r="HA119" s="1564"/>
      <c r="HB119" s="1564"/>
      <c r="HC119" s="1564"/>
      <c r="HD119" s="1564"/>
      <c r="HE119" s="1564"/>
      <c r="HF119" s="1564"/>
      <c r="HG119" s="1564"/>
      <c r="HH119" s="1564"/>
      <c r="HI119" s="1564"/>
      <c r="HJ119" s="1564"/>
      <c r="HK119" s="1564"/>
      <c r="HL119" s="1564"/>
      <c r="HM119" s="1564"/>
      <c r="HN119" s="1564"/>
      <c r="HO119" s="1564"/>
      <c r="HP119" s="1564"/>
      <c r="HQ119" s="1564"/>
      <c r="HR119" s="1564"/>
      <c r="HS119" s="1564"/>
      <c r="HT119" s="1564"/>
      <c r="HU119" s="1564"/>
      <c r="HV119" s="1564"/>
      <c r="HW119" s="1564"/>
      <c r="HX119" s="1564"/>
      <c r="HY119" s="1564"/>
      <c r="HZ119" s="1564"/>
      <c r="IA119" s="1564"/>
      <c r="IB119" s="1564"/>
      <c r="IC119" s="1564"/>
      <c r="ID119" s="1564"/>
      <c r="IE119" s="1564"/>
      <c r="IF119" s="1564"/>
      <c r="IG119" s="1564"/>
      <c r="IH119" s="1564"/>
      <c r="II119" s="1564"/>
      <c r="IJ119" s="1564"/>
      <c r="IK119" s="1564"/>
      <c r="IL119" s="1564"/>
      <c r="IM119" s="1564"/>
      <c r="IN119" s="1564"/>
      <c r="IO119" s="1564"/>
      <c r="IP119" s="1564"/>
      <c r="IQ119" s="1564"/>
      <c r="IR119" s="1564"/>
      <c r="IS119" s="1564"/>
      <c r="IT119" s="1564"/>
      <c r="IU119" s="1564"/>
    </row>
    <row r="120" spans="1:255">
      <c r="A120" s="2175">
        <v>48</v>
      </c>
      <c r="B120" s="1546"/>
      <c r="C120" s="1546"/>
      <c r="D120" s="1546"/>
      <c r="E120" s="1900"/>
      <c r="F120" s="1545"/>
      <c r="G120" s="1546"/>
      <c r="H120" s="1546"/>
      <c r="I120" s="1546"/>
      <c r="J120" s="1546"/>
      <c r="K120" s="1873"/>
      <c r="L120" s="1873"/>
      <c r="M120" s="1911">
        <v>48</v>
      </c>
      <c r="N120" s="1545"/>
      <c r="O120" s="1873"/>
      <c r="P120" s="1873"/>
      <c r="Q120" s="1873"/>
      <c r="R120" s="1873">
        <f t="shared" si="1"/>
        <v>0</v>
      </c>
      <c r="S120" s="1911">
        <v>48</v>
      </c>
      <c r="T120" s="1564"/>
      <c r="U120" s="1564"/>
      <c r="V120" s="1564"/>
      <c r="W120" s="1564"/>
      <c r="X120" s="1564"/>
      <c r="Y120" s="1564"/>
      <c r="Z120" s="1564"/>
      <c r="AA120" s="1564"/>
      <c r="AB120" s="1564"/>
      <c r="AC120" s="1564"/>
      <c r="AD120" s="1564"/>
      <c r="AE120" s="1564"/>
      <c r="AF120" s="1564"/>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564"/>
      <c r="BW120" s="1564"/>
      <c r="BX120" s="1564"/>
      <c r="BY120" s="1564"/>
      <c r="BZ120" s="1564"/>
      <c r="CA120" s="1564"/>
      <c r="CB120" s="1564"/>
      <c r="CC120" s="1564"/>
      <c r="CD120" s="1564"/>
      <c r="CE120" s="1564"/>
      <c r="CF120" s="1564"/>
      <c r="CG120" s="1564"/>
      <c r="CH120" s="1564"/>
      <c r="CI120" s="1564"/>
      <c r="CJ120" s="1564"/>
      <c r="CK120" s="1564"/>
      <c r="CL120" s="1564"/>
      <c r="CM120" s="1564"/>
      <c r="CN120" s="1564"/>
      <c r="CO120" s="1564"/>
      <c r="CP120" s="1564"/>
      <c r="CQ120" s="1564"/>
      <c r="CR120" s="1564"/>
      <c r="CS120" s="1564"/>
      <c r="CT120" s="1564"/>
      <c r="CU120" s="1564"/>
      <c r="CV120" s="1564"/>
      <c r="CW120" s="1564"/>
      <c r="CX120" s="1564"/>
      <c r="CY120" s="1564"/>
      <c r="CZ120" s="1564"/>
      <c r="DA120" s="1564"/>
      <c r="DB120" s="1564"/>
      <c r="DC120" s="1564"/>
      <c r="DD120" s="1564"/>
      <c r="DE120" s="1564"/>
      <c r="DF120" s="1564"/>
      <c r="DG120" s="1564"/>
      <c r="DH120" s="1564"/>
      <c r="DI120" s="1564"/>
      <c r="DJ120" s="1564"/>
      <c r="DK120" s="1564"/>
      <c r="DL120" s="1564"/>
      <c r="DM120" s="1564"/>
      <c r="DN120" s="1564"/>
      <c r="DO120" s="1564"/>
      <c r="DP120" s="1564"/>
      <c r="DQ120" s="1564"/>
      <c r="DR120" s="1564"/>
      <c r="DS120" s="1564"/>
      <c r="DT120" s="1564"/>
      <c r="DU120" s="1564"/>
      <c r="DV120" s="1564"/>
      <c r="DW120" s="1564"/>
      <c r="DX120" s="1564"/>
      <c r="DY120" s="1564"/>
      <c r="DZ120" s="1564"/>
      <c r="EA120" s="1564"/>
      <c r="EB120" s="1564"/>
      <c r="EC120" s="1564"/>
      <c r="ED120" s="1564"/>
      <c r="EE120" s="1564"/>
      <c r="EF120" s="1564"/>
      <c r="EG120" s="1564"/>
      <c r="EH120" s="1564"/>
      <c r="EI120" s="1564"/>
      <c r="EJ120" s="1564"/>
      <c r="EK120" s="1564"/>
      <c r="EL120" s="1564"/>
      <c r="EM120" s="1564"/>
      <c r="EN120" s="1564"/>
      <c r="EO120" s="1564"/>
      <c r="EP120" s="1564"/>
      <c r="EQ120" s="1564"/>
      <c r="ER120" s="1564"/>
      <c r="ES120" s="1564"/>
      <c r="ET120" s="1564"/>
      <c r="EU120" s="1564"/>
      <c r="EV120" s="1564"/>
      <c r="EW120" s="1564"/>
      <c r="EX120" s="1564"/>
      <c r="EY120" s="1564"/>
      <c r="EZ120" s="1564"/>
      <c r="FA120" s="1564"/>
      <c r="FB120" s="1564"/>
      <c r="FC120" s="1564"/>
      <c r="FD120" s="1564"/>
      <c r="FE120" s="1564"/>
      <c r="FF120" s="1564"/>
      <c r="FG120" s="1564"/>
      <c r="FH120" s="1564"/>
      <c r="FI120" s="1564"/>
      <c r="FJ120" s="1564"/>
      <c r="FK120" s="1564"/>
      <c r="FL120" s="1564"/>
      <c r="FM120" s="1564"/>
      <c r="FN120" s="1564"/>
      <c r="FO120" s="1564"/>
      <c r="FP120" s="1564"/>
      <c r="FQ120" s="1564"/>
      <c r="FR120" s="1564"/>
      <c r="FS120" s="1564"/>
      <c r="FT120" s="1564"/>
      <c r="FU120" s="1564"/>
      <c r="FV120" s="1564"/>
      <c r="FW120" s="1564"/>
      <c r="FX120" s="1564"/>
      <c r="FY120" s="1564"/>
      <c r="FZ120" s="1564"/>
      <c r="GA120" s="1564"/>
      <c r="GB120" s="1564"/>
      <c r="GC120" s="1564"/>
      <c r="GD120" s="1564"/>
      <c r="GE120" s="1564"/>
      <c r="GF120" s="1564"/>
      <c r="GG120" s="1564"/>
      <c r="GH120" s="1564"/>
      <c r="GI120" s="1564"/>
      <c r="GJ120" s="1564"/>
      <c r="GK120" s="1564"/>
      <c r="GL120" s="1564"/>
      <c r="GM120" s="1564"/>
      <c r="GN120" s="1564"/>
      <c r="GO120" s="1564"/>
      <c r="GP120" s="1564"/>
      <c r="GQ120" s="1564"/>
      <c r="GR120" s="1564"/>
      <c r="GS120" s="1564"/>
      <c r="GT120" s="1564"/>
      <c r="GU120" s="1564"/>
      <c r="GV120" s="1564"/>
      <c r="GW120" s="1564"/>
      <c r="GX120" s="1564"/>
      <c r="GY120" s="1564"/>
      <c r="GZ120" s="1564"/>
      <c r="HA120" s="1564"/>
      <c r="HB120" s="1564"/>
      <c r="HC120" s="1564"/>
      <c r="HD120" s="1564"/>
      <c r="HE120" s="1564"/>
      <c r="HF120" s="1564"/>
      <c r="HG120" s="1564"/>
      <c r="HH120" s="1564"/>
      <c r="HI120" s="1564"/>
      <c r="HJ120" s="1564"/>
      <c r="HK120" s="1564"/>
      <c r="HL120" s="1564"/>
      <c r="HM120" s="1564"/>
      <c r="HN120" s="1564"/>
      <c r="HO120" s="1564"/>
      <c r="HP120" s="1564"/>
      <c r="HQ120" s="1564"/>
      <c r="HR120" s="1564"/>
      <c r="HS120" s="1564"/>
      <c r="HT120" s="1564"/>
      <c r="HU120" s="1564"/>
      <c r="HV120" s="1564"/>
      <c r="HW120" s="1564"/>
      <c r="HX120" s="1564"/>
      <c r="HY120" s="1564"/>
      <c r="HZ120" s="1564"/>
      <c r="IA120" s="1564"/>
      <c r="IB120" s="1564"/>
      <c r="IC120" s="1564"/>
      <c r="ID120" s="1564"/>
      <c r="IE120" s="1564"/>
      <c r="IF120" s="1564"/>
      <c r="IG120" s="1564"/>
      <c r="IH120" s="1564"/>
      <c r="II120" s="1564"/>
      <c r="IJ120" s="1564"/>
      <c r="IK120" s="1564"/>
      <c r="IL120" s="1564"/>
      <c r="IM120" s="1564"/>
      <c r="IN120" s="1564"/>
      <c r="IO120" s="1564"/>
      <c r="IP120" s="1564"/>
      <c r="IQ120" s="1564"/>
      <c r="IR120" s="1564"/>
      <c r="IS120" s="1564"/>
      <c r="IT120" s="1564"/>
      <c r="IU120" s="1564"/>
    </row>
    <row r="121" spans="1:255">
      <c r="A121" s="2175">
        <v>49</v>
      </c>
      <c r="B121" s="1546"/>
      <c r="C121" s="1546"/>
      <c r="D121" s="1546"/>
      <c r="E121" s="1900"/>
      <c r="F121" s="1545"/>
      <c r="G121" s="1546"/>
      <c r="H121" s="1546"/>
      <c r="I121" s="1546"/>
      <c r="J121" s="1546"/>
      <c r="K121" s="1873"/>
      <c r="L121" s="1873"/>
      <c r="M121" s="1911">
        <v>49</v>
      </c>
      <c r="N121" s="1545"/>
      <c r="O121" s="1873"/>
      <c r="P121" s="1873"/>
      <c r="Q121" s="1873"/>
      <c r="R121" s="1873">
        <f t="shared" si="1"/>
        <v>0</v>
      </c>
      <c r="S121" s="1911">
        <v>49</v>
      </c>
      <c r="T121" s="1564"/>
      <c r="U121" s="1564"/>
      <c r="V121" s="1564"/>
      <c r="W121" s="1564"/>
      <c r="X121" s="1564"/>
      <c r="Y121" s="1564"/>
      <c r="Z121" s="1564"/>
      <c r="AA121" s="1564"/>
      <c r="AB121" s="1564"/>
      <c r="AC121" s="1564"/>
      <c r="AD121" s="1564"/>
      <c r="AE121" s="1564"/>
      <c r="AF121" s="1564"/>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564"/>
      <c r="BW121" s="1564"/>
      <c r="BX121" s="1564"/>
      <c r="BY121" s="1564"/>
      <c r="BZ121" s="1564"/>
      <c r="CA121" s="1564"/>
      <c r="CB121" s="1564"/>
      <c r="CC121" s="1564"/>
      <c r="CD121" s="1564"/>
      <c r="CE121" s="1564"/>
      <c r="CF121" s="1564"/>
      <c r="CG121" s="1564"/>
      <c r="CH121" s="1564"/>
      <c r="CI121" s="1564"/>
      <c r="CJ121" s="1564"/>
      <c r="CK121" s="1564"/>
      <c r="CL121" s="1564"/>
      <c r="CM121" s="1564"/>
      <c r="CN121" s="1564"/>
      <c r="CO121" s="1564"/>
      <c r="CP121" s="1564"/>
      <c r="CQ121" s="1564"/>
      <c r="CR121" s="1564"/>
      <c r="CS121" s="1564"/>
      <c r="CT121" s="1564"/>
      <c r="CU121" s="1564"/>
      <c r="CV121" s="1564"/>
      <c r="CW121" s="1564"/>
      <c r="CX121" s="1564"/>
      <c r="CY121" s="1564"/>
      <c r="CZ121" s="1564"/>
      <c r="DA121" s="1564"/>
      <c r="DB121" s="1564"/>
      <c r="DC121" s="1564"/>
      <c r="DD121" s="1564"/>
      <c r="DE121" s="1564"/>
      <c r="DF121" s="1564"/>
      <c r="DG121" s="1564"/>
      <c r="DH121" s="1564"/>
      <c r="DI121" s="1564"/>
      <c r="DJ121" s="1564"/>
      <c r="DK121" s="1564"/>
      <c r="DL121" s="1564"/>
      <c r="DM121" s="1564"/>
      <c r="DN121" s="1564"/>
      <c r="DO121" s="1564"/>
      <c r="DP121" s="1564"/>
      <c r="DQ121" s="1564"/>
      <c r="DR121" s="1564"/>
      <c r="DS121" s="1564"/>
      <c r="DT121" s="1564"/>
      <c r="DU121" s="1564"/>
      <c r="DV121" s="1564"/>
      <c r="DW121" s="1564"/>
      <c r="DX121" s="1564"/>
      <c r="DY121" s="1564"/>
      <c r="DZ121" s="1564"/>
      <c r="EA121" s="1564"/>
      <c r="EB121" s="1564"/>
      <c r="EC121" s="1564"/>
      <c r="ED121" s="1564"/>
      <c r="EE121" s="1564"/>
      <c r="EF121" s="1564"/>
      <c r="EG121" s="1564"/>
      <c r="EH121" s="1564"/>
      <c r="EI121" s="1564"/>
      <c r="EJ121" s="1564"/>
      <c r="EK121" s="1564"/>
      <c r="EL121" s="1564"/>
      <c r="EM121" s="1564"/>
      <c r="EN121" s="1564"/>
      <c r="EO121" s="1564"/>
      <c r="EP121" s="1564"/>
      <c r="EQ121" s="1564"/>
      <c r="ER121" s="1564"/>
      <c r="ES121" s="1564"/>
      <c r="ET121" s="1564"/>
      <c r="EU121" s="1564"/>
      <c r="EV121" s="1564"/>
      <c r="EW121" s="1564"/>
      <c r="EX121" s="1564"/>
      <c r="EY121" s="1564"/>
      <c r="EZ121" s="1564"/>
      <c r="FA121" s="1564"/>
      <c r="FB121" s="1564"/>
      <c r="FC121" s="1564"/>
      <c r="FD121" s="1564"/>
      <c r="FE121" s="1564"/>
      <c r="FF121" s="1564"/>
      <c r="FG121" s="1564"/>
      <c r="FH121" s="1564"/>
      <c r="FI121" s="1564"/>
      <c r="FJ121" s="1564"/>
      <c r="FK121" s="1564"/>
      <c r="FL121" s="1564"/>
      <c r="FM121" s="1564"/>
      <c r="FN121" s="1564"/>
      <c r="FO121" s="1564"/>
      <c r="FP121" s="1564"/>
      <c r="FQ121" s="1564"/>
      <c r="FR121" s="1564"/>
      <c r="FS121" s="1564"/>
      <c r="FT121" s="1564"/>
      <c r="FU121" s="1564"/>
      <c r="FV121" s="1564"/>
      <c r="FW121" s="1564"/>
      <c r="FX121" s="1564"/>
      <c r="FY121" s="1564"/>
      <c r="FZ121" s="1564"/>
      <c r="GA121" s="1564"/>
      <c r="GB121" s="1564"/>
      <c r="GC121" s="1564"/>
      <c r="GD121" s="1564"/>
      <c r="GE121" s="1564"/>
      <c r="GF121" s="1564"/>
      <c r="GG121" s="1564"/>
      <c r="GH121" s="1564"/>
      <c r="GI121" s="1564"/>
      <c r="GJ121" s="1564"/>
      <c r="GK121" s="1564"/>
      <c r="GL121" s="1564"/>
      <c r="GM121" s="1564"/>
      <c r="GN121" s="1564"/>
      <c r="GO121" s="1564"/>
      <c r="GP121" s="1564"/>
      <c r="GQ121" s="1564"/>
      <c r="GR121" s="1564"/>
      <c r="GS121" s="1564"/>
      <c r="GT121" s="1564"/>
      <c r="GU121" s="1564"/>
      <c r="GV121" s="1564"/>
      <c r="GW121" s="1564"/>
      <c r="GX121" s="1564"/>
      <c r="GY121" s="1564"/>
      <c r="GZ121" s="1564"/>
      <c r="HA121" s="1564"/>
      <c r="HB121" s="1564"/>
      <c r="HC121" s="1564"/>
      <c r="HD121" s="1564"/>
      <c r="HE121" s="1564"/>
      <c r="HF121" s="1564"/>
      <c r="HG121" s="1564"/>
      <c r="HH121" s="1564"/>
      <c r="HI121" s="1564"/>
      <c r="HJ121" s="1564"/>
      <c r="HK121" s="1564"/>
      <c r="HL121" s="1564"/>
      <c r="HM121" s="1564"/>
      <c r="HN121" s="1564"/>
      <c r="HO121" s="1564"/>
      <c r="HP121" s="1564"/>
      <c r="HQ121" s="1564"/>
      <c r="HR121" s="1564"/>
      <c r="HS121" s="1564"/>
      <c r="HT121" s="1564"/>
      <c r="HU121" s="1564"/>
      <c r="HV121" s="1564"/>
      <c r="HW121" s="1564"/>
      <c r="HX121" s="1564"/>
      <c r="HY121" s="1564"/>
      <c r="HZ121" s="1564"/>
      <c r="IA121" s="1564"/>
      <c r="IB121" s="1564"/>
      <c r="IC121" s="1564"/>
      <c r="ID121" s="1564"/>
      <c r="IE121" s="1564"/>
      <c r="IF121" s="1564"/>
      <c r="IG121" s="1564"/>
      <c r="IH121" s="1564"/>
      <c r="II121" s="1564"/>
      <c r="IJ121" s="1564"/>
      <c r="IK121" s="1564"/>
      <c r="IL121" s="1564"/>
      <c r="IM121" s="1564"/>
      <c r="IN121" s="1564"/>
      <c r="IO121" s="1564"/>
      <c r="IP121" s="1564"/>
      <c r="IQ121" s="1564"/>
      <c r="IR121" s="1564"/>
      <c r="IS121" s="1564"/>
      <c r="IT121" s="1564"/>
      <c r="IU121" s="1564"/>
    </row>
    <row r="122" spans="1:255">
      <c r="A122" s="2175">
        <v>50</v>
      </c>
      <c r="B122" s="1546"/>
      <c r="C122" s="1546"/>
      <c r="D122" s="1546"/>
      <c r="E122" s="1900"/>
      <c r="F122" s="1545"/>
      <c r="G122" s="1546"/>
      <c r="H122" s="1546"/>
      <c r="I122" s="1546"/>
      <c r="J122" s="1546"/>
      <c r="K122" s="1873"/>
      <c r="L122" s="1873"/>
      <c r="M122" s="1911">
        <v>50</v>
      </c>
      <c r="N122" s="1545"/>
      <c r="O122" s="1873"/>
      <c r="P122" s="1873"/>
      <c r="Q122" s="1873"/>
      <c r="R122" s="1873">
        <f t="shared" si="1"/>
        <v>0</v>
      </c>
      <c r="S122" s="1911">
        <v>50</v>
      </c>
      <c r="T122" s="1564"/>
      <c r="U122" s="1564"/>
      <c r="V122" s="1564"/>
      <c r="W122" s="1564"/>
      <c r="X122" s="1564"/>
      <c r="Y122" s="1564"/>
      <c r="Z122" s="1564"/>
      <c r="AA122" s="1564"/>
      <c r="AB122" s="1564"/>
      <c r="AC122" s="1564"/>
      <c r="AD122" s="1564"/>
      <c r="AE122" s="1564"/>
      <c r="AF122" s="1564"/>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c r="CF122" s="1564"/>
      <c r="CG122" s="1564"/>
      <c r="CH122" s="1564"/>
      <c r="CI122" s="1564"/>
      <c r="CJ122" s="1564"/>
      <c r="CK122" s="1564"/>
      <c r="CL122" s="1564"/>
      <c r="CM122" s="1564"/>
      <c r="CN122" s="1564"/>
      <c r="CO122" s="1564"/>
      <c r="CP122" s="1564"/>
      <c r="CQ122" s="1564"/>
      <c r="CR122" s="1564"/>
      <c r="CS122" s="1564"/>
      <c r="CT122" s="1564"/>
      <c r="CU122" s="1564"/>
      <c r="CV122" s="1564"/>
      <c r="CW122" s="1564"/>
      <c r="CX122" s="1564"/>
      <c r="CY122" s="1564"/>
      <c r="CZ122" s="1564"/>
      <c r="DA122" s="1564"/>
      <c r="DB122" s="1564"/>
      <c r="DC122" s="1564"/>
      <c r="DD122" s="1564"/>
      <c r="DE122" s="1564"/>
      <c r="DF122" s="1564"/>
      <c r="DG122" s="1564"/>
      <c r="DH122" s="1564"/>
      <c r="DI122" s="1564"/>
      <c r="DJ122" s="1564"/>
      <c r="DK122" s="1564"/>
      <c r="DL122" s="1564"/>
      <c r="DM122" s="1564"/>
      <c r="DN122" s="1564"/>
      <c r="DO122" s="1564"/>
      <c r="DP122" s="1564"/>
      <c r="DQ122" s="1564"/>
      <c r="DR122" s="1564"/>
      <c r="DS122" s="1564"/>
      <c r="DT122" s="1564"/>
      <c r="DU122" s="1564"/>
      <c r="DV122" s="1564"/>
      <c r="DW122" s="1564"/>
      <c r="DX122" s="1564"/>
      <c r="DY122" s="1564"/>
      <c r="DZ122" s="1564"/>
      <c r="EA122" s="1564"/>
      <c r="EB122" s="1564"/>
      <c r="EC122" s="1564"/>
      <c r="ED122" s="1564"/>
      <c r="EE122" s="1564"/>
      <c r="EF122" s="1564"/>
      <c r="EG122" s="1564"/>
      <c r="EH122" s="1564"/>
      <c r="EI122" s="1564"/>
      <c r="EJ122" s="1564"/>
      <c r="EK122" s="1564"/>
      <c r="EL122" s="1564"/>
      <c r="EM122" s="1564"/>
      <c r="EN122" s="1564"/>
      <c r="EO122" s="1564"/>
      <c r="EP122" s="1564"/>
      <c r="EQ122" s="1564"/>
      <c r="ER122" s="1564"/>
      <c r="ES122" s="1564"/>
      <c r="ET122" s="1564"/>
      <c r="EU122" s="1564"/>
      <c r="EV122" s="1564"/>
      <c r="EW122" s="1564"/>
      <c r="EX122" s="1564"/>
      <c r="EY122" s="1564"/>
      <c r="EZ122" s="1564"/>
      <c r="FA122" s="1564"/>
      <c r="FB122" s="1564"/>
      <c r="FC122" s="1564"/>
      <c r="FD122" s="1564"/>
      <c r="FE122" s="1564"/>
      <c r="FF122" s="1564"/>
      <c r="FG122" s="1564"/>
      <c r="FH122" s="1564"/>
      <c r="FI122" s="1564"/>
      <c r="FJ122" s="1564"/>
      <c r="FK122" s="1564"/>
      <c r="FL122" s="1564"/>
      <c r="FM122" s="1564"/>
      <c r="FN122" s="1564"/>
      <c r="FO122" s="1564"/>
      <c r="FP122" s="1564"/>
      <c r="FQ122" s="1564"/>
      <c r="FR122" s="1564"/>
      <c r="FS122" s="1564"/>
      <c r="FT122" s="1564"/>
      <c r="FU122" s="1564"/>
      <c r="FV122" s="1564"/>
      <c r="FW122" s="1564"/>
      <c r="FX122" s="1564"/>
      <c r="FY122" s="1564"/>
      <c r="FZ122" s="1564"/>
      <c r="GA122" s="1564"/>
      <c r="GB122" s="1564"/>
      <c r="GC122" s="1564"/>
      <c r="GD122" s="1564"/>
      <c r="GE122" s="1564"/>
      <c r="GF122" s="1564"/>
      <c r="GG122" s="1564"/>
      <c r="GH122" s="1564"/>
      <c r="GI122" s="1564"/>
      <c r="GJ122" s="1564"/>
      <c r="GK122" s="1564"/>
      <c r="GL122" s="1564"/>
      <c r="GM122" s="1564"/>
      <c r="GN122" s="1564"/>
      <c r="GO122" s="1564"/>
      <c r="GP122" s="1564"/>
      <c r="GQ122" s="1564"/>
      <c r="GR122" s="1564"/>
      <c r="GS122" s="1564"/>
      <c r="GT122" s="1564"/>
      <c r="GU122" s="1564"/>
      <c r="GV122" s="1564"/>
      <c r="GW122" s="1564"/>
      <c r="GX122" s="1564"/>
      <c r="GY122" s="1564"/>
      <c r="GZ122" s="1564"/>
      <c r="HA122" s="1564"/>
      <c r="HB122" s="1564"/>
      <c r="HC122" s="1564"/>
      <c r="HD122" s="1564"/>
      <c r="HE122" s="1564"/>
      <c r="HF122" s="1564"/>
      <c r="HG122" s="1564"/>
      <c r="HH122" s="1564"/>
      <c r="HI122" s="1564"/>
      <c r="HJ122" s="1564"/>
      <c r="HK122" s="1564"/>
      <c r="HL122" s="1564"/>
      <c r="HM122" s="1564"/>
      <c r="HN122" s="1564"/>
      <c r="HO122" s="1564"/>
      <c r="HP122" s="1564"/>
      <c r="HQ122" s="1564"/>
      <c r="HR122" s="1564"/>
      <c r="HS122" s="1564"/>
      <c r="HT122" s="1564"/>
      <c r="HU122" s="1564"/>
      <c r="HV122" s="1564"/>
      <c r="HW122" s="1564"/>
      <c r="HX122" s="1564"/>
      <c r="HY122" s="1564"/>
      <c r="HZ122" s="1564"/>
      <c r="IA122" s="1564"/>
      <c r="IB122" s="1564"/>
      <c r="IC122" s="1564"/>
      <c r="ID122" s="1564"/>
      <c r="IE122" s="1564"/>
      <c r="IF122" s="1564"/>
      <c r="IG122" s="1564"/>
      <c r="IH122" s="1564"/>
      <c r="II122" s="1564"/>
      <c r="IJ122" s="1564"/>
      <c r="IK122" s="1564"/>
      <c r="IL122" s="1564"/>
      <c r="IM122" s="1564"/>
      <c r="IN122" s="1564"/>
      <c r="IO122" s="1564"/>
      <c r="IP122" s="1564"/>
      <c r="IQ122" s="1564"/>
      <c r="IR122" s="1564"/>
      <c r="IS122" s="1564"/>
      <c r="IT122" s="1564"/>
      <c r="IU122" s="1564"/>
    </row>
    <row r="123" spans="1:255">
      <c r="A123" s="2175">
        <v>51</v>
      </c>
      <c r="B123" s="1546"/>
      <c r="C123" s="1546"/>
      <c r="D123" s="1546"/>
      <c r="E123" s="1900"/>
      <c r="F123" s="1545"/>
      <c r="G123" s="1546"/>
      <c r="H123" s="1546"/>
      <c r="I123" s="1546"/>
      <c r="J123" s="1546"/>
      <c r="K123" s="1873"/>
      <c r="L123" s="1873"/>
      <c r="M123" s="1911">
        <v>51</v>
      </c>
      <c r="N123" s="1545"/>
      <c r="O123" s="1873"/>
      <c r="P123" s="1873"/>
      <c r="Q123" s="1873"/>
      <c r="R123" s="1873">
        <f t="shared" si="1"/>
        <v>0</v>
      </c>
      <c r="S123" s="1911">
        <v>51</v>
      </c>
      <c r="T123" s="1564"/>
      <c r="U123" s="1564"/>
      <c r="V123" s="1564"/>
      <c r="W123" s="1564"/>
      <c r="X123" s="1564"/>
      <c r="Y123" s="1564"/>
      <c r="Z123" s="1564"/>
      <c r="AA123" s="1564"/>
      <c r="AB123" s="1564"/>
      <c r="AC123" s="1564"/>
      <c r="AD123" s="1564"/>
      <c r="AE123" s="1564"/>
      <c r="AF123" s="1564"/>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564"/>
      <c r="BW123" s="1564"/>
      <c r="BX123" s="1564"/>
      <c r="BY123" s="1564"/>
      <c r="BZ123" s="1564"/>
      <c r="CA123" s="1564"/>
      <c r="CB123" s="1564"/>
      <c r="CC123" s="1564"/>
      <c r="CD123" s="1564"/>
      <c r="CE123" s="1564"/>
      <c r="CF123" s="1564"/>
      <c r="CG123" s="1564"/>
      <c r="CH123" s="1564"/>
      <c r="CI123" s="1564"/>
      <c r="CJ123" s="1564"/>
      <c r="CK123" s="1564"/>
      <c r="CL123" s="1564"/>
      <c r="CM123" s="1564"/>
      <c r="CN123" s="1564"/>
      <c r="CO123" s="1564"/>
      <c r="CP123" s="1564"/>
      <c r="CQ123" s="1564"/>
      <c r="CR123" s="1564"/>
      <c r="CS123" s="1564"/>
      <c r="CT123" s="1564"/>
      <c r="CU123" s="1564"/>
      <c r="CV123" s="1564"/>
      <c r="CW123" s="1564"/>
      <c r="CX123" s="1564"/>
      <c r="CY123" s="1564"/>
      <c r="CZ123" s="1564"/>
      <c r="DA123" s="1564"/>
      <c r="DB123" s="1564"/>
      <c r="DC123" s="1564"/>
      <c r="DD123" s="1564"/>
      <c r="DE123" s="1564"/>
      <c r="DF123" s="1564"/>
      <c r="DG123" s="1564"/>
      <c r="DH123" s="1564"/>
      <c r="DI123" s="1564"/>
      <c r="DJ123" s="1564"/>
      <c r="DK123" s="1564"/>
      <c r="DL123" s="1564"/>
      <c r="DM123" s="1564"/>
      <c r="DN123" s="1564"/>
      <c r="DO123" s="1564"/>
      <c r="DP123" s="1564"/>
      <c r="DQ123" s="1564"/>
      <c r="DR123" s="1564"/>
      <c r="DS123" s="1564"/>
      <c r="DT123" s="1564"/>
      <c r="DU123" s="1564"/>
      <c r="DV123" s="1564"/>
      <c r="DW123" s="1564"/>
      <c r="DX123" s="1564"/>
      <c r="DY123" s="1564"/>
      <c r="DZ123" s="1564"/>
      <c r="EA123" s="1564"/>
      <c r="EB123" s="1564"/>
      <c r="EC123" s="1564"/>
      <c r="ED123" s="1564"/>
      <c r="EE123" s="1564"/>
      <c r="EF123" s="1564"/>
      <c r="EG123" s="1564"/>
      <c r="EH123" s="1564"/>
      <c r="EI123" s="1564"/>
      <c r="EJ123" s="1564"/>
      <c r="EK123" s="1564"/>
      <c r="EL123" s="1564"/>
      <c r="EM123" s="1564"/>
      <c r="EN123" s="1564"/>
      <c r="EO123" s="1564"/>
      <c r="EP123" s="1564"/>
      <c r="EQ123" s="1564"/>
      <c r="ER123" s="1564"/>
      <c r="ES123" s="1564"/>
      <c r="ET123" s="1564"/>
      <c r="EU123" s="1564"/>
      <c r="EV123" s="1564"/>
      <c r="EW123" s="1564"/>
      <c r="EX123" s="1564"/>
      <c r="EY123" s="1564"/>
      <c r="EZ123" s="1564"/>
      <c r="FA123" s="1564"/>
      <c r="FB123" s="1564"/>
      <c r="FC123" s="1564"/>
      <c r="FD123" s="1564"/>
      <c r="FE123" s="1564"/>
      <c r="FF123" s="1564"/>
      <c r="FG123" s="1564"/>
      <c r="FH123" s="1564"/>
      <c r="FI123" s="1564"/>
      <c r="FJ123" s="1564"/>
      <c r="FK123" s="1564"/>
      <c r="FL123" s="1564"/>
      <c r="FM123" s="1564"/>
      <c r="FN123" s="1564"/>
      <c r="FO123" s="1564"/>
      <c r="FP123" s="1564"/>
      <c r="FQ123" s="1564"/>
      <c r="FR123" s="1564"/>
      <c r="FS123" s="1564"/>
      <c r="FT123" s="1564"/>
      <c r="FU123" s="1564"/>
      <c r="FV123" s="1564"/>
      <c r="FW123" s="1564"/>
      <c r="FX123" s="1564"/>
      <c r="FY123" s="1564"/>
      <c r="FZ123" s="1564"/>
      <c r="GA123" s="1564"/>
      <c r="GB123" s="1564"/>
      <c r="GC123" s="1564"/>
      <c r="GD123" s="1564"/>
      <c r="GE123" s="1564"/>
      <c r="GF123" s="1564"/>
      <c r="GG123" s="1564"/>
      <c r="GH123" s="1564"/>
      <c r="GI123" s="1564"/>
      <c r="GJ123" s="1564"/>
      <c r="GK123" s="1564"/>
      <c r="GL123" s="1564"/>
      <c r="GM123" s="1564"/>
      <c r="GN123" s="1564"/>
      <c r="GO123" s="1564"/>
      <c r="GP123" s="1564"/>
      <c r="GQ123" s="1564"/>
      <c r="GR123" s="1564"/>
      <c r="GS123" s="1564"/>
      <c r="GT123" s="1564"/>
      <c r="GU123" s="1564"/>
      <c r="GV123" s="1564"/>
      <c r="GW123" s="1564"/>
      <c r="GX123" s="1564"/>
      <c r="GY123" s="1564"/>
      <c r="GZ123" s="1564"/>
      <c r="HA123" s="1564"/>
      <c r="HB123" s="1564"/>
      <c r="HC123" s="1564"/>
      <c r="HD123" s="1564"/>
      <c r="HE123" s="1564"/>
      <c r="HF123" s="1564"/>
      <c r="HG123" s="1564"/>
      <c r="HH123" s="1564"/>
      <c r="HI123" s="1564"/>
      <c r="HJ123" s="1564"/>
      <c r="HK123" s="1564"/>
      <c r="HL123" s="1564"/>
      <c r="HM123" s="1564"/>
      <c r="HN123" s="1564"/>
      <c r="HO123" s="1564"/>
      <c r="HP123" s="1564"/>
      <c r="HQ123" s="1564"/>
      <c r="HR123" s="1564"/>
      <c r="HS123" s="1564"/>
      <c r="HT123" s="1564"/>
      <c r="HU123" s="1564"/>
      <c r="HV123" s="1564"/>
      <c r="HW123" s="1564"/>
      <c r="HX123" s="1564"/>
      <c r="HY123" s="1564"/>
      <c r="HZ123" s="1564"/>
      <c r="IA123" s="1564"/>
      <c r="IB123" s="1564"/>
      <c r="IC123" s="1564"/>
      <c r="ID123" s="1564"/>
      <c r="IE123" s="1564"/>
      <c r="IF123" s="1564"/>
      <c r="IG123" s="1564"/>
      <c r="IH123" s="1564"/>
      <c r="II123" s="1564"/>
      <c r="IJ123" s="1564"/>
      <c r="IK123" s="1564"/>
      <c r="IL123" s="1564"/>
      <c r="IM123" s="1564"/>
      <c r="IN123" s="1564"/>
      <c r="IO123" s="1564"/>
      <c r="IP123" s="1564"/>
      <c r="IQ123" s="1564"/>
      <c r="IR123" s="1564"/>
      <c r="IS123" s="1564"/>
      <c r="IT123" s="1564"/>
      <c r="IU123" s="1564"/>
    </row>
    <row r="124" spans="1:255">
      <c r="A124" s="2175">
        <v>52</v>
      </c>
      <c r="B124" s="1546"/>
      <c r="C124" s="1546"/>
      <c r="D124" s="1546"/>
      <c r="E124" s="1900"/>
      <c r="F124" s="1545"/>
      <c r="G124" s="1546"/>
      <c r="H124" s="1546"/>
      <c r="I124" s="1546"/>
      <c r="J124" s="1546"/>
      <c r="K124" s="1873"/>
      <c r="L124" s="1873"/>
      <c r="M124" s="1911">
        <v>52</v>
      </c>
      <c r="N124" s="1545"/>
      <c r="O124" s="1873"/>
      <c r="P124" s="1873"/>
      <c r="Q124" s="1873"/>
      <c r="R124" s="1873">
        <f t="shared" si="1"/>
        <v>0</v>
      </c>
      <c r="S124" s="1911">
        <v>52</v>
      </c>
      <c r="T124" s="1564"/>
      <c r="U124" s="1564"/>
      <c r="V124" s="1564"/>
      <c r="W124" s="1564"/>
      <c r="X124" s="1564"/>
      <c r="Y124" s="1564"/>
      <c r="Z124" s="1564"/>
      <c r="AA124" s="1564"/>
      <c r="AB124" s="1564"/>
      <c r="AC124" s="1564"/>
      <c r="AD124" s="1564"/>
      <c r="AE124" s="1564"/>
      <c r="AF124" s="1564"/>
      <c r="AG124" s="1564"/>
      <c r="AH124" s="1564"/>
      <c r="AI124" s="1564"/>
      <c r="AJ124" s="1564"/>
      <c r="AK124" s="1564"/>
      <c r="AL124" s="1564"/>
      <c r="AM124" s="1564"/>
      <c r="AN124" s="1564"/>
      <c r="AO124" s="1564"/>
      <c r="AP124" s="1564"/>
      <c r="AQ124" s="1564"/>
      <c r="AR124" s="1564"/>
      <c r="AS124" s="1564"/>
      <c r="AT124" s="1564"/>
      <c r="AU124" s="1564"/>
      <c r="AV124" s="1564"/>
      <c r="AW124" s="1564"/>
      <c r="AX124" s="1564"/>
      <c r="AY124" s="1564"/>
      <c r="AZ124" s="1564"/>
      <c r="BA124" s="1564"/>
      <c r="BB124" s="1564"/>
      <c r="BC124" s="1564"/>
      <c r="BD124" s="1564"/>
      <c r="BE124" s="1564"/>
      <c r="BF124" s="1564"/>
      <c r="BG124" s="1564"/>
      <c r="BH124" s="1564"/>
      <c r="BI124" s="1564"/>
      <c r="BJ124" s="1564"/>
      <c r="BK124" s="1564"/>
      <c r="BL124" s="1564"/>
      <c r="BM124" s="1564"/>
      <c r="BN124" s="1564"/>
      <c r="BO124" s="1564"/>
      <c r="BP124" s="1564"/>
      <c r="BQ124" s="1564"/>
      <c r="BR124" s="1564"/>
      <c r="BS124" s="1564"/>
      <c r="BT124" s="1564"/>
      <c r="BU124" s="1564"/>
      <c r="BV124" s="1564"/>
      <c r="BW124" s="1564"/>
      <c r="BX124" s="1564"/>
      <c r="BY124" s="1564"/>
      <c r="BZ124" s="1564"/>
      <c r="CA124" s="1564"/>
      <c r="CB124" s="1564"/>
      <c r="CC124" s="1564"/>
      <c r="CD124" s="1564"/>
      <c r="CE124" s="1564"/>
      <c r="CF124" s="1564"/>
      <c r="CG124" s="1564"/>
      <c r="CH124" s="1564"/>
      <c r="CI124" s="1564"/>
      <c r="CJ124" s="1564"/>
      <c r="CK124" s="1564"/>
      <c r="CL124" s="1564"/>
      <c r="CM124" s="1564"/>
      <c r="CN124" s="1564"/>
      <c r="CO124" s="1564"/>
      <c r="CP124" s="1564"/>
      <c r="CQ124" s="1564"/>
      <c r="CR124" s="1564"/>
      <c r="CS124" s="1564"/>
      <c r="CT124" s="1564"/>
      <c r="CU124" s="1564"/>
      <c r="CV124" s="1564"/>
      <c r="CW124" s="1564"/>
      <c r="CX124" s="1564"/>
      <c r="CY124" s="1564"/>
      <c r="CZ124" s="1564"/>
      <c r="DA124" s="1564"/>
      <c r="DB124" s="1564"/>
      <c r="DC124" s="1564"/>
      <c r="DD124" s="1564"/>
      <c r="DE124" s="1564"/>
      <c r="DF124" s="1564"/>
      <c r="DG124" s="1564"/>
      <c r="DH124" s="1564"/>
      <c r="DI124" s="1564"/>
      <c r="DJ124" s="1564"/>
      <c r="DK124" s="1564"/>
      <c r="DL124" s="1564"/>
      <c r="DM124" s="1564"/>
      <c r="DN124" s="1564"/>
      <c r="DO124" s="1564"/>
      <c r="DP124" s="1564"/>
      <c r="DQ124" s="1564"/>
      <c r="DR124" s="1564"/>
      <c r="DS124" s="1564"/>
      <c r="DT124" s="1564"/>
      <c r="DU124" s="1564"/>
      <c r="DV124" s="1564"/>
      <c r="DW124" s="1564"/>
      <c r="DX124" s="1564"/>
      <c r="DY124" s="1564"/>
      <c r="DZ124" s="1564"/>
      <c r="EA124" s="1564"/>
      <c r="EB124" s="1564"/>
      <c r="EC124" s="1564"/>
      <c r="ED124" s="1564"/>
      <c r="EE124" s="1564"/>
      <c r="EF124" s="1564"/>
      <c r="EG124" s="1564"/>
      <c r="EH124" s="1564"/>
      <c r="EI124" s="1564"/>
      <c r="EJ124" s="1564"/>
      <c r="EK124" s="1564"/>
      <c r="EL124" s="1564"/>
      <c r="EM124" s="1564"/>
      <c r="EN124" s="1564"/>
      <c r="EO124" s="1564"/>
      <c r="EP124" s="1564"/>
      <c r="EQ124" s="1564"/>
      <c r="ER124" s="1564"/>
      <c r="ES124" s="1564"/>
      <c r="ET124" s="1564"/>
      <c r="EU124" s="1564"/>
      <c r="EV124" s="1564"/>
      <c r="EW124" s="1564"/>
      <c r="EX124" s="1564"/>
      <c r="EY124" s="1564"/>
      <c r="EZ124" s="1564"/>
      <c r="FA124" s="1564"/>
      <c r="FB124" s="1564"/>
      <c r="FC124" s="1564"/>
      <c r="FD124" s="1564"/>
      <c r="FE124" s="1564"/>
      <c r="FF124" s="1564"/>
      <c r="FG124" s="1564"/>
      <c r="FH124" s="1564"/>
      <c r="FI124" s="1564"/>
      <c r="FJ124" s="1564"/>
      <c r="FK124" s="1564"/>
      <c r="FL124" s="1564"/>
      <c r="FM124" s="1564"/>
      <c r="FN124" s="1564"/>
      <c r="FO124" s="1564"/>
      <c r="FP124" s="1564"/>
      <c r="FQ124" s="1564"/>
      <c r="FR124" s="1564"/>
      <c r="FS124" s="1564"/>
      <c r="FT124" s="1564"/>
      <c r="FU124" s="1564"/>
      <c r="FV124" s="1564"/>
      <c r="FW124" s="1564"/>
      <c r="FX124" s="1564"/>
      <c r="FY124" s="1564"/>
      <c r="FZ124" s="1564"/>
      <c r="GA124" s="1564"/>
      <c r="GB124" s="1564"/>
      <c r="GC124" s="1564"/>
      <c r="GD124" s="1564"/>
      <c r="GE124" s="1564"/>
      <c r="GF124" s="1564"/>
      <c r="GG124" s="1564"/>
      <c r="GH124" s="1564"/>
      <c r="GI124" s="1564"/>
      <c r="GJ124" s="1564"/>
      <c r="GK124" s="1564"/>
      <c r="GL124" s="1564"/>
      <c r="GM124" s="1564"/>
      <c r="GN124" s="1564"/>
      <c r="GO124" s="1564"/>
      <c r="GP124" s="1564"/>
      <c r="GQ124" s="1564"/>
      <c r="GR124" s="1564"/>
      <c r="GS124" s="1564"/>
      <c r="GT124" s="1564"/>
      <c r="GU124" s="1564"/>
      <c r="GV124" s="1564"/>
      <c r="GW124" s="1564"/>
      <c r="GX124" s="1564"/>
      <c r="GY124" s="1564"/>
      <c r="GZ124" s="1564"/>
      <c r="HA124" s="1564"/>
      <c r="HB124" s="1564"/>
      <c r="HC124" s="1564"/>
      <c r="HD124" s="1564"/>
      <c r="HE124" s="1564"/>
      <c r="HF124" s="1564"/>
      <c r="HG124" s="1564"/>
      <c r="HH124" s="1564"/>
      <c r="HI124" s="1564"/>
      <c r="HJ124" s="1564"/>
      <c r="HK124" s="1564"/>
      <c r="HL124" s="1564"/>
      <c r="HM124" s="1564"/>
      <c r="HN124" s="1564"/>
      <c r="HO124" s="1564"/>
      <c r="HP124" s="1564"/>
      <c r="HQ124" s="1564"/>
      <c r="HR124" s="1564"/>
      <c r="HS124" s="1564"/>
      <c r="HT124" s="1564"/>
      <c r="HU124" s="1564"/>
      <c r="HV124" s="1564"/>
      <c r="HW124" s="1564"/>
      <c r="HX124" s="1564"/>
      <c r="HY124" s="1564"/>
      <c r="HZ124" s="1564"/>
      <c r="IA124" s="1564"/>
      <c r="IB124" s="1564"/>
      <c r="IC124" s="1564"/>
      <c r="ID124" s="1564"/>
      <c r="IE124" s="1564"/>
      <c r="IF124" s="1564"/>
      <c r="IG124" s="1564"/>
      <c r="IH124" s="1564"/>
      <c r="II124" s="1564"/>
      <c r="IJ124" s="1564"/>
      <c r="IK124" s="1564"/>
      <c r="IL124" s="1564"/>
      <c r="IM124" s="1564"/>
      <c r="IN124" s="1564"/>
      <c r="IO124" s="1564"/>
      <c r="IP124" s="1564"/>
      <c r="IQ124" s="1564"/>
      <c r="IR124" s="1564"/>
      <c r="IS124" s="1564"/>
      <c r="IT124" s="1564"/>
      <c r="IU124" s="1564"/>
    </row>
    <row r="125" spans="1:255">
      <c r="A125" s="2175">
        <v>53</v>
      </c>
      <c r="B125" s="1546"/>
      <c r="C125" s="1546"/>
      <c r="D125" s="1546"/>
      <c r="E125" s="1900"/>
      <c r="F125" s="1545"/>
      <c r="G125" s="1546"/>
      <c r="H125" s="1546"/>
      <c r="I125" s="1546"/>
      <c r="J125" s="1546"/>
      <c r="K125" s="1873"/>
      <c r="L125" s="1873"/>
      <c r="M125" s="1911">
        <v>53</v>
      </c>
      <c r="N125" s="1545"/>
      <c r="O125" s="1873"/>
      <c r="P125" s="1873"/>
      <c r="Q125" s="1873"/>
      <c r="R125" s="1873">
        <f t="shared" si="1"/>
        <v>0</v>
      </c>
      <c r="S125" s="1911">
        <v>53</v>
      </c>
      <c r="T125" s="1564"/>
      <c r="U125" s="1564"/>
      <c r="V125" s="1564"/>
      <c r="W125" s="1564"/>
      <c r="X125" s="1564"/>
      <c r="Y125" s="1564"/>
      <c r="Z125" s="1564"/>
      <c r="AA125" s="1564"/>
      <c r="AB125" s="1564"/>
      <c r="AC125" s="1564"/>
      <c r="AD125" s="1564"/>
      <c r="AE125" s="1564"/>
      <c r="AF125" s="1564"/>
      <c r="AG125" s="1564"/>
      <c r="AH125" s="1564"/>
      <c r="AI125" s="1564"/>
      <c r="AJ125" s="1564"/>
      <c r="AK125" s="1564"/>
      <c r="AL125" s="1564"/>
      <c r="AM125" s="1564"/>
      <c r="AN125" s="1564"/>
      <c r="AO125" s="1564"/>
      <c r="AP125" s="1564"/>
      <c r="AQ125" s="1564"/>
      <c r="AR125" s="1564"/>
      <c r="AS125" s="1564"/>
      <c r="AT125" s="1564"/>
      <c r="AU125" s="1564"/>
      <c r="AV125" s="1564"/>
      <c r="AW125" s="1564"/>
      <c r="AX125" s="1564"/>
      <c r="AY125" s="1564"/>
      <c r="AZ125" s="1564"/>
      <c r="BA125" s="1564"/>
      <c r="BB125" s="1564"/>
      <c r="BC125" s="1564"/>
      <c r="BD125" s="1564"/>
      <c r="BE125" s="1564"/>
      <c r="BF125" s="1564"/>
      <c r="BG125" s="1564"/>
      <c r="BH125" s="1564"/>
      <c r="BI125" s="1564"/>
      <c r="BJ125" s="1564"/>
      <c r="BK125" s="1564"/>
      <c r="BL125" s="1564"/>
      <c r="BM125" s="1564"/>
      <c r="BN125" s="1564"/>
      <c r="BO125" s="1564"/>
      <c r="BP125" s="1564"/>
      <c r="BQ125" s="1564"/>
      <c r="BR125" s="1564"/>
      <c r="BS125" s="1564"/>
      <c r="BT125" s="1564"/>
      <c r="BU125" s="1564"/>
      <c r="BV125" s="1564"/>
      <c r="BW125" s="1564"/>
      <c r="BX125" s="1564"/>
      <c r="BY125" s="1564"/>
      <c r="BZ125" s="1564"/>
      <c r="CA125" s="1564"/>
      <c r="CB125" s="1564"/>
      <c r="CC125" s="1564"/>
      <c r="CD125" s="1564"/>
      <c r="CE125" s="1564"/>
      <c r="CF125" s="1564"/>
      <c r="CG125" s="1564"/>
      <c r="CH125" s="1564"/>
      <c r="CI125" s="1564"/>
      <c r="CJ125" s="1564"/>
      <c r="CK125" s="1564"/>
      <c r="CL125" s="1564"/>
      <c r="CM125" s="1564"/>
      <c r="CN125" s="1564"/>
      <c r="CO125" s="1564"/>
      <c r="CP125" s="1564"/>
      <c r="CQ125" s="1564"/>
      <c r="CR125" s="1564"/>
      <c r="CS125" s="1564"/>
      <c r="CT125" s="1564"/>
      <c r="CU125" s="1564"/>
      <c r="CV125" s="1564"/>
      <c r="CW125" s="1564"/>
      <c r="CX125" s="1564"/>
      <c r="CY125" s="1564"/>
      <c r="CZ125" s="1564"/>
      <c r="DA125" s="1564"/>
      <c r="DB125" s="1564"/>
      <c r="DC125" s="1564"/>
      <c r="DD125" s="1564"/>
      <c r="DE125" s="1564"/>
      <c r="DF125" s="1564"/>
      <c r="DG125" s="1564"/>
      <c r="DH125" s="1564"/>
      <c r="DI125" s="1564"/>
      <c r="DJ125" s="1564"/>
      <c r="DK125" s="1564"/>
      <c r="DL125" s="1564"/>
      <c r="DM125" s="1564"/>
      <c r="DN125" s="1564"/>
      <c r="DO125" s="1564"/>
      <c r="DP125" s="1564"/>
      <c r="DQ125" s="1564"/>
      <c r="DR125" s="1564"/>
      <c r="DS125" s="1564"/>
      <c r="DT125" s="1564"/>
      <c r="DU125" s="1564"/>
      <c r="DV125" s="1564"/>
      <c r="DW125" s="1564"/>
      <c r="DX125" s="1564"/>
      <c r="DY125" s="1564"/>
      <c r="DZ125" s="1564"/>
      <c r="EA125" s="1564"/>
      <c r="EB125" s="1564"/>
      <c r="EC125" s="1564"/>
      <c r="ED125" s="1564"/>
      <c r="EE125" s="1564"/>
      <c r="EF125" s="1564"/>
      <c r="EG125" s="1564"/>
      <c r="EH125" s="1564"/>
      <c r="EI125" s="1564"/>
      <c r="EJ125" s="1564"/>
      <c r="EK125" s="1564"/>
      <c r="EL125" s="1564"/>
      <c r="EM125" s="1564"/>
      <c r="EN125" s="1564"/>
      <c r="EO125" s="1564"/>
      <c r="EP125" s="1564"/>
      <c r="EQ125" s="1564"/>
      <c r="ER125" s="1564"/>
      <c r="ES125" s="1564"/>
      <c r="ET125" s="1564"/>
      <c r="EU125" s="1564"/>
      <c r="EV125" s="1564"/>
      <c r="EW125" s="1564"/>
      <c r="EX125" s="1564"/>
      <c r="EY125" s="1564"/>
      <c r="EZ125" s="1564"/>
      <c r="FA125" s="1564"/>
      <c r="FB125" s="1564"/>
      <c r="FC125" s="1564"/>
      <c r="FD125" s="1564"/>
      <c r="FE125" s="1564"/>
      <c r="FF125" s="1564"/>
      <c r="FG125" s="1564"/>
      <c r="FH125" s="1564"/>
      <c r="FI125" s="1564"/>
      <c r="FJ125" s="1564"/>
      <c r="FK125" s="1564"/>
      <c r="FL125" s="1564"/>
      <c r="FM125" s="1564"/>
      <c r="FN125" s="1564"/>
      <c r="FO125" s="1564"/>
      <c r="FP125" s="1564"/>
      <c r="FQ125" s="1564"/>
      <c r="FR125" s="1564"/>
      <c r="FS125" s="1564"/>
      <c r="FT125" s="1564"/>
      <c r="FU125" s="1564"/>
      <c r="FV125" s="1564"/>
      <c r="FW125" s="1564"/>
      <c r="FX125" s="1564"/>
      <c r="FY125" s="1564"/>
      <c r="FZ125" s="1564"/>
      <c r="GA125" s="1564"/>
      <c r="GB125" s="1564"/>
      <c r="GC125" s="1564"/>
      <c r="GD125" s="1564"/>
      <c r="GE125" s="1564"/>
      <c r="GF125" s="1564"/>
      <c r="GG125" s="1564"/>
      <c r="GH125" s="1564"/>
      <c r="GI125" s="1564"/>
      <c r="GJ125" s="1564"/>
      <c r="GK125" s="1564"/>
      <c r="GL125" s="1564"/>
      <c r="GM125" s="1564"/>
      <c r="GN125" s="1564"/>
      <c r="GO125" s="1564"/>
      <c r="GP125" s="1564"/>
      <c r="GQ125" s="1564"/>
      <c r="GR125" s="1564"/>
      <c r="GS125" s="1564"/>
      <c r="GT125" s="1564"/>
      <c r="GU125" s="1564"/>
      <c r="GV125" s="1564"/>
      <c r="GW125" s="1564"/>
      <c r="GX125" s="1564"/>
      <c r="GY125" s="1564"/>
      <c r="GZ125" s="1564"/>
      <c r="HA125" s="1564"/>
      <c r="HB125" s="1564"/>
      <c r="HC125" s="1564"/>
      <c r="HD125" s="1564"/>
      <c r="HE125" s="1564"/>
      <c r="HF125" s="1564"/>
      <c r="HG125" s="1564"/>
      <c r="HH125" s="1564"/>
      <c r="HI125" s="1564"/>
      <c r="HJ125" s="1564"/>
      <c r="HK125" s="1564"/>
      <c r="HL125" s="1564"/>
      <c r="HM125" s="1564"/>
      <c r="HN125" s="1564"/>
      <c r="HO125" s="1564"/>
      <c r="HP125" s="1564"/>
      <c r="HQ125" s="1564"/>
      <c r="HR125" s="1564"/>
      <c r="HS125" s="1564"/>
      <c r="HT125" s="1564"/>
      <c r="HU125" s="1564"/>
      <c r="HV125" s="1564"/>
      <c r="HW125" s="1564"/>
      <c r="HX125" s="1564"/>
      <c r="HY125" s="1564"/>
      <c r="HZ125" s="1564"/>
      <c r="IA125" s="1564"/>
      <c r="IB125" s="1564"/>
      <c r="IC125" s="1564"/>
      <c r="ID125" s="1564"/>
      <c r="IE125" s="1564"/>
      <c r="IF125" s="1564"/>
      <c r="IG125" s="1564"/>
      <c r="IH125" s="1564"/>
      <c r="II125" s="1564"/>
      <c r="IJ125" s="1564"/>
      <c r="IK125" s="1564"/>
      <c r="IL125" s="1564"/>
      <c r="IM125" s="1564"/>
      <c r="IN125" s="1564"/>
      <c r="IO125" s="1564"/>
      <c r="IP125" s="1564"/>
      <c r="IQ125" s="1564"/>
      <c r="IR125" s="1564"/>
      <c r="IS125" s="1564"/>
      <c r="IT125" s="1564"/>
      <c r="IU125" s="1564"/>
    </row>
    <row r="126" spans="1:255">
      <c r="A126" s="2175">
        <v>54</v>
      </c>
      <c r="B126" s="1546"/>
      <c r="C126" s="1546"/>
      <c r="D126" s="1546"/>
      <c r="E126" s="1900"/>
      <c r="F126" s="1545"/>
      <c r="G126" s="1546"/>
      <c r="H126" s="1546"/>
      <c r="I126" s="1546"/>
      <c r="J126" s="1546"/>
      <c r="K126" s="1873"/>
      <c r="L126" s="1873"/>
      <c r="M126" s="1911">
        <v>54</v>
      </c>
      <c r="N126" s="1545"/>
      <c r="O126" s="1873"/>
      <c r="P126" s="1873"/>
      <c r="Q126" s="1873"/>
      <c r="R126" s="1873">
        <f t="shared" si="1"/>
        <v>0</v>
      </c>
      <c r="S126" s="1911">
        <v>54</v>
      </c>
      <c r="T126" s="1564"/>
      <c r="U126" s="1564"/>
      <c r="V126" s="1564"/>
      <c r="W126" s="1564"/>
      <c r="X126" s="1564"/>
      <c r="Y126" s="1564"/>
      <c r="Z126" s="1564"/>
      <c r="AA126" s="1564"/>
      <c r="AB126" s="1564"/>
      <c r="AC126" s="1564"/>
      <c r="AD126" s="1564"/>
      <c r="AE126" s="1564"/>
      <c r="AF126" s="1564"/>
      <c r="AG126" s="1564"/>
      <c r="AH126" s="1564"/>
      <c r="AI126" s="1564"/>
      <c r="AJ126" s="1564"/>
      <c r="AK126" s="1564"/>
      <c r="AL126" s="1564"/>
      <c r="AM126" s="1564"/>
      <c r="AN126" s="1564"/>
      <c r="AO126" s="1564"/>
      <c r="AP126" s="1564"/>
      <c r="AQ126" s="1564"/>
      <c r="AR126" s="1564"/>
      <c r="AS126" s="1564"/>
      <c r="AT126" s="1564"/>
      <c r="AU126" s="1564"/>
      <c r="AV126" s="1564"/>
      <c r="AW126" s="1564"/>
      <c r="AX126" s="1564"/>
      <c r="AY126" s="1564"/>
      <c r="AZ126" s="1564"/>
      <c r="BA126" s="1564"/>
      <c r="BB126" s="1564"/>
      <c r="BC126" s="1564"/>
      <c r="BD126" s="1564"/>
      <c r="BE126" s="1564"/>
      <c r="BF126" s="1564"/>
      <c r="BG126" s="1564"/>
      <c r="BH126" s="1564"/>
      <c r="BI126" s="1564"/>
      <c r="BJ126" s="1564"/>
      <c r="BK126" s="1564"/>
      <c r="BL126" s="1564"/>
      <c r="BM126" s="1564"/>
      <c r="BN126" s="1564"/>
      <c r="BO126" s="1564"/>
      <c r="BP126" s="1564"/>
      <c r="BQ126" s="1564"/>
      <c r="BR126" s="1564"/>
      <c r="BS126" s="1564"/>
      <c r="BT126" s="1564"/>
      <c r="BU126" s="1564"/>
      <c r="BV126" s="1564"/>
      <c r="BW126" s="1564"/>
      <c r="BX126" s="1564"/>
      <c r="BY126" s="1564"/>
      <c r="BZ126" s="1564"/>
      <c r="CA126" s="1564"/>
      <c r="CB126" s="1564"/>
      <c r="CC126" s="1564"/>
      <c r="CD126" s="1564"/>
      <c r="CE126" s="1564"/>
      <c r="CF126" s="1564"/>
      <c r="CG126" s="1564"/>
      <c r="CH126" s="1564"/>
      <c r="CI126" s="1564"/>
      <c r="CJ126" s="1564"/>
      <c r="CK126" s="1564"/>
      <c r="CL126" s="1564"/>
      <c r="CM126" s="1564"/>
      <c r="CN126" s="1564"/>
      <c r="CO126" s="1564"/>
      <c r="CP126" s="1564"/>
      <c r="CQ126" s="1564"/>
      <c r="CR126" s="1564"/>
      <c r="CS126" s="1564"/>
      <c r="CT126" s="1564"/>
      <c r="CU126" s="1564"/>
      <c r="CV126" s="1564"/>
      <c r="CW126" s="1564"/>
      <c r="CX126" s="1564"/>
      <c r="CY126" s="1564"/>
      <c r="CZ126" s="1564"/>
      <c r="DA126" s="1564"/>
      <c r="DB126" s="1564"/>
      <c r="DC126" s="1564"/>
      <c r="DD126" s="1564"/>
      <c r="DE126" s="1564"/>
      <c r="DF126" s="1564"/>
      <c r="DG126" s="1564"/>
      <c r="DH126" s="1564"/>
      <c r="DI126" s="1564"/>
      <c r="DJ126" s="1564"/>
      <c r="DK126" s="1564"/>
      <c r="DL126" s="1564"/>
      <c r="DM126" s="1564"/>
      <c r="DN126" s="1564"/>
      <c r="DO126" s="1564"/>
      <c r="DP126" s="1564"/>
      <c r="DQ126" s="1564"/>
      <c r="DR126" s="1564"/>
      <c r="DS126" s="1564"/>
      <c r="DT126" s="1564"/>
      <c r="DU126" s="1564"/>
      <c r="DV126" s="1564"/>
      <c r="DW126" s="1564"/>
      <c r="DX126" s="1564"/>
      <c r="DY126" s="1564"/>
      <c r="DZ126" s="1564"/>
      <c r="EA126" s="1564"/>
      <c r="EB126" s="1564"/>
      <c r="EC126" s="1564"/>
      <c r="ED126" s="1564"/>
      <c r="EE126" s="1564"/>
      <c r="EF126" s="1564"/>
      <c r="EG126" s="1564"/>
      <c r="EH126" s="1564"/>
      <c r="EI126" s="1564"/>
      <c r="EJ126" s="1564"/>
      <c r="EK126" s="1564"/>
      <c r="EL126" s="1564"/>
      <c r="EM126" s="1564"/>
      <c r="EN126" s="1564"/>
      <c r="EO126" s="1564"/>
      <c r="EP126" s="1564"/>
      <c r="EQ126" s="1564"/>
      <c r="ER126" s="1564"/>
      <c r="ES126" s="1564"/>
      <c r="ET126" s="1564"/>
      <c r="EU126" s="1564"/>
      <c r="EV126" s="1564"/>
      <c r="EW126" s="1564"/>
      <c r="EX126" s="1564"/>
      <c r="EY126" s="1564"/>
      <c r="EZ126" s="1564"/>
      <c r="FA126" s="1564"/>
      <c r="FB126" s="1564"/>
      <c r="FC126" s="1564"/>
      <c r="FD126" s="1564"/>
      <c r="FE126" s="1564"/>
      <c r="FF126" s="1564"/>
      <c r="FG126" s="1564"/>
      <c r="FH126" s="1564"/>
      <c r="FI126" s="1564"/>
      <c r="FJ126" s="1564"/>
      <c r="FK126" s="1564"/>
      <c r="FL126" s="1564"/>
      <c r="FM126" s="1564"/>
      <c r="FN126" s="1564"/>
      <c r="FO126" s="1564"/>
      <c r="FP126" s="1564"/>
      <c r="FQ126" s="1564"/>
      <c r="FR126" s="1564"/>
      <c r="FS126" s="1564"/>
      <c r="FT126" s="1564"/>
      <c r="FU126" s="1564"/>
      <c r="FV126" s="1564"/>
      <c r="FW126" s="1564"/>
      <c r="FX126" s="1564"/>
      <c r="FY126" s="1564"/>
      <c r="FZ126" s="1564"/>
      <c r="GA126" s="1564"/>
      <c r="GB126" s="1564"/>
      <c r="GC126" s="1564"/>
      <c r="GD126" s="1564"/>
      <c r="GE126" s="1564"/>
      <c r="GF126" s="1564"/>
      <c r="GG126" s="1564"/>
      <c r="GH126" s="1564"/>
      <c r="GI126" s="1564"/>
      <c r="GJ126" s="1564"/>
      <c r="GK126" s="1564"/>
      <c r="GL126" s="1564"/>
      <c r="GM126" s="1564"/>
      <c r="GN126" s="1564"/>
      <c r="GO126" s="1564"/>
      <c r="GP126" s="1564"/>
      <c r="GQ126" s="1564"/>
      <c r="GR126" s="1564"/>
      <c r="GS126" s="1564"/>
      <c r="GT126" s="1564"/>
      <c r="GU126" s="1564"/>
      <c r="GV126" s="1564"/>
      <c r="GW126" s="1564"/>
      <c r="GX126" s="1564"/>
      <c r="GY126" s="1564"/>
      <c r="GZ126" s="1564"/>
      <c r="HA126" s="1564"/>
      <c r="HB126" s="1564"/>
      <c r="HC126" s="1564"/>
      <c r="HD126" s="1564"/>
      <c r="HE126" s="1564"/>
      <c r="HF126" s="1564"/>
      <c r="HG126" s="1564"/>
      <c r="HH126" s="1564"/>
      <c r="HI126" s="1564"/>
      <c r="HJ126" s="1564"/>
      <c r="HK126" s="1564"/>
      <c r="HL126" s="1564"/>
      <c r="HM126" s="1564"/>
      <c r="HN126" s="1564"/>
      <c r="HO126" s="1564"/>
      <c r="HP126" s="1564"/>
      <c r="HQ126" s="1564"/>
      <c r="HR126" s="1564"/>
      <c r="HS126" s="1564"/>
      <c r="HT126" s="1564"/>
      <c r="HU126" s="1564"/>
      <c r="HV126" s="1564"/>
      <c r="HW126" s="1564"/>
      <c r="HX126" s="1564"/>
      <c r="HY126" s="1564"/>
      <c r="HZ126" s="1564"/>
      <c r="IA126" s="1564"/>
      <c r="IB126" s="1564"/>
      <c r="IC126" s="1564"/>
      <c r="ID126" s="1564"/>
      <c r="IE126" s="1564"/>
      <c r="IF126" s="1564"/>
      <c r="IG126" s="1564"/>
      <c r="IH126" s="1564"/>
      <c r="II126" s="1564"/>
      <c r="IJ126" s="1564"/>
      <c r="IK126" s="1564"/>
      <c r="IL126" s="1564"/>
      <c r="IM126" s="1564"/>
      <c r="IN126" s="1564"/>
      <c r="IO126" s="1564"/>
      <c r="IP126" s="1564"/>
      <c r="IQ126" s="1564"/>
      <c r="IR126" s="1564"/>
      <c r="IS126" s="1564"/>
      <c r="IT126" s="1564"/>
      <c r="IU126" s="1564"/>
    </row>
    <row r="127" spans="1:255">
      <c r="A127" s="2175">
        <v>55</v>
      </c>
      <c r="B127" s="1546"/>
      <c r="C127" s="1546"/>
      <c r="D127" s="1546"/>
      <c r="E127" s="1900"/>
      <c r="F127" s="1545"/>
      <c r="G127" s="1546"/>
      <c r="H127" s="1546"/>
      <c r="I127" s="1546"/>
      <c r="J127" s="1546"/>
      <c r="K127" s="1873"/>
      <c r="L127" s="1873"/>
      <c r="M127" s="1911">
        <v>55</v>
      </c>
      <c r="N127" s="1545"/>
      <c r="O127" s="1873"/>
      <c r="P127" s="1873"/>
      <c r="Q127" s="1873"/>
      <c r="R127" s="1873">
        <f t="shared" si="1"/>
        <v>0</v>
      </c>
      <c r="S127" s="1911">
        <v>55</v>
      </c>
      <c r="T127" s="1564"/>
      <c r="U127" s="1564"/>
      <c r="V127" s="1564"/>
      <c r="W127" s="1564"/>
      <c r="X127" s="1564"/>
      <c r="Y127" s="1564"/>
      <c r="Z127" s="1564"/>
      <c r="AA127" s="1564"/>
      <c r="AB127" s="1564"/>
      <c r="AC127" s="1564"/>
      <c r="AD127" s="1564"/>
      <c r="AE127" s="1564"/>
      <c r="AF127" s="1564"/>
      <c r="AG127" s="1564"/>
      <c r="AH127" s="1564"/>
      <c r="AI127" s="1564"/>
      <c r="AJ127" s="1564"/>
      <c r="AK127" s="1564"/>
      <c r="AL127" s="1564"/>
      <c r="AM127" s="1564"/>
      <c r="AN127" s="1564"/>
      <c r="AO127" s="1564"/>
      <c r="AP127" s="1564"/>
      <c r="AQ127" s="1564"/>
      <c r="AR127" s="1564"/>
      <c r="AS127" s="1564"/>
      <c r="AT127" s="1564"/>
      <c r="AU127" s="1564"/>
      <c r="AV127" s="1564"/>
      <c r="AW127" s="1564"/>
      <c r="AX127" s="1564"/>
      <c r="AY127" s="1564"/>
      <c r="AZ127" s="1564"/>
      <c r="BA127" s="1564"/>
      <c r="BB127" s="1564"/>
      <c r="BC127" s="1564"/>
      <c r="BD127" s="1564"/>
      <c r="BE127" s="1564"/>
      <c r="BF127" s="1564"/>
      <c r="BG127" s="1564"/>
      <c r="BH127" s="1564"/>
      <c r="BI127" s="1564"/>
      <c r="BJ127" s="1564"/>
      <c r="BK127" s="1564"/>
      <c r="BL127" s="1564"/>
      <c r="BM127" s="1564"/>
      <c r="BN127" s="1564"/>
      <c r="BO127" s="1564"/>
      <c r="BP127" s="1564"/>
      <c r="BQ127" s="1564"/>
      <c r="BR127" s="1564"/>
      <c r="BS127" s="1564"/>
      <c r="BT127" s="1564"/>
      <c r="BU127" s="1564"/>
      <c r="BV127" s="1564"/>
      <c r="BW127" s="1564"/>
      <c r="BX127" s="1564"/>
      <c r="BY127" s="1564"/>
      <c r="BZ127" s="1564"/>
      <c r="CA127" s="1564"/>
      <c r="CB127" s="1564"/>
      <c r="CC127" s="1564"/>
      <c r="CD127" s="1564"/>
      <c r="CE127" s="1564"/>
      <c r="CF127" s="1564"/>
      <c r="CG127" s="1564"/>
      <c r="CH127" s="1564"/>
      <c r="CI127" s="1564"/>
      <c r="CJ127" s="1564"/>
      <c r="CK127" s="1564"/>
      <c r="CL127" s="1564"/>
      <c r="CM127" s="1564"/>
      <c r="CN127" s="1564"/>
      <c r="CO127" s="1564"/>
      <c r="CP127" s="1564"/>
      <c r="CQ127" s="1564"/>
      <c r="CR127" s="1564"/>
      <c r="CS127" s="1564"/>
      <c r="CT127" s="1564"/>
      <c r="CU127" s="1564"/>
      <c r="CV127" s="1564"/>
      <c r="CW127" s="1564"/>
      <c r="CX127" s="1564"/>
      <c r="CY127" s="1564"/>
      <c r="CZ127" s="1564"/>
      <c r="DA127" s="1564"/>
      <c r="DB127" s="1564"/>
      <c r="DC127" s="1564"/>
      <c r="DD127" s="1564"/>
      <c r="DE127" s="1564"/>
      <c r="DF127" s="1564"/>
      <c r="DG127" s="1564"/>
      <c r="DH127" s="1564"/>
      <c r="DI127" s="1564"/>
      <c r="DJ127" s="1564"/>
      <c r="DK127" s="1564"/>
      <c r="DL127" s="1564"/>
      <c r="DM127" s="1564"/>
      <c r="DN127" s="1564"/>
      <c r="DO127" s="1564"/>
      <c r="DP127" s="1564"/>
      <c r="DQ127" s="1564"/>
      <c r="DR127" s="1564"/>
      <c r="DS127" s="1564"/>
      <c r="DT127" s="1564"/>
      <c r="DU127" s="1564"/>
      <c r="DV127" s="1564"/>
      <c r="DW127" s="1564"/>
      <c r="DX127" s="1564"/>
      <c r="DY127" s="1564"/>
      <c r="DZ127" s="1564"/>
      <c r="EA127" s="1564"/>
      <c r="EB127" s="1564"/>
      <c r="EC127" s="1564"/>
      <c r="ED127" s="1564"/>
      <c r="EE127" s="1564"/>
      <c r="EF127" s="1564"/>
      <c r="EG127" s="1564"/>
      <c r="EH127" s="1564"/>
      <c r="EI127" s="1564"/>
      <c r="EJ127" s="1564"/>
      <c r="EK127" s="1564"/>
      <c r="EL127" s="1564"/>
      <c r="EM127" s="1564"/>
      <c r="EN127" s="1564"/>
      <c r="EO127" s="1564"/>
      <c r="EP127" s="1564"/>
      <c r="EQ127" s="1564"/>
      <c r="ER127" s="1564"/>
      <c r="ES127" s="1564"/>
      <c r="ET127" s="1564"/>
      <c r="EU127" s="1564"/>
      <c r="EV127" s="1564"/>
      <c r="EW127" s="1564"/>
      <c r="EX127" s="1564"/>
      <c r="EY127" s="1564"/>
      <c r="EZ127" s="1564"/>
      <c r="FA127" s="1564"/>
      <c r="FB127" s="1564"/>
      <c r="FC127" s="1564"/>
      <c r="FD127" s="1564"/>
      <c r="FE127" s="1564"/>
      <c r="FF127" s="1564"/>
      <c r="FG127" s="1564"/>
      <c r="FH127" s="1564"/>
      <c r="FI127" s="1564"/>
      <c r="FJ127" s="1564"/>
      <c r="FK127" s="1564"/>
      <c r="FL127" s="1564"/>
      <c r="FM127" s="1564"/>
      <c r="FN127" s="1564"/>
      <c r="FO127" s="1564"/>
      <c r="FP127" s="1564"/>
      <c r="FQ127" s="1564"/>
      <c r="FR127" s="1564"/>
      <c r="FS127" s="1564"/>
      <c r="FT127" s="1564"/>
      <c r="FU127" s="1564"/>
      <c r="FV127" s="1564"/>
      <c r="FW127" s="1564"/>
      <c r="FX127" s="1564"/>
      <c r="FY127" s="1564"/>
      <c r="FZ127" s="1564"/>
      <c r="GA127" s="1564"/>
      <c r="GB127" s="1564"/>
      <c r="GC127" s="1564"/>
      <c r="GD127" s="1564"/>
      <c r="GE127" s="1564"/>
      <c r="GF127" s="1564"/>
      <c r="GG127" s="1564"/>
      <c r="GH127" s="1564"/>
      <c r="GI127" s="1564"/>
      <c r="GJ127" s="1564"/>
      <c r="GK127" s="1564"/>
      <c r="GL127" s="1564"/>
      <c r="GM127" s="1564"/>
      <c r="GN127" s="1564"/>
      <c r="GO127" s="1564"/>
      <c r="GP127" s="1564"/>
      <c r="GQ127" s="1564"/>
      <c r="GR127" s="1564"/>
      <c r="GS127" s="1564"/>
      <c r="GT127" s="1564"/>
      <c r="GU127" s="1564"/>
      <c r="GV127" s="1564"/>
      <c r="GW127" s="1564"/>
      <c r="GX127" s="1564"/>
      <c r="GY127" s="1564"/>
      <c r="GZ127" s="1564"/>
      <c r="HA127" s="1564"/>
      <c r="HB127" s="1564"/>
      <c r="HC127" s="1564"/>
      <c r="HD127" s="1564"/>
      <c r="HE127" s="1564"/>
      <c r="HF127" s="1564"/>
      <c r="HG127" s="1564"/>
      <c r="HH127" s="1564"/>
      <c r="HI127" s="1564"/>
      <c r="HJ127" s="1564"/>
      <c r="HK127" s="1564"/>
      <c r="HL127" s="1564"/>
      <c r="HM127" s="1564"/>
      <c r="HN127" s="1564"/>
      <c r="HO127" s="1564"/>
      <c r="HP127" s="1564"/>
      <c r="HQ127" s="1564"/>
      <c r="HR127" s="1564"/>
      <c r="HS127" s="1564"/>
      <c r="HT127" s="1564"/>
      <c r="HU127" s="1564"/>
      <c r="HV127" s="1564"/>
      <c r="HW127" s="1564"/>
      <c r="HX127" s="1564"/>
      <c r="HY127" s="1564"/>
      <c r="HZ127" s="1564"/>
      <c r="IA127" s="1564"/>
      <c r="IB127" s="1564"/>
      <c r="IC127" s="1564"/>
      <c r="ID127" s="1564"/>
      <c r="IE127" s="1564"/>
      <c r="IF127" s="1564"/>
      <c r="IG127" s="1564"/>
      <c r="IH127" s="1564"/>
      <c r="II127" s="1564"/>
      <c r="IJ127" s="1564"/>
      <c r="IK127" s="1564"/>
      <c r="IL127" s="1564"/>
      <c r="IM127" s="1564"/>
      <c r="IN127" s="1564"/>
      <c r="IO127" s="1564"/>
      <c r="IP127" s="1564"/>
      <c r="IQ127" s="1564"/>
      <c r="IR127" s="1564"/>
      <c r="IS127" s="1564"/>
      <c r="IT127" s="1564"/>
      <c r="IU127" s="1564"/>
    </row>
    <row r="128" spans="1:255">
      <c r="A128" s="2175">
        <v>56</v>
      </c>
      <c r="B128" s="1546"/>
      <c r="C128" s="1546"/>
      <c r="D128" s="1546"/>
      <c r="E128" s="1900"/>
      <c r="F128" s="1545"/>
      <c r="G128" s="1546"/>
      <c r="H128" s="1546"/>
      <c r="I128" s="1546"/>
      <c r="J128" s="1546"/>
      <c r="K128" s="1873"/>
      <c r="L128" s="1873"/>
      <c r="M128" s="1911">
        <v>56</v>
      </c>
      <c r="N128" s="1545"/>
      <c r="O128" s="1873"/>
      <c r="P128" s="1873"/>
      <c r="Q128" s="1873"/>
      <c r="R128" s="1873">
        <f t="shared" si="1"/>
        <v>0</v>
      </c>
      <c r="S128" s="1911">
        <v>56</v>
      </c>
      <c r="T128" s="1564"/>
      <c r="U128" s="1564"/>
      <c r="V128" s="1564"/>
      <c r="W128" s="1564"/>
      <c r="X128" s="1564"/>
      <c r="Y128" s="1564"/>
      <c r="Z128" s="1564"/>
      <c r="AA128" s="1564"/>
      <c r="AB128" s="1564"/>
      <c r="AC128" s="1564"/>
      <c r="AD128" s="1564"/>
      <c r="AE128" s="1564"/>
      <c r="AF128" s="1564"/>
      <c r="AG128" s="1564"/>
      <c r="AH128" s="1564"/>
      <c r="AI128" s="1564"/>
      <c r="AJ128" s="1564"/>
      <c r="AK128" s="1564"/>
      <c r="AL128" s="1564"/>
      <c r="AM128" s="1564"/>
      <c r="AN128" s="1564"/>
      <c r="AO128" s="1564"/>
      <c r="AP128" s="1564"/>
      <c r="AQ128" s="1564"/>
      <c r="AR128" s="1564"/>
      <c r="AS128" s="1564"/>
      <c r="AT128" s="1564"/>
      <c r="AU128" s="1564"/>
      <c r="AV128" s="1564"/>
      <c r="AW128" s="1564"/>
      <c r="AX128" s="1564"/>
      <c r="AY128" s="1564"/>
      <c r="AZ128" s="1564"/>
      <c r="BA128" s="1564"/>
      <c r="BB128" s="1564"/>
      <c r="BC128" s="1564"/>
      <c r="BD128" s="1564"/>
      <c r="BE128" s="1564"/>
      <c r="BF128" s="1564"/>
      <c r="BG128" s="1564"/>
      <c r="BH128" s="1564"/>
      <c r="BI128" s="1564"/>
      <c r="BJ128" s="1564"/>
      <c r="BK128" s="1564"/>
      <c r="BL128" s="1564"/>
      <c r="BM128" s="1564"/>
      <c r="BN128" s="1564"/>
      <c r="BO128" s="1564"/>
      <c r="BP128" s="1564"/>
      <c r="BQ128" s="1564"/>
      <c r="BR128" s="1564"/>
      <c r="BS128" s="1564"/>
      <c r="BT128" s="1564"/>
      <c r="BU128" s="1564"/>
      <c r="BV128" s="1564"/>
      <c r="BW128" s="1564"/>
      <c r="BX128" s="1564"/>
      <c r="BY128" s="1564"/>
      <c r="BZ128" s="1564"/>
      <c r="CA128" s="1564"/>
      <c r="CB128" s="1564"/>
      <c r="CC128" s="1564"/>
      <c r="CD128" s="1564"/>
      <c r="CE128" s="1564"/>
      <c r="CF128" s="1564"/>
      <c r="CG128" s="1564"/>
      <c r="CH128" s="1564"/>
      <c r="CI128" s="1564"/>
      <c r="CJ128" s="1564"/>
      <c r="CK128" s="1564"/>
      <c r="CL128" s="1564"/>
      <c r="CM128" s="1564"/>
      <c r="CN128" s="1564"/>
      <c r="CO128" s="1564"/>
      <c r="CP128" s="1564"/>
      <c r="CQ128" s="1564"/>
      <c r="CR128" s="1564"/>
      <c r="CS128" s="1564"/>
      <c r="CT128" s="1564"/>
      <c r="CU128" s="1564"/>
      <c r="CV128" s="1564"/>
      <c r="CW128" s="1564"/>
      <c r="CX128" s="1564"/>
      <c r="CY128" s="1564"/>
      <c r="CZ128" s="1564"/>
      <c r="DA128" s="1564"/>
      <c r="DB128" s="1564"/>
      <c r="DC128" s="1564"/>
      <c r="DD128" s="1564"/>
      <c r="DE128" s="1564"/>
      <c r="DF128" s="1564"/>
      <c r="DG128" s="1564"/>
      <c r="DH128" s="1564"/>
      <c r="DI128" s="1564"/>
      <c r="DJ128" s="1564"/>
      <c r="DK128" s="1564"/>
      <c r="DL128" s="1564"/>
      <c r="DM128" s="1564"/>
      <c r="DN128" s="1564"/>
      <c r="DO128" s="1564"/>
      <c r="DP128" s="1564"/>
      <c r="DQ128" s="1564"/>
      <c r="DR128" s="1564"/>
      <c r="DS128" s="1564"/>
      <c r="DT128" s="1564"/>
      <c r="DU128" s="1564"/>
      <c r="DV128" s="1564"/>
      <c r="DW128" s="1564"/>
      <c r="DX128" s="1564"/>
      <c r="DY128" s="1564"/>
      <c r="DZ128" s="1564"/>
      <c r="EA128" s="1564"/>
      <c r="EB128" s="1564"/>
      <c r="EC128" s="1564"/>
      <c r="ED128" s="1564"/>
      <c r="EE128" s="1564"/>
      <c r="EF128" s="1564"/>
      <c r="EG128" s="1564"/>
      <c r="EH128" s="1564"/>
      <c r="EI128" s="1564"/>
      <c r="EJ128" s="1564"/>
      <c r="EK128" s="1564"/>
      <c r="EL128" s="1564"/>
      <c r="EM128" s="1564"/>
      <c r="EN128" s="1564"/>
      <c r="EO128" s="1564"/>
      <c r="EP128" s="1564"/>
      <c r="EQ128" s="1564"/>
      <c r="ER128" s="1564"/>
      <c r="ES128" s="1564"/>
      <c r="ET128" s="1564"/>
      <c r="EU128" s="1564"/>
      <c r="EV128" s="1564"/>
      <c r="EW128" s="1564"/>
      <c r="EX128" s="1564"/>
      <c r="EY128" s="1564"/>
      <c r="EZ128" s="1564"/>
      <c r="FA128" s="1564"/>
      <c r="FB128" s="1564"/>
      <c r="FC128" s="1564"/>
      <c r="FD128" s="1564"/>
      <c r="FE128" s="1564"/>
      <c r="FF128" s="1564"/>
      <c r="FG128" s="1564"/>
      <c r="FH128" s="1564"/>
      <c r="FI128" s="1564"/>
      <c r="FJ128" s="1564"/>
      <c r="FK128" s="1564"/>
      <c r="FL128" s="1564"/>
      <c r="FM128" s="1564"/>
      <c r="FN128" s="1564"/>
      <c r="FO128" s="1564"/>
      <c r="FP128" s="1564"/>
      <c r="FQ128" s="1564"/>
      <c r="FR128" s="1564"/>
      <c r="FS128" s="1564"/>
      <c r="FT128" s="1564"/>
      <c r="FU128" s="1564"/>
      <c r="FV128" s="1564"/>
      <c r="FW128" s="1564"/>
      <c r="FX128" s="1564"/>
      <c r="FY128" s="1564"/>
      <c r="FZ128" s="1564"/>
      <c r="GA128" s="1564"/>
      <c r="GB128" s="1564"/>
      <c r="GC128" s="1564"/>
      <c r="GD128" s="1564"/>
      <c r="GE128" s="1564"/>
      <c r="GF128" s="1564"/>
      <c r="GG128" s="1564"/>
      <c r="GH128" s="1564"/>
      <c r="GI128" s="1564"/>
      <c r="GJ128" s="1564"/>
      <c r="GK128" s="1564"/>
      <c r="GL128" s="1564"/>
      <c r="GM128" s="1564"/>
      <c r="GN128" s="1564"/>
      <c r="GO128" s="1564"/>
      <c r="GP128" s="1564"/>
      <c r="GQ128" s="1564"/>
      <c r="GR128" s="1564"/>
      <c r="GS128" s="1564"/>
      <c r="GT128" s="1564"/>
      <c r="GU128" s="1564"/>
      <c r="GV128" s="1564"/>
      <c r="GW128" s="1564"/>
      <c r="GX128" s="1564"/>
      <c r="GY128" s="1564"/>
      <c r="GZ128" s="1564"/>
      <c r="HA128" s="1564"/>
      <c r="HB128" s="1564"/>
      <c r="HC128" s="1564"/>
      <c r="HD128" s="1564"/>
      <c r="HE128" s="1564"/>
      <c r="HF128" s="1564"/>
      <c r="HG128" s="1564"/>
      <c r="HH128" s="1564"/>
      <c r="HI128" s="1564"/>
      <c r="HJ128" s="1564"/>
      <c r="HK128" s="1564"/>
      <c r="HL128" s="1564"/>
      <c r="HM128" s="1564"/>
      <c r="HN128" s="1564"/>
      <c r="HO128" s="1564"/>
      <c r="HP128" s="1564"/>
      <c r="HQ128" s="1564"/>
      <c r="HR128" s="1564"/>
      <c r="HS128" s="1564"/>
      <c r="HT128" s="1564"/>
      <c r="HU128" s="1564"/>
      <c r="HV128" s="1564"/>
      <c r="HW128" s="1564"/>
      <c r="HX128" s="1564"/>
      <c r="HY128" s="1564"/>
      <c r="HZ128" s="1564"/>
      <c r="IA128" s="1564"/>
      <c r="IB128" s="1564"/>
      <c r="IC128" s="1564"/>
      <c r="ID128" s="1564"/>
      <c r="IE128" s="1564"/>
      <c r="IF128" s="1564"/>
      <c r="IG128" s="1564"/>
      <c r="IH128" s="1564"/>
      <c r="II128" s="1564"/>
      <c r="IJ128" s="1564"/>
      <c r="IK128" s="1564"/>
      <c r="IL128" s="1564"/>
      <c r="IM128" s="1564"/>
      <c r="IN128" s="1564"/>
      <c r="IO128" s="1564"/>
      <c r="IP128" s="1564"/>
      <c r="IQ128" s="1564"/>
      <c r="IR128" s="1564"/>
      <c r="IS128" s="1564"/>
      <c r="IT128" s="1564"/>
      <c r="IU128" s="1564"/>
    </row>
    <row r="129" spans="1:255">
      <c r="A129" s="2175">
        <v>57</v>
      </c>
      <c r="B129" s="1546"/>
      <c r="C129" s="1546"/>
      <c r="D129" s="1546"/>
      <c r="E129" s="1900"/>
      <c r="F129" s="1545"/>
      <c r="G129" s="1546"/>
      <c r="H129" s="1546"/>
      <c r="I129" s="1546"/>
      <c r="J129" s="1546"/>
      <c r="K129" s="1873"/>
      <c r="L129" s="1873"/>
      <c r="M129" s="1911">
        <v>57</v>
      </c>
      <c r="N129" s="1545"/>
      <c r="O129" s="1873"/>
      <c r="P129" s="1873"/>
      <c r="Q129" s="1873"/>
      <c r="R129" s="1873">
        <f t="shared" si="1"/>
        <v>0</v>
      </c>
      <c r="S129" s="1911">
        <v>57</v>
      </c>
      <c r="T129" s="1564"/>
      <c r="U129" s="1564"/>
      <c r="V129" s="1564"/>
      <c r="W129" s="1564"/>
      <c r="X129" s="1564"/>
      <c r="Y129" s="1564"/>
      <c r="Z129" s="1564"/>
      <c r="AA129" s="1564"/>
      <c r="AB129" s="1564"/>
      <c r="AC129" s="1564"/>
      <c r="AD129" s="1564"/>
      <c r="AE129" s="1564"/>
      <c r="AF129" s="1564"/>
      <c r="AG129" s="1564"/>
      <c r="AH129" s="1564"/>
      <c r="AI129" s="1564"/>
      <c r="AJ129" s="1564"/>
      <c r="AK129" s="1564"/>
      <c r="AL129" s="1564"/>
      <c r="AM129" s="1564"/>
      <c r="AN129" s="1564"/>
      <c r="AO129" s="1564"/>
      <c r="AP129" s="1564"/>
      <c r="AQ129" s="1564"/>
      <c r="AR129" s="1564"/>
      <c r="AS129" s="1564"/>
      <c r="AT129" s="1564"/>
      <c r="AU129" s="1564"/>
      <c r="AV129" s="1564"/>
      <c r="AW129" s="1564"/>
      <c r="AX129" s="1564"/>
      <c r="AY129" s="1564"/>
      <c r="AZ129" s="1564"/>
      <c r="BA129" s="1564"/>
      <c r="BB129" s="1564"/>
      <c r="BC129" s="1564"/>
      <c r="BD129" s="1564"/>
      <c r="BE129" s="1564"/>
      <c r="BF129" s="1564"/>
      <c r="BG129" s="1564"/>
      <c r="BH129" s="1564"/>
      <c r="BI129" s="1564"/>
      <c r="BJ129" s="1564"/>
      <c r="BK129" s="1564"/>
      <c r="BL129" s="1564"/>
      <c r="BM129" s="1564"/>
      <c r="BN129" s="1564"/>
      <c r="BO129" s="1564"/>
      <c r="BP129" s="1564"/>
      <c r="BQ129" s="1564"/>
      <c r="BR129" s="1564"/>
      <c r="BS129" s="1564"/>
      <c r="BT129" s="1564"/>
      <c r="BU129" s="1564"/>
      <c r="BV129" s="1564"/>
      <c r="BW129" s="1564"/>
      <c r="BX129" s="1564"/>
      <c r="BY129" s="1564"/>
      <c r="BZ129" s="1564"/>
      <c r="CA129" s="1564"/>
      <c r="CB129" s="1564"/>
      <c r="CC129" s="1564"/>
      <c r="CD129" s="1564"/>
      <c r="CE129" s="1564"/>
      <c r="CF129" s="1564"/>
      <c r="CG129" s="1564"/>
      <c r="CH129" s="1564"/>
      <c r="CI129" s="1564"/>
      <c r="CJ129" s="1564"/>
      <c r="CK129" s="1564"/>
      <c r="CL129" s="1564"/>
      <c r="CM129" s="1564"/>
      <c r="CN129" s="1564"/>
      <c r="CO129" s="1564"/>
      <c r="CP129" s="1564"/>
      <c r="CQ129" s="1564"/>
      <c r="CR129" s="1564"/>
      <c r="CS129" s="1564"/>
      <c r="CT129" s="1564"/>
      <c r="CU129" s="1564"/>
      <c r="CV129" s="1564"/>
      <c r="CW129" s="1564"/>
      <c r="CX129" s="1564"/>
      <c r="CY129" s="1564"/>
      <c r="CZ129" s="1564"/>
      <c r="DA129" s="1564"/>
      <c r="DB129" s="1564"/>
      <c r="DC129" s="1564"/>
      <c r="DD129" s="1564"/>
      <c r="DE129" s="1564"/>
      <c r="DF129" s="1564"/>
      <c r="DG129" s="1564"/>
      <c r="DH129" s="1564"/>
      <c r="DI129" s="1564"/>
      <c r="DJ129" s="1564"/>
      <c r="DK129" s="1564"/>
      <c r="DL129" s="1564"/>
      <c r="DM129" s="1564"/>
      <c r="DN129" s="1564"/>
      <c r="DO129" s="1564"/>
      <c r="DP129" s="1564"/>
      <c r="DQ129" s="1564"/>
      <c r="DR129" s="1564"/>
      <c r="DS129" s="1564"/>
      <c r="DT129" s="1564"/>
      <c r="DU129" s="1564"/>
      <c r="DV129" s="1564"/>
      <c r="DW129" s="1564"/>
      <c r="DX129" s="1564"/>
      <c r="DY129" s="1564"/>
      <c r="DZ129" s="1564"/>
      <c r="EA129" s="1564"/>
      <c r="EB129" s="1564"/>
      <c r="EC129" s="1564"/>
      <c r="ED129" s="1564"/>
      <c r="EE129" s="1564"/>
      <c r="EF129" s="1564"/>
      <c r="EG129" s="1564"/>
      <c r="EH129" s="1564"/>
      <c r="EI129" s="1564"/>
      <c r="EJ129" s="1564"/>
      <c r="EK129" s="1564"/>
      <c r="EL129" s="1564"/>
      <c r="EM129" s="1564"/>
      <c r="EN129" s="1564"/>
      <c r="EO129" s="1564"/>
      <c r="EP129" s="1564"/>
      <c r="EQ129" s="1564"/>
      <c r="ER129" s="1564"/>
      <c r="ES129" s="1564"/>
      <c r="ET129" s="1564"/>
      <c r="EU129" s="1564"/>
      <c r="EV129" s="1564"/>
      <c r="EW129" s="1564"/>
      <c r="EX129" s="1564"/>
      <c r="EY129" s="1564"/>
      <c r="EZ129" s="1564"/>
      <c r="FA129" s="1564"/>
      <c r="FB129" s="1564"/>
      <c r="FC129" s="1564"/>
      <c r="FD129" s="1564"/>
      <c r="FE129" s="1564"/>
      <c r="FF129" s="1564"/>
      <c r="FG129" s="1564"/>
      <c r="FH129" s="1564"/>
      <c r="FI129" s="1564"/>
      <c r="FJ129" s="1564"/>
      <c r="FK129" s="1564"/>
      <c r="FL129" s="1564"/>
      <c r="FM129" s="1564"/>
      <c r="FN129" s="1564"/>
      <c r="FO129" s="1564"/>
      <c r="FP129" s="1564"/>
      <c r="FQ129" s="1564"/>
      <c r="FR129" s="1564"/>
      <c r="FS129" s="1564"/>
      <c r="FT129" s="1564"/>
      <c r="FU129" s="1564"/>
      <c r="FV129" s="1564"/>
      <c r="FW129" s="1564"/>
      <c r="FX129" s="1564"/>
      <c r="FY129" s="1564"/>
      <c r="FZ129" s="1564"/>
      <c r="GA129" s="1564"/>
      <c r="GB129" s="1564"/>
      <c r="GC129" s="1564"/>
      <c r="GD129" s="1564"/>
      <c r="GE129" s="1564"/>
      <c r="GF129" s="1564"/>
      <c r="GG129" s="1564"/>
      <c r="GH129" s="1564"/>
      <c r="GI129" s="1564"/>
      <c r="GJ129" s="1564"/>
      <c r="GK129" s="1564"/>
      <c r="GL129" s="1564"/>
      <c r="GM129" s="1564"/>
      <c r="GN129" s="1564"/>
      <c r="GO129" s="1564"/>
      <c r="GP129" s="1564"/>
      <c r="GQ129" s="1564"/>
      <c r="GR129" s="1564"/>
      <c r="GS129" s="1564"/>
      <c r="GT129" s="1564"/>
      <c r="GU129" s="1564"/>
      <c r="GV129" s="1564"/>
      <c r="GW129" s="1564"/>
      <c r="GX129" s="1564"/>
      <c r="GY129" s="1564"/>
      <c r="GZ129" s="1564"/>
      <c r="HA129" s="1564"/>
      <c r="HB129" s="1564"/>
      <c r="HC129" s="1564"/>
      <c r="HD129" s="1564"/>
      <c r="HE129" s="1564"/>
      <c r="HF129" s="1564"/>
      <c r="HG129" s="1564"/>
      <c r="HH129" s="1564"/>
      <c r="HI129" s="1564"/>
      <c r="HJ129" s="1564"/>
      <c r="HK129" s="1564"/>
      <c r="HL129" s="1564"/>
      <c r="HM129" s="1564"/>
      <c r="HN129" s="1564"/>
      <c r="HO129" s="1564"/>
      <c r="HP129" s="1564"/>
      <c r="HQ129" s="1564"/>
      <c r="HR129" s="1564"/>
      <c r="HS129" s="1564"/>
      <c r="HT129" s="1564"/>
      <c r="HU129" s="1564"/>
      <c r="HV129" s="1564"/>
      <c r="HW129" s="1564"/>
      <c r="HX129" s="1564"/>
      <c r="HY129" s="1564"/>
      <c r="HZ129" s="1564"/>
      <c r="IA129" s="1564"/>
      <c r="IB129" s="1564"/>
      <c r="IC129" s="1564"/>
      <c r="ID129" s="1564"/>
      <c r="IE129" s="1564"/>
      <c r="IF129" s="1564"/>
      <c r="IG129" s="1564"/>
      <c r="IH129" s="1564"/>
      <c r="II129" s="1564"/>
      <c r="IJ129" s="1564"/>
      <c r="IK129" s="1564"/>
      <c r="IL129" s="1564"/>
      <c r="IM129" s="1564"/>
      <c r="IN129" s="1564"/>
      <c r="IO129" s="1564"/>
      <c r="IP129" s="1564"/>
      <c r="IQ129" s="1564"/>
      <c r="IR129" s="1564"/>
      <c r="IS129" s="1564"/>
      <c r="IT129" s="1564"/>
      <c r="IU129" s="1564"/>
    </row>
    <row r="130" spans="1:255">
      <c r="A130" s="2175">
        <v>58</v>
      </c>
      <c r="B130" s="1546"/>
      <c r="C130" s="1546"/>
      <c r="D130" s="1546"/>
      <c r="E130" s="1900"/>
      <c r="F130" s="1545"/>
      <c r="G130" s="1546"/>
      <c r="H130" s="1546"/>
      <c r="I130" s="1546"/>
      <c r="J130" s="1546"/>
      <c r="K130" s="1873"/>
      <c r="L130" s="1873"/>
      <c r="M130" s="1911">
        <v>58</v>
      </c>
      <c r="N130" s="1545"/>
      <c r="O130" s="1873"/>
      <c r="P130" s="1873"/>
      <c r="Q130" s="1873"/>
      <c r="R130" s="1873">
        <f t="shared" si="1"/>
        <v>0</v>
      </c>
      <c r="S130" s="1911">
        <v>58</v>
      </c>
      <c r="T130" s="1564"/>
      <c r="U130" s="1564"/>
      <c r="V130" s="1564"/>
      <c r="W130" s="1564"/>
      <c r="X130" s="1564"/>
      <c r="Y130" s="1564"/>
      <c r="Z130" s="1564"/>
      <c r="AA130" s="1564"/>
      <c r="AB130" s="1564"/>
      <c r="AC130" s="1564"/>
      <c r="AD130" s="1564"/>
      <c r="AE130" s="1564"/>
      <c r="AF130" s="1564"/>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564"/>
      <c r="BW130" s="1564"/>
      <c r="BX130" s="1564"/>
      <c r="BY130" s="1564"/>
      <c r="BZ130" s="1564"/>
      <c r="CA130" s="1564"/>
      <c r="CB130" s="1564"/>
      <c r="CC130" s="1564"/>
      <c r="CD130" s="1564"/>
      <c r="CE130" s="1564"/>
      <c r="CF130" s="1564"/>
      <c r="CG130" s="1564"/>
      <c r="CH130" s="1564"/>
      <c r="CI130" s="1564"/>
      <c r="CJ130" s="1564"/>
      <c r="CK130" s="1564"/>
      <c r="CL130" s="1564"/>
      <c r="CM130" s="1564"/>
      <c r="CN130" s="1564"/>
      <c r="CO130" s="1564"/>
      <c r="CP130" s="1564"/>
      <c r="CQ130" s="1564"/>
      <c r="CR130" s="1564"/>
      <c r="CS130" s="1564"/>
      <c r="CT130" s="1564"/>
      <c r="CU130" s="1564"/>
      <c r="CV130" s="1564"/>
      <c r="CW130" s="1564"/>
      <c r="CX130" s="1564"/>
      <c r="CY130" s="1564"/>
      <c r="CZ130" s="1564"/>
      <c r="DA130" s="1564"/>
      <c r="DB130" s="1564"/>
      <c r="DC130" s="1564"/>
      <c r="DD130" s="1564"/>
      <c r="DE130" s="1564"/>
      <c r="DF130" s="1564"/>
      <c r="DG130" s="1564"/>
      <c r="DH130" s="1564"/>
      <c r="DI130" s="1564"/>
      <c r="DJ130" s="1564"/>
      <c r="DK130" s="1564"/>
      <c r="DL130" s="1564"/>
      <c r="DM130" s="1564"/>
      <c r="DN130" s="1564"/>
      <c r="DO130" s="1564"/>
      <c r="DP130" s="1564"/>
      <c r="DQ130" s="1564"/>
      <c r="DR130" s="1564"/>
      <c r="DS130" s="1564"/>
      <c r="DT130" s="1564"/>
      <c r="DU130" s="1564"/>
      <c r="DV130" s="1564"/>
      <c r="DW130" s="1564"/>
      <c r="DX130" s="1564"/>
      <c r="DY130" s="1564"/>
      <c r="DZ130" s="1564"/>
      <c r="EA130" s="1564"/>
      <c r="EB130" s="1564"/>
      <c r="EC130" s="1564"/>
      <c r="ED130" s="1564"/>
      <c r="EE130" s="1564"/>
      <c r="EF130" s="1564"/>
      <c r="EG130" s="1564"/>
      <c r="EH130" s="1564"/>
      <c r="EI130" s="1564"/>
      <c r="EJ130" s="1564"/>
      <c r="EK130" s="1564"/>
      <c r="EL130" s="1564"/>
      <c r="EM130" s="1564"/>
      <c r="EN130" s="1564"/>
      <c r="EO130" s="1564"/>
      <c r="EP130" s="1564"/>
      <c r="EQ130" s="1564"/>
      <c r="ER130" s="1564"/>
      <c r="ES130" s="1564"/>
      <c r="ET130" s="1564"/>
      <c r="EU130" s="1564"/>
      <c r="EV130" s="1564"/>
      <c r="EW130" s="1564"/>
      <c r="EX130" s="1564"/>
      <c r="EY130" s="1564"/>
      <c r="EZ130" s="1564"/>
      <c r="FA130" s="1564"/>
      <c r="FB130" s="1564"/>
      <c r="FC130" s="1564"/>
      <c r="FD130" s="1564"/>
      <c r="FE130" s="1564"/>
      <c r="FF130" s="1564"/>
      <c r="FG130" s="1564"/>
      <c r="FH130" s="1564"/>
      <c r="FI130" s="1564"/>
      <c r="FJ130" s="1564"/>
      <c r="FK130" s="1564"/>
      <c r="FL130" s="1564"/>
      <c r="FM130" s="1564"/>
      <c r="FN130" s="1564"/>
      <c r="FO130" s="1564"/>
      <c r="FP130" s="1564"/>
      <c r="FQ130" s="1564"/>
      <c r="FR130" s="1564"/>
      <c r="FS130" s="1564"/>
      <c r="FT130" s="1564"/>
      <c r="FU130" s="1564"/>
      <c r="FV130" s="1564"/>
      <c r="FW130" s="1564"/>
      <c r="FX130" s="1564"/>
      <c r="FY130" s="1564"/>
      <c r="FZ130" s="1564"/>
      <c r="GA130" s="1564"/>
      <c r="GB130" s="1564"/>
      <c r="GC130" s="1564"/>
      <c r="GD130" s="1564"/>
      <c r="GE130" s="1564"/>
      <c r="GF130" s="1564"/>
      <c r="GG130" s="1564"/>
      <c r="GH130" s="1564"/>
      <c r="GI130" s="1564"/>
      <c r="GJ130" s="1564"/>
      <c r="GK130" s="1564"/>
      <c r="GL130" s="1564"/>
      <c r="GM130" s="1564"/>
      <c r="GN130" s="1564"/>
      <c r="GO130" s="1564"/>
      <c r="GP130" s="1564"/>
      <c r="GQ130" s="1564"/>
      <c r="GR130" s="1564"/>
      <c r="GS130" s="1564"/>
      <c r="GT130" s="1564"/>
      <c r="GU130" s="1564"/>
      <c r="GV130" s="1564"/>
      <c r="GW130" s="1564"/>
      <c r="GX130" s="1564"/>
      <c r="GY130" s="1564"/>
      <c r="GZ130" s="1564"/>
      <c r="HA130" s="1564"/>
      <c r="HB130" s="1564"/>
      <c r="HC130" s="1564"/>
      <c r="HD130" s="1564"/>
      <c r="HE130" s="1564"/>
      <c r="HF130" s="1564"/>
      <c r="HG130" s="1564"/>
      <c r="HH130" s="1564"/>
      <c r="HI130" s="1564"/>
      <c r="HJ130" s="1564"/>
      <c r="HK130" s="1564"/>
      <c r="HL130" s="1564"/>
      <c r="HM130" s="1564"/>
      <c r="HN130" s="1564"/>
      <c r="HO130" s="1564"/>
      <c r="HP130" s="1564"/>
      <c r="HQ130" s="1564"/>
      <c r="HR130" s="1564"/>
      <c r="HS130" s="1564"/>
      <c r="HT130" s="1564"/>
      <c r="HU130" s="1564"/>
      <c r="HV130" s="1564"/>
      <c r="HW130" s="1564"/>
      <c r="HX130" s="1564"/>
      <c r="HY130" s="1564"/>
      <c r="HZ130" s="1564"/>
      <c r="IA130" s="1564"/>
      <c r="IB130" s="1564"/>
      <c r="IC130" s="1564"/>
      <c r="ID130" s="1564"/>
      <c r="IE130" s="1564"/>
      <c r="IF130" s="1564"/>
      <c r="IG130" s="1564"/>
      <c r="IH130" s="1564"/>
      <c r="II130" s="1564"/>
      <c r="IJ130" s="1564"/>
      <c r="IK130" s="1564"/>
      <c r="IL130" s="1564"/>
      <c r="IM130" s="1564"/>
      <c r="IN130" s="1564"/>
      <c r="IO130" s="1564"/>
      <c r="IP130" s="1564"/>
      <c r="IQ130" s="1564"/>
      <c r="IR130" s="1564"/>
      <c r="IS130" s="1564"/>
      <c r="IT130" s="1564"/>
      <c r="IU130" s="1564"/>
    </row>
    <row r="131" spans="1:255">
      <c r="A131" s="2175">
        <v>59</v>
      </c>
      <c r="B131" s="1546"/>
      <c r="C131" s="1546"/>
      <c r="D131" s="1546"/>
      <c r="E131" s="1900"/>
      <c r="F131" s="1545"/>
      <c r="G131" s="1546"/>
      <c r="H131" s="1546"/>
      <c r="I131" s="1546"/>
      <c r="J131" s="1546"/>
      <c r="K131" s="1873"/>
      <c r="L131" s="1873"/>
      <c r="M131" s="1911">
        <v>59</v>
      </c>
      <c r="N131" s="1545"/>
      <c r="O131" s="1873"/>
      <c r="P131" s="1873"/>
      <c r="Q131" s="1873"/>
      <c r="R131" s="1873">
        <f t="shared" si="1"/>
        <v>0</v>
      </c>
      <c r="S131" s="1911">
        <v>59</v>
      </c>
      <c r="T131" s="1564"/>
      <c r="U131" s="1564"/>
      <c r="V131" s="1564"/>
      <c r="W131" s="1564"/>
      <c r="X131" s="1564"/>
      <c r="Y131" s="1564"/>
      <c r="Z131" s="1564"/>
      <c r="AA131" s="1564"/>
      <c r="AB131" s="1564"/>
      <c r="AC131" s="1564"/>
      <c r="AD131" s="1564"/>
      <c r="AE131" s="1564"/>
      <c r="AF131" s="1564"/>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c r="CF131" s="1564"/>
      <c r="CG131" s="1564"/>
      <c r="CH131" s="1564"/>
      <c r="CI131" s="1564"/>
      <c r="CJ131" s="1564"/>
      <c r="CK131" s="1564"/>
      <c r="CL131" s="1564"/>
      <c r="CM131" s="1564"/>
      <c r="CN131" s="1564"/>
      <c r="CO131" s="1564"/>
      <c r="CP131" s="1564"/>
      <c r="CQ131" s="1564"/>
      <c r="CR131" s="1564"/>
      <c r="CS131" s="1564"/>
      <c r="CT131" s="1564"/>
      <c r="CU131" s="1564"/>
      <c r="CV131" s="1564"/>
      <c r="CW131" s="1564"/>
      <c r="CX131" s="1564"/>
      <c r="CY131" s="1564"/>
      <c r="CZ131" s="1564"/>
      <c r="DA131" s="1564"/>
      <c r="DB131" s="1564"/>
      <c r="DC131" s="1564"/>
      <c r="DD131" s="1564"/>
      <c r="DE131" s="1564"/>
      <c r="DF131" s="1564"/>
      <c r="DG131" s="1564"/>
      <c r="DH131" s="1564"/>
      <c r="DI131" s="1564"/>
      <c r="DJ131" s="1564"/>
      <c r="DK131" s="1564"/>
      <c r="DL131" s="1564"/>
      <c r="DM131" s="1564"/>
      <c r="DN131" s="1564"/>
      <c r="DO131" s="1564"/>
      <c r="DP131" s="1564"/>
      <c r="DQ131" s="1564"/>
      <c r="DR131" s="1564"/>
      <c r="DS131" s="1564"/>
      <c r="DT131" s="1564"/>
      <c r="DU131" s="1564"/>
      <c r="DV131" s="1564"/>
      <c r="DW131" s="1564"/>
      <c r="DX131" s="1564"/>
      <c r="DY131" s="1564"/>
      <c r="DZ131" s="1564"/>
      <c r="EA131" s="1564"/>
      <c r="EB131" s="1564"/>
      <c r="EC131" s="1564"/>
      <c r="ED131" s="1564"/>
      <c r="EE131" s="1564"/>
      <c r="EF131" s="1564"/>
      <c r="EG131" s="1564"/>
      <c r="EH131" s="1564"/>
      <c r="EI131" s="1564"/>
      <c r="EJ131" s="1564"/>
      <c r="EK131" s="1564"/>
      <c r="EL131" s="1564"/>
      <c r="EM131" s="1564"/>
      <c r="EN131" s="1564"/>
      <c r="EO131" s="1564"/>
      <c r="EP131" s="1564"/>
      <c r="EQ131" s="1564"/>
      <c r="ER131" s="1564"/>
      <c r="ES131" s="1564"/>
      <c r="ET131" s="1564"/>
      <c r="EU131" s="1564"/>
      <c r="EV131" s="1564"/>
      <c r="EW131" s="1564"/>
      <c r="EX131" s="1564"/>
      <c r="EY131" s="1564"/>
      <c r="EZ131" s="1564"/>
      <c r="FA131" s="1564"/>
      <c r="FB131" s="1564"/>
      <c r="FC131" s="1564"/>
      <c r="FD131" s="1564"/>
      <c r="FE131" s="1564"/>
      <c r="FF131" s="1564"/>
      <c r="FG131" s="1564"/>
      <c r="FH131" s="1564"/>
      <c r="FI131" s="1564"/>
      <c r="FJ131" s="1564"/>
      <c r="FK131" s="1564"/>
      <c r="FL131" s="1564"/>
      <c r="FM131" s="1564"/>
      <c r="FN131" s="1564"/>
      <c r="FO131" s="1564"/>
      <c r="FP131" s="1564"/>
      <c r="FQ131" s="1564"/>
      <c r="FR131" s="1564"/>
      <c r="FS131" s="1564"/>
      <c r="FT131" s="1564"/>
      <c r="FU131" s="1564"/>
      <c r="FV131" s="1564"/>
      <c r="FW131" s="1564"/>
      <c r="FX131" s="1564"/>
      <c r="FY131" s="1564"/>
      <c r="FZ131" s="1564"/>
      <c r="GA131" s="1564"/>
      <c r="GB131" s="1564"/>
      <c r="GC131" s="1564"/>
      <c r="GD131" s="1564"/>
      <c r="GE131" s="1564"/>
      <c r="GF131" s="1564"/>
      <c r="GG131" s="1564"/>
      <c r="GH131" s="1564"/>
      <c r="GI131" s="1564"/>
      <c r="GJ131" s="1564"/>
      <c r="GK131" s="1564"/>
      <c r="GL131" s="1564"/>
      <c r="GM131" s="1564"/>
      <c r="GN131" s="1564"/>
      <c r="GO131" s="1564"/>
      <c r="GP131" s="1564"/>
      <c r="GQ131" s="1564"/>
      <c r="GR131" s="1564"/>
      <c r="GS131" s="1564"/>
      <c r="GT131" s="1564"/>
      <c r="GU131" s="1564"/>
      <c r="GV131" s="1564"/>
      <c r="GW131" s="1564"/>
      <c r="GX131" s="1564"/>
      <c r="GY131" s="1564"/>
      <c r="GZ131" s="1564"/>
      <c r="HA131" s="1564"/>
      <c r="HB131" s="1564"/>
      <c r="HC131" s="1564"/>
      <c r="HD131" s="1564"/>
      <c r="HE131" s="1564"/>
      <c r="HF131" s="1564"/>
      <c r="HG131" s="1564"/>
      <c r="HH131" s="1564"/>
      <c r="HI131" s="1564"/>
      <c r="HJ131" s="1564"/>
      <c r="HK131" s="1564"/>
      <c r="HL131" s="1564"/>
      <c r="HM131" s="1564"/>
      <c r="HN131" s="1564"/>
      <c r="HO131" s="1564"/>
      <c r="HP131" s="1564"/>
      <c r="HQ131" s="1564"/>
      <c r="HR131" s="1564"/>
      <c r="HS131" s="1564"/>
      <c r="HT131" s="1564"/>
      <c r="HU131" s="1564"/>
      <c r="HV131" s="1564"/>
      <c r="HW131" s="1564"/>
      <c r="HX131" s="1564"/>
      <c r="HY131" s="1564"/>
      <c r="HZ131" s="1564"/>
      <c r="IA131" s="1564"/>
      <c r="IB131" s="1564"/>
      <c r="IC131" s="1564"/>
      <c r="ID131" s="1564"/>
      <c r="IE131" s="1564"/>
      <c r="IF131" s="1564"/>
      <c r="IG131" s="1564"/>
      <c r="IH131" s="1564"/>
      <c r="II131" s="1564"/>
      <c r="IJ131" s="1564"/>
      <c r="IK131" s="1564"/>
      <c r="IL131" s="1564"/>
      <c r="IM131" s="1564"/>
      <c r="IN131" s="1564"/>
      <c r="IO131" s="1564"/>
      <c r="IP131" s="1564"/>
      <c r="IQ131" s="1564"/>
      <c r="IR131" s="1564"/>
      <c r="IS131" s="1564"/>
      <c r="IT131" s="1564"/>
      <c r="IU131" s="1564"/>
    </row>
    <row r="132" spans="1:255">
      <c r="A132" s="2175">
        <v>60</v>
      </c>
      <c r="B132" s="1546"/>
      <c r="C132" s="1546"/>
      <c r="D132" s="1546"/>
      <c r="E132" s="1900"/>
      <c r="F132" s="1545"/>
      <c r="G132" s="1546"/>
      <c r="H132" s="1546"/>
      <c r="I132" s="1546"/>
      <c r="J132" s="1546"/>
      <c r="K132" s="1873"/>
      <c r="L132" s="1873"/>
      <c r="M132" s="1911">
        <v>60</v>
      </c>
      <c r="N132" s="1545"/>
      <c r="O132" s="1873"/>
      <c r="P132" s="1873"/>
      <c r="Q132" s="1873"/>
      <c r="R132" s="1873">
        <f t="shared" si="1"/>
        <v>0</v>
      </c>
      <c r="S132" s="1911">
        <v>60</v>
      </c>
      <c r="T132" s="1564"/>
      <c r="U132" s="1564"/>
      <c r="V132" s="1564"/>
      <c r="W132" s="1564"/>
      <c r="X132" s="1564"/>
      <c r="Y132" s="1564"/>
      <c r="Z132" s="1564"/>
      <c r="AA132" s="1564"/>
      <c r="AB132" s="1564"/>
      <c r="AC132" s="1564"/>
      <c r="AD132" s="1564"/>
      <c r="AE132" s="1564"/>
      <c r="AF132" s="1564"/>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564"/>
      <c r="BW132" s="1564"/>
      <c r="BX132" s="1564"/>
      <c r="BY132" s="1564"/>
      <c r="BZ132" s="1564"/>
      <c r="CA132" s="1564"/>
      <c r="CB132" s="1564"/>
      <c r="CC132" s="1564"/>
      <c r="CD132" s="1564"/>
      <c r="CE132" s="1564"/>
      <c r="CF132" s="1564"/>
      <c r="CG132" s="1564"/>
      <c r="CH132" s="1564"/>
      <c r="CI132" s="1564"/>
      <c r="CJ132" s="1564"/>
      <c r="CK132" s="1564"/>
      <c r="CL132" s="1564"/>
      <c r="CM132" s="1564"/>
      <c r="CN132" s="1564"/>
      <c r="CO132" s="1564"/>
      <c r="CP132" s="1564"/>
      <c r="CQ132" s="1564"/>
      <c r="CR132" s="1564"/>
      <c r="CS132" s="1564"/>
      <c r="CT132" s="1564"/>
      <c r="CU132" s="1564"/>
      <c r="CV132" s="1564"/>
      <c r="CW132" s="1564"/>
      <c r="CX132" s="1564"/>
      <c r="CY132" s="1564"/>
      <c r="CZ132" s="1564"/>
      <c r="DA132" s="1564"/>
      <c r="DB132" s="1564"/>
      <c r="DC132" s="1564"/>
      <c r="DD132" s="1564"/>
      <c r="DE132" s="1564"/>
      <c r="DF132" s="1564"/>
      <c r="DG132" s="1564"/>
      <c r="DH132" s="1564"/>
      <c r="DI132" s="1564"/>
      <c r="DJ132" s="1564"/>
      <c r="DK132" s="1564"/>
      <c r="DL132" s="1564"/>
      <c r="DM132" s="1564"/>
      <c r="DN132" s="1564"/>
      <c r="DO132" s="1564"/>
      <c r="DP132" s="1564"/>
      <c r="DQ132" s="1564"/>
      <c r="DR132" s="1564"/>
      <c r="DS132" s="1564"/>
      <c r="DT132" s="1564"/>
      <c r="DU132" s="1564"/>
      <c r="DV132" s="1564"/>
      <c r="DW132" s="1564"/>
      <c r="DX132" s="1564"/>
      <c r="DY132" s="1564"/>
      <c r="DZ132" s="1564"/>
      <c r="EA132" s="1564"/>
      <c r="EB132" s="1564"/>
      <c r="EC132" s="1564"/>
      <c r="ED132" s="1564"/>
      <c r="EE132" s="1564"/>
      <c r="EF132" s="1564"/>
      <c r="EG132" s="1564"/>
      <c r="EH132" s="1564"/>
      <c r="EI132" s="1564"/>
      <c r="EJ132" s="1564"/>
      <c r="EK132" s="1564"/>
      <c r="EL132" s="1564"/>
      <c r="EM132" s="1564"/>
      <c r="EN132" s="1564"/>
      <c r="EO132" s="1564"/>
      <c r="EP132" s="1564"/>
      <c r="EQ132" s="1564"/>
      <c r="ER132" s="1564"/>
      <c r="ES132" s="1564"/>
      <c r="ET132" s="1564"/>
      <c r="EU132" s="1564"/>
      <c r="EV132" s="1564"/>
      <c r="EW132" s="1564"/>
      <c r="EX132" s="1564"/>
      <c r="EY132" s="1564"/>
      <c r="EZ132" s="1564"/>
      <c r="FA132" s="1564"/>
      <c r="FB132" s="1564"/>
      <c r="FC132" s="1564"/>
      <c r="FD132" s="1564"/>
      <c r="FE132" s="1564"/>
      <c r="FF132" s="1564"/>
      <c r="FG132" s="1564"/>
      <c r="FH132" s="1564"/>
      <c r="FI132" s="1564"/>
      <c r="FJ132" s="1564"/>
      <c r="FK132" s="1564"/>
      <c r="FL132" s="1564"/>
      <c r="FM132" s="1564"/>
      <c r="FN132" s="1564"/>
      <c r="FO132" s="1564"/>
      <c r="FP132" s="1564"/>
      <c r="FQ132" s="1564"/>
      <c r="FR132" s="1564"/>
      <c r="FS132" s="1564"/>
      <c r="FT132" s="1564"/>
      <c r="FU132" s="1564"/>
      <c r="FV132" s="1564"/>
      <c r="FW132" s="1564"/>
      <c r="FX132" s="1564"/>
      <c r="FY132" s="1564"/>
      <c r="FZ132" s="1564"/>
      <c r="GA132" s="1564"/>
      <c r="GB132" s="1564"/>
      <c r="GC132" s="1564"/>
      <c r="GD132" s="1564"/>
      <c r="GE132" s="1564"/>
      <c r="GF132" s="1564"/>
      <c r="GG132" s="1564"/>
      <c r="GH132" s="1564"/>
      <c r="GI132" s="1564"/>
      <c r="GJ132" s="1564"/>
      <c r="GK132" s="1564"/>
      <c r="GL132" s="1564"/>
      <c r="GM132" s="1564"/>
      <c r="GN132" s="1564"/>
      <c r="GO132" s="1564"/>
      <c r="GP132" s="1564"/>
      <c r="GQ132" s="1564"/>
      <c r="GR132" s="1564"/>
      <c r="GS132" s="1564"/>
      <c r="GT132" s="1564"/>
      <c r="GU132" s="1564"/>
      <c r="GV132" s="1564"/>
      <c r="GW132" s="1564"/>
      <c r="GX132" s="1564"/>
      <c r="GY132" s="1564"/>
      <c r="GZ132" s="1564"/>
      <c r="HA132" s="1564"/>
      <c r="HB132" s="1564"/>
      <c r="HC132" s="1564"/>
      <c r="HD132" s="1564"/>
      <c r="HE132" s="1564"/>
      <c r="HF132" s="1564"/>
      <c r="HG132" s="1564"/>
      <c r="HH132" s="1564"/>
      <c r="HI132" s="1564"/>
      <c r="HJ132" s="1564"/>
      <c r="HK132" s="1564"/>
      <c r="HL132" s="1564"/>
      <c r="HM132" s="1564"/>
      <c r="HN132" s="1564"/>
      <c r="HO132" s="1564"/>
      <c r="HP132" s="1564"/>
      <c r="HQ132" s="1564"/>
      <c r="HR132" s="1564"/>
      <c r="HS132" s="1564"/>
      <c r="HT132" s="1564"/>
      <c r="HU132" s="1564"/>
      <c r="HV132" s="1564"/>
      <c r="HW132" s="1564"/>
      <c r="HX132" s="1564"/>
      <c r="HY132" s="1564"/>
      <c r="HZ132" s="1564"/>
      <c r="IA132" s="1564"/>
      <c r="IB132" s="1564"/>
      <c r="IC132" s="1564"/>
      <c r="ID132" s="1564"/>
      <c r="IE132" s="1564"/>
      <c r="IF132" s="1564"/>
      <c r="IG132" s="1564"/>
      <c r="IH132" s="1564"/>
      <c r="II132" s="1564"/>
      <c r="IJ132" s="1564"/>
      <c r="IK132" s="1564"/>
      <c r="IL132" s="1564"/>
      <c r="IM132" s="1564"/>
      <c r="IN132" s="1564"/>
      <c r="IO132" s="1564"/>
      <c r="IP132" s="1564"/>
      <c r="IQ132" s="1564"/>
      <c r="IR132" s="1564"/>
      <c r="IS132" s="1564"/>
      <c r="IT132" s="1564"/>
      <c r="IU132" s="1564"/>
    </row>
    <row r="133" spans="1:255">
      <c r="A133" s="2175">
        <v>61</v>
      </c>
      <c r="B133" s="1546"/>
      <c r="C133" s="1546"/>
      <c r="D133" s="1546"/>
      <c r="E133" s="1900"/>
      <c r="F133" s="1545"/>
      <c r="G133" s="1546"/>
      <c r="H133" s="1546"/>
      <c r="I133" s="1546"/>
      <c r="J133" s="1546"/>
      <c r="K133" s="1873"/>
      <c r="L133" s="1873"/>
      <c r="M133" s="1911">
        <v>61</v>
      </c>
      <c r="N133" s="1545"/>
      <c r="O133" s="1873"/>
      <c r="P133" s="1873"/>
      <c r="Q133" s="1873"/>
      <c r="R133" s="1873">
        <f t="shared" si="1"/>
        <v>0</v>
      </c>
      <c r="S133" s="1911">
        <v>61</v>
      </c>
      <c r="T133" s="1564"/>
      <c r="U133" s="1564"/>
      <c r="V133" s="1564"/>
      <c r="W133" s="1564"/>
      <c r="X133" s="1564"/>
      <c r="Y133" s="1564"/>
      <c r="Z133" s="1564"/>
      <c r="AA133" s="1564"/>
      <c r="AB133" s="1564"/>
      <c r="AC133" s="1564"/>
      <c r="AD133" s="1564"/>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c r="CF133" s="1564"/>
      <c r="CG133" s="1564"/>
      <c r="CH133" s="1564"/>
      <c r="CI133" s="1564"/>
      <c r="CJ133" s="1564"/>
      <c r="CK133" s="1564"/>
      <c r="CL133" s="1564"/>
      <c r="CM133" s="1564"/>
      <c r="CN133" s="1564"/>
      <c r="CO133" s="1564"/>
      <c r="CP133" s="1564"/>
      <c r="CQ133" s="1564"/>
      <c r="CR133" s="1564"/>
      <c r="CS133" s="1564"/>
      <c r="CT133" s="1564"/>
      <c r="CU133" s="1564"/>
      <c r="CV133" s="1564"/>
      <c r="CW133" s="1564"/>
      <c r="CX133" s="1564"/>
      <c r="CY133" s="1564"/>
      <c r="CZ133" s="1564"/>
      <c r="DA133" s="1564"/>
      <c r="DB133" s="1564"/>
      <c r="DC133" s="1564"/>
      <c r="DD133" s="1564"/>
      <c r="DE133" s="1564"/>
      <c r="DF133" s="1564"/>
      <c r="DG133" s="1564"/>
      <c r="DH133" s="1564"/>
      <c r="DI133" s="1564"/>
      <c r="DJ133" s="1564"/>
      <c r="DK133" s="1564"/>
      <c r="DL133" s="1564"/>
      <c r="DM133" s="1564"/>
      <c r="DN133" s="1564"/>
      <c r="DO133" s="1564"/>
      <c r="DP133" s="1564"/>
      <c r="DQ133" s="1564"/>
      <c r="DR133" s="1564"/>
      <c r="DS133" s="1564"/>
      <c r="DT133" s="1564"/>
      <c r="DU133" s="1564"/>
      <c r="DV133" s="1564"/>
      <c r="DW133" s="1564"/>
      <c r="DX133" s="1564"/>
      <c r="DY133" s="1564"/>
      <c r="DZ133" s="1564"/>
      <c r="EA133" s="1564"/>
      <c r="EB133" s="1564"/>
      <c r="EC133" s="1564"/>
      <c r="ED133" s="1564"/>
      <c r="EE133" s="1564"/>
      <c r="EF133" s="1564"/>
      <c r="EG133" s="1564"/>
      <c r="EH133" s="1564"/>
      <c r="EI133" s="1564"/>
      <c r="EJ133" s="1564"/>
      <c r="EK133" s="1564"/>
      <c r="EL133" s="1564"/>
      <c r="EM133" s="1564"/>
      <c r="EN133" s="1564"/>
      <c r="EO133" s="1564"/>
      <c r="EP133" s="1564"/>
      <c r="EQ133" s="1564"/>
      <c r="ER133" s="1564"/>
      <c r="ES133" s="1564"/>
      <c r="ET133" s="1564"/>
      <c r="EU133" s="1564"/>
      <c r="EV133" s="1564"/>
      <c r="EW133" s="1564"/>
      <c r="EX133" s="1564"/>
      <c r="EY133" s="1564"/>
      <c r="EZ133" s="1564"/>
      <c r="FA133" s="1564"/>
      <c r="FB133" s="1564"/>
      <c r="FC133" s="1564"/>
      <c r="FD133" s="1564"/>
      <c r="FE133" s="1564"/>
      <c r="FF133" s="1564"/>
      <c r="FG133" s="1564"/>
      <c r="FH133" s="1564"/>
      <c r="FI133" s="1564"/>
      <c r="FJ133" s="1564"/>
      <c r="FK133" s="1564"/>
      <c r="FL133" s="1564"/>
      <c r="FM133" s="1564"/>
      <c r="FN133" s="1564"/>
      <c r="FO133" s="1564"/>
      <c r="FP133" s="1564"/>
      <c r="FQ133" s="1564"/>
      <c r="FR133" s="1564"/>
      <c r="FS133" s="1564"/>
      <c r="FT133" s="1564"/>
      <c r="FU133" s="1564"/>
      <c r="FV133" s="1564"/>
      <c r="FW133" s="1564"/>
      <c r="FX133" s="1564"/>
      <c r="FY133" s="1564"/>
      <c r="FZ133" s="1564"/>
      <c r="GA133" s="1564"/>
      <c r="GB133" s="1564"/>
      <c r="GC133" s="1564"/>
      <c r="GD133" s="1564"/>
      <c r="GE133" s="1564"/>
      <c r="GF133" s="1564"/>
      <c r="GG133" s="1564"/>
      <c r="GH133" s="1564"/>
      <c r="GI133" s="1564"/>
      <c r="GJ133" s="1564"/>
      <c r="GK133" s="1564"/>
      <c r="GL133" s="1564"/>
      <c r="GM133" s="1564"/>
      <c r="GN133" s="1564"/>
      <c r="GO133" s="1564"/>
      <c r="GP133" s="1564"/>
      <c r="GQ133" s="1564"/>
      <c r="GR133" s="1564"/>
      <c r="GS133" s="1564"/>
      <c r="GT133" s="1564"/>
      <c r="GU133" s="1564"/>
      <c r="GV133" s="1564"/>
      <c r="GW133" s="1564"/>
      <c r="GX133" s="1564"/>
      <c r="GY133" s="1564"/>
      <c r="GZ133" s="1564"/>
      <c r="HA133" s="1564"/>
      <c r="HB133" s="1564"/>
      <c r="HC133" s="1564"/>
      <c r="HD133" s="1564"/>
      <c r="HE133" s="1564"/>
      <c r="HF133" s="1564"/>
      <c r="HG133" s="1564"/>
      <c r="HH133" s="1564"/>
      <c r="HI133" s="1564"/>
      <c r="HJ133" s="1564"/>
      <c r="HK133" s="1564"/>
      <c r="HL133" s="1564"/>
      <c r="HM133" s="1564"/>
      <c r="HN133" s="1564"/>
      <c r="HO133" s="1564"/>
      <c r="HP133" s="1564"/>
      <c r="HQ133" s="1564"/>
      <c r="HR133" s="1564"/>
      <c r="HS133" s="1564"/>
      <c r="HT133" s="1564"/>
      <c r="HU133" s="1564"/>
      <c r="HV133" s="1564"/>
      <c r="HW133" s="1564"/>
      <c r="HX133" s="1564"/>
      <c r="HY133" s="1564"/>
      <c r="HZ133" s="1564"/>
      <c r="IA133" s="1564"/>
      <c r="IB133" s="1564"/>
      <c r="IC133" s="1564"/>
      <c r="ID133" s="1564"/>
      <c r="IE133" s="1564"/>
      <c r="IF133" s="1564"/>
      <c r="IG133" s="1564"/>
      <c r="IH133" s="1564"/>
      <c r="II133" s="1564"/>
      <c r="IJ133" s="1564"/>
      <c r="IK133" s="1564"/>
      <c r="IL133" s="1564"/>
      <c r="IM133" s="1564"/>
      <c r="IN133" s="1564"/>
      <c r="IO133" s="1564"/>
      <c r="IP133" s="1564"/>
      <c r="IQ133" s="1564"/>
      <c r="IR133" s="1564"/>
      <c r="IS133" s="1564"/>
      <c r="IT133" s="1564"/>
      <c r="IU133" s="1564"/>
    </row>
    <row r="134" spans="1:255">
      <c r="A134" s="2175">
        <v>62</v>
      </c>
      <c r="B134" s="1546"/>
      <c r="C134" s="1546"/>
      <c r="D134" s="1546"/>
      <c r="E134" s="1900"/>
      <c r="F134" s="1545"/>
      <c r="G134" s="1546"/>
      <c r="H134" s="1546"/>
      <c r="I134" s="1546"/>
      <c r="J134" s="1546"/>
      <c r="K134" s="1873"/>
      <c r="L134" s="1873"/>
      <c r="M134" s="1911">
        <v>62</v>
      </c>
      <c r="N134" s="1545"/>
      <c r="O134" s="1873"/>
      <c r="P134" s="1873"/>
      <c r="Q134" s="1873"/>
      <c r="R134" s="1873">
        <f t="shared" si="1"/>
        <v>0</v>
      </c>
      <c r="S134" s="1911">
        <v>62</v>
      </c>
      <c r="T134" s="1564"/>
      <c r="U134" s="1564"/>
      <c r="V134" s="1564"/>
      <c r="W134" s="1564"/>
      <c r="X134" s="1564"/>
      <c r="Y134" s="1564"/>
      <c r="Z134" s="1564"/>
      <c r="AA134" s="1564"/>
      <c r="AB134" s="1564"/>
      <c r="AC134" s="1564"/>
      <c r="AD134" s="1564"/>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c r="CF134" s="1564"/>
      <c r="CG134" s="1564"/>
      <c r="CH134" s="1564"/>
      <c r="CI134" s="1564"/>
      <c r="CJ134" s="1564"/>
      <c r="CK134" s="1564"/>
      <c r="CL134" s="1564"/>
      <c r="CM134" s="1564"/>
      <c r="CN134" s="1564"/>
      <c r="CO134" s="1564"/>
      <c r="CP134" s="1564"/>
      <c r="CQ134" s="1564"/>
      <c r="CR134" s="1564"/>
      <c r="CS134" s="1564"/>
      <c r="CT134" s="1564"/>
      <c r="CU134" s="1564"/>
      <c r="CV134" s="1564"/>
      <c r="CW134" s="1564"/>
      <c r="CX134" s="1564"/>
      <c r="CY134" s="1564"/>
      <c r="CZ134" s="1564"/>
      <c r="DA134" s="1564"/>
      <c r="DB134" s="1564"/>
      <c r="DC134" s="1564"/>
      <c r="DD134" s="1564"/>
      <c r="DE134" s="1564"/>
      <c r="DF134" s="1564"/>
      <c r="DG134" s="1564"/>
      <c r="DH134" s="1564"/>
      <c r="DI134" s="1564"/>
      <c r="DJ134" s="1564"/>
      <c r="DK134" s="1564"/>
      <c r="DL134" s="1564"/>
      <c r="DM134" s="1564"/>
      <c r="DN134" s="1564"/>
      <c r="DO134" s="1564"/>
      <c r="DP134" s="1564"/>
      <c r="DQ134" s="1564"/>
      <c r="DR134" s="1564"/>
      <c r="DS134" s="1564"/>
      <c r="DT134" s="1564"/>
      <c r="DU134" s="1564"/>
      <c r="DV134" s="1564"/>
      <c r="DW134" s="1564"/>
      <c r="DX134" s="1564"/>
      <c r="DY134" s="1564"/>
      <c r="DZ134" s="1564"/>
      <c r="EA134" s="1564"/>
      <c r="EB134" s="1564"/>
      <c r="EC134" s="1564"/>
      <c r="ED134" s="1564"/>
      <c r="EE134" s="1564"/>
      <c r="EF134" s="1564"/>
      <c r="EG134" s="1564"/>
      <c r="EH134" s="1564"/>
      <c r="EI134" s="1564"/>
      <c r="EJ134" s="1564"/>
      <c r="EK134" s="1564"/>
      <c r="EL134" s="1564"/>
      <c r="EM134" s="1564"/>
      <c r="EN134" s="1564"/>
      <c r="EO134" s="1564"/>
      <c r="EP134" s="1564"/>
      <c r="EQ134" s="1564"/>
      <c r="ER134" s="1564"/>
      <c r="ES134" s="1564"/>
      <c r="ET134" s="1564"/>
      <c r="EU134" s="1564"/>
      <c r="EV134" s="1564"/>
      <c r="EW134" s="1564"/>
      <c r="EX134" s="1564"/>
      <c r="EY134" s="1564"/>
      <c r="EZ134" s="1564"/>
      <c r="FA134" s="1564"/>
      <c r="FB134" s="1564"/>
      <c r="FC134" s="1564"/>
      <c r="FD134" s="1564"/>
      <c r="FE134" s="1564"/>
      <c r="FF134" s="1564"/>
      <c r="FG134" s="1564"/>
      <c r="FH134" s="1564"/>
      <c r="FI134" s="1564"/>
      <c r="FJ134" s="1564"/>
      <c r="FK134" s="1564"/>
      <c r="FL134" s="1564"/>
      <c r="FM134" s="1564"/>
      <c r="FN134" s="1564"/>
      <c r="FO134" s="1564"/>
      <c r="FP134" s="1564"/>
      <c r="FQ134" s="1564"/>
      <c r="FR134" s="1564"/>
      <c r="FS134" s="1564"/>
      <c r="FT134" s="1564"/>
      <c r="FU134" s="1564"/>
      <c r="FV134" s="1564"/>
      <c r="FW134" s="1564"/>
      <c r="FX134" s="1564"/>
      <c r="FY134" s="1564"/>
      <c r="FZ134" s="1564"/>
      <c r="GA134" s="1564"/>
      <c r="GB134" s="1564"/>
      <c r="GC134" s="1564"/>
      <c r="GD134" s="1564"/>
      <c r="GE134" s="1564"/>
      <c r="GF134" s="1564"/>
      <c r="GG134" s="1564"/>
      <c r="GH134" s="1564"/>
      <c r="GI134" s="1564"/>
      <c r="GJ134" s="1564"/>
      <c r="GK134" s="1564"/>
      <c r="GL134" s="1564"/>
      <c r="GM134" s="1564"/>
      <c r="GN134" s="1564"/>
      <c r="GO134" s="1564"/>
      <c r="GP134" s="1564"/>
      <c r="GQ134" s="1564"/>
      <c r="GR134" s="1564"/>
      <c r="GS134" s="1564"/>
      <c r="GT134" s="1564"/>
      <c r="GU134" s="1564"/>
      <c r="GV134" s="1564"/>
      <c r="GW134" s="1564"/>
      <c r="GX134" s="1564"/>
      <c r="GY134" s="1564"/>
      <c r="GZ134" s="1564"/>
      <c r="HA134" s="1564"/>
      <c r="HB134" s="1564"/>
      <c r="HC134" s="1564"/>
      <c r="HD134" s="1564"/>
      <c r="HE134" s="1564"/>
      <c r="HF134" s="1564"/>
      <c r="HG134" s="1564"/>
      <c r="HH134" s="1564"/>
      <c r="HI134" s="1564"/>
      <c r="HJ134" s="1564"/>
      <c r="HK134" s="1564"/>
      <c r="HL134" s="1564"/>
      <c r="HM134" s="1564"/>
      <c r="HN134" s="1564"/>
      <c r="HO134" s="1564"/>
      <c r="HP134" s="1564"/>
      <c r="HQ134" s="1564"/>
      <c r="HR134" s="1564"/>
      <c r="HS134" s="1564"/>
      <c r="HT134" s="1564"/>
      <c r="HU134" s="1564"/>
      <c r="HV134" s="1564"/>
      <c r="HW134" s="1564"/>
      <c r="HX134" s="1564"/>
      <c r="HY134" s="1564"/>
      <c r="HZ134" s="1564"/>
      <c r="IA134" s="1564"/>
      <c r="IB134" s="1564"/>
      <c r="IC134" s="1564"/>
      <c r="ID134" s="1564"/>
      <c r="IE134" s="1564"/>
      <c r="IF134" s="1564"/>
      <c r="IG134" s="1564"/>
      <c r="IH134" s="1564"/>
      <c r="II134" s="1564"/>
      <c r="IJ134" s="1564"/>
      <c r="IK134" s="1564"/>
      <c r="IL134" s="1564"/>
      <c r="IM134" s="1564"/>
      <c r="IN134" s="1564"/>
      <c r="IO134" s="1564"/>
      <c r="IP134" s="1564"/>
      <c r="IQ134" s="1564"/>
      <c r="IR134" s="1564"/>
      <c r="IS134" s="1564"/>
      <c r="IT134" s="1564"/>
      <c r="IU134" s="1564"/>
    </row>
    <row r="135" spans="1:255">
      <c r="A135" s="2175">
        <v>63</v>
      </c>
      <c r="B135" s="1546"/>
      <c r="C135" s="1546"/>
      <c r="D135" s="1546"/>
      <c r="E135" s="1900"/>
      <c r="F135" s="1545"/>
      <c r="G135" s="1546"/>
      <c r="H135" s="1546"/>
      <c r="I135" s="1546"/>
      <c r="J135" s="1546"/>
      <c r="K135" s="1873"/>
      <c r="L135" s="1873"/>
      <c r="M135" s="1911">
        <v>63</v>
      </c>
      <c r="N135" s="1545"/>
      <c r="O135" s="1873"/>
      <c r="P135" s="1873"/>
      <c r="Q135" s="1873"/>
      <c r="R135" s="1873">
        <f t="shared" si="1"/>
        <v>0</v>
      </c>
      <c r="S135" s="1911">
        <v>63</v>
      </c>
      <c r="T135" s="1564"/>
      <c r="U135" s="1564"/>
      <c r="V135" s="1564"/>
      <c r="W135" s="1564"/>
      <c r="X135" s="1564"/>
      <c r="Y135" s="1564"/>
      <c r="Z135" s="1564"/>
      <c r="AA135" s="1564"/>
      <c r="AB135" s="1564"/>
      <c r="AC135" s="1564"/>
      <c r="AD135" s="1564"/>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c r="CF135" s="1564"/>
      <c r="CG135" s="1564"/>
      <c r="CH135" s="1564"/>
      <c r="CI135" s="1564"/>
      <c r="CJ135" s="1564"/>
      <c r="CK135" s="1564"/>
      <c r="CL135" s="1564"/>
      <c r="CM135" s="1564"/>
      <c r="CN135" s="1564"/>
      <c r="CO135" s="1564"/>
      <c r="CP135" s="1564"/>
      <c r="CQ135" s="1564"/>
      <c r="CR135" s="1564"/>
      <c r="CS135" s="1564"/>
      <c r="CT135" s="1564"/>
      <c r="CU135" s="1564"/>
      <c r="CV135" s="1564"/>
      <c r="CW135" s="1564"/>
      <c r="CX135" s="1564"/>
      <c r="CY135" s="1564"/>
      <c r="CZ135" s="1564"/>
      <c r="DA135" s="1564"/>
      <c r="DB135" s="1564"/>
      <c r="DC135" s="1564"/>
      <c r="DD135" s="1564"/>
      <c r="DE135" s="1564"/>
      <c r="DF135" s="1564"/>
      <c r="DG135" s="1564"/>
      <c r="DH135" s="1564"/>
      <c r="DI135" s="1564"/>
      <c r="DJ135" s="1564"/>
      <c r="DK135" s="1564"/>
      <c r="DL135" s="1564"/>
      <c r="DM135" s="1564"/>
      <c r="DN135" s="1564"/>
      <c r="DO135" s="1564"/>
      <c r="DP135" s="1564"/>
      <c r="DQ135" s="1564"/>
      <c r="DR135" s="1564"/>
      <c r="DS135" s="1564"/>
      <c r="DT135" s="1564"/>
      <c r="DU135" s="1564"/>
      <c r="DV135" s="1564"/>
      <c r="DW135" s="1564"/>
      <c r="DX135" s="1564"/>
      <c r="DY135" s="1564"/>
      <c r="DZ135" s="1564"/>
      <c r="EA135" s="1564"/>
      <c r="EB135" s="1564"/>
      <c r="EC135" s="1564"/>
      <c r="ED135" s="1564"/>
      <c r="EE135" s="1564"/>
      <c r="EF135" s="1564"/>
      <c r="EG135" s="1564"/>
      <c r="EH135" s="1564"/>
      <c r="EI135" s="1564"/>
      <c r="EJ135" s="1564"/>
      <c r="EK135" s="1564"/>
      <c r="EL135" s="1564"/>
      <c r="EM135" s="1564"/>
      <c r="EN135" s="1564"/>
      <c r="EO135" s="1564"/>
      <c r="EP135" s="1564"/>
      <c r="EQ135" s="1564"/>
      <c r="ER135" s="1564"/>
      <c r="ES135" s="1564"/>
      <c r="ET135" s="1564"/>
      <c r="EU135" s="1564"/>
      <c r="EV135" s="1564"/>
      <c r="EW135" s="1564"/>
      <c r="EX135" s="1564"/>
      <c r="EY135" s="1564"/>
      <c r="EZ135" s="1564"/>
      <c r="FA135" s="1564"/>
      <c r="FB135" s="1564"/>
      <c r="FC135" s="1564"/>
      <c r="FD135" s="1564"/>
      <c r="FE135" s="1564"/>
      <c r="FF135" s="1564"/>
      <c r="FG135" s="1564"/>
      <c r="FH135" s="1564"/>
      <c r="FI135" s="1564"/>
      <c r="FJ135" s="1564"/>
      <c r="FK135" s="1564"/>
      <c r="FL135" s="1564"/>
      <c r="FM135" s="1564"/>
      <c r="FN135" s="1564"/>
      <c r="FO135" s="1564"/>
      <c r="FP135" s="1564"/>
      <c r="FQ135" s="1564"/>
      <c r="FR135" s="1564"/>
      <c r="FS135" s="1564"/>
      <c r="FT135" s="1564"/>
      <c r="FU135" s="1564"/>
      <c r="FV135" s="1564"/>
      <c r="FW135" s="1564"/>
      <c r="FX135" s="1564"/>
      <c r="FY135" s="1564"/>
      <c r="FZ135" s="1564"/>
      <c r="GA135" s="1564"/>
      <c r="GB135" s="1564"/>
      <c r="GC135" s="1564"/>
      <c r="GD135" s="1564"/>
      <c r="GE135" s="1564"/>
      <c r="GF135" s="1564"/>
      <c r="GG135" s="1564"/>
      <c r="GH135" s="1564"/>
      <c r="GI135" s="1564"/>
      <c r="GJ135" s="1564"/>
      <c r="GK135" s="1564"/>
      <c r="GL135" s="1564"/>
      <c r="GM135" s="1564"/>
      <c r="GN135" s="1564"/>
      <c r="GO135" s="1564"/>
      <c r="GP135" s="1564"/>
      <c r="GQ135" s="1564"/>
      <c r="GR135" s="1564"/>
      <c r="GS135" s="1564"/>
      <c r="GT135" s="1564"/>
      <c r="GU135" s="1564"/>
      <c r="GV135" s="1564"/>
      <c r="GW135" s="1564"/>
      <c r="GX135" s="1564"/>
      <c r="GY135" s="1564"/>
      <c r="GZ135" s="1564"/>
      <c r="HA135" s="1564"/>
      <c r="HB135" s="1564"/>
      <c r="HC135" s="1564"/>
      <c r="HD135" s="1564"/>
      <c r="HE135" s="1564"/>
      <c r="HF135" s="1564"/>
      <c r="HG135" s="1564"/>
      <c r="HH135" s="1564"/>
      <c r="HI135" s="1564"/>
      <c r="HJ135" s="1564"/>
      <c r="HK135" s="1564"/>
      <c r="HL135" s="1564"/>
      <c r="HM135" s="1564"/>
      <c r="HN135" s="1564"/>
      <c r="HO135" s="1564"/>
      <c r="HP135" s="1564"/>
      <c r="HQ135" s="1564"/>
      <c r="HR135" s="1564"/>
      <c r="HS135" s="1564"/>
      <c r="HT135" s="1564"/>
      <c r="HU135" s="1564"/>
      <c r="HV135" s="1564"/>
      <c r="HW135" s="1564"/>
      <c r="HX135" s="1564"/>
      <c r="HY135" s="1564"/>
      <c r="HZ135" s="1564"/>
      <c r="IA135" s="1564"/>
      <c r="IB135" s="1564"/>
      <c r="IC135" s="1564"/>
      <c r="ID135" s="1564"/>
      <c r="IE135" s="1564"/>
      <c r="IF135" s="1564"/>
      <c r="IG135" s="1564"/>
      <c r="IH135" s="1564"/>
      <c r="II135" s="1564"/>
      <c r="IJ135" s="1564"/>
      <c r="IK135" s="1564"/>
      <c r="IL135" s="1564"/>
      <c r="IM135" s="1564"/>
      <c r="IN135" s="1564"/>
      <c r="IO135" s="1564"/>
      <c r="IP135" s="1564"/>
      <c r="IQ135" s="1564"/>
      <c r="IR135" s="1564"/>
      <c r="IS135" s="1564"/>
      <c r="IT135" s="1564"/>
      <c r="IU135" s="1564"/>
    </row>
    <row r="136" spans="1:255">
      <c r="A136" s="2175">
        <v>64</v>
      </c>
      <c r="B136" s="1546"/>
      <c r="C136" s="1546"/>
      <c r="D136" s="1546"/>
      <c r="E136" s="1900"/>
      <c r="F136" s="1545"/>
      <c r="G136" s="1546"/>
      <c r="H136" s="1546"/>
      <c r="I136" s="1546"/>
      <c r="J136" s="1546"/>
      <c r="K136" s="1873"/>
      <c r="L136" s="1873"/>
      <c r="M136" s="1911">
        <v>64</v>
      </c>
      <c r="N136" s="1545"/>
      <c r="O136" s="1873"/>
      <c r="P136" s="1873"/>
      <c r="Q136" s="1873"/>
      <c r="R136" s="1873">
        <f t="shared" si="1"/>
        <v>0</v>
      </c>
      <c r="S136" s="1911">
        <v>64</v>
      </c>
      <c r="T136" s="1564"/>
      <c r="U136" s="1564"/>
      <c r="V136" s="1564"/>
      <c r="W136" s="1564"/>
      <c r="X136" s="1564"/>
      <c r="Y136" s="1564"/>
      <c r="Z136" s="1564"/>
      <c r="AA136" s="1564"/>
      <c r="AB136" s="1564"/>
      <c r="AC136" s="1564"/>
      <c r="AD136" s="1564"/>
      <c r="AE136" s="1564"/>
      <c r="AF136" s="1564"/>
      <c r="AG136" s="1564"/>
      <c r="AH136" s="1564"/>
      <c r="AI136" s="1564"/>
      <c r="AJ136" s="1564"/>
      <c r="AK136" s="1564"/>
      <c r="AL136" s="1564"/>
      <c r="AM136" s="1564"/>
      <c r="AN136" s="1564"/>
      <c r="AO136" s="1564"/>
      <c r="AP136" s="1564"/>
      <c r="AQ136" s="1564"/>
      <c r="AR136" s="1564"/>
      <c r="AS136" s="1564"/>
      <c r="AT136" s="1564"/>
      <c r="AU136" s="1564"/>
      <c r="AV136" s="1564"/>
      <c r="AW136" s="1564"/>
      <c r="AX136" s="1564"/>
      <c r="AY136" s="1564"/>
      <c r="AZ136" s="1564"/>
      <c r="BA136" s="1564"/>
      <c r="BB136" s="1564"/>
      <c r="BC136" s="1564"/>
      <c r="BD136" s="1564"/>
      <c r="BE136" s="1564"/>
      <c r="BF136" s="1564"/>
      <c r="BG136" s="1564"/>
      <c r="BH136" s="1564"/>
      <c r="BI136" s="1564"/>
      <c r="BJ136" s="1564"/>
      <c r="BK136" s="1564"/>
      <c r="BL136" s="1564"/>
      <c r="BM136" s="1564"/>
      <c r="BN136" s="1564"/>
      <c r="BO136" s="1564"/>
      <c r="BP136" s="1564"/>
      <c r="BQ136" s="1564"/>
      <c r="BR136" s="1564"/>
      <c r="BS136" s="1564"/>
      <c r="BT136" s="1564"/>
      <c r="BU136" s="1564"/>
      <c r="BV136" s="1564"/>
      <c r="BW136" s="1564"/>
      <c r="BX136" s="1564"/>
      <c r="BY136" s="1564"/>
      <c r="BZ136" s="1564"/>
      <c r="CA136" s="1564"/>
      <c r="CB136" s="1564"/>
      <c r="CC136" s="1564"/>
      <c r="CD136" s="1564"/>
      <c r="CE136" s="1564"/>
      <c r="CF136" s="1564"/>
      <c r="CG136" s="1564"/>
      <c r="CH136" s="1564"/>
      <c r="CI136" s="1564"/>
      <c r="CJ136" s="1564"/>
      <c r="CK136" s="1564"/>
      <c r="CL136" s="1564"/>
      <c r="CM136" s="1564"/>
      <c r="CN136" s="1564"/>
      <c r="CO136" s="1564"/>
      <c r="CP136" s="1564"/>
      <c r="CQ136" s="1564"/>
      <c r="CR136" s="1564"/>
      <c r="CS136" s="1564"/>
      <c r="CT136" s="1564"/>
      <c r="CU136" s="1564"/>
      <c r="CV136" s="1564"/>
      <c r="CW136" s="1564"/>
      <c r="CX136" s="1564"/>
      <c r="CY136" s="1564"/>
      <c r="CZ136" s="1564"/>
      <c r="DA136" s="1564"/>
      <c r="DB136" s="1564"/>
      <c r="DC136" s="1564"/>
      <c r="DD136" s="1564"/>
      <c r="DE136" s="1564"/>
      <c r="DF136" s="1564"/>
      <c r="DG136" s="1564"/>
      <c r="DH136" s="1564"/>
      <c r="DI136" s="1564"/>
      <c r="DJ136" s="1564"/>
      <c r="DK136" s="1564"/>
      <c r="DL136" s="1564"/>
      <c r="DM136" s="1564"/>
      <c r="DN136" s="1564"/>
      <c r="DO136" s="1564"/>
      <c r="DP136" s="1564"/>
      <c r="DQ136" s="1564"/>
      <c r="DR136" s="1564"/>
      <c r="DS136" s="1564"/>
      <c r="DT136" s="1564"/>
      <c r="DU136" s="1564"/>
      <c r="DV136" s="1564"/>
      <c r="DW136" s="1564"/>
      <c r="DX136" s="1564"/>
      <c r="DY136" s="1564"/>
      <c r="DZ136" s="1564"/>
      <c r="EA136" s="1564"/>
      <c r="EB136" s="1564"/>
      <c r="EC136" s="1564"/>
      <c r="ED136" s="1564"/>
      <c r="EE136" s="1564"/>
      <c r="EF136" s="1564"/>
      <c r="EG136" s="1564"/>
      <c r="EH136" s="1564"/>
      <c r="EI136" s="1564"/>
      <c r="EJ136" s="1564"/>
      <c r="EK136" s="1564"/>
      <c r="EL136" s="1564"/>
      <c r="EM136" s="1564"/>
      <c r="EN136" s="1564"/>
      <c r="EO136" s="1564"/>
      <c r="EP136" s="1564"/>
      <c r="EQ136" s="1564"/>
      <c r="ER136" s="1564"/>
      <c r="ES136" s="1564"/>
      <c r="ET136" s="1564"/>
      <c r="EU136" s="1564"/>
      <c r="EV136" s="1564"/>
      <c r="EW136" s="1564"/>
      <c r="EX136" s="1564"/>
      <c r="EY136" s="1564"/>
      <c r="EZ136" s="1564"/>
      <c r="FA136" s="1564"/>
      <c r="FB136" s="1564"/>
      <c r="FC136" s="1564"/>
      <c r="FD136" s="1564"/>
      <c r="FE136" s="1564"/>
      <c r="FF136" s="1564"/>
      <c r="FG136" s="1564"/>
      <c r="FH136" s="1564"/>
      <c r="FI136" s="1564"/>
      <c r="FJ136" s="1564"/>
      <c r="FK136" s="1564"/>
      <c r="FL136" s="1564"/>
      <c r="FM136" s="1564"/>
      <c r="FN136" s="1564"/>
      <c r="FO136" s="1564"/>
      <c r="FP136" s="1564"/>
      <c r="FQ136" s="1564"/>
      <c r="FR136" s="1564"/>
      <c r="FS136" s="1564"/>
      <c r="FT136" s="1564"/>
      <c r="FU136" s="1564"/>
      <c r="FV136" s="1564"/>
      <c r="FW136" s="1564"/>
      <c r="FX136" s="1564"/>
      <c r="FY136" s="1564"/>
      <c r="FZ136" s="1564"/>
      <c r="GA136" s="1564"/>
      <c r="GB136" s="1564"/>
      <c r="GC136" s="1564"/>
      <c r="GD136" s="1564"/>
      <c r="GE136" s="1564"/>
      <c r="GF136" s="1564"/>
      <c r="GG136" s="1564"/>
      <c r="GH136" s="1564"/>
      <c r="GI136" s="1564"/>
      <c r="GJ136" s="1564"/>
      <c r="GK136" s="1564"/>
      <c r="GL136" s="1564"/>
      <c r="GM136" s="1564"/>
      <c r="GN136" s="1564"/>
      <c r="GO136" s="1564"/>
      <c r="GP136" s="1564"/>
      <c r="GQ136" s="1564"/>
      <c r="GR136" s="1564"/>
      <c r="GS136" s="1564"/>
      <c r="GT136" s="1564"/>
      <c r="GU136" s="1564"/>
      <c r="GV136" s="1564"/>
      <c r="GW136" s="1564"/>
      <c r="GX136" s="1564"/>
      <c r="GY136" s="1564"/>
      <c r="GZ136" s="1564"/>
      <c r="HA136" s="1564"/>
      <c r="HB136" s="1564"/>
      <c r="HC136" s="1564"/>
      <c r="HD136" s="1564"/>
      <c r="HE136" s="1564"/>
      <c r="HF136" s="1564"/>
      <c r="HG136" s="1564"/>
      <c r="HH136" s="1564"/>
      <c r="HI136" s="1564"/>
      <c r="HJ136" s="1564"/>
      <c r="HK136" s="1564"/>
      <c r="HL136" s="1564"/>
      <c r="HM136" s="1564"/>
      <c r="HN136" s="1564"/>
      <c r="HO136" s="1564"/>
      <c r="HP136" s="1564"/>
      <c r="HQ136" s="1564"/>
      <c r="HR136" s="1564"/>
      <c r="HS136" s="1564"/>
      <c r="HT136" s="1564"/>
      <c r="HU136" s="1564"/>
      <c r="HV136" s="1564"/>
      <c r="HW136" s="1564"/>
      <c r="HX136" s="1564"/>
      <c r="HY136" s="1564"/>
      <c r="HZ136" s="1564"/>
      <c r="IA136" s="1564"/>
      <c r="IB136" s="1564"/>
      <c r="IC136" s="1564"/>
      <c r="ID136" s="1564"/>
      <c r="IE136" s="1564"/>
      <c r="IF136" s="1564"/>
      <c r="IG136" s="1564"/>
      <c r="IH136" s="1564"/>
      <c r="II136" s="1564"/>
      <c r="IJ136" s="1564"/>
      <c r="IK136" s="1564"/>
      <c r="IL136" s="1564"/>
      <c r="IM136" s="1564"/>
      <c r="IN136" s="1564"/>
      <c r="IO136" s="1564"/>
      <c r="IP136" s="1564"/>
      <c r="IQ136" s="1564"/>
      <c r="IR136" s="1564"/>
      <c r="IS136" s="1564"/>
      <c r="IT136" s="1564"/>
      <c r="IU136" s="1564"/>
    </row>
    <row r="137" spans="1:255" ht="15.75" thickBot="1">
      <c r="A137" s="2171">
        <v>65</v>
      </c>
      <c r="B137" s="2278" t="s">
        <v>2338</v>
      </c>
      <c r="C137" s="2293"/>
      <c r="D137" s="2293"/>
      <c r="E137" s="2349"/>
      <c r="F137" s="2350"/>
      <c r="G137" s="2293"/>
      <c r="H137" s="2293"/>
      <c r="I137" s="2293"/>
      <c r="J137" s="1574">
        <f>SUM(J73:J136)</f>
        <v>0</v>
      </c>
      <c r="K137" s="2281">
        <f>SUM(K73:K136)</f>
        <v>0</v>
      </c>
      <c r="L137" s="2281">
        <f>SUM(L73:L136)</f>
        <v>0</v>
      </c>
      <c r="M137" s="2283">
        <v>65</v>
      </c>
      <c r="N137" s="1778"/>
      <c r="O137" s="2282">
        <f>SUM(O73:O136)</f>
        <v>0</v>
      </c>
      <c r="P137" s="2282">
        <f>SUM(P73:P136)</f>
        <v>0</v>
      </c>
      <c r="Q137" s="2282">
        <f>SUM(Q73:Q136)</f>
        <v>0</v>
      </c>
      <c r="R137" s="2282">
        <f>SUM(R73:R136)</f>
        <v>0</v>
      </c>
      <c r="S137" s="2283">
        <v>65</v>
      </c>
      <c r="T137" s="1564"/>
      <c r="U137" s="1564"/>
      <c r="V137" s="1564"/>
      <c r="W137" s="1564"/>
      <c r="X137" s="1564"/>
      <c r="Y137" s="1564"/>
      <c r="Z137" s="1564"/>
      <c r="AA137" s="1564"/>
      <c r="AB137" s="1564"/>
      <c r="AC137" s="1564"/>
      <c r="AD137" s="1564"/>
      <c r="AE137" s="1564"/>
      <c r="AF137" s="1564"/>
      <c r="AG137" s="1564"/>
      <c r="AH137" s="1564"/>
      <c r="AI137" s="1564"/>
      <c r="AJ137" s="1564"/>
      <c r="AK137" s="1564"/>
      <c r="AL137" s="1564"/>
      <c r="AM137" s="1564"/>
      <c r="AN137" s="1564"/>
      <c r="AO137" s="1564"/>
      <c r="AP137" s="1564"/>
      <c r="AQ137" s="1564"/>
      <c r="AR137" s="1564"/>
      <c r="AS137" s="1564"/>
      <c r="AT137" s="1564"/>
      <c r="AU137" s="1564"/>
      <c r="AV137" s="1564"/>
      <c r="AW137" s="1564"/>
      <c r="AX137" s="1564"/>
      <c r="AY137" s="1564"/>
      <c r="AZ137" s="1564"/>
      <c r="BA137" s="1564"/>
      <c r="BB137" s="1564"/>
      <c r="BC137" s="1564"/>
      <c r="BD137" s="1564"/>
      <c r="BE137" s="1564"/>
      <c r="BF137" s="1564"/>
      <c r="BG137" s="1564"/>
      <c r="BH137" s="1564"/>
      <c r="BI137" s="1564"/>
      <c r="BJ137" s="1564"/>
      <c r="BK137" s="1564"/>
      <c r="BL137" s="1564"/>
      <c r="BM137" s="1564"/>
      <c r="BN137" s="1564"/>
      <c r="BO137" s="1564"/>
      <c r="BP137" s="1564"/>
      <c r="BQ137" s="1564"/>
      <c r="BR137" s="1564"/>
      <c r="BS137" s="1564"/>
      <c r="BT137" s="1564"/>
      <c r="BU137" s="1564"/>
      <c r="BV137" s="1564"/>
      <c r="BW137" s="1564"/>
      <c r="BX137" s="1564"/>
      <c r="BY137" s="1564"/>
      <c r="BZ137" s="1564"/>
      <c r="CA137" s="1564"/>
      <c r="CB137" s="1564"/>
      <c r="CC137" s="1564"/>
      <c r="CD137" s="1564"/>
      <c r="CE137" s="1564"/>
      <c r="CF137" s="1564"/>
      <c r="CG137" s="1564"/>
      <c r="CH137" s="1564"/>
      <c r="CI137" s="1564"/>
      <c r="CJ137" s="1564"/>
      <c r="CK137" s="1564"/>
      <c r="CL137" s="1564"/>
      <c r="CM137" s="1564"/>
      <c r="CN137" s="1564"/>
      <c r="CO137" s="1564"/>
      <c r="CP137" s="1564"/>
      <c r="CQ137" s="1564"/>
      <c r="CR137" s="1564"/>
      <c r="CS137" s="1564"/>
      <c r="CT137" s="1564"/>
      <c r="CU137" s="1564"/>
      <c r="CV137" s="1564"/>
      <c r="CW137" s="1564"/>
      <c r="CX137" s="1564"/>
      <c r="CY137" s="1564"/>
      <c r="CZ137" s="1564"/>
      <c r="DA137" s="1564"/>
      <c r="DB137" s="1564"/>
      <c r="DC137" s="1564"/>
      <c r="DD137" s="1564"/>
      <c r="DE137" s="1564"/>
      <c r="DF137" s="1564"/>
      <c r="DG137" s="1564"/>
      <c r="DH137" s="1564"/>
      <c r="DI137" s="1564"/>
      <c r="DJ137" s="1564"/>
      <c r="DK137" s="1564"/>
      <c r="DL137" s="1564"/>
      <c r="DM137" s="1564"/>
      <c r="DN137" s="1564"/>
      <c r="DO137" s="1564"/>
      <c r="DP137" s="1564"/>
      <c r="DQ137" s="1564"/>
      <c r="DR137" s="1564"/>
      <c r="DS137" s="1564"/>
      <c r="DT137" s="1564"/>
      <c r="DU137" s="1564"/>
      <c r="DV137" s="1564"/>
      <c r="DW137" s="1564"/>
      <c r="DX137" s="1564"/>
      <c r="DY137" s="1564"/>
      <c r="DZ137" s="1564"/>
      <c r="EA137" s="1564"/>
      <c r="EB137" s="1564"/>
      <c r="EC137" s="1564"/>
      <c r="ED137" s="1564"/>
      <c r="EE137" s="1564"/>
      <c r="EF137" s="1564"/>
      <c r="EG137" s="1564"/>
      <c r="EH137" s="1564"/>
      <c r="EI137" s="1564"/>
      <c r="EJ137" s="1564"/>
      <c r="EK137" s="1564"/>
      <c r="EL137" s="1564"/>
      <c r="EM137" s="1564"/>
      <c r="EN137" s="1564"/>
      <c r="EO137" s="1564"/>
      <c r="EP137" s="1564"/>
      <c r="EQ137" s="1564"/>
      <c r="ER137" s="1564"/>
      <c r="ES137" s="1564"/>
      <c r="ET137" s="1564"/>
      <c r="EU137" s="1564"/>
      <c r="EV137" s="1564"/>
      <c r="EW137" s="1564"/>
      <c r="EX137" s="1564"/>
      <c r="EY137" s="1564"/>
      <c r="EZ137" s="1564"/>
      <c r="FA137" s="1564"/>
      <c r="FB137" s="1564"/>
      <c r="FC137" s="1564"/>
      <c r="FD137" s="1564"/>
      <c r="FE137" s="1564"/>
      <c r="FF137" s="1564"/>
      <c r="FG137" s="1564"/>
      <c r="FH137" s="1564"/>
      <c r="FI137" s="1564"/>
      <c r="FJ137" s="1564"/>
      <c r="FK137" s="1564"/>
      <c r="FL137" s="1564"/>
      <c r="FM137" s="1564"/>
      <c r="FN137" s="1564"/>
      <c r="FO137" s="1564"/>
      <c r="FP137" s="1564"/>
      <c r="FQ137" s="1564"/>
      <c r="FR137" s="1564"/>
      <c r="FS137" s="1564"/>
      <c r="FT137" s="1564"/>
      <c r="FU137" s="1564"/>
      <c r="FV137" s="1564"/>
      <c r="FW137" s="1564"/>
      <c r="FX137" s="1564"/>
      <c r="FY137" s="1564"/>
      <c r="FZ137" s="1564"/>
      <c r="GA137" s="1564"/>
      <c r="GB137" s="1564"/>
      <c r="GC137" s="1564"/>
      <c r="GD137" s="1564"/>
      <c r="GE137" s="1564"/>
      <c r="GF137" s="1564"/>
      <c r="GG137" s="1564"/>
      <c r="GH137" s="1564"/>
      <c r="GI137" s="1564"/>
      <c r="GJ137" s="1564"/>
      <c r="GK137" s="1564"/>
      <c r="GL137" s="1564"/>
      <c r="GM137" s="1564"/>
      <c r="GN137" s="1564"/>
      <c r="GO137" s="1564"/>
      <c r="GP137" s="1564"/>
      <c r="GQ137" s="1564"/>
      <c r="GR137" s="1564"/>
      <c r="GS137" s="1564"/>
      <c r="GT137" s="1564"/>
      <c r="GU137" s="1564"/>
      <c r="GV137" s="1564"/>
      <c r="GW137" s="1564"/>
      <c r="GX137" s="1564"/>
      <c r="GY137" s="1564"/>
      <c r="GZ137" s="1564"/>
      <c r="HA137" s="1564"/>
      <c r="HB137" s="1564"/>
      <c r="HC137" s="1564"/>
      <c r="HD137" s="1564"/>
      <c r="HE137" s="1564"/>
      <c r="HF137" s="1564"/>
      <c r="HG137" s="1564"/>
      <c r="HH137" s="1564"/>
      <c r="HI137" s="1564"/>
      <c r="HJ137" s="1564"/>
      <c r="HK137" s="1564"/>
      <c r="HL137" s="1564"/>
      <c r="HM137" s="1564"/>
      <c r="HN137" s="1564"/>
      <c r="HO137" s="1564"/>
      <c r="HP137" s="1564"/>
      <c r="HQ137" s="1564"/>
      <c r="HR137" s="1564"/>
      <c r="HS137" s="1564"/>
      <c r="HT137" s="1564"/>
      <c r="HU137" s="1564"/>
      <c r="HV137" s="1564"/>
      <c r="HW137" s="1564"/>
      <c r="HX137" s="1564"/>
      <c r="HY137" s="1564"/>
      <c r="HZ137" s="1564"/>
      <c r="IA137" s="1564"/>
      <c r="IB137" s="1564"/>
      <c r="IC137" s="1564"/>
      <c r="ID137" s="1564"/>
      <c r="IE137" s="1564"/>
      <c r="IF137" s="1564"/>
      <c r="IG137" s="1564"/>
      <c r="IH137" s="1564"/>
      <c r="II137" s="1564"/>
      <c r="IJ137" s="1564"/>
      <c r="IK137" s="1564"/>
      <c r="IL137" s="1564"/>
      <c r="IM137" s="1564"/>
      <c r="IN137" s="1564"/>
      <c r="IO137" s="1564"/>
      <c r="IP137" s="1564"/>
      <c r="IQ137" s="1564"/>
      <c r="IR137" s="1564"/>
      <c r="IS137" s="1564"/>
      <c r="IT137" s="1564"/>
      <c r="IU137" s="1564"/>
    </row>
    <row r="138" spans="1:255">
      <c r="A138" s="1833"/>
      <c r="B138" s="1833"/>
      <c r="C138" s="1586"/>
      <c r="D138" s="1586"/>
      <c r="E138" s="1586"/>
      <c r="F138" s="1586"/>
      <c r="G138" s="1586"/>
      <c r="H138" s="1586"/>
      <c r="I138" s="1586"/>
      <c r="J138" s="1812"/>
      <c r="K138" s="1890"/>
      <c r="L138" s="1890"/>
      <c r="M138" s="1833"/>
      <c r="N138" s="1812"/>
      <c r="O138" s="2297"/>
      <c r="P138" s="2297"/>
      <c r="Q138" s="2297"/>
      <c r="R138" s="2297"/>
      <c r="S138" s="1833"/>
      <c r="T138" s="1564"/>
      <c r="U138" s="1564"/>
      <c r="V138" s="1564"/>
      <c r="W138" s="1564"/>
      <c r="X138" s="1564"/>
      <c r="Y138" s="1564"/>
      <c r="Z138" s="1564"/>
      <c r="AA138" s="1564"/>
      <c r="AB138" s="1564"/>
      <c r="AC138" s="1564"/>
      <c r="AD138" s="1564"/>
      <c r="AE138" s="1564"/>
      <c r="AF138" s="1564"/>
      <c r="AG138" s="1564"/>
      <c r="AH138" s="1564"/>
      <c r="AI138" s="1564"/>
      <c r="AJ138" s="1564"/>
      <c r="AK138" s="1564"/>
      <c r="AL138" s="1564"/>
      <c r="AM138" s="1564"/>
      <c r="AN138" s="1564"/>
      <c r="AO138" s="1564"/>
      <c r="AP138" s="1564"/>
      <c r="AQ138" s="1564"/>
      <c r="AR138" s="1564"/>
      <c r="AS138" s="1564"/>
      <c r="AT138" s="1564"/>
      <c r="AU138" s="1564"/>
      <c r="AV138" s="1564"/>
      <c r="AW138" s="1564"/>
      <c r="AX138" s="1564"/>
      <c r="AY138" s="1564"/>
      <c r="AZ138" s="1564"/>
      <c r="BA138" s="1564"/>
      <c r="BB138" s="1564"/>
      <c r="BC138" s="1564"/>
      <c r="BD138" s="1564"/>
      <c r="BE138" s="1564"/>
      <c r="BF138" s="1564"/>
      <c r="BG138" s="1564"/>
      <c r="BH138" s="1564"/>
      <c r="BI138" s="1564"/>
      <c r="BJ138" s="1564"/>
      <c r="BK138" s="1564"/>
      <c r="BL138" s="1564"/>
      <c r="BM138" s="1564"/>
      <c r="BN138" s="1564"/>
      <c r="BO138" s="1564"/>
      <c r="BP138" s="1564"/>
      <c r="BQ138" s="1564"/>
      <c r="BR138" s="1564"/>
      <c r="BS138" s="1564"/>
      <c r="BT138" s="1564"/>
      <c r="BU138" s="1564"/>
      <c r="BV138" s="1564"/>
      <c r="BW138" s="1564"/>
      <c r="BX138" s="1564"/>
      <c r="BY138" s="1564"/>
      <c r="BZ138" s="1564"/>
      <c r="CA138" s="1564"/>
      <c r="CB138" s="1564"/>
      <c r="CC138" s="1564"/>
      <c r="CD138" s="1564"/>
      <c r="CE138" s="1564"/>
      <c r="CF138" s="1564"/>
      <c r="CG138" s="1564"/>
      <c r="CH138" s="1564"/>
      <c r="CI138" s="1564"/>
      <c r="CJ138" s="1564"/>
      <c r="CK138" s="1564"/>
      <c r="CL138" s="1564"/>
      <c r="CM138" s="1564"/>
      <c r="CN138" s="1564"/>
      <c r="CO138" s="1564"/>
      <c r="CP138" s="1564"/>
      <c r="CQ138" s="1564"/>
      <c r="CR138" s="1564"/>
      <c r="CS138" s="1564"/>
      <c r="CT138" s="1564"/>
      <c r="CU138" s="1564"/>
      <c r="CV138" s="1564"/>
      <c r="CW138" s="1564"/>
      <c r="CX138" s="1564"/>
      <c r="CY138" s="1564"/>
      <c r="CZ138" s="1564"/>
      <c r="DA138" s="1564"/>
      <c r="DB138" s="1564"/>
      <c r="DC138" s="1564"/>
      <c r="DD138" s="1564"/>
      <c r="DE138" s="1564"/>
      <c r="DF138" s="1564"/>
      <c r="DG138" s="1564"/>
      <c r="DH138" s="1564"/>
      <c r="DI138" s="1564"/>
      <c r="DJ138" s="1564"/>
      <c r="DK138" s="1564"/>
      <c r="DL138" s="1564"/>
      <c r="DM138" s="1564"/>
      <c r="DN138" s="1564"/>
      <c r="DO138" s="1564"/>
      <c r="DP138" s="1564"/>
      <c r="DQ138" s="1564"/>
      <c r="DR138" s="1564"/>
      <c r="DS138" s="1564"/>
      <c r="DT138" s="1564"/>
      <c r="DU138" s="1564"/>
      <c r="DV138" s="1564"/>
      <c r="DW138" s="1564"/>
      <c r="DX138" s="1564"/>
      <c r="DY138" s="1564"/>
      <c r="DZ138" s="1564"/>
      <c r="EA138" s="1564"/>
      <c r="EB138" s="1564"/>
      <c r="EC138" s="1564"/>
      <c r="ED138" s="1564"/>
      <c r="EE138" s="1564"/>
      <c r="EF138" s="1564"/>
      <c r="EG138" s="1564"/>
      <c r="EH138" s="1564"/>
      <c r="EI138" s="1564"/>
      <c r="EJ138" s="1564"/>
      <c r="EK138" s="1564"/>
      <c r="EL138" s="1564"/>
      <c r="EM138" s="1564"/>
      <c r="EN138" s="1564"/>
      <c r="EO138" s="1564"/>
      <c r="EP138" s="1564"/>
      <c r="EQ138" s="1564"/>
      <c r="ER138" s="1564"/>
      <c r="ES138" s="1564"/>
      <c r="ET138" s="1564"/>
      <c r="EU138" s="1564"/>
      <c r="EV138" s="1564"/>
      <c r="EW138" s="1564"/>
      <c r="EX138" s="1564"/>
      <c r="EY138" s="1564"/>
      <c r="EZ138" s="1564"/>
      <c r="FA138" s="1564"/>
      <c r="FB138" s="1564"/>
      <c r="FC138" s="1564"/>
      <c r="FD138" s="1564"/>
      <c r="FE138" s="1564"/>
      <c r="FF138" s="1564"/>
      <c r="FG138" s="1564"/>
      <c r="FH138" s="1564"/>
      <c r="FI138" s="1564"/>
      <c r="FJ138" s="1564"/>
      <c r="FK138" s="1564"/>
      <c r="FL138" s="1564"/>
      <c r="FM138" s="1564"/>
      <c r="FN138" s="1564"/>
      <c r="FO138" s="1564"/>
      <c r="FP138" s="1564"/>
      <c r="FQ138" s="1564"/>
      <c r="FR138" s="1564"/>
      <c r="FS138" s="1564"/>
      <c r="FT138" s="1564"/>
      <c r="FU138" s="1564"/>
      <c r="FV138" s="1564"/>
      <c r="FW138" s="1564"/>
      <c r="FX138" s="1564"/>
      <c r="FY138" s="1564"/>
      <c r="FZ138" s="1564"/>
      <c r="GA138" s="1564"/>
      <c r="GB138" s="1564"/>
      <c r="GC138" s="1564"/>
      <c r="GD138" s="1564"/>
      <c r="GE138" s="1564"/>
      <c r="GF138" s="1564"/>
      <c r="GG138" s="1564"/>
      <c r="GH138" s="1564"/>
      <c r="GI138" s="1564"/>
      <c r="GJ138" s="1564"/>
      <c r="GK138" s="1564"/>
      <c r="GL138" s="1564"/>
      <c r="GM138" s="1564"/>
      <c r="GN138" s="1564"/>
      <c r="GO138" s="1564"/>
      <c r="GP138" s="1564"/>
      <c r="GQ138" s="1564"/>
      <c r="GR138" s="1564"/>
      <c r="GS138" s="1564"/>
      <c r="GT138" s="1564"/>
      <c r="GU138" s="1564"/>
      <c r="GV138" s="1564"/>
      <c r="GW138" s="1564"/>
      <c r="GX138" s="1564"/>
      <c r="GY138" s="1564"/>
      <c r="GZ138" s="1564"/>
      <c r="HA138" s="1564"/>
      <c r="HB138" s="1564"/>
      <c r="HC138" s="1564"/>
      <c r="HD138" s="1564"/>
      <c r="HE138" s="1564"/>
      <c r="HF138" s="1564"/>
      <c r="HG138" s="1564"/>
      <c r="HH138" s="1564"/>
      <c r="HI138" s="1564"/>
      <c r="HJ138" s="1564"/>
      <c r="HK138" s="1564"/>
      <c r="HL138" s="1564"/>
      <c r="HM138" s="1564"/>
      <c r="HN138" s="1564"/>
      <c r="HO138" s="1564"/>
      <c r="HP138" s="1564"/>
      <c r="HQ138" s="1564"/>
      <c r="HR138" s="1564"/>
      <c r="HS138" s="1564"/>
      <c r="HT138" s="1564"/>
      <c r="HU138" s="1564"/>
      <c r="HV138" s="1564"/>
      <c r="HW138" s="1564"/>
      <c r="HX138" s="1564"/>
      <c r="HY138" s="1564"/>
      <c r="HZ138" s="1564"/>
      <c r="IA138" s="1564"/>
      <c r="IB138" s="1564"/>
      <c r="IC138" s="1564"/>
      <c r="ID138" s="1564"/>
      <c r="IE138" s="1564"/>
      <c r="IF138" s="1564"/>
      <c r="IG138" s="1564"/>
      <c r="IH138" s="1564"/>
      <c r="II138" s="1564"/>
      <c r="IJ138" s="1564"/>
      <c r="IK138" s="1564"/>
      <c r="IL138" s="1564"/>
      <c r="IM138" s="1564"/>
      <c r="IN138" s="1564"/>
      <c r="IO138" s="1564"/>
      <c r="IP138" s="1564"/>
      <c r="IQ138" s="1564"/>
      <c r="IR138" s="1564"/>
      <c r="IS138" s="1564"/>
      <c r="IT138" s="1564"/>
      <c r="IU138" s="1564"/>
    </row>
    <row r="139" spans="1:255">
      <c r="A139" s="2767" t="s">
        <v>4679</v>
      </c>
      <c r="B139" s="2699"/>
      <c r="C139" s="2699"/>
      <c r="D139" s="1579"/>
      <c r="E139" s="1579"/>
      <c r="F139" s="2767" t="s">
        <v>4679</v>
      </c>
      <c r="G139" s="2699"/>
      <c r="H139" s="2699"/>
      <c r="I139" s="2486"/>
      <c r="J139" s="1564"/>
      <c r="K139" s="1564"/>
      <c r="L139" s="1564"/>
      <c r="M139" s="1564"/>
      <c r="N139" s="2767" t="s">
        <v>4679</v>
      </c>
      <c r="O139" s="1564"/>
      <c r="P139" s="1564"/>
      <c r="Q139" s="1564"/>
      <c r="R139" s="1564"/>
      <c r="S139" s="1564"/>
      <c r="T139" s="1564"/>
      <c r="U139" s="1564"/>
      <c r="V139" s="1564"/>
      <c r="W139" s="1564"/>
      <c r="X139" s="1564"/>
      <c r="Y139" s="1564"/>
      <c r="Z139" s="1564"/>
      <c r="AA139" s="1564"/>
      <c r="AB139" s="1564"/>
      <c r="AC139" s="1564"/>
      <c r="AD139" s="1564"/>
      <c r="AE139" s="1564"/>
      <c r="AF139" s="1564"/>
      <c r="AG139" s="1564"/>
      <c r="AH139" s="1564"/>
      <c r="AI139" s="1564"/>
      <c r="AJ139" s="1564"/>
      <c r="AK139" s="1564"/>
      <c r="AL139" s="1564"/>
      <c r="AM139" s="1564"/>
      <c r="AN139" s="1564"/>
      <c r="AO139" s="1564"/>
      <c r="AP139" s="1564"/>
      <c r="AQ139" s="1564"/>
      <c r="AR139" s="1564"/>
      <c r="AS139" s="1564"/>
      <c r="AT139" s="1564"/>
      <c r="AU139" s="1564"/>
      <c r="AV139" s="1564"/>
      <c r="AW139" s="1564"/>
      <c r="AX139" s="1564"/>
      <c r="AY139" s="1564"/>
      <c r="AZ139" s="1564"/>
      <c r="BA139" s="1564"/>
      <c r="BB139" s="1564"/>
      <c r="BC139" s="1564"/>
      <c r="BD139" s="1564"/>
      <c r="BE139" s="1564"/>
      <c r="BF139" s="1564"/>
      <c r="BG139" s="1564"/>
      <c r="BH139" s="1564"/>
      <c r="BI139" s="1564"/>
      <c r="BJ139" s="1564"/>
      <c r="BK139" s="1564"/>
      <c r="BL139" s="1564"/>
      <c r="BM139" s="1564"/>
      <c r="BN139" s="1564"/>
      <c r="BO139" s="1564"/>
      <c r="BP139" s="1564"/>
      <c r="BQ139" s="1564"/>
      <c r="BR139" s="1564"/>
      <c r="BS139" s="1564"/>
      <c r="BT139" s="1564"/>
      <c r="BU139" s="1564"/>
      <c r="BV139" s="1564"/>
      <c r="BW139" s="1564"/>
      <c r="BX139" s="1564"/>
      <c r="BY139" s="1564"/>
      <c r="BZ139" s="1564"/>
      <c r="CA139" s="1564"/>
      <c r="CB139" s="1564"/>
      <c r="CC139" s="1564"/>
      <c r="CD139" s="1564"/>
      <c r="CE139" s="1564"/>
      <c r="CF139" s="1564"/>
      <c r="CG139" s="1564"/>
      <c r="CH139" s="1564"/>
      <c r="CI139" s="1564"/>
      <c r="CJ139" s="1564"/>
      <c r="CK139" s="1564"/>
      <c r="CL139" s="1564"/>
      <c r="CM139" s="1564"/>
      <c r="CN139" s="1564"/>
      <c r="CO139" s="1564"/>
      <c r="CP139" s="1564"/>
      <c r="CQ139" s="1564"/>
      <c r="CR139" s="1564"/>
      <c r="CS139" s="1564"/>
      <c r="CT139" s="1564"/>
      <c r="CU139" s="1564"/>
      <c r="CV139" s="1564"/>
      <c r="CW139" s="1564"/>
      <c r="CX139" s="1564"/>
      <c r="CY139" s="1564"/>
      <c r="CZ139" s="1564"/>
      <c r="DA139" s="1564"/>
      <c r="DB139" s="1564"/>
      <c r="DC139" s="1564"/>
      <c r="DD139" s="1564"/>
      <c r="DE139" s="1564"/>
      <c r="DF139" s="1564"/>
      <c r="DG139" s="1564"/>
      <c r="DH139" s="1564"/>
      <c r="DI139" s="1564"/>
      <c r="DJ139" s="1564"/>
      <c r="DK139" s="1564"/>
      <c r="DL139" s="1564"/>
      <c r="DM139" s="1564"/>
      <c r="DN139" s="1564"/>
      <c r="DO139" s="1564"/>
      <c r="DP139" s="1564"/>
      <c r="DQ139" s="1564"/>
      <c r="DR139" s="1564"/>
      <c r="DS139" s="1564"/>
      <c r="DT139" s="1564"/>
      <c r="DU139" s="1564"/>
      <c r="DV139" s="1564"/>
      <c r="DW139" s="1564"/>
      <c r="DX139" s="1564"/>
      <c r="DY139" s="1564"/>
      <c r="DZ139" s="1564"/>
      <c r="EA139" s="1564"/>
      <c r="EB139" s="1564"/>
      <c r="EC139" s="1564"/>
      <c r="ED139" s="1564"/>
      <c r="EE139" s="1564"/>
      <c r="EF139" s="1564"/>
      <c r="EG139" s="1564"/>
      <c r="EH139" s="1564"/>
      <c r="EI139" s="1564"/>
      <c r="EJ139" s="1564"/>
      <c r="EK139" s="1564"/>
      <c r="EL139" s="1564"/>
      <c r="EM139" s="1564"/>
      <c r="EN139" s="1564"/>
      <c r="EO139" s="1564"/>
      <c r="EP139" s="1564"/>
      <c r="EQ139" s="1564"/>
      <c r="ER139" s="1564"/>
      <c r="ES139" s="1564"/>
      <c r="ET139" s="1564"/>
      <c r="EU139" s="1564"/>
      <c r="EV139" s="1564"/>
      <c r="EW139" s="1564"/>
      <c r="EX139" s="1564"/>
      <c r="EY139" s="1564"/>
      <c r="EZ139" s="1564"/>
      <c r="FA139" s="1564"/>
      <c r="FB139" s="1564"/>
      <c r="FC139" s="1564"/>
      <c r="FD139" s="1564"/>
      <c r="FE139" s="1564"/>
      <c r="FF139" s="1564"/>
      <c r="FG139" s="1564"/>
      <c r="FH139" s="1564"/>
      <c r="FI139" s="1564"/>
      <c r="FJ139" s="1564"/>
      <c r="FK139" s="1564"/>
      <c r="FL139" s="1564"/>
      <c r="FM139" s="1564"/>
      <c r="FN139" s="1564"/>
      <c r="FO139" s="1564"/>
      <c r="FP139" s="1564"/>
      <c r="FQ139" s="1564"/>
      <c r="FR139" s="1564"/>
      <c r="FS139" s="1564"/>
      <c r="FT139" s="1564"/>
      <c r="FU139" s="1564"/>
      <c r="FV139" s="1564"/>
      <c r="FW139" s="1564"/>
      <c r="FX139" s="1564"/>
      <c r="FY139" s="1564"/>
      <c r="FZ139" s="1564"/>
      <c r="GA139" s="1564"/>
      <c r="GB139" s="1564"/>
      <c r="GC139" s="1564"/>
      <c r="GD139" s="1564"/>
      <c r="GE139" s="1564"/>
      <c r="GF139" s="1564"/>
      <c r="GG139" s="1564"/>
      <c r="GH139" s="1564"/>
      <c r="GI139" s="1564"/>
      <c r="GJ139" s="1564"/>
      <c r="GK139" s="1564"/>
      <c r="GL139" s="1564"/>
      <c r="GM139" s="1564"/>
      <c r="GN139" s="1564"/>
      <c r="GO139" s="1564"/>
      <c r="GP139" s="1564"/>
      <c r="GQ139" s="1564"/>
      <c r="GR139" s="1564"/>
      <c r="GS139" s="1564"/>
      <c r="GT139" s="1564"/>
      <c r="GU139" s="1564"/>
      <c r="GV139" s="1564"/>
      <c r="GW139" s="1564"/>
      <c r="GX139" s="1564"/>
      <c r="GY139" s="1564"/>
      <c r="GZ139" s="1564"/>
      <c r="HA139" s="1564"/>
      <c r="HB139" s="1564"/>
      <c r="HC139" s="1564"/>
      <c r="HD139" s="1564"/>
      <c r="HE139" s="1564"/>
      <c r="HF139" s="1564"/>
      <c r="HG139" s="1564"/>
      <c r="HH139" s="1564"/>
      <c r="HI139" s="1564"/>
      <c r="HJ139" s="1564"/>
      <c r="HK139" s="1564"/>
      <c r="HL139" s="1564"/>
      <c r="HM139" s="1564"/>
      <c r="HN139" s="1564"/>
      <c r="HO139" s="1564"/>
      <c r="HP139" s="1564"/>
      <c r="HQ139" s="1564"/>
      <c r="HR139" s="1564"/>
      <c r="HS139" s="1564"/>
      <c r="HT139" s="1564"/>
      <c r="HU139" s="1564"/>
      <c r="HV139" s="1564"/>
      <c r="HW139" s="1564"/>
      <c r="HX139" s="1564"/>
      <c r="HY139" s="1564"/>
      <c r="HZ139" s="1564"/>
      <c r="IA139" s="1564"/>
      <c r="IB139" s="1564"/>
      <c r="IC139" s="1564"/>
      <c r="ID139" s="1564"/>
      <c r="IE139" s="1564"/>
      <c r="IF139" s="1564"/>
      <c r="IG139" s="1564"/>
      <c r="IH139" s="1564"/>
      <c r="II139" s="1564"/>
      <c r="IJ139" s="1564"/>
      <c r="IK139" s="1564"/>
      <c r="IL139" s="1564"/>
      <c r="IM139" s="1564"/>
      <c r="IN139" s="1564"/>
      <c r="IO139" s="1564"/>
      <c r="IP139" s="1564"/>
      <c r="IQ139" s="1564"/>
      <c r="IR139" s="1564"/>
      <c r="IS139" s="1564"/>
      <c r="IT139" s="1564"/>
      <c r="IU139" s="1564"/>
    </row>
    <row r="140" spans="1:255">
      <c r="A140" s="1579" t="s">
        <v>1416</v>
      </c>
      <c r="B140" s="1579"/>
      <c r="C140" s="1579"/>
      <c r="D140" s="1579"/>
      <c r="E140" s="1579"/>
      <c r="F140" s="1579" t="s">
        <v>1417</v>
      </c>
      <c r="G140" s="1579"/>
      <c r="H140" s="1579"/>
      <c r="I140" s="1579"/>
      <c r="J140" s="2340"/>
      <c r="K140" s="2340"/>
      <c r="L140" s="2340"/>
      <c r="M140" s="1579"/>
      <c r="N140" s="1579" t="s">
        <v>1418</v>
      </c>
      <c r="O140" s="1579"/>
      <c r="P140" s="2340"/>
      <c r="Q140" s="2340"/>
      <c r="R140" s="2340"/>
      <c r="S140" s="1579"/>
      <c r="T140" s="1564"/>
      <c r="U140" s="1564"/>
      <c r="V140" s="1564"/>
      <c r="W140" s="1564"/>
      <c r="X140" s="1564"/>
      <c r="Y140" s="1564"/>
      <c r="Z140" s="1564"/>
      <c r="AA140" s="1564"/>
      <c r="AB140" s="1564"/>
      <c r="AC140" s="1564"/>
      <c r="AD140" s="1564"/>
      <c r="AE140" s="1564"/>
      <c r="AF140" s="1564"/>
      <c r="AG140" s="1564"/>
      <c r="AH140" s="1564"/>
      <c r="AI140" s="1564"/>
      <c r="AJ140" s="1564"/>
      <c r="AK140" s="1564"/>
      <c r="AL140" s="1564"/>
      <c r="AM140" s="1564"/>
      <c r="AN140" s="1564"/>
      <c r="AO140" s="1564"/>
      <c r="AP140" s="1564"/>
      <c r="AQ140" s="1564"/>
      <c r="AR140" s="1564"/>
      <c r="AS140" s="1564"/>
      <c r="AT140" s="1564"/>
      <c r="AU140" s="1564"/>
      <c r="AV140" s="1564"/>
      <c r="AW140" s="1564"/>
      <c r="AX140" s="1564"/>
      <c r="AY140" s="1564"/>
      <c r="AZ140" s="1564"/>
      <c r="BA140" s="1564"/>
      <c r="BB140" s="1564"/>
      <c r="BC140" s="1564"/>
      <c r="BD140" s="1564"/>
      <c r="BE140" s="1564"/>
      <c r="BF140" s="1564"/>
      <c r="BG140" s="1564"/>
      <c r="BH140" s="1564"/>
      <c r="BI140" s="1564"/>
      <c r="BJ140" s="1564"/>
      <c r="BK140" s="1564"/>
      <c r="BL140" s="1564"/>
      <c r="BM140" s="1564"/>
      <c r="BN140" s="1564"/>
      <c r="BO140" s="1564"/>
      <c r="BP140" s="1564"/>
      <c r="BQ140" s="1564"/>
      <c r="BR140" s="1564"/>
      <c r="BS140" s="1564"/>
      <c r="BT140" s="1564"/>
      <c r="BU140" s="1564"/>
      <c r="BV140" s="1564"/>
      <c r="BW140" s="1564"/>
      <c r="BX140" s="1564"/>
      <c r="BY140" s="1564"/>
      <c r="BZ140" s="1564"/>
      <c r="CA140" s="1564"/>
      <c r="CB140" s="1564"/>
      <c r="CC140" s="1564"/>
      <c r="CD140" s="1564"/>
      <c r="CE140" s="1564"/>
      <c r="CF140" s="1564"/>
      <c r="CG140" s="1564"/>
      <c r="CH140" s="1564"/>
      <c r="CI140" s="1564"/>
      <c r="CJ140" s="1564"/>
      <c r="CK140" s="1564"/>
      <c r="CL140" s="1564"/>
      <c r="CM140" s="1564"/>
      <c r="CN140" s="1564"/>
      <c r="CO140" s="1564"/>
      <c r="CP140" s="1564"/>
      <c r="CQ140" s="1564"/>
      <c r="CR140" s="1564"/>
      <c r="CS140" s="1564"/>
      <c r="CT140" s="1564"/>
      <c r="CU140" s="1564"/>
      <c r="CV140" s="1564"/>
      <c r="CW140" s="1564"/>
      <c r="CX140" s="1564"/>
      <c r="CY140" s="1564"/>
      <c r="CZ140" s="1564"/>
      <c r="DA140" s="1564"/>
      <c r="DB140" s="1564"/>
      <c r="DC140" s="1564"/>
      <c r="DD140" s="1564"/>
      <c r="DE140" s="1564"/>
      <c r="DF140" s="1564"/>
      <c r="DG140" s="1564"/>
      <c r="DH140" s="1564"/>
      <c r="DI140" s="1564"/>
      <c r="DJ140" s="1564"/>
      <c r="DK140" s="1564"/>
      <c r="DL140" s="1564"/>
      <c r="DM140" s="1564"/>
      <c r="DN140" s="1564"/>
      <c r="DO140" s="1564"/>
      <c r="DP140" s="1564"/>
      <c r="DQ140" s="1564"/>
      <c r="DR140" s="1564"/>
      <c r="DS140" s="1564"/>
      <c r="DT140" s="1564"/>
      <c r="DU140" s="1564"/>
      <c r="DV140" s="1564"/>
      <c r="DW140" s="1564"/>
      <c r="DX140" s="1564"/>
      <c r="DY140" s="1564"/>
      <c r="DZ140" s="1564"/>
      <c r="EA140" s="1564"/>
      <c r="EB140" s="1564"/>
      <c r="EC140" s="1564"/>
      <c r="ED140" s="1564"/>
      <c r="EE140" s="1564"/>
      <c r="EF140" s="1564"/>
      <c r="EG140" s="1564"/>
      <c r="EH140" s="1564"/>
      <c r="EI140" s="1564"/>
      <c r="EJ140" s="1564"/>
      <c r="EK140" s="1564"/>
      <c r="EL140" s="1564"/>
      <c r="EM140" s="1564"/>
      <c r="EN140" s="1564"/>
      <c r="EO140" s="1564"/>
      <c r="EP140" s="1564"/>
      <c r="EQ140" s="1564"/>
      <c r="ER140" s="1564"/>
      <c r="ES140" s="1564"/>
      <c r="ET140" s="1564"/>
      <c r="EU140" s="1564"/>
      <c r="EV140" s="1564"/>
      <c r="EW140" s="1564"/>
      <c r="EX140" s="1564"/>
      <c r="EY140" s="1564"/>
      <c r="EZ140" s="1564"/>
      <c r="FA140" s="1564"/>
      <c r="FB140" s="1564"/>
      <c r="FC140" s="1564"/>
      <c r="FD140" s="1564"/>
      <c r="FE140" s="1564"/>
      <c r="FF140" s="1564"/>
      <c r="FG140" s="1564"/>
      <c r="FH140" s="1564"/>
      <c r="FI140" s="1564"/>
      <c r="FJ140" s="1564"/>
      <c r="FK140" s="1564"/>
      <c r="FL140" s="1564"/>
      <c r="FM140" s="1564"/>
      <c r="FN140" s="1564"/>
      <c r="FO140" s="1564"/>
      <c r="FP140" s="1564"/>
      <c r="FQ140" s="1564"/>
      <c r="FR140" s="1564"/>
      <c r="FS140" s="1564"/>
      <c r="FT140" s="1564"/>
      <c r="FU140" s="1564"/>
      <c r="FV140" s="1564"/>
      <c r="FW140" s="1564"/>
      <c r="FX140" s="1564"/>
      <c r="FY140" s="1564"/>
      <c r="FZ140" s="1564"/>
      <c r="GA140" s="1564"/>
      <c r="GB140" s="1564"/>
      <c r="GC140" s="1564"/>
      <c r="GD140" s="1564"/>
      <c r="GE140" s="1564"/>
      <c r="GF140" s="1564"/>
      <c r="GG140" s="1564"/>
      <c r="GH140" s="1564"/>
      <c r="GI140" s="1564"/>
      <c r="GJ140" s="1564"/>
      <c r="GK140" s="1564"/>
      <c r="GL140" s="1564"/>
      <c r="GM140" s="1564"/>
      <c r="GN140" s="1564"/>
      <c r="GO140" s="1564"/>
      <c r="GP140" s="1564"/>
      <c r="GQ140" s="1564"/>
      <c r="GR140" s="1564"/>
      <c r="GS140" s="1564"/>
      <c r="GT140" s="1564"/>
      <c r="GU140" s="1564"/>
      <c r="GV140" s="1564"/>
      <c r="GW140" s="1564"/>
      <c r="GX140" s="1564"/>
      <c r="GY140" s="1564"/>
      <c r="GZ140" s="1564"/>
      <c r="HA140" s="1564"/>
      <c r="HB140" s="1564"/>
      <c r="HC140" s="1564"/>
      <c r="HD140" s="1564"/>
      <c r="HE140" s="1564"/>
      <c r="HF140" s="1564"/>
      <c r="HG140" s="1564"/>
      <c r="HH140" s="1564"/>
      <c r="HI140" s="1564"/>
      <c r="HJ140" s="1564"/>
      <c r="HK140" s="1564"/>
      <c r="HL140" s="1564"/>
      <c r="HM140" s="1564"/>
      <c r="HN140" s="1564"/>
      <c r="HO140" s="1564"/>
      <c r="HP140" s="1564"/>
      <c r="HQ140" s="1564"/>
      <c r="HR140" s="1564"/>
      <c r="HS140" s="1564"/>
      <c r="HT140" s="1564"/>
      <c r="HU140" s="1564"/>
      <c r="HV140" s="1564"/>
      <c r="HW140" s="1564"/>
      <c r="HX140" s="1564"/>
      <c r="HY140" s="1564"/>
      <c r="HZ140" s="1564"/>
      <c r="IA140" s="1564"/>
      <c r="IB140" s="1564"/>
      <c r="IC140" s="1564"/>
      <c r="ID140" s="1564"/>
      <c r="IE140" s="1564"/>
      <c r="IF140" s="1564"/>
      <c r="IG140" s="1564"/>
      <c r="IH140" s="1564"/>
      <c r="II140" s="1564"/>
      <c r="IJ140" s="1564"/>
      <c r="IK140" s="1564"/>
      <c r="IL140" s="1564"/>
      <c r="IM140" s="1564"/>
      <c r="IN140" s="1564"/>
      <c r="IO140" s="1564"/>
      <c r="IP140" s="1564"/>
      <c r="IQ140" s="1564"/>
      <c r="IR140" s="1564"/>
      <c r="IS140" s="1564"/>
      <c r="IT140" s="1564"/>
      <c r="IU140" s="1564"/>
    </row>
    <row r="141" spans="1:255" ht="18.75" thickBot="1">
      <c r="A141" s="2285" t="str">
        <f>'Data Sheet'!$C$25</f>
        <v>Orange &amp; Rockland Utilities, Inc</v>
      </c>
      <c r="B141" s="2342"/>
      <c r="C141" s="1564"/>
      <c r="D141" s="2286" t="str">
        <f>'Data Sheet'!$C$40</f>
        <v>April 30, 2017</v>
      </c>
      <c r="E141" s="2250" t="str">
        <f>'Data Sheet'!$C$38</f>
        <v>December 31, 2016</v>
      </c>
      <c r="F141" s="2285" t="str">
        <f>'Data Sheet'!$C$25</f>
        <v>Orange &amp; Rockland Utilities, Inc</v>
      </c>
      <c r="G141" s="1564"/>
      <c r="H141" s="1564"/>
      <c r="I141" s="1564"/>
      <c r="J141" s="2286" t="str">
        <f>'Data Sheet'!$C$40</f>
        <v>April 30, 2017</v>
      </c>
      <c r="K141" s="2018"/>
      <c r="L141" s="2250" t="str">
        <f>'Data Sheet'!$C$38</f>
        <v>December 31, 2016</v>
      </c>
      <c r="M141" s="1564"/>
      <c r="N141" s="2285" t="str">
        <f>'Data Sheet'!$C$25</f>
        <v>Orange &amp; Rockland Utilities, Inc</v>
      </c>
      <c r="O141" s="1564"/>
      <c r="P141" s="2018"/>
      <c r="Q141" s="2286" t="str">
        <f>'Data Sheet'!$C$40</f>
        <v>April 30, 2017</v>
      </c>
      <c r="R141" s="2250" t="str">
        <f>'Data Sheet'!$C$38</f>
        <v>December 31, 2016</v>
      </c>
      <c r="S141" s="1564"/>
      <c r="T141" s="1564"/>
      <c r="U141" s="1564"/>
      <c r="V141" s="1564"/>
      <c r="W141" s="1564"/>
      <c r="X141" s="1564"/>
      <c r="Y141" s="1564"/>
      <c r="Z141" s="1564"/>
      <c r="AA141" s="1564"/>
      <c r="AB141" s="1564"/>
      <c r="AC141" s="1564"/>
      <c r="AD141" s="1564"/>
      <c r="AE141" s="1564"/>
      <c r="AF141" s="1564"/>
      <c r="AG141" s="1564"/>
      <c r="AH141" s="1564"/>
      <c r="AI141" s="1564"/>
      <c r="AJ141" s="1564"/>
      <c r="AK141" s="1564"/>
      <c r="AL141" s="1564"/>
      <c r="AM141" s="1564"/>
      <c r="AN141" s="1564"/>
      <c r="AO141" s="1564"/>
      <c r="AP141" s="1564"/>
      <c r="AQ141" s="1564"/>
      <c r="AR141" s="1564"/>
      <c r="AS141" s="1564"/>
      <c r="AT141" s="1564"/>
      <c r="AU141" s="1564"/>
      <c r="AV141" s="1564"/>
      <c r="AW141" s="1564"/>
      <c r="AX141" s="1564"/>
      <c r="AY141" s="1564"/>
      <c r="AZ141" s="1564"/>
      <c r="BA141" s="1564"/>
      <c r="BB141" s="1564"/>
      <c r="BC141" s="1564"/>
      <c r="BD141" s="1564"/>
      <c r="BE141" s="1564"/>
      <c r="BF141" s="1564"/>
      <c r="BG141" s="1564"/>
      <c r="BH141" s="1564"/>
      <c r="BI141" s="1564"/>
      <c r="BJ141" s="1564"/>
      <c r="BK141" s="1564"/>
      <c r="BL141" s="1564"/>
      <c r="BM141" s="1564"/>
      <c r="BN141" s="1564"/>
      <c r="BO141" s="1564"/>
      <c r="BP141" s="1564"/>
      <c r="BQ141" s="1564"/>
      <c r="BR141" s="1564"/>
      <c r="BS141" s="1564"/>
      <c r="BT141" s="1564"/>
      <c r="BU141" s="1564"/>
      <c r="BV141" s="1564"/>
      <c r="BW141" s="1564"/>
      <c r="BX141" s="1564"/>
      <c r="BY141" s="1564"/>
      <c r="BZ141" s="1564"/>
      <c r="CA141" s="1564"/>
      <c r="CB141" s="1564"/>
      <c r="CC141" s="1564"/>
      <c r="CD141" s="1564"/>
      <c r="CE141" s="1564"/>
      <c r="CF141" s="1564"/>
      <c r="CG141" s="1564"/>
      <c r="CH141" s="1564"/>
      <c r="CI141" s="1564"/>
      <c r="CJ141" s="1564"/>
      <c r="CK141" s="1564"/>
      <c r="CL141" s="1564"/>
      <c r="CM141" s="1564"/>
      <c r="CN141" s="1564"/>
      <c r="CO141" s="1564"/>
      <c r="CP141" s="1564"/>
      <c r="CQ141" s="1564"/>
      <c r="CR141" s="1564"/>
      <c r="CS141" s="1564"/>
      <c r="CT141" s="1564"/>
      <c r="CU141" s="1564"/>
      <c r="CV141" s="1564"/>
      <c r="CW141" s="1564"/>
      <c r="CX141" s="1564"/>
      <c r="CY141" s="1564"/>
      <c r="CZ141" s="1564"/>
      <c r="DA141" s="1564"/>
      <c r="DB141" s="1564"/>
      <c r="DC141" s="1564"/>
      <c r="DD141" s="1564"/>
      <c r="DE141" s="1564"/>
      <c r="DF141" s="1564"/>
      <c r="DG141" s="1564"/>
      <c r="DH141" s="1564"/>
      <c r="DI141" s="1564"/>
      <c r="DJ141" s="1564"/>
      <c r="DK141" s="1564"/>
      <c r="DL141" s="1564"/>
      <c r="DM141" s="1564"/>
      <c r="DN141" s="1564"/>
      <c r="DO141" s="1564"/>
      <c r="DP141" s="1564"/>
      <c r="DQ141" s="1564"/>
      <c r="DR141" s="1564"/>
      <c r="DS141" s="1564"/>
      <c r="DT141" s="1564"/>
      <c r="DU141" s="1564"/>
      <c r="DV141" s="1564"/>
      <c r="DW141" s="1564"/>
      <c r="DX141" s="1564"/>
      <c r="DY141" s="1564"/>
      <c r="DZ141" s="1564"/>
      <c r="EA141" s="1564"/>
      <c r="EB141" s="1564"/>
      <c r="EC141" s="1564"/>
      <c r="ED141" s="1564"/>
      <c r="EE141" s="1564"/>
      <c r="EF141" s="1564"/>
      <c r="EG141" s="1564"/>
      <c r="EH141" s="1564"/>
      <c r="EI141" s="1564"/>
      <c r="EJ141" s="1564"/>
      <c r="EK141" s="1564"/>
      <c r="EL141" s="1564"/>
      <c r="EM141" s="1564"/>
      <c r="EN141" s="1564"/>
      <c r="EO141" s="1564"/>
      <c r="EP141" s="1564"/>
      <c r="EQ141" s="1564"/>
      <c r="ER141" s="1564"/>
      <c r="ES141" s="1564"/>
      <c r="ET141" s="1564"/>
      <c r="EU141" s="1564"/>
      <c r="EV141" s="1564"/>
      <c r="EW141" s="1564"/>
      <c r="EX141" s="1564"/>
      <c r="EY141" s="1564"/>
      <c r="EZ141" s="1564"/>
      <c r="FA141" s="1564"/>
      <c r="FB141" s="1564"/>
      <c r="FC141" s="1564"/>
      <c r="FD141" s="1564"/>
      <c r="FE141" s="1564"/>
      <c r="FF141" s="1564"/>
      <c r="FG141" s="1564"/>
      <c r="FH141" s="1564"/>
      <c r="FI141" s="1564"/>
      <c r="FJ141" s="1564"/>
      <c r="FK141" s="1564"/>
      <c r="FL141" s="1564"/>
      <c r="FM141" s="1564"/>
      <c r="FN141" s="1564"/>
      <c r="FO141" s="1564"/>
      <c r="FP141" s="1564"/>
      <c r="FQ141" s="1564"/>
      <c r="FR141" s="1564"/>
      <c r="FS141" s="1564"/>
      <c r="FT141" s="1564"/>
      <c r="FU141" s="1564"/>
      <c r="FV141" s="1564"/>
      <c r="FW141" s="1564"/>
      <c r="FX141" s="1564"/>
      <c r="FY141" s="1564"/>
      <c r="FZ141" s="1564"/>
      <c r="GA141" s="1564"/>
      <c r="GB141" s="1564"/>
      <c r="GC141" s="1564"/>
      <c r="GD141" s="1564"/>
      <c r="GE141" s="1564"/>
      <c r="GF141" s="1564"/>
      <c r="GG141" s="1564"/>
      <c r="GH141" s="1564"/>
      <c r="GI141" s="1564"/>
      <c r="GJ141" s="1564"/>
      <c r="GK141" s="1564"/>
      <c r="GL141" s="1564"/>
      <c r="GM141" s="1564"/>
      <c r="GN141" s="1564"/>
      <c r="GO141" s="1564"/>
      <c r="GP141" s="1564"/>
      <c r="GQ141" s="1564"/>
      <c r="GR141" s="1564"/>
      <c r="GS141" s="1564"/>
      <c r="GT141" s="1564"/>
      <c r="GU141" s="1564"/>
      <c r="GV141" s="1564"/>
      <c r="GW141" s="1564"/>
      <c r="GX141" s="1564"/>
      <c r="GY141" s="1564"/>
      <c r="GZ141" s="1564"/>
      <c r="HA141" s="1564"/>
      <c r="HB141" s="1564"/>
      <c r="HC141" s="1564"/>
      <c r="HD141" s="1564"/>
      <c r="HE141" s="1564"/>
      <c r="HF141" s="1564"/>
      <c r="HG141" s="1564"/>
      <c r="HH141" s="1564"/>
      <c r="HI141" s="1564"/>
      <c r="HJ141" s="1564"/>
      <c r="HK141" s="1564"/>
      <c r="HL141" s="1564"/>
      <c r="HM141" s="1564"/>
      <c r="HN141" s="1564"/>
      <c r="HO141" s="1564"/>
      <c r="HP141" s="1564"/>
      <c r="HQ141" s="1564"/>
      <c r="HR141" s="1564"/>
      <c r="HS141" s="1564"/>
      <c r="HT141" s="1564"/>
      <c r="HU141" s="1564"/>
      <c r="HV141" s="1564"/>
      <c r="HW141" s="1564"/>
      <c r="HX141" s="1564"/>
      <c r="HY141" s="1564"/>
      <c r="HZ141" s="1564"/>
      <c r="IA141" s="1564"/>
      <c r="IB141" s="1564"/>
      <c r="IC141" s="1564"/>
      <c r="ID141" s="1564"/>
      <c r="IE141" s="1564"/>
      <c r="IF141" s="1564"/>
      <c r="IG141" s="1564"/>
      <c r="IH141" s="1564"/>
      <c r="II141" s="1564"/>
      <c r="IJ141" s="1564"/>
      <c r="IK141" s="1564"/>
      <c r="IL141" s="1564"/>
      <c r="IM141" s="1564"/>
      <c r="IN141" s="1564"/>
      <c r="IO141" s="1564"/>
      <c r="IP141" s="1564"/>
      <c r="IQ141" s="1564"/>
      <c r="IR141" s="1564"/>
      <c r="IS141" s="1564"/>
      <c r="IT141" s="1564"/>
      <c r="IU141" s="1564"/>
    </row>
    <row r="142" spans="1:255">
      <c r="A142" s="1538"/>
      <c r="B142" s="1694"/>
      <c r="C142" s="1694"/>
      <c r="D142" s="1694"/>
      <c r="E142" s="1896"/>
      <c r="F142" s="1538"/>
      <c r="G142" s="1694"/>
      <c r="H142" s="1694"/>
      <c r="I142" s="1694"/>
      <c r="J142" s="2344"/>
      <c r="K142" s="2344"/>
      <c r="L142" s="2344"/>
      <c r="M142" s="1896"/>
      <c r="N142" s="2345"/>
      <c r="O142" s="1694"/>
      <c r="P142" s="2344"/>
      <c r="Q142" s="2344"/>
      <c r="R142" s="2344"/>
      <c r="S142" s="1896"/>
      <c r="T142" s="1564"/>
      <c r="U142" s="1564"/>
      <c r="V142" s="1564"/>
      <c r="W142" s="1564"/>
      <c r="X142" s="1564"/>
      <c r="Y142" s="1564"/>
      <c r="Z142" s="1564"/>
      <c r="AA142" s="1564"/>
      <c r="AB142" s="1564"/>
      <c r="AC142" s="1564"/>
      <c r="AD142" s="1564"/>
      <c r="AE142" s="1564"/>
      <c r="AF142" s="1564"/>
      <c r="AG142" s="1564"/>
      <c r="AH142" s="1564"/>
      <c r="AI142" s="1564"/>
      <c r="AJ142" s="1564"/>
      <c r="AK142" s="1564"/>
      <c r="AL142" s="1564"/>
      <c r="AM142" s="1564"/>
      <c r="AN142" s="1564"/>
      <c r="AO142" s="1564"/>
      <c r="AP142" s="1564"/>
      <c r="AQ142" s="1564"/>
      <c r="AR142" s="1564"/>
      <c r="AS142" s="1564"/>
      <c r="AT142" s="1564"/>
      <c r="AU142" s="1564"/>
      <c r="AV142" s="1564"/>
      <c r="AW142" s="1564"/>
      <c r="AX142" s="1564"/>
      <c r="AY142" s="1564"/>
      <c r="AZ142" s="1564"/>
      <c r="BA142" s="1564"/>
      <c r="BB142" s="1564"/>
      <c r="BC142" s="1564"/>
      <c r="BD142" s="1564"/>
      <c r="BE142" s="1564"/>
      <c r="BF142" s="1564"/>
      <c r="BG142" s="1564"/>
      <c r="BH142" s="1564"/>
      <c r="BI142" s="1564"/>
      <c r="BJ142" s="1564"/>
      <c r="BK142" s="1564"/>
      <c r="BL142" s="1564"/>
      <c r="BM142" s="1564"/>
      <c r="BN142" s="1564"/>
      <c r="BO142" s="1564"/>
      <c r="BP142" s="1564"/>
      <c r="BQ142" s="1564"/>
      <c r="BR142" s="1564"/>
      <c r="BS142" s="1564"/>
      <c r="BT142" s="1564"/>
      <c r="BU142" s="1564"/>
      <c r="BV142" s="1564"/>
      <c r="BW142" s="1564"/>
      <c r="BX142" s="1564"/>
      <c r="BY142" s="1564"/>
      <c r="BZ142" s="1564"/>
      <c r="CA142" s="1564"/>
      <c r="CB142" s="1564"/>
      <c r="CC142" s="1564"/>
      <c r="CD142" s="1564"/>
      <c r="CE142" s="1564"/>
      <c r="CF142" s="1564"/>
      <c r="CG142" s="1564"/>
      <c r="CH142" s="1564"/>
      <c r="CI142" s="1564"/>
      <c r="CJ142" s="1564"/>
      <c r="CK142" s="1564"/>
      <c r="CL142" s="1564"/>
      <c r="CM142" s="1564"/>
      <c r="CN142" s="1564"/>
      <c r="CO142" s="1564"/>
      <c r="CP142" s="1564"/>
      <c r="CQ142" s="1564"/>
      <c r="CR142" s="1564"/>
      <c r="CS142" s="1564"/>
      <c r="CT142" s="1564"/>
      <c r="CU142" s="1564"/>
      <c r="CV142" s="1564"/>
      <c r="CW142" s="1564"/>
      <c r="CX142" s="1564"/>
      <c r="CY142" s="1564"/>
      <c r="CZ142" s="1564"/>
      <c r="DA142" s="1564"/>
      <c r="DB142" s="1564"/>
      <c r="DC142" s="1564"/>
      <c r="DD142" s="1564"/>
      <c r="DE142" s="1564"/>
      <c r="DF142" s="1564"/>
      <c r="DG142" s="1564"/>
      <c r="DH142" s="1564"/>
      <c r="DI142" s="1564"/>
      <c r="DJ142" s="1564"/>
      <c r="DK142" s="1564"/>
      <c r="DL142" s="1564"/>
      <c r="DM142" s="1564"/>
      <c r="DN142" s="1564"/>
      <c r="DO142" s="1564"/>
      <c r="DP142" s="1564"/>
      <c r="DQ142" s="1564"/>
      <c r="DR142" s="1564"/>
      <c r="DS142" s="1564"/>
      <c r="DT142" s="1564"/>
      <c r="DU142" s="1564"/>
      <c r="DV142" s="1564"/>
      <c r="DW142" s="1564"/>
      <c r="DX142" s="1564"/>
      <c r="DY142" s="1564"/>
      <c r="DZ142" s="1564"/>
      <c r="EA142" s="1564"/>
      <c r="EB142" s="1564"/>
      <c r="EC142" s="1564"/>
      <c r="ED142" s="1564"/>
      <c r="EE142" s="1564"/>
      <c r="EF142" s="1564"/>
      <c r="EG142" s="1564"/>
      <c r="EH142" s="1564"/>
      <c r="EI142" s="1564"/>
      <c r="EJ142" s="1564"/>
      <c r="EK142" s="1564"/>
      <c r="EL142" s="1564"/>
      <c r="EM142" s="1564"/>
      <c r="EN142" s="1564"/>
      <c r="EO142" s="1564"/>
      <c r="EP142" s="1564"/>
      <c r="EQ142" s="1564"/>
      <c r="ER142" s="1564"/>
      <c r="ES142" s="1564"/>
      <c r="ET142" s="1564"/>
      <c r="EU142" s="1564"/>
      <c r="EV142" s="1564"/>
      <c r="EW142" s="1564"/>
      <c r="EX142" s="1564"/>
      <c r="EY142" s="1564"/>
      <c r="EZ142" s="1564"/>
      <c r="FA142" s="1564"/>
      <c r="FB142" s="1564"/>
      <c r="FC142" s="1564"/>
      <c r="FD142" s="1564"/>
      <c r="FE142" s="1564"/>
      <c r="FF142" s="1564"/>
      <c r="FG142" s="1564"/>
      <c r="FH142" s="1564"/>
      <c r="FI142" s="1564"/>
      <c r="FJ142" s="1564"/>
      <c r="FK142" s="1564"/>
      <c r="FL142" s="1564"/>
      <c r="FM142" s="1564"/>
      <c r="FN142" s="1564"/>
      <c r="FO142" s="1564"/>
      <c r="FP142" s="1564"/>
      <c r="FQ142" s="1564"/>
      <c r="FR142" s="1564"/>
      <c r="FS142" s="1564"/>
      <c r="FT142" s="1564"/>
      <c r="FU142" s="1564"/>
      <c r="FV142" s="1564"/>
      <c r="FW142" s="1564"/>
      <c r="FX142" s="1564"/>
      <c r="FY142" s="1564"/>
      <c r="FZ142" s="1564"/>
      <c r="GA142" s="1564"/>
      <c r="GB142" s="1564"/>
      <c r="GC142" s="1564"/>
      <c r="GD142" s="1564"/>
      <c r="GE142" s="1564"/>
      <c r="GF142" s="1564"/>
      <c r="GG142" s="1564"/>
      <c r="GH142" s="1564"/>
      <c r="GI142" s="1564"/>
      <c r="GJ142" s="1564"/>
      <c r="GK142" s="1564"/>
      <c r="GL142" s="1564"/>
      <c r="GM142" s="1564"/>
      <c r="GN142" s="1564"/>
      <c r="GO142" s="1564"/>
      <c r="GP142" s="1564"/>
      <c r="GQ142" s="1564"/>
      <c r="GR142" s="1564"/>
      <c r="GS142" s="1564"/>
      <c r="GT142" s="1564"/>
      <c r="GU142" s="1564"/>
      <c r="GV142" s="1564"/>
      <c r="GW142" s="1564"/>
      <c r="GX142" s="1564"/>
      <c r="GY142" s="1564"/>
      <c r="GZ142" s="1564"/>
      <c r="HA142" s="1564"/>
      <c r="HB142" s="1564"/>
      <c r="HC142" s="1564"/>
      <c r="HD142" s="1564"/>
      <c r="HE142" s="1564"/>
      <c r="HF142" s="1564"/>
      <c r="HG142" s="1564"/>
      <c r="HH142" s="1564"/>
      <c r="HI142" s="1564"/>
      <c r="HJ142" s="1564"/>
      <c r="HK142" s="1564"/>
      <c r="HL142" s="1564"/>
      <c r="HM142" s="1564"/>
      <c r="HN142" s="1564"/>
      <c r="HO142" s="1564"/>
      <c r="HP142" s="1564"/>
      <c r="HQ142" s="1564"/>
      <c r="HR142" s="1564"/>
      <c r="HS142" s="1564"/>
      <c r="HT142" s="1564"/>
      <c r="HU142" s="1564"/>
      <c r="HV142" s="1564"/>
      <c r="HW142" s="1564"/>
      <c r="HX142" s="1564"/>
      <c r="HY142" s="1564"/>
      <c r="HZ142" s="1564"/>
      <c r="IA142" s="1564"/>
      <c r="IB142" s="1564"/>
      <c r="IC142" s="1564"/>
      <c r="ID142" s="1564"/>
      <c r="IE142" s="1564"/>
      <c r="IF142" s="1564"/>
      <c r="IG142" s="1564"/>
      <c r="IH142" s="1564"/>
      <c r="II142" s="1564"/>
      <c r="IJ142" s="1564"/>
      <c r="IK142" s="1564"/>
      <c r="IL142" s="1564"/>
      <c r="IM142" s="1564"/>
      <c r="IN142" s="1564"/>
      <c r="IO142" s="1564"/>
      <c r="IP142" s="1564"/>
      <c r="IQ142" s="1564"/>
      <c r="IR142" s="1564"/>
      <c r="IS142" s="1564"/>
      <c r="IT142" s="1564"/>
      <c r="IU142" s="1564"/>
    </row>
    <row r="143" spans="1:255">
      <c r="A143" s="3600" t="s">
        <v>1987</v>
      </c>
      <c r="B143" s="3560"/>
      <c r="C143" s="3560"/>
      <c r="D143" s="3560"/>
      <c r="E143" s="3601"/>
      <c r="F143" s="3600" t="s">
        <v>1988</v>
      </c>
      <c r="G143" s="3560"/>
      <c r="H143" s="3560"/>
      <c r="I143" s="3560"/>
      <c r="J143" s="3560"/>
      <c r="K143" s="3560"/>
      <c r="L143" s="3560"/>
      <c r="M143" s="3601"/>
      <c r="N143" s="3600" t="s">
        <v>1988</v>
      </c>
      <c r="O143" s="3560"/>
      <c r="P143" s="3560"/>
      <c r="Q143" s="3560"/>
      <c r="R143" s="3560"/>
      <c r="S143" s="3601"/>
      <c r="T143" s="1564"/>
      <c r="U143" s="1564"/>
      <c r="V143" s="1564"/>
      <c r="W143" s="1564"/>
      <c r="X143" s="1564"/>
      <c r="Y143" s="1564"/>
      <c r="Z143" s="1564"/>
      <c r="AA143" s="1564"/>
      <c r="AB143" s="1564"/>
      <c r="AC143" s="1564"/>
      <c r="AD143" s="1564"/>
      <c r="AE143" s="1564"/>
      <c r="AF143" s="1564"/>
      <c r="AG143" s="1564"/>
      <c r="AH143" s="1564"/>
      <c r="AI143" s="1564"/>
      <c r="AJ143" s="1564"/>
      <c r="AK143" s="1564"/>
      <c r="AL143" s="1564"/>
      <c r="AM143" s="1564"/>
      <c r="AN143" s="1564"/>
      <c r="AO143" s="1564"/>
      <c r="AP143" s="1564"/>
      <c r="AQ143" s="1564"/>
      <c r="AR143" s="1564"/>
      <c r="AS143" s="1564"/>
      <c r="AT143" s="1564"/>
      <c r="AU143" s="1564"/>
      <c r="AV143" s="1564"/>
      <c r="AW143" s="1564"/>
      <c r="AX143" s="1564"/>
      <c r="AY143" s="1564"/>
      <c r="AZ143" s="1564"/>
      <c r="BA143" s="1564"/>
      <c r="BB143" s="1564"/>
      <c r="BC143" s="1564"/>
      <c r="BD143" s="1564"/>
      <c r="BE143" s="1564"/>
      <c r="BF143" s="1564"/>
      <c r="BG143" s="1564"/>
      <c r="BH143" s="1564"/>
      <c r="BI143" s="1564"/>
      <c r="BJ143" s="1564"/>
      <c r="BK143" s="1564"/>
      <c r="BL143" s="1564"/>
      <c r="BM143" s="1564"/>
      <c r="BN143" s="1564"/>
      <c r="BO143" s="1564"/>
      <c r="BP143" s="1564"/>
      <c r="BQ143" s="1564"/>
      <c r="BR143" s="1564"/>
      <c r="BS143" s="1564"/>
      <c r="BT143" s="1564"/>
      <c r="BU143" s="1564"/>
      <c r="BV143" s="1564"/>
      <c r="BW143" s="1564"/>
      <c r="BX143" s="1564"/>
      <c r="BY143" s="1564"/>
      <c r="BZ143" s="1564"/>
      <c r="CA143" s="1564"/>
      <c r="CB143" s="1564"/>
      <c r="CC143" s="1564"/>
      <c r="CD143" s="1564"/>
      <c r="CE143" s="1564"/>
      <c r="CF143" s="1564"/>
      <c r="CG143" s="1564"/>
      <c r="CH143" s="1564"/>
      <c r="CI143" s="1564"/>
      <c r="CJ143" s="1564"/>
      <c r="CK143" s="1564"/>
      <c r="CL143" s="1564"/>
      <c r="CM143" s="1564"/>
      <c r="CN143" s="1564"/>
      <c r="CO143" s="1564"/>
      <c r="CP143" s="1564"/>
      <c r="CQ143" s="1564"/>
      <c r="CR143" s="1564"/>
      <c r="CS143" s="1564"/>
      <c r="CT143" s="1564"/>
      <c r="CU143" s="1564"/>
      <c r="CV143" s="1564"/>
      <c r="CW143" s="1564"/>
      <c r="CX143" s="1564"/>
      <c r="CY143" s="1564"/>
      <c r="CZ143" s="1564"/>
      <c r="DA143" s="1564"/>
      <c r="DB143" s="1564"/>
      <c r="DC143" s="1564"/>
      <c r="DD143" s="1564"/>
      <c r="DE143" s="1564"/>
      <c r="DF143" s="1564"/>
      <c r="DG143" s="1564"/>
      <c r="DH143" s="1564"/>
      <c r="DI143" s="1564"/>
      <c r="DJ143" s="1564"/>
      <c r="DK143" s="1564"/>
      <c r="DL143" s="1564"/>
      <c r="DM143" s="1564"/>
      <c r="DN143" s="1564"/>
      <c r="DO143" s="1564"/>
      <c r="DP143" s="1564"/>
      <c r="DQ143" s="1564"/>
      <c r="DR143" s="1564"/>
      <c r="DS143" s="1564"/>
      <c r="DT143" s="1564"/>
      <c r="DU143" s="1564"/>
      <c r="DV143" s="1564"/>
      <c r="DW143" s="1564"/>
      <c r="DX143" s="1564"/>
      <c r="DY143" s="1564"/>
      <c r="DZ143" s="1564"/>
      <c r="EA143" s="1564"/>
      <c r="EB143" s="1564"/>
      <c r="EC143" s="1564"/>
      <c r="ED143" s="1564"/>
      <c r="EE143" s="1564"/>
      <c r="EF143" s="1564"/>
      <c r="EG143" s="1564"/>
      <c r="EH143" s="1564"/>
      <c r="EI143" s="1564"/>
      <c r="EJ143" s="1564"/>
      <c r="EK143" s="1564"/>
      <c r="EL143" s="1564"/>
      <c r="EM143" s="1564"/>
      <c r="EN143" s="1564"/>
      <c r="EO143" s="1564"/>
      <c r="EP143" s="1564"/>
      <c r="EQ143" s="1564"/>
      <c r="ER143" s="1564"/>
      <c r="ES143" s="1564"/>
      <c r="ET143" s="1564"/>
      <c r="EU143" s="1564"/>
      <c r="EV143" s="1564"/>
      <c r="EW143" s="1564"/>
      <c r="EX143" s="1564"/>
      <c r="EY143" s="1564"/>
      <c r="EZ143" s="1564"/>
      <c r="FA143" s="1564"/>
      <c r="FB143" s="1564"/>
      <c r="FC143" s="1564"/>
      <c r="FD143" s="1564"/>
      <c r="FE143" s="1564"/>
      <c r="FF143" s="1564"/>
      <c r="FG143" s="1564"/>
      <c r="FH143" s="1564"/>
      <c r="FI143" s="1564"/>
      <c r="FJ143" s="1564"/>
      <c r="FK143" s="1564"/>
      <c r="FL143" s="1564"/>
      <c r="FM143" s="1564"/>
      <c r="FN143" s="1564"/>
      <c r="FO143" s="1564"/>
      <c r="FP143" s="1564"/>
      <c r="FQ143" s="1564"/>
      <c r="FR143" s="1564"/>
      <c r="FS143" s="1564"/>
      <c r="FT143" s="1564"/>
      <c r="FU143" s="1564"/>
      <c r="FV143" s="1564"/>
      <c r="FW143" s="1564"/>
      <c r="FX143" s="1564"/>
      <c r="FY143" s="1564"/>
      <c r="FZ143" s="1564"/>
      <c r="GA143" s="1564"/>
      <c r="GB143" s="1564"/>
      <c r="GC143" s="1564"/>
      <c r="GD143" s="1564"/>
      <c r="GE143" s="1564"/>
      <c r="GF143" s="1564"/>
      <c r="GG143" s="1564"/>
      <c r="GH143" s="1564"/>
      <c r="GI143" s="1564"/>
      <c r="GJ143" s="1564"/>
      <c r="GK143" s="1564"/>
      <c r="GL143" s="1564"/>
      <c r="GM143" s="1564"/>
      <c r="GN143" s="1564"/>
      <c r="GO143" s="1564"/>
      <c r="GP143" s="1564"/>
      <c r="GQ143" s="1564"/>
      <c r="GR143" s="1564"/>
      <c r="GS143" s="1564"/>
      <c r="GT143" s="1564"/>
      <c r="GU143" s="1564"/>
      <c r="GV143" s="1564"/>
      <c r="GW143" s="1564"/>
      <c r="GX143" s="1564"/>
      <c r="GY143" s="1564"/>
      <c r="GZ143" s="1564"/>
      <c r="HA143" s="1564"/>
      <c r="HB143" s="1564"/>
      <c r="HC143" s="1564"/>
      <c r="HD143" s="1564"/>
      <c r="HE143" s="1564"/>
      <c r="HF143" s="1564"/>
      <c r="HG143" s="1564"/>
      <c r="HH143" s="1564"/>
      <c r="HI143" s="1564"/>
      <c r="HJ143" s="1564"/>
      <c r="HK143" s="1564"/>
      <c r="HL143" s="1564"/>
      <c r="HM143" s="1564"/>
      <c r="HN143" s="1564"/>
      <c r="HO143" s="1564"/>
      <c r="HP143" s="1564"/>
      <c r="HQ143" s="1564"/>
      <c r="HR143" s="1564"/>
      <c r="HS143" s="1564"/>
      <c r="HT143" s="1564"/>
      <c r="HU143" s="1564"/>
      <c r="HV143" s="1564"/>
      <c r="HW143" s="1564"/>
      <c r="HX143" s="1564"/>
      <c r="HY143" s="1564"/>
      <c r="HZ143" s="1564"/>
      <c r="IA143" s="1564"/>
      <c r="IB143" s="1564"/>
      <c r="IC143" s="1564"/>
      <c r="ID143" s="1564"/>
      <c r="IE143" s="1564"/>
      <c r="IF143" s="1564"/>
      <c r="IG143" s="1564"/>
      <c r="IH143" s="1564"/>
      <c r="II143" s="1564"/>
      <c r="IJ143" s="1564"/>
      <c r="IK143" s="1564"/>
      <c r="IL143" s="1564"/>
      <c r="IM143" s="1564"/>
      <c r="IN143" s="1564"/>
      <c r="IO143" s="1564"/>
      <c r="IP143" s="1564"/>
      <c r="IQ143" s="1564"/>
      <c r="IR143" s="1564"/>
      <c r="IS143" s="1564"/>
      <c r="IT143" s="1564"/>
      <c r="IU143" s="1564"/>
    </row>
    <row r="144" spans="1:255">
      <c r="A144" s="3600" t="s">
        <v>1989</v>
      </c>
      <c r="B144" s="3560"/>
      <c r="C144" s="3560"/>
      <c r="D144" s="3560"/>
      <c r="E144" s="3601"/>
      <c r="F144" s="3600" t="s">
        <v>1989</v>
      </c>
      <c r="G144" s="3560"/>
      <c r="H144" s="3560"/>
      <c r="I144" s="3560"/>
      <c r="J144" s="3560"/>
      <c r="K144" s="3560"/>
      <c r="L144" s="3560"/>
      <c r="M144" s="3601"/>
      <c r="N144" s="3600" t="s">
        <v>1989</v>
      </c>
      <c r="O144" s="3560"/>
      <c r="P144" s="3560"/>
      <c r="Q144" s="3560"/>
      <c r="R144" s="3560"/>
      <c r="S144" s="3601"/>
      <c r="T144" s="1564"/>
      <c r="U144" s="1564"/>
      <c r="V144" s="1564"/>
      <c r="W144" s="1564"/>
      <c r="X144" s="1564"/>
      <c r="Y144" s="1564"/>
      <c r="Z144" s="1564"/>
      <c r="AA144" s="1564"/>
      <c r="AB144" s="1564"/>
      <c r="AC144" s="1564"/>
      <c r="AD144" s="1564"/>
      <c r="AE144" s="1564"/>
      <c r="AF144" s="1564"/>
      <c r="AG144" s="1564"/>
      <c r="AH144" s="1564"/>
      <c r="AI144" s="1564"/>
      <c r="AJ144" s="1564"/>
      <c r="AK144" s="1564"/>
      <c r="AL144" s="1564"/>
      <c r="AM144" s="1564"/>
      <c r="AN144" s="1564"/>
      <c r="AO144" s="1564"/>
      <c r="AP144" s="1564"/>
      <c r="AQ144" s="1564"/>
      <c r="AR144" s="1564"/>
      <c r="AS144" s="1564"/>
      <c r="AT144" s="1564"/>
      <c r="AU144" s="1564"/>
      <c r="AV144" s="1564"/>
      <c r="AW144" s="1564"/>
      <c r="AX144" s="1564"/>
      <c r="AY144" s="1564"/>
      <c r="AZ144" s="1564"/>
      <c r="BA144" s="1564"/>
      <c r="BB144" s="1564"/>
      <c r="BC144" s="1564"/>
      <c r="BD144" s="1564"/>
      <c r="BE144" s="1564"/>
      <c r="BF144" s="1564"/>
      <c r="BG144" s="1564"/>
      <c r="BH144" s="1564"/>
      <c r="BI144" s="1564"/>
      <c r="BJ144" s="1564"/>
      <c r="BK144" s="1564"/>
      <c r="BL144" s="1564"/>
      <c r="BM144" s="1564"/>
      <c r="BN144" s="1564"/>
      <c r="BO144" s="1564"/>
      <c r="BP144" s="1564"/>
      <c r="BQ144" s="1564"/>
      <c r="BR144" s="1564"/>
      <c r="BS144" s="1564"/>
      <c r="BT144" s="1564"/>
      <c r="BU144" s="1564"/>
      <c r="BV144" s="1564"/>
      <c r="BW144" s="1564"/>
      <c r="BX144" s="1564"/>
      <c r="BY144" s="1564"/>
      <c r="BZ144" s="1564"/>
      <c r="CA144" s="1564"/>
      <c r="CB144" s="1564"/>
      <c r="CC144" s="1564"/>
      <c r="CD144" s="1564"/>
      <c r="CE144" s="1564"/>
      <c r="CF144" s="1564"/>
      <c r="CG144" s="1564"/>
      <c r="CH144" s="1564"/>
      <c r="CI144" s="1564"/>
      <c r="CJ144" s="1564"/>
      <c r="CK144" s="1564"/>
      <c r="CL144" s="1564"/>
      <c r="CM144" s="1564"/>
      <c r="CN144" s="1564"/>
      <c r="CO144" s="1564"/>
      <c r="CP144" s="1564"/>
      <c r="CQ144" s="1564"/>
      <c r="CR144" s="1564"/>
      <c r="CS144" s="1564"/>
      <c r="CT144" s="1564"/>
      <c r="CU144" s="1564"/>
      <c r="CV144" s="1564"/>
      <c r="CW144" s="1564"/>
      <c r="CX144" s="1564"/>
      <c r="CY144" s="1564"/>
      <c r="CZ144" s="1564"/>
      <c r="DA144" s="1564"/>
      <c r="DB144" s="1564"/>
      <c r="DC144" s="1564"/>
      <c r="DD144" s="1564"/>
      <c r="DE144" s="1564"/>
      <c r="DF144" s="1564"/>
      <c r="DG144" s="1564"/>
      <c r="DH144" s="1564"/>
      <c r="DI144" s="1564"/>
      <c r="DJ144" s="1564"/>
      <c r="DK144" s="1564"/>
      <c r="DL144" s="1564"/>
      <c r="DM144" s="1564"/>
      <c r="DN144" s="1564"/>
      <c r="DO144" s="1564"/>
      <c r="DP144" s="1564"/>
      <c r="DQ144" s="1564"/>
      <c r="DR144" s="1564"/>
      <c r="DS144" s="1564"/>
      <c r="DT144" s="1564"/>
      <c r="DU144" s="1564"/>
      <c r="DV144" s="1564"/>
      <c r="DW144" s="1564"/>
      <c r="DX144" s="1564"/>
      <c r="DY144" s="1564"/>
      <c r="DZ144" s="1564"/>
      <c r="EA144" s="1564"/>
      <c r="EB144" s="1564"/>
      <c r="EC144" s="1564"/>
      <c r="ED144" s="1564"/>
      <c r="EE144" s="1564"/>
      <c r="EF144" s="1564"/>
      <c r="EG144" s="1564"/>
      <c r="EH144" s="1564"/>
      <c r="EI144" s="1564"/>
      <c r="EJ144" s="1564"/>
      <c r="EK144" s="1564"/>
      <c r="EL144" s="1564"/>
      <c r="EM144" s="1564"/>
      <c r="EN144" s="1564"/>
      <c r="EO144" s="1564"/>
      <c r="EP144" s="1564"/>
      <c r="EQ144" s="1564"/>
      <c r="ER144" s="1564"/>
      <c r="ES144" s="1564"/>
      <c r="ET144" s="1564"/>
      <c r="EU144" s="1564"/>
      <c r="EV144" s="1564"/>
      <c r="EW144" s="1564"/>
      <c r="EX144" s="1564"/>
      <c r="EY144" s="1564"/>
      <c r="EZ144" s="1564"/>
      <c r="FA144" s="1564"/>
      <c r="FB144" s="1564"/>
      <c r="FC144" s="1564"/>
      <c r="FD144" s="1564"/>
      <c r="FE144" s="1564"/>
      <c r="FF144" s="1564"/>
      <c r="FG144" s="1564"/>
      <c r="FH144" s="1564"/>
      <c r="FI144" s="1564"/>
      <c r="FJ144" s="1564"/>
      <c r="FK144" s="1564"/>
      <c r="FL144" s="1564"/>
      <c r="FM144" s="1564"/>
      <c r="FN144" s="1564"/>
      <c r="FO144" s="1564"/>
      <c r="FP144" s="1564"/>
      <c r="FQ144" s="1564"/>
      <c r="FR144" s="1564"/>
      <c r="FS144" s="1564"/>
      <c r="FT144" s="1564"/>
      <c r="FU144" s="1564"/>
      <c r="FV144" s="1564"/>
      <c r="FW144" s="1564"/>
      <c r="FX144" s="1564"/>
      <c r="FY144" s="1564"/>
      <c r="FZ144" s="1564"/>
      <c r="GA144" s="1564"/>
      <c r="GB144" s="1564"/>
      <c r="GC144" s="1564"/>
      <c r="GD144" s="1564"/>
      <c r="GE144" s="1564"/>
      <c r="GF144" s="1564"/>
      <c r="GG144" s="1564"/>
      <c r="GH144" s="1564"/>
      <c r="GI144" s="1564"/>
      <c r="GJ144" s="1564"/>
      <c r="GK144" s="1564"/>
      <c r="GL144" s="1564"/>
      <c r="GM144" s="1564"/>
      <c r="GN144" s="1564"/>
      <c r="GO144" s="1564"/>
      <c r="GP144" s="1564"/>
      <c r="GQ144" s="1564"/>
      <c r="GR144" s="1564"/>
      <c r="GS144" s="1564"/>
      <c r="GT144" s="1564"/>
      <c r="GU144" s="1564"/>
      <c r="GV144" s="1564"/>
      <c r="GW144" s="1564"/>
      <c r="GX144" s="1564"/>
      <c r="GY144" s="1564"/>
      <c r="GZ144" s="1564"/>
      <c r="HA144" s="1564"/>
      <c r="HB144" s="1564"/>
      <c r="HC144" s="1564"/>
      <c r="HD144" s="1564"/>
      <c r="HE144" s="1564"/>
      <c r="HF144" s="1564"/>
      <c r="HG144" s="1564"/>
      <c r="HH144" s="1564"/>
      <c r="HI144" s="1564"/>
      <c r="HJ144" s="1564"/>
      <c r="HK144" s="1564"/>
      <c r="HL144" s="1564"/>
      <c r="HM144" s="1564"/>
      <c r="HN144" s="1564"/>
      <c r="HO144" s="1564"/>
      <c r="HP144" s="1564"/>
      <c r="HQ144" s="1564"/>
      <c r="HR144" s="1564"/>
      <c r="HS144" s="1564"/>
      <c r="HT144" s="1564"/>
      <c r="HU144" s="1564"/>
      <c r="HV144" s="1564"/>
      <c r="HW144" s="1564"/>
      <c r="HX144" s="1564"/>
      <c r="HY144" s="1564"/>
      <c r="HZ144" s="1564"/>
      <c r="IA144" s="1564"/>
      <c r="IB144" s="1564"/>
      <c r="IC144" s="1564"/>
      <c r="ID144" s="1564"/>
      <c r="IE144" s="1564"/>
      <c r="IF144" s="1564"/>
      <c r="IG144" s="1564"/>
      <c r="IH144" s="1564"/>
      <c r="II144" s="1564"/>
      <c r="IJ144" s="1564"/>
      <c r="IK144" s="1564"/>
      <c r="IL144" s="1564"/>
      <c r="IM144" s="1564"/>
      <c r="IN144" s="1564"/>
      <c r="IO144" s="1564"/>
      <c r="IP144" s="1564"/>
      <c r="IQ144" s="1564"/>
      <c r="IR144" s="1564"/>
      <c r="IS144" s="1564"/>
      <c r="IT144" s="1564"/>
      <c r="IU144" s="1564"/>
    </row>
    <row r="145" spans="1:255">
      <c r="A145" s="1542"/>
      <c r="B145" s="1564"/>
      <c r="C145" s="1564"/>
      <c r="D145" s="1564"/>
      <c r="E145" s="1544"/>
      <c r="F145" s="1542"/>
      <c r="G145" s="1564"/>
      <c r="H145" s="1564"/>
      <c r="I145" s="1564"/>
      <c r="J145" s="1564"/>
      <c r="K145" s="1564"/>
      <c r="L145" s="1564"/>
      <c r="M145" s="1544"/>
      <c r="N145" s="1542"/>
      <c r="O145" s="1564"/>
      <c r="P145" s="1564"/>
      <c r="Q145" s="1564"/>
      <c r="R145" s="1564"/>
      <c r="S145" s="1544"/>
      <c r="T145" s="1564"/>
      <c r="U145" s="1564"/>
      <c r="V145" s="1564"/>
      <c r="W145" s="1564"/>
      <c r="X145" s="1564"/>
      <c r="Y145" s="1564"/>
      <c r="Z145" s="1564"/>
      <c r="AA145" s="1564"/>
      <c r="AB145" s="1564"/>
      <c r="AC145" s="1564"/>
      <c r="AD145" s="1564"/>
      <c r="AE145" s="1564"/>
      <c r="AF145" s="1564"/>
      <c r="AG145" s="1564"/>
      <c r="AH145" s="1564"/>
      <c r="AI145" s="1564"/>
      <c r="AJ145" s="1564"/>
      <c r="AK145" s="1564"/>
      <c r="AL145" s="1564"/>
      <c r="AM145" s="1564"/>
      <c r="AN145" s="1564"/>
      <c r="AO145" s="1564"/>
      <c r="AP145" s="1564"/>
      <c r="AQ145" s="1564"/>
      <c r="AR145" s="1564"/>
      <c r="AS145" s="1564"/>
      <c r="AT145" s="1564"/>
      <c r="AU145" s="1564"/>
      <c r="AV145" s="1564"/>
      <c r="AW145" s="1564"/>
      <c r="AX145" s="1564"/>
      <c r="AY145" s="1564"/>
      <c r="AZ145" s="1564"/>
      <c r="BA145" s="1564"/>
      <c r="BB145" s="1564"/>
      <c r="BC145" s="1564"/>
      <c r="BD145" s="1564"/>
      <c r="BE145" s="1564"/>
      <c r="BF145" s="1564"/>
      <c r="BG145" s="1564"/>
      <c r="BH145" s="1564"/>
      <c r="BI145" s="1564"/>
      <c r="BJ145" s="1564"/>
      <c r="BK145" s="1564"/>
      <c r="BL145" s="1564"/>
      <c r="BM145" s="1564"/>
      <c r="BN145" s="1564"/>
      <c r="BO145" s="1564"/>
      <c r="BP145" s="1564"/>
      <c r="BQ145" s="1564"/>
      <c r="BR145" s="1564"/>
      <c r="BS145" s="1564"/>
      <c r="BT145" s="1564"/>
      <c r="BU145" s="1564"/>
      <c r="BV145" s="1564"/>
      <c r="BW145" s="1564"/>
      <c r="BX145" s="1564"/>
      <c r="BY145" s="1564"/>
      <c r="BZ145" s="1564"/>
      <c r="CA145" s="1564"/>
      <c r="CB145" s="1564"/>
      <c r="CC145" s="1564"/>
      <c r="CD145" s="1564"/>
      <c r="CE145" s="1564"/>
      <c r="CF145" s="1564"/>
      <c r="CG145" s="1564"/>
      <c r="CH145" s="1564"/>
      <c r="CI145" s="1564"/>
      <c r="CJ145" s="1564"/>
      <c r="CK145" s="1564"/>
      <c r="CL145" s="1564"/>
      <c r="CM145" s="1564"/>
      <c r="CN145" s="1564"/>
      <c r="CO145" s="1564"/>
      <c r="CP145" s="1564"/>
      <c r="CQ145" s="1564"/>
      <c r="CR145" s="1564"/>
      <c r="CS145" s="1564"/>
      <c r="CT145" s="1564"/>
      <c r="CU145" s="1564"/>
      <c r="CV145" s="1564"/>
      <c r="CW145" s="1564"/>
      <c r="CX145" s="1564"/>
      <c r="CY145" s="1564"/>
      <c r="CZ145" s="1564"/>
      <c r="DA145" s="1564"/>
      <c r="DB145" s="1564"/>
      <c r="DC145" s="1564"/>
      <c r="DD145" s="1564"/>
      <c r="DE145" s="1564"/>
      <c r="DF145" s="1564"/>
      <c r="DG145" s="1564"/>
      <c r="DH145" s="1564"/>
      <c r="DI145" s="1564"/>
      <c r="DJ145" s="1564"/>
      <c r="DK145" s="1564"/>
      <c r="DL145" s="1564"/>
      <c r="DM145" s="1564"/>
      <c r="DN145" s="1564"/>
      <c r="DO145" s="1564"/>
      <c r="DP145" s="1564"/>
      <c r="DQ145" s="1564"/>
      <c r="DR145" s="1564"/>
      <c r="DS145" s="1564"/>
      <c r="DT145" s="1564"/>
      <c r="DU145" s="1564"/>
      <c r="DV145" s="1564"/>
      <c r="DW145" s="1564"/>
      <c r="DX145" s="1564"/>
      <c r="DY145" s="1564"/>
      <c r="DZ145" s="1564"/>
      <c r="EA145" s="1564"/>
      <c r="EB145" s="1564"/>
      <c r="EC145" s="1564"/>
      <c r="ED145" s="1564"/>
      <c r="EE145" s="1564"/>
      <c r="EF145" s="1564"/>
      <c r="EG145" s="1564"/>
      <c r="EH145" s="1564"/>
      <c r="EI145" s="1564"/>
      <c r="EJ145" s="1564"/>
      <c r="EK145" s="1564"/>
      <c r="EL145" s="1564"/>
      <c r="EM145" s="1564"/>
      <c r="EN145" s="1564"/>
      <c r="EO145" s="1564"/>
      <c r="EP145" s="1564"/>
      <c r="EQ145" s="1564"/>
      <c r="ER145" s="1564"/>
      <c r="ES145" s="1564"/>
      <c r="ET145" s="1564"/>
      <c r="EU145" s="1564"/>
      <c r="EV145" s="1564"/>
      <c r="EW145" s="1564"/>
      <c r="EX145" s="1564"/>
      <c r="EY145" s="1564"/>
      <c r="EZ145" s="1564"/>
      <c r="FA145" s="1564"/>
      <c r="FB145" s="1564"/>
      <c r="FC145" s="1564"/>
      <c r="FD145" s="1564"/>
      <c r="FE145" s="1564"/>
      <c r="FF145" s="1564"/>
      <c r="FG145" s="1564"/>
      <c r="FH145" s="1564"/>
      <c r="FI145" s="1564"/>
      <c r="FJ145" s="1564"/>
      <c r="FK145" s="1564"/>
      <c r="FL145" s="1564"/>
      <c r="FM145" s="1564"/>
      <c r="FN145" s="1564"/>
      <c r="FO145" s="1564"/>
      <c r="FP145" s="1564"/>
      <c r="FQ145" s="1564"/>
      <c r="FR145" s="1564"/>
      <c r="FS145" s="1564"/>
      <c r="FT145" s="1564"/>
      <c r="FU145" s="1564"/>
      <c r="FV145" s="1564"/>
      <c r="FW145" s="1564"/>
      <c r="FX145" s="1564"/>
      <c r="FY145" s="1564"/>
      <c r="FZ145" s="1564"/>
      <c r="GA145" s="1564"/>
      <c r="GB145" s="1564"/>
      <c r="GC145" s="1564"/>
      <c r="GD145" s="1564"/>
      <c r="GE145" s="1564"/>
      <c r="GF145" s="1564"/>
      <c r="GG145" s="1564"/>
      <c r="GH145" s="1564"/>
      <c r="GI145" s="1564"/>
      <c r="GJ145" s="1564"/>
      <c r="GK145" s="1564"/>
      <c r="GL145" s="1564"/>
      <c r="GM145" s="1564"/>
      <c r="GN145" s="1564"/>
      <c r="GO145" s="1564"/>
      <c r="GP145" s="1564"/>
      <c r="GQ145" s="1564"/>
      <c r="GR145" s="1564"/>
      <c r="GS145" s="1564"/>
      <c r="GT145" s="1564"/>
      <c r="GU145" s="1564"/>
      <c r="GV145" s="1564"/>
      <c r="GW145" s="1564"/>
      <c r="GX145" s="1564"/>
      <c r="GY145" s="1564"/>
      <c r="GZ145" s="1564"/>
      <c r="HA145" s="1564"/>
      <c r="HB145" s="1564"/>
      <c r="HC145" s="1564"/>
      <c r="HD145" s="1564"/>
      <c r="HE145" s="1564"/>
      <c r="HF145" s="1564"/>
      <c r="HG145" s="1564"/>
      <c r="HH145" s="1564"/>
      <c r="HI145" s="1564"/>
      <c r="HJ145" s="1564"/>
      <c r="HK145" s="1564"/>
      <c r="HL145" s="1564"/>
      <c r="HM145" s="1564"/>
      <c r="HN145" s="1564"/>
      <c r="HO145" s="1564"/>
      <c r="HP145" s="1564"/>
      <c r="HQ145" s="1564"/>
      <c r="HR145" s="1564"/>
      <c r="HS145" s="1564"/>
      <c r="HT145" s="1564"/>
      <c r="HU145" s="1564"/>
      <c r="HV145" s="1564"/>
      <c r="HW145" s="1564"/>
      <c r="HX145" s="1564"/>
      <c r="HY145" s="1564"/>
      <c r="HZ145" s="1564"/>
      <c r="IA145" s="1564"/>
      <c r="IB145" s="1564"/>
      <c r="IC145" s="1564"/>
      <c r="ID145" s="1564"/>
      <c r="IE145" s="1564"/>
      <c r="IF145" s="1564"/>
      <c r="IG145" s="1564"/>
      <c r="IH145" s="1564"/>
      <c r="II145" s="1564"/>
      <c r="IJ145" s="1564"/>
      <c r="IK145" s="1564"/>
      <c r="IL145" s="1564"/>
      <c r="IM145" s="1564"/>
      <c r="IN145" s="1564"/>
      <c r="IO145" s="1564"/>
      <c r="IP145" s="1564"/>
      <c r="IQ145" s="1564"/>
      <c r="IR145" s="1564"/>
      <c r="IS145" s="1564"/>
      <c r="IT145" s="1564"/>
      <c r="IU145" s="1564"/>
    </row>
    <row r="146" spans="1:255">
      <c r="A146" s="2347" t="s">
        <v>1793</v>
      </c>
      <c r="B146" s="1554" t="s">
        <v>1387</v>
      </c>
      <c r="C146" s="1554" t="s">
        <v>1388</v>
      </c>
      <c r="D146" s="2348" t="s">
        <v>1389</v>
      </c>
      <c r="E146" s="1581" t="s">
        <v>1793</v>
      </c>
      <c r="F146" s="2261" t="s">
        <v>1969</v>
      </c>
      <c r="G146" s="2348"/>
      <c r="H146" s="1554"/>
      <c r="I146" s="1554"/>
      <c r="J146" s="1554" t="s">
        <v>1390</v>
      </c>
      <c r="K146" s="2262" t="s">
        <v>1391</v>
      </c>
      <c r="L146" s="2348"/>
      <c r="M146" s="1581"/>
      <c r="N146" s="1901" t="s">
        <v>1392</v>
      </c>
      <c r="O146" s="1820"/>
      <c r="P146" s="1820"/>
      <c r="Q146" s="1820"/>
      <c r="R146" s="1820"/>
      <c r="S146" s="1821"/>
      <c r="T146" s="1564"/>
      <c r="U146" s="1564"/>
      <c r="V146" s="1564"/>
      <c r="W146" s="1564"/>
      <c r="X146" s="1564"/>
      <c r="Y146" s="1564"/>
      <c r="Z146" s="1564"/>
      <c r="AA146" s="1564"/>
      <c r="AB146" s="1564"/>
      <c r="AC146" s="1564"/>
      <c r="AD146" s="1564"/>
      <c r="AE146" s="1564"/>
      <c r="AF146" s="1564"/>
      <c r="AG146" s="1564"/>
      <c r="AH146" s="1564"/>
      <c r="AI146" s="1564"/>
      <c r="AJ146" s="1564"/>
      <c r="AK146" s="1564"/>
      <c r="AL146" s="1564"/>
      <c r="AM146" s="1564"/>
      <c r="AN146" s="1564"/>
      <c r="AO146" s="1564"/>
      <c r="AP146" s="1564"/>
      <c r="AQ146" s="1564"/>
      <c r="AR146" s="1564"/>
      <c r="AS146" s="1564"/>
      <c r="AT146" s="1564"/>
      <c r="AU146" s="1564"/>
      <c r="AV146" s="1564"/>
      <c r="AW146" s="1564"/>
      <c r="AX146" s="1564"/>
      <c r="AY146" s="1564"/>
      <c r="AZ146" s="1564"/>
      <c r="BA146" s="1564"/>
      <c r="BB146" s="1564"/>
      <c r="BC146" s="1564"/>
      <c r="BD146" s="1564"/>
      <c r="BE146" s="1564"/>
      <c r="BF146" s="1564"/>
      <c r="BG146" s="1564"/>
      <c r="BH146" s="1564"/>
      <c r="BI146" s="1564"/>
      <c r="BJ146" s="1564"/>
      <c r="BK146" s="1564"/>
      <c r="BL146" s="1564"/>
      <c r="BM146" s="1564"/>
      <c r="BN146" s="1564"/>
      <c r="BO146" s="1564"/>
      <c r="BP146" s="1564"/>
      <c r="BQ146" s="1564"/>
      <c r="BR146" s="1564"/>
      <c r="BS146" s="1564"/>
      <c r="BT146" s="1564"/>
      <c r="BU146" s="1564"/>
      <c r="BV146" s="1564"/>
      <c r="BW146" s="1564"/>
      <c r="BX146" s="1564"/>
      <c r="BY146" s="1564"/>
      <c r="BZ146" s="1564"/>
      <c r="CA146" s="1564"/>
      <c r="CB146" s="1564"/>
      <c r="CC146" s="1564"/>
      <c r="CD146" s="1564"/>
      <c r="CE146" s="1564"/>
      <c r="CF146" s="1564"/>
      <c r="CG146" s="1564"/>
      <c r="CH146" s="1564"/>
      <c r="CI146" s="1564"/>
      <c r="CJ146" s="1564"/>
      <c r="CK146" s="1564"/>
      <c r="CL146" s="1564"/>
      <c r="CM146" s="1564"/>
      <c r="CN146" s="1564"/>
      <c r="CO146" s="1564"/>
      <c r="CP146" s="1564"/>
      <c r="CQ146" s="1564"/>
      <c r="CR146" s="1564"/>
      <c r="CS146" s="1564"/>
      <c r="CT146" s="1564"/>
      <c r="CU146" s="1564"/>
      <c r="CV146" s="1564"/>
      <c r="CW146" s="1564"/>
      <c r="CX146" s="1564"/>
      <c r="CY146" s="1564"/>
      <c r="CZ146" s="1564"/>
      <c r="DA146" s="1564"/>
      <c r="DB146" s="1564"/>
      <c r="DC146" s="1564"/>
      <c r="DD146" s="1564"/>
      <c r="DE146" s="1564"/>
      <c r="DF146" s="1564"/>
      <c r="DG146" s="1564"/>
      <c r="DH146" s="1564"/>
      <c r="DI146" s="1564"/>
      <c r="DJ146" s="1564"/>
      <c r="DK146" s="1564"/>
      <c r="DL146" s="1564"/>
      <c r="DM146" s="1564"/>
      <c r="DN146" s="1564"/>
      <c r="DO146" s="1564"/>
      <c r="DP146" s="1564"/>
      <c r="DQ146" s="1564"/>
      <c r="DR146" s="1564"/>
      <c r="DS146" s="1564"/>
      <c r="DT146" s="1564"/>
      <c r="DU146" s="1564"/>
      <c r="DV146" s="1564"/>
      <c r="DW146" s="1564"/>
      <c r="DX146" s="1564"/>
      <c r="DY146" s="1564"/>
      <c r="DZ146" s="1564"/>
      <c r="EA146" s="1564"/>
      <c r="EB146" s="1564"/>
      <c r="EC146" s="1564"/>
      <c r="ED146" s="1564"/>
      <c r="EE146" s="1564"/>
      <c r="EF146" s="1564"/>
      <c r="EG146" s="1564"/>
      <c r="EH146" s="1564"/>
      <c r="EI146" s="1564"/>
      <c r="EJ146" s="1564"/>
      <c r="EK146" s="1564"/>
      <c r="EL146" s="1564"/>
      <c r="EM146" s="1564"/>
      <c r="EN146" s="1564"/>
      <c r="EO146" s="1564"/>
      <c r="EP146" s="1564"/>
      <c r="EQ146" s="1564"/>
      <c r="ER146" s="1564"/>
      <c r="ES146" s="1564"/>
      <c r="ET146" s="1564"/>
      <c r="EU146" s="1564"/>
      <c r="EV146" s="1564"/>
      <c r="EW146" s="1564"/>
      <c r="EX146" s="1564"/>
      <c r="EY146" s="1564"/>
      <c r="EZ146" s="1564"/>
      <c r="FA146" s="1564"/>
      <c r="FB146" s="1564"/>
      <c r="FC146" s="1564"/>
      <c r="FD146" s="1564"/>
      <c r="FE146" s="1564"/>
      <c r="FF146" s="1564"/>
      <c r="FG146" s="1564"/>
      <c r="FH146" s="1564"/>
      <c r="FI146" s="1564"/>
      <c r="FJ146" s="1564"/>
      <c r="FK146" s="1564"/>
      <c r="FL146" s="1564"/>
      <c r="FM146" s="1564"/>
      <c r="FN146" s="1564"/>
      <c r="FO146" s="1564"/>
      <c r="FP146" s="1564"/>
      <c r="FQ146" s="1564"/>
      <c r="FR146" s="1564"/>
      <c r="FS146" s="1564"/>
      <c r="FT146" s="1564"/>
      <c r="FU146" s="1564"/>
      <c r="FV146" s="1564"/>
      <c r="FW146" s="1564"/>
      <c r="FX146" s="1564"/>
      <c r="FY146" s="1564"/>
      <c r="FZ146" s="1564"/>
      <c r="GA146" s="1564"/>
      <c r="GB146" s="1564"/>
      <c r="GC146" s="1564"/>
      <c r="GD146" s="1564"/>
      <c r="GE146" s="1564"/>
      <c r="GF146" s="1564"/>
      <c r="GG146" s="1564"/>
      <c r="GH146" s="1564"/>
      <c r="GI146" s="1564"/>
      <c r="GJ146" s="1564"/>
      <c r="GK146" s="1564"/>
      <c r="GL146" s="1564"/>
      <c r="GM146" s="1564"/>
      <c r="GN146" s="1564"/>
      <c r="GO146" s="1564"/>
      <c r="GP146" s="1564"/>
      <c r="GQ146" s="1564"/>
      <c r="GR146" s="1564"/>
      <c r="GS146" s="1564"/>
      <c r="GT146" s="1564"/>
      <c r="GU146" s="1564"/>
      <c r="GV146" s="1564"/>
      <c r="GW146" s="1564"/>
      <c r="GX146" s="1564"/>
      <c r="GY146" s="1564"/>
      <c r="GZ146" s="1564"/>
      <c r="HA146" s="1564"/>
      <c r="HB146" s="1564"/>
      <c r="HC146" s="1564"/>
      <c r="HD146" s="1564"/>
      <c r="HE146" s="1564"/>
      <c r="HF146" s="1564"/>
      <c r="HG146" s="1564"/>
      <c r="HH146" s="1564"/>
      <c r="HI146" s="1564"/>
      <c r="HJ146" s="1564"/>
      <c r="HK146" s="1564"/>
      <c r="HL146" s="1564"/>
      <c r="HM146" s="1564"/>
      <c r="HN146" s="1564"/>
      <c r="HO146" s="1564"/>
      <c r="HP146" s="1564"/>
      <c r="HQ146" s="1564"/>
      <c r="HR146" s="1564"/>
      <c r="HS146" s="1564"/>
      <c r="HT146" s="1564"/>
      <c r="HU146" s="1564"/>
      <c r="HV146" s="1564"/>
      <c r="HW146" s="1564"/>
      <c r="HX146" s="1564"/>
      <c r="HY146" s="1564"/>
      <c r="HZ146" s="1564"/>
      <c r="IA146" s="1564"/>
      <c r="IB146" s="1564"/>
      <c r="IC146" s="1564"/>
      <c r="ID146" s="1564"/>
      <c r="IE146" s="1564"/>
      <c r="IF146" s="1564"/>
      <c r="IG146" s="1564"/>
      <c r="IH146" s="1564"/>
      <c r="II146" s="1564"/>
      <c r="IJ146" s="1564"/>
      <c r="IK146" s="1564"/>
      <c r="IL146" s="1564"/>
      <c r="IM146" s="1564"/>
      <c r="IN146" s="1564"/>
      <c r="IO146" s="1564"/>
      <c r="IP146" s="1564"/>
      <c r="IQ146" s="1564"/>
      <c r="IR146" s="1564"/>
      <c r="IS146" s="1564"/>
      <c r="IT146" s="1564"/>
      <c r="IU146" s="1564"/>
    </row>
    <row r="147" spans="1:255">
      <c r="A147" s="2220"/>
      <c r="B147" s="1984" t="s">
        <v>1393</v>
      </c>
      <c r="C147" s="1984" t="s">
        <v>1393</v>
      </c>
      <c r="D147" s="1984" t="s">
        <v>1393</v>
      </c>
      <c r="E147" s="1568" t="s">
        <v>3596</v>
      </c>
      <c r="F147" s="2021" t="s">
        <v>3597</v>
      </c>
      <c r="G147" s="2221"/>
      <c r="H147" s="1984" t="s">
        <v>1394</v>
      </c>
      <c r="I147" s="1984" t="s">
        <v>1395</v>
      </c>
      <c r="J147" s="1984" t="s">
        <v>1970</v>
      </c>
      <c r="K147" s="1554" t="s">
        <v>3600</v>
      </c>
      <c r="L147" s="1554" t="s">
        <v>3600</v>
      </c>
      <c r="M147" s="1568" t="s">
        <v>1733</v>
      </c>
      <c r="N147" s="2021" t="s">
        <v>3601</v>
      </c>
      <c r="O147" s="2221"/>
      <c r="P147" s="1984" t="s">
        <v>3602</v>
      </c>
      <c r="Q147" s="1984" t="s">
        <v>3603</v>
      </c>
      <c r="R147" s="1984" t="s">
        <v>1396</v>
      </c>
      <c r="S147" s="1568" t="s">
        <v>1733</v>
      </c>
      <c r="T147" s="1564"/>
      <c r="U147" s="1564"/>
      <c r="V147" s="1564"/>
      <c r="W147" s="1564"/>
      <c r="X147" s="1564"/>
      <c r="Y147" s="1564"/>
      <c r="Z147" s="1564"/>
      <c r="AA147" s="1564"/>
      <c r="AB147" s="1564"/>
      <c r="AC147" s="1564"/>
      <c r="AD147" s="1564"/>
      <c r="AE147" s="1564"/>
      <c r="AF147" s="1564"/>
      <c r="AG147" s="1564"/>
      <c r="AH147" s="1564"/>
      <c r="AI147" s="1564"/>
      <c r="AJ147" s="1564"/>
      <c r="AK147" s="1564"/>
      <c r="AL147" s="1564"/>
      <c r="AM147" s="1564"/>
      <c r="AN147" s="1564"/>
      <c r="AO147" s="1564"/>
      <c r="AP147" s="1564"/>
      <c r="AQ147" s="1564"/>
      <c r="AR147" s="1564"/>
      <c r="AS147" s="1564"/>
      <c r="AT147" s="1564"/>
      <c r="AU147" s="1564"/>
      <c r="AV147" s="1564"/>
      <c r="AW147" s="1564"/>
      <c r="AX147" s="1564"/>
      <c r="AY147" s="1564"/>
      <c r="AZ147" s="1564"/>
      <c r="BA147" s="1564"/>
      <c r="BB147" s="1564"/>
      <c r="BC147" s="1564"/>
      <c r="BD147" s="1564"/>
      <c r="BE147" s="1564"/>
      <c r="BF147" s="1564"/>
      <c r="BG147" s="1564"/>
      <c r="BH147" s="1564"/>
      <c r="BI147" s="1564"/>
      <c r="BJ147" s="1564"/>
      <c r="BK147" s="1564"/>
      <c r="BL147" s="1564"/>
      <c r="BM147" s="1564"/>
      <c r="BN147" s="1564"/>
      <c r="BO147" s="1564"/>
      <c r="BP147" s="1564"/>
      <c r="BQ147" s="1564"/>
      <c r="BR147" s="1564"/>
      <c r="BS147" s="1564"/>
      <c r="BT147" s="1564"/>
      <c r="BU147" s="1564"/>
      <c r="BV147" s="1564"/>
      <c r="BW147" s="1564"/>
      <c r="BX147" s="1564"/>
      <c r="BY147" s="1564"/>
      <c r="BZ147" s="1564"/>
      <c r="CA147" s="1564"/>
      <c r="CB147" s="1564"/>
      <c r="CC147" s="1564"/>
      <c r="CD147" s="1564"/>
      <c r="CE147" s="1564"/>
      <c r="CF147" s="1564"/>
      <c r="CG147" s="1564"/>
      <c r="CH147" s="1564"/>
      <c r="CI147" s="1564"/>
      <c r="CJ147" s="1564"/>
      <c r="CK147" s="1564"/>
      <c r="CL147" s="1564"/>
      <c r="CM147" s="1564"/>
      <c r="CN147" s="1564"/>
      <c r="CO147" s="1564"/>
      <c r="CP147" s="1564"/>
      <c r="CQ147" s="1564"/>
      <c r="CR147" s="1564"/>
      <c r="CS147" s="1564"/>
      <c r="CT147" s="1564"/>
      <c r="CU147" s="1564"/>
      <c r="CV147" s="1564"/>
      <c r="CW147" s="1564"/>
      <c r="CX147" s="1564"/>
      <c r="CY147" s="1564"/>
      <c r="CZ147" s="1564"/>
      <c r="DA147" s="1564"/>
      <c r="DB147" s="1564"/>
      <c r="DC147" s="1564"/>
      <c r="DD147" s="1564"/>
      <c r="DE147" s="1564"/>
      <c r="DF147" s="1564"/>
      <c r="DG147" s="1564"/>
      <c r="DH147" s="1564"/>
      <c r="DI147" s="1564"/>
      <c r="DJ147" s="1564"/>
      <c r="DK147" s="1564"/>
      <c r="DL147" s="1564"/>
      <c r="DM147" s="1564"/>
      <c r="DN147" s="1564"/>
      <c r="DO147" s="1564"/>
      <c r="DP147" s="1564"/>
      <c r="DQ147" s="1564"/>
      <c r="DR147" s="1564"/>
      <c r="DS147" s="1564"/>
      <c r="DT147" s="1564"/>
      <c r="DU147" s="1564"/>
      <c r="DV147" s="1564"/>
      <c r="DW147" s="1564"/>
      <c r="DX147" s="1564"/>
      <c r="DY147" s="1564"/>
      <c r="DZ147" s="1564"/>
      <c r="EA147" s="1564"/>
      <c r="EB147" s="1564"/>
      <c r="EC147" s="1564"/>
      <c r="ED147" s="1564"/>
      <c r="EE147" s="1564"/>
      <c r="EF147" s="1564"/>
      <c r="EG147" s="1564"/>
      <c r="EH147" s="1564"/>
      <c r="EI147" s="1564"/>
      <c r="EJ147" s="1564"/>
      <c r="EK147" s="1564"/>
      <c r="EL147" s="1564"/>
      <c r="EM147" s="1564"/>
      <c r="EN147" s="1564"/>
      <c r="EO147" s="1564"/>
      <c r="EP147" s="1564"/>
      <c r="EQ147" s="1564"/>
      <c r="ER147" s="1564"/>
      <c r="ES147" s="1564"/>
      <c r="ET147" s="1564"/>
      <c r="EU147" s="1564"/>
      <c r="EV147" s="1564"/>
      <c r="EW147" s="1564"/>
      <c r="EX147" s="1564"/>
      <c r="EY147" s="1564"/>
      <c r="EZ147" s="1564"/>
      <c r="FA147" s="1564"/>
      <c r="FB147" s="1564"/>
      <c r="FC147" s="1564"/>
      <c r="FD147" s="1564"/>
      <c r="FE147" s="1564"/>
      <c r="FF147" s="1564"/>
      <c r="FG147" s="1564"/>
      <c r="FH147" s="1564"/>
      <c r="FI147" s="1564"/>
      <c r="FJ147" s="1564"/>
      <c r="FK147" s="1564"/>
      <c r="FL147" s="1564"/>
      <c r="FM147" s="1564"/>
      <c r="FN147" s="1564"/>
      <c r="FO147" s="1564"/>
      <c r="FP147" s="1564"/>
      <c r="FQ147" s="1564"/>
      <c r="FR147" s="1564"/>
      <c r="FS147" s="1564"/>
      <c r="FT147" s="1564"/>
      <c r="FU147" s="1564"/>
      <c r="FV147" s="1564"/>
      <c r="FW147" s="1564"/>
      <c r="FX147" s="1564"/>
      <c r="FY147" s="1564"/>
      <c r="FZ147" s="1564"/>
      <c r="GA147" s="1564"/>
      <c r="GB147" s="1564"/>
      <c r="GC147" s="1564"/>
      <c r="GD147" s="1564"/>
      <c r="GE147" s="1564"/>
      <c r="GF147" s="1564"/>
      <c r="GG147" s="1564"/>
      <c r="GH147" s="1564"/>
      <c r="GI147" s="1564"/>
      <c r="GJ147" s="1564"/>
      <c r="GK147" s="1564"/>
      <c r="GL147" s="1564"/>
      <c r="GM147" s="1564"/>
      <c r="GN147" s="1564"/>
      <c r="GO147" s="1564"/>
      <c r="GP147" s="1564"/>
      <c r="GQ147" s="1564"/>
      <c r="GR147" s="1564"/>
      <c r="GS147" s="1564"/>
      <c r="GT147" s="1564"/>
      <c r="GU147" s="1564"/>
      <c r="GV147" s="1564"/>
      <c r="GW147" s="1564"/>
      <c r="GX147" s="1564"/>
      <c r="GY147" s="1564"/>
      <c r="GZ147" s="1564"/>
      <c r="HA147" s="1564"/>
      <c r="HB147" s="1564"/>
      <c r="HC147" s="1564"/>
      <c r="HD147" s="1564"/>
      <c r="HE147" s="1564"/>
      <c r="HF147" s="1564"/>
      <c r="HG147" s="1564"/>
      <c r="HH147" s="1564"/>
      <c r="HI147" s="1564"/>
      <c r="HJ147" s="1564"/>
      <c r="HK147" s="1564"/>
      <c r="HL147" s="1564"/>
      <c r="HM147" s="1564"/>
      <c r="HN147" s="1564"/>
      <c r="HO147" s="1564"/>
      <c r="HP147" s="1564"/>
      <c r="HQ147" s="1564"/>
      <c r="HR147" s="1564"/>
      <c r="HS147" s="1564"/>
      <c r="HT147" s="1564"/>
      <c r="HU147" s="1564"/>
      <c r="HV147" s="1564"/>
      <c r="HW147" s="1564"/>
      <c r="HX147" s="1564"/>
      <c r="HY147" s="1564"/>
      <c r="HZ147" s="1564"/>
      <c r="IA147" s="1564"/>
      <c r="IB147" s="1564"/>
      <c r="IC147" s="1564"/>
      <c r="ID147" s="1564"/>
      <c r="IE147" s="1564"/>
      <c r="IF147" s="1564"/>
      <c r="IG147" s="1564"/>
      <c r="IH147" s="1564"/>
      <c r="II147" s="1564"/>
      <c r="IJ147" s="1564"/>
      <c r="IK147" s="1564"/>
      <c r="IL147" s="1564"/>
      <c r="IM147" s="1564"/>
      <c r="IN147" s="1564"/>
      <c r="IO147" s="1564"/>
      <c r="IP147" s="1564"/>
      <c r="IQ147" s="1564"/>
      <c r="IR147" s="1564"/>
      <c r="IS147" s="1564"/>
      <c r="IT147" s="1564"/>
      <c r="IU147" s="1564"/>
    </row>
    <row r="148" spans="1:255">
      <c r="A148" s="2173" t="s">
        <v>1733</v>
      </c>
      <c r="B148" s="1984" t="s">
        <v>1397</v>
      </c>
      <c r="C148" s="1984" t="s">
        <v>1397</v>
      </c>
      <c r="D148" s="1984" t="s">
        <v>1397</v>
      </c>
      <c r="E148" s="1568" t="s">
        <v>3606</v>
      </c>
      <c r="F148" s="2021" t="s">
        <v>3607</v>
      </c>
      <c r="G148" s="2221"/>
      <c r="H148" s="1984" t="s">
        <v>1398</v>
      </c>
      <c r="I148" s="1984" t="s">
        <v>1398</v>
      </c>
      <c r="J148" s="1984" t="s">
        <v>1399</v>
      </c>
      <c r="K148" s="1984" t="s">
        <v>1400</v>
      </c>
      <c r="L148" s="1984" t="s">
        <v>1977</v>
      </c>
      <c r="M148" s="1568" t="s">
        <v>1736</v>
      </c>
      <c r="N148" s="2021" t="s">
        <v>3612</v>
      </c>
      <c r="O148" s="2221"/>
      <c r="P148" s="1984" t="s">
        <v>3612</v>
      </c>
      <c r="Q148" s="1984" t="s">
        <v>3612</v>
      </c>
      <c r="R148" s="1984" t="s">
        <v>1401</v>
      </c>
      <c r="S148" s="1568" t="s">
        <v>1736</v>
      </c>
      <c r="T148" s="1564"/>
      <c r="U148" s="1564"/>
      <c r="V148" s="1564"/>
      <c r="W148" s="1564"/>
      <c r="X148" s="1564"/>
      <c r="Y148" s="1564"/>
      <c r="Z148" s="1564"/>
      <c r="AA148" s="1564"/>
      <c r="AB148" s="1564"/>
      <c r="AC148" s="1564"/>
      <c r="AD148" s="1564"/>
      <c r="AE148" s="1564"/>
      <c r="AF148" s="1564"/>
      <c r="AG148" s="1564"/>
      <c r="AH148" s="1564"/>
      <c r="AI148" s="1564"/>
      <c r="AJ148" s="1564"/>
      <c r="AK148" s="1564"/>
      <c r="AL148" s="1564"/>
      <c r="AM148" s="1564"/>
      <c r="AN148" s="1564"/>
      <c r="AO148" s="1564"/>
      <c r="AP148" s="1564"/>
      <c r="AQ148" s="1564"/>
      <c r="AR148" s="1564"/>
      <c r="AS148" s="1564"/>
      <c r="AT148" s="1564"/>
      <c r="AU148" s="1564"/>
      <c r="AV148" s="1564"/>
      <c r="AW148" s="1564"/>
      <c r="AX148" s="1564"/>
      <c r="AY148" s="1564"/>
      <c r="AZ148" s="1564"/>
      <c r="BA148" s="1564"/>
      <c r="BB148" s="1564"/>
      <c r="BC148" s="1564"/>
      <c r="BD148" s="1564"/>
      <c r="BE148" s="1564"/>
      <c r="BF148" s="1564"/>
      <c r="BG148" s="1564"/>
      <c r="BH148" s="1564"/>
      <c r="BI148" s="1564"/>
      <c r="BJ148" s="1564"/>
      <c r="BK148" s="1564"/>
      <c r="BL148" s="1564"/>
      <c r="BM148" s="1564"/>
      <c r="BN148" s="1564"/>
      <c r="BO148" s="1564"/>
      <c r="BP148" s="1564"/>
      <c r="BQ148" s="1564"/>
      <c r="BR148" s="1564"/>
      <c r="BS148" s="1564"/>
      <c r="BT148" s="1564"/>
      <c r="BU148" s="1564"/>
      <c r="BV148" s="1564"/>
      <c r="BW148" s="1564"/>
      <c r="BX148" s="1564"/>
      <c r="BY148" s="1564"/>
      <c r="BZ148" s="1564"/>
      <c r="CA148" s="1564"/>
      <c r="CB148" s="1564"/>
      <c r="CC148" s="1564"/>
      <c r="CD148" s="1564"/>
      <c r="CE148" s="1564"/>
      <c r="CF148" s="1564"/>
      <c r="CG148" s="1564"/>
      <c r="CH148" s="1564"/>
      <c r="CI148" s="1564"/>
      <c r="CJ148" s="1564"/>
      <c r="CK148" s="1564"/>
      <c r="CL148" s="1564"/>
      <c r="CM148" s="1564"/>
      <c r="CN148" s="1564"/>
      <c r="CO148" s="1564"/>
      <c r="CP148" s="1564"/>
      <c r="CQ148" s="1564"/>
      <c r="CR148" s="1564"/>
      <c r="CS148" s="1564"/>
      <c r="CT148" s="1564"/>
      <c r="CU148" s="1564"/>
      <c r="CV148" s="1564"/>
      <c r="CW148" s="1564"/>
      <c r="CX148" s="1564"/>
      <c r="CY148" s="1564"/>
      <c r="CZ148" s="1564"/>
      <c r="DA148" s="1564"/>
      <c r="DB148" s="1564"/>
      <c r="DC148" s="1564"/>
      <c r="DD148" s="1564"/>
      <c r="DE148" s="1564"/>
      <c r="DF148" s="1564"/>
      <c r="DG148" s="1564"/>
      <c r="DH148" s="1564"/>
      <c r="DI148" s="1564"/>
      <c r="DJ148" s="1564"/>
      <c r="DK148" s="1564"/>
      <c r="DL148" s="1564"/>
      <c r="DM148" s="1564"/>
      <c r="DN148" s="1564"/>
      <c r="DO148" s="1564"/>
      <c r="DP148" s="1564"/>
      <c r="DQ148" s="1564"/>
      <c r="DR148" s="1564"/>
      <c r="DS148" s="1564"/>
      <c r="DT148" s="1564"/>
      <c r="DU148" s="1564"/>
      <c r="DV148" s="1564"/>
      <c r="DW148" s="1564"/>
      <c r="DX148" s="1564"/>
      <c r="DY148" s="1564"/>
      <c r="DZ148" s="1564"/>
      <c r="EA148" s="1564"/>
      <c r="EB148" s="1564"/>
      <c r="EC148" s="1564"/>
      <c r="ED148" s="1564"/>
      <c r="EE148" s="1564"/>
      <c r="EF148" s="1564"/>
      <c r="EG148" s="1564"/>
      <c r="EH148" s="1564"/>
      <c r="EI148" s="1564"/>
      <c r="EJ148" s="1564"/>
      <c r="EK148" s="1564"/>
      <c r="EL148" s="1564"/>
      <c r="EM148" s="1564"/>
      <c r="EN148" s="1564"/>
      <c r="EO148" s="1564"/>
      <c r="EP148" s="1564"/>
      <c r="EQ148" s="1564"/>
      <c r="ER148" s="1564"/>
      <c r="ES148" s="1564"/>
      <c r="ET148" s="1564"/>
      <c r="EU148" s="1564"/>
      <c r="EV148" s="1564"/>
      <c r="EW148" s="1564"/>
      <c r="EX148" s="1564"/>
      <c r="EY148" s="1564"/>
      <c r="EZ148" s="1564"/>
      <c r="FA148" s="1564"/>
      <c r="FB148" s="1564"/>
      <c r="FC148" s="1564"/>
      <c r="FD148" s="1564"/>
      <c r="FE148" s="1564"/>
      <c r="FF148" s="1564"/>
      <c r="FG148" s="1564"/>
      <c r="FH148" s="1564"/>
      <c r="FI148" s="1564"/>
      <c r="FJ148" s="1564"/>
      <c r="FK148" s="1564"/>
      <c r="FL148" s="1564"/>
      <c r="FM148" s="1564"/>
      <c r="FN148" s="1564"/>
      <c r="FO148" s="1564"/>
      <c r="FP148" s="1564"/>
      <c r="FQ148" s="1564"/>
      <c r="FR148" s="1564"/>
      <c r="FS148" s="1564"/>
      <c r="FT148" s="1564"/>
      <c r="FU148" s="1564"/>
      <c r="FV148" s="1564"/>
      <c r="FW148" s="1564"/>
      <c r="FX148" s="1564"/>
      <c r="FY148" s="1564"/>
      <c r="FZ148" s="1564"/>
      <c r="GA148" s="1564"/>
      <c r="GB148" s="1564"/>
      <c r="GC148" s="1564"/>
      <c r="GD148" s="1564"/>
      <c r="GE148" s="1564"/>
      <c r="GF148" s="1564"/>
      <c r="GG148" s="1564"/>
      <c r="GH148" s="1564"/>
      <c r="GI148" s="1564"/>
      <c r="GJ148" s="1564"/>
      <c r="GK148" s="1564"/>
      <c r="GL148" s="1564"/>
      <c r="GM148" s="1564"/>
      <c r="GN148" s="1564"/>
      <c r="GO148" s="1564"/>
      <c r="GP148" s="1564"/>
      <c r="GQ148" s="1564"/>
      <c r="GR148" s="1564"/>
      <c r="GS148" s="1564"/>
      <c r="GT148" s="1564"/>
      <c r="GU148" s="1564"/>
      <c r="GV148" s="1564"/>
      <c r="GW148" s="1564"/>
      <c r="GX148" s="1564"/>
      <c r="GY148" s="1564"/>
      <c r="GZ148" s="1564"/>
      <c r="HA148" s="1564"/>
      <c r="HB148" s="1564"/>
      <c r="HC148" s="1564"/>
      <c r="HD148" s="1564"/>
      <c r="HE148" s="1564"/>
      <c r="HF148" s="1564"/>
      <c r="HG148" s="1564"/>
      <c r="HH148" s="1564"/>
      <c r="HI148" s="1564"/>
      <c r="HJ148" s="1564"/>
      <c r="HK148" s="1564"/>
      <c r="HL148" s="1564"/>
      <c r="HM148" s="1564"/>
      <c r="HN148" s="1564"/>
      <c r="HO148" s="1564"/>
      <c r="HP148" s="1564"/>
      <c r="HQ148" s="1564"/>
      <c r="HR148" s="1564"/>
      <c r="HS148" s="1564"/>
      <c r="HT148" s="1564"/>
      <c r="HU148" s="1564"/>
      <c r="HV148" s="1564"/>
      <c r="HW148" s="1564"/>
      <c r="HX148" s="1564"/>
      <c r="HY148" s="1564"/>
      <c r="HZ148" s="1564"/>
      <c r="IA148" s="1564"/>
      <c r="IB148" s="1564"/>
      <c r="IC148" s="1564"/>
      <c r="ID148" s="1564"/>
      <c r="IE148" s="1564"/>
      <c r="IF148" s="1564"/>
      <c r="IG148" s="1564"/>
      <c r="IH148" s="1564"/>
      <c r="II148" s="1564"/>
      <c r="IJ148" s="1564"/>
      <c r="IK148" s="1564"/>
      <c r="IL148" s="1564"/>
      <c r="IM148" s="1564"/>
      <c r="IN148" s="1564"/>
      <c r="IO148" s="1564"/>
      <c r="IP148" s="1564"/>
      <c r="IQ148" s="1564"/>
      <c r="IR148" s="1564"/>
      <c r="IS148" s="1564"/>
      <c r="IT148" s="1564"/>
      <c r="IU148" s="1564"/>
    </row>
    <row r="149" spans="1:255">
      <c r="A149" s="2175" t="s">
        <v>1736</v>
      </c>
      <c r="B149" s="1560" t="s">
        <v>3026</v>
      </c>
      <c r="C149" s="1560" t="s">
        <v>3027</v>
      </c>
      <c r="D149" s="1560" t="s">
        <v>3028</v>
      </c>
      <c r="E149" s="1547" t="s">
        <v>3029</v>
      </c>
      <c r="F149" s="2218" t="s">
        <v>2353</v>
      </c>
      <c r="G149" s="2222"/>
      <c r="H149" s="1560" t="s">
        <v>2354</v>
      </c>
      <c r="I149" s="1560" t="s">
        <v>2355</v>
      </c>
      <c r="J149" s="1560" t="s">
        <v>2356</v>
      </c>
      <c r="K149" s="1560" t="s">
        <v>2357</v>
      </c>
      <c r="L149" s="1560" t="s">
        <v>2358</v>
      </c>
      <c r="M149" s="1547"/>
      <c r="N149" s="2218" t="s">
        <v>2359</v>
      </c>
      <c r="O149" s="2222"/>
      <c r="P149" s="1560" t="s">
        <v>2360</v>
      </c>
      <c r="Q149" s="1560" t="s">
        <v>181</v>
      </c>
      <c r="R149" s="1560" t="s">
        <v>182</v>
      </c>
      <c r="S149" s="1547"/>
      <c r="T149" s="1564"/>
      <c r="U149" s="1564"/>
      <c r="V149" s="1564"/>
      <c r="W149" s="1564"/>
      <c r="X149" s="1564"/>
      <c r="Y149" s="1564"/>
      <c r="Z149" s="1564"/>
      <c r="AA149" s="1564"/>
      <c r="AB149" s="1564"/>
      <c r="AC149" s="1564"/>
      <c r="AD149" s="1564"/>
      <c r="AE149" s="1564"/>
      <c r="AF149" s="1564"/>
      <c r="AG149" s="1564"/>
      <c r="AH149" s="1564"/>
      <c r="AI149" s="1564"/>
      <c r="AJ149" s="1564"/>
      <c r="AK149" s="1564"/>
      <c r="AL149" s="1564"/>
      <c r="AM149" s="1564"/>
      <c r="AN149" s="1564"/>
      <c r="AO149" s="1564"/>
      <c r="AP149" s="1564"/>
      <c r="AQ149" s="1564"/>
      <c r="AR149" s="1564"/>
      <c r="AS149" s="1564"/>
      <c r="AT149" s="1564"/>
      <c r="AU149" s="1564"/>
      <c r="AV149" s="1564"/>
      <c r="AW149" s="1564"/>
      <c r="AX149" s="1564"/>
      <c r="AY149" s="1564"/>
      <c r="AZ149" s="1564"/>
      <c r="BA149" s="1564"/>
      <c r="BB149" s="1564"/>
      <c r="BC149" s="1564"/>
      <c r="BD149" s="1564"/>
      <c r="BE149" s="1564"/>
      <c r="BF149" s="1564"/>
      <c r="BG149" s="1564"/>
      <c r="BH149" s="1564"/>
      <c r="BI149" s="1564"/>
      <c r="BJ149" s="1564"/>
      <c r="BK149" s="1564"/>
      <c r="BL149" s="1564"/>
      <c r="BM149" s="1564"/>
      <c r="BN149" s="1564"/>
      <c r="BO149" s="1564"/>
      <c r="BP149" s="1564"/>
      <c r="BQ149" s="1564"/>
      <c r="BR149" s="1564"/>
      <c r="BS149" s="1564"/>
      <c r="BT149" s="1564"/>
      <c r="BU149" s="1564"/>
      <c r="BV149" s="1564"/>
      <c r="BW149" s="1564"/>
      <c r="BX149" s="1564"/>
      <c r="BY149" s="1564"/>
      <c r="BZ149" s="1564"/>
      <c r="CA149" s="1564"/>
      <c r="CB149" s="1564"/>
      <c r="CC149" s="1564"/>
      <c r="CD149" s="1564"/>
      <c r="CE149" s="1564"/>
      <c r="CF149" s="1564"/>
      <c r="CG149" s="1564"/>
      <c r="CH149" s="1564"/>
      <c r="CI149" s="1564"/>
      <c r="CJ149" s="1564"/>
      <c r="CK149" s="1564"/>
      <c r="CL149" s="1564"/>
      <c r="CM149" s="1564"/>
      <c r="CN149" s="1564"/>
      <c r="CO149" s="1564"/>
      <c r="CP149" s="1564"/>
      <c r="CQ149" s="1564"/>
      <c r="CR149" s="1564"/>
      <c r="CS149" s="1564"/>
      <c r="CT149" s="1564"/>
      <c r="CU149" s="1564"/>
      <c r="CV149" s="1564"/>
      <c r="CW149" s="1564"/>
      <c r="CX149" s="1564"/>
      <c r="CY149" s="1564"/>
      <c r="CZ149" s="1564"/>
      <c r="DA149" s="1564"/>
      <c r="DB149" s="1564"/>
      <c r="DC149" s="1564"/>
      <c r="DD149" s="1564"/>
      <c r="DE149" s="1564"/>
      <c r="DF149" s="1564"/>
      <c r="DG149" s="1564"/>
      <c r="DH149" s="1564"/>
      <c r="DI149" s="1564"/>
      <c r="DJ149" s="1564"/>
      <c r="DK149" s="1564"/>
      <c r="DL149" s="1564"/>
      <c r="DM149" s="1564"/>
      <c r="DN149" s="1564"/>
      <c r="DO149" s="1564"/>
      <c r="DP149" s="1564"/>
      <c r="DQ149" s="1564"/>
      <c r="DR149" s="1564"/>
      <c r="DS149" s="1564"/>
      <c r="DT149" s="1564"/>
      <c r="DU149" s="1564"/>
      <c r="DV149" s="1564"/>
      <c r="DW149" s="1564"/>
      <c r="DX149" s="1564"/>
      <c r="DY149" s="1564"/>
      <c r="DZ149" s="1564"/>
      <c r="EA149" s="1564"/>
      <c r="EB149" s="1564"/>
      <c r="EC149" s="1564"/>
      <c r="ED149" s="1564"/>
      <c r="EE149" s="1564"/>
      <c r="EF149" s="1564"/>
      <c r="EG149" s="1564"/>
      <c r="EH149" s="1564"/>
      <c r="EI149" s="1564"/>
      <c r="EJ149" s="1564"/>
      <c r="EK149" s="1564"/>
      <c r="EL149" s="1564"/>
      <c r="EM149" s="1564"/>
      <c r="EN149" s="1564"/>
      <c r="EO149" s="1564"/>
      <c r="EP149" s="1564"/>
      <c r="EQ149" s="1564"/>
      <c r="ER149" s="1564"/>
      <c r="ES149" s="1564"/>
      <c r="ET149" s="1564"/>
      <c r="EU149" s="1564"/>
      <c r="EV149" s="1564"/>
      <c r="EW149" s="1564"/>
      <c r="EX149" s="1564"/>
      <c r="EY149" s="1564"/>
      <c r="EZ149" s="1564"/>
      <c r="FA149" s="1564"/>
      <c r="FB149" s="1564"/>
      <c r="FC149" s="1564"/>
      <c r="FD149" s="1564"/>
      <c r="FE149" s="1564"/>
      <c r="FF149" s="1564"/>
      <c r="FG149" s="1564"/>
      <c r="FH149" s="1564"/>
      <c r="FI149" s="1564"/>
      <c r="FJ149" s="1564"/>
      <c r="FK149" s="1564"/>
      <c r="FL149" s="1564"/>
      <c r="FM149" s="1564"/>
      <c r="FN149" s="1564"/>
      <c r="FO149" s="1564"/>
      <c r="FP149" s="1564"/>
      <c r="FQ149" s="1564"/>
      <c r="FR149" s="1564"/>
      <c r="FS149" s="1564"/>
      <c r="FT149" s="1564"/>
      <c r="FU149" s="1564"/>
      <c r="FV149" s="1564"/>
      <c r="FW149" s="1564"/>
      <c r="FX149" s="1564"/>
      <c r="FY149" s="1564"/>
      <c r="FZ149" s="1564"/>
      <c r="GA149" s="1564"/>
      <c r="GB149" s="1564"/>
      <c r="GC149" s="1564"/>
      <c r="GD149" s="1564"/>
      <c r="GE149" s="1564"/>
      <c r="GF149" s="1564"/>
      <c r="GG149" s="1564"/>
      <c r="GH149" s="1564"/>
      <c r="GI149" s="1564"/>
      <c r="GJ149" s="1564"/>
      <c r="GK149" s="1564"/>
      <c r="GL149" s="1564"/>
      <c r="GM149" s="1564"/>
      <c r="GN149" s="1564"/>
      <c r="GO149" s="1564"/>
      <c r="GP149" s="1564"/>
      <c r="GQ149" s="1564"/>
      <c r="GR149" s="1564"/>
      <c r="GS149" s="1564"/>
      <c r="GT149" s="1564"/>
      <c r="GU149" s="1564"/>
      <c r="GV149" s="1564"/>
      <c r="GW149" s="1564"/>
      <c r="GX149" s="1564"/>
      <c r="GY149" s="1564"/>
      <c r="GZ149" s="1564"/>
      <c r="HA149" s="1564"/>
      <c r="HB149" s="1564"/>
      <c r="HC149" s="1564"/>
      <c r="HD149" s="1564"/>
      <c r="HE149" s="1564"/>
      <c r="HF149" s="1564"/>
      <c r="HG149" s="1564"/>
      <c r="HH149" s="1564"/>
      <c r="HI149" s="1564"/>
      <c r="HJ149" s="1564"/>
      <c r="HK149" s="1564"/>
      <c r="HL149" s="1564"/>
      <c r="HM149" s="1564"/>
      <c r="HN149" s="1564"/>
      <c r="HO149" s="1564"/>
      <c r="HP149" s="1564"/>
      <c r="HQ149" s="1564"/>
      <c r="HR149" s="1564"/>
      <c r="HS149" s="1564"/>
      <c r="HT149" s="1564"/>
      <c r="HU149" s="1564"/>
      <c r="HV149" s="1564"/>
      <c r="HW149" s="1564"/>
      <c r="HX149" s="1564"/>
      <c r="HY149" s="1564"/>
      <c r="HZ149" s="1564"/>
      <c r="IA149" s="1564"/>
      <c r="IB149" s="1564"/>
      <c r="IC149" s="1564"/>
      <c r="ID149" s="1564"/>
      <c r="IE149" s="1564"/>
      <c r="IF149" s="1564"/>
      <c r="IG149" s="1564"/>
      <c r="IH149" s="1564"/>
      <c r="II149" s="1564"/>
      <c r="IJ149" s="1564"/>
      <c r="IK149" s="1564"/>
      <c r="IL149" s="1564"/>
      <c r="IM149" s="1564"/>
      <c r="IN149" s="1564"/>
      <c r="IO149" s="1564"/>
      <c r="IP149" s="1564"/>
      <c r="IQ149" s="1564"/>
      <c r="IR149" s="1564"/>
      <c r="IS149" s="1564"/>
      <c r="IT149" s="1564"/>
      <c r="IU149" s="1564"/>
    </row>
    <row r="150" spans="1:255">
      <c r="A150" s="2175" t="s">
        <v>1402</v>
      </c>
      <c r="B150" s="1546"/>
      <c r="C150" s="1546"/>
      <c r="D150" s="1546"/>
      <c r="E150" s="1900"/>
      <c r="F150" s="1545"/>
      <c r="G150" s="1546"/>
      <c r="H150" s="1546"/>
      <c r="I150" s="1546"/>
      <c r="J150" s="1546"/>
      <c r="K150" s="1873"/>
      <c r="L150" s="1873"/>
      <c r="M150" s="1911" t="s">
        <v>1402</v>
      </c>
      <c r="N150" s="1545"/>
      <c r="O150" s="1858"/>
      <c r="P150" s="1858"/>
      <c r="Q150" s="1858"/>
      <c r="R150" s="1858">
        <f t="shared" ref="R150:R213" si="2">SUM(O150:Q150)</f>
        <v>0</v>
      </c>
      <c r="S150" s="1911" t="s">
        <v>1402</v>
      </c>
      <c r="T150" s="1564"/>
      <c r="U150" s="1564"/>
      <c r="V150" s="1564"/>
      <c r="W150" s="1564"/>
      <c r="X150" s="1564"/>
      <c r="Y150" s="1564"/>
      <c r="Z150" s="1564"/>
      <c r="AA150" s="1564"/>
      <c r="AB150" s="1564"/>
      <c r="AC150" s="1564"/>
      <c r="AD150" s="1564"/>
      <c r="AE150" s="1564"/>
      <c r="AF150" s="1564"/>
      <c r="AG150" s="1564"/>
      <c r="AH150" s="1564"/>
      <c r="AI150" s="1564"/>
      <c r="AJ150" s="1564"/>
      <c r="AK150" s="1564"/>
      <c r="AL150" s="1564"/>
      <c r="AM150" s="1564"/>
      <c r="AN150" s="1564"/>
      <c r="AO150" s="1564"/>
      <c r="AP150" s="1564"/>
      <c r="AQ150" s="1564"/>
      <c r="AR150" s="1564"/>
      <c r="AS150" s="1564"/>
      <c r="AT150" s="1564"/>
      <c r="AU150" s="1564"/>
      <c r="AV150" s="1564"/>
      <c r="AW150" s="1564"/>
      <c r="AX150" s="1564"/>
      <c r="AY150" s="1564"/>
      <c r="AZ150" s="1564"/>
      <c r="BA150" s="1564"/>
      <c r="BB150" s="1564"/>
      <c r="BC150" s="1564"/>
      <c r="BD150" s="1564"/>
      <c r="BE150" s="1564"/>
      <c r="BF150" s="1564"/>
      <c r="BG150" s="1564"/>
      <c r="BH150" s="1564"/>
      <c r="BI150" s="1564"/>
      <c r="BJ150" s="1564"/>
      <c r="BK150" s="1564"/>
      <c r="BL150" s="1564"/>
      <c r="BM150" s="1564"/>
      <c r="BN150" s="1564"/>
      <c r="BO150" s="1564"/>
      <c r="BP150" s="1564"/>
      <c r="BQ150" s="1564"/>
      <c r="BR150" s="1564"/>
      <c r="BS150" s="1564"/>
      <c r="BT150" s="1564"/>
      <c r="BU150" s="1564"/>
      <c r="BV150" s="1564"/>
      <c r="BW150" s="1564"/>
      <c r="BX150" s="1564"/>
      <c r="BY150" s="1564"/>
      <c r="BZ150" s="1564"/>
      <c r="CA150" s="1564"/>
      <c r="CB150" s="1564"/>
      <c r="CC150" s="1564"/>
      <c r="CD150" s="1564"/>
      <c r="CE150" s="1564"/>
      <c r="CF150" s="1564"/>
      <c r="CG150" s="1564"/>
      <c r="CH150" s="1564"/>
      <c r="CI150" s="1564"/>
      <c r="CJ150" s="1564"/>
      <c r="CK150" s="1564"/>
      <c r="CL150" s="1564"/>
      <c r="CM150" s="1564"/>
      <c r="CN150" s="1564"/>
      <c r="CO150" s="1564"/>
      <c r="CP150" s="1564"/>
      <c r="CQ150" s="1564"/>
      <c r="CR150" s="1564"/>
      <c r="CS150" s="1564"/>
      <c r="CT150" s="1564"/>
      <c r="CU150" s="1564"/>
      <c r="CV150" s="1564"/>
      <c r="CW150" s="1564"/>
      <c r="CX150" s="1564"/>
      <c r="CY150" s="1564"/>
      <c r="CZ150" s="1564"/>
      <c r="DA150" s="1564"/>
      <c r="DB150" s="1564"/>
      <c r="DC150" s="1564"/>
      <c r="DD150" s="1564"/>
      <c r="DE150" s="1564"/>
      <c r="DF150" s="1564"/>
      <c r="DG150" s="1564"/>
      <c r="DH150" s="1564"/>
      <c r="DI150" s="1564"/>
      <c r="DJ150" s="1564"/>
      <c r="DK150" s="1564"/>
      <c r="DL150" s="1564"/>
      <c r="DM150" s="1564"/>
      <c r="DN150" s="1564"/>
      <c r="DO150" s="1564"/>
      <c r="DP150" s="1564"/>
      <c r="DQ150" s="1564"/>
      <c r="DR150" s="1564"/>
      <c r="DS150" s="1564"/>
      <c r="DT150" s="1564"/>
      <c r="DU150" s="1564"/>
      <c r="DV150" s="1564"/>
      <c r="DW150" s="1564"/>
      <c r="DX150" s="1564"/>
      <c r="DY150" s="1564"/>
      <c r="DZ150" s="1564"/>
      <c r="EA150" s="1564"/>
      <c r="EB150" s="1564"/>
      <c r="EC150" s="1564"/>
      <c r="ED150" s="1564"/>
      <c r="EE150" s="1564"/>
      <c r="EF150" s="1564"/>
      <c r="EG150" s="1564"/>
      <c r="EH150" s="1564"/>
      <c r="EI150" s="1564"/>
      <c r="EJ150" s="1564"/>
      <c r="EK150" s="1564"/>
      <c r="EL150" s="1564"/>
      <c r="EM150" s="1564"/>
      <c r="EN150" s="1564"/>
      <c r="EO150" s="1564"/>
      <c r="EP150" s="1564"/>
      <c r="EQ150" s="1564"/>
      <c r="ER150" s="1564"/>
      <c r="ES150" s="1564"/>
      <c r="ET150" s="1564"/>
      <c r="EU150" s="1564"/>
      <c r="EV150" s="1564"/>
      <c r="EW150" s="1564"/>
      <c r="EX150" s="1564"/>
      <c r="EY150" s="1564"/>
      <c r="EZ150" s="1564"/>
      <c r="FA150" s="1564"/>
      <c r="FB150" s="1564"/>
      <c r="FC150" s="1564"/>
      <c r="FD150" s="1564"/>
      <c r="FE150" s="1564"/>
      <c r="FF150" s="1564"/>
      <c r="FG150" s="1564"/>
      <c r="FH150" s="1564"/>
      <c r="FI150" s="1564"/>
      <c r="FJ150" s="1564"/>
      <c r="FK150" s="1564"/>
      <c r="FL150" s="1564"/>
      <c r="FM150" s="1564"/>
      <c r="FN150" s="1564"/>
      <c r="FO150" s="1564"/>
      <c r="FP150" s="1564"/>
      <c r="FQ150" s="1564"/>
      <c r="FR150" s="1564"/>
      <c r="FS150" s="1564"/>
      <c r="FT150" s="1564"/>
      <c r="FU150" s="1564"/>
      <c r="FV150" s="1564"/>
      <c r="FW150" s="1564"/>
      <c r="FX150" s="1564"/>
      <c r="FY150" s="1564"/>
      <c r="FZ150" s="1564"/>
      <c r="GA150" s="1564"/>
      <c r="GB150" s="1564"/>
      <c r="GC150" s="1564"/>
      <c r="GD150" s="1564"/>
      <c r="GE150" s="1564"/>
      <c r="GF150" s="1564"/>
      <c r="GG150" s="1564"/>
      <c r="GH150" s="1564"/>
      <c r="GI150" s="1564"/>
      <c r="GJ150" s="1564"/>
      <c r="GK150" s="1564"/>
      <c r="GL150" s="1564"/>
      <c r="GM150" s="1564"/>
      <c r="GN150" s="1564"/>
      <c r="GO150" s="1564"/>
      <c r="GP150" s="1564"/>
      <c r="GQ150" s="1564"/>
      <c r="GR150" s="1564"/>
      <c r="GS150" s="1564"/>
      <c r="GT150" s="1564"/>
      <c r="GU150" s="1564"/>
      <c r="GV150" s="1564"/>
      <c r="GW150" s="1564"/>
      <c r="GX150" s="1564"/>
      <c r="GY150" s="1564"/>
      <c r="GZ150" s="1564"/>
      <c r="HA150" s="1564"/>
      <c r="HB150" s="1564"/>
      <c r="HC150" s="1564"/>
      <c r="HD150" s="1564"/>
      <c r="HE150" s="1564"/>
      <c r="HF150" s="1564"/>
      <c r="HG150" s="1564"/>
      <c r="HH150" s="1564"/>
      <c r="HI150" s="1564"/>
      <c r="HJ150" s="1564"/>
      <c r="HK150" s="1564"/>
      <c r="HL150" s="1564"/>
      <c r="HM150" s="1564"/>
      <c r="HN150" s="1564"/>
      <c r="HO150" s="1564"/>
      <c r="HP150" s="1564"/>
      <c r="HQ150" s="1564"/>
      <c r="HR150" s="1564"/>
      <c r="HS150" s="1564"/>
      <c r="HT150" s="1564"/>
      <c r="HU150" s="1564"/>
      <c r="HV150" s="1564"/>
      <c r="HW150" s="1564"/>
      <c r="HX150" s="1564"/>
      <c r="HY150" s="1564"/>
      <c r="HZ150" s="1564"/>
      <c r="IA150" s="1564"/>
      <c r="IB150" s="1564"/>
      <c r="IC150" s="1564"/>
      <c r="ID150" s="1564"/>
      <c r="IE150" s="1564"/>
      <c r="IF150" s="1564"/>
      <c r="IG150" s="1564"/>
      <c r="IH150" s="1564"/>
      <c r="II150" s="1564"/>
      <c r="IJ150" s="1564"/>
      <c r="IK150" s="1564"/>
      <c r="IL150" s="1564"/>
      <c r="IM150" s="1564"/>
      <c r="IN150" s="1564"/>
      <c r="IO150" s="1564"/>
      <c r="IP150" s="1564"/>
      <c r="IQ150" s="1564"/>
      <c r="IR150" s="1564"/>
      <c r="IS150" s="1564"/>
      <c r="IT150" s="1564"/>
      <c r="IU150" s="1564"/>
    </row>
    <row r="151" spans="1:255">
      <c r="A151" s="2175" t="s">
        <v>1403</v>
      </c>
      <c r="B151" s="1546"/>
      <c r="C151" s="1546"/>
      <c r="D151" s="1546"/>
      <c r="E151" s="1900"/>
      <c r="F151" s="1545"/>
      <c r="G151" s="1546"/>
      <c r="H151" s="1546"/>
      <c r="I151" s="1546"/>
      <c r="J151" s="1546"/>
      <c r="K151" s="1873"/>
      <c r="L151" s="1873"/>
      <c r="M151" s="1911" t="s">
        <v>1403</v>
      </c>
      <c r="N151" s="1545" t="s">
        <v>1793</v>
      </c>
      <c r="O151" s="1873"/>
      <c r="P151" s="1873"/>
      <c r="Q151" s="1873"/>
      <c r="R151" s="1873">
        <f t="shared" si="2"/>
        <v>0</v>
      </c>
      <c r="S151" s="1911" t="s">
        <v>1403</v>
      </c>
      <c r="T151" s="1564"/>
      <c r="U151" s="1564"/>
      <c r="V151" s="1564"/>
      <c r="W151" s="1564"/>
      <c r="X151" s="1564"/>
      <c r="Y151" s="1564"/>
      <c r="Z151" s="1564"/>
      <c r="AA151" s="1564"/>
      <c r="AB151" s="1564"/>
      <c r="AC151" s="1564"/>
      <c r="AD151" s="1564"/>
      <c r="AE151" s="1564"/>
      <c r="AF151" s="1564"/>
      <c r="AG151" s="1564"/>
      <c r="AH151" s="1564"/>
      <c r="AI151" s="1564"/>
      <c r="AJ151" s="1564"/>
      <c r="AK151" s="1564"/>
      <c r="AL151" s="1564"/>
      <c r="AM151" s="1564"/>
      <c r="AN151" s="1564"/>
      <c r="AO151" s="1564"/>
      <c r="AP151" s="1564"/>
      <c r="AQ151" s="1564"/>
      <c r="AR151" s="1564"/>
      <c r="AS151" s="1564"/>
      <c r="AT151" s="1564"/>
      <c r="AU151" s="1564"/>
      <c r="AV151" s="1564"/>
      <c r="AW151" s="1564"/>
      <c r="AX151" s="1564"/>
      <c r="AY151" s="1564"/>
      <c r="AZ151" s="1564"/>
      <c r="BA151" s="1564"/>
      <c r="BB151" s="1564"/>
      <c r="BC151" s="1564"/>
      <c r="BD151" s="1564"/>
      <c r="BE151" s="1564"/>
      <c r="BF151" s="1564"/>
      <c r="BG151" s="1564"/>
      <c r="BH151" s="1564"/>
      <c r="BI151" s="1564"/>
      <c r="BJ151" s="1564"/>
      <c r="BK151" s="1564"/>
      <c r="BL151" s="1564"/>
      <c r="BM151" s="1564"/>
      <c r="BN151" s="1564"/>
      <c r="BO151" s="1564"/>
      <c r="BP151" s="1564"/>
      <c r="BQ151" s="1564"/>
      <c r="BR151" s="1564"/>
      <c r="BS151" s="1564"/>
      <c r="BT151" s="1564"/>
      <c r="BU151" s="1564"/>
      <c r="BV151" s="1564"/>
      <c r="BW151" s="1564"/>
      <c r="BX151" s="1564"/>
      <c r="BY151" s="1564"/>
      <c r="BZ151" s="1564"/>
      <c r="CA151" s="1564"/>
      <c r="CB151" s="1564"/>
      <c r="CC151" s="1564"/>
      <c r="CD151" s="1564"/>
      <c r="CE151" s="1564"/>
      <c r="CF151" s="1564"/>
      <c r="CG151" s="1564"/>
      <c r="CH151" s="1564"/>
      <c r="CI151" s="1564"/>
      <c r="CJ151" s="1564"/>
      <c r="CK151" s="1564"/>
      <c r="CL151" s="1564"/>
      <c r="CM151" s="1564"/>
      <c r="CN151" s="1564"/>
      <c r="CO151" s="1564"/>
      <c r="CP151" s="1564"/>
      <c r="CQ151" s="1564"/>
      <c r="CR151" s="1564"/>
      <c r="CS151" s="1564"/>
      <c r="CT151" s="1564"/>
      <c r="CU151" s="1564"/>
      <c r="CV151" s="1564"/>
      <c r="CW151" s="1564"/>
      <c r="CX151" s="1564"/>
      <c r="CY151" s="1564"/>
      <c r="CZ151" s="1564"/>
      <c r="DA151" s="1564"/>
      <c r="DB151" s="1564"/>
      <c r="DC151" s="1564"/>
      <c r="DD151" s="1564"/>
      <c r="DE151" s="1564"/>
      <c r="DF151" s="1564"/>
      <c r="DG151" s="1564"/>
      <c r="DH151" s="1564"/>
      <c r="DI151" s="1564"/>
      <c r="DJ151" s="1564"/>
      <c r="DK151" s="1564"/>
      <c r="DL151" s="1564"/>
      <c r="DM151" s="1564"/>
      <c r="DN151" s="1564"/>
      <c r="DO151" s="1564"/>
      <c r="DP151" s="1564"/>
      <c r="DQ151" s="1564"/>
      <c r="DR151" s="1564"/>
      <c r="DS151" s="1564"/>
      <c r="DT151" s="1564"/>
      <c r="DU151" s="1564"/>
      <c r="DV151" s="1564"/>
      <c r="DW151" s="1564"/>
      <c r="DX151" s="1564"/>
      <c r="DY151" s="1564"/>
      <c r="DZ151" s="1564"/>
      <c r="EA151" s="1564"/>
      <c r="EB151" s="1564"/>
      <c r="EC151" s="1564"/>
      <c r="ED151" s="1564"/>
      <c r="EE151" s="1564"/>
      <c r="EF151" s="1564"/>
      <c r="EG151" s="1564"/>
      <c r="EH151" s="1564"/>
      <c r="EI151" s="1564"/>
      <c r="EJ151" s="1564"/>
      <c r="EK151" s="1564"/>
      <c r="EL151" s="1564"/>
      <c r="EM151" s="1564"/>
      <c r="EN151" s="1564"/>
      <c r="EO151" s="1564"/>
      <c r="EP151" s="1564"/>
      <c r="EQ151" s="1564"/>
      <c r="ER151" s="1564"/>
      <c r="ES151" s="1564"/>
      <c r="ET151" s="1564"/>
      <c r="EU151" s="1564"/>
      <c r="EV151" s="1564"/>
      <c r="EW151" s="1564"/>
      <c r="EX151" s="1564"/>
      <c r="EY151" s="1564"/>
      <c r="EZ151" s="1564"/>
      <c r="FA151" s="1564"/>
      <c r="FB151" s="1564"/>
      <c r="FC151" s="1564"/>
      <c r="FD151" s="1564"/>
      <c r="FE151" s="1564"/>
      <c r="FF151" s="1564"/>
      <c r="FG151" s="1564"/>
      <c r="FH151" s="1564"/>
      <c r="FI151" s="1564"/>
      <c r="FJ151" s="1564"/>
      <c r="FK151" s="1564"/>
      <c r="FL151" s="1564"/>
      <c r="FM151" s="1564"/>
      <c r="FN151" s="1564"/>
      <c r="FO151" s="1564"/>
      <c r="FP151" s="1564"/>
      <c r="FQ151" s="1564"/>
      <c r="FR151" s="1564"/>
      <c r="FS151" s="1564"/>
      <c r="FT151" s="1564"/>
      <c r="FU151" s="1564"/>
      <c r="FV151" s="1564"/>
      <c r="FW151" s="1564"/>
      <c r="FX151" s="1564"/>
      <c r="FY151" s="1564"/>
      <c r="FZ151" s="1564"/>
      <c r="GA151" s="1564"/>
      <c r="GB151" s="1564"/>
      <c r="GC151" s="1564"/>
      <c r="GD151" s="1564"/>
      <c r="GE151" s="1564"/>
      <c r="GF151" s="1564"/>
      <c r="GG151" s="1564"/>
      <c r="GH151" s="1564"/>
      <c r="GI151" s="1564"/>
      <c r="GJ151" s="1564"/>
      <c r="GK151" s="1564"/>
      <c r="GL151" s="1564"/>
      <c r="GM151" s="1564"/>
      <c r="GN151" s="1564"/>
      <c r="GO151" s="1564"/>
      <c r="GP151" s="1564"/>
      <c r="GQ151" s="1564"/>
      <c r="GR151" s="1564"/>
      <c r="GS151" s="1564"/>
      <c r="GT151" s="1564"/>
      <c r="GU151" s="1564"/>
      <c r="GV151" s="1564"/>
      <c r="GW151" s="1564"/>
      <c r="GX151" s="1564"/>
      <c r="GY151" s="1564"/>
      <c r="GZ151" s="1564"/>
      <c r="HA151" s="1564"/>
      <c r="HB151" s="1564"/>
      <c r="HC151" s="1564"/>
      <c r="HD151" s="1564"/>
      <c r="HE151" s="1564"/>
      <c r="HF151" s="1564"/>
      <c r="HG151" s="1564"/>
      <c r="HH151" s="1564"/>
      <c r="HI151" s="1564"/>
      <c r="HJ151" s="1564"/>
      <c r="HK151" s="1564"/>
      <c r="HL151" s="1564"/>
      <c r="HM151" s="1564"/>
      <c r="HN151" s="1564"/>
      <c r="HO151" s="1564"/>
      <c r="HP151" s="1564"/>
      <c r="HQ151" s="1564"/>
      <c r="HR151" s="1564"/>
      <c r="HS151" s="1564"/>
      <c r="HT151" s="1564"/>
      <c r="HU151" s="1564"/>
      <c r="HV151" s="1564"/>
      <c r="HW151" s="1564"/>
      <c r="HX151" s="1564"/>
      <c r="HY151" s="1564"/>
      <c r="HZ151" s="1564"/>
      <c r="IA151" s="1564"/>
      <c r="IB151" s="1564"/>
      <c r="IC151" s="1564"/>
      <c r="ID151" s="1564"/>
      <c r="IE151" s="1564"/>
      <c r="IF151" s="1564"/>
      <c r="IG151" s="1564"/>
      <c r="IH151" s="1564"/>
      <c r="II151" s="1564"/>
      <c r="IJ151" s="1564"/>
      <c r="IK151" s="1564"/>
      <c r="IL151" s="1564"/>
      <c r="IM151" s="1564"/>
      <c r="IN151" s="1564"/>
      <c r="IO151" s="1564"/>
      <c r="IP151" s="1564"/>
      <c r="IQ151" s="1564"/>
      <c r="IR151" s="1564"/>
      <c r="IS151" s="1564"/>
      <c r="IT151" s="1564"/>
      <c r="IU151" s="1564"/>
    </row>
    <row r="152" spans="1:255">
      <c r="A152" s="2175" t="s">
        <v>1404</v>
      </c>
      <c r="B152" s="1546"/>
      <c r="C152" s="1546"/>
      <c r="D152" s="1546"/>
      <c r="E152" s="1900"/>
      <c r="F152" s="1545"/>
      <c r="G152" s="1546"/>
      <c r="H152" s="1546"/>
      <c r="I152" s="1546"/>
      <c r="J152" s="1546"/>
      <c r="K152" s="1873"/>
      <c r="L152" s="1873"/>
      <c r="M152" s="1911" t="s">
        <v>1404</v>
      </c>
      <c r="N152" s="1545"/>
      <c r="O152" s="1873"/>
      <c r="P152" s="1873"/>
      <c r="Q152" s="1873"/>
      <c r="R152" s="1873">
        <f t="shared" si="2"/>
        <v>0</v>
      </c>
      <c r="S152" s="1911" t="s">
        <v>1404</v>
      </c>
      <c r="T152" s="1564"/>
      <c r="U152" s="1564"/>
      <c r="V152" s="1564"/>
      <c r="W152" s="1564"/>
      <c r="X152" s="1564"/>
      <c r="Y152" s="1564"/>
      <c r="Z152" s="1564"/>
      <c r="AA152" s="1564"/>
      <c r="AB152" s="1564"/>
      <c r="AC152" s="1564"/>
      <c r="AD152" s="1564"/>
      <c r="AE152" s="1564"/>
      <c r="AF152" s="1564"/>
      <c r="AG152" s="1564"/>
      <c r="AH152" s="1564"/>
      <c r="AI152" s="1564"/>
      <c r="AJ152" s="1564"/>
      <c r="AK152" s="1564"/>
      <c r="AL152" s="1564"/>
      <c r="AM152" s="1564"/>
      <c r="AN152" s="1564"/>
      <c r="AO152" s="1564"/>
      <c r="AP152" s="1564"/>
      <c r="AQ152" s="1564"/>
      <c r="AR152" s="1564"/>
      <c r="AS152" s="1564"/>
      <c r="AT152" s="1564"/>
      <c r="AU152" s="1564"/>
      <c r="AV152" s="1564"/>
      <c r="AW152" s="1564"/>
      <c r="AX152" s="1564"/>
      <c r="AY152" s="1564"/>
      <c r="AZ152" s="1564"/>
      <c r="BA152" s="1564"/>
      <c r="BB152" s="1564"/>
      <c r="BC152" s="1564"/>
      <c r="BD152" s="1564"/>
      <c r="BE152" s="1564"/>
      <c r="BF152" s="1564"/>
      <c r="BG152" s="1564"/>
      <c r="BH152" s="1564"/>
      <c r="BI152" s="1564"/>
      <c r="BJ152" s="1564"/>
      <c r="BK152" s="1564"/>
      <c r="BL152" s="1564"/>
      <c r="BM152" s="1564"/>
      <c r="BN152" s="1564"/>
      <c r="BO152" s="1564"/>
      <c r="BP152" s="1564"/>
      <c r="BQ152" s="1564"/>
      <c r="BR152" s="1564"/>
      <c r="BS152" s="1564"/>
      <c r="BT152" s="1564"/>
      <c r="BU152" s="1564"/>
      <c r="BV152" s="1564"/>
      <c r="BW152" s="1564"/>
      <c r="BX152" s="1564"/>
      <c r="BY152" s="1564"/>
      <c r="BZ152" s="1564"/>
      <c r="CA152" s="1564"/>
      <c r="CB152" s="1564"/>
      <c r="CC152" s="1564"/>
      <c r="CD152" s="1564"/>
      <c r="CE152" s="1564"/>
      <c r="CF152" s="1564"/>
      <c r="CG152" s="1564"/>
      <c r="CH152" s="1564"/>
      <c r="CI152" s="1564"/>
      <c r="CJ152" s="1564"/>
      <c r="CK152" s="1564"/>
      <c r="CL152" s="1564"/>
      <c r="CM152" s="1564"/>
      <c r="CN152" s="1564"/>
      <c r="CO152" s="1564"/>
      <c r="CP152" s="1564"/>
      <c r="CQ152" s="1564"/>
      <c r="CR152" s="1564"/>
      <c r="CS152" s="1564"/>
      <c r="CT152" s="1564"/>
      <c r="CU152" s="1564"/>
      <c r="CV152" s="1564"/>
      <c r="CW152" s="1564"/>
      <c r="CX152" s="1564"/>
      <c r="CY152" s="1564"/>
      <c r="CZ152" s="1564"/>
      <c r="DA152" s="1564"/>
      <c r="DB152" s="1564"/>
      <c r="DC152" s="1564"/>
      <c r="DD152" s="1564"/>
      <c r="DE152" s="1564"/>
      <c r="DF152" s="1564"/>
      <c r="DG152" s="1564"/>
      <c r="DH152" s="1564"/>
      <c r="DI152" s="1564"/>
      <c r="DJ152" s="1564"/>
      <c r="DK152" s="1564"/>
      <c r="DL152" s="1564"/>
      <c r="DM152" s="1564"/>
      <c r="DN152" s="1564"/>
      <c r="DO152" s="1564"/>
      <c r="DP152" s="1564"/>
      <c r="DQ152" s="1564"/>
      <c r="DR152" s="1564"/>
      <c r="DS152" s="1564"/>
      <c r="DT152" s="1564"/>
      <c r="DU152" s="1564"/>
      <c r="DV152" s="1564"/>
      <c r="DW152" s="1564"/>
      <c r="DX152" s="1564"/>
      <c r="DY152" s="1564"/>
      <c r="DZ152" s="1564"/>
      <c r="EA152" s="1564"/>
      <c r="EB152" s="1564"/>
      <c r="EC152" s="1564"/>
      <c r="ED152" s="1564"/>
      <c r="EE152" s="1564"/>
      <c r="EF152" s="1564"/>
      <c r="EG152" s="1564"/>
      <c r="EH152" s="1564"/>
      <c r="EI152" s="1564"/>
      <c r="EJ152" s="1564"/>
      <c r="EK152" s="1564"/>
      <c r="EL152" s="1564"/>
      <c r="EM152" s="1564"/>
      <c r="EN152" s="1564"/>
      <c r="EO152" s="1564"/>
      <c r="EP152" s="1564"/>
      <c r="EQ152" s="1564"/>
      <c r="ER152" s="1564"/>
      <c r="ES152" s="1564"/>
      <c r="ET152" s="1564"/>
      <c r="EU152" s="1564"/>
      <c r="EV152" s="1564"/>
      <c r="EW152" s="1564"/>
      <c r="EX152" s="1564"/>
      <c r="EY152" s="1564"/>
      <c r="EZ152" s="1564"/>
      <c r="FA152" s="1564"/>
      <c r="FB152" s="1564"/>
      <c r="FC152" s="1564"/>
      <c r="FD152" s="1564"/>
      <c r="FE152" s="1564"/>
      <c r="FF152" s="1564"/>
      <c r="FG152" s="1564"/>
      <c r="FH152" s="1564"/>
      <c r="FI152" s="1564"/>
      <c r="FJ152" s="1564"/>
      <c r="FK152" s="1564"/>
      <c r="FL152" s="1564"/>
      <c r="FM152" s="1564"/>
      <c r="FN152" s="1564"/>
      <c r="FO152" s="1564"/>
      <c r="FP152" s="1564"/>
      <c r="FQ152" s="1564"/>
      <c r="FR152" s="1564"/>
      <c r="FS152" s="1564"/>
      <c r="FT152" s="1564"/>
      <c r="FU152" s="1564"/>
      <c r="FV152" s="1564"/>
      <c r="FW152" s="1564"/>
      <c r="FX152" s="1564"/>
      <c r="FY152" s="1564"/>
      <c r="FZ152" s="1564"/>
      <c r="GA152" s="1564"/>
      <c r="GB152" s="1564"/>
      <c r="GC152" s="1564"/>
      <c r="GD152" s="1564"/>
      <c r="GE152" s="1564"/>
      <c r="GF152" s="1564"/>
      <c r="GG152" s="1564"/>
      <c r="GH152" s="1564"/>
      <c r="GI152" s="1564"/>
      <c r="GJ152" s="1564"/>
      <c r="GK152" s="1564"/>
      <c r="GL152" s="1564"/>
      <c r="GM152" s="1564"/>
      <c r="GN152" s="1564"/>
      <c r="GO152" s="1564"/>
      <c r="GP152" s="1564"/>
      <c r="GQ152" s="1564"/>
      <c r="GR152" s="1564"/>
      <c r="GS152" s="1564"/>
      <c r="GT152" s="1564"/>
      <c r="GU152" s="1564"/>
      <c r="GV152" s="1564"/>
      <c r="GW152" s="1564"/>
      <c r="GX152" s="1564"/>
      <c r="GY152" s="1564"/>
      <c r="GZ152" s="1564"/>
      <c r="HA152" s="1564"/>
      <c r="HB152" s="1564"/>
      <c r="HC152" s="1564"/>
      <c r="HD152" s="1564"/>
      <c r="HE152" s="1564"/>
      <c r="HF152" s="1564"/>
      <c r="HG152" s="1564"/>
      <c r="HH152" s="1564"/>
      <c r="HI152" s="1564"/>
      <c r="HJ152" s="1564"/>
      <c r="HK152" s="1564"/>
      <c r="HL152" s="1564"/>
      <c r="HM152" s="1564"/>
      <c r="HN152" s="1564"/>
      <c r="HO152" s="1564"/>
      <c r="HP152" s="1564"/>
      <c r="HQ152" s="1564"/>
      <c r="HR152" s="1564"/>
      <c r="HS152" s="1564"/>
      <c r="HT152" s="1564"/>
      <c r="HU152" s="1564"/>
      <c r="HV152" s="1564"/>
      <c r="HW152" s="1564"/>
      <c r="HX152" s="1564"/>
      <c r="HY152" s="1564"/>
      <c r="HZ152" s="1564"/>
      <c r="IA152" s="1564"/>
      <c r="IB152" s="1564"/>
      <c r="IC152" s="1564"/>
      <c r="ID152" s="1564"/>
      <c r="IE152" s="1564"/>
      <c r="IF152" s="1564"/>
      <c r="IG152" s="1564"/>
      <c r="IH152" s="1564"/>
      <c r="II152" s="1564"/>
      <c r="IJ152" s="1564"/>
      <c r="IK152" s="1564"/>
      <c r="IL152" s="1564"/>
      <c r="IM152" s="1564"/>
      <c r="IN152" s="1564"/>
      <c r="IO152" s="1564"/>
      <c r="IP152" s="1564"/>
      <c r="IQ152" s="1564"/>
      <c r="IR152" s="1564"/>
      <c r="IS152" s="1564"/>
      <c r="IT152" s="1564"/>
      <c r="IU152" s="1564"/>
    </row>
    <row r="153" spans="1:255">
      <c r="A153" s="2175" t="s">
        <v>1405</v>
      </c>
      <c r="B153" s="1546"/>
      <c r="C153" s="1546"/>
      <c r="D153" s="1546"/>
      <c r="E153" s="1900"/>
      <c r="F153" s="1545"/>
      <c r="G153" s="1546"/>
      <c r="H153" s="1546"/>
      <c r="I153" s="1546"/>
      <c r="J153" s="1546"/>
      <c r="K153" s="1873"/>
      <c r="L153" s="1873"/>
      <c r="M153" s="1911" t="s">
        <v>1405</v>
      </c>
      <c r="N153" s="1545"/>
      <c r="O153" s="1873"/>
      <c r="P153" s="1873"/>
      <c r="Q153" s="1873"/>
      <c r="R153" s="1873">
        <f t="shared" si="2"/>
        <v>0</v>
      </c>
      <c r="S153" s="1911" t="s">
        <v>1405</v>
      </c>
      <c r="T153" s="1564"/>
      <c r="U153" s="1564"/>
      <c r="V153" s="1564"/>
      <c r="W153" s="1564"/>
      <c r="X153" s="1564"/>
      <c r="Y153" s="1564"/>
      <c r="Z153" s="1564"/>
      <c r="AA153" s="1564"/>
      <c r="AB153" s="1564"/>
      <c r="AC153" s="1564"/>
      <c r="AD153" s="1564"/>
      <c r="AE153" s="1564"/>
      <c r="AF153" s="1564"/>
      <c r="AG153" s="1564"/>
      <c r="AH153" s="1564"/>
      <c r="AI153" s="1564"/>
      <c r="AJ153" s="1564"/>
      <c r="AK153" s="1564"/>
      <c r="AL153" s="1564"/>
      <c r="AM153" s="1564"/>
      <c r="AN153" s="1564"/>
      <c r="AO153" s="1564"/>
      <c r="AP153" s="1564"/>
      <c r="AQ153" s="1564"/>
      <c r="AR153" s="1564"/>
      <c r="AS153" s="1564"/>
      <c r="AT153" s="1564"/>
      <c r="AU153" s="1564"/>
      <c r="AV153" s="1564"/>
      <c r="AW153" s="1564"/>
      <c r="AX153" s="1564"/>
      <c r="AY153" s="1564"/>
      <c r="AZ153" s="1564"/>
      <c r="BA153" s="1564"/>
      <c r="BB153" s="1564"/>
      <c r="BC153" s="1564"/>
      <c r="BD153" s="1564"/>
      <c r="BE153" s="1564"/>
      <c r="BF153" s="1564"/>
      <c r="BG153" s="1564"/>
      <c r="BH153" s="1564"/>
      <c r="BI153" s="1564"/>
      <c r="BJ153" s="1564"/>
      <c r="BK153" s="1564"/>
      <c r="BL153" s="1564"/>
      <c r="BM153" s="1564"/>
      <c r="BN153" s="1564"/>
      <c r="BO153" s="1564"/>
      <c r="BP153" s="1564"/>
      <c r="BQ153" s="1564"/>
      <c r="BR153" s="1564"/>
      <c r="BS153" s="1564"/>
      <c r="BT153" s="1564"/>
      <c r="BU153" s="1564"/>
      <c r="BV153" s="1564"/>
      <c r="BW153" s="1564"/>
      <c r="BX153" s="1564"/>
      <c r="BY153" s="1564"/>
      <c r="BZ153" s="1564"/>
      <c r="CA153" s="1564"/>
      <c r="CB153" s="1564"/>
      <c r="CC153" s="1564"/>
      <c r="CD153" s="1564"/>
      <c r="CE153" s="1564"/>
      <c r="CF153" s="1564"/>
      <c r="CG153" s="1564"/>
      <c r="CH153" s="1564"/>
      <c r="CI153" s="1564"/>
      <c r="CJ153" s="1564"/>
      <c r="CK153" s="1564"/>
      <c r="CL153" s="1564"/>
      <c r="CM153" s="1564"/>
      <c r="CN153" s="1564"/>
      <c r="CO153" s="1564"/>
      <c r="CP153" s="1564"/>
      <c r="CQ153" s="1564"/>
      <c r="CR153" s="1564"/>
      <c r="CS153" s="1564"/>
      <c r="CT153" s="1564"/>
      <c r="CU153" s="1564"/>
      <c r="CV153" s="1564"/>
      <c r="CW153" s="1564"/>
      <c r="CX153" s="1564"/>
      <c r="CY153" s="1564"/>
      <c r="CZ153" s="1564"/>
      <c r="DA153" s="1564"/>
      <c r="DB153" s="1564"/>
      <c r="DC153" s="1564"/>
      <c r="DD153" s="1564"/>
      <c r="DE153" s="1564"/>
      <c r="DF153" s="1564"/>
      <c r="DG153" s="1564"/>
      <c r="DH153" s="1564"/>
      <c r="DI153" s="1564"/>
      <c r="DJ153" s="1564"/>
      <c r="DK153" s="1564"/>
      <c r="DL153" s="1564"/>
      <c r="DM153" s="1564"/>
      <c r="DN153" s="1564"/>
      <c r="DO153" s="1564"/>
      <c r="DP153" s="1564"/>
      <c r="DQ153" s="1564"/>
      <c r="DR153" s="1564"/>
      <c r="DS153" s="1564"/>
      <c r="DT153" s="1564"/>
      <c r="DU153" s="1564"/>
      <c r="DV153" s="1564"/>
      <c r="DW153" s="1564"/>
      <c r="DX153" s="1564"/>
      <c r="DY153" s="1564"/>
      <c r="DZ153" s="1564"/>
      <c r="EA153" s="1564"/>
      <c r="EB153" s="1564"/>
      <c r="EC153" s="1564"/>
      <c r="ED153" s="1564"/>
      <c r="EE153" s="1564"/>
      <c r="EF153" s="1564"/>
      <c r="EG153" s="1564"/>
      <c r="EH153" s="1564"/>
      <c r="EI153" s="1564"/>
      <c r="EJ153" s="1564"/>
      <c r="EK153" s="1564"/>
      <c r="EL153" s="1564"/>
      <c r="EM153" s="1564"/>
      <c r="EN153" s="1564"/>
      <c r="EO153" s="1564"/>
      <c r="EP153" s="1564"/>
      <c r="EQ153" s="1564"/>
      <c r="ER153" s="1564"/>
      <c r="ES153" s="1564"/>
      <c r="ET153" s="1564"/>
      <c r="EU153" s="1564"/>
      <c r="EV153" s="1564"/>
      <c r="EW153" s="1564"/>
      <c r="EX153" s="1564"/>
      <c r="EY153" s="1564"/>
      <c r="EZ153" s="1564"/>
      <c r="FA153" s="1564"/>
      <c r="FB153" s="1564"/>
      <c r="FC153" s="1564"/>
      <c r="FD153" s="1564"/>
      <c r="FE153" s="1564"/>
      <c r="FF153" s="1564"/>
      <c r="FG153" s="1564"/>
      <c r="FH153" s="1564"/>
      <c r="FI153" s="1564"/>
      <c r="FJ153" s="1564"/>
      <c r="FK153" s="1564"/>
      <c r="FL153" s="1564"/>
      <c r="FM153" s="1564"/>
      <c r="FN153" s="1564"/>
      <c r="FO153" s="1564"/>
      <c r="FP153" s="1564"/>
      <c r="FQ153" s="1564"/>
      <c r="FR153" s="1564"/>
      <c r="FS153" s="1564"/>
      <c r="FT153" s="1564"/>
      <c r="FU153" s="1564"/>
      <c r="FV153" s="1564"/>
      <c r="FW153" s="1564"/>
      <c r="FX153" s="1564"/>
      <c r="FY153" s="1564"/>
      <c r="FZ153" s="1564"/>
      <c r="GA153" s="1564"/>
      <c r="GB153" s="1564"/>
      <c r="GC153" s="1564"/>
      <c r="GD153" s="1564"/>
      <c r="GE153" s="1564"/>
      <c r="GF153" s="1564"/>
      <c r="GG153" s="1564"/>
      <c r="GH153" s="1564"/>
      <c r="GI153" s="1564"/>
      <c r="GJ153" s="1564"/>
      <c r="GK153" s="1564"/>
      <c r="GL153" s="1564"/>
      <c r="GM153" s="1564"/>
      <c r="GN153" s="1564"/>
      <c r="GO153" s="1564"/>
      <c r="GP153" s="1564"/>
      <c r="GQ153" s="1564"/>
      <c r="GR153" s="1564"/>
      <c r="GS153" s="1564"/>
      <c r="GT153" s="1564"/>
      <c r="GU153" s="1564"/>
      <c r="GV153" s="1564"/>
      <c r="GW153" s="1564"/>
      <c r="GX153" s="1564"/>
      <c r="GY153" s="1564"/>
      <c r="GZ153" s="1564"/>
      <c r="HA153" s="1564"/>
      <c r="HB153" s="1564"/>
      <c r="HC153" s="1564"/>
      <c r="HD153" s="1564"/>
      <c r="HE153" s="1564"/>
      <c r="HF153" s="1564"/>
      <c r="HG153" s="1564"/>
      <c r="HH153" s="1564"/>
      <c r="HI153" s="1564"/>
      <c r="HJ153" s="1564"/>
      <c r="HK153" s="1564"/>
      <c r="HL153" s="1564"/>
      <c r="HM153" s="1564"/>
      <c r="HN153" s="1564"/>
      <c r="HO153" s="1564"/>
      <c r="HP153" s="1564"/>
      <c r="HQ153" s="1564"/>
      <c r="HR153" s="1564"/>
      <c r="HS153" s="1564"/>
      <c r="HT153" s="1564"/>
      <c r="HU153" s="1564"/>
      <c r="HV153" s="1564"/>
      <c r="HW153" s="1564"/>
      <c r="HX153" s="1564"/>
      <c r="HY153" s="1564"/>
      <c r="HZ153" s="1564"/>
      <c r="IA153" s="1564"/>
      <c r="IB153" s="1564"/>
      <c r="IC153" s="1564"/>
      <c r="ID153" s="1564"/>
      <c r="IE153" s="1564"/>
      <c r="IF153" s="1564"/>
      <c r="IG153" s="1564"/>
      <c r="IH153" s="1564"/>
      <c r="II153" s="1564"/>
      <c r="IJ153" s="1564"/>
      <c r="IK153" s="1564"/>
      <c r="IL153" s="1564"/>
      <c r="IM153" s="1564"/>
      <c r="IN153" s="1564"/>
      <c r="IO153" s="1564"/>
      <c r="IP153" s="1564"/>
      <c r="IQ153" s="1564"/>
      <c r="IR153" s="1564"/>
      <c r="IS153" s="1564"/>
      <c r="IT153" s="1564"/>
      <c r="IU153" s="1564"/>
    </row>
    <row r="154" spans="1:255">
      <c r="A154" s="2175" t="s">
        <v>1406</v>
      </c>
      <c r="B154" s="1546"/>
      <c r="C154" s="1546"/>
      <c r="D154" s="1546"/>
      <c r="E154" s="1900"/>
      <c r="F154" s="1545"/>
      <c r="G154" s="1546"/>
      <c r="H154" s="1546"/>
      <c r="I154" s="1546"/>
      <c r="J154" s="1546"/>
      <c r="K154" s="1873"/>
      <c r="L154" s="1873"/>
      <c r="M154" s="1911" t="s">
        <v>1406</v>
      </c>
      <c r="N154" s="1545"/>
      <c r="O154" s="1873"/>
      <c r="P154" s="1873"/>
      <c r="Q154" s="1873"/>
      <c r="R154" s="1873">
        <f t="shared" si="2"/>
        <v>0</v>
      </c>
      <c r="S154" s="1911" t="s">
        <v>1406</v>
      </c>
      <c r="T154" s="1564"/>
      <c r="U154" s="1564"/>
      <c r="V154" s="1564"/>
      <c r="W154" s="1564"/>
      <c r="X154" s="1564"/>
      <c r="Y154" s="1564"/>
      <c r="Z154" s="1564"/>
      <c r="AA154" s="1564"/>
      <c r="AB154" s="1564"/>
      <c r="AC154" s="1564"/>
      <c r="AD154" s="1564"/>
      <c r="AE154" s="1564"/>
      <c r="AF154" s="1564"/>
      <c r="AG154" s="1564"/>
      <c r="AH154" s="1564"/>
      <c r="AI154" s="1564"/>
      <c r="AJ154" s="1564"/>
      <c r="AK154" s="1564"/>
      <c r="AL154" s="1564"/>
      <c r="AM154" s="1564"/>
      <c r="AN154" s="1564"/>
      <c r="AO154" s="1564"/>
      <c r="AP154" s="1564"/>
      <c r="AQ154" s="1564"/>
      <c r="AR154" s="1564"/>
      <c r="AS154" s="1564"/>
      <c r="AT154" s="1564"/>
      <c r="AU154" s="1564"/>
      <c r="AV154" s="1564"/>
      <c r="AW154" s="1564"/>
      <c r="AX154" s="1564"/>
      <c r="AY154" s="1564"/>
      <c r="AZ154" s="1564"/>
      <c r="BA154" s="1564"/>
      <c r="BB154" s="1564"/>
      <c r="BC154" s="1564"/>
      <c r="BD154" s="1564"/>
      <c r="BE154" s="1564"/>
      <c r="BF154" s="1564"/>
      <c r="BG154" s="1564"/>
      <c r="BH154" s="1564"/>
      <c r="BI154" s="1564"/>
      <c r="BJ154" s="1564"/>
      <c r="BK154" s="1564"/>
      <c r="BL154" s="1564"/>
      <c r="BM154" s="1564"/>
      <c r="BN154" s="1564"/>
      <c r="BO154" s="1564"/>
      <c r="BP154" s="1564"/>
      <c r="BQ154" s="1564"/>
      <c r="BR154" s="1564"/>
      <c r="BS154" s="1564"/>
      <c r="BT154" s="1564"/>
      <c r="BU154" s="1564"/>
      <c r="BV154" s="1564"/>
      <c r="BW154" s="1564"/>
      <c r="BX154" s="1564"/>
      <c r="BY154" s="1564"/>
      <c r="BZ154" s="1564"/>
      <c r="CA154" s="1564"/>
      <c r="CB154" s="1564"/>
      <c r="CC154" s="1564"/>
      <c r="CD154" s="1564"/>
      <c r="CE154" s="1564"/>
      <c r="CF154" s="1564"/>
      <c r="CG154" s="1564"/>
      <c r="CH154" s="1564"/>
      <c r="CI154" s="1564"/>
      <c r="CJ154" s="1564"/>
      <c r="CK154" s="1564"/>
      <c r="CL154" s="1564"/>
      <c r="CM154" s="1564"/>
      <c r="CN154" s="1564"/>
      <c r="CO154" s="1564"/>
      <c r="CP154" s="1564"/>
      <c r="CQ154" s="1564"/>
      <c r="CR154" s="1564"/>
      <c r="CS154" s="1564"/>
      <c r="CT154" s="1564"/>
      <c r="CU154" s="1564"/>
      <c r="CV154" s="1564"/>
      <c r="CW154" s="1564"/>
      <c r="CX154" s="1564"/>
      <c r="CY154" s="1564"/>
      <c r="CZ154" s="1564"/>
      <c r="DA154" s="1564"/>
      <c r="DB154" s="1564"/>
      <c r="DC154" s="1564"/>
      <c r="DD154" s="1564"/>
      <c r="DE154" s="1564"/>
      <c r="DF154" s="1564"/>
      <c r="DG154" s="1564"/>
      <c r="DH154" s="1564"/>
      <c r="DI154" s="1564"/>
      <c r="DJ154" s="1564"/>
      <c r="DK154" s="1564"/>
      <c r="DL154" s="1564"/>
      <c r="DM154" s="1564"/>
      <c r="DN154" s="1564"/>
      <c r="DO154" s="1564"/>
      <c r="DP154" s="1564"/>
      <c r="DQ154" s="1564"/>
      <c r="DR154" s="1564"/>
      <c r="DS154" s="1564"/>
      <c r="DT154" s="1564"/>
      <c r="DU154" s="1564"/>
      <c r="DV154" s="1564"/>
      <c r="DW154" s="1564"/>
      <c r="DX154" s="1564"/>
      <c r="DY154" s="1564"/>
      <c r="DZ154" s="1564"/>
      <c r="EA154" s="1564"/>
      <c r="EB154" s="1564"/>
      <c r="EC154" s="1564"/>
      <c r="ED154" s="1564"/>
      <c r="EE154" s="1564"/>
      <c r="EF154" s="1564"/>
      <c r="EG154" s="1564"/>
      <c r="EH154" s="1564"/>
      <c r="EI154" s="1564"/>
      <c r="EJ154" s="1564"/>
      <c r="EK154" s="1564"/>
      <c r="EL154" s="1564"/>
      <c r="EM154" s="1564"/>
      <c r="EN154" s="1564"/>
      <c r="EO154" s="1564"/>
      <c r="EP154" s="1564"/>
      <c r="EQ154" s="1564"/>
      <c r="ER154" s="1564"/>
      <c r="ES154" s="1564"/>
      <c r="ET154" s="1564"/>
      <c r="EU154" s="1564"/>
      <c r="EV154" s="1564"/>
      <c r="EW154" s="1564"/>
      <c r="EX154" s="1564"/>
      <c r="EY154" s="1564"/>
      <c r="EZ154" s="1564"/>
      <c r="FA154" s="1564"/>
      <c r="FB154" s="1564"/>
      <c r="FC154" s="1564"/>
      <c r="FD154" s="1564"/>
      <c r="FE154" s="1564"/>
      <c r="FF154" s="1564"/>
      <c r="FG154" s="1564"/>
      <c r="FH154" s="1564"/>
      <c r="FI154" s="1564"/>
      <c r="FJ154" s="1564"/>
      <c r="FK154" s="1564"/>
      <c r="FL154" s="1564"/>
      <c r="FM154" s="1564"/>
      <c r="FN154" s="1564"/>
      <c r="FO154" s="1564"/>
      <c r="FP154" s="1564"/>
      <c r="FQ154" s="1564"/>
      <c r="FR154" s="1564"/>
      <c r="FS154" s="1564"/>
      <c r="FT154" s="1564"/>
      <c r="FU154" s="1564"/>
      <c r="FV154" s="1564"/>
      <c r="FW154" s="1564"/>
      <c r="FX154" s="1564"/>
      <c r="FY154" s="1564"/>
      <c r="FZ154" s="1564"/>
      <c r="GA154" s="1564"/>
      <c r="GB154" s="1564"/>
      <c r="GC154" s="1564"/>
      <c r="GD154" s="1564"/>
      <c r="GE154" s="1564"/>
      <c r="GF154" s="1564"/>
      <c r="GG154" s="1564"/>
      <c r="GH154" s="1564"/>
      <c r="GI154" s="1564"/>
      <c r="GJ154" s="1564"/>
      <c r="GK154" s="1564"/>
      <c r="GL154" s="1564"/>
      <c r="GM154" s="1564"/>
      <c r="GN154" s="1564"/>
      <c r="GO154" s="1564"/>
      <c r="GP154" s="1564"/>
      <c r="GQ154" s="1564"/>
      <c r="GR154" s="1564"/>
      <c r="GS154" s="1564"/>
      <c r="GT154" s="1564"/>
      <c r="GU154" s="1564"/>
      <c r="GV154" s="1564"/>
      <c r="GW154" s="1564"/>
      <c r="GX154" s="1564"/>
      <c r="GY154" s="1564"/>
      <c r="GZ154" s="1564"/>
      <c r="HA154" s="1564"/>
      <c r="HB154" s="1564"/>
      <c r="HC154" s="1564"/>
      <c r="HD154" s="1564"/>
      <c r="HE154" s="1564"/>
      <c r="HF154" s="1564"/>
      <c r="HG154" s="1564"/>
      <c r="HH154" s="1564"/>
      <c r="HI154" s="1564"/>
      <c r="HJ154" s="1564"/>
      <c r="HK154" s="1564"/>
      <c r="HL154" s="1564"/>
      <c r="HM154" s="1564"/>
      <c r="HN154" s="1564"/>
      <c r="HO154" s="1564"/>
      <c r="HP154" s="1564"/>
      <c r="HQ154" s="1564"/>
      <c r="HR154" s="1564"/>
      <c r="HS154" s="1564"/>
      <c r="HT154" s="1564"/>
      <c r="HU154" s="1564"/>
      <c r="HV154" s="1564"/>
      <c r="HW154" s="1564"/>
      <c r="HX154" s="1564"/>
      <c r="HY154" s="1564"/>
      <c r="HZ154" s="1564"/>
      <c r="IA154" s="1564"/>
      <c r="IB154" s="1564"/>
      <c r="IC154" s="1564"/>
      <c r="ID154" s="1564"/>
      <c r="IE154" s="1564"/>
      <c r="IF154" s="1564"/>
      <c r="IG154" s="1564"/>
      <c r="IH154" s="1564"/>
      <c r="II154" s="1564"/>
      <c r="IJ154" s="1564"/>
      <c r="IK154" s="1564"/>
      <c r="IL154" s="1564"/>
      <c r="IM154" s="1564"/>
      <c r="IN154" s="1564"/>
      <c r="IO154" s="1564"/>
      <c r="IP154" s="1564"/>
      <c r="IQ154" s="1564"/>
      <c r="IR154" s="1564"/>
      <c r="IS154" s="1564"/>
      <c r="IT154" s="1564"/>
      <c r="IU154" s="1564"/>
    </row>
    <row r="155" spans="1:255">
      <c r="A155" s="2175" t="s">
        <v>1407</v>
      </c>
      <c r="B155" s="1546"/>
      <c r="C155" s="1546"/>
      <c r="D155" s="1546"/>
      <c r="E155" s="1900"/>
      <c r="F155" s="1545"/>
      <c r="G155" s="1546"/>
      <c r="H155" s="1546"/>
      <c r="I155" s="1546"/>
      <c r="J155" s="1546"/>
      <c r="K155" s="1873"/>
      <c r="L155" s="1873"/>
      <c r="M155" s="1911" t="s">
        <v>1407</v>
      </c>
      <c r="N155" s="1545"/>
      <c r="O155" s="1873"/>
      <c r="P155" s="1873"/>
      <c r="Q155" s="1873"/>
      <c r="R155" s="1873">
        <f t="shared" si="2"/>
        <v>0</v>
      </c>
      <c r="S155" s="1911" t="s">
        <v>1407</v>
      </c>
      <c r="T155" s="1564"/>
      <c r="U155" s="1564"/>
      <c r="V155" s="1564"/>
      <c r="W155" s="1564"/>
      <c r="X155" s="1564"/>
      <c r="Y155" s="1564"/>
      <c r="Z155" s="1564"/>
      <c r="AA155" s="1564"/>
      <c r="AB155" s="1564"/>
      <c r="AC155" s="1564"/>
      <c r="AD155" s="1564"/>
      <c r="AE155" s="1564"/>
      <c r="AF155" s="1564"/>
      <c r="AG155" s="1564"/>
      <c r="AH155" s="1564"/>
      <c r="AI155" s="1564"/>
      <c r="AJ155" s="1564"/>
      <c r="AK155" s="1564"/>
      <c r="AL155" s="1564"/>
      <c r="AM155" s="1564"/>
      <c r="AN155" s="1564"/>
      <c r="AO155" s="1564"/>
      <c r="AP155" s="1564"/>
      <c r="AQ155" s="1564"/>
      <c r="AR155" s="1564"/>
      <c r="AS155" s="1564"/>
      <c r="AT155" s="1564"/>
      <c r="AU155" s="1564"/>
      <c r="AV155" s="1564"/>
      <c r="AW155" s="1564"/>
      <c r="AX155" s="1564"/>
      <c r="AY155" s="1564"/>
      <c r="AZ155" s="1564"/>
      <c r="BA155" s="1564"/>
      <c r="BB155" s="1564"/>
      <c r="BC155" s="1564"/>
      <c r="BD155" s="1564"/>
      <c r="BE155" s="1564"/>
      <c r="BF155" s="1564"/>
      <c r="BG155" s="1564"/>
      <c r="BH155" s="1564"/>
      <c r="BI155" s="1564"/>
      <c r="BJ155" s="1564"/>
      <c r="BK155" s="1564"/>
      <c r="BL155" s="1564"/>
      <c r="BM155" s="1564"/>
      <c r="BN155" s="1564"/>
      <c r="BO155" s="1564"/>
      <c r="BP155" s="1564"/>
      <c r="BQ155" s="1564"/>
      <c r="BR155" s="1564"/>
      <c r="BS155" s="1564"/>
      <c r="BT155" s="1564"/>
      <c r="BU155" s="1564"/>
      <c r="BV155" s="1564"/>
      <c r="BW155" s="1564"/>
      <c r="BX155" s="1564"/>
      <c r="BY155" s="1564"/>
      <c r="BZ155" s="1564"/>
      <c r="CA155" s="1564"/>
      <c r="CB155" s="1564"/>
      <c r="CC155" s="1564"/>
      <c r="CD155" s="1564"/>
      <c r="CE155" s="1564"/>
      <c r="CF155" s="1564"/>
      <c r="CG155" s="1564"/>
      <c r="CH155" s="1564"/>
      <c r="CI155" s="1564"/>
      <c r="CJ155" s="1564"/>
      <c r="CK155" s="1564"/>
      <c r="CL155" s="1564"/>
      <c r="CM155" s="1564"/>
      <c r="CN155" s="1564"/>
      <c r="CO155" s="1564"/>
      <c r="CP155" s="1564"/>
      <c r="CQ155" s="1564"/>
      <c r="CR155" s="1564"/>
      <c r="CS155" s="1564"/>
      <c r="CT155" s="1564"/>
      <c r="CU155" s="1564"/>
      <c r="CV155" s="1564"/>
      <c r="CW155" s="1564"/>
      <c r="CX155" s="1564"/>
      <c r="CY155" s="1564"/>
      <c r="CZ155" s="1564"/>
      <c r="DA155" s="1564"/>
      <c r="DB155" s="1564"/>
      <c r="DC155" s="1564"/>
      <c r="DD155" s="1564"/>
      <c r="DE155" s="1564"/>
      <c r="DF155" s="1564"/>
      <c r="DG155" s="1564"/>
      <c r="DH155" s="1564"/>
      <c r="DI155" s="1564"/>
      <c r="DJ155" s="1564"/>
      <c r="DK155" s="1564"/>
      <c r="DL155" s="1564"/>
      <c r="DM155" s="1564"/>
      <c r="DN155" s="1564"/>
      <c r="DO155" s="1564"/>
      <c r="DP155" s="1564"/>
      <c r="DQ155" s="1564"/>
      <c r="DR155" s="1564"/>
      <c r="DS155" s="1564"/>
      <c r="DT155" s="1564"/>
      <c r="DU155" s="1564"/>
      <c r="DV155" s="1564"/>
      <c r="DW155" s="1564"/>
      <c r="DX155" s="1564"/>
      <c r="DY155" s="1564"/>
      <c r="DZ155" s="1564"/>
      <c r="EA155" s="1564"/>
      <c r="EB155" s="1564"/>
      <c r="EC155" s="1564"/>
      <c r="ED155" s="1564"/>
      <c r="EE155" s="1564"/>
      <c r="EF155" s="1564"/>
      <c r="EG155" s="1564"/>
      <c r="EH155" s="1564"/>
      <c r="EI155" s="1564"/>
      <c r="EJ155" s="1564"/>
      <c r="EK155" s="1564"/>
      <c r="EL155" s="1564"/>
      <c r="EM155" s="1564"/>
      <c r="EN155" s="1564"/>
      <c r="EO155" s="1564"/>
      <c r="EP155" s="1564"/>
      <c r="EQ155" s="1564"/>
      <c r="ER155" s="1564"/>
      <c r="ES155" s="1564"/>
      <c r="ET155" s="1564"/>
      <c r="EU155" s="1564"/>
      <c r="EV155" s="1564"/>
      <c r="EW155" s="1564"/>
      <c r="EX155" s="1564"/>
      <c r="EY155" s="1564"/>
      <c r="EZ155" s="1564"/>
      <c r="FA155" s="1564"/>
      <c r="FB155" s="1564"/>
      <c r="FC155" s="1564"/>
      <c r="FD155" s="1564"/>
      <c r="FE155" s="1564"/>
      <c r="FF155" s="1564"/>
      <c r="FG155" s="1564"/>
      <c r="FH155" s="1564"/>
      <c r="FI155" s="1564"/>
      <c r="FJ155" s="1564"/>
      <c r="FK155" s="1564"/>
      <c r="FL155" s="1564"/>
      <c r="FM155" s="1564"/>
      <c r="FN155" s="1564"/>
      <c r="FO155" s="1564"/>
      <c r="FP155" s="1564"/>
      <c r="FQ155" s="1564"/>
      <c r="FR155" s="1564"/>
      <c r="FS155" s="1564"/>
      <c r="FT155" s="1564"/>
      <c r="FU155" s="1564"/>
      <c r="FV155" s="1564"/>
      <c r="FW155" s="1564"/>
      <c r="FX155" s="1564"/>
      <c r="FY155" s="1564"/>
      <c r="FZ155" s="1564"/>
      <c r="GA155" s="1564"/>
      <c r="GB155" s="1564"/>
      <c r="GC155" s="1564"/>
      <c r="GD155" s="1564"/>
      <c r="GE155" s="1564"/>
      <c r="GF155" s="1564"/>
      <c r="GG155" s="1564"/>
      <c r="GH155" s="1564"/>
      <c r="GI155" s="1564"/>
      <c r="GJ155" s="1564"/>
      <c r="GK155" s="1564"/>
      <c r="GL155" s="1564"/>
      <c r="GM155" s="1564"/>
      <c r="GN155" s="1564"/>
      <c r="GO155" s="1564"/>
      <c r="GP155" s="1564"/>
      <c r="GQ155" s="1564"/>
      <c r="GR155" s="1564"/>
      <c r="GS155" s="1564"/>
      <c r="GT155" s="1564"/>
      <c r="GU155" s="1564"/>
      <c r="GV155" s="1564"/>
      <c r="GW155" s="1564"/>
      <c r="GX155" s="1564"/>
      <c r="GY155" s="1564"/>
      <c r="GZ155" s="1564"/>
      <c r="HA155" s="1564"/>
      <c r="HB155" s="1564"/>
      <c r="HC155" s="1564"/>
      <c r="HD155" s="1564"/>
      <c r="HE155" s="1564"/>
      <c r="HF155" s="1564"/>
      <c r="HG155" s="1564"/>
      <c r="HH155" s="1564"/>
      <c r="HI155" s="1564"/>
      <c r="HJ155" s="1564"/>
      <c r="HK155" s="1564"/>
      <c r="HL155" s="1564"/>
      <c r="HM155" s="1564"/>
      <c r="HN155" s="1564"/>
      <c r="HO155" s="1564"/>
      <c r="HP155" s="1564"/>
      <c r="HQ155" s="1564"/>
      <c r="HR155" s="1564"/>
      <c r="HS155" s="1564"/>
      <c r="HT155" s="1564"/>
      <c r="HU155" s="1564"/>
      <c r="HV155" s="1564"/>
      <c r="HW155" s="1564"/>
      <c r="HX155" s="1564"/>
      <c r="HY155" s="1564"/>
      <c r="HZ155" s="1564"/>
      <c r="IA155" s="1564"/>
      <c r="IB155" s="1564"/>
      <c r="IC155" s="1564"/>
      <c r="ID155" s="1564"/>
      <c r="IE155" s="1564"/>
      <c r="IF155" s="1564"/>
      <c r="IG155" s="1564"/>
      <c r="IH155" s="1564"/>
      <c r="II155" s="1564"/>
      <c r="IJ155" s="1564"/>
      <c r="IK155" s="1564"/>
      <c r="IL155" s="1564"/>
      <c r="IM155" s="1564"/>
      <c r="IN155" s="1564"/>
      <c r="IO155" s="1564"/>
      <c r="IP155" s="1564"/>
      <c r="IQ155" s="1564"/>
      <c r="IR155" s="1564"/>
      <c r="IS155" s="1564"/>
      <c r="IT155" s="1564"/>
      <c r="IU155" s="1564"/>
    </row>
    <row r="156" spans="1:255">
      <c r="A156" s="2175" t="s">
        <v>1408</v>
      </c>
      <c r="B156" s="1546"/>
      <c r="C156" s="1546"/>
      <c r="D156" s="1546"/>
      <c r="E156" s="1900"/>
      <c r="F156" s="1545"/>
      <c r="G156" s="1546"/>
      <c r="H156" s="1546"/>
      <c r="I156" s="1546"/>
      <c r="J156" s="1546"/>
      <c r="K156" s="1873"/>
      <c r="L156" s="1873"/>
      <c r="M156" s="1911" t="s">
        <v>1408</v>
      </c>
      <c r="N156" s="1545"/>
      <c r="O156" s="1873"/>
      <c r="P156" s="1873"/>
      <c r="Q156" s="1873"/>
      <c r="R156" s="1873">
        <f t="shared" si="2"/>
        <v>0</v>
      </c>
      <c r="S156" s="1911" t="s">
        <v>1408</v>
      </c>
      <c r="T156" s="1564"/>
      <c r="U156" s="1564"/>
      <c r="V156" s="1564"/>
      <c r="W156" s="1564"/>
      <c r="X156" s="1564"/>
      <c r="Y156" s="1564"/>
      <c r="Z156" s="1564"/>
      <c r="AA156" s="1564"/>
      <c r="AB156" s="1564"/>
      <c r="AC156" s="1564"/>
      <c r="AD156" s="1564"/>
      <c r="AE156" s="1564"/>
      <c r="AF156" s="1564"/>
      <c r="AG156" s="1564"/>
      <c r="AH156" s="1564"/>
      <c r="AI156" s="1564"/>
      <c r="AJ156" s="1564"/>
      <c r="AK156" s="1564"/>
      <c r="AL156" s="1564"/>
      <c r="AM156" s="1564"/>
      <c r="AN156" s="1564"/>
      <c r="AO156" s="1564"/>
      <c r="AP156" s="1564"/>
      <c r="AQ156" s="1564"/>
      <c r="AR156" s="1564"/>
      <c r="AS156" s="1564"/>
      <c r="AT156" s="1564"/>
      <c r="AU156" s="1564"/>
      <c r="AV156" s="1564"/>
      <c r="AW156" s="1564"/>
      <c r="AX156" s="1564"/>
      <c r="AY156" s="1564"/>
      <c r="AZ156" s="1564"/>
      <c r="BA156" s="1564"/>
      <c r="BB156" s="1564"/>
      <c r="BC156" s="1564"/>
      <c r="BD156" s="1564"/>
      <c r="BE156" s="1564"/>
      <c r="BF156" s="1564"/>
      <c r="BG156" s="1564"/>
      <c r="BH156" s="1564"/>
      <c r="BI156" s="1564"/>
      <c r="BJ156" s="1564"/>
      <c r="BK156" s="1564"/>
      <c r="BL156" s="1564"/>
      <c r="BM156" s="1564"/>
      <c r="BN156" s="1564"/>
      <c r="BO156" s="1564"/>
      <c r="BP156" s="1564"/>
      <c r="BQ156" s="1564"/>
      <c r="BR156" s="1564"/>
      <c r="BS156" s="1564"/>
      <c r="BT156" s="1564"/>
      <c r="BU156" s="1564"/>
      <c r="BV156" s="1564"/>
      <c r="BW156" s="1564"/>
      <c r="BX156" s="1564"/>
      <c r="BY156" s="1564"/>
      <c r="BZ156" s="1564"/>
      <c r="CA156" s="1564"/>
      <c r="CB156" s="1564"/>
      <c r="CC156" s="1564"/>
      <c r="CD156" s="1564"/>
      <c r="CE156" s="1564"/>
      <c r="CF156" s="1564"/>
      <c r="CG156" s="1564"/>
      <c r="CH156" s="1564"/>
      <c r="CI156" s="1564"/>
      <c r="CJ156" s="1564"/>
      <c r="CK156" s="1564"/>
      <c r="CL156" s="1564"/>
      <c r="CM156" s="1564"/>
      <c r="CN156" s="1564"/>
      <c r="CO156" s="1564"/>
      <c r="CP156" s="1564"/>
      <c r="CQ156" s="1564"/>
      <c r="CR156" s="1564"/>
      <c r="CS156" s="1564"/>
      <c r="CT156" s="1564"/>
      <c r="CU156" s="1564"/>
      <c r="CV156" s="1564"/>
      <c r="CW156" s="1564"/>
      <c r="CX156" s="1564"/>
      <c r="CY156" s="1564"/>
      <c r="CZ156" s="1564"/>
      <c r="DA156" s="1564"/>
      <c r="DB156" s="1564"/>
      <c r="DC156" s="1564"/>
      <c r="DD156" s="1564"/>
      <c r="DE156" s="1564"/>
      <c r="DF156" s="1564"/>
      <c r="DG156" s="1564"/>
      <c r="DH156" s="1564"/>
      <c r="DI156" s="1564"/>
      <c r="DJ156" s="1564"/>
      <c r="DK156" s="1564"/>
      <c r="DL156" s="1564"/>
      <c r="DM156" s="1564"/>
      <c r="DN156" s="1564"/>
      <c r="DO156" s="1564"/>
      <c r="DP156" s="1564"/>
      <c r="DQ156" s="1564"/>
      <c r="DR156" s="1564"/>
      <c r="DS156" s="1564"/>
      <c r="DT156" s="1564"/>
      <c r="DU156" s="1564"/>
      <c r="DV156" s="1564"/>
      <c r="DW156" s="1564"/>
      <c r="DX156" s="1564"/>
      <c r="DY156" s="1564"/>
      <c r="DZ156" s="1564"/>
      <c r="EA156" s="1564"/>
      <c r="EB156" s="1564"/>
      <c r="EC156" s="1564"/>
      <c r="ED156" s="1564"/>
      <c r="EE156" s="1564"/>
      <c r="EF156" s="1564"/>
      <c r="EG156" s="1564"/>
      <c r="EH156" s="1564"/>
      <c r="EI156" s="1564"/>
      <c r="EJ156" s="1564"/>
      <c r="EK156" s="1564"/>
      <c r="EL156" s="1564"/>
      <c r="EM156" s="1564"/>
      <c r="EN156" s="1564"/>
      <c r="EO156" s="1564"/>
      <c r="EP156" s="1564"/>
      <c r="EQ156" s="1564"/>
      <c r="ER156" s="1564"/>
      <c r="ES156" s="1564"/>
      <c r="ET156" s="1564"/>
      <c r="EU156" s="1564"/>
      <c r="EV156" s="1564"/>
      <c r="EW156" s="1564"/>
      <c r="EX156" s="1564"/>
      <c r="EY156" s="1564"/>
      <c r="EZ156" s="1564"/>
      <c r="FA156" s="1564"/>
      <c r="FB156" s="1564"/>
      <c r="FC156" s="1564"/>
      <c r="FD156" s="1564"/>
      <c r="FE156" s="1564"/>
      <c r="FF156" s="1564"/>
      <c r="FG156" s="1564"/>
      <c r="FH156" s="1564"/>
      <c r="FI156" s="1564"/>
      <c r="FJ156" s="1564"/>
      <c r="FK156" s="1564"/>
      <c r="FL156" s="1564"/>
      <c r="FM156" s="1564"/>
      <c r="FN156" s="1564"/>
      <c r="FO156" s="1564"/>
      <c r="FP156" s="1564"/>
      <c r="FQ156" s="1564"/>
      <c r="FR156" s="1564"/>
      <c r="FS156" s="1564"/>
      <c r="FT156" s="1564"/>
      <c r="FU156" s="1564"/>
      <c r="FV156" s="1564"/>
      <c r="FW156" s="1564"/>
      <c r="FX156" s="1564"/>
      <c r="FY156" s="1564"/>
      <c r="FZ156" s="1564"/>
      <c r="GA156" s="1564"/>
      <c r="GB156" s="1564"/>
      <c r="GC156" s="1564"/>
      <c r="GD156" s="1564"/>
      <c r="GE156" s="1564"/>
      <c r="GF156" s="1564"/>
      <c r="GG156" s="1564"/>
      <c r="GH156" s="1564"/>
      <c r="GI156" s="1564"/>
      <c r="GJ156" s="1564"/>
      <c r="GK156" s="1564"/>
      <c r="GL156" s="1564"/>
      <c r="GM156" s="1564"/>
      <c r="GN156" s="1564"/>
      <c r="GO156" s="1564"/>
      <c r="GP156" s="1564"/>
      <c r="GQ156" s="1564"/>
      <c r="GR156" s="1564"/>
      <c r="GS156" s="1564"/>
      <c r="GT156" s="1564"/>
      <c r="GU156" s="1564"/>
      <c r="GV156" s="1564"/>
      <c r="GW156" s="1564"/>
      <c r="GX156" s="1564"/>
      <c r="GY156" s="1564"/>
      <c r="GZ156" s="1564"/>
      <c r="HA156" s="1564"/>
      <c r="HB156" s="1564"/>
      <c r="HC156" s="1564"/>
      <c r="HD156" s="1564"/>
      <c r="HE156" s="1564"/>
      <c r="HF156" s="1564"/>
      <c r="HG156" s="1564"/>
      <c r="HH156" s="1564"/>
      <c r="HI156" s="1564"/>
      <c r="HJ156" s="1564"/>
      <c r="HK156" s="1564"/>
      <c r="HL156" s="1564"/>
      <c r="HM156" s="1564"/>
      <c r="HN156" s="1564"/>
      <c r="HO156" s="1564"/>
      <c r="HP156" s="1564"/>
      <c r="HQ156" s="1564"/>
      <c r="HR156" s="1564"/>
      <c r="HS156" s="1564"/>
      <c r="HT156" s="1564"/>
      <c r="HU156" s="1564"/>
      <c r="HV156" s="1564"/>
      <c r="HW156" s="1564"/>
      <c r="HX156" s="1564"/>
      <c r="HY156" s="1564"/>
      <c r="HZ156" s="1564"/>
      <c r="IA156" s="1564"/>
      <c r="IB156" s="1564"/>
      <c r="IC156" s="1564"/>
      <c r="ID156" s="1564"/>
      <c r="IE156" s="1564"/>
      <c r="IF156" s="1564"/>
      <c r="IG156" s="1564"/>
      <c r="IH156" s="1564"/>
      <c r="II156" s="1564"/>
      <c r="IJ156" s="1564"/>
      <c r="IK156" s="1564"/>
      <c r="IL156" s="1564"/>
      <c r="IM156" s="1564"/>
      <c r="IN156" s="1564"/>
      <c r="IO156" s="1564"/>
      <c r="IP156" s="1564"/>
      <c r="IQ156" s="1564"/>
      <c r="IR156" s="1564"/>
      <c r="IS156" s="1564"/>
      <c r="IT156" s="1564"/>
      <c r="IU156" s="1564"/>
    </row>
    <row r="157" spans="1:255">
      <c r="A157" s="2175" t="s">
        <v>1409</v>
      </c>
      <c r="B157" s="1546"/>
      <c r="C157" s="1546"/>
      <c r="D157" s="1546"/>
      <c r="E157" s="1900"/>
      <c r="F157" s="1545"/>
      <c r="G157" s="1546"/>
      <c r="H157" s="1546"/>
      <c r="I157" s="1546"/>
      <c r="J157" s="1546"/>
      <c r="K157" s="1873"/>
      <c r="L157" s="1873"/>
      <c r="M157" s="1911" t="s">
        <v>1409</v>
      </c>
      <c r="N157" s="1545"/>
      <c r="O157" s="1873"/>
      <c r="P157" s="1873"/>
      <c r="Q157" s="1873"/>
      <c r="R157" s="1873">
        <f t="shared" si="2"/>
        <v>0</v>
      </c>
      <c r="S157" s="1911" t="s">
        <v>1409</v>
      </c>
      <c r="T157" s="1564"/>
      <c r="U157" s="1564"/>
      <c r="V157" s="1564"/>
      <c r="W157" s="1564"/>
      <c r="X157" s="1564"/>
      <c r="Y157" s="1564"/>
      <c r="Z157" s="1564"/>
      <c r="AA157" s="1564"/>
      <c r="AB157" s="1564"/>
      <c r="AC157" s="1564"/>
      <c r="AD157" s="1564"/>
      <c r="AE157" s="1564"/>
      <c r="AF157" s="1564"/>
      <c r="AG157" s="1564"/>
      <c r="AH157" s="1564"/>
      <c r="AI157" s="1564"/>
      <c r="AJ157" s="1564"/>
      <c r="AK157" s="1564"/>
      <c r="AL157" s="1564"/>
      <c r="AM157" s="1564"/>
      <c r="AN157" s="1564"/>
      <c r="AO157" s="1564"/>
      <c r="AP157" s="1564"/>
      <c r="AQ157" s="1564"/>
      <c r="AR157" s="1564"/>
      <c r="AS157" s="1564"/>
      <c r="AT157" s="1564"/>
      <c r="AU157" s="1564"/>
      <c r="AV157" s="1564"/>
      <c r="AW157" s="1564"/>
      <c r="AX157" s="1564"/>
      <c r="AY157" s="1564"/>
      <c r="AZ157" s="1564"/>
      <c r="BA157" s="1564"/>
      <c r="BB157" s="1564"/>
      <c r="BC157" s="1564"/>
      <c r="BD157" s="1564"/>
      <c r="BE157" s="1564"/>
      <c r="BF157" s="1564"/>
      <c r="BG157" s="1564"/>
      <c r="BH157" s="1564"/>
      <c r="BI157" s="1564"/>
      <c r="BJ157" s="1564"/>
      <c r="BK157" s="1564"/>
      <c r="BL157" s="1564"/>
      <c r="BM157" s="1564"/>
      <c r="BN157" s="1564"/>
      <c r="BO157" s="1564"/>
      <c r="BP157" s="1564"/>
      <c r="BQ157" s="1564"/>
      <c r="BR157" s="1564"/>
      <c r="BS157" s="1564"/>
      <c r="BT157" s="1564"/>
      <c r="BU157" s="1564"/>
      <c r="BV157" s="1564"/>
      <c r="BW157" s="1564"/>
      <c r="BX157" s="1564"/>
      <c r="BY157" s="1564"/>
      <c r="BZ157" s="1564"/>
      <c r="CA157" s="1564"/>
      <c r="CB157" s="1564"/>
      <c r="CC157" s="1564"/>
      <c r="CD157" s="1564"/>
      <c r="CE157" s="1564"/>
      <c r="CF157" s="1564"/>
      <c r="CG157" s="1564"/>
      <c r="CH157" s="1564"/>
      <c r="CI157" s="1564"/>
      <c r="CJ157" s="1564"/>
      <c r="CK157" s="1564"/>
      <c r="CL157" s="1564"/>
      <c r="CM157" s="1564"/>
      <c r="CN157" s="1564"/>
      <c r="CO157" s="1564"/>
      <c r="CP157" s="1564"/>
      <c r="CQ157" s="1564"/>
      <c r="CR157" s="1564"/>
      <c r="CS157" s="1564"/>
      <c r="CT157" s="1564"/>
      <c r="CU157" s="1564"/>
      <c r="CV157" s="1564"/>
      <c r="CW157" s="1564"/>
      <c r="CX157" s="1564"/>
      <c r="CY157" s="1564"/>
      <c r="CZ157" s="1564"/>
      <c r="DA157" s="1564"/>
      <c r="DB157" s="1564"/>
      <c r="DC157" s="1564"/>
      <c r="DD157" s="1564"/>
      <c r="DE157" s="1564"/>
      <c r="DF157" s="1564"/>
      <c r="DG157" s="1564"/>
      <c r="DH157" s="1564"/>
      <c r="DI157" s="1564"/>
      <c r="DJ157" s="1564"/>
      <c r="DK157" s="1564"/>
      <c r="DL157" s="1564"/>
      <c r="DM157" s="1564"/>
      <c r="DN157" s="1564"/>
      <c r="DO157" s="1564"/>
      <c r="DP157" s="1564"/>
      <c r="DQ157" s="1564"/>
      <c r="DR157" s="1564"/>
      <c r="DS157" s="1564"/>
      <c r="DT157" s="1564"/>
      <c r="DU157" s="1564"/>
      <c r="DV157" s="1564"/>
      <c r="DW157" s="1564"/>
      <c r="DX157" s="1564"/>
      <c r="DY157" s="1564"/>
      <c r="DZ157" s="1564"/>
      <c r="EA157" s="1564"/>
      <c r="EB157" s="1564"/>
      <c r="EC157" s="1564"/>
      <c r="ED157" s="1564"/>
      <c r="EE157" s="1564"/>
      <c r="EF157" s="1564"/>
      <c r="EG157" s="1564"/>
      <c r="EH157" s="1564"/>
      <c r="EI157" s="1564"/>
      <c r="EJ157" s="1564"/>
      <c r="EK157" s="1564"/>
      <c r="EL157" s="1564"/>
      <c r="EM157" s="1564"/>
      <c r="EN157" s="1564"/>
      <c r="EO157" s="1564"/>
      <c r="EP157" s="1564"/>
      <c r="EQ157" s="1564"/>
      <c r="ER157" s="1564"/>
      <c r="ES157" s="1564"/>
      <c r="ET157" s="1564"/>
      <c r="EU157" s="1564"/>
      <c r="EV157" s="1564"/>
      <c r="EW157" s="1564"/>
      <c r="EX157" s="1564"/>
      <c r="EY157" s="1564"/>
      <c r="EZ157" s="1564"/>
      <c r="FA157" s="1564"/>
      <c r="FB157" s="1564"/>
      <c r="FC157" s="1564"/>
      <c r="FD157" s="1564"/>
      <c r="FE157" s="1564"/>
      <c r="FF157" s="1564"/>
      <c r="FG157" s="1564"/>
      <c r="FH157" s="1564"/>
      <c r="FI157" s="1564"/>
      <c r="FJ157" s="1564"/>
      <c r="FK157" s="1564"/>
      <c r="FL157" s="1564"/>
      <c r="FM157" s="1564"/>
      <c r="FN157" s="1564"/>
      <c r="FO157" s="1564"/>
      <c r="FP157" s="1564"/>
      <c r="FQ157" s="1564"/>
      <c r="FR157" s="1564"/>
      <c r="FS157" s="1564"/>
      <c r="FT157" s="1564"/>
      <c r="FU157" s="1564"/>
      <c r="FV157" s="1564"/>
      <c r="FW157" s="1564"/>
      <c r="FX157" s="1564"/>
      <c r="FY157" s="1564"/>
      <c r="FZ157" s="1564"/>
      <c r="GA157" s="1564"/>
      <c r="GB157" s="1564"/>
      <c r="GC157" s="1564"/>
      <c r="GD157" s="1564"/>
      <c r="GE157" s="1564"/>
      <c r="GF157" s="1564"/>
      <c r="GG157" s="1564"/>
      <c r="GH157" s="1564"/>
      <c r="GI157" s="1564"/>
      <c r="GJ157" s="1564"/>
      <c r="GK157" s="1564"/>
      <c r="GL157" s="1564"/>
      <c r="GM157" s="1564"/>
      <c r="GN157" s="1564"/>
      <c r="GO157" s="1564"/>
      <c r="GP157" s="1564"/>
      <c r="GQ157" s="1564"/>
      <c r="GR157" s="1564"/>
      <c r="GS157" s="1564"/>
      <c r="GT157" s="1564"/>
      <c r="GU157" s="1564"/>
      <c r="GV157" s="1564"/>
      <c r="GW157" s="1564"/>
      <c r="GX157" s="1564"/>
      <c r="GY157" s="1564"/>
      <c r="GZ157" s="1564"/>
      <c r="HA157" s="1564"/>
      <c r="HB157" s="1564"/>
      <c r="HC157" s="1564"/>
      <c r="HD157" s="1564"/>
      <c r="HE157" s="1564"/>
      <c r="HF157" s="1564"/>
      <c r="HG157" s="1564"/>
      <c r="HH157" s="1564"/>
      <c r="HI157" s="1564"/>
      <c r="HJ157" s="1564"/>
      <c r="HK157" s="1564"/>
      <c r="HL157" s="1564"/>
      <c r="HM157" s="1564"/>
      <c r="HN157" s="1564"/>
      <c r="HO157" s="1564"/>
      <c r="HP157" s="1564"/>
      <c r="HQ157" s="1564"/>
      <c r="HR157" s="1564"/>
      <c r="HS157" s="1564"/>
      <c r="HT157" s="1564"/>
      <c r="HU157" s="1564"/>
      <c r="HV157" s="1564"/>
      <c r="HW157" s="1564"/>
      <c r="HX157" s="1564"/>
      <c r="HY157" s="1564"/>
      <c r="HZ157" s="1564"/>
      <c r="IA157" s="1564"/>
      <c r="IB157" s="1564"/>
      <c r="IC157" s="1564"/>
      <c r="ID157" s="1564"/>
      <c r="IE157" s="1564"/>
      <c r="IF157" s="1564"/>
      <c r="IG157" s="1564"/>
      <c r="IH157" s="1564"/>
      <c r="II157" s="1564"/>
      <c r="IJ157" s="1564"/>
      <c r="IK157" s="1564"/>
      <c r="IL157" s="1564"/>
      <c r="IM157" s="1564"/>
      <c r="IN157" s="1564"/>
      <c r="IO157" s="1564"/>
      <c r="IP157" s="1564"/>
      <c r="IQ157" s="1564"/>
      <c r="IR157" s="1564"/>
      <c r="IS157" s="1564"/>
      <c r="IT157" s="1564"/>
      <c r="IU157" s="1564"/>
    </row>
    <row r="158" spans="1:255">
      <c r="A158" s="2175" t="s">
        <v>1410</v>
      </c>
      <c r="B158" s="1546"/>
      <c r="C158" s="1546"/>
      <c r="D158" s="1546"/>
      <c r="E158" s="1900"/>
      <c r="F158" s="1545"/>
      <c r="G158" s="1546"/>
      <c r="H158" s="1546"/>
      <c r="I158" s="1546"/>
      <c r="J158" s="1546"/>
      <c r="K158" s="1873"/>
      <c r="L158" s="1873"/>
      <c r="M158" s="1911" t="s">
        <v>1410</v>
      </c>
      <c r="N158" s="1545"/>
      <c r="O158" s="1873"/>
      <c r="P158" s="1873"/>
      <c r="Q158" s="1873"/>
      <c r="R158" s="1873">
        <f t="shared" si="2"/>
        <v>0</v>
      </c>
      <c r="S158" s="1911" t="s">
        <v>1410</v>
      </c>
      <c r="T158" s="1564"/>
      <c r="U158" s="1564"/>
      <c r="V158" s="1564"/>
      <c r="W158" s="1564"/>
      <c r="X158" s="1564"/>
      <c r="Y158" s="1564"/>
      <c r="Z158" s="1564"/>
      <c r="AA158" s="1564"/>
      <c r="AB158" s="1564"/>
      <c r="AC158" s="1564"/>
      <c r="AD158" s="1564"/>
      <c r="AE158" s="1564"/>
      <c r="AF158" s="1564"/>
      <c r="AG158" s="1564"/>
      <c r="AH158" s="1564"/>
      <c r="AI158" s="1564"/>
      <c r="AJ158" s="1564"/>
      <c r="AK158" s="1564"/>
      <c r="AL158" s="1564"/>
      <c r="AM158" s="1564"/>
      <c r="AN158" s="1564"/>
      <c r="AO158" s="1564"/>
      <c r="AP158" s="1564"/>
      <c r="AQ158" s="1564"/>
      <c r="AR158" s="1564"/>
      <c r="AS158" s="1564"/>
      <c r="AT158" s="1564"/>
      <c r="AU158" s="1564"/>
      <c r="AV158" s="1564"/>
      <c r="AW158" s="1564"/>
      <c r="AX158" s="1564"/>
      <c r="AY158" s="1564"/>
      <c r="AZ158" s="1564"/>
      <c r="BA158" s="1564"/>
      <c r="BB158" s="1564"/>
      <c r="BC158" s="1564"/>
      <c r="BD158" s="1564"/>
      <c r="BE158" s="1564"/>
      <c r="BF158" s="1564"/>
      <c r="BG158" s="1564"/>
      <c r="BH158" s="1564"/>
      <c r="BI158" s="1564"/>
      <c r="BJ158" s="1564"/>
      <c r="BK158" s="1564"/>
      <c r="BL158" s="1564"/>
      <c r="BM158" s="1564"/>
      <c r="BN158" s="1564"/>
      <c r="BO158" s="1564"/>
      <c r="BP158" s="1564"/>
      <c r="BQ158" s="1564"/>
      <c r="BR158" s="1564"/>
      <c r="BS158" s="1564"/>
      <c r="BT158" s="1564"/>
      <c r="BU158" s="1564"/>
      <c r="BV158" s="1564"/>
      <c r="BW158" s="1564"/>
      <c r="BX158" s="1564"/>
      <c r="BY158" s="1564"/>
      <c r="BZ158" s="1564"/>
      <c r="CA158" s="1564"/>
      <c r="CB158" s="1564"/>
      <c r="CC158" s="1564"/>
      <c r="CD158" s="1564"/>
      <c r="CE158" s="1564"/>
      <c r="CF158" s="1564"/>
      <c r="CG158" s="1564"/>
      <c r="CH158" s="1564"/>
      <c r="CI158" s="1564"/>
      <c r="CJ158" s="1564"/>
      <c r="CK158" s="1564"/>
      <c r="CL158" s="1564"/>
      <c r="CM158" s="1564"/>
      <c r="CN158" s="1564"/>
      <c r="CO158" s="1564"/>
      <c r="CP158" s="1564"/>
      <c r="CQ158" s="1564"/>
      <c r="CR158" s="1564"/>
      <c r="CS158" s="1564"/>
      <c r="CT158" s="1564"/>
      <c r="CU158" s="1564"/>
      <c r="CV158" s="1564"/>
      <c r="CW158" s="1564"/>
      <c r="CX158" s="1564"/>
      <c r="CY158" s="1564"/>
      <c r="CZ158" s="1564"/>
      <c r="DA158" s="1564"/>
      <c r="DB158" s="1564"/>
      <c r="DC158" s="1564"/>
      <c r="DD158" s="1564"/>
      <c r="DE158" s="1564"/>
      <c r="DF158" s="1564"/>
      <c r="DG158" s="1564"/>
      <c r="DH158" s="1564"/>
      <c r="DI158" s="1564"/>
      <c r="DJ158" s="1564"/>
      <c r="DK158" s="1564"/>
      <c r="DL158" s="1564"/>
      <c r="DM158" s="1564"/>
      <c r="DN158" s="1564"/>
      <c r="DO158" s="1564"/>
      <c r="DP158" s="1564"/>
      <c r="DQ158" s="1564"/>
      <c r="DR158" s="1564"/>
      <c r="DS158" s="1564"/>
      <c r="DT158" s="1564"/>
      <c r="DU158" s="1564"/>
      <c r="DV158" s="1564"/>
      <c r="DW158" s="1564"/>
      <c r="DX158" s="1564"/>
      <c r="DY158" s="1564"/>
      <c r="DZ158" s="1564"/>
      <c r="EA158" s="1564"/>
      <c r="EB158" s="1564"/>
      <c r="EC158" s="1564"/>
      <c r="ED158" s="1564"/>
      <c r="EE158" s="1564"/>
      <c r="EF158" s="1564"/>
      <c r="EG158" s="1564"/>
      <c r="EH158" s="1564"/>
      <c r="EI158" s="1564"/>
      <c r="EJ158" s="1564"/>
      <c r="EK158" s="1564"/>
      <c r="EL158" s="1564"/>
      <c r="EM158" s="1564"/>
      <c r="EN158" s="1564"/>
      <c r="EO158" s="1564"/>
      <c r="EP158" s="1564"/>
      <c r="EQ158" s="1564"/>
      <c r="ER158" s="1564"/>
      <c r="ES158" s="1564"/>
      <c r="ET158" s="1564"/>
      <c r="EU158" s="1564"/>
      <c r="EV158" s="1564"/>
      <c r="EW158" s="1564"/>
      <c r="EX158" s="1564"/>
      <c r="EY158" s="1564"/>
      <c r="EZ158" s="1564"/>
      <c r="FA158" s="1564"/>
      <c r="FB158" s="1564"/>
      <c r="FC158" s="1564"/>
      <c r="FD158" s="1564"/>
      <c r="FE158" s="1564"/>
      <c r="FF158" s="1564"/>
      <c r="FG158" s="1564"/>
      <c r="FH158" s="1564"/>
      <c r="FI158" s="1564"/>
      <c r="FJ158" s="1564"/>
      <c r="FK158" s="1564"/>
      <c r="FL158" s="1564"/>
      <c r="FM158" s="1564"/>
      <c r="FN158" s="1564"/>
      <c r="FO158" s="1564"/>
      <c r="FP158" s="1564"/>
      <c r="FQ158" s="1564"/>
      <c r="FR158" s="1564"/>
      <c r="FS158" s="1564"/>
      <c r="FT158" s="1564"/>
      <c r="FU158" s="1564"/>
      <c r="FV158" s="1564"/>
      <c r="FW158" s="1564"/>
      <c r="FX158" s="1564"/>
      <c r="FY158" s="1564"/>
      <c r="FZ158" s="1564"/>
      <c r="GA158" s="1564"/>
      <c r="GB158" s="1564"/>
      <c r="GC158" s="1564"/>
      <c r="GD158" s="1564"/>
      <c r="GE158" s="1564"/>
      <c r="GF158" s="1564"/>
      <c r="GG158" s="1564"/>
      <c r="GH158" s="1564"/>
      <c r="GI158" s="1564"/>
      <c r="GJ158" s="1564"/>
      <c r="GK158" s="1564"/>
      <c r="GL158" s="1564"/>
      <c r="GM158" s="1564"/>
      <c r="GN158" s="1564"/>
      <c r="GO158" s="1564"/>
      <c r="GP158" s="1564"/>
      <c r="GQ158" s="1564"/>
      <c r="GR158" s="1564"/>
      <c r="GS158" s="1564"/>
      <c r="GT158" s="1564"/>
      <c r="GU158" s="1564"/>
      <c r="GV158" s="1564"/>
      <c r="GW158" s="1564"/>
      <c r="GX158" s="1564"/>
      <c r="GY158" s="1564"/>
      <c r="GZ158" s="1564"/>
      <c r="HA158" s="1564"/>
      <c r="HB158" s="1564"/>
      <c r="HC158" s="1564"/>
      <c r="HD158" s="1564"/>
      <c r="HE158" s="1564"/>
      <c r="HF158" s="1564"/>
      <c r="HG158" s="1564"/>
      <c r="HH158" s="1564"/>
      <c r="HI158" s="1564"/>
      <c r="HJ158" s="1564"/>
      <c r="HK158" s="1564"/>
      <c r="HL158" s="1564"/>
      <c r="HM158" s="1564"/>
      <c r="HN158" s="1564"/>
      <c r="HO158" s="1564"/>
      <c r="HP158" s="1564"/>
      <c r="HQ158" s="1564"/>
      <c r="HR158" s="1564"/>
      <c r="HS158" s="1564"/>
      <c r="HT158" s="1564"/>
      <c r="HU158" s="1564"/>
      <c r="HV158" s="1564"/>
      <c r="HW158" s="1564"/>
      <c r="HX158" s="1564"/>
      <c r="HY158" s="1564"/>
      <c r="HZ158" s="1564"/>
      <c r="IA158" s="1564"/>
      <c r="IB158" s="1564"/>
      <c r="IC158" s="1564"/>
      <c r="ID158" s="1564"/>
      <c r="IE158" s="1564"/>
      <c r="IF158" s="1564"/>
      <c r="IG158" s="1564"/>
      <c r="IH158" s="1564"/>
      <c r="II158" s="1564"/>
      <c r="IJ158" s="1564"/>
      <c r="IK158" s="1564"/>
      <c r="IL158" s="1564"/>
      <c r="IM158" s="1564"/>
      <c r="IN158" s="1564"/>
      <c r="IO158" s="1564"/>
      <c r="IP158" s="1564"/>
      <c r="IQ158" s="1564"/>
      <c r="IR158" s="1564"/>
      <c r="IS158" s="1564"/>
      <c r="IT158" s="1564"/>
      <c r="IU158" s="1564"/>
    </row>
    <row r="159" spans="1:255">
      <c r="A159" s="2175" t="s">
        <v>1750</v>
      </c>
      <c r="B159" s="1546"/>
      <c r="C159" s="1546"/>
      <c r="D159" s="1546"/>
      <c r="E159" s="1900"/>
      <c r="F159" s="1545"/>
      <c r="G159" s="1546"/>
      <c r="H159" s="1546"/>
      <c r="I159" s="1546"/>
      <c r="J159" s="1546"/>
      <c r="K159" s="1873"/>
      <c r="L159" s="1873"/>
      <c r="M159" s="1911" t="s">
        <v>1750</v>
      </c>
      <c r="N159" s="1545"/>
      <c r="O159" s="1873"/>
      <c r="P159" s="1873"/>
      <c r="Q159" s="1873"/>
      <c r="R159" s="1873">
        <f t="shared" si="2"/>
        <v>0</v>
      </c>
      <c r="S159" s="1911" t="s">
        <v>1750</v>
      </c>
      <c r="T159" s="1564"/>
      <c r="U159" s="1564"/>
      <c r="V159" s="1564"/>
      <c r="W159" s="1564"/>
      <c r="X159" s="1564"/>
      <c r="Y159" s="1564"/>
      <c r="Z159" s="1564"/>
      <c r="AA159" s="1564"/>
      <c r="AB159" s="1564"/>
      <c r="AC159" s="1564"/>
      <c r="AD159" s="1564"/>
      <c r="AE159" s="1564"/>
      <c r="AF159" s="1564"/>
      <c r="AG159" s="1564"/>
      <c r="AH159" s="1564"/>
      <c r="AI159" s="1564"/>
      <c r="AJ159" s="1564"/>
      <c r="AK159" s="1564"/>
      <c r="AL159" s="1564"/>
      <c r="AM159" s="1564"/>
      <c r="AN159" s="1564"/>
      <c r="AO159" s="1564"/>
      <c r="AP159" s="1564"/>
      <c r="AQ159" s="1564"/>
      <c r="AR159" s="1564"/>
      <c r="AS159" s="1564"/>
      <c r="AT159" s="1564"/>
      <c r="AU159" s="1564"/>
      <c r="AV159" s="1564"/>
      <c r="AW159" s="1564"/>
      <c r="AX159" s="1564"/>
      <c r="AY159" s="1564"/>
      <c r="AZ159" s="1564"/>
      <c r="BA159" s="1564"/>
      <c r="BB159" s="1564"/>
      <c r="BC159" s="1564"/>
      <c r="BD159" s="1564"/>
      <c r="BE159" s="1564"/>
      <c r="BF159" s="1564"/>
      <c r="BG159" s="1564"/>
      <c r="BH159" s="1564"/>
      <c r="BI159" s="1564"/>
      <c r="BJ159" s="1564"/>
      <c r="BK159" s="1564"/>
      <c r="BL159" s="1564"/>
      <c r="BM159" s="1564"/>
      <c r="BN159" s="1564"/>
      <c r="BO159" s="1564"/>
      <c r="BP159" s="1564"/>
      <c r="BQ159" s="1564"/>
      <c r="BR159" s="1564"/>
      <c r="BS159" s="1564"/>
      <c r="BT159" s="1564"/>
      <c r="BU159" s="1564"/>
      <c r="BV159" s="1564"/>
      <c r="BW159" s="1564"/>
      <c r="BX159" s="1564"/>
      <c r="BY159" s="1564"/>
      <c r="BZ159" s="1564"/>
      <c r="CA159" s="1564"/>
      <c r="CB159" s="1564"/>
      <c r="CC159" s="1564"/>
      <c r="CD159" s="1564"/>
      <c r="CE159" s="1564"/>
      <c r="CF159" s="1564"/>
      <c r="CG159" s="1564"/>
      <c r="CH159" s="1564"/>
      <c r="CI159" s="1564"/>
      <c r="CJ159" s="1564"/>
      <c r="CK159" s="1564"/>
      <c r="CL159" s="1564"/>
      <c r="CM159" s="1564"/>
      <c r="CN159" s="1564"/>
      <c r="CO159" s="1564"/>
      <c r="CP159" s="1564"/>
      <c r="CQ159" s="1564"/>
      <c r="CR159" s="1564"/>
      <c r="CS159" s="1564"/>
      <c r="CT159" s="1564"/>
      <c r="CU159" s="1564"/>
      <c r="CV159" s="1564"/>
      <c r="CW159" s="1564"/>
      <c r="CX159" s="1564"/>
      <c r="CY159" s="1564"/>
      <c r="CZ159" s="1564"/>
      <c r="DA159" s="1564"/>
      <c r="DB159" s="1564"/>
      <c r="DC159" s="1564"/>
      <c r="DD159" s="1564"/>
      <c r="DE159" s="1564"/>
      <c r="DF159" s="1564"/>
      <c r="DG159" s="1564"/>
      <c r="DH159" s="1564"/>
      <c r="DI159" s="1564"/>
      <c r="DJ159" s="1564"/>
      <c r="DK159" s="1564"/>
      <c r="DL159" s="1564"/>
      <c r="DM159" s="1564"/>
      <c r="DN159" s="1564"/>
      <c r="DO159" s="1564"/>
      <c r="DP159" s="1564"/>
      <c r="DQ159" s="1564"/>
      <c r="DR159" s="1564"/>
      <c r="DS159" s="1564"/>
      <c r="DT159" s="1564"/>
      <c r="DU159" s="1564"/>
      <c r="DV159" s="1564"/>
      <c r="DW159" s="1564"/>
      <c r="DX159" s="1564"/>
      <c r="DY159" s="1564"/>
      <c r="DZ159" s="1564"/>
      <c r="EA159" s="1564"/>
      <c r="EB159" s="1564"/>
      <c r="EC159" s="1564"/>
      <c r="ED159" s="1564"/>
      <c r="EE159" s="1564"/>
      <c r="EF159" s="1564"/>
      <c r="EG159" s="1564"/>
      <c r="EH159" s="1564"/>
      <c r="EI159" s="1564"/>
      <c r="EJ159" s="1564"/>
      <c r="EK159" s="1564"/>
      <c r="EL159" s="1564"/>
      <c r="EM159" s="1564"/>
      <c r="EN159" s="1564"/>
      <c r="EO159" s="1564"/>
      <c r="EP159" s="1564"/>
      <c r="EQ159" s="1564"/>
      <c r="ER159" s="1564"/>
      <c r="ES159" s="1564"/>
      <c r="ET159" s="1564"/>
      <c r="EU159" s="1564"/>
      <c r="EV159" s="1564"/>
      <c r="EW159" s="1564"/>
      <c r="EX159" s="1564"/>
      <c r="EY159" s="1564"/>
      <c r="EZ159" s="1564"/>
      <c r="FA159" s="1564"/>
      <c r="FB159" s="1564"/>
      <c r="FC159" s="1564"/>
      <c r="FD159" s="1564"/>
      <c r="FE159" s="1564"/>
      <c r="FF159" s="1564"/>
      <c r="FG159" s="1564"/>
      <c r="FH159" s="1564"/>
      <c r="FI159" s="1564"/>
      <c r="FJ159" s="1564"/>
      <c r="FK159" s="1564"/>
      <c r="FL159" s="1564"/>
      <c r="FM159" s="1564"/>
      <c r="FN159" s="1564"/>
      <c r="FO159" s="1564"/>
      <c r="FP159" s="1564"/>
      <c r="FQ159" s="1564"/>
      <c r="FR159" s="1564"/>
      <c r="FS159" s="1564"/>
      <c r="FT159" s="1564"/>
      <c r="FU159" s="1564"/>
      <c r="FV159" s="1564"/>
      <c r="FW159" s="1564"/>
      <c r="FX159" s="1564"/>
      <c r="FY159" s="1564"/>
      <c r="FZ159" s="1564"/>
      <c r="GA159" s="1564"/>
      <c r="GB159" s="1564"/>
      <c r="GC159" s="1564"/>
      <c r="GD159" s="1564"/>
      <c r="GE159" s="1564"/>
      <c r="GF159" s="1564"/>
      <c r="GG159" s="1564"/>
      <c r="GH159" s="1564"/>
      <c r="GI159" s="1564"/>
      <c r="GJ159" s="1564"/>
      <c r="GK159" s="1564"/>
      <c r="GL159" s="1564"/>
      <c r="GM159" s="1564"/>
      <c r="GN159" s="1564"/>
      <c r="GO159" s="1564"/>
      <c r="GP159" s="1564"/>
      <c r="GQ159" s="1564"/>
      <c r="GR159" s="1564"/>
      <c r="GS159" s="1564"/>
      <c r="GT159" s="1564"/>
      <c r="GU159" s="1564"/>
      <c r="GV159" s="1564"/>
      <c r="GW159" s="1564"/>
      <c r="GX159" s="1564"/>
      <c r="GY159" s="1564"/>
      <c r="GZ159" s="1564"/>
      <c r="HA159" s="1564"/>
      <c r="HB159" s="1564"/>
      <c r="HC159" s="1564"/>
      <c r="HD159" s="1564"/>
      <c r="HE159" s="1564"/>
      <c r="HF159" s="1564"/>
      <c r="HG159" s="1564"/>
      <c r="HH159" s="1564"/>
      <c r="HI159" s="1564"/>
      <c r="HJ159" s="1564"/>
      <c r="HK159" s="1564"/>
      <c r="HL159" s="1564"/>
      <c r="HM159" s="1564"/>
      <c r="HN159" s="1564"/>
      <c r="HO159" s="1564"/>
      <c r="HP159" s="1564"/>
      <c r="HQ159" s="1564"/>
      <c r="HR159" s="1564"/>
      <c r="HS159" s="1564"/>
      <c r="HT159" s="1564"/>
      <c r="HU159" s="1564"/>
      <c r="HV159" s="1564"/>
      <c r="HW159" s="1564"/>
      <c r="HX159" s="1564"/>
      <c r="HY159" s="1564"/>
      <c r="HZ159" s="1564"/>
      <c r="IA159" s="1564"/>
      <c r="IB159" s="1564"/>
      <c r="IC159" s="1564"/>
      <c r="ID159" s="1564"/>
      <c r="IE159" s="1564"/>
      <c r="IF159" s="1564"/>
      <c r="IG159" s="1564"/>
      <c r="IH159" s="1564"/>
      <c r="II159" s="1564"/>
      <c r="IJ159" s="1564"/>
      <c r="IK159" s="1564"/>
      <c r="IL159" s="1564"/>
      <c r="IM159" s="1564"/>
      <c r="IN159" s="1564"/>
      <c r="IO159" s="1564"/>
      <c r="IP159" s="1564"/>
      <c r="IQ159" s="1564"/>
      <c r="IR159" s="1564"/>
      <c r="IS159" s="1564"/>
      <c r="IT159" s="1564"/>
      <c r="IU159" s="1564"/>
    </row>
    <row r="160" spans="1:255">
      <c r="A160" s="2175" t="s">
        <v>1751</v>
      </c>
      <c r="B160" s="1546"/>
      <c r="C160" s="1546"/>
      <c r="D160" s="1546"/>
      <c r="E160" s="1900"/>
      <c r="F160" s="1545"/>
      <c r="G160" s="1546"/>
      <c r="H160" s="1546"/>
      <c r="I160" s="1546"/>
      <c r="J160" s="1546"/>
      <c r="K160" s="1873"/>
      <c r="L160" s="1873"/>
      <c r="M160" s="1911" t="s">
        <v>1751</v>
      </c>
      <c r="N160" s="1545"/>
      <c r="O160" s="1873"/>
      <c r="P160" s="1873"/>
      <c r="Q160" s="1873"/>
      <c r="R160" s="1873">
        <f t="shared" si="2"/>
        <v>0</v>
      </c>
      <c r="S160" s="1911" t="s">
        <v>1751</v>
      </c>
      <c r="T160" s="1564"/>
      <c r="U160" s="1564"/>
      <c r="V160" s="1564"/>
      <c r="W160" s="1564"/>
      <c r="X160" s="1564"/>
      <c r="Y160" s="1564"/>
      <c r="Z160" s="1564"/>
      <c r="AA160" s="1564"/>
      <c r="AB160" s="1564"/>
      <c r="AC160" s="1564"/>
      <c r="AD160" s="1564"/>
      <c r="AE160" s="1564"/>
      <c r="AF160" s="1564"/>
      <c r="AG160" s="1564"/>
      <c r="AH160" s="1564"/>
      <c r="AI160" s="1564"/>
      <c r="AJ160" s="1564"/>
      <c r="AK160" s="1564"/>
      <c r="AL160" s="1564"/>
      <c r="AM160" s="1564"/>
      <c r="AN160" s="1564"/>
      <c r="AO160" s="1564"/>
      <c r="AP160" s="1564"/>
      <c r="AQ160" s="1564"/>
      <c r="AR160" s="1564"/>
      <c r="AS160" s="1564"/>
      <c r="AT160" s="1564"/>
      <c r="AU160" s="1564"/>
      <c r="AV160" s="1564"/>
      <c r="AW160" s="1564"/>
      <c r="AX160" s="1564"/>
      <c r="AY160" s="1564"/>
      <c r="AZ160" s="1564"/>
      <c r="BA160" s="1564"/>
      <c r="BB160" s="1564"/>
      <c r="BC160" s="1564"/>
      <c r="BD160" s="1564"/>
      <c r="BE160" s="1564"/>
      <c r="BF160" s="1564"/>
      <c r="BG160" s="1564"/>
      <c r="BH160" s="1564"/>
      <c r="BI160" s="1564"/>
      <c r="BJ160" s="1564"/>
      <c r="BK160" s="1564"/>
      <c r="BL160" s="1564"/>
      <c r="BM160" s="1564"/>
      <c r="BN160" s="1564"/>
      <c r="BO160" s="1564"/>
      <c r="BP160" s="1564"/>
      <c r="BQ160" s="1564"/>
      <c r="BR160" s="1564"/>
      <c r="BS160" s="1564"/>
      <c r="BT160" s="1564"/>
      <c r="BU160" s="1564"/>
      <c r="BV160" s="1564"/>
      <c r="BW160" s="1564"/>
      <c r="BX160" s="1564"/>
      <c r="BY160" s="1564"/>
      <c r="BZ160" s="1564"/>
      <c r="CA160" s="1564"/>
      <c r="CB160" s="1564"/>
      <c r="CC160" s="1564"/>
      <c r="CD160" s="1564"/>
      <c r="CE160" s="1564"/>
      <c r="CF160" s="1564"/>
      <c r="CG160" s="1564"/>
      <c r="CH160" s="1564"/>
      <c r="CI160" s="1564"/>
      <c r="CJ160" s="1564"/>
      <c r="CK160" s="1564"/>
      <c r="CL160" s="1564"/>
      <c r="CM160" s="1564"/>
      <c r="CN160" s="1564"/>
      <c r="CO160" s="1564"/>
      <c r="CP160" s="1564"/>
      <c r="CQ160" s="1564"/>
      <c r="CR160" s="1564"/>
      <c r="CS160" s="1564"/>
      <c r="CT160" s="1564"/>
      <c r="CU160" s="1564"/>
      <c r="CV160" s="1564"/>
      <c r="CW160" s="1564"/>
      <c r="CX160" s="1564"/>
      <c r="CY160" s="1564"/>
      <c r="CZ160" s="1564"/>
      <c r="DA160" s="1564"/>
      <c r="DB160" s="1564"/>
      <c r="DC160" s="1564"/>
      <c r="DD160" s="1564"/>
      <c r="DE160" s="1564"/>
      <c r="DF160" s="1564"/>
      <c r="DG160" s="1564"/>
      <c r="DH160" s="1564"/>
      <c r="DI160" s="1564"/>
      <c r="DJ160" s="1564"/>
      <c r="DK160" s="1564"/>
      <c r="DL160" s="1564"/>
      <c r="DM160" s="1564"/>
      <c r="DN160" s="1564"/>
      <c r="DO160" s="1564"/>
      <c r="DP160" s="1564"/>
      <c r="DQ160" s="1564"/>
      <c r="DR160" s="1564"/>
      <c r="DS160" s="1564"/>
      <c r="DT160" s="1564"/>
      <c r="DU160" s="1564"/>
      <c r="DV160" s="1564"/>
      <c r="DW160" s="1564"/>
      <c r="DX160" s="1564"/>
      <c r="DY160" s="1564"/>
      <c r="DZ160" s="1564"/>
      <c r="EA160" s="1564"/>
      <c r="EB160" s="1564"/>
      <c r="EC160" s="1564"/>
      <c r="ED160" s="1564"/>
      <c r="EE160" s="1564"/>
      <c r="EF160" s="1564"/>
      <c r="EG160" s="1564"/>
      <c r="EH160" s="1564"/>
      <c r="EI160" s="1564"/>
      <c r="EJ160" s="1564"/>
      <c r="EK160" s="1564"/>
      <c r="EL160" s="1564"/>
      <c r="EM160" s="1564"/>
      <c r="EN160" s="1564"/>
      <c r="EO160" s="1564"/>
      <c r="EP160" s="1564"/>
      <c r="EQ160" s="1564"/>
      <c r="ER160" s="1564"/>
      <c r="ES160" s="1564"/>
      <c r="ET160" s="1564"/>
      <c r="EU160" s="1564"/>
      <c r="EV160" s="1564"/>
      <c r="EW160" s="1564"/>
      <c r="EX160" s="1564"/>
      <c r="EY160" s="1564"/>
      <c r="EZ160" s="1564"/>
      <c r="FA160" s="1564"/>
      <c r="FB160" s="1564"/>
      <c r="FC160" s="1564"/>
      <c r="FD160" s="1564"/>
      <c r="FE160" s="1564"/>
      <c r="FF160" s="1564"/>
      <c r="FG160" s="1564"/>
      <c r="FH160" s="1564"/>
      <c r="FI160" s="1564"/>
      <c r="FJ160" s="1564"/>
      <c r="FK160" s="1564"/>
      <c r="FL160" s="1564"/>
      <c r="FM160" s="1564"/>
      <c r="FN160" s="1564"/>
      <c r="FO160" s="1564"/>
      <c r="FP160" s="1564"/>
      <c r="FQ160" s="1564"/>
      <c r="FR160" s="1564"/>
      <c r="FS160" s="1564"/>
      <c r="FT160" s="1564"/>
      <c r="FU160" s="1564"/>
      <c r="FV160" s="1564"/>
      <c r="FW160" s="1564"/>
      <c r="FX160" s="1564"/>
      <c r="FY160" s="1564"/>
      <c r="FZ160" s="1564"/>
      <c r="GA160" s="1564"/>
      <c r="GB160" s="1564"/>
      <c r="GC160" s="1564"/>
      <c r="GD160" s="1564"/>
      <c r="GE160" s="1564"/>
      <c r="GF160" s="1564"/>
      <c r="GG160" s="1564"/>
      <c r="GH160" s="1564"/>
      <c r="GI160" s="1564"/>
      <c r="GJ160" s="1564"/>
      <c r="GK160" s="1564"/>
      <c r="GL160" s="1564"/>
      <c r="GM160" s="1564"/>
      <c r="GN160" s="1564"/>
      <c r="GO160" s="1564"/>
      <c r="GP160" s="1564"/>
      <c r="GQ160" s="1564"/>
      <c r="GR160" s="1564"/>
      <c r="GS160" s="1564"/>
      <c r="GT160" s="1564"/>
      <c r="GU160" s="1564"/>
      <c r="GV160" s="1564"/>
      <c r="GW160" s="1564"/>
      <c r="GX160" s="1564"/>
      <c r="GY160" s="1564"/>
      <c r="GZ160" s="1564"/>
      <c r="HA160" s="1564"/>
      <c r="HB160" s="1564"/>
      <c r="HC160" s="1564"/>
      <c r="HD160" s="1564"/>
      <c r="HE160" s="1564"/>
      <c r="HF160" s="1564"/>
      <c r="HG160" s="1564"/>
      <c r="HH160" s="1564"/>
      <c r="HI160" s="1564"/>
      <c r="HJ160" s="1564"/>
      <c r="HK160" s="1564"/>
      <c r="HL160" s="1564"/>
      <c r="HM160" s="1564"/>
      <c r="HN160" s="1564"/>
      <c r="HO160" s="1564"/>
      <c r="HP160" s="1564"/>
      <c r="HQ160" s="1564"/>
      <c r="HR160" s="1564"/>
      <c r="HS160" s="1564"/>
      <c r="HT160" s="1564"/>
      <c r="HU160" s="1564"/>
      <c r="HV160" s="1564"/>
      <c r="HW160" s="1564"/>
      <c r="HX160" s="1564"/>
      <c r="HY160" s="1564"/>
      <c r="HZ160" s="1564"/>
      <c r="IA160" s="1564"/>
      <c r="IB160" s="1564"/>
      <c r="IC160" s="1564"/>
      <c r="ID160" s="1564"/>
      <c r="IE160" s="1564"/>
      <c r="IF160" s="1564"/>
      <c r="IG160" s="1564"/>
      <c r="IH160" s="1564"/>
      <c r="II160" s="1564"/>
      <c r="IJ160" s="1564"/>
      <c r="IK160" s="1564"/>
      <c r="IL160" s="1564"/>
      <c r="IM160" s="1564"/>
      <c r="IN160" s="1564"/>
      <c r="IO160" s="1564"/>
      <c r="IP160" s="1564"/>
      <c r="IQ160" s="1564"/>
      <c r="IR160" s="1564"/>
      <c r="IS160" s="1564"/>
      <c r="IT160" s="1564"/>
      <c r="IU160" s="1564"/>
    </row>
    <row r="161" spans="1:255">
      <c r="A161" s="2175">
        <v>12</v>
      </c>
      <c r="B161" s="1546"/>
      <c r="C161" s="1546"/>
      <c r="D161" s="1546"/>
      <c r="E161" s="1900"/>
      <c r="F161" s="1545"/>
      <c r="G161" s="1546"/>
      <c r="H161" s="1546"/>
      <c r="I161" s="1546"/>
      <c r="J161" s="1546"/>
      <c r="K161" s="1873"/>
      <c r="L161" s="1873"/>
      <c r="M161" s="1911">
        <v>12</v>
      </c>
      <c r="N161" s="1545"/>
      <c r="O161" s="1873"/>
      <c r="P161" s="1873"/>
      <c r="Q161" s="1873"/>
      <c r="R161" s="1873">
        <f t="shared" si="2"/>
        <v>0</v>
      </c>
      <c r="S161" s="1911">
        <v>12</v>
      </c>
      <c r="T161" s="1564"/>
      <c r="U161" s="1564"/>
      <c r="V161" s="1564"/>
      <c r="W161" s="1564"/>
      <c r="X161" s="1564"/>
      <c r="Y161" s="1564"/>
      <c r="Z161" s="1564"/>
      <c r="AA161" s="1564"/>
      <c r="AB161" s="1564"/>
      <c r="AC161" s="1564"/>
      <c r="AD161" s="1564"/>
      <c r="AE161" s="1564"/>
      <c r="AF161" s="1564"/>
      <c r="AG161" s="1564"/>
      <c r="AH161" s="1564"/>
      <c r="AI161" s="1564"/>
      <c r="AJ161" s="1564"/>
      <c r="AK161" s="1564"/>
      <c r="AL161" s="1564"/>
      <c r="AM161" s="1564"/>
      <c r="AN161" s="1564"/>
      <c r="AO161" s="1564"/>
      <c r="AP161" s="1564"/>
      <c r="AQ161" s="1564"/>
      <c r="AR161" s="1564"/>
      <c r="AS161" s="1564"/>
      <c r="AT161" s="1564"/>
      <c r="AU161" s="1564"/>
      <c r="AV161" s="1564"/>
      <c r="AW161" s="1564"/>
      <c r="AX161" s="1564"/>
      <c r="AY161" s="1564"/>
      <c r="AZ161" s="1564"/>
      <c r="BA161" s="1564"/>
      <c r="BB161" s="1564"/>
      <c r="BC161" s="1564"/>
      <c r="BD161" s="1564"/>
      <c r="BE161" s="1564"/>
      <c r="BF161" s="1564"/>
      <c r="BG161" s="1564"/>
      <c r="BH161" s="1564"/>
      <c r="BI161" s="1564"/>
      <c r="BJ161" s="1564"/>
      <c r="BK161" s="1564"/>
      <c r="BL161" s="1564"/>
      <c r="BM161" s="1564"/>
      <c r="BN161" s="1564"/>
      <c r="BO161" s="1564"/>
      <c r="BP161" s="1564"/>
      <c r="BQ161" s="1564"/>
      <c r="BR161" s="1564"/>
      <c r="BS161" s="1564"/>
      <c r="BT161" s="1564"/>
      <c r="BU161" s="1564"/>
      <c r="BV161" s="1564"/>
      <c r="BW161" s="1564"/>
      <c r="BX161" s="1564"/>
      <c r="BY161" s="1564"/>
      <c r="BZ161" s="1564"/>
      <c r="CA161" s="1564"/>
      <c r="CB161" s="1564"/>
      <c r="CC161" s="1564"/>
      <c r="CD161" s="1564"/>
      <c r="CE161" s="1564"/>
      <c r="CF161" s="1564"/>
      <c r="CG161" s="1564"/>
      <c r="CH161" s="1564"/>
      <c r="CI161" s="1564"/>
      <c r="CJ161" s="1564"/>
      <c r="CK161" s="1564"/>
      <c r="CL161" s="1564"/>
      <c r="CM161" s="1564"/>
      <c r="CN161" s="1564"/>
      <c r="CO161" s="1564"/>
      <c r="CP161" s="1564"/>
      <c r="CQ161" s="1564"/>
      <c r="CR161" s="1564"/>
      <c r="CS161" s="1564"/>
      <c r="CT161" s="1564"/>
      <c r="CU161" s="1564"/>
      <c r="CV161" s="1564"/>
      <c r="CW161" s="1564"/>
      <c r="CX161" s="1564"/>
      <c r="CY161" s="1564"/>
      <c r="CZ161" s="1564"/>
      <c r="DA161" s="1564"/>
      <c r="DB161" s="1564"/>
      <c r="DC161" s="1564"/>
      <c r="DD161" s="1564"/>
      <c r="DE161" s="1564"/>
      <c r="DF161" s="1564"/>
      <c r="DG161" s="1564"/>
      <c r="DH161" s="1564"/>
      <c r="DI161" s="1564"/>
      <c r="DJ161" s="1564"/>
      <c r="DK161" s="1564"/>
      <c r="DL161" s="1564"/>
      <c r="DM161" s="1564"/>
      <c r="DN161" s="1564"/>
      <c r="DO161" s="1564"/>
      <c r="DP161" s="1564"/>
      <c r="DQ161" s="1564"/>
      <c r="DR161" s="1564"/>
      <c r="DS161" s="1564"/>
      <c r="DT161" s="1564"/>
      <c r="DU161" s="1564"/>
      <c r="DV161" s="1564"/>
      <c r="DW161" s="1564"/>
      <c r="DX161" s="1564"/>
      <c r="DY161" s="1564"/>
      <c r="DZ161" s="1564"/>
      <c r="EA161" s="1564"/>
      <c r="EB161" s="1564"/>
      <c r="EC161" s="1564"/>
      <c r="ED161" s="1564"/>
      <c r="EE161" s="1564"/>
      <c r="EF161" s="1564"/>
      <c r="EG161" s="1564"/>
      <c r="EH161" s="1564"/>
      <c r="EI161" s="1564"/>
      <c r="EJ161" s="1564"/>
      <c r="EK161" s="1564"/>
      <c r="EL161" s="1564"/>
      <c r="EM161" s="1564"/>
      <c r="EN161" s="1564"/>
      <c r="EO161" s="1564"/>
      <c r="EP161" s="1564"/>
      <c r="EQ161" s="1564"/>
      <c r="ER161" s="1564"/>
      <c r="ES161" s="1564"/>
      <c r="ET161" s="1564"/>
      <c r="EU161" s="1564"/>
      <c r="EV161" s="1564"/>
      <c r="EW161" s="1564"/>
      <c r="EX161" s="1564"/>
      <c r="EY161" s="1564"/>
      <c r="EZ161" s="1564"/>
      <c r="FA161" s="1564"/>
      <c r="FB161" s="1564"/>
      <c r="FC161" s="1564"/>
      <c r="FD161" s="1564"/>
      <c r="FE161" s="1564"/>
      <c r="FF161" s="1564"/>
      <c r="FG161" s="1564"/>
      <c r="FH161" s="1564"/>
      <c r="FI161" s="1564"/>
      <c r="FJ161" s="1564"/>
      <c r="FK161" s="1564"/>
      <c r="FL161" s="1564"/>
      <c r="FM161" s="1564"/>
      <c r="FN161" s="1564"/>
      <c r="FO161" s="1564"/>
      <c r="FP161" s="1564"/>
      <c r="FQ161" s="1564"/>
      <c r="FR161" s="1564"/>
      <c r="FS161" s="1564"/>
      <c r="FT161" s="1564"/>
      <c r="FU161" s="1564"/>
      <c r="FV161" s="1564"/>
      <c r="FW161" s="1564"/>
      <c r="FX161" s="1564"/>
      <c r="FY161" s="1564"/>
      <c r="FZ161" s="1564"/>
      <c r="GA161" s="1564"/>
      <c r="GB161" s="1564"/>
      <c r="GC161" s="1564"/>
      <c r="GD161" s="1564"/>
      <c r="GE161" s="1564"/>
      <c r="GF161" s="1564"/>
      <c r="GG161" s="1564"/>
      <c r="GH161" s="1564"/>
      <c r="GI161" s="1564"/>
      <c r="GJ161" s="1564"/>
      <c r="GK161" s="1564"/>
      <c r="GL161" s="1564"/>
      <c r="GM161" s="1564"/>
      <c r="GN161" s="1564"/>
      <c r="GO161" s="1564"/>
      <c r="GP161" s="1564"/>
      <c r="GQ161" s="1564"/>
      <c r="GR161" s="1564"/>
      <c r="GS161" s="1564"/>
      <c r="GT161" s="1564"/>
      <c r="GU161" s="1564"/>
      <c r="GV161" s="1564"/>
      <c r="GW161" s="1564"/>
      <c r="GX161" s="1564"/>
      <c r="GY161" s="1564"/>
      <c r="GZ161" s="1564"/>
      <c r="HA161" s="1564"/>
      <c r="HB161" s="1564"/>
      <c r="HC161" s="1564"/>
      <c r="HD161" s="1564"/>
      <c r="HE161" s="1564"/>
      <c r="HF161" s="1564"/>
      <c r="HG161" s="1564"/>
      <c r="HH161" s="1564"/>
      <c r="HI161" s="1564"/>
      <c r="HJ161" s="1564"/>
      <c r="HK161" s="1564"/>
      <c r="HL161" s="1564"/>
      <c r="HM161" s="1564"/>
      <c r="HN161" s="1564"/>
      <c r="HO161" s="1564"/>
      <c r="HP161" s="1564"/>
      <c r="HQ161" s="1564"/>
      <c r="HR161" s="1564"/>
      <c r="HS161" s="1564"/>
      <c r="HT161" s="1564"/>
      <c r="HU161" s="1564"/>
      <c r="HV161" s="1564"/>
      <c r="HW161" s="1564"/>
      <c r="HX161" s="1564"/>
      <c r="HY161" s="1564"/>
      <c r="HZ161" s="1564"/>
      <c r="IA161" s="1564"/>
      <c r="IB161" s="1564"/>
      <c r="IC161" s="1564"/>
      <c r="ID161" s="1564"/>
      <c r="IE161" s="1564"/>
      <c r="IF161" s="1564"/>
      <c r="IG161" s="1564"/>
      <c r="IH161" s="1564"/>
      <c r="II161" s="1564"/>
      <c r="IJ161" s="1564"/>
      <c r="IK161" s="1564"/>
      <c r="IL161" s="1564"/>
      <c r="IM161" s="1564"/>
      <c r="IN161" s="1564"/>
      <c r="IO161" s="1564"/>
      <c r="IP161" s="1564"/>
      <c r="IQ161" s="1564"/>
      <c r="IR161" s="1564"/>
      <c r="IS161" s="1564"/>
      <c r="IT161" s="1564"/>
      <c r="IU161" s="1564"/>
    </row>
    <row r="162" spans="1:255">
      <c r="A162" s="2175">
        <v>13</v>
      </c>
      <c r="B162" s="1546"/>
      <c r="C162" s="1546"/>
      <c r="D162" s="1546"/>
      <c r="E162" s="1900"/>
      <c r="F162" s="1545"/>
      <c r="G162" s="1546"/>
      <c r="H162" s="1546"/>
      <c r="I162" s="1546"/>
      <c r="J162" s="1546"/>
      <c r="K162" s="1873"/>
      <c r="L162" s="1873"/>
      <c r="M162" s="1911">
        <v>13</v>
      </c>
      <c r="N162" s="1545"/>
      <c r="O162" s="1873"/>
      <c r="P162" s="1873"/>
      <c r="Q162" s="1873"/>
      <c r="R162" s="1873">
        <f t="shared" si="2"/>
        <v>0</v>
      </c>
      <c r="S162" s="1911">
        <v>13</v>
      </c>
      <c r="T162" s="1564"/>
      <c r="U162" s="1564"/>
      <c r="V162" s="1564"/>
      <c r="W162" s="1564"/>
      <c r="X162" s="1564"/>
      <c r="Y162" s="1564"/>
      <c r="Z162" s="1564"/>
      <c r="AA162" s="1564"/>
      <c r="AB162" s="1564"/>
      <c r="AC162" s="1564"/>
      <c r="AD162" s="1564"/>
      <c r="AE162" s="1564"/>
      <c r="AF162" s="1564"/>
      <c r="AG162" s="1564"/>
      <c r="AH162" s="1564"/>
      <c r="AI162" s="1564"/>
      <c r="AJ162" s="1564"/>
      <c r="AK162" s="1564"/>
      <c r="AL162" s="1564"/>
      <c r="AM162" s="1564"/>
      <c r="AN162" s="1564"/>
      <c r="AO162" s="1564"/>
      <c r="AP162" s="1564"/>
      <c r="AQ162" s="1564"/>
      <c r="AR162" s="1564"/>
      <c r="AS162" s="1564"/>
      <c r="AT162" s="1564"/>
      <c r="AU162" s="1564"/>
      <c r="AV162" s="1564"/>
      <c r="AW162" s="1564"/>
      <c r="AX162" s="1564"/>
      <c r="AY162" s="1564"/>
      <c r="AZ162" s="1564"/>
      <c r="BA162" s="1564"/>
      <c r="BB162" s="1564"/>
      <c r="BC162" s="1564"/>
      <c r="BD162" s="1564"/>
      <c r="BE162" s="1564"/>
      <c r="BF162" s="1564"/>
      <c r="BG162" s="1564"/>
      <c r="BH162" s="1564"/>
      <c r="BI162" s="1564"/>
      <c r="BJ162" s="1564"/>
      <c r="BK162" s="1564"/>
      <c r="BL162" s="1564"/>
      <c r="BM162" s="1564"/>
      <c r="BN162" s="1564"/>
      <c r="BO162" s="1564"/>
      <c r="BP162" s="1564"/>
      <c r="BQ162" s="1564"/>
      <c r="BR162" s="1564"/>
      <c r="BS162" s="1564"/>
      <c r="BT162" s="1564"/>
      <c r="BU162" s="1564"/>
      <c r="BV162" s="1564"/>
      <c r="BW162" s="1564"/>
      <c r="BX162" s="1564"/>
      <c r="BY162" s="1564"/>
      <c r="BZ162" s="1564"/>
      <c r="CA162" s="1564"/>
      <c r="CB162" s="1564"/>
      <c r="CC162" s="1564"/>
      <c r="CD162" s="1564"/>
      <c r="CE162" s="1564"/>
      <c r="CF162" s="1564"/>
      <c r="CG162" s="1564"/>
      <c r="CH162" s="1564"/>
      <c r="CI162" s="1564"/>
      <c r="CJ162" s="1564"/>
      <c r="CK162" s="1564"/>
      <c r="CL162" s="1564"/>
      <c r="CM162" s="1564"/>
      <c r="CN162" s="1564"/>
      <c r="CO162" s="1564"/>
      <c r="CP162" s="1564"/>
      <c r="CQ162" s="1564"/>
      <c r="CR162" s="1564"/>
      <c r="CS162" s="1564"/>
      <c r="CT162" s="1564"/>
      <c r="CU162" s="1564"/>
      <c r="CV162" s="1564"/>
      <c r="CW162" s="1564"/>
      <c r="CX162" s="1564"/>
      <c r="CY162" s="1564"/>
      <c r="CZ162" s="1564"/>
      <c r="DA162" s="1564"/>
      <c r="DB162" s="1564"/>
      <c r="DC162" s="1564"/>
      <c r="DD162" s="1564"/>
      <c r="DE162" s="1564"/>
      <c r="DF162" s="1564"/>
      <c r="DG162" s="1564"/>
      <c r="DH162" s="1564"/>
      <c r="DI162" s="1564"/>
      <c r="DJ162" s="1564"/>
      <c r="DK162" s="1564"/>
      <c r="DL162" s="1564"/>
      <c r="DM162" s="1564"/>
      <c r="DN162" s="1564"/>
      <c r="DO162" s="1564"/>
      <c r="DP162" s="1564"/>
      <c r="DQ162" s="1564"/>
      <c r="DR162" s="1564"/>
      <c r="DS162" s="1564"/>
      <c r="DT162" s="1564"/>
      <c r="DU162" s="1564"/>
      <c r="DV162" s="1564"/>
      <c r="DW162" s="1564"/>
      <c r="DX162" s="1564"/>
      <c r="DY162" s="1564"/>
      <c r="DZ162" s="1564"/>
      <c r="EA162" s="1564"/>
      <c r="EB162" s="1564"/>
      <c r="EC162" s="1564"/>
      <c r="ED162" s="1564"/>
      <c r="EE162" s="1564"/>
      <c r="EF162" s="1564"/>
      <c r="EG162" s="1564"/>
      <c r="EH162" s="1564"/>
      <c r="EI162" s="1564"/>
      <c r="EJ162" s="1564"/>
      <c r="EK162" s="1564"/>
      <c r="EL162" s="1564"/>
      <c r="EM162" s="1564"/>
      <c r="EN162" s="1564"/>
      <c r="EO162" s="1564"/>
      <c r="EP162" s="1564"/>
      <c r="EQ162" s="1564"/>
      <c r="ER162" s="1564"/>
      <c r="ES162" s="1564"/>
      <c r="ET162" s="1564"/>
      <c r="EU162" s="1564"/>
      <c r="EV162" s="1564"/>
      <c r="EW162" s="1564"/>
      <c r="EX162" s="1564"/>
      <c r="EY162" s="1564"/>
      <c r="EZ162" s="1564"/>
      <c r="FA162" s="1564"/>
      <c r="FB162" s="1564"/>
      <c r="FC162" s="1564"/>
      <c r="FD162" s="1564"/>
      <c r="FE162" s="1564"/>
      <c r="FF162" s="1564"/>
      <c r="FG162" s="1564"/>
      <c r="FH162" s="1564"/>
      <c r="FI162" s="1564"/>
      <c r="FJ162" s="1564"/>
      <c r="FK162" s="1564"/>
      <c r="FL162" s="1564"/>
      <c r="FM162" s="1564"/>
      <c r="FN162" s="1564"/>
      <c r="FO162" s="1564"/>
      <c r="FP162" s="1564"/>
      <c r="FQ162" s="1564"/>
      <c r="FR162" s="1564"/>
      <c r="FS162" s="1564"/>
      <c r="FT162" s="1564"/>
      <c r="FU162" s="1564"/>
      <c r="FV162" s="1564"/>
      <c r="FW162" s="1564"/>
      <c r="FX162" s="1564"/>
      <c r="FY162" s="1564"/>
      <c r="FZ162" s="1564"/>
      <c r="GA162" s="1564"/>
      <c r="GB162" s="1564"/>
      <c r="GC162" s="1564"/>
      <c r="GD162" s="1564"/>
      <c r="GE162" s="1564"/>
      <c r="GF162" s="1564"/>
      <c r="GG162" s="1564"/>
      <c r="GH162" s="1564"/>
      <c r="GI162" s="1564"/>
      <c r="GJ162" s="1564"/>
      <c r="GK162" s="1564"/>
      <c r="GL162" s="1564"/>
      <c r="GM162" s="1564"/>
      <c r="GN162" s="1564"/>
      <c r="GO162" s="1564"/>
      <c r="GP162" s="1564"/>
      <c r="GQ162" s="1564"/>
      <c r="GR162" s="1564"/>
      <c r="GS162" s="1564"/>
      <c r="GT162" s="1564"/>
      <c r="GU162" s="1564"/>
      <c r="GV162" s="1564"/>
      <c r="GW162" s="1564"/>
      <c r="GX162" s="1564"/>
      <c r="GY162" s="1564"/>
      <c r="GZ162" s="1564"/>
      <c r="HA162" s="1564"/>
      <c r="HB162" s="1564"/>
      <c r="HC162" s="1564"/>
      <c r="HD162" s="1564"/>
      <c r="HE162" s="1564"/>
      <c r="HF162" s="1564"/>
      <c r="HG162" s="1564"/>
      <c r="HH162" s="1564"/>
      <c r="HI162" s="1564"/>
      <c r="HJ162" s="1564"/>
      <c r="HK162" s="1564"/>
      <c r="HL162" s="1564"/>
      <c r="HM162" s="1564"/>
      <c r="HN162" s="1564"/>
      <c r="HO162" s="1564"/>
      <c r="HP162" s="1564"/>
      <c r="HQ162" s="1564"/>
      <c r="HR162" s="1564"/>
      <c r="HS162" s="1564"/>
      <c r="HT162" s="1564"/>
      <c r="HU162" s="1564"/>
      <c r="HV162" s="1564"/>
      <c r="HW162" s="1564"/>
      <c r="HX162" s="1564"/>
      <c r="HY162" s="1564"/>
      <c r="HZ162" s="1564"/>
      <c r="IA162" s="1564"/>
      <c r="IB162" s="1564"/>
      <c r="IC162" s="1564"/>
      <c r="ID162" s="1564"/>
      <c r="IE162" s="1564"/>
      <c r="IF162" s="1564"/>
      <c r="IG162" s="1564"/>
      <c r="IH162" s="1564"/>
      <c r="II162" s="1564"/>
      <c r="IJ162" s="1564"/>
      <c r="IK162" s="1564"/>
      <c r="IL162" s="1564"/>
      <c r="IM162" s="1564"/>
      <c r="IN162" s="1564"/>
      <c r="IO162" s="1564"/>
      <c r="IP162" s="1564"/>
      <c r="IQ162" s="1564"/>
      <c r="IR162" s="1564"/>
      <c r="IS162" s="1564"/>
      <c r="IT162" s="1564"/>
      <c r="IU162" s="1564"/>
    </row>
    <row r="163" spans="1:255">
      <c r="A163" s="2175">
        <v>14</v>
      </c>
      <c r="B163" s="1546"/>
      <c r="C163" s="1546"/>
      <c r="D163" s="1546"/>
      <c r="E163" s="1900"/>
      <c r="F163" s="1545"/>
      <c r="G163" s="1546"/>
      <c r="H163" s="1546"/>
      <c r="I163" s="1546"/>
      <c r="J163" s="1546"/>
      <c r="K163" s="1873"/>
      <c r="L163" s="1873"/>
      <c r="M163" s="1911">
        <v>14</v>
      </c>
      <c r="N163" s="1545"/>
      <c r="O163" s="1873"/>
      <c r="P163" s="1873"/>
      <c r="Q163" s="1873"/>
      <c r="R163" s="1873">
        <f t="shared" si="2"/>
        <v>0</v>
      </c>
      <c r="S163" s="1911">
        <v>14</v>
      </c>
      <c r="T163" s="1564"/>
      <c r="U163" s="1564"/>
      <c r="V163" s="1564"/>
      <c r="W163" s="1564"/>
      <c r="X163" s="1564"/>
      <c r="Y163" s="1564"/>
      <c r="Z163" s="1564"/>
      <c r="AA163" s="1564"/>
      <c r="AB163" s="1564"/>
      <c r="AC163" s="1564"/>
      <c r="AD163" s="1564"/>
      <c r="AE163" s="1564"/>
      <c r="AF163" s="1564"/>
      <c r="AG163" s="1564"/>
      <c r="AH163" s="1564"/>
      <c r="AI163" s="1564"/>
      <c r="AJ163" s="1564"/>
      <c r="AK163" s="1564"/>
      <c r="AL163" s="1564"/>
      <c r="AM163" s="1564"/>
      <c r="AN163" s="1564"/>
      <c r="AO163" s="1564"/>
      <c r="AP163" s="1564"/>
      <c r="AQ163" s="1564"/>
      <c r="AR163" s="1564"/>
      <c r="AS163" s="1564"/>
      <c r="AT163" s="1564"/>
      <c r="AU163" s="1564"/>
      <c r="AV163" s="1564"/>
      <c r="AW163" s="1564"/>
      <c r="AX163" s="1564"/>
      <c r="AY163" s="1564"/>
      <c r="AZ163" s="1564"/>
      <c r="BA163" s="1564"/>
      <c r="BB163" s="1564"/>
      <c r="BC163" s="1564"/>
      <c r="BD163" s="1564"/>
      <c r="BE163" s="1564"/>
      <c r="BF163" s="1564"/>
      <c r="BG163" s="1564"/>
      <c r="BH163" s="1564"/>
      <c r="BI163" s="1564"/>
      <c r="BJ163" s="1564"/>
      <c r="BK163" s="1564"/>
      <c r="BL163" s="1564"/>
      <c r="BM163" s="1564"/>
      <c r="BN163" s="1564"/>
      <c r="BO163" s="1564"/>
      <c r="BP163" s="1564"/>
      <c r="BQ163" s="1564"/>
      <c r="BR163" s="1564"/>
      <c r="BS163" s="1564"/>
      <c r="BT163" s="1564"/>
      <c r="BU163" s="1564"/>
      <c r="BV163" s="1564"/>
      <c r="BW163" s="1564"/>
      <c r="BX163" s="1564"/>
      <c r="BY163" s="1564"/>
      <c r="BZ163" s="1564"/>
      <c r="CA163" s="1564"/>
      <c r="CB163" s="1564"/>
      <c r="CC163" s="1564"/>
      <c r="CD163" s="1564"/>
      <c r="CE163" s="1564"/>
      <c r="CF163" s="1564"/>
      <c r="CG163" s="1564"/>
      <c r="CH163" s="1564"/>
      <c r="CI163" s="1564"/>
      <c r="CJ163" s="1564"/>
      <c r="CK163" s="1564"/>
      <c r="CL163" s="1564"/>
      <c r="CM163" s="1564"/>
      <c r="CN163" s="1564"/>
      <c r="CO163" s="1564"/>
      <c r="CP163" s="1564"/>
      <c r="CQ163" s="1564"/>
      <c r="CR163" s="1564"/>
      <c r="CS163" s="1564"/>
      <c r="CT163" s="1564"/>
      <c r="CU163" s="1564"/>
      <c r="CV163" s="1564"/>
      <c r="CW163" s="1564"/>
      <c r="CX163" s="1564"/>
      <c r="CY163" s="1564"/>
      <c r="CZ163" s="1564"/>
      <c r="DA163" s="1564"/>
      <c r="DB163" s="1564"/>
      <c r="DC163" s="1564"/>
      <c r="DD163" s="1564"/>
      <c r="DE163" s="1564"/>
      <c r="DF163" s="1564"/>
      <c r="DG163" s="1564"/>
      <c r="DH163" s="1564"/>
      <c r="DI163" s="1564"/>
      <c r="DJ163" s="1564"/>
      <c r="DK163" s="1564"/>
      <c r="DL163" s="1564"/>
      <c r="DM163" s="1564"/>
      <c r="DN163" s="1564"/>
      <c r="DO163" s="1564"/>
      <c r="DP163" s="1564"/>
      <c r="DQ163" s="1564"/>
      <c r="DR163" s="1564"/>
      <c r="DS163" s="1564"/>
      <c r="DT163" s="1564"/>
      <c r="DU163" s="1564"/>
      <c r="DV163" s="1564"/>
      <c r="DW163" s="1564"/>
      <c r="DX163" s="1564"/>
      <c r="DY163" s="1564"/>
      <c r="DZ163" s="1564"/>
      <c r="EA163" s="1564"/>
      <c r="EB163" s="1564"/>
      <c r="EC163" s="1564"/>
      <c r="ED163" s="1564"/>
      <c r="EE163" s="1564"/>
      <c r="EF163" s="1564"/>
      <c r="EG163" s="1564"/>
      <c r="EH163" s="1564"/>
      <c r="EI163" s="1564"/>
      <c r="EJ163" s="1564"/>
      <c r="EK163" s="1564"/>
      <c r="EL163" s="1564"/>
      <c r="EM163" s="1564"/>
      <c r="EN163" s="1564"/>
      <c r="EO163" s="1564"/>
      <c r="EP163" s="1564"/>
      <c r="EQ163" s="1564"/>
      <c r="ER163" s="1564"/>
      <c r="ES163" s="1564"/>
      <c r="ET163" s="1564"/>
      <c r="EU163" s="1564"/>
      <c r="EV163" s="1564"/>
      <c r="EW163" s="1564"/>
      <c r="EX163" s="1564"/>
      <c r="EY163" s="1564"/>
      <c r="EZ163" s="1564"/>
      <c r="FA163" s="1564"/>
      <c r="FB163" s="1564"/>
      <c r="FC163" s="1564"/>
      <c r="FD163" s="1564"/>
      <c r="FE163" s="1564"/>
      <c r="FF163" s="1564"/>
      <c r="FG163" s="1564"/>
      <c r="FH163" s="1564"/>
      <c r="FI163" s="1564"/>
      <c r="FJ163" s="1564"/>
      <c r="FK163" s="1564"/>
      <c r="FL163" s="1564"/>
      <c r="FM163" s="1564"/>
      <c r="FN163" s="1564"/>
      <c r="FO163" s="1564"/>
      <c r="FP163" s="1564"/>
      <c r="FQ163" s="1564"/>
      <c r="FR163" s="1564"/>
      <c r="FS163" s="1564"/>
      <c r="FT163" s="1564"/>
      <c r="FU163" s="1564"/>
      <c r="FV163" s="1564"/>
      <c r="FW163" s="1564"/>
      <c r="FX163" s="1564"/>
      <c r="FY163" s="1564"/>
      <c r="FZ163" s="1564"/>
      <c r="GA163" s="1564"/>
      <c r="GB163" s="1564"/>
      <c r="GC163" s="1564"/>
      <c r="GD163" s="1564"/>
      <c r="GE163" s="1564"/>
      <c r="GF163" s="1564"/>
      <c r="GG163" s="1564"/>
      <c r="GH163" s="1564"/>
      <c r="GI163" s="1564"/>
      <c r="GJ163" s="1564"/>
      <c r="GK163" s="1564"/>
      <c r="GL163" s="1564"/>
      <c r="GM163" s="1564"/>
      <c r="GN163" s="1564"/>
      <c r="GO163" s="1564"/>
      <c r="GP163" s="1564"/>
      <c r="GQ163" s="1564"/>
      <c r="GR163" s="1564"/>
      <c r="GS163" s="1564"/>
      <c r="GT163" s="1564"/>
      <c r="GU163" s="1564"/>
      <c r="GV163" s="1564"/>
      <c r="GW163" s="1564"/>
      <c r="GX163" s="1564"/>
      <c r="GY163" s="1564"/>
      <c r="GZ163" s="1564"/>
      <c r="HA163" s="1564"/>
      <c r="HB163" s="1564"/>
      <c r="HC163" s="1564"/>
      <c r="HD163" s="1564"/>
      <c r="HE163" s="1564"/>
      <c r="HF163" s="1564"/>
      <c r="HG163" s="1564"/>
      <c r="HH163" s="1564"/>
      <c r="HI163" s="1564"/>
      <c r="HJ163" s="1564"/>
      <c r="HK163" s="1564"/>
      <c r="HL163" s="1564"/>
      <c r="HM163" s="1564"/>
      <c r="HN163" s="1564"/>
      <c r="HO163" s="1564"/>
      <c r="HP163" s="1564"/>
      <c r="HQ163" s="1564"/>
      <c r="HR163" s="1564"/>
      <c r="HS163" s="1564"/>
      <c r="HT163" s="1564"/>
      <c r="HU163" s="1564"/>
      <c r="HV163" s="1564"/>
      <c r="HW163" s="1564"/>
      <c r="HX163" s="1564"/>
      <c r="HY163" s="1564"/>
      <c r="HZ163" s="1564"/>
      <c r="IA163" s="1564"/>
      <c r="IB163" s="1564"/>
      <c r="IC163" s="1564"/>
      <c r="ID163" s="1564"/>
      <c r="IE163" s="1564"/>
      <c r="IF163" s="1564"/>
      <c r="IG163" s="1564"/>
      <c r="IH163" s="1564"/>
      <c r="II163" s="1564"/>
      <c r="IJ163" s="1564"/>
      <c r="IK163" s="1564"/>
      <c r="IL163" s="1564"/>
      <c r="IM163" s="1564"/>
      <c r="IN163" s="1564"/>
      <c r="IO163" s="1564"/>
      <c r="IP163" s="1564"/>
      <c r="IQ163" s="1564"/>
      <c r="IR163" s="1564"/>
      <c r="IS163" s="1564"/>
      <c r="IT163" s="1564"/>
      <c r="IU163" s="1564"/>
    </row>
    <row r="164" spans="1:255">
      <c r="A164" s="2175">
        <v>15</v>
      </c>
      <c r="B164" s="1546"/>
      <c r="C164" s="1546"/>
      <c r="D164" s="1546"/>
      <c r="E164" s="1900"/>
      <c r="F164" s="1545"/>
      <c r="G164" s="1546"/>
      <c r="H164" s="1546"/>
      <c r="I164" s="1546"/>
      <c r="J164" s="1546"/>
      <c r="K164" s="1873"/>
      <c r="L164" s="1873"/>
      <c r="M164" s="1911">
        <v>15</v>
      </c>
      <c r="N164" s="1545"/>
      <c r="O164" s="1873"/>
      <c r="P164" s="1873"/>
      <c r="Q164" s="1873"/>
      <c r="R164" s="1873">
        <f t="shared" si="2"/>
        <v>0</v>
      </c>
      <c r="S164" s="1911">
        <v>15</v>
      </c>
      <c r="T164" s="1564"/>
      <c r="U164" s="1564"/>
      <c r="V164" s="1564"/>
      <c r="W164" s="1564"/>
      <c r="X164" s="1564"/>
      <c r="Y164" s="1564"/>
      <c r="Z164" s="1564"/>
      <c r="AA164" s="1564"/>
      <c r="AB164" s="1564"/>
      <c r="AC164" s="1564"/>
      <c r="AD164" s="1564"/>
      <c r="AE164" s="1564"/>
      <c r="AF164" s="1564"/>
      <c r="AG164" s="1564"/>
      <c r="AH164" s="1564"/>
      <c r="AI164" s="1564"/>
      <c r="AJ164" s="1564"/>
      <c r="AK164" s="1564"/>
      <c r="AL164" s="1564"/>
      <c r="AM164" s="1564"/>
      <c r="AN164" s="1564"/>
      <c r="AO164" s="1564"/>
      <c r="AP164" s="1564"/>
      <c r="AQ164" s="1564"/>
      <c r="AR164" s="1564"/>
      <c r="AS164" s="1564"/>
      <c r="AT164" s="1564"/>
      <c r="AU164" s="1564"/>
      <c r="AV164" s="1564"/>
      <c r="AW164" s="1564"/>
      <c r="AX164" s="1564"/>
      <c r="AY164" s="1564"/>
      <c r="AZ164" s="1564"/>
      <c r="BA164" s="1564"/>
      <c r="BB164" s="1564"/>
      <c r="BC164" s="1564"/>
      <c r="BD164" s="1564"/>
      <c r="BE164" s="1564"/>
      <c r="BF164" s="1564"/>
      <c r="BG164" s="1564"/>
      <c r="BH164" s="1564"/>
      <c r="BI164" s="1564"/>
      <c r="BJ164" s="1564"/>
      <c r="BK164" s="1564"/>
      <c r="BL164" s="1564"/>
      <c r="BM164" s="1564"/>
      <c r="BN164" s="1564"/>
      <c r="BO164" s="1564"/>
      <c r="BP164" s="1564"/>
      <c r="BQ164" s="1564"/>
      <c r="BR164" s="1564"/>
      <c r="BS164" s="1564"/>
      <c r="BT164" s="1564"/>
      <c r="BU164" s="1564"/>
      <c r="BV164" s="1564"/>
      <c r="BW164" s="1564"/>
      <c r="BX164" s="1564"/>
      <c r="BY164" s="1564"/>
      <c r="BZ164" s="1564"/>
      <c r="CA164" s="1564"/>
      <c r="CB164" s="1564"/>
      <c r="CC164" s="1564"/>
      <c r="CD164" s="1564"/>
      <c r="CE164" s="1564"/>
      <c r="CF164" s="1564"/>
      <c r="CG164" s="1564"/>
      <c r="CH164" s="1564"/>
      <c r="CI164" s="1564"/>
      <c r="CJ164" s="1564"/>
      <c r="CK164" s="1564"/>
      <c r="CL164" s="1564"/>
      <c r="CM164" s="1564"/>
      <c r="CN164" s="1564"/>
      <c r="CO164" s="1564"/>
      <c r="CP164" s="1564"/>
      <c r="CQ164" s="1564"/>
      <c r="CR164" s="1564"/>
      <c r="CS164" s="1564"/>
      <c r="CT164" s="1564"/>
      <c r="CU164" s="1564"/>
      <c r="CV164" s="1564"/>
      <c r="CW164" s="1564"/>
      <c r="CX164" s="1564"/>
      <c r="CY164" s="1564"/>
      <c r="CZ164" s="1564"/>
      <c r="DA164" s="1564"/>
      <c r="DB164" s="1564"/>
      <c r="DC164" s="1564"/>
      <c r="DD164" s="1564"/>
      <c r="DE164" s="1564"/>
      <c r="DF164" s="1564"/>
      <c r="DG164" s="1564"/>
      <c r="DH164" s="1564"/>
      <c r="DI164" s="1564"/>
      <c r="DJ164" s="1564"/>
      <c r="DK164" s="1564"/>
      <c r="DL164" s="1564"/>
      <c r="DM164" s="1564"/>
      <c r="DN164" s="1564"/>
      <c r="DO164" s="1564"/>
      <c r="DP164" s="1564"/>
      <c r="DQ164" s="1564"/>
      <c r="DR164" s="1564"/>
      <c r="DS164" s="1564"/>
      <c r="DT164" s="1564"/>
      <c r="DU164" s="1564"/>
      <c r="DV164" s="1564"/>
      <c r="DW164" s="1564"/>
      <c r="DX164" s="1564"/>
      <c r="DY164" s="1564"/>
      <c r="DZ164" s="1564"/>
      <c r="EA164" s="1564"/>
      <c r="EB164" s="1564"/>
      <c r="EC164" s="1564"/>
      <c r="ED164" s="1564"/>
      <c r="EE164" s="1564"/>
      <c r="EF164" s="1564"/>
      <c r="EG164" s="1564"/>
      <c r="EH164" s="1564"/>
      <c r="EI164" s="1564"/>
      <c r="EJ164" s="1564"/>
      <c r="EK164" s="1564"/>
      <c r="EL164" s="1564"/>
      <c r="EM164" s="1564"/>
      <c r="EN164" s="1564"/>
      <c r="EO164" s="1564"/>
      <c r="EP164" s="1564"/>
      <c r="EQ164" s="1564"/>
      <c r="ER164" s="1564"/>
      <c r="ES164" s="1564"/>
      <c r="ET164" s="1564"/>
      <c r="EU164" s="1564"/>
      <c r="EV164" s="1564"/>
      <c r="EW164" s="1564"/>
      <c r="EX164" s="1564"/>
      <c r="EY164" s="1564"/>
      <c r="EZ164" s="1564"/>
      <c r="FA164" s="1564"/>
      <c r="FB164" s="1564"/>
      <c r="FC164" s="1564"/>
      <c r="FD164" s="1564"/>
      <c r="FE164" s="1564"/>
      <c r="FF164" s="1564"/>
      <c r="FG164" s="1564"/>
      <c r="FH164" s="1564"/>
      <c r="FI164" s="1564"/>
      <c r="FJ164" s="1564"/>
      <c r="FK164" s="1564"/>
      <c r="FL164" s="1564"/>
      <c r="FM164" s="1564"/>
      <c r="FN164" s="1564"/>
      <c r="FO164" s="1564"/>
      <c r="FP164" s="1564"/>
      <c r="FQ164" s="1564"/>
      <c r="FR164" s="1564"/>
      <c r="FS164" s="1564"/>
      <c r="FT164" s="1564"/>
      <c r="FU164" s="1564"/>
      <c r="FV164" s="1564"/>
      <c r="FW164" s="1564"/>
      <c r="FX164" s="1564"/>
      <c r="FY164" s="1564"/>
      <c r="FZ164" s="1564"/>
      <c r="GA164" s="1564"/>
      <c r="GB164" s="1564"/>
      <c r="GC164" s="1564"/>
      <c r="GD164" s="1564"/>
      <c r="GE164" s="1564"/>
      <c r="GF164" s="1564"/>
      <c r="GG164" s="1564"/>
      <c r="GH164" s="1564"/>
      <c r="GI164" s="1564"/>
      <c r="GJ164" s="1564"/>
      <c r="GK164" s="1564"/>
      <c r="GL164" s="1564"/>
      <c r="GM164" s="1564"/>
      <c r="GN164" s="1564"/>
      <c r="GO164" s="1564"/>
      <c r="GP164" s="1564"/>
      <c r="GQ164" s="1564"/>
      <c r="GR164" s="1564"/>
      <c r="GS164" s="1564"/>
      <c r="GT164" s="1564"/>
      <c r="GU164" s="1564"/>
      <c r="GV164" s="1564"/>
      <c r="GW164" s="1564"/>
      <c r="GX164" s="1564"/>
      <c r="GY164" s="1564"/>
      <c r="GZ164" s="1564"/>
      <c r="HA164" s="1564"/>
      <c r="HB164" s="1564"/>
      <c r="HC164" s="1564"/>
      <c r="HD164" s="1564"/>
      <c r="HE164" s="1564"/>
      <c r="HF164" s="1564"/>
      <c r="HG164" s="1564"/>
      <c r="HH164" s="1564"/>
      <c r="HI164" s="1564"/>
      <c r="HJ164" s="1564"/>
      <c r="HK164" s="1564"/>
      <c r="HL164" s="1564"/>
      <c r="HM164" s="1564"/>
      <c r="HN164" s="1564"/>
      <c r="HO164" s="1564"/>
      <c r="HP164" s="1564"/>
      <c r="HQ164" s="1564"/>
      <c r="HR164" s="1564"/>
      <c r="HS164" s="1564"/>
      <c r="HT164" s="1564"/>
      <c r="HU164" s="1564"/>
      <c r="HV164" s="1564"/>
      <c r="HW164" s="1564"/>
      <c r="HX164" s="1564"/>
      <c r="HY164" s="1564"/>
      <c r="HZ164" s="1564"/>
      <c r="IA164" s="1564"/>
      <c r="IB164" s="1564"/>
      <c r="IC164" s="1564"/>
      <c r="ID164" s="1564"/>
      <c r="IE164" s="1564"/>
      <c r="IF164" s="1564"/>
      <c r="IG164" s="1564"/>
      <c r="IH164" s="1564"/>
      <c r="II164" s="1564"/>
      <c r="IJ164" s="1564"/>
      <c r="IK164" s="1564"/>
      <c r="IL164" s="1564"/>
      <c r="IM164" s="1564"/>
      <c r="IN164" s="1564"/>
      <c r="IO164" s="1564"/>
      <c r="IP164" s="1564"/>
      <c r="IQ164" s="1564"/>
      <c r="IR164" s="1564"/>
      <c r="IS164" s="1564"/>
      <c r="IT164" s="1564"/>
      <c r="IU164" s="1564"/>
    </row>
    <row r="165" spans="1:255">
      <c r="A165" s="2175">
        <v>16</v>
      </c>
      <c r="B165" s="1546"/>
      <c r="C165" s="1546"/>
      <c r="D165" s="1546"/>
      <c r="E165" s="1900"/>
      <c r="F165" s="1545"/>
      <c r="G165" s="1546"/>
      <c r="H165" s="1546"/>
      <c r="I165" s="1546"/>
      <c r="J165" s="1546"/>
      <c r="K165" s="1873"/>
      <c r="L165" s="1873"/>
      <c r="M165" s="1911">
        <v>16</v>
      </c>
      <c r="N165" s="1545"/>
      <c r="O165" s="1873"/>
      <c r="P165" s="1873"/>
      <c r="Q165" s="1873"/>
      <c r="R165" s="1873">
        <f t="shared" si="2"/>
        <v>0</v>
      </c>
      <c r="S165" s="1911">
        <v>16</v>
      </c>
      <c r="T165" s="1564"/>
      <c r="U165" s="1564"/>
      <c r="V165" s="1564"/>
      <c r="W165" s="1564"/>
      <c r="X165" s="1564"/>
      <c r="Y165" s="1564"/>
      <c r="Z165" s="1564"/>
      <c r="AA165" s="1564"/>
      <c r="AB165" s="1564"/>
      <c r="AC165" s="1564"/>
      <c r="AD165" s="1564"/>
      <c r="AE165" s="1564"/>
      <c r="AF165" s="1564"/>
      <c r="AG165" s="1564"/>
      <c r="AH165" s="1564"/>
      <c r="AI165" s="1564"/>
      <c r="AJ165" s="1564"/>
      <c r="AK165" s="1564"/>
      <c r="AL165" s="1564"/>
      <c r="AM165" s="1564"/>
      <c r="AN165" s="1564"/>
      <c r="AO165" s="1564"/>
      <c r="AP165" s="1564"/>
      <c r="AQ165" s="1564"/>
      <c r="AR165" s="1564"/>
      <c r="AS165" s="1564"/>
      <c r="AT165" s="1564"/>
      <c r="AU165" s="1564"/>
      <c r="AV165" s="1564"/>
      <c r="AW165" s="1564"/>
      <c r="AX165" s="1564"/>
      <c r="AY165" s="1564"/>
      <c r="AZ165" s="1564"/>
      <c r="BA165" s="1564"/>
      <c r="BB165" s="1564"/>
      <c r="BC165" s="1564"/>
      <c r="BD165" s="1564"/>
      <c r="BE165" s="1564"/>
      <c r="BF165" s="1564"/>
      <c r="BG165" s="1564"/>
      <c r="BH165" s="1564"/>
      <c r="BI165" s="1564"/>
      <c r="BJ165" s="1564"/>
      <c r="BK165" s="1564"/>
      <c r="BL165" s="1564"/>
      <c r="BM165" s="1564"/>
      <c r="BN165" s="1564"/>
      <c r="BO165" s="1564"/>
      <c r="BP165" s="1564"/>
      <c r="BQ165" s="1564"/>
      <c r="BR165" s="1564"/>
      <c r="BS165" s="1564"/>
      <c r="BT165" s="1564"/>
      <c r="BU165" s="1564"/>
      <c r="BV165" s="1564"/>
      <c r="BW165" s="1564"/>
      <c r="BX165" s="1564"/>
      <c r="BY165" s="1564"/>
      <c r="BZ165" s="1564"/>
      <c r="CA165" s="1564"/>
      <c r="CB165" s="1564"/>
      <c r="CC165" s="1564"/>
      <c r="CD165" s="1564"/>
      <c r="CE165" s="1564"/>
      <c r="CF165" s="1564"/>
      <c r="CG165" s="1564"/>
      <c r="CH165" s="1564"/>
      <c r="CI165" s="1564"/>
      <c r="CJ165" s="1564"/>
      <c r="CK165" s="1564"/>
      <c r="CL165" s="1564"/>
      <c r="CM165" s="1564"/>
      <c r="CN165" s="1564"/>
      <c r="CO165" s="1564"/>
      <c r="CP165" s="1564"/>
      <c r="CQ165" s="1564"/>
      <c r="CR165" s="1564"/>
      <c r="CS165" s="1564"/>
      <c r="CT165" s="1564"/>
      <c r="CU165" s="1564"/>
      <c r="CV165" s="1564"/>
      <c r="CW165" s="1564"/>
      <c r="CX165" s="1564"/>
      <c r="CY165" s="1564"/>
      <c r="CZ165" s="1564"/>
      <c r="DA165" s="1564"/>
      <c r="DB165" s="1564"/>
      <c r="DC165" s="1564"/>
      <c r="DD165" s="1564"/>
      <c r="DE165" s="1564"/>
      <c r="DF165" s="1564"/>
      <c r="DG165" s="1564"/>
      <c r="DH165" s="1564"/>
      <c r="DI165" s="1564"/>
      <c r="DJ165" s="1564"/>
      <c r="DK165" s="1564"/>
      <c r="DL165" s="1564"/>
      <c r="DM165" s="1564"/>
      <c r="DN165" s="1564"/>
      <c r="DO165" s="1564"/>
      <c r="DP165" s="1564"/>
      <c r="DQ165" s="1564"/>
      <c r="DR165" s="1564"/>
      <c r="DS165" s="1564"/>
      <c r="DT165" s="1564"/>
      <c r="DU165" s="1564"/>
      <c r="DV165" s="1564"/>
      <c r="DW165" s="1564"/>
      <c r="DX165" s="1564"/>
      <c r="DY165" s="1564"/>
      <c r="DZ165" s="1564"/>
      <c r="EA165" s="1564"/>
      <c r="EB165" s="1564"/>
      <c r="EC165" s="1564"/>
      <c r="ED165" s="1564"/>
      <c r="EE165" s="1564"/>
      <c r="EF165" s="1564"/>
      <c r="EG165" s="1564"/>
      <c r="EH165" s="1564"/>
      <c r="EI165" s="1564"/>
      <c r="EJ165" s="1564"/>
      <c r="EK165" s="1564"/>
      <c r="EL165" s="1564"/>
      <c r="EM165" s="1564"/>
      <c r="EN165" s="1564"/>
      <c r="EO165" s="1564"/>
      <c r="EP165" s="1564"/>
      <c r="EQ165" s="1564"/>
      <c r="ER165" s="1564"/>
      <c r="ES165" s="1564"/>
      <c r="ET165" s="1564"/>
      <c r="EU165" s="1564"/>
      <c r="EV165" s="1564"/>
      <c r="EW165" s="1564"/>
      <c r="EX165" s="1564"/>
      <c r="EY165" s="1564"/>
      <c r="EZ165" s="1564"/>
      <c r="FA165" s="1564"/>
      <c r="FB165" s="1564"/>
      <c r="FC165" s="1564"/>
      <c r="FD165" s="1564"/>
      <c r="FE165" s="1564"/>
      <c r="FF165" s="1564"/>
      <c r="FG165" s="1564"/>
      <c r="FH165" s="1564"/>
      <c r="FI165" s="1564"/>
      <c r="FJ165" s="1564"/>
      <c r="FK165" s="1564"/>
      <c r="FL165" s="1564"/>
      <c r="FM165" s="1564"/>
      <c r="FN165" s="1564"/>
      <c r="FO165" s="1564"/>
      <c r="FP165" s="1564"/>
      <c r="FQ165" s="1564"/>
      <c r="FR165" s="1564"/>
      <c r="FS165" s="1564"/>
      <c r="FT165" s="1564"/>
      <c r="FU165" s="1564"/>
      <c r="FV165" s="1564"/>
      <c r="FW165" s="1564"/>
      <c r="FX165" s="1564"/>
      <c r="FY165" s="1564"/>
      <c r="FZ165" s="1564"/>
      <c r="GA165" s="1564"/>
      <c r="GB165" s="1564"/>
      <c r="GC165" s="1564"/>
      <c r="GD165" s="1564"/>
      <c r="GE165" s="1564"/>
      <c r="GF165" s="1564"/>
      <c r="GG165" s="1564"/>
      <c r="GH165" s="1564"/>
      <c r="GI165" s="1564"/>
      <c r="GJ165" s="1564"/>
      <c r="GK165" s="1564"/>
      <c r="GL165" s="1564"/>
      <c r="GM165" s="1564"/>
      <c r="GN165" s="1564"/>
      <c r="GO165" s="1564"/>
      <c r="GP165" s="1564"/>
      <c r="GQ165" s="1564"/>
      <c r="GR165" s="1564"/>
      <c r="GS165" s="1564"/>
      <c r="GT165" s="1564"/>
      <c r="GU165" s="1564"/>
      <c r="GV165" s="1564"/>
      <c r="GW165" s="1564"/>
      <c r="GX165" s="1564"/>
      <c r="GY165" s="1564"/>
      <c r="GZ165" s="1564"/>
      <c r="HA165" s="1564"/>
      <c r="HB165" s="1564"/>
      <c r="HC165" s="1564"/>
      <c r="HD165" s="1564"/>
      <c r="HE165" s="1564"/>
      <c r="HF165" s="1564"/>
      <c r="HG165" s="1564"/>
      <c r="HH165" s="1564"/>
      <c r="HI165" s="1564"/>
      <c r="HJ165" s="1564"/>
      <c r="HK165" s="1564"/>
      <c r="HL165" s="1564"/>
      <c r="HM165" s="1564"/>
      <c r="HN165" s="1564"/>
      <c r="HO165" s="1564"/>
      <c r="HP165" s="1564"/>
      <c r="HQ165" s="1564"/>
      <c r="HR165" s="1564"/>
      <c r="HS165" s="1564"/>
      <c r="HT165" s="1564"/>
      <c r="HU165" s="1564"/>
      <c r="HV165" s="1564"/>
      <c r="HW165" s="1564"/>
      <c r="HX165" s="1564"/>
      <c r="HY165" s="1564"/>
      <c r="HZ165" s="1564"/>
      <c r="IA165" s="1564"/>
      <c r="IB165" s="1564"/>
      <c r="IC165" s="1564"/>
      <c r="ID165" s="1564"/>
      <c r="IE165" s="1564"/>
      <c r="IF165" s="1564"/>
      <c r="IG165" s="1564"/>
      <c r="IH165" s="1564"/>
      <c r="II165" s="1564"/>
      <c r="IJ165" s="1564"/>
      <c r="IK165" s="1564"/>
      <c r="IL165" s="1564"/>
      <c r="IM165" s="1564"/>
      <c r="IN165" s="1564"/>
      <c r="IO165" s="1564"/>
      <c r="IP165" s="1564"/>
      <c r="IQ165" s="1564"/>
      <c r="IR165" s="1564"/>
      <c r="IS165" s="1564"/>
      <c r="IT165" s="1564"/>
      <c r="IU165" s="1564"/>
    </row>
    <row r="166" spans="1:255">
      <c r="A166" s="2175">
        <v>17</v>
      </c>
      <c r="B166" s="1546"/>
      <c r="C166" s="1546"/>
      <c r="D166" s="1546"/>
      <c r="E166" s="1900"/>
      <c r="F166" s="1545"/>
      <c r="G166" s="1546"/>
      <c r="H166" s="1546"/>
      <c r="I166" s="1546"/>
      <c r="J166" s="1546"/>
      <c r="K166" s="1873"/>
      <c r="L166" s="1873"/>
      <c r="M166" s="1911">
        <v>17</v>
      </c>
      <c r="N166" s="1545"/>
      <c r="O166" s="1873"/>
      <c r="P166" s="1873"/>
      <c r="Q166" s="1873"/>
      <c r="R166" s="1873">
        <f t="shared" si="2"/>
        <v>0</v>
      </c>
      <c r="S166" s="1911">
        <v>17</v>
      </c>
      <c r="T166" s="1564"/>
      <c r="U166" s="1564"/>
      <c r="V166" s="1564"/>
      <c r="W166" s="1564"/>
      <c r="X166" s="1564"/>
      <c r="Y166" s="1564"/>
      <c r="Z166" s="1564"/>
      <c r="AA166" s="1564"/>
      <c r="AB166" s="1564"/>
      <c r="AC166" s="1564"/>
      <c r="AD166" s="1564"/>
      <c r="AE166" s="1564"/>
      <c r="AF166" s="1564"/>
      <c r="AG166" s="1564"/>
      <c r="AH166" s="1564"/>
      <c r="AI166" s="1564"/>
      <c r="AJ166" s="1564"/>
      <c r="AK166" s="1564"/>
      <c r="AL166" s="1564"/>
      <c r="AM166" s="1564"/>
      <c r="AN166" s="1564"/>
      <c r="AO166" s="1564"/>
      <c r="AP166" s="1564"/>
      <c r="AQ166" s="1564"/>
      <c r="AR166" s="1564"/>
      <c r="AS166" s="1564"/>
      <c r="AT166" s="1564"/>
      <c r="AU166" s="1564"/>
      <c r="AV166" s="1564"/>
      <c r="AW166" s="1564"/>
      <c r="AX166" s="1564"/>
      <c r="AY166" s="1564"/>
      <c r="AZ166" s="1564"/>
      <c r="BA166" s="1564"/>
      <c r="BB166" s="1564"/>
      <c r="BC166" s="1564"/>
      <c r="BD166" s="1564"/>
      <c r="BE166" s="1564"/>
      <c r="BF166" s="1564"/>
      <c r="BG166" s="1564"/>
      <c r="BH166" s="1564"/>
      <c r="BI166" s="1564"/>
      <c r="BJ166" s="1564"/>
      <c r="BK166" s="1564"/>
      <c r="BL166" s="1564"/>
      <c r="BM166" s="1564"/>
      <c r="BN166" s="1564"/>
      <c r="BO166" s="1564"/>
      <c r="BP166" s="1564"/>
      <c r="BQ166" s="1564"/>
      <c r="BR166" s="1564"/>
      <c r="BS166" s="1564"/>
      <c r="BT166" s="1564"/>
      <c r="BU166" s="1564"/>
      <c r="BV166" s="1564"/>
      <c r="BW166" s="1564"/>
      <c r="BX166" s="1564"/>
      <c r="BY166" s="1564"/>
      <c r="BZ166" s="1564"/>
      <c r="CA166" s="1564"/>
      <c r="CB166" s="1564"/>
      <c r="CC166" s="1564"/>
      <c r="CD166" s="1564"/>
      <c r="CE166" s="1564"/>
      <c r="CF166" s="1564"/>
      <c r="CG166" s="1564"/>
      <c r="CH166" s="1564"/>
      <c r="CI166" s="1564"/>
      <c r="CJ166" s="1564"/>
      <c r="CK166" s="1564"/>
      <c r="CL166" s="1564"/>
      <c r="CM166" s="1564"/>
      <c r="CN166" s="1564"/>
      <c r="CO166" s="1564"/>
      <c r="CP166" s="1564"/>
      <c r="CQ166" s="1564"/>
      <c r="CR166" s="1564"/>
      <c r="CS166" s="1564"/>
      <c r="CT166" s="1564"/>
      <c r="CU166" s="1564"/>
      <c r="CV166" s="1564"/>
      <c r="CW166" s="1564"/>
      <c r="CX166" s="1564"/>
      <c r="CY166" s="1564"/>
      <c r="CZ166" s="1564"/>
      <c r="DA166" s="1564"/>
      <c r="DB166" s="1564"/>
      <c r="DC166" s="1564"/>
      <c r="DD166" s="1564"/>
      <c r="DE166" s="1564"/>
      <c r="DF166" s="1564"/>
      <c r="DG166" s="1564"/>
      <c r="DH166" s="1564"/>
      <c r="DI166" s="1564"/>
      <c r="DJ166" s="1564"/>
      <c r="DK166" s="1564"/>
      <c r="DL166" s="1564"/>
      <c r="DM166" s="1564"/>
      <c r="DN166" s="1564"/>
      <c r="DO166" s="1564"/>
      <c r="DP166" s="1564"/>
      <c r="DQ166" s="1564"/>
      <c r="DR166" s="1564"/>
      <c r="DS166" s="1564"/>
      <c r="DT166" s="1564"/>
      <c r="DU166" s="1564"/>
      <c r="DV166" s="1564"/>
      <c r="DW166" s="1564"/>
      <c r="DX166" s="1564"/>
      <c r="DY166" s="1564"/>
      <c r="DZ166" s="1564"/>
      <c r="EA166" s="1564"/>
      <c r="EB166" s="1564"/>
      <c r="EC166" s="1564"/>
      <c r="ED166" s="1564"/>
      <c r="EE166" s="1564"/>
      <c r="EF166" s="1564"/>
      <c r="EG166" s="1564"/>
      <c r="EH166" s="1564"/>
      <c r="EI166" s="1564"/>
      <c r="EJ166" s="1564"/>
      <c r="EK166" s="1564"/>
      <c r="EL166" s="1564"/>
      <c r="EM166" s="1564"/>
      <c r="EN166" s="1564"/>
      <c r="EO166" s="1564"/>
      <c r="EP166" s="1564"/>
      <c r="EQ166" s="1564"/>
      <c r="ER166" s="1564"/>
      <c r="ES166" s="1564"/>
      <c r="ET166" s="1564"/>
      <c r="EU166" s="1564"/>
      <c r="EV166" s="1564"/>
      <c r="EW166" s="1564"/>
      <c r="EX166" s="1564"/>
      <c r="EY166" s="1564"/>
      <c r="EZ166" s="1564"/>
      <c r="FA166" s="1564"/>
      <c r="FB166" s="1564"/>
      <c r="FC166" s="1564"/>
      <c r="FD166" s="1564"/>
      <c r="FE166" s="1564"/>
      <c r="FF166" s="1564"/>
      <c r="FG166" s="1564"/>
      <c r="FH166" s="1564"/>
      <c r="FI166" s="1564"/>
      <c r="FJ166" s="1564"/>
      <c r="FK166" s="1564"/>
      <c r="FL166" s="1564"/>
      <c r="FM166" s="1564"/>
      <c r="FN166" s="1564"/>
      <c r="FO166" s="1564"/>
      <c r="FP166" s="1564"/>
      <c r="FQ166" s="1564"/>
      <c r="FR166" s="1564"/>
      <c r="FS166" s="1564"/>
      <c r="FT166" s="1564"/>
      <c r="FU166" s="1564"/>
      <c r="FV166" s="1564"/>
      <c r="FW166" s="1564"/>
      <c r="FX166" s="1564"/>
      <c r="FY166" s="1564"/>
      <c r="FZ166" s="1564"/>
      <c r="GA166" s="1564"/>
      <c r="GB166" s="1564"/>
      <c r="GC166" s="1564"/>
      <c r="GD166" s="1564"/>
      <c r="GE166" s="1564"/>
      <c r="GF166" s="1564"/>
      <c r="GG166" s="1564"/>
      <c r="GH166" s="1564"/>
      <c r="GI166" s="1564"/>
      <c r="GJ166" s="1564"/>
      <c r="GK166" s="1564"/>
      <c r="GL166" s="1564"/>
      <c r="GM166" s="1564"/>
      <c r="GN166" s="1564"/>
      <c r="GO166" s="1564"/>
      <c r="GP166" s="1564"/>
      <c r="GQ166" s="1564"/>
      <c r="GR166" s="1564"/>
      <c r="GS166" s="1564"/>
      <c r="GT166" s="1564"/>
      <c r="GU166" s="1564"/>
      <c r="GV166" s="1564"/>
      <c r="GW166" s="1564"/>
      <c r="GX166" s="1564"/>
      <c r="GY166" s="1564"/>
      <c r="GZ166" s="1564"/>
      <c r="HA166" s="1564"/>
      <c r="HB166" s="1564"/>
      <c r="HC166" s="1564"/>
      <c r="HD166" s="1564"/>
      <c r="HE166" s="1564"/>
      <c r="HF166" s="1564"/>
      <c r="HG166" s="1564"/>
      <c r="HH166" s="1564"/>
      <c r="HI166" s="1564"/>
      <c r="HJ166" s="1564"/>
      <c r="HK166" s="1564"/>
      <c r="HL166" s="1564"/>
      <c r="HM166" s="1564"/>
      <c r="HN166" s="1564"/>
      <c r="HO166" s="1564"/>
      <c r="HP166" s="1564"/>
      <c r="HQ166" s="1564"/>
      <c r="HR166" s="1564"/>
      <c r="HS166" s="1564"/>
      <c r="HT166" s="1564"/>
      <c r="HU166" s="1564"/>
      <c r="HV166" s="1564"/>
      <c r="HW166" s="1564"/>
      <c r="HX166" s="1564"/>
      <c r="HY166" s="1564"/>
      <c r="HZ166" s="1564"/>
      <c r="IA166" s="1564"/>
      <c r="IB166" s="1564"/>
      <c r="IC166" s="1564"/>
      <c r="ID166" s="1564"/>
      <c r="IE166" s="1564"/>
      <c r="IF166" s="1564"/>
      <c r="IG166" s="1564"/>
      <c r="IH166" s="1564"/>
      <c r="II166" s="1564"/>
      <c r="IJ166" s="1564"/>
      <c r="IK166" s="1564"/>
      <c r="IL166" s="1564"/>
      <c r="IM166" s="1564"/>
      <c r="IN166" s="1564"/>
      <c r="IO166" s="1564"/>
      <c r="IP166" s="1564"/>
      <c r="IQ166" s="1564"/>
      <c r="IR166" s="1564"/>
      <c r="IS166" s="1564"/>
      <c r="IT166" s="1564"/>
      <c r="IU166" s="1564"/>
    </row>
    <row r="167" spans="1:255">
      <c r="A167" s="2175">
        <v>18</v>
      </c>
      <c r="B167" s="1546"/>
      <c r="C167" s="1546"/>
      <c r="D167" s="1546"/>
      <c r="E167" s="1900"/>
      <c r="F167" s="1545"/>
      <c r="G167" s="1546"/>
      <c r="H167" s="1546"/>
      <c r="I167" s="1546"/>
      <c r="J167" s="1546"/>
      <c r="K167" s="1873"/>
      <c r="L167" s="1873"/>
      <c r="M167" s="1911">
        <v>18</v>
      </c>
      <c r="N167" s="1545"/>
      <c r="O167" s="1873"/>
      <c r="P167" s="1873"/>
      <c r="Q167" s="1873"/>
      <c r="R167" s="1873">
        <f t="shared" si="2"/>
        <v>0</v>
      </c>
      <c r="S167" s="1911">
        <v>18</v>
      </c>
      <c r="T167" s="1564"/>
      <c r="U167" s="1564"/>
      <c r="V167" s="1564"/>
      <c r="W167" s="1564"/>
      <c r="X167" s="1564"/>
      <c r="Y167" s="1564"/>
      <c r="Z167" s="1564"/>
      <c r="AA167" s="1564"/>
      <c r="AB167" s="1564"/>
      <c r="AC167" s="1564"/>
      <c r="AD167" s="1564"/>
      <c r="AE167" s="1564"/>
      <c r="AF167" s="1564"/>
      <c r="AG167" s="1564"/>
      <c r="AH167" s="1564"/>
      <c r="AI167" s="1564"/>
      <c r="AJ167" s="1564"/>
      <c r="AK167" s="1564"/>
      <c r="AL167" s="1564"/>
      <c r="AM167" s="1564"/>
      <c r="AN167" s="1564"/>
      <c r="AO167" s="1564"/>
      <c r="AP167" s="1564"/>
      <c r="AQ167" s="1564"/>
      <c r="AR167" s="1564"/>
      <c r="AS167" s="1564"/>
      <c r="AT167" s="1564"/>
      <c r="AU167" s="1564"/>
      <c r="AV167" s="1564"/>
      <c r="AW167" s="1564"/>
      <c r="AX167" s="1564"/>
      <c r="AY167" s="1564"/>
      <c r="AZ167" s="1564"/>
      <c r="BA167" s="1564"/>
      <c r="BB167" s="1564"/>
      <c r="BC167" s="1564"/>
      <c r="BD167" s="1564"/>
      <c r="BE167" s="1564"/>
      <c r="BF167" s="1564"/>
      <c r="BG167" s="1564"/>
      <c r="BH167" s="1564"/>
      <c r="BI167" s="1564"/>
      <c r="BJ167" s="1564"/>
      <c r="BK167" s="1564"/>
      <c r="BL167" s="1564"/>
      <c r="BM167" s="1564"/>
      <c r="BN167" s="1564"/>
      <c r="BO167" s="1564"/>
      <c r="BP167" s="1564"/>
      <c r="BQ167" s="1564"/>
      <c r="BR167" s="1564"/>
      <c r="BS167" s="1564"/>
      <c r="BT167" s="1564"/>
      <c r="BU167" s="1564"/>
      <c r="BV167" s="1564"/>
      <c r="BW167" s="1564"/>
      <c r="BX167" s="1564"/>
      <c r="BY167" s="1564"/>
      <c r="BZ167" s="1564"/>
      <c r="CA167" s="1564"/>
      <c r="CB167" s="1564"/>
      <c r="CC167" s="1564"/>
      <c r="CD167" s="1564"/>
      <c r="CE167" s="1564"/>
      <c r="CF167" s="1564"/>
      <c r="CG167" s="1564"/>
      <c r="CH167" s="1564"/>
      <c r="CI167" s="1564"/>
      <c r="CJ167" s="1564"/>
      <c r="CK167" s="1564"/>
      <c r="CL167" s="1564"/>
      <c r="CM167" s="1564"/>
      <c r="CN167" s="1564"/>
      <c r="CO167" s="1564"/>
      <c r="CP167" s="1564"/>
      <c r="CQ167" s="1564"/>
      <c r="CR167" s="1564"/>
      <c r="CS167" s="1564"/>
      <c r="CT167" s="1564"/>
      <c r="CU167" s="1564"/>
      <c r="CV167" s="1564"/>
      <c r="CW167" s="1564"/>
      <c r="CX167" s="1564"/>
      <c r="CY167" s="1564"/>
      <c r="CZ167" s="1564"/>
      <c r="DA167" s="1564"/>
      <c r="DB167" s="1564"/>
      <c r="DC167" s="1564"/>
      <c r="DD167" s="1564"/>
      <c r="DE167" s="1564"/>
      <c r="DF167" s="1564"/>
      <c r="DG167" s="1564"/>
      <c r="DH167" s="1564"/>
      <c r="DI167" s="1564"/>
      <c r="DJ167" s="1564"/>
      <c r="DK167" s="1564"/>
      <c r="DL167" s="1564"/>
      <c r="DM167" s="1564"/>
      <c r="DN167" s="1564"/>
      <c r="DO167" s="1564"/>
      <c r="DP167" s="1564"/>
      <c r="DQ167" s="1564"/>
      <c r="DR167" s="1564"/>
      <c r="DS167" s="1564"/>
      <c r="DT167" s="1564"/>
      <c r="DU167" s="1564"/>
      <c r="DV167" s="1564"/>
      <c r="DW167" s="1564"/>
      <c r="DX167" s="1564"/>
      <c r="DY167" s="1564"/>
      <c r="DZ167" s="1564"/>
      <c r="EA167" s="1564"/>
      <c r="EB167" s="1564"/>
      <c r="EC167" s="1564"/>
      <c r="ED167" s="1564"/>
      <c r="EE167" s="1564"/>
      <c r="EF167" s="1564"/>
      <c r="EG167" s="1564"/>
      <c r="EH167" s="1564"/>
      <c r="EI167" s="1564"/>
      <c r="EJ167" s="1564"/>
      <c r="EK167" s="1564"/>
      <c r="EL167" s="1564"/>
      <c r="EM167" s="1564"/>
      <c r="EN167" s="1564"/>
      <c r="EO167" s="1564"/>
      <c r="EP167" s="1564"/>
      <c r="EQ167" s="1564"/>
      <c r="ER167" s="1564"/>
      <c r="ES167" s="1564"/>
      <c r="ET167" s="1564"/>
      <c r="EU167" s="1564"/>
      <c r="EV167" s="1564"/>
      <c r="EW167" s="1564"/>
      <c r="EX167" s="1564"/>
      <c r="EY167" s="1564"/>
      <c r="EZ167" s="1564"/>
      <c r="FA167" s="1564"/>
      <c r="FB167" s="1564"/>
      <c r="FC167" s="1564"/>
      <c r="FD167" s="1564"/>
      <c r="FE167" s="1564"/>
      <c r="FF167" s="1564"/>
      <c r="FG167" s="1564"/>
      <c r="FH167" s="1564"/>
      <c r="FI167" s="1564"/>
      <c r="FJ167" s="1564"/>
      <c r="FK167" s="1564"/>
      <c r="FL167" s="1564"/>
      <c r="FM167" s="1564"/>
      <c r="FN167" s="1564"/>
      <c r="FO167" s="1564"/>
      <c r="FP167" s="1564"/>
      <c r="FQ167" s="1564"/>
      <c r="FR167" s="1564"/>
      <c r="FS167" s="1564"/>
      <c r="FT167" s="1564"/>
      <c r="FU167" s="1564"/>
      <c r="FV167" s="1564"/>
      <c r="FW167" s="1564"/>
      <c r="FX167" s="1564"/>
      <c r="FY167" s="1564"/>
      <c r="FZ167" s="1564"/>
      <c r="GA167" s="1564"/>
      <c r="GB167" s="1564"/>
      <c r="GC167" s="1564"/>
      <c r="GD167" s="1564"/>
      <c r="GE167" s="1564"/>
      <c r="GF167" s="1564"/>
      <c r="GG167" s="1564"/>
      <c r="GH167" s="1564"/>
      <c r="GI167" s="1564"/>
      <c r="GJ167" s="1564"/>
      <c r="GK167" s="1564"/>
      <c r="GL167" s="1564"/>
      <c r="GM167" s="1564"/>
      <c r="GN167" s="1564"/>
      <c r="GO167" s="1564"/>
      <c r="GP167" s="1564"/>
      <c r="GQ167" s="1564"/>
      <c r="GR167" s="1564"/>
      <c r="GS167" s="1564"/>
      <c r="GT167" s="1564"/>
      <c r="GU167" s="1564"/>
      <c r="GV167" s="1564"/>
      <c r="GW167" s="1564"/>
      <c r="GX167" s="1564"/>
      <c r="GY167" s="1564"/>
      <c r="GZ167" s="1564"/>
      <c r="HA167" s="1564"/>
      <c r="HB167" s="1564"/>
      <c r="HC167" s="1564"/>
      <c r="HD167" s="1564"/>
      <c r="HE167" s="1564"/>
      <c r="HF167" s="1564"/>
      <c r="HG167" s="1564"/>
      <c r="HH167" s="1564"/>
      <c r="HI167" s="1564"/>
      <c r="HJ167" s="1564"/>
      <c r="HK167" s="1564"/>
      <c r="HL167" s="1564"/>
      <c r="HM167" s="1564"/>
      <c r="HN167" s="1564"/>
      <c r="HO167" s="1564"/>
      <c r="HP167" s="1564"/>
      <c r="HQ167" s="1564"/>
      <c r="HR167" s="1564"/>
      <c r="HS167" s="1564"/>
      <c r="HT167" s="1564"/>
      <c r="HU167" s="1564"/>
      <c r="HV167" s="1564"/>
      <c r="HW167" s="1564"/>
      <c r="HX167" s="1564"/>
      <c r="HY167" s="1564"/>
      <c r="HZ167" s="1564"/>
      <c r="IA167" s="1564"/>
      <c r="IB167" s="1564"/>
      <c r="IC167" s="1564"/>
      <c r="ID167" s="1564"/>
      <c r="IE167" s="1564"/>
      <c r="IF167" s="1564"/>
      <c r="IG167" s="1564"/>
      <c r="IH167" s="1564"/>
      <c r="II167" s="1564"/>
      <c r="IJ167" s="1564"/>
      <c r="IK167" s="1564"/>
      <c r="IL167" s="1564"/>
      <c r="IM167" s="1564"/>
      <c r="IN167" s="1564"/>
      <c r="IO167" s="1564"/>
      <c r="IP167" s="1564"/>
      <c r="IQ167" s="1564"/>
      <c r="IR167" s="1564"/>
      <c r="IS167" s="1564"/>
      <c r="IT167" s="1564"/>
      <c r="IU167" s="1564"/>
    </row>
    <row r="168" spans="1:255">
      <c r="A168" s="2175">
        <v>19</v>
      </c>
      <c r="B168" s="1546"/>
      <c r="C168" s="1546"/>
      <c r="D168" s="1546"/>
      <c r="E168" s="1900"/>
      <c r="F168" s="1545"/>
      <c r="G168" s="1546"/>
      <c r="H168" s="1546"/>
      <c r="I168" s="1546"/>
      <c r="J168" s="1546"/>
      <c r="K168" s="1873"/>
      <c r="L168" s="1873"/>
      <c r="M168" s="1911">
        <v>19</v>
      </c>
      <c r="N168" s="1545"/>
      <c r="O168" s="1873"/>
      <c r="P168" s="1873"/>
      <c r="Q168" s="1873"/>
      <c r="R168" s="1873">
        <f t="shared" si="2"/>
        <v>0</v>
      </c>
      <c r="S168" s="1911">
        <v>19</v>
      </c>
      <c r="T168" s="1564"/>
      <c r="U168" s="1564"/>
      <c r="V168" s="1564"/>
      <c r="W168" s="1564"/>
      <c r="X168" s="1564"/>
      <c r="Y168" s="1564"/>
      <c r="Z168" s="1564"/>
      <c r="AA168" s="1564"/>
      <c r="AB168" s="1564"/>
      <c r="AC168" s="1564"/>
      <c r="AD168" s="1564"/>
      <c r="AE168" s="1564"/>
      <c r="AF168" s="1564"/>
      <c r="AG168" s="1564"/>
      <c r="AH168" s="1564"/>
      <c r="AI168" s="1564"/>
      <c r="AJ168" s="1564"/>
      <c r="AK168" s="1564"/>
      <c r="AL168" s="1564"/>
      <c r="AM168" s="1564"/>
      <c r="AN168" s="1564"/>
      <c r="AO168" s="1564"/>
      <c r="AP168" s="1564"/>
      <c r="AQ168" s="1564"/>
      <c r="AR168" s="1564"/>
      <c r="AS168" s="1564"/>
      <c r="AT168" s="1564"/>
      <c r="AU168" s="1564"/>
      <c r="AV168" s="1564"/>
      <c r="AW168" s="1564"/>
      <c r="AX168" s="1564"/>
      <c r="AY168" s="1564"/>
      <c r="AZ168" s="1564"/>
      <c r="BA168" s="1564"/>
      <c r="BB168" s="1564"/>
      <c r="BC168" s="1564"/>
      <c r="BD168" s="1564"/>
      <c r="BE168" s="1564"/>
      <c r="BF168" s="1564"/>
      <c r="BG168" s="1564"/>
      <c r="BH168" s="1564"/>
      <c r="BI168" s="1564"/>
      <c r="BJ168" s="1564"/>
      <c r="BK168" s="1564"/>
      <c r="BL168" s="1564"/>
      <c r="BM168" s="1564"/>
      <c r="BN168" s="1564"/>
      <c r="BO168" s="1564"/>
      <c r="BP168" s="1564"/>
      <c r="BQ168" s="1564"/>
      <c r="BR168" s="1564"/>
      <c r="BS168" s="1564"/>
      <c r="BT168" s="1564"/>
      <c r="BU168" s="1564"/>
      <c r="BV168" s="1564"/>
      <c r="BW168" s="1564"/>
      <c r="BX168" s="1564"/>
      <c r="BY168" s="1564"/>
      <c r="BZ168" s="1564"/>
      <c r="CA168" s="1564"/>
      <c r="CB168" s="1564"/>
      <c r="CC168" s="1564"/>
      <c r="CD168" s="1564"/>
      <c r="CE168" s="1564"/>
      <c r="CF168" s="1564"/>
      <c r="CG168" s="1564"/>
      <c r="CH168" s="1564"/>
      <c r="CI168" s="1564"/>
      <c r="CJ168" s="1564"/>
      <c r="CK168" s="1564"/>
      <c r="CL168" s="1564"/>
      <c r="CM168" s="1564"/>
      <c r="CN168" s="1564"/>
      <c r="CO168" s="1564"/>
      <c r="CP168" s="1564"/>
      <c r="CQ168" s="1564"/>
      <c r="CR168" s="1564"/>
      <c r="CS168" s="1564"/>
      <c r="CT168" s="1564"/>
      <c r="CU168" s="1564"/>
      <c r="CV168" s="1564"/>
      <c r="CW168" s="1564"/>
      <c r="CX168" s="1564"/>
      <c r="CY168" s="1564"/>
      <c r="CZ168" s="1564"/>
      <c r="DA168" s="1564"/>
      <c r="DB168" s="1564"/>
      <c r="DC168" s="1564"/>
      <c r="DD168" s="1564"/>
      <c r="DE168" s="1564"/>
      <c r="DF168" s="1564"/>
      <c r="DG168" s="1564"/>
      <c r="DH168" s="1564"/>
      <c r="DI168" s="1564"/>
      <c r="DJ168" s="1564"/>
      <c r="DK168" s="1564"/>
      <c r="DL168" s="1564"/>
      <c r="DM168" s="1564"/>
      <c r="DN168" s="1564"/>
      <c r="DO168" s="1564"/>
      <c r="DP168" s="1564"/>
      <c r="DQ168" s="1564"/>
      <c r="DR168" s="1564"/>
      <c r="DS168" s="1564"/>
      <c r="DT168" s="1564"/>
      <c r="DU168" s="1564"/>
      <c r="DV168" s="1564"/>
      <c r="DW168" s="1564"/>
      <c r="DX168" s="1564"/>
      <c r="DY168" s="1564"/>
      <c r="DZ168" s="1564"/>
      <c r="EA168" s="1564"/>
      <c r="EB168" s="1564"/>
      <c r="EC168" s="1564"/>
      <c r="ED168" s="1564"/>
      <c r="EE168" s="1564"/>
      <c r="EF168" s="1564"/>
      <c r="EG168" s="1564"/>
      <c r="EH168" s="1564"/>
      <c r="EI168" s="1564"/>
      <c r="EJ168" s="1564"/>
      <c r="EK168" s="1564"/>
      <c r="EL168" s="1564"/>
      <c r="EM168" s="1564"/>
      <c r="EN168" s="1564"/>
      <c r="EO168" s="1564"/>
      <c r="EP168" s="1564"/>
      <c r="EQ168" s="1564"/>
      <c r="ER168" s="1564"/>
      <c r="ES168" s="1564"/>
      <c r="ET168" s="1564"/>
      <c r="EU168" s="1564"/>
      <c r="EV168" s="1564"/>
      <c r="EW168" s="1564"/>
      <c r="EX168" s="1564"/>
      <c r="EY168" s="1564"/>
      <c r="EZ168" s="1564"/>
      <c r="FA168" s="1564"/>
      <c r="FB168" s="1564"/>
      <c r="FC168" s="1564"/>
      <c r="FD168" s="1564"/>
      <c r="FE168" s="1564"/>
      <c r="FF168" s="1564"/>
      <c r="FG168" s="1564"/>
      <c r="FH168" s="1564"/>
      <c r="FI168" s="1564"/>
      <c r="FJ168" s="1564"/>
      <c r="FK168" s="1564"/>
      <c r="FL168" s="1564"/>
      <c r="FM168" s="1564"/>
      <c r="FN168" s="1564"/>
      <c r="FO168" s="1564"/>
      <c r="FP168" s="1564"/>
      <c r="FQ168" s="1564"/>
      <c r="FR168" s="1564"/>
      <c r="FS168" s="1564"/>
      <c r="FT168" s="1564"/>
      <c r="FU168" s="1564"/>
      <c r="FV168" s="1564"/>
      <c r="FW168" s="1564"/>
      <c r="FX168" s="1564"/>
      <c r="FY168" s="1564"/>
      <c r="FZ168" s="1564"/>
      <c r="GA168" s="1564"/>
      <c r="GB168" s="1564"/>
      <c r="GC168" s="1564"/>
      <c r="GD168" s="1564"/>
      <c r="GE168" s="1564"/>
      <c r="GF168" s="1564"/>
      <c r="GG168" s="1564"/>
      <c r="GH168" s="1564"/>
      <c r="GI168" s="1564"/>
      <c r="GJ168" s="1564"/>
      <c r="GK168" s="1564"/>
      <c r="GL168" s="1564"/>
      <c r="GM168" s="1564"/>
      <c r="GN168" s="1564"/>
      <c r="GO168" s="1564"/>
      <c r="GP168" s="1564"/>
      <c r="GQ168" s="1564"/>
      <c r="GR168" s="1564"/>
      <c r="GS168" s="1564"/>
      <c r="GT168" s="1564"/>
      <c r="GU168" s="1564"/>
      <c r="GV168" s="1564"/>
      <c r="GW168" s="1564"/>
      <c r="GX168" s="1564"/>
      <c r="GY168" s="1564"/>
      <c r="GZ168" s="1564"/>
      <c r="HA168" s="1564"/>
      <c r="HB168" s="1564"/>
      <c r="HC168" s="1564"/>
      <c r="HD168" s="1564"/>
      <c r="HE168" s="1564"/>
      <c r="HF168" s="1564"/>
      <c r="HG168" s="1564"/>
      <c r="HH168" s="1564"/>
      <c r="HI168" s="1564"/>
      <c r="HJ168" s="1564"/>
      <c r="HK168" s="1564"/>
      <c r="HL168" s="1564"/>
      <c r="HM168" s="1564"/>
      <c r="HN168" s="1564"/>
      <c r="HO168" s="1564"/>
      <c r="HP168" s="1564"/>
      <c r="HQ168" s="1564"/>
      <c r="HR168" s="1564"/>
      <c r="HS168" s="1564"/>
      <c r="HT168" s="1564"/>
      <c r="HU168" s="1564"/>
      <c r="HV168" s="1564"/>
      <c r="HW168" s="1564"/>
      <c r="HX168" s="1564"/>
      <c r="HY168" s="1564"/>
      <c r="HZ168" s="1564"/>
      <c r="IA168" s="1564"/>
      <c r="IB168" s="1564"/>
      <c r="IC168" s="1564"/>
      <c r="ID168" s="1564"/>
      <c r="IE168" s="1564"/>
      <c r="IF168" s="1564"/>
      <c r="IG168" s="1564"/>
      <c r="IH168" s="1564"/>
      <c r="II168" s="1564"/>
      <c r="IJ168" s="1564"/>
      <c r="IK168" s="1564"/>
      <c r="IL168" s="1564"/>
      <c r="IM168" s="1564"/>
      <c r="IN168" s="1564"/>
      <c r="IO168" s="1564"/>
      <c r="IP168" s="1564"/>
      <c r="IQ168" s="1564"/>
      <c r="IR168" s="1564"/>
      <c r="IS168" s="1564"/>
      <c r="IT168" s="1564"/>
      <c r="IU168" s="1564"/>
    </row>
    <row r="169" spans="1:255">
      <c r="A169" s="2175">
        <v>20</v>
      </c>
      <c r="B169" s="1546"/>
      <c r="C169" s="1546"/>
      <c r="D169" s="1546"/>
      <c r="E169" s="1900"/>
      <c r="F169" s="1545"/>
      <c r="G169" s="1546"/>
      <c r="H169" s="1546"/>
      <c r="I169" s="1546"/>
      <c r="J169" s="1546"/>
      <c r="K169" s="1873"/>
      <c r="L169" s="1873"/>
      <c r="M169" s="1911">
        <v>20</v>
      </c>
      <c r="N169" s="1545"/>
      <c r="O169" s="1873"/>
      <c r="P169" s="1873"/>
      <c r="Q169" s="1873"/>
      <c r="R169" s="1873">
        <f t="shared" si="2"/>
        <v>0</v>
      </c>
      <c r="S169" s="1911">
        <v>20</v>
      </c>
      <c r="T169" s="1564"/>
      <c r="U169" s="1564"/>
      <c r="V169" s="1564"/>
      <c r="W169" s="1564"/>
      <c r="X169" s="1564"/>
      <c r="Y169" s="1564"/>
      <c r="Z169" s="1564"/>
      <c r="AA169" s="1564"/>
      <c r="AB169" s="1564"/>
      <c r="AC169" s="1564"/>
      <c r="AD169" s="1564"/>
      <c r="AE169" s="1564"/>
      <c r="AF169" s="1564"/>
      <c r="AG169" s="1564"/>
      <c r="AH169" s="1564"/>
      <c r="AI169" s="1564"/>
      <c r="AJ169" s="1564"/>
      <c r="AK169" s="1564"/>
      <c r="AL169" s="1564"/>
      <c r="AM169" s="1564"/>
      <c r="AN169" s="1564"/>
      <c r="AO169" s="1564"/>
      <c r="AP169" s="1564"/>
      <c r="AQ169" s="1564"/>
      <c r="AR169" s="1564"/>
      <c r="AS169" s="1564"/>
      <c r="AT169" s="1564"/>
      <c r="AU169" s="1564"/>
      <c r="AV169" s="1564"/>
      <c r="AW169" s="1564"/>
      <c r="AX169" s="1564"/>
      <c r="AY169" s="1564"/>
      <c r="AZ169" s="1564"/>
      <c r="BA169" s="1564"/>
      <c r="BB169" s="1564"/>
      <c r="BC169" s="1564"/>
      <c r="BD169" s="1564"/>
      <c r="BE169" s="1564"/>
      <c r="BF169" s="1564"/>
      <c r="BG169" s="1564"/>
      <c r="BH169" s="1564"/>
      <c r="BI169" s="1564"/>
      <c r="BJ169" s="1564"/>
      <c r="BK169" s="1564"/>
      <c r="BL169" s="1564"/>
      <c r="BM169" s="1564"/>
      <c r="BN169" s="1564"/>
      <c r="BO169" s="1564"/>
      <c r="BP169" s="1564"/>
      <c r="BQ169" s="1564"/>
      <c r="BR169" s="1564"/>
      <c r="BS169" s="1564"/>
      <c r="BT169" s="1564"/>
      <c r="BU169" s="1564"/>
      <c r="BV169" s="1564"/>
      <c r="BW169" s="1564"/>
      <c r="BX169" s="1564"/>
      <c r="BY169" s="1564"/>
      <c r="BZ169" s="1564"/>
      <c r="CA169" s="1564"/>
      <c r="CB169" s="1564"/>
      <c r="CC169" s="1564"/>
      <c r="CD169" s="1564"/>
      <c r="CE169" s="1564"/>
      <c r="CF169" s="1564"/>
      <c r="CG169" s="1564"/>
      <c r="CH169" s="1564"/>
      <c r="CI169" s="1564"/>
      <c r="CJ169" s="1564"/>
      <c r="CK169" s="1564"/>
      <c r="CL169" s="1564"/>
      <c r="CM169" s="1564"/>
      <c r="CN169" s="1564"/>
      <c r="CO169" s="1564"/>
      <c r="CP169" s="1564"/>
      <c r="CQ169" s="1564"/>
      <c r="CR169" s="1564"/>
      <c r="CS169" s="1564"/>
      <c r="CT169" s="1564"/>
      <c r="CU169" s="1564"/>
      <c r="CV169" s="1564"/>
      <c r="CW169" s="1564"/>
      <c r="CX169" s="1564"/>
      <c r="CY169" s="1564"/>
      <c r="CZ169" s="1564"/>
      <c r="DA169" s="1564"/>
      <c r="DB169" s="1564"/>
      <c r="DC169" s="1564"/>
      <c r="DD169" s="1564"/>
      <c r="DE169" s="1564"/>
      <c r="DF169" s="1564"/>
      <c r="DG169" s="1564"/>
      <c r="DH169" s="1564"/>
      <c r="DI169" s="1564"/>
      <c r="DJ169" s="1564"/>
      <c r="DK169" s="1564"/>
      <c r="DL169" s="1564"/>
      <c r="DM169" s="1564"/>
      <c r="DN169" s="1564"/>
      <c r="DO169" s="1564"/>
      <c r="DP169" s="1564"/>
      <c r="DQ169" s="1564"/>
      <c r="DR169" s="1564"/>
      <c r="DS169" s="1564"/>
      <c r="DT169" s="1564"/>
      <c r="DU169" s="1564"/>
      <c r="DV169" s="1564"/>
      <c r="DW169" s="1564"/>
      <c r="DX169" s="1564"/>
      <c r="DY169" s="1564"/>
      <c r="DZ169" s="1564"/>
      <c r="EA169" s="1564"/>
      <c r="EB169" s="1564"/>
      <c r="EC169" s="1564"/>
      <c r="ED169" s="1564"/>
      <c r="EE169" s="1564"/>
      <c r="EF169" s="1564"/>
      <c r="EG169" s="1564"/>
      <c r="EH169" s="1564"/>
      <c r="EI169" s="1564"/>
      <c r="EJ169" s="1564"/>
      <c r="EK169" s="1564"/>
      <c r="EL169" s="1564"/>
      <c r="EM169" s="1564"/>
      <c r="EN169" s="1564"/>
      <c r="EO169" s="1564"/>
      <c r="EP169" s="1564"/>
      <c r="EQ169" s="1564"/>
      <c r="ER169" s="1564"/>
      <c r="ES169" s="1564"/>
      <c r="ET169" s="1564"/>
      <c r="EU169" s="1564"/>
      <c r="EV169" s="1564"/>
      <c r="EW169" s="1564"/>
      <c r="EX169" s="1564"/>
      <c r="EY169" s="1564"/>
      <c r="EZ169" s="1564"/>
      <c r="FA169" s="1564"/>
      <c r="FB169" s="1564"/>
      <c r="FC169" s="1564"/>
      <c r="FD169" s="1564"/>
      <c r="FE169" s="1564"/>
      <c r="FF169" s="1564"/>
      <c r="FG169" s="1564"/>
      <c r="FH169" s="1564"/>
      <c r="FI169" s="1564"/>
      <c r="FJ169" s="1564"/>
      <c r="FK169" s="1564"/>
      <c r="FL169" s="1564"/>
      <c r="FM169" s="1564"/>
      <c r="FN169" s="1564"/>
      <c r="FO169" s="1564"/>
      <c r="FP169" s="1564"/>
      <c r="FQ169" s="1564"/>
      <c r="FR169" s="1564"/>
      <c r="FS169" s="1564"/>
      <c r="FT169" s="1564"/>
      <c r="FU169" s="1564"/>
      <c r="FV169" s="1564"/>
      <c r="FW169" s="1564"/>
      <c r="FX169" s="1564"/>
      <c r="FY169" s="1564"/>
      <c r="FZ169" s="1564"/>
      <c r="GA169" s="1564"/>
      <c r="GB169" s="1564"/>
      <c r="GC169" s="1564"/>
      <c r="GD169" s="1564"/>
      <c r="GE169" s="1564"/>
      <c r="GF169" s="1564"/>
      <c r="GG169" s="1564"/>
      <c r="GH169" s="1564"/>
      <c r="GI169" s="1564"/>
      <c r="GJ169" s="1564"/>
      <c r="GK169" s="1564"/>
      <c r="GL169" s="1564"/>
      <c r="GM169" s="1564"/>
      <c r="GN169" s="1564"/>
      <c r="GO169" s="1564"/>
      <c r="GP169" s="1564"/>
      <c r="GQ169" s="1564"/>
      <c r="GR169" s="1564"/>
      <c r="GS169" s="1564"/>
      <c r="GT169" s="1564"/>
      <c r="GU169" s="1564"/>
      <c r="GV169" s="1564"/>
      <c r="GW169" s="1564"/>
      <c r="GX169" s="1564"/>
      <c r="GY169" s="1564"/>
      <c r="GZ169" s="1564"/>
      <c r="HA169" s="1564"/>
      <c r="HB169" s="1564"/>
      <c r="HC169" s="1564"/>
      <c r="HD169" s="1564"/>
      <c r="HE169" s="1564"/>
      <c r="HF169" s="1564"/>
      <c r="HG169" s="1564"/>
      <c r="HH169" s="1564"/>
      <c r="HI169" s="1564"/>
      <c r="HJ169" s="1564"/>
      <c r="HK169" s="1564"/>
      <c r="HL169" s="1564"/>
      <c r="HM169" s="1564"/>
      <c r="HN169" s="1564"/>
      <c r="HO169" s="1564"/>
      <c r="HP169" s="1564"/>
      <c r="HQ169" s="1564"/>
      <c r="HR169" s="1564"/>
      <c r="HS169" s="1564"/>
      <c r="HT169" s="1564"/>
      <c r="HU169" s="1564"/>
      <c r="HV169" s="1564"/>
      <c r="HW169" s="1564"/>
      <c r="HX169" s="1564"/>
      <c r="HY169" s="1564"/>
      <c r="HZ169" s="1564"/>
      <c r="IA169" s="1564"/>
      <c r="IB169" s="1564"/>
      <c r="IC169" s="1564"/>
      <c r="ID169" s="1564"/>
      <c r="IE169" s="1564"/>
      <c r="IF169" s="1564"/>
      <c r="IG169" s="1564"/>
      <c r="IH169" s="1564"/>
      <c r="II169" s="1564"/>
      <c r="IJ169" s="1564"/>
      <c r="IK169" s="1564"/>
      <c r="IL169" s="1564"/>
      <c r="IM169" s="1564"/>
      <c r="IN169" s="1564"/>
      <c r="IO169" s="1564"/>
      <c r="IP169" s="1564"/>
      <c r="IQ169" s="1564"/>
      <c r="IR169" s="1564"/>
      <c r="IS169" s="1564"/>
      <c r="IT169" s="1564"/>
      <c r="IU169" s="1564"/>
    </row>
    <row r="170" spans="1:255">
      <c r="A170" s="2175">
        <v>21</v>
      </c>
      <c r="B170" s="1546"/>
      <c r="C170" s="1546"/>
      <c r="D170" s="1546"/>
      <c r="E170" s="1900"/>
      <c r="F170" s="1545"/>
      <c r="G170" s="1546"/>
      <c r="H170" s="1546"/>
      <c r="I170" s="1546"/>
      <c r="J170" s="1546"/>
      <c r="K170" s="1873"/>
      <c r="L170" s="1873"/>
      <c r="M170" s="1911">
        <v>21</v>
      </c>
      <c r="N170" s="1545"/>
      <c r="O170" s="1873"/>
      <c r="P170" s="1873"/>
      <c r="Q170" s="1873"/>
      <c r="R170" s="1873">
        <f t="shared" si="2"/>
        <v>0</v>
      </c>
      <c r="S170" s="1911">
        <v>21</v>
      </c>
      <c r="T170" s="1564"/>
      <c r="U170" s="1564"/>
      <c r="V170" s="1564"/>
      <c r="W170" s="1564"/>
      <c r="X170" s="1564"/>
      <c r="Y170" s="1564"/>
      <c r="Z170" s="1564"/>
      <c r="AA170" s="1564"/>
      <c r="AB170" s="1564"/>
      <c r="AC170" s="1564"/>
      <c r="AD170" s="1564"/>
      <c r="AE170" s="1564"/>
      <c r="AF170" s="1564"/>
      <c r="AG170" s="1564"/>
      <c r="AH170" s="1564"/>
      <c r="AI170" s="1564"/>
      <c r="AJ170" s="1564"/>
      <c r="AK170" s="1564"/>
      <c r="AL170" s="1564"/>
      <c r="AM170" s="1564"/>
      <c r="AN170" s="1564"/>
      <c r="AO170" s="1564"/>
      <c r="AP170" s="1564"/>
      <c r="AQ170" s="1564"/>
      <c r="AR170" s="1564"/>
      <c r="AS170" s="1564"/>
      <c r="AT170" s="1564"/>
      <c r="AU170" s="1564"/>
      <c r="AV170" s="1564"/>
      <c r="AW170" s="1564"/>
      <c r="AX170" s="1564"/>
      <c r="AY170" s="1564"/>
      <c r="AZ170" s="1564"/>
      <c r="BA170" s="1564"/>
      <c r="BB170" s="1564"/>
      <c r="BC170" s="1564"/>
      <c r="BD170" s="1564"/>
      <c r="BE170" s="1564"/>
      <c r="BF170" s="1564"/>
      <c r="BG170" s="1564"/>
      <c r="BH170" s="1564"/>
      <c r="BI170" s="1564"/>
      <c r="BJ170" s="1564"/>
      <c r="BK170" s="1564"/>
      <c r="BL170" s="1564"/>
      <c r="BM170" s="1564"/>
      <c r="BN170" s="1564"/>
      <c r="BO170" s="1564"/>
      <c r="BP170" s="1564"/>
      <c r="BQ170" s="1564"/>
      <c r="BR170" s="1564"/>
      <c r="BS170" s="1564"/>
      <c r="BT170" s="1564"/>
      <c r="BU170" s="1564"/>
      <c r="BV170" s="1564"/>
      <c r="BW170" s="1564"/>
      <c r="BX170" s="1564"/>
      <c r="BY170" s="1564"/>
      <c r="BZ170" s="1564"/>
      <c r="CA170" s="1564"/>
      <c r="CB170" s="1564"/>
      <c r="CC170" s="1564"/>
      <c r="CD170" s="1564"/>
      <c r="CE170" s="1564"/>
      <c r="CF170" s="1564"/>
      <c r="CG170" s="1564"/>
      <c r="CH170" s="1564"/>
      <c r="CI170" s="1564"/>
      <c r="CJ170" s="1564"/>
      <c r="CK170" s="1564"/>
      <c r="CL170" s="1564"/>
      <c r="CM170" s="1564"/>
      <c r="CN170" s="1564"/>
      <c r="CO170" s="1564"/>
      <c r="CP170" s="1564"/>
      <c r="CQ170" s="1564"/>
      <c r="CR170" s="1564"/>
      <c r="CS170" s="1564"/>
      <c r="CT170" s="1564"/>
      <c r="CU170" s="1564"/>
      <c r="CV170" s="1564"/>
      <c r="CW170" s="1564"/>
      <c r="CX170" s="1564"/>
      <c r="CY170" s="1564"/>
      <c r="CZ170" s="1564"/>
      <c r="DA170" s="1564"/>
      <c r="DB170" s="1564"/>
      <c r="DC170" s="1564"/>
      <c r="DD170" s="1564"/>
      <c r="DE170" s="1564"/>
      <c r="DF170" s="1564"/>
      <c r="DG170" s="1564"/>
      <c r="DH170" s="1564"/>
      <c r="DI170" s="1564"/>
      <c r="DJ170" s="1564"/>
      <c r="DK170" s="1564"/>
      <c r="DL170" s="1564"/>
      <c r="DM170" s="1564"/>
      <c r="DN170" s="1564"/>
      <c r="DO170" s="1564"/>
      <c r="DP170" s="1564"/>
      <c r="DQ170" s="1564"/>
      <c r="DR170" s="1564"/>
      <c r="DS170" s="1564"/>
      <c r="DT170" s="1564"/>
      <c r="DU170" s="1564"/>
      <c r="DV170" s="1564"/>
      <c r="DW170" s="1564"/>
      <c r="DX170" s="1564"/>
      <c r="DY170" s="1564"/>
      <c r="DZ170" s="1564"/>
      <c r="EA170" s="1564"/>
      <c r="EB170" s="1564"/>
      <c r="EC170" s="1564"/>
      <c r="ED170" s="1564"/>
      <c r="EE170" s="1564"/>
      <c r="EF170" s="1564"/>
      <c r="EG170" s="1564"/>
      <c r="EH170" s="1564"/>
      <c r="EI170" s="1564"/>
      <c r="EJ170" s="1564"/>
      <c r="EK170" s="1564"/>
      <c r="EL170" s="1564"/>
      <c r="EM170" s="1564"/>
      <c r="EN170" s="1564"/>
      <c r="EO170" s="1564"/>
      <c r="EP170" s="1564"/>
      <c r="EQ170" s="1564"/>
      <c r="ER170" s="1564"/>
      <c r="ES170" s="1564"/>
      <c r="ET170" s="1564"/>
      <c r="EU170" s="1564"/>
      <c r="EV170" s="1564"/>
      <c r="EW170" s="1564"/>
      <c r="EX170" s="1564"/>
      <c r="EY170" s="1564"/>
      <c r="EZ170" s="1564"/>
      <c r="FA170" s="1564"/>
      <c r="FB170" s="1564"/>
      <c r="FC170" s="1564"/>
      <c r="FD170" s="1564"/>
      <c r="FE170" s="1564"/>
      <c r="FF170" s="1564"/>
      <c r="FG170" s="1564"/>
      <c r="FH170" s="1564"/>
      <c r="FI170" s="1564"/>
      <c r="FJ170" s="1564"/>
      <c r="FK170" s="1564"/>
      <c r="FL170" s="1564"/>
      <c r="FM170" s="1564"/>
      <c r="FN170" s="1564"/>
      <c r="FO170" s="1564"/>
      <c r="FP170" s="1564"/>
      <c r="FQ170" s="1564"/>
      <c r="FR170" s="1564"/>
      <c r="FS170" s="1564"/>
      <c r="FT170" s="1564"/>
      <c r="FU170" s="1564"/>
      <c r="FV170" s="1564"/>
      <c r="FW170" s="1564"/>
      <c r="FX170" s="1564"/>
      <c r="FY170" s="1564"/>
      <c r="FZ170" s="1564"/>
      <c r="GA170" s="1564"/>
      <c r="GB170" s="1564"/>
      <c r="GC170" s="1564"/>
      <c r="GD170" s="1564"/>
      <c r="GE170" s="1564"/>
      <c r="GF170" s="1564"/>
      <c r="GG170" s="1564"/>
      <c r="GH170" s="1564"/>
      <c r="GI170" s="1564"/>
      <c r="GJ170" s="1564"/>
      <c r="GK170" s="1564"/>
      <c r="GL170" s="1564"/>
      <c r="GM170" s="1564"/>
      <c r="GN170" s="1564"/>
      <c r="GO170" s="1564"/>
      <c r="GP170" s="1564"/>
      <c r="GQ170" s="1564"/>
      <c r="GR170" s="1564"/>
      <c r="GS170" s="1564"/>
      <c r="GT170" s="1564"/>
      <c r="GU170" s="1564"/>
      <c r="GV170" s="1564"/>
      <c r="GW170" s="1564"/>
      <c r="GX170" s="1564"/>
      <c r="GY170" s="1564"/>
      <c r="GZ170" s="1564"/>
      <c r="HA170" s="1564"/>
      <c r="HB170" s="1564"/>
      <c r="HC170" s="1564"/>
      <c r="HD170" s="1564"/>
      <c r="HE170" s="1564"/>
      <c r="HF170" s="1564"/>
      <c r="HG170" s="1564"/>
      <c r="HH170" s="1564"/>
      <c r="HI170" s="1564"/>
      <c r="HJ170" s="1564"/>
      <c r="HK170" s="1564"/>
      <c r="HL170" s="1564"/>
      <c r="HM170" s="1564"/>
      <c r="HN170" s="1564"/>
      <c r="HO170" s="1564"/>
      <c r="HP170" s="1564"/>
      <c r="HQ170" s="1564"/>
      <c r="HR170" s="1564"/>
      <c r="HS170" s="1564"/>
      <c r="HT170" s="1564"/>
      <c r="HU170" s="1564"/>
      <c r="HV170" s="1564"/>
      <c r="HW170" s="1564"/>
      <c r="HX170" s="1564"/>
      <c r="HY170" s="1564"/>
      <c r="HZ170" s="1564"/>
      <c r="IA170" s="1564"/>
      <c r="IB170" s="1564"/>
      <c r="IC170" s="1564"/>
      <c r="ID170" s="1564"/>
      <c r="IE170" s="1564"/>
      <c r="IF170" s="1564"/>
      <c r="IG170" s="1564"/>
      <c r="IH170" s="1564"/>
      <c r="II170" s="1564"/>
      <c r="IJ170" s="1564"/>
      <c r="IK170" s="1564"/>
      <c r="IL170" s="1564"/>
      <c r="IM170" s="1564"/>
      <c r="IN170" s="1564"/>
      <c r="IO170" s="1564"/>
      <c r="IP170" s="1564"/>
      <c r="IQ170" s="1564"/>
      <c r="IR170" s="1564"/>
      <c r="IS170" s="1564"/>
      <c r="IT170" s="1564"/>
      <c r="IU170" s="1564"/>
    </row>
    <row r="171" spans="1:255">
      <c r="A171" s="2175">
        <v>22</v>
      </c>
      <c r="B171" s="1546"/>
      <c r="C171" s="1546"/>
      <c r="D171" s="1546"/>
      <c r="E171" s="1900"/>
      <c r="F171" s="1545"/>
      <c r="G171" s="1546"/>
      <c r="H171" s="1546"/>
      <c r="I171" s="1546"/>
      <c r="J171" s="1546"/>
      <c r="K171" s="1873"/>
      <c r="L171" s="1873"/>
      <c r="M171" s="1911">
        <v>22</v>
      </c>
      <c r="N171" s="1545"/>
      <c r="O171" s="1873"/>
      <c r="P171" s="1873"/>
      <c r="Q171" s="1873"/>
      <c r="R171" s="1873">
        <f t="shared" si="2"/>
        <v>0</v>
      </c>
      <c r="S171" s="1911">
        <v>22</v>
      </c>
      <c r="T171" s="1564"/>
      <c r="U171" s="1564"/>
      <c r="V171" s="1564"/>
      <c r="W171" s="1564"/>
      <c r="X171" s="1564"/>
      <c r="Y171" s="1564"/>
      <c r="Z171" s="1564"/>
      <c r="AA171" s="1564"/>
      <c r="AB171" s="1564"/>
      <c r="AC171" s="1564"/>
      <c r="AD171" s="1564"/>
      <c r="AE171" s="1564"/>
      <c r="AF171" s="1564"/>
      <c r="AG171" s="1564"/>
      <c r="AH171" s="1564"/>
      <c r="AI171" s="1564"/>
      <c r="AJ171" s="1564"/>
      <c r="AK171" s="1564"/>
      <c r="AL171" s="1564"/>
      <c r="AM171" s="1564"/>
      <c r="AN171" s="1564"/>
      <c r="AO171" s="1564"/>
      <c r="AP171" s="1564"/>
      <c r="AQ171" s="1564"/>
      <c r="AR171" s="1564"/>
      <c r="AS171" s="1564"/>
      <c r="AT171" s="1564"/>
      <c r="AU171" s="1564"/>
      <c r="AV171" s="1564"/>
      <c r="AW171" s="1564"/>
      <c r="AX171" s="1564"/>
      <c r="AY171" s="1564"/>
      <c r="AZ171" s="1564"/>
      <c r="BA171" s="1564"/>
      <c r="BB171" s="1564"/>
      <c r="BC171" s="1564"/>
      <c r="BD171" s="1564"/>
      <c r="BE171" s="1564"/>
      <c r="BF171" s="1564"/>
      <c r="BG171" s="1564"/>
      <c r="BH171" s="1564"/>
      <c r="BI171" s="1564"/>
      <c r="BJ171" s="1564"/>
      <c r="BK171" s="1564"/>
      <c r="BL171" s="1564"/>
      <c r="BM171" s="1564"/>
      <c r="BN171" s="1564"/>
      <c r="BO171" s="1564"/>
      <c r="BP171" s="1564"/>
      <c r="BQ171" s="1564"/>
      <c r="BR171" s="1564"/>
      <c r="BS171" s="1564"/>
      <c r="BT171" s="1564"/>
      <c r="BU171" s="1564"/>
      <c r="BV171" s="1564"/>
      <c r="BW171" s="1564"/>
      <c r="BX171" s="1564"/>
      <c r="BY171" s="1564"/>
      <c r="BZ171" s="1564"/>
      <c r="CA171" s="1564"/>
      <c r="CB171" s="1564"/>
      <c r="CC171" s="1564"/>
      <c r="CD171" s="1564"/>
      <c r="CE171" s="1564"/>
      <c r="CF171" s="1564"/>
      <c r="CG171" s="1564"/>
      <c r="CH171" s="1564"/>
      <c r="CI171" s="1564"/>
      <c r="CJ171" s="1564"/>
      <c r="CK171" s="1564"/>
      <c r="CL171" s="1564"/>
      <c r="CM171" s="1564"/>
      <c r="CN171" s="1564"/>
      <c r="CO171" s="1564"/>
      <c r="CP171" s="1564"/>
      <c r="CQ171" s="1564"/>
      <c r="CR171" s="1564"/>
      <c r="CS171" s="1564"/>
      <c r="CT171" s="1564"/>
      <c r="CU171" s="1564"/>
      <c r="CV171" s="1564"/>
      <c r="CW171" s="1564"/>
      <c r="CX171" s="1564"/>
      <c r="CY171" s="1564"/>
      <c r="CZ171" s="1564"/>
      <c r="DA171" s="1564"/>
      <c r="DB171" s="1564"/>
      <c r="DC171" s="1564"/>
      <c r="DD171" s="1564"/>
      <c r="DE171" s="1564"/>
      <c r="DF171" s="1564"/>
      <c r="DG171" s="1564"/>
      <c r="DH171" s="1564"/>
      <c r="DI171" s="1564"/>
      <c r="DJ171" s="1564"/>
      <c r="DK171" s="1564"/>
      <c r="DL171" s="1564"/>
      <c r="DM171" s="1564"/>
      <c r="DN171" s="1564"/>
      <c r="DO171" s="1564"/>
      <c r="DP171" s="1564"/>
      <c r="DQ171" s="1564"/>
      <c r="DR171" s="1564"/>
      <c r="DS171" s="1564"/>
      <c r="DT171" s="1564"/>
      <c r="DU171" s="1564"/>
      <c r="DV171" s="1564"/>
      <c r="DW171" s="1564"/>
      <c r="DX171" s="1564"/>
      <c r="DY171" s="1564"/>
      <c r="DZ171" s="1564"/>
      <c r="EA171" s="1564"/>
      <c r="EB171" s="1564"/>
      <c r="EC171" s="1564"/>
      <c r="ED171" s="1564"/>
      <c r="EE171" s="1564"/>
      <c r="EF171" s="1564"/>
      <c r="EG171" s="1564"/>
      <c r="EH171" s="1564"/>
      <c r="EI171" s="1564"/>
      <c r="EJ171" s="1564"/>
      <c r="EK171" s="1564"/>
      <c r="EL171" s="1564"/>
      <c r="EM171" s="1564"/>
      <c r="EN171" s="1564"/>
      <c r="EO171" s="1564"/>
      <c r="EP171" s="1564"/>
      <c r="EQ171" s="1564"/>
      <c r="ER171" s="1564"/>
      <c r="ES171" s="1564"/>
      <c r="ET171" s="1564"/>
      <c r="EU171" s="1564"/>
      <c r="EV171" s="1564"/>
      <c r="EW171" s="1564"/>
      <c r="EX171" s="1564"/>
      <c r="EY171" s="1564"/>
      <c r="EZ171" s="1564"/>
      <c r="FA171" s="1564"/>
      <c r="FB171" s="1564"/>
      <c r="FC171" s="1564"/>
      <c r="FD171" s="1564"/>
      <c r="FE171" s="1564"/>
      <c r="FF171" s="1564"/>
      <c r="FG171" s="1564"/>
      <c r="FH171" s="1564"/>
      <c r="FI171" s="1564"/>
      <c r="FJ171" s="1564"/>
      <c r="FK171" s="1564"/>
      <c r="FL171" s="1564"/>
      <c r="FM171" s="1564"/>
      <c r="FN171" s="1564"/>
      <c r="FO171" s="1564"/>
      <c r="FP171" s="1564"/>
      <c r="FQ171" s="1564"/>
      <c r="FR171" s="1564"/>
      <c r="FS171" s="1564"/>
      <c r="FT171" s="1564"/>
      <c r="FU171" s="1564"/>
      <c r="FV171" s="1564"/>
      <c r="FW171" s="1564"/>
      <c r="FX171" s="1564"/>
      <c r="FY171" s="1564"/>
      <c r="FZ171" s="1564"/>
      <c r="GA171" s="1564"/>
      <c r="GB171" s="1564"/>
      <c r="GC171" s="1564"/>
      <c r="GD171" s="1564"/>
      <c r="GE171" s="1564"/>
      <c r="GF171" s="1564"/>
      <c r="GG171" s="1564"/>
      <c r="GH171" s="1564"/>
      <c r="GI171" s="1564"/>
      <c r="GJ171" s="1564"/>
      <c r="GK171" s="1564"/>
      <c r="GL171" s="1564"/>
      <c r="GM171" s="1564"/>
      <c r="GN171" s="1564"/>
      <c r="GO171" s="1564"/>
      <c r="GP171" s="1564"/>
      <c r="GQ171" s="1564"/>
      <c r="GR171" s="1564"/>
      <c r="GS171" s="1564"/>
      <c r="GT171" s="1564"/>
      <c r="GU171" s="1564"/>
      <c r="GV171" s="1564"/>
      <c r="GW171" s="1564"/>
      <c r="GX171" s="1564"/>
      <c r="GY171" s="1564"/>
      <c r="GZ171" s="1564"/>
      <c r="HA171" s="1564"/>
      <c r="HB171" s="1564"/>
      <c r="HC171" s="1564"/>
      <c r="HD171" s="1564"/>
      <c r="HE171" s="1564"/>
      <c r="HF171" s="1564"/>
      <c r="HG171" s="1564"/>
      <c r="HH171" s="1564"/>
      <c r="HI171" s="1564"/>
      <c r="HJ171" s="1564"/>
      <c r="HK171" s="1564"/>
      <c r="HL171" s="1564"/>
      <c r="HM171" s="1564"/>
      <c r="HN171" s="1564"/>
      <c r="HO171" s="1564"/>
      <c r="HP171" s="1564"/>
      <c r="HQ171" s="1564"/>
      <c r="HR171" s="1564"/>
      <c r="HS171" s="1564"/>
      <c r="HT171" s="1564"/>
      <c r="HU171" s="1564"/>
      <c r="HV171" s="1564"/>
      <c r="HW171" s="1564"/>
      <c r="HX171" s="1564"/>
      <c r="HY171" s="1564"/>
      <c r="HZ171" s="1564"/>
      <c r="IA171" s="1564"/>
      <c r="IB171" s="1564"/>
      <c r="IC171" s="1564"/>
      <c r="ID171" s="1564"/>
      <c r="IE171" s="1564"/>
      <c r="IF171" s="1564"/>
      <c r="IG171" s="1564"/>
      <c r="IH171" s="1564"/>
      <c r="II171" s="1564"/>
      <c r="IJ171" s="1564"/>
      <c r="IK171" s="1564"/>
      <c r="IL171" s="1564"/>
      <c r="IM171" s="1564"/>
      <c r="IN171" s="1564"/>
      <c r="IO171" s="1564"/>
      <c r="IP171" s="1564"/>
      <c r="IQ171" s="1564"/>
      <c r="IR171" s="1564"/>
      <c r="IS171" s="1564"/>
      <c r="IT171" s="1564"/>
      <c r="IU171" s="1564"/>
    </row>
    <row r="172" spans="1:255">
      <c r="A172" s="2175">
        <v>23</v>
      </c>
      <c r="B172" s="1546"/>
      <c r="C172" s="1546"/>
      <c r="D172" s="1546"/>
      <c r="E172" s="1900"/>
      <c r="F172" s="1545"/>
      <c r="G172" s="1546"/>
      <c r="H172" s="1546"/>
      <c r="I172" s="1546"/>
      <c r="J172" s="1546"/>
      <c r="K172" s="1873"/>
      <c r="L172" s="1873"/>
      <c r="M172" s="1911">
        <v>23</v>
      </c>
      <c r="N172" s="1545"/>
      <c r="O172" s="1873"/>
      <c r="P172" s="1873"/>
      <c r="Q172" s="1873"/>
      <c r="R172" s="1873">
        <f t="shared" si="2"/>
        <v>0</v>
      </c>
      <c r="S172" s="1911">
        <v>23</v>
      </c>
      <c r="T172" s="1564"/>
      <c r="U172" s="1564"/>
      <c r="V172" s="1564"/>
      <c r="W172" s="1564"/>
      <c r="X172" s="1564"/>
      <c r="Y172" s="1564"/>
      <c r="Z172" s="1564"/>
      <c r="AA172" s="1564"/>
      <c r="AB172" s="1564"/>
      <c r="AC172" s="1564"/>
      <c r="AD172" s="1564"/>
      <c r="AE172" s="1564"/>
      <c r="AF172" s="1564"/>
      <c r="AG172" s="1564"/>
      <c r="AH172" s="1564"/>
      <c r="AI172" s="1564"/>
      <c r="AJ172" s="1564"/>
      <c r="AK172" s="1564"/>
      <c r="AL172" s="1564"/>
      <c r="AM172" s="1564"/>
      <c r="AN172" s="1564"/>
      <c r="AO172" s="1564"/>
      <c r="AP172" s="1564"/>
      <c r="AQ172" s="1564"/>
      <c r="AR172" s="1564"/>
      <c r="AS172" s="1564"/>
      <c r="AT172" s="1564"/>
      <c r="AU172" s="1564"/>
      <c r="AV172" s="1564"/>
      <c r="AW172" s="1564"/>
      <c r="AX172" s="1564"/>
      <c r="AY172" s="1564"/>
      <c r="AZ172" s="1564"/>
      <c r="BA172" s="1564"/>
      <c r="BB172" s="1564"/>
      <c r="BC172" s="1564"/>
      <c r="BD172" s="1564"/>
      <c r="BE172" s="1564"/>
      <c r="BF172" s="1564"/>
      <c r="BG172" s="1564"/>
      <c r="BH172" s="1564"/>
      <c r="BI172" s="1564"/>
      <c r="BJ172" s="1564"/>
      <c r="BK172" s="1564"/>
      <c r="BL172" s="1564"/>
      <c r="BM172" s="1564"/>
      <c r="BN172" s="1564"/>
      <c r="BO172" s="1564"/>
      <c r="BP172" s="1564"/>
      <c r="BQ172" s="1564"/>
      <c r="BR172" s="1564"/>
      <c r="BS172" s="1564"/>
      <c r="BT172" s="1564"/>
      <c r="BU172" s="1564"/>
      <c r="BV172" s="1564"/>
      <c r="BW172" s="1564"/>
      <c r="BX172" s="1564"/>
      <c r="BY172" s="1564"/>
      <c r="BZ172" s="1564"/>
      <c r="CA172" s="1564"/>
      <c r="CB172" s="1564"/>
      <c r="CC172" s="1564"/>
      <c r="CD172" s="1564"/>
      <c r="CE172" s="1564"/>
      <c r="CF172" s="1564"/>
      <c r="CG172" s="1564"/>
      <c r="CH172" s="1564"/>
      <c r="CI172" s="1564"/>
      <c r="CJ172" s="1564"/>
      <c r="CK172" s="1564"/>
      <c r="CL172" s="1564"/>
      <c r="CM172" s="1564"/>
      <c r="CN172" s="1564"/>
      <c r="CO172" s="1564"/>
      <c r="CP172" s="1564"/>
      <c r="CQ172" s="1564"/>
      <c r="CR172" s="1564"/>
      <c r="CS172" s="1564"/>
      <c r="CT172" s="1564"/>
      <c r="CU172" s="1564"/>
      <c r="CV172" s="1564"/>
      <c r="CW172" s="1564"/>
      <c r="CX172" s="1564"/>
      <c r="CY172" s="1564"/>
      <c r="CZ172" s="1564"/>
      <c r="DA172" s="1564"/>
      <c r="DB172" s="1564"/>
      <c r="DC172" s="1564"/>
      <c r="DD172" s="1564"/>
      <c r="DE172" s="1564"/>
      <c r="DF172" s="1564"/>
      <c r="DG172" s="1564"/>
      <c r="DH172" s="1564"/>
      <c r="DI172" s="1564"/>
      <c r="DJ172" s="1564"/>
      <c r="DK172" s="1564"/>
      <c r="DL172" s="1564"/>
      <c r="DM172" s="1564"/>
      <c r="DN172" s="1564"/>
      <c r="DO172" s="1564"/>
      <c r="DP172" s="1564"/>
      <c r="DQ172" s="1564"/>
      <c r="DR172" s="1564"/>
      <c r="DS172" s="1564"/>
      <c r="DT172" s="1564"/>
      <c r="DU172" s="1564"/>
      <c r="DV172" s="1564"/>
      <c r="DW172" s="1564"/>
      <c r="DX172" s="1564"/>
      <c r="DY172" s="1564"/>
      <c r="DZ172" s="1564"/>
      <c r="EA172" s="1564"/>
      <c r="EB172" s="1564"/>
      <c r="EC172" s="1564"/>
      <c r="ED172" s="1564"/>
      <c r="EE172" s="1564"/>
      <c r="EF172" s="1564"/>
      <c r="EG172" s="1564"/>
      <c r="EH172" s="1564"/>
      <c r="EI172" s="1564"/>
      <c r="EJ172" s="1564"/>
      <c r="EK172" s="1564"/>
      <c r="EL172" s="1564"/>
      <c r="EM172" s="1564"/>
      <c r="EN172" s="1564"/>
      <c r="EO172" s="1564"/>
      <c r="EP172" s="1564"/>
      <c r="EQ172" s="1564"/>
      <c r="ER172" s="1564"/>
      <c r="ES172" s="1564"/>
      <c r="ET172" s="1564"/>
      <c r="EU172" s="1564"/>
      <c r="EV172" s="1564"/>
      <c r="EW172" s="1564"/>
      <c r="EX172" s="1564"/>
      <c r="EY172" s="1564"/>
      <c r="EZ172" s="1564"/>
      <c r="FA172" s="1564"/>
      <c r="FB172" s="1564"/>
      <c r="FC172" s="1564"/>
      <c r="FD172" s="1564"/>
      <c r="FE172" s="1564"/>
      <c r="FF172" s="1564"/>
      <c r="FG172" s="1564"/>
      <c r="FH172" s="1564"/>
      <c r="FI172" s="1564"/>
      <c r="FJ172" s="1564"/>
      <c r="FK172" s="1564"/>
      <c r="FL172" s="1564"/>
      <c r="FM172" s="1564"/>
      <c r="FN172" s="1564"/>
      <c r="FO172" s="1564"/>
      <c r="FP172" s="1564"/>
      <c r="FQ172" s="1564"/>
      <c r="FR172" s="1564"/>
      <c r="FS172" s="1564"/>
      <c r="FT172" s="1564"/>
      <c r="FU172" s="1564"/>
      <c r="FV172" s="1564"/>
      <c r="FW172" s="1564"/>
      <c r="FX172" s="1564"/>
      <c r="FY172" s="1564"/>
      <c r="FZ172" s="1564"/>
      <c r="GA172" s="1564"/>
      <c r="GB172" s="1564"/>
      <c r="GC172" s="1564"/>
      <c r="GD172" s="1564"/>
      <c r="GE172" s="1564"/>
      <c r="GF172" s="1564"/>
      <c r="GG172" s="1564"/>
      <c r="GH172" s="1564"/>
      <c r="GI172" s="1564"/>
      <c r="GJ172" s="1564"/>
      <c r="GK172" s="1564"/>
      <c r="GL172" s="1564"/>
      <c r="GM172" s="1564"/>
      <c r="GN172" s="1564"/>
      <c r="GO172" s="1564"/>
      <c r="GP172" s="1564"/>
      <c r="GQ172" s="1564"/>
      <c r="GR172" s="1564"/>
      <c r="GS172" s="1564"/>
      <c r="GT172" s="1564"/>
      <c r="GU172" s="1564"/>
      <c r="GV172" s="1564"/>
      <c r="GW172" s="1564"/>
      <c r="GX172" s="1564"/>
      <c r="GY172" s="1564"/>
      <c r="GZ172" s="1564"/>
      <c r="HA172" s="1564"/>
      <c r="HB172" s="1564"/>
      <c r="HC172" s="1564"/>
      <c r="HD172" s="1564"/>
      <c r="HE172" s="1564"/>
      <c r="HF172" s="1564"/>
      <c r="HG172" s="1564"/>
      <c r="HH172" s="1564"/>
      <c r="HI172" s="1564"/>
      <c r="HJ172" s="1564"/>
      <c r="HK172" s="1564"/>
      <c r="HL172" s="1564"/>
      <c r="HM172" s="1564"/>
      <c r="HN172" s="1564"/>
      <c r="HO172" s="1564"/>
      <c r="HP172" s="1564"/>
      <c r="HQ172" s="1564"/>
      <c r="HR172" s="1564"/>
      <c r="HS172" s="1564"/>
      <c r="HT172" s="1564"/>
      <c r="HU172" s="1564"/>
      <c r="HV172" s="1564"/>
      <c r="HW172" s="1564"/>
      <c r="HX172" s="1564"/>
      <c r="HY172" s="1564"/>
      <c r="HZ172" s="1564"/>
      <c r="IA172" s="1564"/>
      <c r="IB172" s="1564"/>
      <c r="IC172" s="1564"/>
      <c r="ID172" s="1564"/>
      <c r="IE172" s="1564"/>
      <c r="IF172" s="1564"/>
      <c r="IG172" s="1564"/>
      <c r="IH172" s="1564"/>
      <c r="II172" s="1564"/>
      <c r="IJ172" s="1564"/>
      <c r="IK172" s="1564"/>
      <c r="IL172" s="1564"/>
      <c r="IM172" s="1564"/>
      <c r="IN172" s="1564"/>
      <c r="IO172" s="1564"/>
      <c r="IP172" s="1564"/>
      <c r="IQ172" s="1564"/>
      <c r="IR172" s="1564"/>
      <c r="IS172" s="1564"/>
      <c r="IT172" s="1564"/>
      <c r="IU172" s="1564"/>
    </row>
    <row r="173" spans="1:255">
      <c r="A173" s="2175">
        <v>24</v>
      </c>
      <c r="B173" s="1546"/>
      <c r="C173" s="1546"/>
      <c r="D173" s="1546"/>
      <c r="E173" s="1900"/>
      <c r="F173" s="1545"/>
      <c r="G173" s="1546"/>
      <c r="H173" s="1546"/>
      <c r="I173" s="1546"/>
      <c r="J173" s="1546"/>
      <c r="K173" s="1873"/>
      <c r="L173" s="1873"/>
      <c r="M173" s="1911">
        <v>24</v>
      </c>
      <c r="N173" s="1545"/>
      <c r="O173" s="1873"/>
      <c r="P173" s="1873"/>
      <c r="Q173" s="1873"/>
      <c r="R173" s="1873">
        <f t="shared" si="2"/>
        <v>0</v>
      </c>
      <c r="S173" s="1911">
        <v>24</v>
      </c>
      <c r="T173" s="1564"/>
      <c r="U173" s="1564"/>
      <c r="V173" s="1564"/>
      <c r="W173" s="1564"/>
      <c r="X173" s="1564"/>
      <c r="Y173" s="1564"/>
      <c r="Z173" s="1564"/>
      <c r="AA173" s="1564"/>
      <c r="AB173" s="1564"/>
      <c r="AC173" s="1564"/>
      <c r="AD173" s="1564"/>
      <c r="AE173" s="1564"/>
      <c r="AF173" s="1564"/>
      <c r="AG173" s="1564"/>
      <c r="AH173" s="1564"/>
      <c r="AI173" s="1564"/>
      <c r="AJ173" s="1564"/>
      <c r="AK173" s="1564"/>
      <c r="AL173" s="1564"/>
      <c r="AM173" s="1564"/>
      <c r="AN173" s="1564"/>
      <c r="AO173" s="1564"/>
      <c r="AP173" s="1564"/>
      <c r="AQ173" s="1564"/>
      <c r="AR173" s="1564"/>
      <c r="AS173" s="1564"/>
      <c r="AT173" s="1564"/>
      <c r="AU173" s="1564"/>
      <c r="AV173" s="1564"/>
      <c r="AW173" s="1564"/>
      <c r="AX173" s="1564"/>
      <c r="AY173" s="1564"/>
      <c r="AZ173" s="1564"/>
      <c r="BA173" s="1564"/>
      <c r="BB173" s="1564"/>
      <c r="BC173" s="1564"/>
      <c r="BD173" s="1564"/>
      <c r="BE173" s="1564"/>
      <c r="BF173" s="1564"/>
      <c r="BG173" s="1564"/>
      <c r="BH173" s="1564"/>
      <c r="BI173" s="1564"/>
      <c r="BJ173" s="1564"/>
      <c r="BK173" s="1564"/>
      <c r="BL173" s="1564"/>
      <c r="BM173" s="1564"/>
      <c r="BN173" s="1564"/>
      <c r="BO173" s="1564"/>
      <c r="BP173" s="1564"/>
      <c r="BQ173" s="1564"/>
      <c r="BR173" s="1564"/>
      <c r="BS173" s="1564"/>
      <c r="BT173" s="1564"/>
      <c r="BU173" s="1564"/>
      <c r="BV173" s="1564"/>
      <c r="BW173" s="1564"/>
      <c r="BX173" s="1564"/>
      <c r="BY173" s="1564"/>
      <c r="BZ173" s="1564"/>
      <c r="CA173" s="1564"/>
      <c r="CB173" s="1564"/>
      <c r="CC173" s="1564"/>
      <c r="CD173" s="1564"/>
      <c r="CE173" s="1564"/>
      <c r="CF173" s="1564"/>
      <c r="CG173" s="1564"/>
      <c r="CH173" s="1564"/>
      <c r="CI173" s="1564"/>
      <c r="CJ173" s="1564"/>
      <c r="CK173" s="1564"/>
      <c r="CL173" s="1564"/>
      <c r="CM173" s="1564"/>
      <c r="CN173" s="1564"/>
      <c r="CO173" s="1564"/>
      <c r="CP173" s="1564"/>
      <c r="CQ173" s="1564"/>
      <c r="CR173" s="1564"/>
      <c r="CS173" s="1564"/>
      <c r="CT173" s="1564"/>
      <c r="CU173" s="1564"/>
      <c r="CV173" s="1564"/>
      <c r="CW173" s="1564"/>
      <c r="CX173" s="1564"/>
      <c r="CY173" s="1564"/>
      <c r="CZ173" s="1564"/>
      <c r="DA173" s="1564"/>
      <c r="DB173" s="1564"/>
      <c r="DC173" s="1564"/>
      <c r="DD173" s="1564"/>
      <c r="DE173" s="1564"/>
      <c r="DF173" s="1564"/>
      <c r="DG173" s="1564"/>
      <c r="DH173" s="1564"/>
      <c r="DI173" s="1564"/>
      <c r="DJ173" s="1564"/>
      <c r="DK173" s="1564"/>
      <c r="DL173" s="1564"/>
      <c r="DM173" s="1564"/>
      <c r="DN173" s="1564"/>
      <c r="DO173" s="1564"/>
      <c r="DP173" s="1564"/>
      <c r="DQ173" s="1564"/>
      <c r="DR173" s="1564"/>
      <c r="DS173" s="1564"/>
      <c r="DT173" s="1564"/>
      <c r="DU173" s="1564"/>
      <c r="DV173" s="1564"/>
      <c r="DW173" s="1564"/>
      <c r="DX173" s="1564"/>
      <c r="DY173" s="1564"/>
      <c r="DZ173" s="1564"/>
      <c r="EA173" s="1564"/>
      <c r="EB173" s="1564"/>
      <c r="EC173" s="1564"/>
      <c r="ED173" s="1564"/>
      <c r="EE173" s="1564"/>
      <c r="EF173" s="1564"/>
      <c r="EG173" s="1564"/>
      <c r="EH173" s="1564"/>
      <c r="EI173" s="1564"/>
      <c r="EJ173" s="1564"/>
      <c r="EK173" s="1564"/>
      <c r="EL173" s="1564"/>
      <c r="EM173" s="1564"/>
      <c r="EN173" s="1564"/>
      <c r="EO173" s="1564"/>
      <c r="EP173" s="1564"/>
      <c r="EQ173" s="1564"/>
      <c r="ER173" s="1564"/>
      <c r="ES173" s="1564"/>
      <c r="ET173" s="1564"/>
      <c r="EU173" s="1564"/>
      <c r="EV173" s="1564"/>
      <c r="EW173" s="1564"/>
      <c r="EX173" s="1564"/>
      <c r="EY173" s="1564"/>
      <c r="EZ173" s="1564"/>
      <c r="FA173" s="1564"/>
      <c r="FB173" s="1564"/>
      <c r="FC173" s="1564"/>
      <c r="FD173" s="1564"/>
      <c r="FE173" s="1564"/>
      <c r="FF173" s="1564"/>
      <c r="FG173" s="1564"/>
      <c r="FH173" s="1564"/>
      <c r="FI173" s="1564"/>
      <c r="FJ173" s="1564"/>
      <c r="FK173" s="1564"/>
      <c r="FL173" s="1564"/>
      <c r="FM173" s="1564"/>
      <c r="FN173" s="1564"/>
      <c r="FO173" s="1564"/>
      <c r="FP173" s="1564"/>
      <c r="FQ173" s="1564"/>
      <c r="FR173" s="1564"/>
      <c r="FS173" s="1564"/>
      <c r="FT173" s="1564"/>
      <c r="FU173" s="1564"/>
      <c r="FV173" s="1564"/>
      <c r="FW173" s="1564"/>
      <c r="FX173" s="1564"/>
      <c r="FY173" s="1564"/>
      <c r="FZ173" s="1564"/>
      <c r="GA173" s="1564"/>
      <c r="GB173" s="1564"/>
      <c r="GC173" s="1564"/>
      <c r="GD173" s="1564"/>
      <c r="GE173" s="1564"/>
      <c r="GF173" s="1564"/>
      <c r="GG173" s="1564"/>
      <c r="GH173" s="1564"/>
      <c r="GI173" s="1564"/>
      <c r="GJ173" s="1564"/>
      <c r="GK173" s="1564"/>
      <c r="GL173" s="1564"/>
      <c r="GM173" s="1564"/>
      <c r="GN173" s="1564"/>
      <c r="GO173" s="1564"/>
      <c r="GP173" s="1564"/>
      <c r="GQ173" s="1564"/>
      <c r="GR173" s="1564"/>
      <c r="GS173" s="1564"/>
      <c r="GT173" s="1564"/>
      <c r="GU173" s="1564"/>
      <c r="GV173" s="1564"/>
      <c r="GW173" s="1564"/>
      <c r="GX173" s="1564"/>
      <c r="GY173" s="1564"/>
      <c r="GZ173" s="1564"/>
      <c r="HA173" s="1564"/>
      <c r="HB173" s="1564"/>
      <c r="HC173" s="1564"/>
      <c r="HD173" s="1564"/>
      <c r="HE173" s="1564"/>
      <c r="HF173" s="1564"/>
      <c r="HG173" s="1564"/>
      <c r="HH173" s="1564"/>
      <c r="HI173" s="1564"/>
      <c r="HJ173" s="1564"/>
      <c r="HK173" s="1564"/>
      <c r="HL173" s="1564"/>
      <c r="HM173" s="1564"/>
      <c r="HN173" s="1564"/>
      <c r="HO173" s="1564"/>
      <c r="HP173" s="1564"/>
      <c r="HQ173" s="1564"/>
      <c r="HR173" s="1564"/>
      <c r="HS173" s="1564"/>
      <c r="HT173" s="1564"/>
      <c r="HU173" s="1564"/>
      <c r="HV173" s="1564"/>
      <c r="HW173" s="1564"/>
      <c r="HX173" s="1564"/>
      <c r="HY173" s="1564"/>
      <c r="HZ173" s="1564"/>
      <c r="IA173" s="1564"/>
      <c r="IB173" s="1564"/>
      <c r="IC173" s="1564"/>
      <c r="ID173" s="1564"/>
      <c r="IE173" s="1564"/>
      <c r="IF173" s="1564"/>
      <c r="IG173" s="1564"/>
      <c r="IH173" s="1564"/>
      <c r="II173" s="1564"/>
      <c r="IJ173" s="1564"/>
      <c r="IK173" s="1564"/>
      <c r="IL173" s="1564"/>
      <c r="IM173" s="1564"/>
      <c r="IN173" s="1564"/>
      <c r="IO173" s="1564"/>
      <c r="IP173" s="1564"/>
      <c r="IQ173" s="1564"/>
      <c r="IR173" s="1564"/>
      <c r="IS173" s="1564"/>
      <c r="IT173" s="1564"/>
      <c r="IU173" s="1564"/>
    </row>
    <row r="174" spans="1:255">
      <c r="A174" s="2175">
        <v>25</v>
      </c>
      <c r="B174" s="1546"/>
      <c r="C174" s="1546"/>
      <c r="D174" s="1546"/>
      <c r="E174" s="1900"/>
      <c r="F174" s="1545"/>
      <c r="G174" s="1546"/>
      <c r="H174" s="1546"/>
      <c r="I174" s="1546"/>
      <c r="J174" s="1546"/>
      <c r="K174" s="1873"/>
      <c r="L174" s="1873"/>
      <c r="M174" s="1911">
        <v>25</v>
      </c>
      <c r="N174" s="1545"/>
      <c r="O174" s="1873"/>
      <c r="P174" s="1873"/>
      <c r="Q174" s="1873"/>
      <c r="R174" s="1873">
        <f t="shared" si="2"/>
        <v>0</v>
      </c>
      <c r="S174" s="1911">
        <v>25</v>
      </c>
      <c r="T174" s="1564"/>
      <c r="U174" s="1564"/>
      <c r="V174" s="1564"/>
      <c r="W174" s="1564"/>
      <c r="X174" s="1564"/>
      <c r="Y174" s="1564"/>
      <c r="Z174" s="1564"/>
      <c r="AA174" s="1564"/>
      <c r="AB174" s="1564"/>
      <c r="AC174" s="1564"/>
      <c r="AD174" s="1564"/>
      <c r="AE174" s="1564"/>
      <c r="AF174" s="1564"/>
      <c r="AG174" s="1564"/>
      <c r="AH174" s="1564"/>
      <c r="AI174" s="1564"/>
      <c r="AJ174" s="1564"/>
      <c r="AK174" s="1564"/>
      <c r="AL174" s="1564"/>
      <c r="AM174" s="1564"/>
      <c r="AN174" s="1564"/>
      <c r="AO174" s="1564"/>
      <c r="AP174" s="1564"/>
      <c r="AQ174" s="1564"/>
      <c r="AR174" s="1564"/>
      <c r="AS174" s="1564"/>
      <c r="AT174" s="1564"/>
      <c r="AU174" s="1564"/>
      <c r="AV174" s="1564"/>
      <c r="AW174" s="1564"/>
      <c r="AX174" s="1564"/>
      <c r="AY174" s="1564"/>
      <c r="AZ174" s="1564"/>
      <c r="BA174" s="1564"/>
      <c r="BB174" s="1564"/>
      <c r="BC174" s="1564"/>
      <c r="BD174" s="1564"/>
      <c r="BE174" s="1564"/>
      <c r="BF174" s="1564"/>
      <c r="BG174" s="1564"/>
      <c r="BH174" s="1564"/>
      <c r="BI174" s="1564"/>
      <c r="BJ174" s="1564"/>
      <c r="BK174" s="1564"/>
      <c r="BL174" s="1564"/>
      <c r="BM174" s="1564"/>
      <c r="BN174" s="1564"/>
      <c r="BO174" s="1564"/>
      <c r="BP174" s="1564"/>
      <c r="BQ174" s="1564"/>
      <c r="BR174" s="1564"/>
      <c r="BS174" s="1564"/>
      <c r="BT174" s="1564"/>
      <c r="BU174" s="1564"/>
      <c r="BV174" s="1564"/>
      <c r="BW174" s="1564"/>
      <c r="BX174" s="1564"/>
      <c r="BY174" s="1564"/>
      <c r="BZ174" s="1564"/>
      <c r="CA174" s="1564"/>
      <c r="CB174" s="1564"/>
      <c r="CC174" s="1564"/>
      <c r="CD174" s="1564"/>
      <c r="CE174" s="1564"/>
      <c r="CF174" s="1564"/>
      <c r="CG174" s="1564"/>
      <c r="CH174" s="1564"/>
      <c r="CI174" s="1564"/>
      <c r="CJ174" s="1564"/>
      <c r="CK174" s="1564"/>
      <c r="CL174" s="1564"/>
      <c r="CM174" s="1564"/>
      <c r="CN174" s="1564"/>
      <c r="CO174" s="1564"/>
      <c r="CP174" s="1564"/>
      <c r="CQ174" s="1564"/>
      <c r="CR174" s="1564"/>
      <c r="CS174" s="1564"/>
      <c r="CT174" s="1564"/>
      <c r="CU174" s="1564"/>
      <c r="CV174" s="1564"/>
      <c r="CW174" s="1564"/>
      <c r="CX174" s="1564"/>
      <c r="CY174" s="1564"/>
      <c r="CZ174" s="1564"/>
      <c r="DA174" s="1564"/>
      <c r="DB174" s="1564"/>
      <c r="DC174" s="1564"/>
      <c r="DD174" s="1564"/>
      <c r="DE174" s="1564"/>
      <c r="DF174" s="1564"/>
      <c r="DG174" s="1564"/>
      <c r="DH174" s="1564"/>
      <c r="DI174" s="1564"/>
      <c r="DJ174" s="1564"/>
      <c r="DK174" s="1564"/>
      <c r="DL174" s="1564"/>
      <c r="DM174" s="1564"/>
      <c r="DN174" s="1564"/>
      <c r="DO174" s="1564"/>
      <c r="DP174" s="1564"/>
      <c r="DQ174" s="1564"/>
      <c r="DR174" s="1564"/>
      <c r="DS174" s="1564"/>
      <c r="DT174" s="1564"/>
      <c r="DU174" s="1564"/>
      <c r="DV174" s="1564"/>
      <c r="DW174" s="1564"/>
      <c r="DX174" s="1564"/>
      <c r="DY174" s="1564"/>
      <c r="DZ174" s="1564"/>
      <c r="EA174" s="1564"/>
      <c r="EB174" s="1564"/>
      <c r="EC174" s="1564"/>
      <c r="ED174" s="1564"/>
      <c r="EE174" s="1564"/>
      <c r="EF174" s="1564"/>
      <c r="EG174" s="1564"/>
      <c r="EH174" s="1564"/>
      <c r="EI174" s="1564"/>
      <c r="EJ174" s="1564"/>
      <c r="EK174" s="1564"/>
      <c r="EL174" s="1564"/>
      <c r="EM174" s="1564"/>
      <c r="EN174" s="1564"/>
      <c r="EO174" s="1564"/>
      <c r="EP174" s="1564"/>
      <c r="EQ174" s="1564"/>
      <c r="ER174" s="1564"/>
      <c r="ES174" s="1564"/>
      <c r="ET174" s="1564"/>
      <c r="EU174" s="1564"/>
      <c r="EV174" s="1564"/>
      <c r="EW174" s="1564"/>
      <c r="EX174" s="1564"/>
      <c r="EY174" s="1564"/>
      <c r="EZ174" s="1564"/>
      <c r="FA174" s="1564"/>
      <c r="FB174" s="1564"/>
      <c r="FC174" s="1564"/>
      <c r="FD174" s="1564"/>
      <c r="FE174" s="1564"/>
      <c r="FF174" s="1564"/>
      <c r="FG174" s="1564"/>
      <c r="FH174" s="1564"/>
      <c r="FI174" s="1564"/>
      <c r="FJ174" s="1564"/>
      <c r="FK174" s="1564"/>
      <c r="FL174" s="1564"/>
      <c r="FM174" s="1564"/>
      <c r="FN174" s="1564"/>
      <c r="FO174" s="1564"/>
      <c r="FP174" s="1564"/>
      <c r="FQ174" s="1564"/>
      <c r="FR174" s="1564"/>
      <c r="FS174" s="1564"/>
      <c r="FT174" s="1564"/>
      <c r="FU174" s="1564"/>
      <c r="FV174" s="1564"/>
      <c r="FW174" s="1564"/>
      <c r="FX174" s="1564"/>
      <c r="FY174" s="1564"/>
      <c r="FZ174" s="1564"/>
      <c r="GA174" s="1564"/>
      <c r="GB174" s="1564"/>
      <c r="GC174" s="1564"/>
      <c r="GD174" s="1564"/>
      <c r="GE174" s="1564"/>
      <c r="GF174" s="1564"/>
      <c r="GG174" s="1564"/>
      <c r="GH174" s="1564"/>
      <c r="GI174" s="1564"/>
      <c r="GJ174" s="1564"/>
      <c r="GK174" s="1564"/>
      <c r="GL174" s="1564"/>
      <c r="GM174" s="1564"/>
      <c r="GN174" s="1564"/>
      <c r="GO174" s="1564"/>
      <c r="GP174" s="1564"/>
      <c r="GQ174" s="1564"/>
      <c r="GR174" s="1564"/>
      <c r="GS174" s="1564"/>
      <c r="GT174" s="1564"/>
      <c r="GU174" s="1564"/>
      <c r="GV174" s="1564"/>
      <c r="GW174" s="1564"/>
      <c r="GX174" s="1564"/>
      <c r="GY174" s="1564"/>
      <c r="GZ174" s="1564"/>
      <c r="HA174" s="1564"/>
      <c r="HB174" s="1564"/>
      <c r="HC174" s="1564"/>
      <c r="HD174" s="1564"/>
      <c r="HE174" s="1564"/>
      <c r="HF174" s="1564"/>
      <c r="HG174" s="1564"/>
      <c r="HH174" s="1564"/>
      <c r="HI174" s="1564"/>
      <c r="HJ174" s="1564"/>
      <c r="HK174" s="1564"/>
      <c r="HL174" s="1564"/>
      <c r="HM174" s="1564"/>
      <c r="HN174" s="1564"/>
      <c r="HO174" s="1564"/>
      <c r="HP174" s="1564"/>
      <c r="HQ174" s="1564"/>
      <c r="HR174" s="1564"/>
      <c r="HS174" s="1564"/>
      <c r="HT174" s="1564"/>
      <c r="HU174" s="1564"/>
      <c r="HV174" s="1564"/>
      <c r="HW174" s="1564"/>
      <c r="HX174" s="1564"/>
      <c r="HY174" s="1564"/>
      <c r="HZ174" s="1564"/>
      <c r="IA174" s="1564"/>
      <c r="IB174" s="1564"/>
      <c r="IC174" s="1564"/>
      <c r="ID174" s="1564"/>
      <c r="IE174" s="1564"/>
      <c r="IF174" s="1564"/>
      <c r="IG174" s="1564"/>
      <c r="IH174" s="1564"/>
      <c r="II174" s="1564"/>
      <c r="IJ174" s="1564"/>
      <c r="IK174" s="1564"/>
      <c r="IL174" s="1564"/>
      <c r="IM174" s="1564"/>
      <c r="IN174" s="1564"/>
      <c r="IO174" s="1564"/>
      <c r="IP174" s="1564"/>
      <c r="IQ174" s="1564"/>
      <c r="IR174" s="1564"/>
      <c r="IS174" s="1564"/>
      <c r="IT174" s="1564"/>
      <c r="IU174" s="1564"/>
    </row>
    <row r="175" spans="1:255">
      <c r="A175" s="2175">
        <v>26</v>
      </c>
      <c r="B175" s="1546"/>
      <c r="C175" s="1546"/>
      <c r="D175" s="1546"/>
      <c r="E175" s="1900"/>
      <c r="F175" s="1545"/>
      <c r="G175" s="1546"/>
      <c r="H175" s="1546"/>
      <c r="I175" s="1546"/>
      <c r="J175" s="1546"/>
      <c r="K175" s="1873"/>
      <c r="L175" s="1873"/>
      <c r="M175" s="1911">
        <v>26</v>
      </c>
      <c r="N175" s="1545"/>
      <c r="O175" s="1873"/>
      <c r="P175" s="1873"/>
      <c r="Q175" s="1873"/>
      <c r="R175" s="1873">
        <f t="shared" si="2"/>
        <v>0</v>
      </c>
      <c r="S175" s="1911">
        <v>26</v>
      </c>
      <c r="T175" s="1564"/>
      <c r="U175" s="1564"/>
      <c r="V175" s="1564"/>
      <c r="W175" s="1564"/>
      <c r="X175" s="1564"/>
      <c r="Y175" s="1564"/>
      <c r="Z175" s="1564"/>
      <c r="AA175" s="1564"/>
      <c r="AB175" s="1564"/>
      <c r="AC175" s="1564"/>
      <c r="AD175" s="1564"/>
      <c r="AE175" s="1564"/>
      <c r="AF175" s="1564"/>
      <c r="AG175" s="1564"/>
      <c r="AH175" s="1564"/>
      <c r="AI175" s="1564"/>
      <c r="AJ175" s="1564"/>
      <c r="AK175" s="1564"/>
      <c r="AL175" s="1564"/>
      <c r="AM175" s="1564"/>
      <c r="AN175" s="1564"/>
      <c r="AO175" s="1564"/>
      <c r="AP175" s="1564"/>
      <c r="AQ175" s="1564"/>
      <c r="AR175" s="1564"/>
      <c r="AS175" s="1564"/>
      <c r="AT175" s="1564"/>
      <c r="AU175" s="1564"/>
      <c r="AV175" s="1564"/>
      <c r="AW175" s="1564"/>
      <c r="AX175" s="1564"/>
      <c r="AY175" s="1564"/>
      <c r="AZ175" s="1564"/>
      <c r="BA175" s="1564"/>
      <c r="BB175" s="1564"/>
      <c r="BC175" s="1564"/>
      <c r="BD175" s="1564"/>
      <c r="BE175" s="1564"/>
      <c r="BF175" s="1564"/>
      <c r="BG175" s="1564"/>
      <c r="BH175" s="1564"/>
      <c r="BI175" s="1564"/>
      <c r="BJ175" s="1564"/>
      <c r="BK175" s="1564"/>
      <c r="BL175" s="1564"/>
      <c r="BM175" s="1564"/>
      <c r="BN175" s="1564"/>
      <c r="BO175" s="1564"/>
      <c r="BP175" s="1564"/>
      <c r="BQ175" s="1564"/>
      <c r="BR175" s="1564"/>
      <c r="BS175" s="1564"/>
      <c r="BT175" s="1564"/>
      <c r="BU175" s="1564"/>
      <c r="BV175" s="1564"/>
      <c r="BW175" s="1564"/>
      <c r="BX175" s="1564"/>
      <c r="BY175" s="1564"/>
      <c r="BZ175" s="1564"/>
      <c r="CA175" s="1564"/>
      <c r="CB175" s="1564"/>
      <c r="CC175" s="1564"/>
      <c r="CD175" s="1564"/>
      <c r="CE175" s="1564"/>
      <c r="CF175" s="1564"/>
      <c r="CG175" s="1564"/>
      <c r="CH175" s="1564"/>
      <c r="CI175" s="1564"/>
      <c r="CJ175" s="1564"/>
      <c r="CK175" s="1564"/>
      <c r="CL175" s="1564"/>
      <c r="CM175" s="1564"/>
      <c r="CN175" s="1564"/>
      <c r="CO175" s="1564"/>
      <c r="CP175" s="1564"/>
      <c r="CQ175" s="1564"/>
      <c r="CR175" s="1564"/>
      <c r="CS175" s="1564"/>
      <c r="CT175" s="1564"/>
      <c r="CU175" s="1564"/>
      <c r="CV175" s="1564"/>
      <c r="CW175" s="1564"/>
      <c r="CX175" s="1564"/>
      <c r="CY175" s="1564"/>
      <c r="CZ175" s="1564"/>
      <c r="DA175" s="1564"/>
      <c r="DB175" s="1564"/>
      <c r="DC175" s="1564"/>
      <c r="DD175" s="1564"/>
      <c r="DE175" s="1564"/>
      <c r="DF175" s="1564"/>
      <c r="DG175" s="1564"/>
      <c r="DH175" s="1564"/>
      <c r="DI175" s="1564"/>
      <c r="DJ175" s="1564"/>
      <c r="DK175" s="1564"/>
      <c r="DL175" s="1564"/>
      <c r="DM175" s="1564"/>
      <c r="DN175" s="1564"/>
      <c r="DO175" s="1564"/>
      <c r="DP175" s="1564"/>
      <c r="DQ175" s="1564"/>
      <c r="DR175" s="1564"/>
      <c r="DS175" s="1564"/>
      <c r="DT175" s="1564"/>
      <c r="DU175" s="1564"/>
      <c r="DV175" s="1564"/>
      <c r="DW175" s="1564"/>
      <c r="DX175" s="1564"/>
      <c r="DY175" s="1564"/>
      <c r="DZ175" s="1564"/>
      <c r="EA175" s="1564"/>
      <c r="EB175" s="1564"/>
      <c r="EC175" s="1564"/>
      <c r="ED175" s="1564"/>
      <c r="EE175" s="1564"/>
      <c r="EF175" s="1564"/>
      <c r="EG175" s="1564"/>
      <c r="EH175" s="1564"/>
      <c r="EI175" s="1564"/>
      <c r="EJ175" s="1564"/>
      <c r="EK175" s="1564"/>
      <c r="EL175" s="1564"/>
      <c r="EM175" s="1564"/>
      <c r="EN175" s="1564"/>
      <c r="EO175" s="1564"/>
      <c r="EP175" s="1564"/>
      <c r="EQ175" s="1564"/>
      <c r="ER175" s="1564"/>
      <c r="ES175" s="1564"/>
      <c r="ET175" s="1564"/>
      <c r="EU175" s="1564"/>
      <c r="EV175" s="1564"/>
      <c r="EW175" s="1564"/>
      <c r="EX175" s="1564"/>
      <c r="EY175" s="1564"/>
      <c r="EZ175" s="1564"/>
      <c r="FA175" s="1564"/>
      <c r="FB175" s="1564"/>
      <c r="FC175" s="1564"/>
      <c r="FD175" s="1564"/>
      <c r="FE175" s="1564"/>
      <c r="FF175" s="1564"/>
      <c r="FG175" s="1564"/>
      <c r="FH175" s="1564"/>
      <c r="FI175" s="1564"/>
      <c r="FJ175" s="1564"/>
      <c r="FK175" s="1564"/>
      <c r="FL175" s="1564"/>
      <c r="FM175" s="1564"/>
      <c r="FN175" s="1564"/>
      <c r="FO175" s="1564"/>
      <c r="FP175" s="1564"/>
      <c r="FQ175" s="1564"/>
      <c r="FR175" s="1564"/>
      <c r="FS175" s="1564"/>
      <c r="FT175" s="1564"/>
      <c r="FU175" s="1564"/>
      <c r="FV175" s="1564"/>
      <c r="FW175" s="1564"/>
      <c r="FX175" s="1564"/>
      <c r="FY175" s="1564"/>
      <c r="FZ175" s="1564"/>
      <c r="GA175" s="1564"/>
      <c r="GB175" s="1564"/>
      <c r="GC175" s="1564"/>
      <c r="GD175" s="1564"/>
      <c r="GE175" s="1564"/>
      <c r="GF175" s="1564"/>
      <c r="GG175" s="1564"/>
      <c r="GH175" s="1564"/>
      <c r="GI175" s="1564"/>
      <c r="GJ175" s="1564"/>
      <c r="GK175" s="1564"/>
      <c r="GL175" s="1564"/>
      <c r="GM175" s="1564"/>
      <c r="GN175" s="1564"/>
      <c r="GO175" s="1564"/>
      <c r="GP175" s="1564"/>
      <c r="GQ175" s="1564"/>
      <c r="GR175" s="1564"/>
      <c r="GS175" s="1564"/>
      <c r="GT175" s="1564"/>
      <c r="GU175" s="1564"/>
      <c r="GV175" s="1564"/>
      <c r="GW175" s="1564"/>
      <c r="GX175" s="1564"/>
      <c r="GY175" s="1564"/>
      <c r="GZ175" s="1564"/>
      <c r="HA175" s="1564"/>
      <c r="HB175" s="1564"/>
      <c r="HC175" s="1564"/>
      <c r="HD175" s="1564"/>
      <c r="HE175" s="1564"/>
      <c r="HF175" s="1564"/>
      <c r="HG175" s="1564"/>
      <c r="HH175" s="1564"/>
      <c r="HI175" s="1564"/>
      <c r="HJ175" s="1564"/>
      <c r="HK175" s="1564"/>
      <c r="HL175" s="1564"/>
      <c r="HM175" s="1564"/>
      <c r="HN175" s="1564"/>
      <c r="HO175" s="1564"/>
      <c r="HP175" s="1564"/>
      <c r="HQ175" s="1564"/>
      <c r="HR175" s="1564"/>
      <c r="HS175" s="1564"/>
      <c r="HT175" s="1564"/>
      <c r="HU175" s="1564"/>
      <c r="HV175" s="1564"/>
      <c r="HW175" s="1564"/>
      <c r="HX175" s="1564"/>
      <c r="HY175" s="1564"/>
      <c r="HZ175" s="1564"/>
      <c r="IA175" s="1564"/>
      <c r="IB175" s="1564"/>
      <c r="IC175" s="1564"/>
      <c r="ID175" s="1564"/>
      <c r="IE175" s="1564"/>
      <c r="IF175" s="1564"/>
      <c r="IG175" s="1564"/>
      <c r="IH175" s="1564"/>
      <c r="II175" s="1564"/>
      <c r="IJ175" s="1564"/>
      <c r="IK175" s="1564"/>
      <c r="IL175" s="1564"/>
      <c r="IM175" s="1564"/>
      <c r="IN175" s="1564"/>
      <c r="IO175" s="1564"/>
      <c r="IP175" s="1564"/>
      <c r="IQ175" s="1564"/>
      <c r="IR175" s="1564"/>
      <c r="IS175" s="1564"/>
      <c r="IT175" s="1564"/>
      <c r="IU175" s="1564"/>
    </row>
    <row r="176" spans="1:255">
      <c r="A176" s="2175">
        <v>27</v>
      </c>
      <c r="B176" s="1546"/>
      <c r="C176" s="1546"/>
      <c r="D176" s="1546"/>
      <c r="E176" s="1900"/>
      <c r="F176" s="1545"/>
      <c r="G176" s="1546"/>
      <c r="H176" s="1546"/>
      <c r="I176" s="1546"/>
      <c r="J176" s="1546"/>
      <c r="K176" s="1873"/>
      <c r="L176" s="1873"/>
      <c r="M176" s="1911">
        <v>27</v>
      </c>
      <c r="N176" s="1545"/>
      <c r="O176" s="1873"/>
      <c r="P176" s="1873"/>
      <c r="Q176" s="1873"/>
      <c r="R176" s="1873">
        <f t="shared" si="2"/>
        <v>0</v>
      </c>
      <c r="S176" s="1911">
        <v>27</v>
      </c>
      <c r="T176" s="1564"/>
      <c r="U176" s="1564"/>
      <c r="V176" s="1564"/>
      <c r="W176" s="1564"/>
      <c r="X176" s="1564"/>
      <c r="Y176" s="1564"/>
      <c r="Z176" s="1564"/>
      <c r="AA176" s="1564"/>
      <c r="AB176" s="1564"/>
      <c r="AC176" s="1564"/>
      <c r="AD176" s="1564"/>
      <c r="AE176" s="1564"/>
      <c r="AF176" s="1564"/>
      <c r="AG176" s="1564"/>
      <c r="AH176" s="1564"/>
      <c r="AI176" s="1564"/>
      <c r="AJ176" s="1564"/>
      <c r="AK176" s="1564"/>
      <c r="AL176" s="1564"/>
      <c r="AM176" s="1564"/>
      <c r="AN176" s="1564"/>
      <c r="AO176" s="1564"/>
      <c r="AP176" s="1564"/>
      <c r="AQ176" s="1564"/>
      <c r="AR176" s="1564"/>
      <c r="AS176" s="1564"/>
      <c r="AT176" s="1564"/>
      <c r="AU176" s="1564"/>
      <c r="AV176" s="1564"/>
      <c r="AW176" s="1564"/>
      <c r="AX176" s="1564"/>
      <c r="AY176" s="1564"/>
      <c r="AZ176" s="1564"/>
      <c r="BA176" s="1564"/>
      <c r="BB176" s="1564"/>
      <c r="BC176" s="1564"/>
      <c r="BD176" s="1564"/>
      <c r="BE176" s="1564"/>
      <c r="BF176" s="1564"/>
      <c r="BG176" s="1564"/>
      <c r="BH176" s="1564"/>
      <c r="BI176" s="1564"/>
      <c r="BJ176" s="1564"/>
      <c r="BK176" s="1564"/>
      <c r="BL176" s="1564"/>
      <c r="BM176" s="1564"/>
      <c r="BN176" s="1564"/>
      <c r="BO176" s="1564"/>
      <c r="BP176" s="1564"/>
      <c r="BQ176" s="1564"/>
      <c r="BR176" s="1564"/>
      <c r="BS176" s="1564"/>
      <c r="BT176" s="1564"/>
      <c r="BU176" s="1564"/>
      <c r="BV176" s="1564"/>
      <c r="BW176" s="1564"/>
      <c r="BX176" s="1564"/>
      <c r="BY176" s="1564"/>
      <c r="BZ176" s="1564"/>
      <c r="CA176" s="1564"/>
      <c r="CB176" s="1564"/>
      <c r="CC176" s="1564"/>
      <c r="CD176" s="1564"/>
      <c r="CE176" s="1564"/>
      <c r="CF176" s="1564"/>
      <c r="CG176" s="1564"/>
      <c r="CH176" s="1564"/>
      <c r="CI176" s="1564"/>
      <c r="CJ176" s="1564"/>
      <c r="CK176" s="1564"/>
      <c r="CL176" s="1564"/>
      <c r="CM176" s="1564"/>
      <c r="CN176" s="1564"/>
      <c r="CO176" s="1564"/>
      <c r="CP176" s="1564"/>
      <c r="CQ176" s="1564"/>
      <c r="CR176" s="1564"/>
      <c r="CS176" s="1564"/>
      <c r="CT176" s="1564"/>
      <c r="CU176" s="1564"/>
      <c r="CV176" s="1564"/>
      <c r="CW176" s="1564"/>
      <c r="CX176" s="1564"/>
      <c r="CY176" s="1564"/>
      <c r="CZ176" s="1564"/>
      <c r="DA176" s="1564"/>
      <c r="DB176" s="1564"/>
      <c r="DC176" s="1564"/>
      <c r="DD176" s="1564"/>
      <c r="DE176" s="1564"/>
      <c r="DF176" s="1564"/>
      <c r="DG176" s="1564"/>
      <c r="DH176" s="1564"/>
      <c r="DI176" s="1564"/>
      <c r="DJ176" s="1564"/>
      <c r="DK176" s="1564"/>
      <c r="DL176" s="1564"/>
      <c r="DM176" s="1564"/>
      <c r="DN176" s="1564"/>
      <c r="DO176" s="1564"/>
      <c r="DP176" s="1564"/>
      <c r="DQ176" s="1564"/>
      <c r="DR176" s="1564"/>
      <c r="DS176" s="1564"/>
      <c r="DT176" s="1564"/>
      <c r="DU176" s="1564"/>
      <c r="DV176" s="1564"/>
      <c r="DW176" s="1564"/>
      <c r="DX176" s="1564"/>
      <c r="DY176" s="1564"/>
      <c r="DZ176" s="1564"/>
      <c r="EA176" s="1564"/>
      <c r="EB176" s="1564"/>
      <c r="EC176" s="1564"/>
      <c r="ED176" s="1564"/>
      <c r="EE176" s="1564"/>
      <c r="EF176" s="1564"/>
      <c r="EG176" s="1564"/>
      <c r="EH176" s="1564"/>
      <c r="EI176" s="1564"/>
      <c r="EJ176" s="1564"/>
      <c r="EK176" s="1564"/>
      <c r="EL176" s="1564"/>
      <c r="EM176" s="1564"/>
      <c r="EN176" s="1564"/>
      <c r="EO176" s="1564"/>
      <c r="EP176" s="1564"/>
      <c r="EQ176" s="1564"/>
      <c r="ER176" s="1564"/>
      <c r="ES176" s="1564"/>
      <c r="ET176" s="1564"/>
      <c r="EU176" s="1564"/>
      <c r="EV176" s="1564"/>
      <c r="EW176" s="1564"/>
      <c r="EX176" s="1564"/>
      <c r="EY176" s="1564"/>
      <c r="EZ176" s="1564"/>
      <c r="FA176" s="1564"/>
      <c r="FB176" s="1564"/>
      <c r="FC176" s="1564"/>
      <c r="FD176" s="1564"/>
      <c r="FE176" s="1564"/>
      <c r="FF176" s="1564"/>
      <c r="FG176" s="1564"/>
      <c r="FH176" s="1564"/>
      <c r="FI176" s="1564"/>
      <c r="FJ176" s="1564"/>
      <c r="FK176" s="1564"/>
      <c r="FL176" s="1564"/>
      <c r="FM176" s="1564"/>
      <c r="FN176" s="1564"/>
      <c r="FO176" s="1564"/>
      <c r="FP176" s="1564"/>
      <c r="FQ176" s="1564"/>
      <c r="FR176" s="1564"/>
      <c r="FS176" s="1564"/>
      <c r="FT176" s="1564"/>
      <c r="FU176" s="1564"/>
      <c r="FV176" s="1564"/>
      <c r="FW176" s="1564"/>
      <c r="FX176" s="1564"/>
      <c r="FY176" s="1564"/>
      <c r="FZ176" s="1564"/>
      <c r="GA176" s="1564"/>
      <c r="GB176" s="1564"/>
      <c r="GC176" s="1564"/>
      <c r="GD176" s="1564"/>
      <c r="GE176" s="1564"/>
      <c r="GF176" s="1564"/>
      <c r="GG176" s="1564"/>
      <c r="GH176" s="1564"/>
      <c r="GI176" s="1564"/>
      <c r="GJ176" s="1564"/>
      <c r="GK176" s="1564"/>
      <c r="GL176" s="1564"/>
      <c r="GM176" s="1564"/>
      <c r="GN176" s="1564"/>
      <c r="GO176" s="1564"/>
      <c r="GP176" s="1564"/>
      <c r="GQ176" s="1564"/>
      <c r="GR176" s="1564"/>
      <c r="GS176" s="1564"/>
      <c r="GT176" s="1564"/>
      <c r="GU176" s="1564"/>
      <c r="GV176" s="1564"/>
      <c r="GW176" s="1564"/>
      <c r="GX176" s="1564"/>
      <c r="GY176" s="1564"/>
      <c r="GZ176" s="1564"/>
      <c r="HA176" s="1564"/>
      <c r="HB176" s="1564"/>
      <c r="HC176" s="1564"/>
      <c r="HD176" s="1564"/>
      <c r="HE176" s="1564"/>
      <c r="HF176" s="1564"/>
      <c r="HG176" s="1564"/>
      <c r="HH176" s="1564"/>
      <c r="HI176" s="1564"/>
      <c r="HJ176" s="1564"/>
      <c r="HK176" s="1564"/>
      <c r="HL176" s="1564"/>
      <c r="HM176" s="1564"/>
      <c r="HN176" s="1564"/>
      <c r="HO176" s="1564"/>
      <c r="HP176" s="1564"/>
      <c r="HQ176" s="1564"/>
      <c r="HR176" s="1564"/>
      <c r="HS176" s="1564"/>
      <c r="HT176" s="1564"/>
      <c r="HU176" s="1564"/>
      <c r="HV176" s="1564"/>
      <c r="HW176" s="1564"/>
      <c r="HX176" s="1564"/>
      <c r="HY176" s="1564"/>
      <c r="HZ176" s="1564"/>
      <c r="IA176" s="1564"/>
      <c r="IB176" s="1564"/>
      <c r="IC176" s="1564"/>
      <c r="ID176" s="1564"/>
      <c r="IE176" s="1564"/>
      <c r="IF176" s="1564"/>
      <c r="IG176" s="1564"/>
      <c r="IH176" s="1564"/>
      <c r="II176" s="1564"/>
      <c r="IJ176" s="1564"/>
      <c r="IK176" s="1564"/>
      <c r="IL176" s="1564"/>
      <c r="IM176" s="1564"/>
      <c r="IN176" s="1564"/>
      <c r="IO176" s="1564"/>
      <c r="IP176" s="1564"/>
      <c r="IQ176" s="1564"/>
      <c r="IR176" s="1564"/>
      <c r="IS176" s="1564"/>
      <c r="IT176" s="1564"/>
      <c r="IU176" s="1564"/>
    </row>
    <row r="177" spans="1:255">
      <c r="A177" s="2175">
        <v>28</v>
      </c>
      <c r="B177" s="1546"/>
      <c r="C177" s="1546"/>
      <c r="D177" s="1546"/>
      <c r="E177" s="1900"/>
      <c r="F177" s="1545"/>
      <c r="G177" s="1546"/>
      <c r="H177" s="1546"/>
      <c r="I177" s="1546"/>
      <c r="J177" s="1546"/>
      <c r="K177" s="1873"/>
      <c r="L177" s="1873"/>
      <c r="M177" s="1911">
        <v>28</v>
      </c>
      <c r="N177" s="1545"/>
      <c r="O177" s="1873"/>
      <c r="P177" s="1873"/>
      <c r="Q177" s="1873"/>
      <c r="R177" s="1873">
        <f t="shared" si="2"/>
        <v>0</v>
      </c>
      <c r="S177" s="1911">
        <v>28</v>
      </c>
      <c r="T177" s="1564"/>
      <c r="U177" s="1564"/>
      <c r="V177" s="1564"/>
      <c r="W177" s="1564"/>
      <c r="X177" s="1564"/>
      <c r="Y177" s="1564"/>
      <c r="Z177" s="1564"/>
      <c r="AA177" s="1564"/>
      <c r="AB177" s="1564"/>
      <c r="AC177" s="1564"/>
      <c r="AD177" s="1564"/>
      <c r="AE177" s="1564"/>
      <c r="AF177" s="1564"/>
      <c r="AG177" s="1564"/>
      <c r="AH177" s="1564"/>
      <c r="AI177" s="1564"/>
      <c r="AJ177" s="1564"/>
      <c r="AK177" s="1564"/>
      <c r="AL177" s="1564"/>
      <c r="AM177" s="1564"/>
      <c r="AN177" s="1564"/>
      <c r="AO177" s="1564"/>
      <c r="AP177" s="1564"/>
      <c r="AQ177" s="1564"/>
      <c r="AR177" s="1564"/>
      <c r="AS177" s="1564"/>
      <c r="AT177" s="1564"/>
      <c r="AU177" s="1564"/>
      <c r="AV177" s="1564"/>
      <c r="AW177" s="1564"/>
      <c r="AX177" s="1564"/>
      <c r="AY177" s="1564"/>
      <c r="AZ177" s="1564"/>
      <c r="BA177" s="1564"/>
      <c r="BB177" s="1564"/>
      <c r="BC177" s="1564"/>
      <c r="BD177" s="1564"/>
      <c r="BE177" s="1564"/>
      <c r="BF177" s="1564"/>
      <c r="BG177" s="1564"/>
      <c r="BH177" s="1564"/>
      <c r="BI177" s="1564"/>
      <c r="BJ177" s="1564"/>
      <c r="BK177" s="1564"/>
      <c r="BL177" s="1564"/>
      <c r="BM177" s="1564"/>
      <c r="BN177" s="1564"/>
      <c r="BO177" s="1564"/>
      <c r="BP177" s="1564"/>
      <c r="BQ177" s="1564"/>
      <c r="BR177" s="1564"/>
      <c r="BS177" s="1564"/>
      <c r="BT177" s="1564"/>
      <c r="BU177" s="1564"/>
      <c r="BV177" s="1564"/>
      <c r="BW177" s="1564"/>
      <c r="BX177" s="1564"/>
      <c r="BY177" s="1564"/>
      <c r="BZ177" s="1564"/>
      <c r="CA177" s="1564"/>
      <c r="CB177" s="1564"/>
      <c r="CC177" s="1564"/>
      <c r="CD177" s="1564"/>
      <c r="CE177" s="1564"/>
      <c r="CF177" s="1564"/>
      <c r="CG177" s="1564"/>
      <c r="CH177" s="1564"/>
      <c r="CI177" s="1564"/>
      <c r="CJ177" s="1564"/>
      <c r="CK177" s="1564"/>
      <c r="CL177" s="1564"/>
      <c r="CM177" s="1564"/>
      <c r="CN177" s="1564"/>
      <c r="CO177" s="1564"/>
      <c r="CP177" s="1564"/>
      <c r="CQ177" s="1564"/>
      <c r="CR177" s="1564"/>
      <c r="CS177" s="1564"/>
      <c r="CT177" s="1564"/>
      <c r="CU177" s="1564"/>
      <c r="CV177" s="1564"/>
      <c r="CW177" s="1564"/>
      <c r="CX177" s="1564"/>
      <c r="CY177" s="1564"/>
      <c r="CZ177" s="1564"/>
      <c r="DA177" s="1564"/>
      <c r="DB177" s="1564"/>
      <c r="DC177" s="1564"/>
      <c r="DD177" s="1564"/>
      <c r="DE177" s="1564"/>
      <c r="DF177" s="1564"/>
      <c r="DG177" s="1564"/>
      <c r="DH177" s="1564"/>
      <c r="DI177" s="1564"/>
      <c r="DJ177" s="1564"/>
      <c r="DK177" s="1564"/>
      <c r="DL177" s="1564"/>
      <c r="DM177" s="1564"/>
      <c r="DN177" s="1564"/>
      <c r="DO177" s="1564"/>
      <c r="DP177" s="1564"/>
      <c r="DQ177" s="1564"/>
      <c r="DR177" s="1564"/>
      <c r="DS177" s="1564"/>
      <c r="DT177" s="1564"/>
      <c r="DU177" s="1564"/>
      <c r="DV177" s="1564"/>
      <c r="DW177" s="1564"/>
      <c r="DX177" s="1564"/>
      <c r="DY177" s="1564"/>
      <c r="DZ177" s="1564"/>
      <c r="EA177" s="1564"/>
      <c r="EB177" s="1564"/>
      <c r="EC177" s="1564"/>
      <c r="ED177" s="1564"/>
      <c r="EE177" s="1564"/>
      <c r="EF177" s="1564"/>
      <c r="EG177" s="1564"/>
      <c r="EH177" s="1564"/>
      <c r="EI177" s="1564"/>
      <c r="EJ177" s="1564"/>
      <c r="EK177" s="1564"/>
      <c r="EL177" s="1564"/>
      <c r="EM177" s="1564"/>
      <c r="EN177" s="1564"/>
      <c r="EO177" s="1564"/>
      <c r="EP177" s="1564"/>
      <c r="EQ177" s="1564"/>
      <c r="ER177" s="1564"/>
      <c r="ES177" s="1564"/>
      <c r="ET177" s="1564"/>
      <c r="EU177" s="1564"/>
      <c r="EV177" s="1564"/>
      <c r="EW177" s="1564"/>
      <c r="EX177" s="1564"/>
      <c r="EY177" s="1564"/>
      <c r="EZ177" s="1564"/>
      <c r="FA177" s="1564"/>
      <c r="FB177" s="1564"/>
      <c r="FC177" s="1564"/>
      <c r="FD177" s="1564"/>
      <c r="FE177" s="1564"/>
      <c r="FF177" s="1564"/>
      <c r="FG177" s="1564"/>
      <c r="FH177" s="1564"/>
      <c r="FI177" s="1564"/>
      <c r="FJ177" s="1564"/>
      <c r="FK177" s="1564"/>
      <c r="FL177" s="1564"/>
      <c r="FM177" s="1564"/>
      <c r="FN177" s="1564"/>
      <c r="FO177" s="1564"/>
      <c r="FP177" s="1564"/>
      <c r="FQ177" s="1564"/>
      <c r="FR177" s="1564"/>
      <c r="FS177" s="1564"/>
      <c r="FT177" s="1564"/>
      <c r="FU177" s="1564"/>
      <c r="FV177" s="1564"/>
      <c r="FW177" s="1564"/>
      <c r="FX177" s="1564"/>
      <c r="FY177" s="1564"/>
      <c r="FZ177" s="1564"/>
      <c r="GA177" s="1564"/>
      <c r="GB177" s="1564"/>
      <c r="GC177" s="1564"/>
      <c r="GD177" s="1564"/>
      <c r="GE177" s="1564"/>
      <c r="GF177" s="1564"/>
      <c r="GG177" s="1564"/>
      <c r="GH177" s="1564"/>
      <c r="GI177" s="1564"/>
      <c r="GJ177" s="1564"/>
      <c r="GK177" s="1564"/>
      <c r="GL177" s="1564"/>
      <c r="GM177" s="1564"/>
      <c r="GN177" s="1564"/>
      <c r="GO177" s="1564"/>
      <c r="GP177" s="1564"/>
      <c r="GQ177" s="1564"/>
      <c r="GR177" s="1564"/>
      <c r="GS177" s="1564"/>
      <c r="GT177" s="1564"/>
      <c r="GU177" s="1564"/>
      <c r="GV177" s="1564"/>
      <c r="GW177" s="1564"/>
      <c r="GX177" s="1564"/>
      <c r="GY177" s="1564"/>
      <c r="GZ177" s="1564"/>
      <c r="HA177" s="1564"/>
      <c r="HB177" s="1564"/>
      <c r="HC177" s="1564"/>
      <c r="HD177" s="1564"/>
      <c r="HE177" s="1564"/>
      <c r="HF177" s="1564"/>
      <c r="HG177" s="1564"/>
      <c r="HH177" s="1564"/>
      <c r="HI177" s="1564"/>
      <c r="HJ177" s="1564"/>
      <c r="HK177" s="1564"/>
      <c r="HL177" s="1564"/>
      <c r="HM177" s="1564"/>
      <c r="HN177" s="1564"/>
      <c r="HO177" s="1564"/>
      <c r="HP177" s="1564"/>
      <c r="HQ177" s="1564"/>
      <c r="HR177" s="1564"/>
      <c r="HS177" s="1564"/>
      <c r="HT177" s="1564"/>
      <c r="HU177" s="1564"/>
      <c r="HV177" s="1564"/>
      <c r="HW177" s="1564"/>
      <c r="HX177" s="1564"/>
      <c r="HY177" s="1564"/>
      <c r="HZ177" s="1564"/>
      <c r="IA177" s="1564"/>
      <c r="IB177" s="1564"/>
      <c r="IC177" s="1564"/>
      <c r="ID177" s="1564"/>
      <c r="IE177" s="1564"/>
      <c r="IF177" s="1564"/>
      <c r="IG177" s="1564"/>
      <c r="IH177" s="1564"/>
      <c r="II177" s="1564"/>
      <c r="IJ177" s="1564"/>
      <c r="IK177" s="1564"/>
      <c r="IL177" s="1564"/>
      <c r="IM177" s="1564"/>
      <c r="IN177" s="1564"/>
      <c r="IO177" s="1564"/>
      <c r="IP177" s="1564"/>
      <c r="IQ177" s="1564"/>
      <c r="IR177" s="1564"/>
      <c r="IS177" s="1564"/>
      <c r="IT177" s="1564"/>
      <c r="IU177" s="1564"/>
    </row>
    <row r="178" spans="1:255">
      <c r="A178" s="2175">
        <v>29</v>
      </c>
      <c r="B178" s="1546"/>
      <c r="C178" s="1546"/>
      <c r="D178" s="1546"/>
      <c r="E178" s="1900"/>
      <c r="F178" s="1545"/>
      <c r="G178" s="1546"/>
      <c r="H178" s="1546"/>
      <c r="I178" s="1546"/>
      <c r="J178" s="1546"/>
      <c r="K178" s="1873"/>
      <c r="L178" s="1873"/>
      <c r="M178" s="1911">
        <v>29</v>
      </c>
      <c r="N178" s="1545"/>
      <c r="O178" s="1873"/>
      <c r="P178" s="1873"/>
      <c r="Q178" s="1873"/>
      <c r="R178" s="1873">
        <f t="shared" si="2"/>
        <v>0</v>
      </c>
      <c r="S178" s="1911">
        <v>29</v>
      </c>
      <c r="T178" s="1564"/>
      <c r="U178" s="1564"/>
      <c r="V178" s="1564"/>
      <c r="W178" s="1564"/>
      <c r="X178" s="1564"/>
      <c r="Y178" s="1564"/>
      <c r="Z178" s="1564"/>
      <c r="AA178" s="1564"/>
      <c r="AB178" s="1564"/>
      <c r="AC178" s="1564"/>
      <c r="AD178" s="1564"/>
      <c r="AE178" s="1564"/>
      <c r="AF178" s="1564"/>
      <c r="AG178" s="1564"/>
      <c r="AH178" s="1564"/>
      <c r="AI178" s="1564"/>
      <c r="AJ178" s="1564"/>
      <c r="AK178" s="1564"/>
      <c r="AL178" s="1564"/>
      <c r="AM178" s="1564"/>
      <c r="AN178" s="1564"/>
      <c r="AO178" s="1564"/>
      <c r="AP178" s="1564"/>
      <c r="AQ178" s="1564"/>
      <c r="AR178" s="1564"/>
      <c r="AS178" s="1564"/>
      <c r="AT178" s="1564"/>
      <c r="AU178" s="1564"/>
      <c r="AV178" s="1564"/>
      <c r="AW178" s="1564"/>
      <c r="AX178" s="1564"/>
      <c r="AY178" s="1564"/>
      <c r="AZ178" s="1564"/>
      <c r="BA178" s="1564"/>
      <c r="BB178" s="1564"/>
      <c r="BC178" s="1564"/>
      <c r="BD178" s="1564"/>
      <c r="BE178" s="1564"/>
      <c r="BF178" s="1564"/>
      <c r="BG178" s="1564"/>
      <c r="BH178" s="1564"/>
      <c r="BI178" s="1564"/>
      <c r="BJ178" s="1564"/>
      <c r="BK178" s="1564"/>
      <c r="BL178" s="1564"/>
      <c r="BM178" s="1564"/>
      <c r="BN178" s="1564"/>
      <c r="BO178" s="1564"/>
      <c r="BP178" s="1564"/>
      <c r="BQ178" s="1564"/>
      <c r="BR178" s="1564"/>
      <c r="BS178" s="1564"/>
      <c r="BT178" s="1564"/>
      <c r="BU178" s="1564"/>
      <c r="BV178" s="1564"/>
      <c r="BW178" s="1564"/>
      <c r="BX178" s="1564"/>
      <c r="BY178" s="1564"/>
      <c r="BZ178" s="1564"/>
      <c r="CA178" s="1564"/>
      <c r="CB178" s="1564"/>
      <c r="CC178" s="1564"/>
      <c r="CD178" s="1564"/>
      <c r="CE178" s="1564"/>
      <c r="CF178" s="1564"/>
      <c r="CG178" s="1564"/>
      <c r="CH178" s="1564"/>
      <c r="CI178" s="1564"/>
      <c r="CJ178" s="1564"/>
      <c r="CK178" s="1564"/>
      <c r="CL178" s="1564"/>
      <c r="CM178" s="1564"/>
      <c r="CN178" s="1564"/>
      <c r="CO178" s="1564"/>
      <c r="CP178" s="1564"/>
      <c r="CQ178" s="1564"/>
      <c r="CR178" s="1564"/>
      <c r="CS178" s="1564"/>
      <c r="CT178" s="1564"/>
      <c r="CU178" s="1564"/>
      <c r="CV178" s="1564"/>
      <c r="CW178" s="1564"/>
      <c r="CX178" s="1564"/>
      <c r="CY178" s="1564"/>
      <c r="CZ178" s="1564"/>
      <c r="DA178" s="1564"/>
      <c r="DB178" s="1564"/>
      <c r="DC178" s="1564"/>
      <c r="DD178" s="1564"/>
      <c r="DE178" s="1564"/>
      <c r="DF178" s="1564"/>
      <c r="DG178" s="1564"/>
      <c r="DH178" s="1564"/>
      <c r="DI178" s="1564"/>
      <c r="DJ178" s="1564"/>
      <c r="DK178" s="1564"/>
      <c r="DL178" s="1564"/>
      <c r="DM178" s="1564"/>
      <c r="DN178" s="1564"/>
      <c r="DO178" s="1564"/>
      <c r="DP178" s="1564"/>
      <c r="DQ178" s="1564"/>
      <c r="DR178" s="1564"/>
      <c r="DS178" s="1564"/>
      <c r="DT178" s="1564"/>
      <c r="DU178" s="1564"/>
      <c r="DV178" s="1564"/>
      <c r="DW178" s="1564"/>
      <c r="DX178" s="1564"/>
      <c r="DY178" s="1564"/>
      <c r="DZ178" s="1564"/>
      <c r="EA178" s="1564"/>
      <c r="EB178" s="1564"/>
      <c r="EC178" s="1564"/>
      <c r="ED178" s="1564"/>
      <c r="EE178" s="1564"/>
      <c r="EF178" s="1564"/>
      <c r="EG178" s="1564"/>
      <c r="EH178" s="1564"/>
      <c r="EI178" s="1564"/>
      <c r="EJ178" s="1564"/>
      <c r="EK178" s="1564"/>
      <c r="EL178" s="1564"/>
      <c r="EM178" s="1564"/>
      <c r="EN178" s="1564"/>
      <c r="EO178" s="1564"/>
      <c r="EP178" s="1564"/>
      <c r="EQ178" s="1564"/>
      <c r="ER178" s="1564"/>
      <c r="ES178" s="1564"/>
      <c r="ET178" s="1564"/>
      <c r="EU178" s="1564"/>
      <c r="EV178" s="1564"/>
      <c r="EW178" s="1564"/>
      <c r="EX178" s="1564"/>
      <c r="EY178" s="1564"/>
      <c r="EZ178" s="1564"/>
      <c r="FA178" s="1564"/>
      <c r="FB178" s="1564"/>
      <c r="FC178" s="1564"/>
      <c r="FD178" s="1564"/>
      <c r="FE178" s="1564"/>
      <c r="FF178" s="1564"/>
      <c r="FG178" s="1564"/>
      <c r="FH178" s="1564"/>
      <c r="FI178" s="1564"/>
      <c r="FJ178" s="1564"/>
      <c r="FK178" s="1564"/>
      <c r="FL178" s="1564"/>
      <c r="FM178" s="1564"/>
      <c r="FN178" s="1564"/>
      <c r="FO178" s="1564"/>
      <c r="FP178" s="1564"/>
      <c r="FQ178" s="1564"/>
      <c r="FR178" s="1564"/>
      <c r="FS178" s="1564"/>
      <c r="FT178" s="1564"/>
      <c r="FU178" s="1564"/>
      <c r="FV178" s="1564"/>
      <c r="FW178" s="1564"/>
      <c r="FX178" s="1564"/>
      <c r="FY178" s="1564"/>
      <c r="FZ178" s="1564"/>
      <c r="GA178" s="1564"/>
      <c r="GB178" s="1564"/>
      <c r="GC178" s="1564"/>
      <c r="GD178" s="1564"/>
      <c r="GE178" s="1564"/>
      <c r="GF178" s="1564"/>
      <c r="GG178" s="1564"/>
      <c r="GH178" s="1564"/>
      <c r="GI178" s="1564"/>
      <c r="GJ178" s="1564"/>
      <c r="GK178" s="1564"/>
      <c r="GL178" s="1564"/>
      <c r="GM178" s="1564"/>
      <c r="GN178" s="1564"/>
      <c r="GO178" s="1564"/>
      <c r="GP178" s="1564"/>
      <c r="GQ178" s="1564"/>
      <c r="GR178" s="1564"/>
      <c r="GS178" s="1564"/>
      <c r="GT178" s="1564"/>
      <c r="GU178" s="1564"/>
      <c r="GV178" s="1564"/>
      <c r="GW178" s="1564"/>
      <c r="GX178" s="1564"/>
      <c r="GY178" s="1564"/>
      <c r="GZ178" s="1564"/>
      <c r="HA178" s="1564"/>
      <c r="HB178" s="1564"/>
      <c r="HC178" s="1564"/>
      <c r="HD178" s="1564"/>
      <c r="HE178" s="1564"/>
      <c r="HF178" s="1564"/>
      <c r="HG178" s="1564"/>
      <c r="HH178" s="1564"/>
      <c r="HI178" s="1564"/>
      <c r="HJ178" s="1564"/>
      <c r="HK178" s="1564"/>
      <c r="HL178" s="1564"/>
      <c r="HM178" s="1564"/>
      <c r="HN178" s="1564"/>
      <c r="HO178" s="1564"/>
      <c r="HP178" s="1564"/>
      <c r="HQ178" s="1564"/>
      <c r="HR178" s="1564"/>
      <c r="HS178" s="1564"/>
      <c r="HT178" s="1564"/>
      <c r="HU178" s="1564"/>
      <c r="HV178" s="1564"/>
      <c r="HW178" s="1564"/>
      <c r="HX178" s="1564"/>
      <c r="HY178" s="1564"/>
      <c r="HZ178" s="1564"/>
      <c r="IA178" s="1564"/>
      <c r="IB178" s="1564"/>
      <c r="IC178" s="1564"/>
      <c r="ID178" s="1564"/>
      <c r="IE178" s="1564"/>
      <c r="IF178" s="1564"/>
      <c r="IG178" s="1564"/>
      <c r="IH178" s="1564"/>
      <c r="II178" s="1564"/>
      <c r="IJ178" s="1564"/>
      <c r="IK178" s="1564"/>
      <c r="IL178" s="1564"/>
      <c r="IM178" s="1564"/>
      <c r="IN178" s="1564"/>
      <c r="IO178" s="1564"/>
      <c r="IP178" s="1564"/>
      <c r="IQ178" s="1564"/>
      <c r="IR178" s="1564"/>
      <c r="IS178" s="1564"/>
      <c r="IT178" s="1564"/>
      <c r="IU178" s="1564"/>
    </row>
    <row r="179" spans="1:255">
      <c r="A179" s="2175">
        <v>30</v>
      </c>
      <c r="B179" s="1546"/>
      <c r="C179" s="1546"/>
      <c r="D179" s="1546"/>
      <c r="E179" s="1900"/>
      <c r="F179" s="1545"/>
      <c r="G179" s="1546"/>
      <c r="H179" s="1546"/>
      <c r="I179" s="1546"/>
      <c r="J179" s="1546"/>
      <c r="K179" s="1873"/>
      <c r="L179" s="1873"/>
      <c r="M179" s="1911">
        <v>30</v>
      </c>
      <c r="N179" s="1545"/>
      <c r="O179" s="1873"/>
      <c r="P179" s="1873"/>
      <c r="Q179" s="1873"/>
      <c r="R179" s="1873">
        <f t="shared" si="2"/>
        <v>0</v>
      </c>
      <c r="S179" s="1911">
        <v>30</v>
      </c>
      <c r="T179" s="1564"/>
      <c r="U179" s="1564"/>
      <c r="V179" s="1564"/>
      <c r="W179" s="1564"/>
      <c r="X179" s="1564"/>
      <c r="Y179" s="1564"/>
      <c r="Z179" s="1564"/>
      <c r="AA179" s="1564"/>
      <c r="AB179" s="1564"/>
      <c r="AC179" s="1564"/>
      <c r="AD179" s="1564"/>
      <c r="AE179" s="1564"/>
      <c r="AF179" s="1564"/>
      <c r="AG179" s="1564"/>
      <c r="AH179" s="1564"/>
      <c r="AI179" s="1564"/>
      <c r="AJ179" s="1564"/>
      <c r="AK179" s="1564"/>
      <c r="AL179" s="1564"/>
      <c r="AM179" s="1564"/>
      <c r="AN179" s="1564"/>
      <c r="AO179" s="1564"/>
      <c r="AP179" s="1564"/>
      <c r="AQ179" s="1564"/>
      <c r="AR179" s="1564"/>
      <c r="AS179" s="1564"/>
      <c r="AT179" s="1564"/>
      <c r="AU179" s="1564"/>
      <c r="AV179" s="1564"/>
      <c r="AW179" s="1564"/>
      <c r="AX179" s="1564"/>
      <c r="AY179" s="1564"/>
      <c r="AZ179" s="1564"/>
      <c r="BA179" s="1564"/>
      <c r="BB179" s="1564"/>
      <c r="BC179" s="1564"/>
      <c r="BD179" s="1564"/>
      <c r="BE179" s="1564"/>
      <c r="BF179" s="1564"/>
      <c r="BG179" s="1564"/>
      <c r="BH179" s="1564"/>
      <c r="BI179" s="1564"/>
      <c r="BJ179" s="1564"/>
      <c r="BK179" s="1564"/>
      <c r="BL179" s="1564"/>
      <c r="BM179" s="1564"/>
      <c r="BN179" s="1564"/>
      <c r="BO179" s="1564"/>
      <c r="BP179" s="1564"/>
      <c r="BQ179" s="1564"/>
      <c r="BR179" s="1564"/>
      <c r="BS179" s="1564"/>
      <c r="BT179" s="1564"/>
      <c r="BU179" s="1564"/>
      <c r="BV179" s="1564"/>
      <c r="BW179" s="1564"/>
      <c r="BX179" s="1564"/>
      <c r="BY179" s="1564"/>
      <c r="BZ179" s="1564"/>
      <c r="CA179" s="1564"/>
      <c r="CB179" s="1564"/>
      <c r="CC179" s="1564"/>
      <c r="CD179" s="1564"/>
      <c r="CE179" s="1564"/>
      <c r="CF179" s="1564"/>
      <c r="CG179" s="1564"/>
      <c r="CH179" s="1564"/>
      <c r="CI179" s="1564"/>
      <c r="CJ179" s="1564"/>
      <c r="CK179" s="1564"/>
      <c r="CL179" s="1564"/>
      <c r="CM179" s="1564"/>
      <c r="CN179" s="1564"/>
      <c r="CO179" s="1564"/>
      <c r="CP179" s="1564"/>
      <c r="CQ179" s="1564"/>
      <c r="CR179" s="1564"/>
      <c r="CS179" s="1564"/>
      <c r="CT179" s="1564"/>
      <c r="CU179" s="1564"/>
      <c r="CV179" s="1564"/>
      <c r="CW179" s="1564"/>
      <c r="CX179" s="1564"/>
      <c r="CY179" s="1564"/>
      <c r="CZ179" s="1564"/>
      <c r="DA179" s="1564"/>
      <c r="DB179" s="1564"/>
      <c r="DC179" s="1564"/>
      <c r="DD179" s="1564"/>
      <c r="DE179" s="1564"/>
      <c r="DF179" s="1564"/>
      <c r="DG179" s="1564"/>
      <c r="DH179" s="1564"/>
      <c r="DI179" s="1564"/>
      <c r="DJ179" s="1564"/>
      <c r="DK179" s="1564"/>
      <c r="DL179" s="1564"/>
      <c r="DM179" s="1564"/>
      <c r="DN179" s="1564"/>
      <c r="DO179" s="1564"/>
      <c r="DP179" s="1564"/>
      <c r="DQ179" s="1564"/>
      <c r="DR179" s="1564"/>
      <c r="DS179" s="1564"/>
      <c r="DT179" s="1564"/>
      <c r="DU179" s="1564"/>
      <c r="DV179" s="1564"/>
      <c r="DW179" s="1564"/>
      <c r="DX179" s="1564"/>
      <c r="DY179" s="1564"/>
      <c r="DZ179" s="1564"/>
      <c r="EA179" s="1564"/>
      <c r="EB179" s="1564"/>
      <c r="EC179" s="1564"/>
      <c r="ED179" s="1564"/>
      <c r="EE179" s="1564"/>
      <c r="EF179" s="1564"/>
      <c r="EG179" s="1564"/>
      <c r="EH179" s="1564"/>
      <c r="EI179" s="1564"/>
      <c r="EJ179" s="1564"/>
      <c r="EK179" s="1564"/>
      <c r="EL179" s="1564"/>
      <c r="EM179" s="1564"/>
      <c r="EN179" s="1564"/>
      <c r="EO179" s="1564"/>
      <c r="EP179" s="1564"/>
      <c r="EQ179" s="1564"/>
      <c r="ER179" s="1564"/>
      <c r="ES179" s="1564"/>
      <c r="ET179" s="1564"/>
      <c r="EU179" s="1564"/>
      <c r="EV179" s="1564"/>
      <c r="EW179" s="1564"/>
      <c r="EX179" s="1564"/>
      <c r="EY179" s="1564"/>
      <c r="EZ179" s="1564"/>
      <c r="FA179" s="1564"/>
      <c r="FB179" s="1564"/>
      <c r="FC179" s="1564"/>
      <c r="FD179" s="1564"/>
      <c r="FE179" s="1564"/>
      <c r="FF179" s="1564"/>
      <c r="FG179" s="1564"/>
      <c r="FH179" s="1564"/>
      <c r="FI179" s="1564"/>
      <c r="FJ179" s="1564"/>
      <c r="FK179" s="1564"/>
      <c r="FL179" s="1564"/>
      <c r="FM179" s="1564"/>
      <c r="FN179" s="1564"/>
      <c r="FO179" s="1564"/>
      <c r="FP179" s="1564"/>
      <c r="FQ179" s="1564"/>
      <c r="FR179" s="1564"/>
      <c r="FS179" s="1564"/>
      <c r="FT179" s="1564"/>
      <c r="FU179" s="1564"/>
      <c r="FV179" s="1564"/>
      <c r="FW179" s="1564"/>
      <c r="FX179" s="1564"/>
      <c r="FY179" s="1564"/>
      <c r="FZ179" s="1564"/>
      <c r="GA179" s="1564"/>
      <c r="GB179" s="1564"/>
      <c r="GC179" s="1564"/>
      <c r="GD179" s="1564"/>
      <c r="GE179" s="1564"/>
      <c r="GF179" s="1564"/>
      <c r="GG179" s="1564"/>
      <c r="GH179" s="1564"/>
      <c r="GI179" s="1564"/>
      <c r="GJ179" s="1564"/>
      <c r="GK179" s="1564"/>
      <c r="GL179" s="1564"/>
      <c r="GM179" s="1564"/>
      <c r="GN179" s="1564"/>
      <c r="GO179" s="1564"/>
      <c r="GP179" s="1564"/>
      <c r="GQ179" s="1564"/>
      <c r="GR179" s="1564"/>
      <c r="GS179" s="1564"/>
      <c r="GT179" s="1564"/>
      <c r="GU179" s="1564"/>
      <c r="GV179" s="1564"/>
      <c r="GW179" s="1564"/>
      <c r="GX179" s="1564"/>
      <c r="GY179" s="1564"/>
      <c r="GZ179" s="1564"/>
      <c r="HA179" s="1564"/>
      <c r="HB179" s="1564"/>
      <c r="HC179" s="1564"/>
      <c r="HD179" s="1564"/>
      <c r="HE179" s="1564"/>
      <c r="HF179" s="1564"/>
      <c r="HG179" s="1564"/>
      <c r="HH179" s="1564"/>
      <c r="HI179" s="1564"/>
      <c r="HJ179" s="1564"/>
      <c r="HK179" s="1564"/>
      <c r="HL179" s="1564"/>
      <c r="HM179" s="1564"/>
      <c r="HN179" s="1564"/>
      <c r="HO179" s="1564"/>
      <c r="HP179" s="1564"/>
      <c r="HQ179" s="1564"/>
      <c r="HR179" s="1564"/>
      <c r="HS179" s="1564"/>
      <c r="HT179" s="1564"/>
      <c r="HU179" s="1564"/>
      <c r="HV179" s="1564"/>
      <c r="HW179" s="1564"/>
      <c r="HX179" s="1564"/>
      <c r="HY179" s="1564"/>
      <c r="HZ179" s="1564"/>
      <c r="IA179" s="1564"/>
      <c r="IB179" s="1564"/>
      <c r="IC179" s="1564"/>
      <c r="ID179" s="1564"/>
      <c r="IE179" s="1564"/>
      <c r="IF179" s="1564"/>
      <c r="IG179" s="1564"/>
      <c r="IH179" s="1564"/>
      <c r="II179" s="1564"/>
      <c r="IJ179" s="1564"/>
      <c r="IK179" s="1564"/>
      <c r="IL179" s="1564"/>
      <c r="IM179" s="1564"/>
      <c r="IN179" s="1564"/>
      <c r="IO179" s="1564"/>
      <c r="IP179" s="1564"/>
      <c r="IQ179" s="1564"/>
      <c r="IR179" s="1564"/>
      <c r="IS179" s="1564"/>
      <c r="IT179" s="1564"/>
      <c r="IU179" s="1564"/>
    </row>
    <row r="180" spans="1:255">
      <c r="A180" s="2175">
        <v>31</v>
      </c>
      <c r="B180" s="1546"/>
      <c r="C180" s="1546"/>
      <c r="D180" s="1546"/>
      <c r="E180" s="1900"/>
      <c r="F180" s="1545"/>
      <c r="G180" s="1546"/>
      <c r="H180" s="1546"/>
      <c r="I180" s="1546"/>
      <c r="J180" s="1546"/>
      <c r="K180" s="1873"/>
      <c r="L180" s="1873"/>
      <c r="M180" s="1911">
        <v>31</v>
      </c>
      <c r="N180" s="1545"/>
      <c r="O180" s="1873"/>
      <c r="P180" s="1873"/>
      <c r="Q180" s="1873"/>
      <c r="R180" s="1873">
        <f t="shared" si="2"/>
        <v>0</v>
      </c>
      <c r="S180" s="1911">
        <v>31</v>
      </c>
      <c r="T180" s="1564"/>
      <c r="U180" s="1564"/>
      <c r="V180" s="1564"/>
      <c r="W180" s="1564"/>
      <c r="X180" s="1564"/>
      <c r="Y180" s="1564"/>
      <c r="Z180" s="1564"/>
      <c r="AA180" s="1564"/>
      <c r="AB180" s="1564"/>
      <c r="AC180" s="1564"/>
      <c r="AD180" s="1564"/>
      <c r="AE180" s="1564"/>
      <c r="AF180" s="1564"/>
      <c r="AG180" s="1564"/>
      <c r="AH180" s="1564"/>
      <c r="AI180" s="1564"/>
      <c r="AJ180" s="1564"/>
      <c r="AK180" s="1564"/>
      <c r="AL180" s="1564"/>
      <c r="AM180" s="1564"/>
      <c r="AN180" s="1564"/>
      <c r="AO180" s="1564"/>
      <c r="AP180" s="1564"/>
      <c r="AQ180" s="1564"/>
      <c r="AR180" s="1564"/>
      <c r="AS180" s="1564"/>
      <c r="AT180" s="1564"/>
      <c r="AU180" s="1564"/>
      <c r="AV180" s="1564"/>
      <c r="AW180" s="1564"/>
      <c r="AX180" s="1564"/>
      <c r="AY180" s="1564"/>
      <c r="AZ180" s="1564"/>
      <c r="BA180" s="1564"/>
      <c r="BB180" s="1564"/>
      <c r="BC180" s="1564"/>
      <c r="BD180" s="1564"/>
      <c r="BE180" s="1564"/>
      <c r="BF180" s="1564"/>
      <c r="BG180" s="1564"/>
      <c r="BH180" s="1564"/>
      <c r="BI180" s="1564"/>
      <c r="BJ180" s="1564"/>
      <c r="BK180" s="1564"/>
      <c r="BL180" s="1564"/>
      <c r="BM180" s="1564"/>
      <c r="BN180" s="1564"/>
      <c r="BO180" s="1564"/>
      <c r="BP180" s="1564"/>
      <c r="BQ180" s="1564"/>
      <c r="BR180" s="1564"/>
      <c r="BS180" s="1564"/>
      <c r="BT180" s="1564"/>
      <c r="BU180" s="1564"/>
      <c r="BV180" s="1564"/>
      <c r="BW180" s="1564"/>
      <c r="BX180" s="1564"/>
      <c r="BY180" s="1564"/>
      <c r="BZ180" s="1564"/>
      <c r="CA180" s="1564"/>
      <c r="CB180" s="1564"/>
      <c r="CC180" s="1564"/>
      <c r="CD180" s="1564"/>
      <c r="CE180" s="1564"/>
      <c r="CF180" s="1564"/>
      <c r="CG180" s="1564"/>
      <c r="CH180" s="1564"/>
      <c r="CI180" s="1564"/>
      <c r="CJ180" s="1564"/>
      <c r="CK180" s="1564"/>
      <c r="CL180" s="1564"/>
      <c r="CM180" s="1564"/>
      <c r="CN180" s="1564"/>
      <c r="CO180" s="1564"/>
      <c r="CP180" s="1564"/>
      <c r="CQ180" s="1564"/>
      <c r="CR180" s="1564"/>
      <c r="CS180" s="1564"/>
      <c r="CT180" s="1564"/>
      <c r="CU180" s="1564"/>
      <c r="CV180" s="1564"/>
      <c r="CW180" s="1564"/>
      <c r="CX180" s="1564"/>
      <c r="CY180" s="1564"/>
      <c r="CZ180" s="1564"/>
      <c r="DA180" s="1564"/>
      <c r="DB180" s="1564"/>
      <c r="DC180" s="1564"/>
      <c r="DD180" s="1564"/>
      <c r="DE180" s="1564"/>
      <c r="DF180" s="1564"/>
      <c r="DG180" s="1564"/>
      <c r="DH180" s="1564"/>
      <c r="DI180" s="1564"/>
      <c r="DJ180" s="1564"/>
      <c r="DK180" s="1564"/>
      <c r="DL180" s="1564"/>
      <c r="DM180" s="1564"/>
      <c r="DN180" s="1564"/>
      <c r="DO180" s="1564"/>
      <c r="DP180" s="1564"/>
      <c r="DQ180" s="1564"/>
      <c r="DR180" s="1564"/>
      <c r="DS180" s="1564"/>
      <c r="DT180" s="1564"/>
      <c r="DU180" s="1564"/>
      <c r="DV180" s="1564"/>
      <c r="DW180" s="1564"/>
      <c r="DX180" s="1564"/>
      <c r="DY180" s="1564"/>
      <c r="DZ180" s="1564"/>
      <c r="EA180" s="1564"/>
      <c r="EB180" s="1564"/>
      <c r="EC180" s="1564"/>
      <c r="ED180" s="1564"/>
      <c r="EE180" s="1564"/>
      <c r="EF180" s="1564"/>
      <c r="EG180" s="1564"/>
      <c r="EH180" s="1564"/>
      <c r="EI180" s="1564"/>
      <c r="EJ180" s="1564"/>
      <c r="EK180" s="1564"/>
      <c r="EL180" s="1564"/>
      <c r="EM180" s="1564"/>
      <c r="EN180" s="1564"/>
      <c r="EO180" s="1564"/>
      <c r="EP180" s="1564"/>
      <c r="EQ180" s="1564"/>
      <c r="ER180" s="1564"/>
      <c r="ES180" s="1564"/>
      <c r="ET180" s="1564"/>
      <c r="EU180" s="1564"/>
      <c r="EV180" s="1564"/>
      <c r="EW180" s="1564"/>
      <c r="EX180" s="1564"/>
      <c r="EY180" s="1564"/>
      <c r="EZ180" s="1564"/>
      <c r="FA180" s="1564"/>
      <c r="FB180" s="1564"/>
      <c r="FC180" s="1564"/>
      <c r="FD180" s="1564"/>
      <c r="FE180" s="1564"/>
      <c r="FF180" s="1564"/>
      <c r="FG180" s="1564"/>
      <c r="FH180" s="1564"/>
      <c r="FI180" s="1564"/>
      <c r="FJ180" s="1564"/>
      <c r="FK180" s="1564"/>
      <c r="FL180" s="1564"/>
      <c r="FM180" s="1564"/>
      <c r="FN180" s="1564"/>
      <c r="FO180" s="1564"/>
      <c r="FP180" s="1564"/>
      <c r="FQ180" s="1564"/>
      <c r="FR180" s="1564"/>
      <c r="FS180" s="1564"/>
      <c r="FT180" s="1564"/>
      <c r="FU180" s="1564"/>
      <c r="FV180" s="1564"/>
      <c r="FW180" s="1564"/>
      <c r="FX180" s="1564"/>
      <c r="FY180" s="1564"/>
      <c r="FZ180" s="1564"/>
      <c r="GA180" s="1564"/>
      <c r="GB180" s="1564"/>
      <c r="GC180" s="1564"/>
      <c r="GD180" s="1564"/>
      <c r="GE180" s="1564"/>
      <c r="GF180" s="1564"/>
      <c r="GG180" s="1564"/>
      <c r="GH180" s="1564"/>
      <c r="GI180" s="1564"/>
      <c r="GJ180" s="1564"/>
      <c r="GK180" s="1564"/>
      <c r="GL180" s="1564"/>
      <c r="GM180" s="1564"/>
      <c r="GN180" s="1564"/>
      <c r="GO180" s="1564"/>
      <c r="GP180" s="1564"/>
      <c r="GQ180" s="1564"/>
      <c r="GR180" s="1564"/>
      <c r="GS180" s="1564"/>
      <c r="GT180" s="1564"/>
      <c r="GU180" s="1564"/>
      <c r="GV180" s="1564"/>
      <c r="GW180" s="1564"/>
      <c r="GX180" s="1564"/>
      <c r="GY180" s="1564"/>
      <c r="GZ180" s="1564"/>
      <c r="HA180" s="1564"/>
      <c r="HB180" s="1564"/>
      <c r="HC180" s="1564"/>
      <c r="HD180" s="1564"/>
      <c r="HE180" s="1564"/>
      <c r="HF180" s="1564"/>
      <c r="HG180" s="1564"/>
      <c r="HH180" s="1564"/>
      <c r="HI180" s="1564"/>
      <c r="HJ180" s="1564"/>
      <c r="HK180" s="1564"/>
      <c r="HL180" s="1564"/>
      <c r="HM180" s="1564"/>
      <c r="HN180" s="1564"/>
      <c r="HO180" s="1564"/>
      <c r="HP180" s="1564"/>
      <c r="HQ180" s="1564"/>
      <c r="HR180" s="1564"/>
      <c r="HS180" s="1564"/>
      <c r="HT180" s="1564"/>
      <c r="HU180" s="1564"/>
      <c r="HV180" s="1564"/>
      <c r="HW180" s="1564"/>
      <c r="HX180" s="1564"/>
      <c r="HY180" s="1564"/>
      <c r="HZ180" s="1564"/>
      <c r="IA180" s="1564"/>
      <c r="IB180" s="1564"/>
      <c r="IC180" s="1564"/>
      <c r="ID180" s="1564"/>
      <c r="IE180" s="1564"/>
      <c r="IF180" s="1564"/>
      <c r="IG180" s="1564"/>
      <c r="IH180" s="1564"/>
      <c r="II180" s="1564"/>
      <c r="IJ180" s="1564"/>
      <c r="IK180" s="1564"/>
      <c r="IL180" s="1564"/>
      <c r="IM180" s="1564"/>
      <c r="IN180" s="1564"/>
      <c r="IO180" s="1564"/>
      <c r="IP180" s="1564"/>
      <c r="IQ180" s="1564"/>
      <c r="IR180" s="1564"/>
      <c r="IS180" s="1564"/>
      <c r="IT180" s="1564"/>
      <c r="IU180" s="1564"/>
    </row>
    <row r="181" spans="1:255">
      <c r="A181" s="2175">
        <v>32</v>
      </c>
      <c r="B181" s="1546"/>
      <c r="C181" s="1546"/>
      <c r="D181" s="1546"/>
      <c r="E181" s="1900"/>
      <c r="F181" s="1545"/>
      <c r="G181" s="1546"/>
      <c r="H181" s="1546"/>
      <c r="I181" s="1546"/>
      <c r="J181" s="1546"/>
      <c r="K181" s="1873"/>
      <c r="L181" s="1873"/>
      <c r="M181" s="1911">
        <v>32</v>
      </c>
      <c r="N181" s="1545"/>
      <c r="O181" s="1873"/>
      <c r="P181" s="1873"/>
      <c r="Q181" s="1873"/>
      <c r="R181" s="1873">
        <f t="shared" si="2"/>
        <v>0</v>
      </c>
      <c r="S181" s="1911">
        <v>32</v>
      </c>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4"/>
      <c r="BE181" s="1564"/>
      <c r="BF181" s="1564"/>
      <c r="BG181" s="1564"/>
      <c r="BH181" s="1564"/>
      <c r="BI181" s="1564"/>
      <c r="BJ181" s="1564"/>
      <c r="BK181" s="1564"/>
      <c r="BL181" s="1564"/>
      <c r="BM181" s="1564"/>
      <c r="BN181" s="1564"/>
      <c r="BO181" s="1564"/>
      <c r="BP181" s="1564"/>
      <c r="BQ181" s="1564"/>
      <c r="BR181" s="1564"/>
      <c r="BS181" s="1564"/>
      <c r="BT181" s="1564"/>
      <c r="BU181" s="1564"/>
      <c r="BV181" s="1564"/>
      <c r="BW181" s="1564"/>
      <c r="BX181" s="1564"/>
      <c r="BY181" s="1564"/>
      <c r="BZ181" s="1564"/>
      <c r="CA181" s="1564"/>
      <c r="CB181" s="1564"/>
      <c r="CC181" s="1564"/>
      <c r="CD181" s="1564"/>
      <c r="CE181" s="1564"/>
      <c r="CF181" s="1564"/>
      <c r="CG181" s="1564"/>
      <c r="CH181" s="1564"/>
      <c r="CI181" s="1564"/>
      <c r="CJ181" s="1564"/>
      <c r="CK181" s="1564"/>
      <c r="CL181" s="1564"/>
      <c r="CM181" s="1564"/>
      <c r="CN181" s="1564"/>
      <c r="CO181" s="1564"/>
      <c r="CP181" s="1564"/>
      <c r="CQ181" s="1564"/>
      <c r="CR181" s="1564"/>
      <c r="CS181" s="1564"/>
      <c r="CT181" s="1564"/>
      <c r="CU181" s="1564"/>
      <c r="CV181" s="1564"/>
      <c r="CW181" s="1564"/>
      <c r="CX181" s="1564"/>
      <c r="CY181" s="1564"/>
      <c r="CZ181" s="1564"/>
      <c r="DA181" s="1564"/>
      <c r="DB181" s="1564"/>
      <c r="DC181" s="1564"/>
      <c r="DD181" s="1564"/>
      <c r="DE181" s="1564"/>
      <c r="DF181" s="1564"/>
      <c r="DG181" s="1564"/>
      <c r="DH181" s="1564"/>
      <c r="DI181" s="1564"/>
      <c r="DJ181" s="1564"/>
      <c r="DK181" s="1564"/>
      <c r="DL181" s="1564"/>
      <c r="DM181" s="1564"/>
      <c r="DN181" s="1564"/>
      <c r="DO181" s="1564"/>
      <c r="DP181" s="1564"/>
      <c r="DQ181" s="1564"/>
      <c r="DR181" s="1564"/>
      <c r="DS181" s="1564"/>
      <c r="DT181" s="1564"/>
      <c r="DU181" s="1564"/>
      <c r="DV181" s="1564"/>
      <c r="DW181" s="1564"/>
      <c r="DX181" s="1564"/>
      <c r="DY181" s="1564"/>
      <c r="DZ181" s="1564"/>
      <c r="EA181" s="1564"/>
      <c r="EB181" s="1564"/>
      <c r="EC181" s="1564"/>
      <c r="ED181" s="1564"/>
      <c r="EE181" s="1564"/>
      <c r="EF181" s="1564"/>
      <c r="EG181" s="1564"/>
      <c r="EH181" s="1564"/>
      <c r="EI181" s="1564"/>
      <c r="EJ181" s="1564"/>
      <c r="EK181" s="1564"/>
      <c r="EL181" s="1564"/>
      <c r="EM181" s="1564"/>
      <c r="EN181" s="1564"/>
      <c r="EO181" s="1564"/>
      <c r="EP181" s="1564"/>
      <c r="EQ181" s="1564"/>
      <c r="ER181" s="1564"/>
      <c r="ES181" s="1564"/>
      <c r="ET181" s="1564"/>
      <c r="EU181" s="1564"/>
      <c r="EV181" s="1564"/>
      <c r="EW181" s="1564"/>
      <c r="EX181" s="1564"/>
      <c r="EY181" s="1564"/>
      <c r="EZ181" s="1564"/>
      <c r="FA181" s="1564"/>
      <c r="FB181" s="1564"/>
      <c r="FC181" s="1564"/>
      <c r="FD181" s="1564"/>
      <c r="FE181" s="1564"/>
      <c r="FF181" s="1564"/>
      <c r="FG181" s="1564"/>
      <c r="FH181" s="1564"/>
      <c r="FI181" s="1564"/>
      <c r="FJ181" s="1564"/>
      <c r="FK181" s="1564"/>
      <c r="FL181" s="1564"/>
      <c r="FM181" s="1564"/>
      <c r="FN181" s="1564"/>
      <c r="FO181" s="1564"/>
      <c r="FP181" s="1564"/>
      <c r="FQ181" s="1564"/>
      <c r="FR181" s="1564"/>
      <c r="FS181" s="1564"/>
      <c r="FT181" s="1564"/>
      <c r="FU181" s="1564"/>
      <c r="FV181" s="1564"/>
      <c r="FW181" s="1564"/>
      <c r="FX181" s="1564"/>
      <c r="FY181" s="1564"/>
      <c r="FZ181" s="1564"/>
      <c r="GA181" s="1564"/>
      <c r="GB181" s="1564"/>
      <c r="GC181" s="1564"/>
      <c r="GD181" s="1564"/>
      <c r="GE181" s="1564"/>
      <c r="GF181" s="1564"/>
      <c r="GG181" s="1564"/>
      <c r="GH181" s="1564"/>
      <c r="GI181" s="1564"/>
      <c r="GJ181" s="1564"/>
      <c r="GK181" s="1564"/>
      <c r="GL181" s="1564"/>
      <c r="GM181" s="1564"/>
      <c r="GN181" s="1564"/>
      <c r="GO181" s="1564"/>
      <c r="GP181" s="1564"/>
      <c r="GQ181" s="1564"/>
      <c r="GR181" s="1564"/>
      <c r="GS181" s="1564"/>
      <c r="GT181" s="1564"/>
      <c r="GU181" s="1564"/>
      <c r="GV181" s="1564"/>
      <c r="GW181" s="1564"/>
      <c r="GX181" s="1564"/>
      <c r="GY181" s="1564"/>
      <c r="GZ181" s="1564"/>
      <c r="HA181" s="1564"/>
      <c r="HB181" s="1564"/>
      <c r="HC181" s="1564"/>
      <c r="HD181" s="1564"/>
      <c r="HE181" s="1564"/>
      <c r="HF181" s="1564"/>
      <c r="HG181" s="1564"/>
      <c r="HH181" s="1564"/>
      <c r="HI181" s="1564"/>
      <c r="HJ181" s="1564"/>
      <c r="HK181" s="1564"/>
      <c r="HL181" s="1564"/>
      <c r="HM181" s="1564"/>
      <c r="HN181" s="1564"/>
      <c r="HO181" s="1564"/>
      <c r="HP181" s="1564"/>
      <c r="HQ181" s="1564"/>
      <c r="HR181" s="1564"/>
      <c r="HS181" s="1564"/>
      <c r="HT181" s="1564"/>
      <c r="HU181" s="1564"/>
      <c r="HV181" s="1564"/>
      <c r="HW181" s="1564"/>
      <c r="HX181" s="1564"/>
      <c r="HY181" s="1564"/>
      <c r="HZ181" s="1564"/>
      <c r="IA181" s="1564"/>
      <c r="IB181" s="1564"/>
      <c r="IC181" s="1564"/>
      <c r="ID181" s="1564"/>
      <c r="IE181" s="1564"/>
      <c r="IF181" s="1564"/>
      <c r="IG181" s="1564"/>
      <c r="IH181" s="1564"/>
      <c r="II181" s="1564"/>
      <c r="IJ181" s="1564"/>
      <c r="IK181" s="1564"/>
      <c r="IL181" s="1564"/>
      <c r="IM181" s="1564"/>
      <c r="IN181" s="1564"/>
      <c r="IO181" s="1564"/>
      <c r="IP181" s="1564"/>
      <c r="IQ181" s="1564"/>
      <c r="IR181" s="1564"/>
      <c r="IS181" s="1564"/>
      <c r="IT181" s="1564"/>
      <c r="IU181" s="1564"/>
    </row>
    <row r="182" spans="1:255">
      <c r="A182" s="2175">
        <v>33</v>
      </c>
      <c r="B182" s="1546"/>
      <c r="C182" s="1546"/>
      <c r="D182" s="1546"/>
      <c r="E182" s="1900"/>
      <c r="F182" s="1545"/>
      <c r="G182" s="1546"/>
      <c r="H182" s="1546"/>
      <c r="I182" s="1546"/>
      <c r="J182" s="1546"/>
      <c r="K182" s="1873"/>
      <c r="L182" s="1873"/>
      <c r="M182" s="1911">
        <v>33</v>
      </c>
      <c r="N182" s="1545"/>
      <c r="O182" s="1873"/>
      <c r="P182" s="1873"/>
      <c r="Q182" s="1873"/>
      <c r="R182" s="1873">
        <f t="shared" si="2"/>
        <v>0</v>
      </c>
      <c r="S182" s="1911">
        <v>33</v>
      </c>
      <c r="T182" s="1564"/>
      <c r="U182" s="1564"/>
      <c r="V182" s="1564"/>
      <c r="W182" s="1564"/>
      <c r="X182" s="1564"/>
      <c r="Y182" s="1564"/>
      <c r="Z182" s="1564"/>
      <c r="AA182" s="1564"/>
      <c r="AB182" s="1564"/>
      <c r="AC182" s="1564"/>
      <c r="AD182" s="1564"/>
      <c r="AE182" s="1564"/>
      <c r="AF182" s="1564"/>
      <c r="AG182" s="1564"/>
      <c r="AH182" s="1564"/>
      <c r="AI182" s="1564"/>
      <c r="AJ182" s="156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4"/>
      <c r="BE182" s="1564"/>
      <c r="BF182" s="1564"/>
      <c r="BG182" s="1564"/>
      <c r="BH182" s="1564"/>
      <c r="BI182" s="1564"/>
      <c r="BJ182" s="1564"/>
      <c r="BK182" s="1564"/>
      <c r="BL182" s="1564"/>
      <c r="BM182" s="1564"/>
      <c r="BN182" s="1564"/>
      <c r="BO182" s="1564"/>
      <c r="BP182" s="1564"/>
      <c r="BQ182" s="1564"/>
      <c r="BR182" s="1564"/>
      <c r="BS182" s="1564"/>
      <c r="BT182" s="1564"/>
      <c r="BU182" s="1564"/>
      <c r="BV182" s="1564"/>
      <c r="BW182" s="1564"/>
      <c r="BX182" s="1564"/>
      <c r="BY182" s="1564"/>
      <c r="BZ182" s="1564"/>
      <c r="CA182" s="1564"/>
      <c r="CB182" s="1564"/>
      <c r="CC182" s="1564"/>
      <c r="CD182" s="1564"/>
      <c r="CE182" s="1564"/>
      <c r="CF182" s="1564"/>
      <c r="CG182" s="1564"/>
      <c r="CH182" s="1564"/>
      <c r="CI182" s="1564"/>
      <c r="CJ182" s="1564"/>
      <c r="CK182" s="1564"/>
      <c r="CL182" s="1564"/>
      <c r="CM182" s="1564"/>
      <c r="CN182" s="1564"/>
      <c r="CO182" s="1564"/>
      <c r="CP182" s="1564"/>
      <c r="CQ182" s="1564"/>
      <c r="CR182" s="1564"/>
      <c r="CS182" s="1564"/>
      <c r="CT182" s="1564"/>
      <c r="CU182" s="1564"/>
      <c r="CV182" s="1564"/>
      <c r="CW182" s="1564"/>
      <c r="CX182" s="1564"/>
      <c r="CY182" s="1564"/>
      <c r="CZ182" s="1564"/>
      <c r="DA182" s="1564"/>
      <c r="DB182" s="1564"/>
      <c r="DC182" s="1564"/>
      <c r="DD182" s="1564"/>
      <c r="DE182" s="1564"/>
      <c r="DF182" s="1564"/>
      <c r="DG182" s="1564"/>
      <c r="DH182" s="1564"/>
      <c r="DI182" s="1564"/>
      <c r="DJ182" s="1564"/>
      <c r="DK182" s="1564"/>
      <c r="DL182" s="1564"/>
      <c r="DM182" s="1564"/>
      <c r="DN182" s="1564"/>
      <c r="DO182" s="1564"/>
      <c r="DP182" s="1564"/>
      <c r="DQ182" s="1564"/>
      <c r="DR182" s="1564"/>
      <c r="DS182" s="1564"/>
      <c r="DT182" s="1564"/>
      <c r="DU182" s="1564"/>
      <c r="DV182" s="1564"/>
      <c r="DW182" s="1564"/>
      <c r="DX182" s="1564"/>
      <c r="DY182" s="1564"/>
      <c r="DZ182" s="1564"/>
      <c r="EA182" s="1564"/>
      <c r="EB182" s="1564"/>
      <c r="EC182" s="1564"/>
      <c r="ED182" s="1564"/>
      <c r="EE182" s="1564"/>
      <c r="EF182" s="1564"/>
      <c r="EG182" s="1564"/>
      <c r="EH182" s="1564"/>
      <c r="EI182" s="1564"/>
      <c r="EJ182" s="1564"/>
      <c r="EK182" s="1564"/>
      <c r="EL182" s="1564"/>
      <c r="EM182" s="1564"/>
      <c r="EN182" s="1564"/>
      <c r="EO182" s="1564"/>
      <c r="EP182" s="1564"/>
      <c r="EQ182" s="1564"/>
      <c r="ER182" s="1564"/>
      <c r="ES182" s="1564"/>
      <c r="ET182" s="1564"/>
      <c r="EU182" s="1564"/>
      <c r="EV182" s="1564"/>
      <c r="EW182" s="1564"/>
      <c r="EX182" s="1564"/>
      <c r="EY182" s="1564"/>
      <c r="EZ182" s="1564"/>
      <c r="FA182" s="1564"/>
      <c r="FB182" s="1564"/>
      <c r="FC182" s="1564"/>
      <c r="FD182" s="1564"/>
      <c r="FE182" s="1564"/>
      <c r="FF182" s="1564"/>
      <c r="FG182" s="1564"/>
      <c r="FH182" s="1564"/>
      <c r="FI182" s="1564"/>
      <c r="FJ182" s="1564"/>
      <c r="FK182" s="1564"/>
      <c r="FL182" s="1564"/>
      <c r="FM182" s="1564"/>
      <c r="FN182" s="1564"/>
      <c r="FO182" s="1564"/>
      <c r="FP182" s="1564"/>
      <c r="FQ182" s="1564"/>
      <c r="FR182" s="1564"/>
      <c r="FS182" s="1564"/>
      <c r="FT182" s="1564"/>
      <c r="FU182" s="1564"/>
      <c r="FV182" s="1564"/>
      <c r="FW182" s="1564"/>
      <c r="FX182" s="1564"/>
      <c r="FY182" s="1564"/>
      <c r="FZ182" s="1564"/>
      <c r="GA182" s="1564"/>
      <c r="GB182" s="1564"/>
      <c r="GC182" s="1564"/>
      <c r="GD182" s="1564"/>
      <c r="GE182" s="1564"/>
      <c r="GF182" s="1564"/>
      <c r="GG182" s="1564"/>
      <c r="GH182" s="1564"/>
      <c r="GI182" s="1564"/>
      <c r="GJ182" s="1564"/>
      <c r="GK182" s="1564"/>
      <c r="GL182" s="1564"/>
      <c r="GM182" s="1564"/>
      <c r="GN182" s="1564"/>
      <c r="GO182" s="1564"/>
      <c r="GP182" s="1564"/>
      <c r="GQ182" s="1564"/>
      <c r="GR182" s="1564"/>
      <c r="GS182" s="1564"/>
      <c r="GT182" s="1564"/>
      <c r="GU182" s="1564"/>
      <c r="GV182" s="1564"/>
      <c r="GW182" s="1564"/>
      <c r="GX182" s="1564"/>
      <c r="GY182" s="1564"/>
      <c r="GZ182" s="1564"/>
      <c r="HA182" s="1564"/>
      <c r="HB182" s="1564"/>
      <c r="HC182" s="1564"/>
      <c r="HD182" s="1564"/>
      <c r="HE182" s="1564"/>
      <c r="HF182" s="1564"/>
      <c r="HG182" s="1564"/>
      <c r="HH182" s="1564"/>
      <c r="HI182" s="1564"/>
      <c r="HJ182" s="1564"/>
      <c r="HK182" s="1564"/>
      <c r="HL182" s="1564"/>
      <c r="HM182" s="1564"/>
      <c r="HN182" s="1564"/>
      <c r="HO182" s="1564"/>
      <c r="HP182" s="1564"/>
      <c r="HQ182" s="1564"/>
      <c r="HR182" s="1564"/>
      <c r="HS182" s="1564"/>
      <c r="HT182" s="1564"/>
      <c r="HU182" s="1564"/>
      <c r="HV182" s="1564"/>
      <c r="HW182" s="1564"/>
      <c r="HX182" s="1564"/>
      <c r="HY182" s="1564"/>
      <c r="HZ182" s="1564"/>
      <c r="IA182" s="1564"/>
      <c r="IB182" s="1564"/>
      <c r="IC182" s="1564"/>
      <c r="ID182" s="1564"/>
      <c r="IE182" s="1564"/>
      <c r="IF182" s="1564"/>
      <c r="IG182" s="1564"/>
      <c r="IH182" s="1564"/>
      <c r="II182" s="1564"/>
      <c r="IJ182" s="1564"/>
      <c r="IK182" s="1564"/>
      <c r="IL182" s="1564"/>
      <c r="IM182" s="1564"/>
      <c r="IN182" s="1564"/>
      <c r="IO182" s="1564"/>
      <c r="IP182" s="1564"/>
      <c r="IQ182" s="1564"/>
      <c r="IR182" s="1564"/>
      <c r="IS182" s="1564"/>
      <c r="IT182" s="1564"/>
      <c r="IU182" s="1564"/>
    </row>
    <row r="183" spans="1:255">
      <c r="A183" s="2175">
        <v>34</v>
      </c>
      <c r="B183" s="1546"/>
      <c r="C183" s="1546"/>
      <c r="D183" s="1546"/>
      <c r="E183" s="1900"/>
      <c r="F183" s="1545"/>
      <c r="G183" s="1546"/>
      <c r="H183" s="1546"/>
      <c r="I183" s="1546"/>
      <c r="J183" s="1546"/>
      <c r="K183" s="1873"/>
      <c r="L183" s="1873"/>
      <c r="M183" s="1911">
        <v>34</v>
      </c>
      <c r="N183" s="1545"/>
      <c r="O183" s="1873"/>
      <c r="P183" s="1873"/>
      <c r="Q183" s="1873"/>
      <c r="R183" s="1873">
        <f t="shared" si="2"/>
        <v>0</v>
      </c>
      <c r="S183" s="1911">
        <v>34</v>
      </c>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4"/>
      <c r="BE183" s="1564"/>
      <c r="BF183" s="1564"/>
      <c r="BG183" s="1564"/>
      <c r="BH183" s="1564"/>
      <c r="BI183" s="1564"/>
      <c r="BJ183" s="1564"/>
      <c r="BK183" s="1564"/>
      <c r="BL183" s="1564"/>
      <c r="BM183" s="1564"/>
      <c r="BN183" s="1564"/>
      <c r="BO183" s="1564"/>
      <c r="BP183" s="1564"/>
      <c r="BQ183" s="1564"/>
      <c r="BR183" s="1564"/>
      <c r="BS183" s="1564"/>
      <c r="BT183" s="1564"/>
      <c r="BU183" s="1564"/>
      <c r="BV183" s="1564"/>
      <c r="BW183" s="1564"/>
      <c r="BX183" s="1564"/>
      <c r="BY183" s="1564"/>
      <c r="BZ183" s="1564"/>
      <c r="CA183" s="1564"/>
      <c r="CB183" s="1564"/>
      <c r="CC183" s="1564"/>
      <c r="CD183" s="1564"/>
      <c r="CE183" s="1564"/>
      <c r="CF183" s="1564"/>
      <c r="CG183" s="1564"/>
      <c r="CH183" s="1564"/>
      <c r="CI183" s="1564"/>
      <c r="CJ183" s="1564"/>
      <c r="CK183" s="1564"/>
      <c r="CL183" s="1564"/>
      <c r="CM183" s="1564"/>
      <c r="CN183" s="1564"/>
      <c r="CO183" s="1564"/>
      <c r="CP183" s="1564"/>
      <c r="CQ183" s="1564"/>
      <c r="CR183" s="1564"/>
      <c r="CS183" s="1564"/>
      <c r="CT183" s="1564"/>
      <c r="CU183" s="1564"/>
      <c r="CV183" s="1564"/>
      <c r="CW183" s="1564"/>
      <c r="CX183" s="1564"/>
      <c r="CY183" s="1564"/>
      <c r="CZ183" s="1564"/>
      <c r="DA183" s="1564"/>
      <c r="DB183" s="1564"/>
      <c r="DC183" s="1564"/>
      <c r="DD183" s="1564"/>
      <c r="DE183" s="1564"/>
      <c r="DF183" s="1564"/>
      <c r="DG183" s="1564"/>
      <c r="DH183" s="1564"/>
      <c r="DI183" s="1564"/>
      <c r="DJ183" s="1564"/>
      <c r="DK183" s="1564"/>
      <c r="DL183" s="1564"/>
      <c r="DM183" s="1564"/>
      <c r="DN183" s="1564"/>
      <c r="DO183" s="1564"/>
      <c r="DP183" s="1564"/>
      <c r="DQ183" s="1564"/>
      <c r="DR183" s="1564"/>
      <c r="DS183" s="1564"/>
      <c r="DT183" s="1564"/>
      <c r="DU183" s="1564"/>
      <c r="DV183" s="1564"/>
      <c r="DW183" s="1564"/>
      <c r="DX183" s="1564"/>
      <c r="DY183" s="1564"/>
      <c r="DZ183" s="1564"/>
      <c r="EA183" s="1564"/>
      <c r="EB183" s="1564"/>
      <c r="EC183" s="1564"/>
      <c r="ED183" s="1564"/>
      <c r="EE183" s="1564"/>
      <c r="EF183" s="1564"/>
      <c r="EG183" s="1564"/>
      <c r="EH183" s="1564"/>
      <c r="EI183" s="1564"/>
      <c r="EJ183" s="1564"/>
      <c r="EK183" s="1564"/>
      <c r="EL183" s="1564"/>
      <c r="EM183" s="1564"/>
      <c r="EN183" s="1564"/>
      <c r="EO183" s="1564"/>
      <c r="EP183" s="1564"/>
      <c r="EQ183" s="1564"/>
      <c r="ER183" s="1564"/>
      <c r="ES183" s="1564"/>
      <c r="ET183" s="1564"/>
      <c r="EU183" s="1564"/>
      <c r="EV183" s="1564"/>
      <c r="EW183" s="1564"/>
      <c r="EX183" s="1564"/>
      <c r="EY183" s="1564"/>
      <c r="EZ183" s="1564"/>
      <c r="FA183" s="1564"/>
      <c r="FB183" s="1564"/>
      <c r="FC183" s="1564"/>
      <c r="FD183" s="1564"/>
      <c r="FE183" s="1564"/>
      <c r="FF183" s="1564"/>
      <c r="FG183" s="1564"/>
      <c r="FH183" s="1564"/>
      <c r="FI183" s="1564"/>
      <c r="FJ183" s="1564"/>
      <c r="FK183" s="1564"/>
      <c r="FL183" s="1564"/>
      <c r="FM183" s="1564"/>
      <c r="FN183" s="1564"/>
      <c r="FO183" s="1564"/>
      <c r="FP183" s="1564"/>
      <c r="FQ183" s="1564"/>
      <c r="FR183" s="1564"/>
      <c r="FS183" s="1564"/>
      <c r="FT183" s="1564"/>
      <c r="FU183" s="1564"/>
      <c r="FV183" s="1564"/>
      <c r="FW183" s="1564"/>
      <c r="FX183" s="1564"/>
      <c r="FY183" s="1564"/>
      <c r="FZ183" s="1564"/>
      <c r="GA183" s="1564"/>
      <c r="GB183" s="1564"/>
      <c r="GC183" s="1564"/>
      <c r="GD183" s="1564"/>
      <c r="GE183" s="1564"/>
      <c r="GF183" s="1564"/>
      <c r="GG183" s="1564"/>
      <c r="GH183" s="1564"/>
      <c r="GI183" s="1564"/>
      <c r="GJ183" s="1564"/>
      <c r="GK183" s="1564"/>
      <c r="GL183" s="1564"/>
      <c r="GM183" s="1564"/>
      <c r="GN183" s="1564"/>
      <c r="GO183" s="1564"/>
      <c r="GP183" s="1564"/>
      <c r="GQ183" s="1564"/>
      <c r="GR183" s="1564"/>
      <c r="GS183" s="1564"/>
      <c r="GT183" s="1564"/>
      <c r="GU183" s="1564"/>
      <c r="GV183" s="1564"/>
      <c r="GW183" s="1564"/>
      <c r="GX183" s="1564"/>
      <c r="GY183" s="1564"/>
      <c r="GZ183" s="1564"/>
      <c r="HA183" s="1564"/>
      <c r="HB183" s="1564"/>
      <c r="HC183" s="1564"/>
      <c r="HD183" s="1564"/>
      <c r="HE183" s="1564"/>
      <c r="HF183" s="1564"/>
      <c r="HG183" s="1564"/>
      <c r="HH183" s="1564"/>
      <c r="HI183" s="1564"/>
      <c r="HJ183" s="1564"/>
      <c r="HK183" s="1564"/>
      <c r="HL183" s="1564"/>
      <c r="HM183" s="1564"/>
      <c r="HN183" s="1564"/>
      <c r="HO183" s="1564"/>
      <c r="HP183" s="1564"/>
      <c r="HQ183" s="1564"/>
      <c r="HR183" s="1564"/>
      <c r="HS183" s="1564"/>
      <c r="HT183" s="1564"/>
      <c r="HU183" s="1564"/>
      <c r="HV183" s="1564"/>
      <c r="HW183" s="1564"/>
      <c r="HX183" s="1564"/>
      <c r="HY183" s="1564"/>
      <c r="HZ183" s="1564"/>
      <c r="IA183" s="1564"/>
      <c r="IB183" s="1564"/>
      <c r="IC183" s="1564"/>
      <c r="ID183" s="1564"/>
      <c r="IE183" s="1564"/>
      <c r="IF183" s="1564"/>
      <c r="IG183" s="1564"/>
      <c r="IH183" s="1564"/>
      <c r="II183" s="1564"/>
      <c r="IJ183" s="1564"/>
      <c r="IK183" s="1564"/>
      <c r="IL183" s="1564"/>
      <c r="IM183" s="1564"/>
      <c r="IN183" s="1564"/>
      <c r="IO183" s="1564"/>
      <c r="IP183" s="1564"/>
      <c r="IQ183" s="1564"/>
      <c r="IR183" s="1564"/>
      <c r="IS183" s="1564"/>
      <c r="IT183" s="1564"/>
      <c r="IU183" s="1564"/>
    </row>
    <row r="184" spans="1:255">
      <c r="A184" s="2175">
        <v>35</v>
      </c>
      <c r="B184" s="1546"/>
      <c r="C184" s="1546"/>
      <c r="D184" s="1546"/>
      <c r="E184" s="1900"/>
      <c r="F184" s="1545"/>
      <c r="G184" s="1546"/>
      <c r="H184" s="1546"/>
      <c r="I184" s="1546"/>
      <c r="J184" s="1546"/>
      <c r="K184" s="1873"/>
      <c r="L184" s="1873"/>
      <c r="M184" s="1911">
        <v>35</v>
      </c>
      <c r="N184" s="1545"/>
      <c r="O184" s="1873"/>
      <c r="P184" s="1873"/>
      <c r="Q184" s="1873"/>
      <c r="R184" s="1873">
        <f t="shared" si="2"/>
        <v>0</v>
      </c>
      <c r="S184" s="1911">
        <v>35</v>
      </c>
      <c r="T184" s="1564"/>
      <c r="U184" s="1564"/>
      <c r="V184" s="1564"/>
      <c r="W184" s="1564"/>
      <c r="X184" s="1564"/>
      <c r="Y184" s="1564"/>
      <c r="Z184" s="1564"/>
      <c r="AA184" s="1564"/>
      <c r="AB184" s="1564"/>
      <c r="AC184" s="1564"/>
      <c r="AD184" s="1564"/>
      <c r="AE184" s="1564"/>
      <c r="AF184" s="1564"/>
      <c r="AG184" s="1564"/>
      <c r="AH184" s="1564"/>
      <c r="AI184" s="1564"/>
      <c r="AJ184" s="156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4"/>
      <c r="BE184" s="1564"/>
      <c r="BF184" s="1564"/>
      <c r="BG184" s="1564"/>
      <c r="BH184" s="1564"/>
      <c r="BI184" s="1564"/>
      <c r="BJ184" s="1564"/>
      <c r="BK184" s="1564"/>
      <c r="BL184" s="1564"/>
      <c r="BM184" s="1564"/>
      <c r="BN184" s="1564"/>
      <c r="BO184" s="1564"/>
      <c r="BP184" s="1564"/>
      <c r="BQ184" s="1564"/>
      <c r="BR184" s="1564"/>
      <c r="BS184" s="1564"/>
      <c r="BT184" s="1564"/>
      <c r="BU184" s="1564"/>
      <c r="BV184" s="1564"/>
      <c r="BW184" s="1564"/>
      <c r="BX184" s="1564"/>
      <c r="BY184" s="1564"/>
      <c r="BZ184" s="1564"/>
      <c r="CA184" s="1564"/>
      <c r="CB184" s="1564"/>
      <c r="CC184" s="1564"/>
      <c r="CD184" s="1564"/>
      <c r="CE184" s="1564"/>
      <c r="CF184" s="1564"/>
      <c r="CG184" s="1564"/>
      <c r="CH184" s="1564"/>
      <c r="CI184" s="1564"/>
      <c r="CJ184" s="1564"/>
      <c r="CK184" s="1564"/>
      <c r="CL184" s="1564"/>
      <c r="CM184" s="1564"/>
      <c r="CN184" s="1564"/>
      <c r="CO184" s="1564"/>
      <c r="CP184" s="1564"/>
      <c r="CQ184" s="1564"/>
      <c r="CR184" s="1564"/>
      <c r="CS184" s="1564"/>
      <c r="CT184" s="1564"/>
      <c r="CU184" s="1564"/>
      <c r="CV184" s="1564"/>
      <c r="CW184" s="1564"/>
      <c r="CX184" s="1564"/>
      <c r="CY184" s="1564"/>
      <c r="CZ184" s="1564"/>
      <c r="DA184" s="1564"/>
      <c r="DB184" s="1564"/>
      <c r="DC184" s="1564"/>
      <c r="DD184" s="1564"/>
      <c r="DE184" s="1564"/>
      <c r="DF184" s="1564"/>
      <c r="DG184" s="1564"/>
      <c r="DH184" s="1564"/>
      <c r="DI184" s="1564"/>
      <c r="DJ184" s="1564"/>
      <c r="DK184" s="1564"/>
      <c r="DL184" s="1564"/>
      <c r="DM184" s="1564"/>
      <c r="DN184" s="1564"/>
      <c r="DO184" s="1564"/>
      <c r="DP184" s="1564"/>
      <c r="DQ184" s="1564"/>
      <c r="DR184" s="1564"/>
      <c r="DS184" s="1564"/>
      <c r="DT184" s="1564"/>
      <c r="DU184" s="1564"/>
      <c r="DV184" s="1564"/>
      <c r="DW184" s="1564"/>
      <c r="DX184" s="1564"/>
      <c r="DY184" s="1564"/>
      <c r="DZ184" s="1564"/>
      <c r="EA184" s="1564"/>
      <c r="EB184" s="1564"/>
      <c r="EC184" s="1564"/>
      <c r="ED184" s="1564"/>
      <c r="EE184" s="1564"/>
      <c r="EF184" s="1564"/>
      <c r="EG184" s="1564"/>
      <c r="EH184" s="1564"/>
      <c r="EI184" s="1564"/>
      <c r="EJ184" s="1564"/>
      <c r="EK184" s="1564"/>
      <c r="EL184" s="1564"/>
      <c r="EM184" s="1564"/>
      <c r="EN184" s="1564"/>
      <c r="EO184" s="1564"/>
      <c r="EP184" s="1564"/>
      <c r="EQ184" s="1564"/>
      <c r="ER184" s="1564"/>
      <c r="ES184" s="1564"/>
      <c r="ET184" s="1564"/>
      <c r="EU184" s="1564"/>
      <c r="EV184" s="1564"/>
      <c r="EW184" s="1564"/>
      <c r="EX184" s="1564"/>
      <c r="EY184" s="1564"/>
      <c r="EZ184" s="1564"/>
      <c r="FA184" s="1564"/>
      <c r="FB184" s="1564"/>
      <c r="FC184" s="1564"/>
      <c r="FD184" s="1564"/>
      <c r="FE184" s="1564"/>
      <c r="FF184" s="1564"/>
      <c r="FG184" s="1564"/>
      <c r="FH184" s="1564"/>
      <c r="FI184" s="1564"/>
      <c r="FJ184" s="1564"/>
      <c r="FK184" s="1564"/>
      <c r="FL184" s="1564"/>
      <c r="FM184" s="1564"/>
      <c r="FN184" s="1564"/>
      <c r="FO184" s="1564"/>
      <c r="FP184" s="1564"/>
      <c r="FQ184" s="1564"/>
      <c r="FR184" s="1564"/>
      <c r="FS184" s="1564"/>
      <c r="FT184" s="1564"/>
      <c r="FU184" s="1564"/>
      <c r="FV184" s="1564"/>
      <c r="FW184" s="1564"/>
      <c r="FX184" s="1564"/>
      <c r="FY184" s="1564"/>
      <c r="FZ184" s="1564"/>
      <c r="GA184" s="1564"/>
      <c r="GB184" s="1564"/>
      <c r="GC184" s="1564"/>
      <c r="GD184" s="1564"/>
      <c r="GE184" s="1564"/>
      <c r="GF184" s="1564"/>
      <c r="GG184" s="1564"/>
      <c r="GH184" s="1564"/>
      <c r="GI184" s="1564"/>
      <c r="GJ184" s="1564"/>
      <c r="GK184" s="1564"/>
      <c r="GL184" s="1564"/>
      <c r="GM184" s="1564"/>
      <c r="GN184" s="1564"/>
      <c r="GO184" s="1564"/>
      <c r="GP184" s="1564"/>
      <c r="GQ184" s="1564"/>
      <c r="GR184" s="1564"/>
      <c r="GS184" s="1564"/>
      <c r="GT184" s="1564"/>
      <c r="GU184" s="1564"/>
      <c r="GV184" s="1564"/>
      <c r="GW184" s="1564"/>
      <c r="GX184" s="1564"/>
      <c r="GY184" s="1564"/>
      <c r="GZ184" s="1564"/>
      <c r="HA184" s="1564"/>
      <c r="HB184" s="1564"/>
      <c r="HC184" s="1564"/>
      <c r="HD184" s="1564"/>
      <c r="HE184" s="1564"/>
      <c r="HF184" s="1564"/>
      <c r="HG184" s="1564"/>
      <c r="HH184" s="1564"/>
      <c r="HI184" s="1564"/>
      <c r="HJ184" s="1564"/>
      <c r="HK184" s="1564"/>
      <c r="HL184" s="1564"/>
      <c r="HM184" s="1564"/>
      <c r="HN184" s="1564"/>
      <c r="HO184" s="1564"/>
      <c r="HP184" s="1564"/>
      <c r="HQ184" s="1564"/>
      <c r="HR184" s="1564"/>
      <c r="HS184" s="1564"/>
      <c r="HT184" s="1564"/>
      <c r="HU184" s="1564"/>
      <c r="HV184" s="1564"/>
      <c r="HW184" s="1564"/>
      <c r="HX184" s="1564"/>
      <c r="HY184" s="1564"/>
      <c r="HZ184" s="1564"/>
      <c r="IA184" s="1564"/>
      <c r="IB184" s="1564"/>
      <c r="IC184" s="1564"/>
      <c r="ID184" s="1564"/>
      <c r="IE184" s="1564"/>
      <c r="IF184" s="1564"/>
      <c r="IG184" s="1564"/>
      <c r="IH184" s="1564"/>
      <c r="II184" s="1564"/>
      <c r="IJ184" s="1564"/>
      <c r="IK184" s="1564"/>
      <c r="IL184" s="1564"/>
      <c r="IM184" s="1564"/>
      <c r="IN184" s="1564"/>
      <c r="IO184" s="1564"/>
      <c r="IP184" s="1564"/>
      <c r="IQ184" s="1564"/>
      <c r="IR184" s="1564"/>
      <c r="IS184" s="1564"/>
      <c r="IT184" s="1564"/>
      <c r="IU184" s="1564"/>
    </row>
    <row r="185" spans="1:255">
      <c r="A185" s="2175">
        <v>36</v>
      </c>
      <c r="B185" s="1546"/>
      <c r="C185" s="1546"/>
      <c r="D185" s="1546"/>
      <c r="E185" s="1900"/>
      <c r="F185" s="1545"/>
      <c r="G185" s="1546"/>
      <c r="H185" s="1546"/>
      <c r="I185" s="1546"/>
      <c r="J185" s="1546"/>
      <c r="K185" s="1873"/>
      <c r="L185" s="1873"/>
      <c r="M185" s="1911">
        <v>36</v>
      </c>
      <c r="N185" s="1545"/>
      <c r="O185" s="1873"/>
      <c r="P185" s="1873"/>
      <c r="Q185" s="1873"/>
      <c r="R185" s="1873">
        <f t="shared" si="2"/>
        <v>0</v>
      </c>
      <c r="S185" s="1911">
        <v>36</v>
      </c>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4"/>
      <c r="BE185" s="1564"/>
      <c r="BF185" s="1564"/>
      <c r="BG185" s="1564"/>
      <c r="BH185" s="1564"/>
      <c r="BI185" s="1564"/>
      <c r="BJ185" s="1564"/>
      <c r="BK185" s="1564"/>
      <c r="BL185" s="1564"/>
      <c r="BM185" s="1564"/>
      <c r="BN185" s="1564"/>
      <c r="BO185" s="1564"/>
      <c r="BP185" s="1564"/>
      <c r="BQ185" s="1564"/>
      <c r="BR185" s="1564"/>
      <c r="BS185" s="1564"/>
      <c r="BT185" s="1564"/>
      <c r="BU185" s="1564"/>
      <c r="BV185" s="1564"/>
      <c r="BW185" s="1564"/>
      <c r="BX185" s="1564"/>
      <c r="BY185" s="1564"/>
      <c r="BZ185" s="1564"/>
      <c r="CA185" s="1564"/>
      <c r="CB185" s="1564"/>
      <c r="CC185" s="1564"/>
      <c r="CD185" s="1564"/>
      <c r="CE185" s="1564"/>
      <c r="CF185" s="1564"/>
      <c r="CG185" s="1564"/>
      <c r="CH185" s="1564"/>
      <c r="CI185" s="1564"/>
      <c r="CJ185" s="1564"/>
      <c r="CK185" s="1564"/>
      <c r="CL185" s="1564"/>
      <c r="CM185" s="1564"/>
      <c r="CN185" s="1564"/>
      <c r="CO185" s="1564"/>
      <c r="CP185" s="1564"/>
      <c r="CQ185" s="1564"/>
      <c r="CR185" s="1564"/>
      <c r="CS185" s="1564"/>
      <c r="CT185" s="1564"/>
      <c r="CU185" s="1564"/>
      <c r="CV185" s="1564"/>
      <c r="CW185" s="1564"/>
      <c r="CX185" s="1564"/>
      <c r="CY185" s="1564"/>
      <c r="CZ185" s="1564"/>
      <c r="DA185" s="1564"/>
      <c r="DB185" s="1564"/>
      <c r="DC185" s="1564"/>
      <c r="DD185" s="1564"/>
      <c r="DE185" s="1564"/>
      <c r="DF185" s="1564"/>
      <c r="DG185" s="1564"/>
      <c r="DH185" s="1564"/>
      <c r="DI185" s="1564"/>
      <c r="DJ185" s="1564"/>
      <c r="DK185" s="1564"/>
      <c r="DL185" s="1564"/>
      <c r="DM185" s="1564"/>
      <c r="DN185" s="1564"/>
      <c r="DO185" s="1564"/>
      <c r="DP185" s="1564"/>
      <c r="DQ185" s="1564"/>
      <c r="DR185" s="1564"/>
      <c r="DS185" s="1564"/>
      <c r="DT185" s="1564"/>
      <c r="DU185" s="1564"/>
      <c r="DV185" s="1564"/>
      <c r="DW185" s="1564"/>
      <c r="DX185" s="1564"/>
      <c r="DY185" s="1564"/>
      <c r="DZ185" s="1564"/>
      <c r="EA185" s="1564"/>
      <c r="EB185" s="1564"/>
      <c r="EC185" s="1564"/>
      <c r="ED185" s="1564"/>
      <c r="EE185" s="1564"/>
      <c r="EF185" s="1564"/>
      <c r="EG185" s="1564"/>
      <c r="EH185" s="1564"/>
      <c r="EI185" s="1564"/>
      <c r="EJ185" s="1564"/>
      <c r="EK185" s="1564"/>
      <c r="EL185" s="1564"/>
      <c r="EM185" s="1564"/>
      <c r="EN185" s="1564"/>
      <c r="EO185" s="1564"/>
      <c r="EP185" s="1564"/>
      <c r="EQ185" s="1564"/>
      <c r="ER185" s="1564"/>
      <c r="ES185" s="1564"/>
      <c r="ET185" s="1564"/>
      <c r="EU185" s="1564"/>
      <c r="EV185" s="1564"/>
      <c r="EW185" s="1564"/>
      <c r="EX185" s="1564"/>
      <c r="EY185" s="1564"/>
      <c r="EZ185" s="1564"/>
      <c r="FA185" s="1564"/>
      <c r="FB185" s="1564"/>
      <c r="FC185" s="1564"/>
      <c r="FD185" s="1564"/>
      <c r="FE185" s="1564"/>
      <c r="FF185" s="1564"/>
      <c r="FG185" s="1564"/>
      <c r="FH185" s="1564"/>
      <c r="FI185" s="1564"/>
      <c r="FJ185" s="1564"/>
      <c r="FK185" s="1564"/>
      <c r="FL185" s="1564"/>
      <c r="FM185" s="1564"/>
      <c r="FN185" s="1564"/>
      <c r="FO185" s="1564"/>
      <c r="FP185" s="1564"/>
      <c r="FQ185" s="1564"/>
      <c r="FR185" s="1564"/>
      <c r="FS185" s="1564"/>
      <c r="FT185" s="1564"/>
      <c r="FU185" s="1564"/>
      <c r="FV185" s="1564"/>
      <c r="FW185" s="1564"/>
      <c r="FX185" s="1564"/>
      <c r="FY185" s="1564"/>
      <c r="FZ185" s="1564"/>
      <c r="GA185" s="1564"/>
      <c r="GB185" s="1564"/>
      <c r="GC185" s="1564"/>
      <c r="GD185" s="1564"/>
      <c r="GE185" s="1564"/>
      <c r="GF185" s="1564"/>
      <c r="GG185" s="1564"/>
      <c r="GH185" s="1564"/>
      <c r="GI185" s="1564"/>
      <c r="GJ185" s="1564"/>
      <c r="GK185" s="1564"/>
      <c r="GL185" s="1564"/>
      <c r="GM185" s="1564"/>
      <c r="GN185" s="1564"/>
      <c r="GO185" s="1564"/>
      <c r="GP185" s="1564"/>
      <c r="GQ185" s="1564"/>
      <c r="GR185" s="1564"/>
      <c r="GS185" s="1564"/>
      <c r="GT185" s="1564"/>
      <c r="GU185" s="1564"/>
      <c r="GV185" s="1564"/>
      <c r="GW185" s="1564"/>
      <c r="GX185" s="1564"/>
      <c r="GY185" s="1564"/>
      <c r="GZ185" s="1564"/>
      <c r="HA185" s="1564"/>
      <c r="HB185" s="1564"/>
      <c r="HC185" s="1564"/>
      <c r="HD185" s="1564"/>
      <c r="HE185" s="1564"/>
      <c r="HF185" s="1564"/>
      <c r="HG185" s="1564"/>
      <c r="HH185" s="1564"/>
      <c r="HI185" s="1564"/>
      <c r="HJ185" s="1564"/>
      <c r="HK185" s="1564"/>
      <c r="HL185" s="1564"/>
      <c r="HM185" s="1564"/>
      <c r="HN185" s="1564"/>
      <c r="HO185" s="1564"/>
      <c r="HP185" s="1564"/>
      <c r="HQ185" s="1564"/>
      <c r="HR185" s="1564"/>
      <c r="HS185" s="1564"/>
      <c r="HT185" s="1564"/>
      <c r="HU185" s="1564"/>
      <c r="HV185" s="1564"/>
      <c r="HW185" s="1564"/>
      <c r="HX185" s="1564"/>
      <c r="HY185" s="1564"/>
      <c r="HZ185" s="1564"/>
      <c r="IA185" s="1564"/>
      <c r="IB185" s="1564"/>
      <c r="IC185" s="1564"/>
      <c r="ID185" s="1564"/>
      <c r="IE185" s="1564"/>
      <c r="IF185" s="1564"/>
      <c r="IG185" s="1564"/>
      <c r="IH185" s="1564"/>
      <c r="II185" s="1564"/>
      <c r="IJ185" s="1564"/>
      <c r="IK185" s="1564"/>
      <c r="IL185" s="1564"/>
      <c r="IM185" s="1564"/>
      <c r="IN185" s="1564"/>
      <c r="IO185" s="1564"/>
      <c r="IP185" s="1564"/>
      <c r="IQ185" s="1564"/>
      <c r="IR185" s="1564"/>
      <c r="IS185" s="1564"/>
      <c r="IT185" s="1564"/>
      <c r="IU185" s="1564"/>
    </row>
    <row r="186" spans="1:255">
      <c r="A186" s="2175">
        <v>37</v>
      </c>
      <c r="B186" s="1546"/>
      <c r="C186" s="1546"/>
      <c r="D186" s="1546"/>
      <c r="E186" s="1900"/>
      <c r="F186" s="1545"/>
      <c r="G186" s="1546"/>
      <c r="H186" s="1546"/>
      <c r="I186" s="1546"/>
      <c r="J186" s="1546"/>
      <c r="K186" s="1873"/>
      <c r="L186" s="1873"/>
      <c r="M186" s="1911">
        <v>37</v>
      </c>
      <c r="N186" s="1545"/>
      <c r="O186" s="1873"/>
      <c r="P186" s="1873"/>
      <c r="Q186" s="1873"/>
      <c r="R186" s="1873">
        <f t="shared" si="2"/>
        <v>0</v>
      </c>
      <c r="S186" s="1911">
        <v>37</v>
      </c>
      <c r="T186" s="1564"/>
      <c r="U186" s="1564"/>
      <c r="V186" s="1564"/>
      <c r="W186" s="1564"/>
      <c r="X186" s="1564"/>
      <c r="Y186" s="1564"/>
      <c r="Z186" s="1564"/>
      <c r="AA186" s="1564"/>
      <c r="AB186" s="1564"/>
      <c r="AC186" s="1564"/>
      <c r="AD186" s="1564"/>
      <c r="AE186" s="1564"/>
      <c r="AF186" s="1564"/>
      <c r="AG186" s="1564"/>
      <c r="AH186" s="1564"/>
      <c r="AI186" s="1564"/>
      <c r="AJ186" s="156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4"/>
      <c r="BE186" s="1564"/>
      <c r="BF186" s="1564"/>
      <c r="BG186" s="1564"/>
      <c r="BH186" s="1564"/>
      <c r="BI186" s="1564"/>
      <c r="BJ186" s="1564"/>
      <c r="BK186" s="1564"/>
      <c r="BL186" s="1564"/>
      <c r="BM186" s="1564"/>
      <c r="BN186" s="1564"/>
      <c r="BO186" s="1564"/>
      <c r="BP186" s="1564"/>
      <c r="BQ186" s="1564"/>
      <c r="BR186" s="1564"/>
      <c r="BS186" s="1564"/>
      <c r="BT186" s="1564"/>
      <c r="BU186" s="1564"/>
      <c r="BV186" s="1564"/>
      <c r="BW186" s="1564"/>
      <c r="BX186" s="1564"/>
      <c r="BY186" s="1564"/>
      <c r="BZ186" s="1564"/>
      <c r="CA186" s="1564"/>
      <c r="CB186" s="1564"/>
      <c r="CC186" s="1564"/>
      <c r="CD186" s="1564"/>
      <c r="CE186" s="1564"/>
      <c r="CF186" s="1564"/>
      <c r="CG186" s="1564"/>
      <c r="CH186" s="1564"/>
      <c r="CI186" s="1564"/>
      <c r="CJ186" s="1564"/>
      <c r="CK186" s="1564"/>
      <c r="CL186" s="1564"/>
      <c r="CM186" s="1564"/>
      <c r="CN186" s="1564"/>
      <c r="CO186" s="1564"/>
      <c r="CP186" s="1564"/>
      <c r="CQ186" s="1564"/>
      <c r="CR186" s="1564"/>
      <c r="CS186" s="1564"/>
      <c r="CT186" s="1564"/>
      <c r="CU186" s="1564"/>
      <c r="CV186" s="1564"/>
      <c r="CW186" s="1564"/>
      <c r="CX186" s="1564"/>
      <c r="CY186" s="1564"/>
      <c r="CZ186" s="1564"/>
      <c r="DA186" s="1564"/>
      <c r="DB186" s="1564"/>
      <c r="DC186" s="1564"/>
      <c r="DD186" s="1564"/>
      <c r="DE186" s="1564"/>
      <c r="DF186" s="1564"/>
      <c r="DG186" s="1564"/>
      <c r="DH186" s="1564"/>
      <c r="DI186" s="1564"/>
      <c r="DJ186" s="1564"/>
      <c r="DK186" s="1564"/>
      <c r="DL186" s="1564"/>
      <c r="DM186" s="1564"/>
      <c r="DN186" s="1564"/>
      <c r="DO186" s="1564"/>
      <c r="DP186" s="1564"/>
      <c r="DQ186" s="1564"/>
      <c r="DR186" s="1564"/>
      <c r="DS186" s="1564"/>
      <c r="DT186" s="1564"/>
      <c r="DU186" s="1564"/>
      <c r="DV186" s="1564"/>
      <c r="DW186" s="1564"/>
      <c r="DX186" s="1564"/>
      <c r="DY186" s="1564"/>
      <c r="DZ186" s="1564"/>
      <c r="EA186" s="1564"/>
      <c r="EB186" s="1564"/>
      <c r="EC186" s="1564"/>
      <c r="ED186" s="1564"/>
      <c r="EE186" s="1564"/>
      <c r="EF186" s="1564"/>
      <c r="EG186" s="1564"/>
      <c r="EH186" s="1564"/>
      <c r="EI186" s="1564"/>
      <c r="EJ186" s="1564"/>
      <c r="EK186" s="1564"/>
      <c r="EL186" s="1564"/>
      <c r="EM186" s="1564"/>
      <c r="EN186" s="1564"/>
      <c r="EO186" s="1564"/>
      <c r="EP186" s="1564"/>
      <c r="EQ186" s="1564"/>
      <c r="ER186" s="1564"/>
      <c r="ES186" s="1564"/>
      <c r="ET186" s="1564"/>
      <c r="EU186" s="1564"/>
      <c r="EV186" s="1564"/>
      <c r="EW186" s="1564"/>
      <c r="EX186" s="1564"/>
      <c r="EY186" s="1564"/>
      <c r="EZ186" s="1564"/>
      <c r="FA186" s="1564"/>
      <c r="FB186" s="1564"/>
      <c r="FC186" s="1564"/>
      <c r="FD186" s="1564"/>
      <c r="FE186" s="1564"/>
      <c r="FF186" s="1564"/>
      <c r="FG186" s="1564"/>
      <c r="FH186" s="1564"/>
      <c r="FI186" s="1564"/>
      <c r="FJ186" s="1564"/>
      <c r="FK186" s="1564"/>
      <c r="FL186" s="1564"/>
      <c r="FM186" s="1564"/>
      <c r="FN186" s="1564"/>
      <c r="FO186" s="1564"/>
      <c r="FP186" s="1564"/>
      <c r="FQ186" s="1564"/>
      <c r="FR186" s="1564"/>
      <c r="FS186" s="1564"/>
      <c r="FT186" s="1564"/>
      <c r="FU186" s="1564"/>
      <c r="FV186" s="1564"/>
      <c r="FW186" s="1564"/>
      <c r="FX186" s="1564"/>
      <c r="FY186" s="1564"/>
      <c r="FZ186" s="1564"/>
      <c r="GA186" s="1564"/>
      <c r="GB186" s="1564"/>
      <c r="GC186" s="1564"/>
      <c r="GD186" s="1564"/>
      <c r="GE186" s="1564"/>
      <c r="GF186" s="1564"/>
      <c r="GG186" s="1564"/>
      <c r="GH186" s="1564"/>
      <c r="GI186" s="1564"/>
      <c r="GJ186" s="1564"/>
      <c r="GK186" s="1564"/>
      <c r="GL186" s="1564"/>
      <c r="GM186" s="1564"/>
      <c r="GN186" s="1564"/>
      <c r="GO186" s="1564"/>
      <c r="GP186" s="1564"/>
      <c r="GQ186" s="1564"/>
      <c r="GR186" s="1564"/>
      <c r="GS186" s="1564"/>
      <c r="GT186" s="1564"/>
      <c r="GU186" s="1564"/>
      <c r="GV186" s="1564"/>
      <c r="GW186" s="1564"/>
      <c r="GX186" s="1564"/>
      <c r="GY186" s="1564"/>
      <c r="GZ186" s="1564"/>
      <c r="HA186" s="1564"/>
      <c r="HB186" s="1564"/>
      <c r="HC186" s="1564"/>
      <c r="HD186" s="1564"/>
      <c r="HE186" s="1564"/>
      <c r="HF186" s="1564"/>
      <c r="HG186" s="1564"/>
      <c r="HH186" s="1564"/>
      <c r="HI186" s="1564"/>
      <c r="HJ186" s="1564"/>
      <c r="HK186" s="1564"/>
      <c r="HL186" s="1564"/>
      <c r="HM186" s="1564"/>
      <c r="HN186" s="1564"/>
      <c r="HO186" s="1564"/>
      <c r="HP186" s="1564"/>
      <c r="HQ186" s="1564"/>
      <c r="HR186" s="1564"/>
      <c r="HS186" s="1564"/>
      <c r="HT186" s="1564"/>
      <c r="HU186" s="1564"/>
      <c r="HV186" s="1564"/>
      <c r="HW186" s="1564"/>
      <c r="HX186" s="1564"/>
      <c r="HY186" s="1564"/>
      <c r="HZ186" s="1564"/>
      <c r="IA186" s="1564"/>
      <c r="IB186" s="1564"/>
      <c r="IC186" s="1564"/>
      <c r="ID186" s="1564"/>
      <c r="IE186" s="1564"/>
      <c r="IF186" s="1564"/>
      <c r="IG186" s="1564"/>
      <c r="IH186" s="1564"/>
      <c r="II186" s="1564"/>
      <c r="IJ186" s="1564"/>
      <c r="IK186" s="1564"/>
      <c r="IL186" s="1564"/>
      <c r="IM186" s="1564"/>
      <c r="IN186" s="1564"/>
      <c r="IO186" s="1564"/>
      <c r="IP186" s="1564"/>
      <c r="IQ186" s="1564"/>
      <c r="IR186" s="1564"/>
      <c r="IS186" s="1564"/>
      <c r="IT186" s="1564"/>
      <c r="IU186" s="1564"/>
    </row>
    <row r="187" spans="1:255">
      <c r="A187" s="2175">
        <v>38</v>
      </c>
      <c r="B187" s="1546"/>
      <c r="C187" s="1546"/>
      <c r="D187" s="1546"/>
      <c r="E187" s="1900"/>
      <c r="F187" s="1545"/>
      <c r="G187" s="1546"/>
      <c r="H187" s="1546"/>
      <c r="I187" s="1546"/>
      <c r="J187" s="1546"/>
      <c r="K187" s="1873"/>
      <c r="L187" s="1873"/>
      <c r="M187" s="1911">
        <v>38</v>
      </c>
      <c r="N187" s="1545"/>
      <c r="O187" s="1873"/>
      <c r="P187" s="1873"/>
      <c r="Q187" s="1873"/>
      <c r="R187" s="1873">
        <f t="shared" si="2"/>
        <v>0</v>
      </c>
      <c r="S187" s="1911">
        <v>38</v>
      </c>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4"/>
      <c r="BE187" s="1564"/>
      <c r="BF187" s="1564"/>
      <c r="BG187" s="1564"/>
      <c r="BH187" s="1564"/>
      <c r="BI187" s="1564"/>
      <c r="BJ187" s="1564"/>
      <c r="BK187" s="1564"/>
      <c r="BL187" s="1564"/>
      <c r="BM187" s="1564"/>
      <c r="BN187" s="1564"/>
      <c r="BO187" s="1564"/>
      <c r="BP187" s="1564"/>
      <c r="BQ187" s="1564"/>
      <c r="BR187" s="1564"/>
      <c r="BS187" s="1564"/>
      <c r="BT187" s="1564"/>
      <c r="BU187" s="1564"/>
      <c r="BV187" s="1564"/>
      <c r="BW187" s="1564"/>
      <c r="BX187" s="1564"/>
      <c r="BY187" s="1564"/>
      <c r="BZ187" s="1564"/>
      <c r="CA187" s="1564"/>
      <c r="CB187" s="1564"/>
      <c r="CC187" s="1564"/>
      <c r="CD187" s="1564"/>
      <c r="CE187" s="1564"/>
      <c r="CF187" s="1564"/>
      <c r="CG187" s="1564"/>
      <c r="CH187" s="1564"/>
      <c r="CI187" s="1564"/>
      <c r="CJ187" s="1564"/>
      <c r="CK187" s="1564"/>
      <c r="CL187" s="1564"/>
      <c r="CM187" s="1564"/>
      <c r="CN187" s="1564"/>
      <c r="CO187" s="1564"/>
      <c r="CP187" s="1564"/>
      <c r="CQ187" s="1564"/>
      <c r="CR187" s="1564"/>
      <c r="CS187" s="1564"/>
      <c r="CT187" s="1564"/>
      <c r="CU187" s="1564"/>
      <c r="CV187" s="1564"/>
      <c r="CW187" s="1564"/>
      <c r="CX187" s="1564"/>
      <c r="CY187" s="1564"/>
      <c r="CZ187" s="1564"/>
      <c r="DA187" s="1564"/>
      <c r="DB187" s="1564"/>
      <c r="DC187" s="1564"/>
      <c r="DD187" s="1564"/>
      <c r="DE187" s="1564"/>
      <c r="DF187" s="1564"/>
      <c r="DG187" s="1564"/>
      <c r="DH187" s="1564"/>
      <c r="DI187" s="1564"/>
      <c r="DJ187" s="1564"/>
      <c r="DK187" s="1564"/>
      <c r="DL187" s="1564"/>
      <c r="DM187" s="1564"/>
      <c r="DN187" s="1564"/>
      <c r="DO187" s="1564"/>
      <c r="DP187" s="1564"/>
      <c r="DQ187" s="1564"/>
      <c r="DR187" s="1564"/>
      <c r="DS187" s="1564"/>
      <c r="DT187" s="1564"/>
      <c r="DU187" s="1564"/>
      <c r="DV187" s="1564"/>
      <c r="DW187" s="1564"/>
      <c r="DX187" s="1564"/>
      <c r="DY187" s="1564"/>
      <c r="DZ187" s="1564"/>
      <c r="EA187" s="1564"/>
      <c r="EB187" s="1564"/>
      <c r="EC187" s="1564"/>
      <c r="ED187" s="1564"/>
      <c r="EE187" s="1564"/>
      <c r="EF187" s="1564"/>
      <c r="EG187" s="1564"/>
      <c r="EH187" s="1564"/>
      <c r="EI187" s="1564"/>
      <c r="EJ187" s="1564"/>
      <c r="EK187" s="1564"/>
      <c r="EL187" s="1564"/>
      <c r="EM187" s="1564"/>
      <c r="EN187" s="1564"/>
      <c r="EO187" s="1564"/>
      <c r="EP187" s="1564"/>
      <c r="EQ187" s="1564"/>
      <c r="ER187" s="1564"/>
      <c r="ES187" s="1564"/>
      <c r="ET187" s="1564"/>
      <c r="EU187" s="1564"/>
      <c r="EV187" s="1564"/>
      <c r="EW187" s="1564"/>
      <c r="EX187" s="1564"/>
      <c r="EY187" s="1564"/>
      <c r="EZ187" s="1564"/>
      <c r="FA187" s="1564"/>
      <c r="FB187" s="1564"/>
      <c r="FC187" s="1564"/>
      <c r="FD187" s="1564"/>
      <c r="FE187" s="1564"/>
      <c r="FF187" s="1564"/>
      <c r="FG187" s="1564"/>
      <c r="FH187" s="1564"/>
      <c r="FI187" s="1564"/>
      <c r="FJ187" s="1564"/>
      <c r="FK187" s="1564"/>
      <c r="FL187" s="1564"/>
      <c r="FM187" s="1564"/>
      <c r="FN187" s="1564"/>
      <c r="FO187" s="1564"/>
      <c r="FP187" s="1564"/>
      <c r="FQ187" s="1564"/>
      <c r="FR187" s="1564"/>
      <c r="FS187" s="1564"/>
      <c r="FT187" s="1564"/>
      <c r="FU187" s="1564"/>
      <c r="FV187" s="1564"/>
      <c r="FW187" s="1564"/>
      <c r="FX187" s="1564"/>
      <c r="FY187" s="1564"/>
      <c r="FZ187" s="1564"/>
      <c r="GA187" s="1564"/>
      <c r="GB187" s="1564"/>
      <c r="GC187" s="1564"/>
      <c r="GD187" s="1564"/>
      <c r="GE187" s="1564"/>
      <c r="GF187" s="1564"/>
      <c r="GG187" s="1564"/>
      <c r="GH187" s="1564"/>
      <c r="GI187" s="1564"/>
      <c r="GJ187" s="1564"/>
      <c r="GK187" s="1564"/>
      <c r="GL187" s="1564"/>
      <c r="GM187" s="1564"/>
      <c r="GN187" s="1564"/>
      <c r="GO187" s="1564"/>
      <c r="GP187" s="1564"/>
      <c r="GQ187" s="1564"/>
      <c r="GR187" s="1564"/>
      <c r="GS187" s="1564"/>
      <c r="GT187" s="1564"/>
      <c r="GU187" s="1564"/>
      <c r="GV187" s="1564"/>
      <c r="GW187" s="1564"/>
      <c r="GX187" s="1564"/>
      <c r="GY187" s="1564"/>
      <c r="GZ187" s="1564"/>
      <c r="HA187" s="1564"/>
      <c r="HB187" s="1564"/>
      <c r="HC187" s="1564"/>
      <c r="HD187" s="1564"/>
      <c r="HE187" s="1564"/>
      <c r="HF187" s="1564"/>
      <c r="HG187" s="1564"/>
      <c r="HH187" s="1564"/>
      <c r="HI187" s="1564"/>
      <c r="HJ187" s="1564"/>
      <c r="HK187" s="1564"/>
      <c r="HL187" s="1564"/>
      <c r="HM187" s="1564"/>
      <c r="HN187" s="1564"/>
      <c r="HO187" s="1564"/>
      <c r="HP187" s="1564"/>
      <c r="HQ187" s="1564"/>
      <c r="HR187" s="1564"/>
      <c r="HS187" s="1564"/>
      <c r="HT187" s="1564"/>
      <c r="HU187" s="1564"/>
      <c r="HV187" s="1564"/>
      <c r="HW187" s="1564"/>
      <c r="HX187" s="1564"/>
      <c r="HY187" s="1564"/>
      <c r="HZ187" s="1564"/>
      <c r="IA187" s="1564"/>
      <c r="IB187" s="1564"/>
      <c r="IC187" s="1564"/>
      <c r="ID187" s="1564"/>
      <c r="IE187" s="1564"/>
      <c r="IF187" s="1564"/>
      <c r="IG187" s="1564"/>
      <c r="IH187" s="1564"/>
      <c r="II187" s="1564"/>
      <c r="IJ187" s="1564"/>
      <c r="IK187" s="1564"/>
      <c r="IL187" s="1564"/>
      <c r="IM187" s="1564"/>
      <c r="IN187" s="1564"/>
      <c r="IO187" s="1564"/>
      <c r="IP187" s="1564"/>
      <c r="IQ187" s="1564"/>
      <c r="IR187" s="1564"/>
      <c r="IS187" s="1564"/>
      <c r="IT187" s="1564"/>
      <c r="IU187" s="1564"/>
    </row>
    <row r="188" spans="1:255">
      <c r="A188" s="2175">
        <v>39</v>
      </c>
      <c r="B188" s="1546"/>
      <c r="C188" s="1546"/>
      <c r="D188" s="1546"/>
      <c r="E188" s="1900"/>
      <c r="F188" s="1545"/>
      <c r="G188" s="1546"/>
      <c r="H188" s="1546"/>
      <c r="I188" s="1546"/>
      <c r="J188" s="1546"/>
      <c r="K188" s="1873"/>
      <c r="L188" s="1873"/>
      <c r="M188" s="1911">
        <v>39</v>
      </c>
      <c r="N188" s="1545"/>
      <c r="O188" s="1873"/>
      <c r="P188" s="1873"/>
      <c r="Q188" s="1873"/>
      <c r="R188" s="1873">
        <f t="shared" si="2"/>
        <v>0</v>
      </c>
      <c r="S188" s="1911">
        <v>39</v>
      </c>
      <c r="T188" s="1564"/>
      <c r="U188" s="1564"/>
      <c r="V188" s="1564"/>
      <c r="W188" s="1564"/>
      <c r="X188" s="1564"/>
      <c r="Y188" s="1564"/>
      <c r="Z188" s="1564"/>
      <c r="AA188" s="1564"/>
      <c r="AB188" s="1564"/>
      <c r="AC188" s="1564"/>
      <c r="AD188" s="1564"/>
      <c r="AE188" s="1564"/>
      <c r="AF188" s="1564"/>
      <c r="AG188" s="1564"/>
      <c r="AH188" s="1564"/>
      <c r="AI188" s="1564"/>
      <c r="AJ188" s="156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4"/>
      <c r="BE188" s="1564"/>
      <c r="BF188" s="1564"/>
      <c r="BG188" s="1564"/>
      <c r="BH188" s="1564"/>
      <c r="BI188" s="1564"/>
      <c r="BJ188" s="1564"/>
      <c r="BK188" s="1564"/>
      <c r="BL188" s="1564"/>
      <c r="BM188" s="1564"/>
      <c r="BN188" s="1564"/>
      <c r="BO188" s="1564"/>
      <c r="BP188" s="1564"/>
      <c r="BQ188" s="1564"/>
      <c r="BR188" s="1564"/>
      <c r="BS188" s="1564"/>
      <c r="BT188" s="1564"/>
      <c r="BU188" s="1564"/>
      <c r="BV188" s="1564"/>
      <c r="BW188" s="1564"/>
      <c r="BX188" s="1564"/>
      <c r="BY188" s="1564"/>
      <c r="BZ188" s="1564"/>
      <c r="CA188" s="1564"/>
      <c r="CB188" s="1564"/>
      <c r="CC188" s="1564"/>
      <c r="CD188" s="1564"/>
      <c r="CE188" s="1564"/>
      <c r="CF188" s="1564"/>
      <c r="CG188" s="1564"/>
      <c r="CH188" s="1564"/>
      <c r="CI188" s="1564"/>
      <c r="CJ188" s="1564"/>
      <c r="CK188" s="1564"/>
      <c r="CL188" s="1564"/>
      <c r="CM188" s="1564"/>
      <c r="CN188" s="1564"/>
      <c r="CO188" s="1564"/>
      <c r="CP188" s="1564"/>
      <c r="CQ188" s="1564"/>
      <c r="CR188" s="1564"/>
      <c r="CS188" s="1564"/>
      <c r="CT188" s="1564"/>
      <c r="CU188" s="1564"/>
      <c r="CV188" s="1564"/>
      <c r="CW188" s="1564"/>
      <c r="CX188" s="1564"/>
      <c r="CY188" s="1564"/>
      <c r="CZ188" s="1564"/>
      <c r="DA188" s="1564"/>
      <c r="DB188" s="1564"/>
      <c r="DC188" s="1564"/>
      <c r="DD188" s="1564"/>
      <c r="DE188" s="1564"/>
      <c r="DF188" s="1564"/>
      <c r="DG188" s="1564"/>
      <c r="DH188" s="1564"/>
      <c r="DI188" s="1564"/>
      <c r="DJ188" s="1564"/>
      <c r="DK188" s="1564"/>
      <c r="DL188" s="1564"/>
      <c r="DM188" s="1564"/>
      <c r="DN188" s="1564"/>
      <c r="DO188" s="1564"/>
      <c r="DP188" s="1564"/>
      <c r="DQ188" s="1564"/>
      <c r="DR188" s="1564"/>
      <c r="DS188" s="1564"/>
      <c r="DT188" s="1564"/>
      <c r="DU188" s="1564"/>
      <c r="DV188" s="1564"/>
      <c r="DW188" s="1564"/>
      <c r="DX188" s="1564"/>
      <c r="DY188" s="1564"/>
      <c r="DZ188" s="1564"/>
      <c r="EA188" s="1564"/>
      <c r="EB188" s="1564"/>
      <c r="EC188" s="1564"/>
      <c r="ED188" s="1564"/>
      <c r="EE188" s="1564"/>
      <c r="EF188" s="1564"/>
      <c r="EG188" s="1564"/>
      <c r="EH188" s="1564"/>
      <c r="EI188" s="1564"/>
      <c r="EJ188" s="1564"/>
      <c r="EK188" s="1564"/>
      <c r="EL188" s="1564"/>
      <c r="EM188" s="1564"/>
      <c r="EN188" s="1564"/>
      <c r="EO188" s="1564"/>
      <c r="EP188" s="1564"/>
      <c r="EQ188" s="1564"/>
      <c r="ER188" s="1564"/>
      <c r="ES188" s="1564"/>
      <c r="ET188" s="1564"/>
      <c r="EU188" s="1564"/>
      <c r="EV188" s="1564"/>
      <c r="EW188" s="1564"/>
      <c r="EX188" s="1564"/>
      <c r="EY188" s="1564"/>
      <c r="EZ188" s="1564"/>
      <c r="FA188" s="1564"/>
      <c r="FB188" s="1564"/>
      <c r="FC188" s="1564"/>
      <c r="FD188" s="1564"/>
      <c r="FE188" s="1564"/>
      <c r="FF188" s="1564"/>
      <c r="FG188" s="1564"/>
      <c r="FH188" s="1564"/>
      <c r="FI188" s="1564"/>
      <c r="FJ188" s="1564"/>
      <c r="FK188" s="1564"/>
      <c r="FL188" s="1564"/>
      <c r="FM188" s="1564"/>
      <c r="FN188" s="1564"/>
      <c r="FO188" s="1564"/>
      <c r="FP188" s="1564"/>
      <c r="FQ188" s="1564"/>
      <c r="FR188" s="1564"/>
      <c r="FS188" s="1564"/>
      <c r="FT188" s="1564"/>
      <c r="FU188" s="1564"/>
      <c r="FV188" s="1564"/>
      <c r="FW188" s="1564"/>
      <c r="FX188" s="1564"/>
      <c r="FY188" s="1564"/>
      <c r="FZ188" s="1564"/>
      <c r="GA188" s="1564"/>
      <c r="GB188" s="1564"/>
      <c r="GC188" s="1564"/>
      <c r="GD188" s="1564"/>
      <c r="GE188" s="1564"/>
      <c r="GF188" s="1564"/>
      <c r="GG188" s="1564"/>
      <c r="GH188" s="1564"/>
      <c r="GI188" s="1564"/>
      <c r="GJ188" s="1564"/>
      <c r="GK188" s="1564"/>
      <c r="GL188" s="1564"/>
      <c r="GM188" s="1564"/>
      <c r="GN188" s="1564"/>
      <c r="GO188" s="1564"/>
      <c r="GP188" s="1564"/>
      <c r="GQ188" s="1564"/>
      <c r="GR188" s="1564"/>
      <c r="GS188" s="1564"/>
      <c r="GT188" s="1564"/>
      <c r="GU188" s="1564"/>
      <c r="GV188" s="1564"/>
      <c r="GW188" s="1564"/>
      <c r="GX188" s="1564"/>
      <c r="GY188" s="1564"/>
      <c r="GZ188" s="1564"/>
      <c r="HA188" s="1564"/>
      <c r="HB188" s="1564"/>
      <c r="HC188" s="1564"/>
      <c r="HD188" s="1564"/>
      <c r="HE188" s="1564"/>
      <c r="HF188" s="1564"/>
      <c r="HG188" s="1564"/>
      <c r="HH188" s="1564"/>
      <c r="HI188" s="1564"/>
      <c r="HJ188" s="1564"/>
      <c r="HK188" s="1564"/>
      <c r="HL188" s="1564"/>
      <c r="HM188" s="1564"/>
      <c r="HN188" s="1564"/>
      <c r="HO188" s="1564"/>
      <c r="HP188" s="1564"/>
      <c r="HQ188" s="1564"/>
      <c r="HR188" s="1564"/>
      <c r="HS188" s="1564"/>
      <c r="HT188" s="1564"/>
      <c r="HU188" s="1564"/>
      <c r="HV188" s="1564"/>
      <c r="HW188" s="1564"/>
      <c r="HX188" s="1564"/>
      <c r="HY188" s="1564"/>
      <c r="HZ188" s="1564"/>
      <c r="IA188" s="1564"/>
      <c r="IB188" s="1564"/>
      <c r="IC188" s="1564"/>
      <c r="ID188" s="1564"/>
      <c r="IE188" s="1564"/>
      <c r="IF188" s="1564"/>
      <c r="IG188" s="1564"/>
      <c r="IH188" s="1564"/>
      <c r="II188" s="1564"/>
      <c r="IJ188" s="1564"/>
      <c r="IK188" s="1564"/>
      <c r="IL188" s="1564"/>
      <c r="IM188" s="1564"/>
      <c r="IN188" s="1564"/>
      <c r="IO188" s="1564"/>
      <c r="IP188" s="1564"/>
      <c r="IQ188" s="1564"/>
      <c r="IR188" s="1564"/>
      <c r="IS188" s="1564"/>
      <c r="IT188" s="1564"/>
      <c r="IU188" s="1564"/>
    </row>
    <row r="189" spans="1:255">
      <c r="A189" s="2175">
        <v>40</v>
      </c>
      <c r="B189" s="1546"/>
      <c r="C189" s="1546"/>
      <c r="D189" s="1546"/>
      <c r="E189" s="1900"/>
      <c r="F189" s="1545"/>
      <c r="G189" s="1546"/>
      <c r="H189" s="1546"/>
      <c r="I189" s="1546"/>
      <c r="J189" s="1546"/>
      <c r="K189" s="1873"/>
      <c r="L189" s="1873"/>
      <c r="M189" s="1911">
        <v>40</v>
      </c>
      <c r="N189" s="1545"/>
      <c r="O189" s="1873"/>
      <c r="P189" s="1873"/>
      <c r="Q189" s="1873"/>
      <c r="R189" s="1873">
        <f t="shared" si="2"/>
        <v>0</v>
      </c>
      <c r="S189" s="1911">
        <v>40</v>
      </c>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4"/>
      <c r="BE189" s="1564"/>
      <c r="BF189" s="1564"/>
      <c r="BG189" s="1564"/>
      <c r="BH189" s="1564"/>
      <c r="BI189" s="1564"/>
      <c r="BJ189" s="1564"/>
      <c r="BK189" s="1564"/>
      <c r="BL189" s="1564"/>
      <c r="BM189" s="1564"/>
      <c r="BN189" s="1564"/>
      <c r="BO189" s="1564"/>
      <c r="BP189" s="1564"/>
      <c r="BQ189" s="1564"/>
      <c r="BR189" s="1564"/>
      <c r="BS189" s="1564"/>
      <c r="BT189" s="1564"/>
      <c r="BU189" s="1564"/>
      <c r="BV189" s="1564"/>
      <c r="BW189" s="1564"/>
      <c r="BX189" s="1564"/>
      <c r="BY189" s="1564"/>
      <c r="BZ189" s="1564"/>
      <c r="CA189" s="1564"/>
      <c r="CB189" s="1564"/>
      <c r="CC189" s="1564"/>
      <c r="CD189" s="1564"/>
      <c r="CE189" s="1564"/>
      <c r="CF189" s="1564"/>
      <c r="CG189" s="1564"/>
      <c r="CH189" s="1564"/>
      <c r="CI189" s="1564"/>
      <c r="CJ189" s="1564"/>
      <c r="CK189" s="1564"/>
      <c r="CL189" s="1564"/>
      <c r="CM189" s="1564"/>
      <c r="CN189" s="1564"/>
      <c r="CO189" s="1564"/>
      <c r="CP189" s="1564"/>
      <c r="CQ189" s="1564"/>
      <c r="CR189" s="1564"/>
      <c r="CS189" s="1564"/>
      <c r="CT189" s="1564"/>
      <c r="CU189" s="1564"/>
      <c r="CV189" s="1564"/>
      <c r="CW189" s="1564"/>
      <c r="CX189" s="1564"/>
      <c r="CY189" s="1564"/>
      <c r="CZ189" s="1564"/>
      <c r="DA189" s="1564"/>
      <c r="DB189" s="1564"/>
      <c r="DC189" s="1564"/>
      <c r="DD189" s="1564"/>
      <c r="DE189" s="1564"/>
      <c r="DF189" s="1564"/>
      <c r="DG189" s="1564"/>
      <c r="DH189" s="1564"/>
      <c r="DI189" s="1564"/>
      <c r="DJ189" s="1564"/>
      <c r="DK189" s="1564"/>
      <c r="DL189" s="1564"/>
      <c r="DM189" s="1564"/>
      <c r="DN189" s="1564"/>
      <c r="DO189" s="1564"/>
      <c r="DP189" s="1564"/>
      <c r="DQ189" s="1564"/>
      <c r="DR189" s="1564"/>
      <c r="DS189" s="1564"/>
      <c r="DT189" s="1564"/>
      <c r="DU189" s="1564"/>
      <c r="DV189" s="1564"/>
      <c r="DW189" s="1564"/>
      <c r="DX189" s="1564"/>
      <c r="DY189" s="1564"/>
      <c r="DZ189" s="1564"/>
      <c r="EA189" s="1564"/>
      <c r="EB189" s="1564"/>
      <c r="EC189" s="1564"/>
      <c r="ED189" s="1564"/>
      <c r="EE189" s="1564"/>
      <c r="EF189" s="1564"/>
      <c r="EG189" s="1564"/>
      <c r="EH189" s="1564"/>
      <c r="EI189" s="1564"/>
      <c r="EJ189" s="1564"/>
      <c r="EK189" s="1564"/>
      <c r="EL189" s="1564"/>
      <c r="EM189" s="1564"/>
      <c r="EN189" s="1564"/>
      <c r="EO189" s="1564"/>
      <c r="EP189" s="1564"/>
      <c r="EQ189" s="1564"/>
      <c r="ER189" s="1564"/>
      <c r="ES189" s="1564"/>
      <c r="ET189" s="1564"/>
      <c r="EU189" s="1564"/>
      <c r="EV189" s="1564"/>
      <c r="EW189" s="1564"/>
      <c r="EX189" s="1564"/>
      <c r="EY189" s="1564"/>
      <c r="EZ189" s="1564"/>
      <c r="FA189" s="1564"/>
      <c r="FB189" s="1564"/>
      <c r="FC189" s="1564"/>
      <c r="FD189" s="1564"/>
      <c r="FE189" s="1564"/>
      <c r="FF189" s="1564"/>
      <c r="FG189" s="1564"/>
      <c r="FH189" s="1564"/>
      <c r="FI189" s="1564"/>
      <c r="FJ189" s="1564"/>
      <c r="FK189" s="1564"/>
      <c r="FL189" s="1564"/>
      <c r="FM189" s="1564"/>
      <c r="FN189" s="1564"/>
      <c r="FO189" s="1564"/>
      <c r="FP189" s="1564"/>
      <c r="FQ189" s="1564"/>
      <c r="FR189" s="1564"/>
      <c r="FS189" s="1564"/>
      <c r="FT189" s="1564"/>
      <c r="FU189" s="1564"/>
      <c r="FV189" s="1564"/>
      <c r="FW189" s="1564"/>
      <c r="FX189" s="1564"/>
      <c r="FY189" s="1564"/>
      <c r="FZ189" s="1564"/>
      <c r="GA189" s="1564"/>
      <c r="GB189" s="1564"/>
      <c r="GC189" s="1564"/>
      <c r="GD189" s="1564"/>
      <c r="GE189" s="1564"/>
      <c r="GF189" s="1564"/>
      <c r="GG189" s="1564"/>
      <c r="GH189" s="1564"/>
      <c r="GI189" s="1564"/>
      <c r="GJ189" s="1564"/>
      <c r="GK189" s="1564"/>
      <c r="GL189" s="1564"/>
      <c r="GM189" s="1564"/>
      <c r="GN189" s="1564"/>
      <c r="GO189" s="1564"/>
      <c r="GP189" s="1564"/>
      <c r="GQ189" s="1564"/>
      <c r="GR189" s="1564"/>
      <c r="GS189" s="1564"/>
      <c r="GT189" s="1564"/>
      <c r="GU189" s="1564"/>
      <c r="GV189" s="1564"/>
      <c r="GW189" s="1564"/>
      <c r="GX189" s="1564"/>
      <c r="GY189" s="1564"/>
      <c r="GZ189" s="1564"/>
      <c r="HA189" s="1564"/>
      <c r="HB189" s="1564"/>
      <c r="HC189" s="1564"/>
      <c r="HD189" s="1564"/>
      <c r="HE189" s="1564"/>
      <c r="HF189" s="1564"/>
      <c r="HG189" s="1564"/>
      <c r="HH189" s="1564"/>
      <c r="HI189" s="1564"/>
      <c r="HJ189" s="1564"/>
      <c r="HK189" s="1564"/>
      <c r="HL189" s="1564"/>
      <c r="HM189" s="1564"/>
      <c r="HN189" s="1564"/>
      <c r="HO189" s="1564"/>
      <c r="HP189" s="1564"/>
      <c r="HQ189" s="1564"/>
      <c r="HR189" s="1564"/>
      <c r="HS189" s="1564"/>
      <c r="HT189" s="1564"/>
      <c r="HU189" s="1564"/>
      <c r="HV189" s="1564"/>
      <c r="HW189" s="1564"/>
      <c r="HX189" s="1564"/>
      <c r="HY189" s="1564"/>
      <c r="HZ189" s="1564"/>
      <c r="IA189" s="1564"/>
      <c r="IB189" s="1564"/>
      <c r="IC189" s="1564"/>
      <c r="ID189" s="1564"/>
      <c r="IE189" s="1564"/>
      <c r="IF189" s="1564"/>
      <c r="IG189" s="1564"/>
      <c r="IH189" s="1564"/>
      <c r="II189" s="1564"/>
      <c r="IJ189" s="1564"/>
      <c r="IK189" s="1564"/>
      <c r="IL189" s="1564"/>
      <c r="IM189" s="1564"/>
      <c r="IN189" s="1564"/>
      <c r="IO189" s="1564"/>
      <c r="IP189" s="1564"/>
      <c r="IQ189" s="1564"/>
      <c r="IR189" s="1564"/>
      <c r="IS189" s="1564"/>
      <c r="IT189" s="1564"/>
      <c r="IU189" s="1564"/>
    </row>
    <row r="190" spans="1:255">
      <c r="A190" s="2175">
        <v>41</v>
      </c>
      <c r="B190" s="1546"/>
      <c r="C190" s="1546"/>
      <c r="D190" s="1546"/>
      <c r="E190" s="1900"/>
      <c r="F190" s="1545"/>
      <c r="G190" s="1546"/>
      <c r="H190" s="1546"/>
      <c r="I190" s="1546"/>
      <c r="J190" s="1546"/>
      <c r="K190" s="1873"/>
      <c r="L190" s="1873"/>
      <c r="M190" s="1911">
        <v>41</v>
      </c>
      <c r="N190" s="1545"/>
      <c r="O190" s="1873"/>
      <c r="P190" s="1873"/>
      <c r="Q190" s="1873"/>
      <c r="R190" s="1873">
        <f t="shared" si="2"/>
        <v>0</v>
      </c>
      <c r="S190" s="1911">
        <v>41</v>
      </c>
      <c r="T190" s="1564"/>
      <c r="U190" s="1564"/>
      <c r="V190" s="1564"/>
      <c r="W190" s="1564"/>
      <c r="X190" s="1564"/>
      <c r="Y190" s="1564"/>
      <c r="Z190" s="1564"/>
      <c r="AA190" s="1564"/>
      <c r="AB190" s="1564"/>
      <c r="AC190" s="1564"/>
      <c r="AD190" s="1564"/>
      <c r="AE190" s="1564"/>
      <c r="AF190" s="1564"/>
      <c r="AG190" s="1564"/>
      <c r="AH190" s="1564"/>
      <c r="AI190" s="1564"/>
      <c r="AJ190" s="156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4"/>
      <c r="BE190" s="1564"/>
      <c r="BF190" s="1564"/>
      <c r="BG190" s="1564"/>
      <c r="BH190" s="1564"/>
      <c r="BI190" s="1564"/>
      <c r="BJ190" s="1564"/>
      <c r="BK190" s="1564"/>
      <c r="BL190" s="1564"/>
      <c r="BM190" s="1564"/>
      <c r="BN190" s="1564"/>
      <c r="BO190" s="1564"/>
      <c r="BP190" s="1564"/>
      <c r="BQ190" s="1564"/>
      <c r="BR190" s="1564"/>
      <c r="BS190" s="1564"/>
      <c r="BT190" s="1564"/>
      <c r="BU190" s="1564"/>
      <c r="BV190" s="1564"/>
      <c r="BW190" s="1564"/>
      <c r="BX190" s="1564"/>
      <c r="BY190" s="1564"/>
      <c r="BZ190" s="1564"/>
      <c r="CA190" s="1564"/>
      <c r="CB190" s="1564"/>
      <c r="CC190" s="1564"/>
      <c r="CD190" s="1564"/>
      <c r="CE190" s="1564"/>
      <c r="CF190" s="1564"/>
      <c r="CG190" s="1564"/>
      <c r="CH190" s="1564"/>
      <c r="CI190" s="1564"/>
      <c r="CJ190" s="1564"/>
      <c r="CK190" s="1564"/>
      <c r="CL190" s="1564"/>
      <c r="CM190" s="1564"/>
      <c r="CN190" s="1564"/>
      <c r="CO190" s="1564"/>
      <c r="CP190" s="1564"/>
      <c r="CQ190" s="1564"/>
      <c r="CR190" s="1564"/>
      <c r="CS190" s="1564"/>
      <c r="CT190" s="1564"/>
      <c r="CU190" s="1564"/>
      <c r="CV190" s="1564"/>
      <c r="CW190" s="1564"/>
      <c r="CX190" s="1564"/>
      <c r="CY190" s="1564"/>
      <c r="CZ190" s="1564"/>
      <c r="DA190" s="1564"/>
      <c r="DB190" s="1564"/>
      <c r="DC190" s="1564"/>
      <c r="DD190" s="1564"/>
      <c r="DE190" s="1564"/>
      <c r="DF190" s="1564"/>
      <c r="DG190" s="1564"/>
      <c r="DH190" s="1564"/>
      <c r="DI190" s="1564"/>
      <c r="DJ190" s="1564"/>
      <c r="DK190" s="1564"/>
      <c r="DL190" s="1564"/>
      <c r="DM190" s="1564"/>
      <c r="DN190" s="1564"/>
      <c r="DO190" s="1564"/>
      <c r="DP190" s="1564"/>
      <c r="DQ190" s="1564"/>
      <c r="DR190" s="1564"/>
      <c r="DS190" s="1564"/>
      <c r="DT190" s="1564"/>
      <c r="DU190" s="1564"/>
      <c r="DV190" s="1564"/>
      <c r="DW190" s="1564"/>
      <c r="DX190" s="1564"/>
      <c r="DY190" s="1564"/>
      <c r="DZ190" s="1564"/>
      <c r="EA190" s="1564"/>
      <c r="EB190" s="1564"/>
      <c r="EC190" s="1564"/>
      <c r="ED190" s="1564"/>
      <c r="EE190" s="1564"/>
      <c r="EF190" s="1564"/>
      <c r="EG190" s="1564"/>
      <c r="EH190" s="1564"/>
      <c r="EI190" s="1564"/>
      <c r="EJ190" s="1564"/>
      <c r="EK190" s="1564"/>
      <c r="EL190" s="1564"/>
      <c r="EM190" s="1564"/>
      <c r="EN190" s="1564"/>
      <c r="EO190" s="1564"/>
      <c r="EP190" s="1564"/>
      <c r="EQ190" s="1564"/>
      <c r="ER190" s="1564"/>
      <c r="ES190" s="1564"/>
      <c r="ET190" s="1564"/>
      <c r="EU190" s="1564"/>
      <c r="EV190" s="1564"/>
      <c r="EW190" s="1564"/>
      <c r="EX190" s="1564"/>
      <c r="EY190" s="1564"/>
      <c r="EZ190" s="1564"/>
      <c r="FA190" s="1564"/>
      <c r="FB190" s="1564"/>
      <c r="FC190" s="1564"/>
      <c r="FD190" s="1564"/>
      <c r="FE190" s="1564"/>
      <c r="FF190" s="1564"/>
      <c r="FG190" s="1564"/>
      <c r="FH190" s="1564"/>
      <c r="FI190" s="1564"/>
      <c r="FJ190" s="1564"/>
      <c r="FK190" s="1564"/>
      <c r="FL190" s="1564"/>
      <c r="FM190" s="1564"/>
      <c r="FN190" s="1564"/>
      <c r="FO190" s="1564"/>
      <c r="FP190" s="1564"/>
      <c r="FQ190" s="1564"/>
      <c r="FR190" s="1564"/>
      <c r="FS190" s="1564"/>
      <c r="FT190" s="1564"/>
      <c r="FU190" s="1564"/>
      <c r="FV190" s="1564"/>
      <c r="FW190" s="1564"/>
      <c r="FX190" s="1564"/>
      <c r="FY190" s="1564"/>
      <c r="FZ190" s="1564"/>
      <c r="GA190" s="1564"/>
      <c r="GB190" s="1564"/>
      <c r="GC190" s="1564"/>
      <c r="GD190" s="1564"/>
      <c r="GE190" s="1564"/>
      <c r="GF190" s="1564"/>
      <c r="GG190" s="1564"/>
      <c r="GH190" s="1564"/>
      <c r="GI190" s="1564"/>
      <c r="GJ190" s="1564"/>
      <c r="GK190" s="1564"/>
      <c r="GL190" s="1564"/>
      <c r="GM190" s="1564"/>
      <c r="GN190" s="1564"/>
      <c r="GO190" s="1564"/>
      <c r="GP190" s="1564"/>
      <c r="GQ190" s="1564"/>
      <c r="GR190" s="1564"/>
      <c r="GS190" s="1564"/>
      <c r="GT190" s="1564"/>
      <c r="GU190" s="1564"/>
      <c r="GV190" s="1564"/>
      <c r="GW190" s="1564"/>
      <c r="GX190" s="1564"/>
      <c r="GY190" s="1564"/>
      <c r="GZ190" s="1564"/>
      <c r="HA190" s="1564"/>
      <c r="HB190" s="1564"/>
      <c r="HC190" s="1564"/>
      <c r="HD190" s="1564"/>
      <c r="HE190" s="1564"/>
      <c r="HF190" s="1564"/>
      <c r="HG190" s="1564"/>
      <c r="HH190" s="1564"/>
      <c r="HI190" s="1564"/>
      <c r="HJ190" s="1564"/>
      <c r="HK190" s="1564"/>
      <c r="HL190" s="1564"/>
      <c r="HM190" s="1564"/>
      <c r="HN190" s="1564"/>
      <c r="HO190" s="1564"/>
      <c r="HP190" s="1564"/>
      <c r="HQ190" s="1564"/>
      <c r="HR190" s="1564"/>
      <c r="HS190" s="1564"/>
      <c r="HT190" s="1564"/>
      <c r="HU190" s="1564"/>
      <c r="HV190" s="1564"/>
      <c r="HW190" s="1564"/>
      <c r="HX190" s="1564"/>
      <c r="HY190" s="1564"/>
      <c r="HZ190" s="1564"/>
      <c r="IA190" s="1564"/>
      <c r="IB190" s="1564"/>
      <c r="IC190" s="1564"/>
      <c r="ID190" s="1564"/>
      <c r="IE190" s="1564"/>
      <c r="IF190" s="1564"/>
      <c r="IG190" s="1564"/>
      <c r="IH190" s="1564"/>
      <c r="II190" s="1564"/>
      <c r="IJ190" s="1564"/>
      <c r="IK190" s="1564"/>
      <c r="IL190" s="1564"/>
      <c r="IM190" s="1564"/>
      <c r="IN190" s="1564"/>
      <c r="IO190" s="1564"/>
      <c r="IP190" s="1564"/>
      <c r="IQ190" s="1564"/>
      <c r="IR190" s="1564"/>
      <c r="IS190" s="1564"/>
      <c r="IT190" s="1564"/>
      <c r="IU190" s="1564"/>
    </row>
    <row r="191" spans="1:255">
      <c r="A191" s="2175">
        <v>42</v>
      </c>
      <c r="B191" s="1546"/>
      <c r="C191" s="1546"/>
      <c r="D191" s="1546"/>
      <c r="E191" s="1900"/>
      <c r="F191" s="1545"/>
      <c r="G191" s="1546"/>
      <c r="H191" s="1546"/>
      <c r="I191" s="1546"/>
      <c r="J191" s="1546"/>
      <c r="K191" s="1873"/>
      <c r="L191" s="1873"/>
      <c r="M191" s="1911">
        <v>42</v>
      </c>
      <c r="N191" s="1545"/>
      <c r="O191" s="1873"/>
      <c r="P191" s="1873"/>
      <c r="Q191" s="1873"/>
      <c r="R191" s="1873">
        <f t="shared" si="2"/>
        <v>0</v>
      </c>
      <c r="S191" s="1911">
        <v>42</v>
      </c>
      <c r="T191" s="1564"/>
      <c r="U191" s="1564"/>
      <c r="V191" s="1564"/>
      <c r="W191" s="1564"/>
      <c r="X191" s="1564"/>
      <c r="Y191" s="1564"/>
      <c r="Z191" s="1564"/>
      <c r="AA191" s="1564"/>
      <c r="AB191" s="1564"/>
      <c r="AC191" s="1564"/>
      <c r="AD191" s="1564"/>
      <c r="AE191" s="1564"/>
      <c r="AF191" s="1564"/>
      <c r="AG191" s="1564"/>
      <c r="AH191" s="1564"/>
      <c r="AI191" s="1564"/>
      <c r="AJ191" s="1564"/>
      <c r="AK191" s="1564"/>
      <c r="AL191" s="1564"/>
      <c r="AM191" s="1564"/>
      <c r="AN191" s="1564"/>
      <c r="AO191" s="1564"/>
      <c r="AP191" s="1564"/>
      <c r="AQ191" s="1564"/>
      <c r="AR191" s="1564"/>
      <c r="AS191" s="1564"/>
      <c r="AT191" s="1564"/>
      <c r="AU191" s="1564"/>
      <c r="AV191" s="1564"/>
      <c r="AW191" s="1564"/>
      <c r="AX191" s="1564"/>
      <c r="AY191" s="1564"/>
      <c r="AZ191" s="1564"/>
      <c r="BA191" s="1564"/>
      <c r="BB191" s="1564"/>
      <c r="BC191" s="1564"/>
      <c r="BD191" s="1564"/>
      <c r="BE191" s="1564"/>
      <c r="BF191" s="1564"/>
      <c r="BG191" s="1564"/>
      <c r="BH191" s="1564"/>
      <c r="BI191" s="1564"/>
      <c r="BJ191" s="1564"/>
      <c r="BK191" s="1564"/>
      <c r="BL191" s="1564"/>
      <c r="BM191" s="1564"/>
      <c r="BN191" s="1564"/>
      <c r="BO191" s="1564"/>
      <c r="BP191" s="1564"/>
      <c r="BQ191" s="1564"/>
      <c r="BR191" s="1564"/>
      <c r="BS191" s="1564"/>
      <c r="BT191" s="1564"/>
      <c r="BU191" s="1564"/>
      <c r="BV191" s="1564"/>
      <c r="BW191" s="1564"/>
      <c r="BX191" s="1564"/>
      <c r="BY191" s="1564"/>
      <c r="BZ191" s="1564"/>
      <c r="CA191" s="1564"/>
      <c r="CB191" s="1564"/>
      <c r="CC191" s="1564"/>
      <c r="CD191" s="1564"/>
      <c r="CE191" s="1564"/>
      <c r="CF191" s="1564"/>
      <c r="CG191" s="1564"/>
      <c r="CH191" s="1564"/>
      <c r="CI191" s="1564"/>
      <c r="CJ191" s="1564"/>
      <c r="CK191" s="1564"/>
      <c r="CL191" s="1564"/>
      <c r="CM191" s="1564"/>
      <c r="CN191" s="1564"/>
      <c r="CO191" s="1564"/>
      <c r="CP191" s="1564"/>
      <c r="CQ191" s="1564"/>
      <c r="CR191" s="1564"/>
      <c r="CS191" s="1564"/>
      <c r="CT191" s="1564"/>
      <c r="CU191" s="1564"/>
      <c r="CV191" s="1564"/>
      <c r="CW191" s="1564"/>
      <c r="CX191" s="1564"/>
      <c r="CY191" s="1564"/>
      <c r="CZ191" s="1564"/>
      <c r="DA191" s="1564"/>
      <c r="DB191" s="1564"/>
      <c r="DC191" s="1564"/>
      <c r="DD191" s="1564"/>
      <c r="DE191" s="1564"/>
      <c r="DF191" s="1564"/>
      <c r="DG191" s="1564"/>
      <c r="DH191" s="1564"/>
      <c r="DI191" s="1564"/>
      <c r="DJ191" s="1564"/>
      <c r="DK191" s="1564"/>
      <c r="DL191" s="1564"/>
      <c r="DM191" s="1564"/>
      <c r="DN191" s="1564"/>
      <c r="DO191" s="1564"/>
      <c r="DP191" s="1564"/>
      <c r="DQ191" s="1564"/>
      <c r="DR191" s="1564"/>
      <c r="DS191" s="1564"/>
      <c r="DT191" s="1564"/>
      <c r="DU191" s="1564"/>
      <c r="DV191" s="1564"/>
      <c r="DW191" s="1564"/>
      <c r="DX191" s="1564"/>
      <c r="DY191" s="1564"/>
      <c r="DZ191" s="1564"/>
      <c r="EA191" s="1564"/>
      <c r="EB191" s="1564"/>
      <c r="EC191" s="1564"/>
      <c r="ED191" s="1564"/>
      <c r="EE191" s="1564"/>
      <c r="EF191" s="1564"/>
      <c r="EG191" s="1564"/>
      <c r="EH191" s="1564"/>
      <c r="EI191" s="1564"/>
      <c r="EJ191" s="1564"/>
      <c r="EK191" s="1564"/>
      <c r="EL191" s="1564"/>
      <c r="EM191" s="1564"/>
      <c r="EN191" s="1564"/>
      <c r="EO191" s="1564"/>
      <c r="EP191" s="1564"/>
      <c r="EQ191" s="1564"/>
      <c r="ER191" s="1564"/>
      <c r="ES191" s="1564"/>
      <c r="ET191" s="1564"/>
      <c r="EU191" s="1564"/>
      <c r="EV191" s="1564"/>
      <c r="EW191" s="1564"/>
      <c r="EX191" s="1564"/>
      <c r="EY191" s="1564"/>
      <c r="EZ191" s="1564"/>
      <c r="FA191" s="1564"/>
      <c r="FB191" s="1564"/>
      <c r="FC191" s="1564"/>
      <c r="FD191" s="1564"/>
      <c r="FE191" s="1564"/>
      <c r="FF191" s="1564"/>
      <c r="FG191" s="1564"/>
      <c r="FH191" s="1564"/>
      <c r="FI191" s="1564"/>
      <c r="FJ191" s="1564"/>
      <c r="FK191" s="1564"/>
      <c r="FL191" s="1564"/>
      <c r="FM191" s="1564"/>
      <c r="FN191" s="1564"/>
      <c r="FO191" s="1564"/>
      <c r="FP191" s="1564"/>
      <c r="FQ191" s="1564"/>
      <c r="FR191" s="1564"/>
      <c r="FS191" s="1564"/>
      <c r="FT191" s="1564"/>
      <c r="FU191" s="1564"/>
      <c r="FV191" s="1564"/>
      <c r="FW191" s="1564"/>
      <c r="FX191" s="1564"/>
      <c r="FY191" s="1564"/>
      <c r="FZ191" s="1564"/>
      <c r="GA191" s="1564"/>
      <c r="GB191" s="1564"/>
      <c r="GC191" s="1564"/>
      <c r="GD191" s="1564"/>
      <c r="GE191" s="1564"/>
      <c r="GF191" s="1564"/>
      <c r="GG191" s="1564"/>
      <c r="GH191" s="1564"/>
      <c r="GI191" s="1564"/>
      <c r="GJ191" s="1564"/>
      <c r="GK191" s="1564"/>
      <c r="GL191" s="1564"/>
      <c r="GM191" s="1564"/>
      <c r="GN191" s="1564"/>
      <c r="GO191" s="1564"/>
      <c r="GP191" s="1564"/>
      <c r="GQ191" s="1564"/>
      <c r="GR191" s="1564"/>
      <c r="GS191" s="1564"/>
      <c r="GT191" s="1564"/>
      <c r="GU191" s="1564"/>
      <c r="GV191" s="1564"/>
      <c r="GW191" s="1564"/>
      <c r="GX191" s="1564"/>
      <c r="GY191" s="1564"/>
      <c r="GZ191" s="1564"/>
      <c r="HA191" s="1564"/>
      <c r="HB191" s="1564"/>
      <c r="HC191" s="1564"/>
      <c r="HD191" s="1564"/>
      <c r="HE191" s="1564"/>
      <c r="HF191" s="1564"/>
      <c r="HG191" s="1564"/>
      <c r="HH191" s="1564"/>
      <c r="HI191" s="1564"/>
      <c r="HJ191" s="1564"/>
      <c r="HK191" s="1564"/>
      <c r="HL191" s="1564"/>
      <c r="HM191" s="1564"/>
      <c r="HN191" s="1564"/>
      <c r="HO191" s="1564"/>
      <c r="HP191" s="1564"/>
      <c r="HQ191" s="1564"/>
      <c r="HR191" s="1564"/>
      <c r="HS191" s="1564"/>
      <c r="HT191" s="1564"/>
      <c r="HU191" s="1564"/>
      <c r="HV191" s="1564"/>
      <c r="HW191" s="1564"/>
      <c r="HX191" s="1564"/>
      <c r="HY191" s="1564"/>
      <c r="HZ191" s="1564"/>
      <c r="IA191" s="1564"/>
      <c r="IB191" s="1564"/>
      <c r="IC191" s="1564"/>
      <c r="ID191" s="1564"/>
      <c r="IE191" s="1564"/>
      <c r="IF191" s="1564"/>
      <c r="IG191" s="1564"/>
      <c r="IH191" s="1564"/>
      <c r="II191" s="1564"/>
      <c r="IJ191" s="1564"/>
      <c r="IK191" s="1564"/>
      <c r="IL191" s="1564"/>
      <c r="IM191" s="1564"/>
      <c r="IN191" s="1564"/>
      <c r="IO191" s="1564"/>
      <c r="IP191" s="1564"/>
      <c r="IQ191" s="1564"/>
      <c r="IR191" s="1564"/>
      <c r="IS191" s="1564"/>
      <c r="IT191" s="1564"/>
      <c r="IU191" s="1564"/>
    </row>
    <row r="192" spans="1:255">
      <c r="A192" s="2175">
        <v>43</v>
      </c>
      <c r="B192" s="1546"/>
      <c r="C192" s="1546"/>
      <c r="D192" s="1546"/>
      <c r="E192" s="1900"/>
      <c r="F192" s="1545"/>
      <c r="G192" s="1546"/>
      <c r="H192" s="1546"/>
      <c r="I192" s="1546"/>
      <c r="J192" s="1546"/>
      <c r="K192" s="1873"/>
      <c r="L192" s="1873"/>
      <c r="M192" s="1911">
        <v>43</v>
      </c>
      <c r="N192" s="1545"/>
      <c r="O192" s="1873"/>
      <c r="P192" s="1873"/>
      <c r="Q192" s="1873"/>
      <c r="R192" s="1873">
        <f t="shared" si="2"/>
        <v>0</v>
      </c>
      <c r="S192" s="1911">
        <v>43</v>
      </c>
      <c r="T192" s="1564"/>
      <c r="U192" s="1564"/>
      <c r="V192" s="1564"/>
      <c r="W192" s="1564"/>
      <c r="X192" s="1564"/>
      <c r="Y192" s="1564"/>
      <c r="Z192" s="1564"/>
      <c r="AA192" s="1564"/>
      <c r="AB192" s="1564"/>
      <c r="AC192" s="1564"/>
      <c r="AD192" s="1564"/>
      <c r="AE192" s="1564"/>
      <c r="AF192" s="1564"/>
      <c r="AG192" s="1564"/>
      <c r="AH192" s="1564"/>
      <c r="AI192" s="1564"/>
      <c r="AJ192" s="1564"/>
      <c r="AK192" s="1564"/>
      <c r="AL192" s="1564"/>
      <c r="AM192" s="1564"/>
      <c r="AN192" s="1564"/>
      <c r="AO192" s="1564"/>
      <c r="AP192" s="1564"/>
      <c r="AQ192" s="1564"/>
      <c r="AR192" s="1564"/>
      <c r="AS192" s="1564"/>
      <c r="AT192" s="1564"/>
      <c r="AU192" s="1564"/>
      <c r="AV192" s="1564"/>
      <c r="AW192" s="1564"/>
      <c r="AX192" s="1564"/>
      <c r="AY192" s="1564"/>
      <c r="AZ192" s="1564"/>
      <c r="BA192" s="1564"/>
      <c r="BB192" s="1564"/>
      <c r="BC192" s="1564"/>
      <c r="BD192" s="1564"/>
      <c r="BE192" s="1564"/>
      <c r="BF192" s="1564"/>
      <c r="BG192" s="1564"/>
      <c r="BH192" s="1564"/>
      <c r="BI192" s="1564"/>
      <c r="BJ192" s="1564"/>
      <c r="BK192" s="1564"/>
      <c r="BL192" s="1564"/>
      <c r="BM192" s="1564"/>
      <c r="BN192" s="1564"/>
      <c r="BO192" s="1564"/>
      <c r="BP192" s="1564"/>
      <c r="BQ192" s="1564"/>
      <c r="BR192" s="1564"/>
      <c r="BS192" s="1564"/>
      <c r="BT192" s="1564"/>
      <c r="BU192" s="1564"/>
      <c r="BV192" s="1564"/>
      <c r="BW192" s="1564"/>
      <c r="BX192" s="1564"/>
      <c r="BY192" s="1564"/>
      <c r="BZ192" s="1564"/>
      <c r="CA192" s="1564"/>
      <c r="CB192" s="1564"/>
      <c r="CC192" s="1564"/>
      <c r="CD192" s="1564"/>
      <c r="CE192" s="1564"/>
      <c r="CF192" s="1564"/>
      <c r="CG192" s="1564"/>
      <c r="CH192" s="1564"/>
      <c r="CI192" s="1564"/>
      <c r="CJ192" s="1564"/>
      <c r="CK192" s="1564"/>
      <c r="CL192" s="1564"/>
      <c r="CM192" s="1564"/>
      <c r="CN192" s="1564"/>
      <c r="CO192" s="1564"/>
      <c r="CP192" s="1564"/>
      <c r="CQ192" s="1564"/>
      <c r="CR192" s="1564"/>
      <c r="CS192" s="1564"/>
      <c r="CT192" s="1564"/>
      <c r="CU192" s="1564"/>
      <c r="CV192" s="1564"/>
      <c r="CW192" s="1564"/>
      <c r="CX192" s="1564"/>
      <c r="CY192" s="1564"/>
      <c r="CZ192" s="1564"/>
      <c r="DA192" s="1564"/>
      <c r="DB192" s="1564"/>
      <c r="DC192" s="1564"/>
      <c r="DD192" s="1564"/>
      <c r="DE192" s="1564"/>
      <c r="DF192" s="1564"/>
      <c r="DG192" s="1564"/>
      <c r="DH192" s="1564"/>
      <c r="DI192" s="1564"/>
      <c r="DJ192" s="1564"/>
      <c r="DK192" s="1564"/>
      <c r="DL192" s="1564"/>
      <c r="DM192" s="1564"/>
      <c r="DN192" s="1564"/>
      <c r="DO192" s="1564"/>
      <c r="DP192" s="1564"/>
      <c r="DQ192" s="1564"/>
      <c r="DR192" s="1564"/>
      <c r="DS192" s="1564"/>
      <c r="DT192" s="1564"/>
      <c r="DU192" s="1564"/>
      <c r="DV192" s="1564"/>
      <c r="DW192" s="1564"/>
      <c r="DX192" s="1564"/>
      <c r="DY192" s="1564"/>
      <c r="DZ192" s="1564"/>
      <c r="EA192" s="1564"/>
      <c r="EB192" s="1564"/>
      <c r="EC192" s="1564"/>
      <c r="ED192" s="1564"/>
      <c r="EE192" s="1564"/>
      <c r="EF192" s="1564"/>
      <c r="EG192" s="1564"/>
      <c r="EH192" s="1564"/>
      <c r="EI192" s="1564"/>
      <c r="EJ192" s="1564"/>
      <c r="EK192" s="1564"/>
      <c r="EL192" s="1564"/>
      <c r="EM192" s="1564"/>
      <c r="EN192" s="1564"/>
      <c r="EO192" s="1564"/>
      <c r="EP192" s="1564"/>
      <c r="EQ192" s="1564"/>
      <c r="ER192" s="1564"/>
      <c r="ES192" s="1564"/>
      <c r="ET192" s="1564"/>
      <c r="EU192" s="1564"/>
      <c r="EV192" s="1564"/>
      <c r="EW192" s="1564"/>
      <c r="EX192" s="1564"/>
      <c r="EY192" s="1564"/>
      <c r="EZ192" s="1564"/>
      <c r="FA192" s="1564"/>
      <c r="FB192" s="1564"/>
      <c r="FC192" s="1564"/>
      <c r="FD192" s="1564"/>
      <c r="FE192" s="1564"/>
      <c r="FF192" s="1564"/>
      <c r="FG192" s="1564"/>
      <c r="FH192" s="1564"/>
      <c r="FI192" s="1564"/>
      <c r="FJ192" s="1564"/>
      <c r="FK192" s="1564"/>
      <c r="FL192" s="1564"/>
      <c r="FM192" s="1564"/>
      <c r="FN192" s="1564"/>
      <c r="FO192" s="1564"/>
      <c r="FP192" s="1564"/>
      <c r="FQ192" s="1564"/>
      <c r="FR192" s="1564"/>
      <c r="FS192" s="1564"/>
      <c r="FT192" s="1564"/>
      <c r="FU192" s="1564"/>
      <c r="FV192" s="1564"/>
      <c r="FW192" s="1564"/>
      <c r="FX192" s="1564"/>
      <c r="FY192" s="1564"/>
      <c r="FZ192" s="1564"/>
      <c r="GA192" s="1564"/>
      <c r="GB192" s="1564"/>
      <c r="GC192" s="1564"/>
      <c r="GD192" s="1564"/>
      <c r="GE192" s="1564"/>
      <c r="GF192" s="1564"/>
      <c r="GG192" s="1564"/>
      <c r="GH192" s="1564"/>
      <c r="GI192" s="1564"/>
      <c r="GJ192" s="1564"/>
      <c r="GK192" s="1564"/>
      <c r="GL192" s="1564"/>
      <c r="GM192" s="1564"/>
      <c r="GN192" s="1564"/>
      <c r="GO192" s="1564"/>
      <c r="GP192" s="1564"/>
      <c r="GQ192" s="1564"/>
      <c r="GR192" s="1564"/>
      <c r="GS192" s="1564"/>
      <c r="GT192" s="1564"/>
      <c r="GU192" s="1564"/>
      <c r="GV192" s="1564"/>
      <c r="GW192" s="1564"/>
      <c r="GX192" s="1564"/>
      <c r="GY192" s="1564"/>
      <c r="GZ192" s="1564"/>
      <c r="HA192" s="1564"/>
      <c r="HB192" s="1564"/>
      <c r="HC192" s="1564"/>
      <c r="HD192" s="1564"/>
      <c r="HE192" s="1564"/>
      <c r="HF192" s="1564"/>
      <c r="HG192" s="1564"/>
      <c r="HH192" s="1564"/>
      <c r="HI192" s="1564"/>
      <c r="HJ192" s="1564"/>
      <c r="HK192" s="1564"/>
      <c r="HL192" s="1564"/>
      <c r="HM192" s="1564"/>
      <c r="HN192" s="1564"/>
      <c r="HO192" s="1564"/>
      <c r="HP192" s="1564"/>
      <c r="HQ192" s="1564"/>
      <c r="HR192" s="1564"/>
      <c r="HS192" s="1564"/>
      <c r="HT192" s="1564"/>
      <c r="HU192" s="1564"/>
      <c r="HV192" s="1564"/>
      <c r="HW192" s="1564"/>
      <c r="HX192" s="1564"/>
      <c r="HY192" s="1564"/>
      <c r="HZ192" s="1564"/>
      <c r="IA192" s="1564"/>
      <c r="IB192" s="1564"/>
      <c r="IC192" s="1564"/>
      <c r="ID192" s="1564"/>
      <c r="IE192" s="1564"/>
      <c r="IF192" s="1564"/>
      <c r="IG192" s="1564"/>
      <c r="IH192" s="1564"/>
      <c r="II192" s="1564"/>
      <c r="IJ192" s="1564"/>
      <c r="IK192" s="1564"/>
      <c r="IL192" s="1564"/>
      <c r="IM192" s="1564"/>
      <c r="IN192" s="1564"/>
      <c r="IO192" s="1564"/>
      <c r="IP192" s="1564"/>
      <c r="IQ192" s="1564"/>
      <c r="IR192" s="1564"/>
      <c r="IS192" s="1564"/>
      <c r="IT192" s="1564"/>
      <c r="IU192" s="1564"/>
    </row>
    <row r="193" spans="1:255">
      <c r="A193" s="2175">
        <v>44</v>
      </c>
      <c r="B193" s="1546"/>
      <c r="C193" s="1546"/>
      <c r="D193" s="1546"/>
      <c r="E193" s="1900"/>
      <c r="F193" s="1545"/>
      <c r="G193" s="1546"/>
      <c r="H193" s="1546"/>
      <c r="I193" s="1546"/>
      <c r="J193" s="1546"/>
      <c r="K193" s="1873"/>
      <c r="L193" s="1873"/>
      <c r="M193" s="1911">
        <v>44</v>
      </c>
      <c r="N193" s="1545"/>
      <c r="O193" s="1873"/>
      <c r="P193" s="1873"/>
      <c r="Q193" s="1873"/>
      <c r="R193" s="1873">
        <f t="shared" si="2"/>
        <v>0</v>
      </c>
      <c r="S193" s="1911">
        <v>44</v>
      </c>
      <c r="T193" s="1564"/>
      <c r="U193" s="1564"/>
      <c r="V193" s="1564"/>
      <c r="W193" s="1564"/>
      <c r="X193" s="1564"/>
      <c r="Y193" s="1564"/>
      <c r="Z193" s="1564"/>
      <c r="AA193" s="1564"/>
      <c r="AB193" s="1564"/>
      <c r="AC193" s="1564"/>
      <c r="AD193" s="1564"/>
      <c r="AE193" s="1564"/>
      <c r="AF193" s="1564"/>
      <c r="AG193" s="1564"/>
      <c r="AH193" s="1564"/>
      <c r="AI193" s="1564"/>
      <c r="AJ193" s="1564"/>
      <c r="AK193" s="1564"/>
      <c r="AL193" s="1564"/>
      <c r="AM193" s="1564"/>
      <c r="AN193" s="1564"/>
      <c r="AO193" s="1564"/>
      <c r="AP193" s="1564"/>
      <c r="AQ193" s="1564"/>
      <c r="AR193" s="1564"/>
      <c r="AS193" s="1564"/>
      <c r="AT193" s="1564"/>
      <c r="AU193" s="1564"/>
      <c r="AV193" s="1564"/>
      <c r="AW193" s="1564"/>
      <c r="AX193" s="1564"/>
      <c r="AY193" s="1564"/>
      <c r="AZ193" s="1564"/>
      <c r="BA193" s="1564"/>
      <c r="BB193" s="1564"/>
      <c r="BC193" s="1564"/>
      <c r="BD193" s="1564"/>
      <c r="BE193" s="1564"/>
      <c r="BF193" s="1564"/>
      <c r="BG193" s="1564"/>
      <c r="BH193" s="1564"/>
      <c r="BI193" s="1564"/>
      <c r="BJ193" s="1564"/>
      <c r="BK193" s="1564"/>
      <c r="BL193" s="1564"/>
      <c r="BM193" s="1564"/>
      <c r="BN193" s="1564"/>
      <c r="BO193" s="1564"/>
      <c r="BP193" s="1564"/>
      <c r="BQ193" s="1564"/>
      <c r="BR193" s="1564"/>
      <c r="BS193" s="1564"/>
      <c r="BT193" s="1564"/>
      <c r="BU193" s="1564"/>
      <c r="BV193" s="1564"/>
      <c r="BW193" s="1564"/>
      <c r="BX193" s="1564"/>
      <c r="BY193" s="1564"/>
      <c r="BZ193" s="1564"/>
      <c r="CA193" s="1564"/>
      <c r="CB193" s="1564"/>
      <c r="CC193" s="1564"/>
      <c r="CD193" s="1564"/>
      <c r="CE193" s="1564"/>
      <c r="CF193" s="1564"/>
      <c r="CG193" s="1564"/>
      <c r="CH193" s="1564"/>
      <c r="CI193" s="1564"/>
      <c r="CJ193" s="1564"/>
      <c r="CK193" s="1564"/>
      <c r="CL193" s="1564"/>
      <c r="CM193" s="1564"/>
      <c r="CN193" s="1564"/>
      <c r="CO193" s="1564"/>
      <c r="CP193" s="1564"/>
      <c r="CQ193" s="1564"/>
      <c r="CR193" s="1564"/>
      <c r="CS193" s="1564"/>
      <c r="CT193" s="1564"/>
      <c r="CU193" s="1564"/>
      <c r="CV193" s="1564"/>
      <c r="CW193" s="1564"/>
      <c r="CX193" s="1564"/>
      <c r="CY193" s="1564"/>
      <c r="CZ193" s="1564"/>
      <c r="DA193" s="1564"/>
      <c r="DB193" s="1564"/>
      <c r="DC193" s="1564"/>
      <c r="DD193" s="1564"/>
      <c r="DE193" s="1564"/>
      <c r="DF193" s="1564"/>
      <c r="DG193" s="1564"/>
      <c r="DH193" s="1564"/>
      <c r="DI193" s="1564"/>
      <c r="DJ193" s="1564"/>
      <c r="DK193" s="1564"/>
      <c r="DL193" s="1564"/>
      <c r="DM193" s="1564"/>
      <c r="DN193" s="1564"/>
      <c r="DO193" s="1564"/>
      <c r="DP193" s="1564"/>
      <c r="DQ193" s="1564"/>
      <c r="DR193" s="1564"/>
      <c r="DS193" s="1564"/>
      <c r="DT193" s="1564"/>
      <c r="DU193" s="1564"/>
      <c r="DV193" s="1564"/>
      <c r="DW193" s="1564"/>
      <c r="DX193" s="1564"/>
      <c r="DY193" s="1564"/>
      <c r="DZ193" s="1564"/>
      <c r="EA193" s="1564"/>
      <c r="EB193" s="1564"/>
      <c r="EC193" s="1564"/>
      <c r="ED193" s="1564"/>
      <c r="EE193" s="1564"/>
      <c r="EF193" s="1564"/>
      <c r="EG193" s="1564"/>
      <c r="EH193" s="1564"/>
      <c r="EI193" s="1564"/>
      <c r="EJ193" s="1564"/>
      <c r="EK193" s="1564"/>
      <c r="EL193" s="1564"/>
      <c r="EM193" s="1564"/>
      <c r="EN193" s="1564"/>
      <c r="EO193" s="1564"/>
      <c r="EP193" s="1564"/>
      <c r="EQ193" s="1564"/>
      <c r="ER193" s="1564"/>
      <c r="ES193" s="1564"/>
      <c r="ET193" s="1564"/>
      <c r="EU193" s="1564"/>
      <c r="EV193" s="1564"/>
      <c r="EW193" s="1564"/>
      <c r="EX193" s="1564"/>
      <c r="EY193" s="1564"/>
      <c r="EZ193" s="1564"/>
      <c r="FA193" s="1564"/>
      <c r="FB193" s="1564"/>
      <c r="FC193" s="1564"/>
      <c r="FD193" s="1564"/>
      <c r="FE193" s="1564"/>
      <c r="FF193" s="1564"/>
      <c r="FG193" s="1564"/>
      <c r="FH193" s="1564"/>
      <c r="FI193" s="1564"/>
      <c r="FJ193" s="1564"/>
      <c r="FK193" s="1564"/>
      <c r="FL193" s="1564"/>
      <c r="FM193" s="1564"/>
      <c r="FN193" s="1564"/>
      <c r="FO193" s="1564"/>
      <c r="FP193" s="1564"/>
      <c r="FQ193" s="1564"/>
      <c r="FR193" s="1564"/>
      <c r="FS193" s="1564"/>
      <c r="FT193" s="1564"/>
      <c r="FU193" s="1564"/>
      <c r="FV193" s="1564"/>
      <c r="FW193" s="1564"/>
      <c r="FX193" s="1564"/>
      <c r="FY193" s="1564"/>
      <c r="FZ193" s="1564"/>
      <c r="GA193" s="1564"/>
      <c r="GB193" s="1564"/>
      <c r="GC193" s="1564"/>
      <c r="GD193" s="1564"/>
      <c r="GE193" s="1564"/>
      <c r="GF193" s="1564"/>
      <c r="GG193" s="1564"/>
      <c r="GH193" s="1564"/>
      <c r="GI193" s="1564"/>
      <c r="GJ193" s="1564"/>
      <c r="GK193" s="1564"/>
      <c r="GL193" s="1564"/>
      <c r="GM193" s="1564"/>
      <c r="GN193" s="1564"/>
      <c r="GO193" s="1564"/>
      <c r="GP193" s="1564"/>
      <c r="GQ193" s="1564"/>
      <c r="GR193" s="1564"/>
      <c r="GS193" s="1564"/>
      <c r="GT193" s="1564"/>
      <c r="GU193" s="1564"/>
      <c r="GV193" s="1564"/>
      <c r="GW193" s="1564"/>
      <c r="GX193" s="1564"/>
      <c r="GY193" s="1564"/>
      <c r="GZ193" s="1564"/>
      <c r="HA193" s="1564"/>
      <c r="HB193" s="1564"/>
      <c r="HC193" s="1564"/>
      <c r="HD193" s="1564"/>
      <c r="HE193" s="1564"/>
      <c r="HF193" s="1564"/>
      <c r="HG193" s="1564"/>
      <c r="HH193" s="1564"/>
      <c r="HI193" s="1564"/>
      <c r="HJ193" s="1564"/>
      <c r="HK193" s="1564"/>
      <c r="HL193" s="1564"/>
      <c r="HM193" s="1564"/>
      <c r="HN193" s="1564"/>
      <c r="HO193" s="1564"/>
      <c r="HP193" s="1564"/>
      <c r="HQ193" s="1564"/>
      <c r="HR193" s="1564"/>
      <c r="HS193" s="1564"/>
      <c r="HT193" s="1564"/>
      <c r="HU193" s="1564"/>
      <c r="HV193" s="1564"/>
      <c r="HW193" s="1564"/>
      <c r="HX193" s="1564"/>
      <c r="HY193" s="1564"/>
      <c r="HZ193" s="1564"/>
      <c r="IA193" s="1564"/>
      <c r="IB193" s="1564"/>
      <c r="IC193" s="1564"/>
      <c r="ID193" s="1564"/>
      <c r="IE193" s="1564"/>
      <c r="IF193" s="1564"/>
      <c r="IG193" s="1564"/>
      <c r="IH193" s="1564"/>
      <c r="II193" s="1564"/>
      <c r="IJ193" s="1564"/>
      <c r="IK193" s="1564"/>
      <c r="IL193" s="1564"/>
      <c r="IM193" s="1564"/>
      <c r="IN193" s="1564"/>
      <c r="IO193" s="1564"/>
      <c r="IP193" s="1564"/>
      <c r="IQ193" s="1564"/>
      <c r="IR193" s="1564"/>
      <c r="IS193" s="1564"/>
      <c r="IT193" s="1564"/>
      <c r="IU193" s="1564"/>
    </row>
    <row r="194" spans="1:255">
      <c r="A194" s="2175">
        <v>45</v>
      </c>
      <c r="B194" s="1546"/>
      <c r="C194" s="1546"/>
      <c r="D194" s="1546"/>
      <c r="E194" s="1900"/>
      <c r="F194" s="1545"/>
      <c r="G194" s="1546"/>
      <c r="H194" s="1546"/>
      <c r="I194" s="1546"/>
      <c r="J194" s="1546"/>
      <c r="K194" s="1873"/>
      <c r="L194" s="1873"/>
      <c r="M194" s="1911">
        <v>45</v>
      </c>
      <c r="N194" s="1545"/>
      <c r="O194" s="1873"/>
      <c r="P194" s="1873"/>
      <c r="Q194" s="1873"/>
      <c r="R194" s="1873">
        <f t="shared" si="2"/>
        <v>0</v>
      </c>
      <c r="S194" s="1911">
        <v>45</v>
      </c>
      <c r="T194" s="1564"/>
      <c r="U194" s="1564"/>
      <c r="V194" s="1564"/>
      <c r="W194" s="1564"/>
      <c r="X194" s="1564"/>
      <c r="Y194" s="1564"/>
      <c r="Z194" s="1564"/>
      <c r="AA194" s="1564"/>
      <c r="AB194" s="1564"/>
      <c r="AC194" s="1564"/>
      <c r="AD194" s="1564"/>
      <c r="AE194" s="1564"/>
      <c r="AF194" s="1564"/>
      <c r="AG194" s="1564"/>
      <c r="AH194" s="1564"/>
      <c r="AI194" s="1564"/>
      <c r="AJ194" s="1564"/>
      <c r="AK194" s="1564"/>
      <c r="AL194" s="1564"/>
      <c r="AM194" s="1564"/>
      <c r="AN194" s="1564"/>
      <c r="AO194" s="1564"/>
      <c r="AP194" s="1564"/>
      <c r="AQ194" s="1564"/>
      <c r="AR194" s="1564"/>
      <c r="AS194" s="1564"/>
      <c r="AT194" s="1564"/>
      <c r="AU194" s="1564"/>
      <c r="AV194" s="1564"/>
      <c r="AW194" s="1564"/>
      <c r="AX194" s="1564"/>
      <c r="AY194" s="1564"/>
      <c r="AZ194" s="1564"/>
      <c r="BA194" s="1564"/>
      <c r="BB194" s="1564"/>
      <c r="BC194" s="1564"/>
      <c r="BD194" s="1564"/>
      <c r="BE194" s="1564"/>
      <c r="BF194" s="1564"/>
      <c r="BG194" s="1564"/>
      <c r="BH194" s="1564"/>
      <c r="BI194" s="1564"/>
      <c r="BJ194" s="1564"/>
      <c r="BK194" s="1564"/>
      <c r="BL194" s="1564"/>
      <c r="BM194" s="1564"/>
      <c r="BN194" s="1564"/>
      <c r="BO194" s="1564"/>
      <c r="BP194" s="1564"/>
      <c r="BQ194" s="1564"/>
      <c r="BR194" s="1564"/>
      <c r="BS194" s="1564"/>
      <c r="BT194" s="1564"/>
      <c r="BU194" s="1564"/>
      <c r="BV194" s="1564"/>
      <c r="BW194" s="1564"/>
      <c r="BX194" s="1564"/>
      <c r="BY194" s="1564"/>
      <c r="BZ194" s="1564"/>
      <c r="CA194" s="1564"/>
      <c r="CB194" s="1564"/>
      <c r="CC194" s="1564"/>
      <c r="CD194" s="1564"/>
      <c r="CE194" s="1564"/>
      <c r="CF194" s="1564"/>
      <c r="CG194" s="1564"/>
      <c r="CH194" s="1564"/>
      <c r="CI194" s="1564"/>
      <c r="CJ194" s="1564"/>
      <c r="CK194" s="1564"/>
      <c r="CL194" s="1564"/>
      <c r="CM194" s="1564"/>
      <c r="CN194" s="1564"/>
      <c r="CO194" s="1564"/>
      <c r="CP194" s="1564"/>
      <c r="CQ194" s="1564"/>
      <c r="CR194" s="1564"/>
      <c r="CS194" s="1564"/>
      <c r="CT194" s="1564"/>
      <c r="CU194" s="1564"/>
      <c r="CV194" s="1564"/>
      <c r="CW194" s="1564"/>
      <c r="CX194" s="1564"/>
      <c r="CY194" s="1564"/>
      <c r="CZ194" s="1564"/>
      <c r="DA194" s="1564"/>
      <c r="DB194" s="1564"/>
      <c r="DC194" s="1564"/>
      <c r="DD194" s="1564"/>
      <c r="DE194" s="1564"/>
      <c r="DF194" s="1564"/>
      <c r="DG194" s="1564"/>
      <c r="DH194" s="1564"/>
      <c r="DI194" s="1564"/>
      <c r="DJ194" s="1564"/>
      <c r="DK194" s="1564"/>
      <c r="DL194" s="1564"/>
      <c r="DM194" s="1564"/>
      <c r="DN194" s="1564"/>
      <c r="DO194" s="1564"/>
      <c r="DP194" s="1564"/>
      <c r="DQ194" s="1564"/>
      <c r="DR194" s="1564"/>
      <c r="DS194" s="1564"/>
      <c r="DT194" s="1564"/>
      <c r="DU194" s="1564"/>
      <c r="DV194" s="1564"/>
      <c r="DW194" s="1564"/>
      <c r="DX194" s="1564"/>
      <c r="DY194" s="1564"/>
      <c r="DZ194" s="1564"/>
      <c r="EA194" s="1564"/>
      <c r="EB194" s="1564"/>
      <c r="EC194" s="1564"/>
      <c r="ED194" s="1564"/>
      <c r="EE194" s="1564"/>
      <c r="EF194" s="1564"/>
      <c r="EG194" s="1564"/>
      <c r="EH194" s="1564"/>
      <c r="EI194" s="1564"/>
      <c r="EJ194" s="1564"/>
      <c r="EK194" s="1564"/>
      <c r="EL194" s="1564"/>
      <c r="EM194" s="1564"/>
      <c r="EN194" s="1564"/>
      <c r="EO194" s="1564"/>
      <c r="EP194" s="1564"/>
      <c r="EQ194" s="1564"/>
      <c r="ER194" s="1564"/>
      <c r="ES194" s="1564"/>
      <c r="ET194" s="1564"/>
      <c r="EU194" s="1564"/>
      <c r="EV194" s="1564"/>
      <c r="EW194" s="1564"/>
      <c r="EX194" s="1564"/>
      <c r="EY194" s="1564"/>
      <c r="EZ194" s="1564"/>
      <c r="FA194" s="1564"/>
      <c r="FB194" s="1564"/>
      <c r="FC194" s="1564"/>
      <c r="FD194" s="1564"/>
      <c r="FE194" s="1564"/>
      <c r="FF194" s="1564"/>
      <c r="FG194" s="1564"/>
      <c r="FH194" s="1564"/>
      <c r="FI194" s="1564"/>
      <c r="FJ194" s="1564"/>
      <c r="FK194" s="1564"/>
      <c r="FL194" s="1564"/>
      <c r="FM194" s="1564"/>
      <c r="FN194" s="1564"/>
      <c r="FO194" s="1564"/>
      <c r="FP194" s="1564"/>
      <c r="FQ194" s="1564"/>
      <c r="FR194" s="1564"/>
      <c r="FS194" s="1564"/>
      <c r="FT194" s="1564"/>
      <c r="FU194" s="1564"/>
      <c r="FV194" s="1564"/>
      <c r="FW194" s="1564"/>
      <c r="FX194" s="1564"/>
      <c r="FY194" s="1564"/>
      <c r="FZ194" s="1564"/>
      <c r="GA194" s="1564"/>
      <c r="GB194" s="1564"/>
      <c r="GC194" s="1564"/>
      <c r="GD194" s="1564"/>
      <c r="GE194" s="1564"/>
      <c r="GF194" s="1564"/>
      <c r="GG194" s="1564"/>
      <c r="GH194" s="1564"/>
      <c r="GI194" s="1564"/>
      <c r="GJ194" s="1564"/>
      <c r="GK194" s="1564"/>
      <c r="GL194" s="1564"/>
      <c r="GM194" s="1564"/>
      <c r="GN194" s="1564"/>
      <c r="GO194" s="1564"/>
      <c r="GP194" s="1564"/>
      <c r="GQ194" s="1564"/>
      <c r="GR194" s="1564"/>
      <c r="GS194" s="1564"/>
      <c r="GT194" s="1564"/>
      <c r="GU194" s="1564"/>
      <c r="GV194" s="1564"/>
      <c r="GW194" s="1564"/>
      <c r="GX194" s="1564"/>
      <c r="GY194" s="1564"/>
      <c r="GZ194" s="1564"/>
      <c r="HA194" s="1564"/>
      <c r="HB194" s="1564"/>
      <c r="HC194" s="1564"/>
      <c r="HD194" s="1564"/>
      <c r="HE194" s="1564"/>
      <c r="HF194" s="1564"/>
      <c r="HG194" s="1564"/>
      <c r="HH194" s="1564"/>
      <c r="HI194" s="1564"/>
      <c r="HJ194" s="1564"/>
      <c r="HK194" s="1564"/>
      <c r="HL194" s="1564"/>
      <c r="HM194" s="1564"/>
      <c r="HN194" s="1564"/>
      <c r="HO194" s="1564"/>
      <c r="HP194" s="1564"/>
      <c r="HQ194" s="1564"/>
      <c r="HR194" s="1564"/>
      <c r="HS194" s="1564"/>
      <c r="HT194" s="1564"/>
      <c r="HU194" s="1564"/>
      <c r="HV194" s="1564"/>
      <c r="HW194" s="1564"/>
      <c r="HX194" s="1564"/>
      <c r="HY194" s="1564"/>
      <c r="HZ194" s="1564"/>
      <c r="IA194" s="1564"/>
      <c r="IB194" s="1564"/>
      <c r="IC194" s="1564"/>
      <c r="ID194" s="1564"/>
      <c r="IE194" s="1564"/>
      <c r="IF194" s="1564"/>
      <c r="IG194" s="1564"/>
      <c r="IH194" s="1564"/>
      <c r="II194" s="1564"/>
      <c r="IJ194" s="1564"/>
      <c r="IK194" s="1564"/>
      <c r="IL194" s="1564"/>
      <c r="IM194" s="1564"/>
      <c r="IN194" s="1564"/>
      <c r="IO194" s="1564"/>
      <c r="IP194" s="1564"/>
      <c r="IQ194" s="1564"/>
      <c r="IR194" s="1564"/>
      <c r="IS194" s="1564"/>
      <c r="IT194" s="1564"/>
      <c r="IU194" s="1564"/>
    </row>
    <row r="195" spans="1:255">
      <c r="A195" s="2175">
        <v>46</v>
      </c>
      <c r="B195" s="1546"/>
      <c r="C195" s="1546"/>
      <c r="D195" s="1546"/>
      <c r="E195" s="1900"/>
      <c r="F195" s="1545"/>
      <c r="G195" s="1546"/>
      <c r="H195" s="1546"/>
      <c r="I195" s="1546"/>
      <c r="J195" s="1546"/>
      <c r="K195" s="1873"/>
      <c r="L195" s="1873"/>
      <c r="M195" s="1911">
        <v>46</v>
      </c>
      <c r="N195" s="1545"/>
      <c r="O195" s="1873"/>
      <c r="P195" s="1873"/>
      <c r="Q195" s="1873"/>
      <c r="R195" s="1873">
        <f t="shared" si="2"/>
        <v>0</v>
      </c>
      <c r="S195" s="1911">
        <v>46</v>
      </c>
      <c r="T195" s="1564"/>
      <c r="U195" s="1564"/>
      <c r="V195" s="1564"/>
      <c r="W195" s="1564"/>
      <c r="X195" s="1564"/>
      <c r="Y195" s="1564"/>
      <c r="Z195" s="1564"/>
      <c r="AA195" s="1564"/>
      <c r="AB195" s="1564"/>
      <c r="AC195" s="1564"/>
      <c r="AD195" s="1564"/>
      <c r="AE195" s="1564"/>
      <c r="AF195" s="1564"/>
      <c r="AG195" s="1564"/>
      <c r="AH195" s="1564"/>
      <c r="AI195" s="1564"/>
      <c r="AJ195" s="1564"/>
      <c r="AK195" s="1564"/>
      <c r="AL195" s="1564"/>
      <c r="AM195" s="1564"/>
      <c r="AN195" s="1564"/>
      <c r="AO195" s="1564"/>
      <c r="AP195" s="1564"/>
      <c r="AQ195" s="1564"/>
      <c r="AR195" s="1564"/>
      <c r="AS195" s="1564"/>
      <c r="AT195" s="1564"/>
      <c r="AU195" s="1564"/>
      <c r="AV195" s="1564"/>
      <c r="AW195" s="1564"/>
      <c r="AX195" s="1564"/>
      <c r="AY195" s="1564"/>
      <c r="AZ195" s="1564"/>
      <c r="BA195" s="1564"/>
      <c r="BB195" s="1564"/>
      <c r="BC195" s="1564"/>
      <c r="BD195" s="1564"/>
      <c r="BE195" s="1564"/>
      <c r="BF195" s="1564"/>
      <c r="BG195" s="1564"/>
      <c r="BH195" s="1564"/>
      <c r="BI195" s="1564"/>
      <c r="BJ195" s="1564"/>
      <c r="BK195" s="1564"/>
      <c r="BL195" s="1564"/>
      <c r="BM195" s="1564"/>
      <c r="BN195" s="1564"/>
      <c r="BO195" s="1564"/>
      <c r="BP195" s="1564"/>
      <c r="BQ195" s="1564"/>
      <c r="BR195" s="1564"/>
      <c r="BS195" s="1564"/>
      <c r="BT195" s="1564"/>
      <c r="BU195" s="1564"/>
      <c r="BV195" s="1564"/>
      <c r="BW195" s="1564"/>
      <c r="BX195" s="1564"/>
      <c r="BY195" s="1564"/>
      <c r="BZ195" s="1564"/>
      <c r="CA195" s="1564"/>
      <c r="CB195" s="1564"/>
      <c r="CC195" s="1564"/>
      <c r="CD195" s="1564"/>
      <c r="CE195" s="1564"/>
      <c r="CF195" s="1564"/>
      <c r="CG195" s="1564"/>
      <c r="CH195" s="1564"/>
      <c r="CI195" s="1564"/>
      <c r="CJ195" s="1564"/>
      <c r="CK195" s="1564"/>
      <c r="CL195" s="1564"/>
      <c r="CM195" s="1564"/>
      <c r="CN195" s="1564"/>
      <c r="CO195" s="1564"/>
      <c r="CP195" s="1564"/>
      <c r="CQ195" s="1564"/>
      <c r="CR195" s="1564"/>
      <c r="CS195" s="1564"/>
      <c r="CT195" s="1564"/>
      <c r="CU195" s="1564"/>
      <c r="CV195" s="1564"/>
      <c r="CW195" s="1564"/>
      <c r="CX195" s="1564"/>
      <c r="CY195" s="1564"/>
      <c r="CZ195" s="1564"/>
      <c r="DA195" s="1564"/>
      <c r="DB195" s="1564"/>
      <c r="DC195" s="1564"/>
      <c r="DD195" s="1564"/>
      <c r="DE195" s="1564"/>
      <c r="DF195" s="1564"/>
      <c r="DG195" s="1564"/>
      <c r="DH195" s="1564"/>
      <c r="DI195" s="1564"/>
      <c r="DJ195" s="1564"/>
      <c r="DK195" s="1564"/>
      <c r="DL195" s="1564"/>
      <c r="DM195" s="1564"/>
      <c r="DN195" s="1564"/>
      <c r="DO195" s="1564"/>
      <c r="DP195" s="1564"/>
      <c r="DQ195" s="1564"/>
      <c r="DR195" s="1564"/>
      <c r="DS195" s="1564"/>
      <c r="DT195" s="1564"/>
      <c r="DU195" s="1564"/>
      <c r="DV195" s="1564"/>
      <c r="DW195" s="1564"/>
      <c r="DX195" s="1564"/>
      <c r="DY195" s="1564"/>
      <c r="DZ195" s="1564"/>
      <c r="EA195" s="1564"/>
      <c r="EB195" s="1564"/>
      <c r="EC195" s="1564"/>
      <c r="ED195" s="1564"/>
      <c r="EE195" s="1564"/>
      <c r="EF195" s="1564"/>
      <c r="EG195" s="1564"/>
      <c r="EH195" s="1564"/>
      <c r="EI195" s="1564"/>
      <c r="EJ195" s="1564"/>
      <c r="EK195" s="1564"/>
      <c r="EL195" s="1564"/>
      <c r="EM195" s="1564"/>
      <c r="EN195" s="1564"/>
      <c r="EO195" s="1564"/>
      <c r="EP195" s="1564"/>
      <c r="EQ195" s="1564"/>
      <c r="ER195" s="1564"/>
      <c r="ES195" s="1564"/>
      <c r="ET195" s="1564"/>
      <c r="EU195" s="1564"/>
      <c r="EV195" s="1564"/>
      <c r="EW195" s="1564"/>
      <c r="EX195" s="1564"/>
      <c r="EY195" s="1564"/>
      <c r="EZ195" s="1564"/>
      <c r="FA195" s="1564"/>
      <c r="FB195" s="1564"/>
      <c r="FC195" s="1564"/>
      <c r="FD195" s="1564"/>
      <c r="FE195" s="1564"/>
      <c r="FF195" s="1564"/>
      <c r="FG195" s="1564"/>
      <c r="FH195" s="1564"/>
      <c r="FI195" s="1564"/>
      <c r="FJ195" s="1564"/>
      <c r="FK195" s="1564"/>
      <c r="FL195" s="1564"/>
      <c r="FM195" s="1564"/>
      <c r="FN195" s="1564"/>
      <c r="FO195" s="1564"/>
      <c r="FP195" s="1564"/>
      <c r="FQ195" s="1564"/>
      <c r="FR195" s="1564"/>
      <c r="FS195" s="1564"/>
      <c r="FT195" s="1564"/>
      <c r="FU195" s="1564"/>
      <c r="FV195" s="1564"/>
      <c r="FW195" s="1564"/>
      <c r="FX195" s="1564"/>
      <c r="FY195" s="1564"/>
      <c r="FZ195" s="1564"/>
      <c r="GA195" s="1564"/>
      <c r="GB195" s="1564"/>
      <c r="GC195" s="1564"/>
      <c r="GD195" s="1564"/>
      <c r="GE195" s="1564"/>
      <c r="GF195" s="1564"/>
      <c r="GG195" s="1564"/>
      <c r="GH195" s="1564"/>
      <c r="GI195" s="1564"/>
      <c r="GJ195" s="1564"/>
      <c r="GK195" s="1564"/>
      <c r="GL195" s="1564"/>
      <c r="GM195" s="1564"/>
      <c r="GN195" s="1564"/>
      <c r="GO195" s="1564"/>
      <c r="GP195" s="1564"/>
      <c r="GQ195" s="1564"/>
      <c r="GR195" s="1564"/>
      <c r="GS195" s="1564"/>
      <c r="GT195" s="1564"/>
      <c r="GU195" s="1564"/>
      <c r="GV195" s="1564"/>
      <c r="GW195" s="1564"/>
      <c r="GX195" s="1564"/>
      <c r="GY195" s="1564"/>
      <c r="GZ195" s="1564"/>
      <c r="HA195" s="1564"/>
      <c r="HB195" s="1564"/>
      <c r="HC195" s="1564"/>
      <c r="HD195" s="1564"/>
      <c r="HE195" s="1564"/>
      <c r="HF195" s="1564"/>
      <c r="HG195" s="1564"/>
      <c r="HH195" s="1564"/>
      <c r="HI195" s="1564"/>
      <c r="HJ195" s="1564"/>
      <c r="HK195" s="1564"/>
      <c r="HL195" s="1564"/>
      <c r="HM195" s="1564"/>
      <c r="HN195" s="1564"/>
      <c r="HO195" s="1564"/>
      <c r="HP195" s="1564"/>
      <c r="HQ195" s="1564"/>
      <c r="HR195" s="1564"/>
      <c r="HS195" s="1564"/>
      <c r="HT195" s="1564"/>
      <c r="HU195" s="1564"/>
      <c r="HV195" s="1564"/>
      <c r="HW195" s="1564"/>
      <c r="HX195" s="1564"/>
      <c r="HY195" s="1564"/>
      <c r="HZ195" s="1564"/>
      <c r="IA195" s="1564"/>
      <c r="IB195" s="1564"/>
      <c r="IC195" s="1564"/>
      <c r="ID195" s="1564"/>
      <c r="IE195" s="1564"/>
      <c r="IF195" s="1564"/>
      <c r="IG195" s="1564"/>
      <c r="IH195" s="1564"/>
      <c r="II195" s="1564"/>
      <c r="IJ195" s="1564"/>
      <c r="IK195" s="1564"/>
      <c r="IL195" s="1564"/>
      <c r="IM195" s="1564"/>
      <c r="IN195" s="1564"/>
      <c r="IO195" s="1564"/>
      <c r="IP195" s="1564"/>
      <c r="IQ195" s="1564"/>
      <c r="IR195" s="1564"/>
      <c r="IS195" s="1564"/>
      <c r="IT195" s="1564"/>
      <c r="IU195" s="1564"/>
    </row>
    <row r="196" spans="1:255">
      <c r="A196" s="2175">
        <v>47</v>
      </c>
      <c r="B196" s="1546"/>
      <c r="C196" s="1546"/>
      <c r="D196" s="1546"/>
      <c r="E196" s="1900"/>
      <c r="F196" s="1545"/>
      <c r="G196" s="1546"/>
      <c r="H196" s="1546"/>
      <c r="I196" s="1546"/>
      <c r="J196" s="1546"/>
      <c r="K196" s="1873"/>
      <c r="L196" s="1873"/>
      <c r="M196" s="1911">
        <v>47</v>
      </c>
      <c r="N196" s="1545"/>
      <c r="O196" s="1873"/>
      <c r="P196" s="1873"/>
      <c r="Q196" s="1873"/>
      <c r="R196" s="1873">
        <f t="shared" si="2"/>
        <v>0</v>
      </c>
      <c r="S196" s="1911">
        <v>47</v>
      </c>
      <c r="T196" s="1564"/>
      <c r="U196" s="1564"/>
      <c r="V196" s="1564"/>
      <c r="W196" s="1564"/>
      <c r="X196" s="1564"/>
      <c r="Y196" s="1564"/>
      <c r="Z196" s="1564"/>
      <c r="AA196" s="1564"/>
      <c r="AB196" s="1564"/>
      <c r="AC196" s="1564"/>
      <c r="AD196" s="1564"/>
      <c r="AE196" s="1564"/>
      <c r="AF196" s="1564"/>
      <c r="AG196" s="1564"/>
      <c r="AH196" s="1564"/>
      <c r="AI196" s="1564"/>
      <c r="AJ196" s="1564"/>
      <c r="AK196" s="1564"/>
      <c r="AL196" s="1564"/>
      <c r="AM196" s="1564"/>
      <c r="AN196" s="1564"/>
      <c r="AO196" s="1564"/>
      <c r="AP196" s="1564"/>
      <c r="AQ196" s="1564"/>
      <c r="AR196" s="1564"/>
      <c r="AS196" s="1564"/>
      <c r="AT196" s="1564"/>
      <c r="AU196" s="1564"/>
      <c r="AV196" s="1564"/>
      <c r="AW196" s="1564"/>
      <c r="AX196" s="1564"/>
      <c r="AY196" s="1564"/>
      <c r="AZ196" s="1564"/>
      <c r="BA196" s="1564"/>
      <c r="BB196" s="1564"/>
      <c r="BC196" s="1564"/>
      <c r="BD196" s="1564"/>
      <c r="BE196" s="1564"/>
      <c r="BF196" s="1564"/>
      <c r="BG196" s="1564"/>
      <c r="BH196" s="1564"/>
      <c r="BI196" s="1564"/>
      <c r="BJ196" s="1564"/>
      <c r="BK196" s="1564"/>
      <c r="BL196" s="1564"/>
      <c r="BM196" s="1564"/>
      <c r="BN196" s="1564"/>
      <c r="BO196" s="1564"/>
      <c r="BP196" s="1564"/>
      <c r="BQ196" s="1564"/>
      <c r="BR196" s="1564"/>
      <c r="BS196" s="1564"/>
      <c r="BT196" s="1564"/>
      <c r="BU196" s="1564"/>
      <c r="BV196" s="1564"/>
      <c r="BW196" s="1564"/>
      <c r="BX196" s="1564"/>
      <c r="BY196" s="1564"/>
      <c r="BZ196" s="1564"/>
      <c r="CA196" s="1564"/>
      <c r="CB196" s="1564"/>
      <c r="CC196" s="1564"/>
      <c r="CD196" s="1564"/>
      <c r="CE196" s="1564"/>
      <c r="CF196" s="1564"/>
      <c r="CG196" s="1564"/>
      <c r="CH196" s="1564"/>
      <c r="CI196" s="1564"/>
      <c r="CJ196" s="1564"/>
      <c r="CK196" s="1564"/>
      <c r="CL196" s="1564"/>
      <c r="CM196" s="1564"/>
      <c r="CN196" s="1564"/>
      <c r="CO196" s="1564"/>
      <c r="CP196" s="1564"/>
      <c r="CQ196" s="1564"/>
      <c r="CR196" s="1564"/>
      <c r="CS196" s="1564"/>
      <c r="CT196" s="1564"/>
      <c r="CU196" s="1564"/>
      <c r="CV196" s="1564"/>
      <c r="CW196" s="1564"/>
      <c r="CX196" s="1564"/>
      <c r="CY196" s="1564"/>
      <c r="CZ196" s="1564"/>
      <c r="DA196" s="1564"/>
      <c r="DB196" s="1564"/>
      <c r="DC196" s="1564"/>
      <c r="DD196" s="1564"/>
      <c r="DE196" s="1564"/>
      <c r="DF196" s="1564"/>
      <c r="DG196" s="1564"/>
      <c r="DH196" s="1564"/>
      <c r="DI196" s="1564"/>
      <c r="DJ196" s="1564"/>
      <c r="DK196" s="1564"/>
      <c r="DL196" s="1564"/>
      <c r="DM196" s="1564"/>
      <c r="DN196" s="1564"/>
      <c r="DO196" s="1564"/>
      <c r="DP196" s="1564"/>
      <c r="DQ196" s="1564"/>
      <c r="DR196" s="1564"/>
      <c r="DS196" s="1564"/>
      <c r="DT196" s="1564"/>
      <c r="DU196" s="1564"/>
      <c r="DV196" s="1564"/>
      <c r="DW196" s="1564"/>
      <c r="DX196" s="1564"/>
      <c r="DY196" s="1564"/>
      <c r="DZ196" s="1564"/>
      <c r="EA196" s="1564"/>
      <c r="EB196" s="1564"/>
      <c r="EC196" s="1564"/>
      <c r="ED196" s="1564"/>
      <c r="EE196" s="1564"/>
      <c r="EF196" s="1564"/>
      <c r="EG196" s="1564"/>
      <c r="EH196" s="1564"/>
      <c r="EI196" s="1564"/>
      <c r="EJ196" s="1564"/>
      <c r="EK196" s="1564"/>
      <c r="EL196" s="1564"/>
      <c r="EM196" s="1564"/>
      <c r="EN196" s="1564"/>
      <c r="EO196" s="1564"/>
      <c r="EP196" s="1564"/>
      <c r="EQ196" s="1564"/>
      <c r="ER196" s="1564"/>
      <c r="ES196" s="1564"/>
      <c r="ET196" s="1564"/>
      <c r="EU196" s="1564"/>
      <c r="EV196" s="1564"/>
      <c r="EW196" s="1564"/>
      <c r="EX196" s="1564"/>
      <c r="EY196" s="1564"/>
      <c r="EZ196" s="1564"/>
      <c r="FA196" s="1564"/>
      <c r="FB196" s="1564"/>
      <c r="FC196" s="1564"/>
      <c r="FD196" s="1564"/>
      <c r="FE196" s="1564"/>
      <c r="FF196" s="1564"/>
      <c r="FG196" s="1564"/>
      <c r="FH196" s="1564"/>
      <c r="FI196" s="1564"/>
      <c r="FJ196" s="1564"/>
      <c r="FK196" s="1564"/>
      <c r="FL196" s="1564"/>
      <c r="FM196" s="1564"/>
      <c r="FN196" s="1564"/>
      <c r="FO196" s="1564"/>
      <c r="FP196" s="1564"/>
      <c r="FQ196" s="1564"/>
      <c r="FR196" s="1564"/>
      <c r="FS196" s="1564"/>
      <c r="FT196" s="1564"/>
      <c r="FU196" s="1564"/>
      <c r="FV196" s="1564"/>
      <c r="FW196" s="1564"/>
      <c r="FX196" s="1564"/>
      <c r="FY196" s="1564"/>
      <c r="FZ196" s="1564"/>
      <c r="GA196" s="1564"/>
      <c r="GB196" s="1564"/>
      <c r="GC196" s="1564"/>
      <c r="GD196" s="1564"/>
      <c r="GE196" s="1564"/>
      <c r="GF196" s="1564"/>
      <c r="GG196" s="1564"/>
      <c r="GH196" s="1564"/>
      <c r="GI196" s="1564"/>
      <c r="GJ196" s="1564"/>
      <c r="GK196" s="1564"/>
      <c r="GL196" s="1564"/>
      <c r="GM196" s="1564"/>
      <c r="GN196" s="1564"/>
      <c r="GO196" s="1564"/>
      <c r="GP196" s="1564"/>
      <c r="GQ196" s="1564"/>
      <c r="GR196" s="1564"/>
      <c r="GS196" s="1564"/>
      <c r="GT196" s="1564"/>
      <c r="GU196" s="1564"/>
      <c r="GV196" s="1564"/>
      <c r="GW196" s="1564"/>
      <c r="GX196" s="1564"/>
      <c r="GY196" s="1564"/>
      <c r="GZ196" s="1564"/>
      <c r="HA196" s="1564"/>
      <c r="HB196" s="1564"/>
      <c r="HC196" s="1564"/>
      <c r="HD196" s="1564"/>
      <c r="HE196" s="1564"/>
      <c r="HF196" s="1564"/>
      <c r="HG196" s="1564"/>
      <c r="HH196" s="1564"/>
      <c r="HI196" s="1564"/>
      <c r="HJ196" s="1564"/>
      <c r="HK196" s="1564"/>
      <c r="HL196" s="1564"/>
      <c r="HM196" s="1564"/>
      <c r="HN196" s="1564"/>
      <c r="HO196" s="1564"/>
      <c r="HP196" s="1564"/>
      <c r="HQ196" s="1564"/>
      <c r="HR196" s="1564"/>
      <c r="HS196" s="1564"/>
      <c r="HT196" s="1564"/>
      <c r="HU196" s="1564"/>
      <c r="HV196" s="1564"/>
      <c r="HW196" s="1564"/>
      <c r="HX196" s="1564"/>
      <c r="HY196" s="1564"/>
      <c r="HZ196" s="1564"/>
      <c r="IA196" s="1564"/>
      <c r="IB196" s="1564"/>
      <c r="IC196" s="1564"/>
      <c r="ID196" s="1564"/>
      <c r="IE196" s="1564"/>
      <c r="IF196" s="1564"/>
      <c r="IG196" s="1564"/>
      <c r="IH196" s="1564"/>
      <c r="II196" s="1564"/>
      <c r="IJ196" s="1564"/>
      <c r="IK196" s="1564"/>
      <c r="IL196" s="1564"/>
      <c r="IM196" s="1564"/>
      <c r="IN196" s="1564"/>
      <c r="IO196" s="1564"/>
      <c r="IP196" s="1564"/>
      <c r="IQ196" s="1564"/>
      <c r="IR196" s="1564"/>
      <c r="IS196" s="1564"/>
      <c r="IT196" s="1564"/>
      <c r="IU196" s="1564"/>
    </row>
    <row r="197" spans="1:255">
      <c r="A197" s="2175">
        <v>48</v>
      </c>
      <c r="B197" s="1546"/>
      <c r="C197" s="1546"/>
      <c r="D197" s="1546"/>
      <c r="E197" s="1900"/>
      <c r="F197" s="1545"/>
      <c r="G197" s="1546"/>
      <c r="H197" s="1546"/>
      <c r="I197" s="1546"/>
      <c r="J197" s="1546"/>
      <c r="K197" s="1873"/>
      <c r="L197" s="1873"/>
      <c r="M197" s="1911">
        <v>48</v>
      </c>
      <c r="N197" s="1545"/>
      <c r="O197" s="1873"/>
      <c r="P197" s="1873"/>
      <c r="Q197" s="1873"/>
      <c r="R197" s="1873">
        <f t="shared" si="2"/>
        <v>0</v>
      </c>
      <c r="S197" s="1911">
        <v>48</v>
      </c>
      <c r="T197" s="1564"/>
      <c r="U197" s="1564"/>
      <c r="V197" s="1564"/>
      <c r="W197" s="1564"/>
      <c r="X197" s="1564"/>
      <c r="Y197" s="1564"/>
      <c r="Z197" s="1564"/>
      <c r="AA197" s="1564"/>
      <c r="AB197" s="1564"/>
      <c r="AC197" s="1564"/>
      <c r="AD197" s="1564"/>
      <c r="AE197" s="1564"/>
      <c r="AF197" s="1564"/>
      <c r="AG197" s="1564"/>
      <c r="AH197" s="1564"/>
      <c r="AI197" s="1564"/>
      <c r="AJ197" s="1564"/>
      <c r="AK197" s="1564"/>
      <c r="AL197" s="1564"/>
      <c r="AM197" s="1564"/>
      <c r="AN197" s="1564"/>
      <c r="AO197" s="1564"/>
      <c r="AP197" s="1564"/>
      <c r="AQ197" s="1564"/>
      <c r="AR197" s="1564"/>
      <c r="AS197" s="1564"/>
      <c r="AT197" s="1564"/>
      <c r="AU197" s="1564"/>
      <c r="AV197" s="1564"/>
      <c r="AW197" s="1564"/>
      <c r="AX197" s="1564"/>
      <c r="AY197" s="1564"/>
      <c r="AZ197" s="1564"/>
      <c r="BA197" s="1564"/>
      <c r="BB197" s="1564"/>
      <c r="BC197" s="1564"/>
      <c r="BD197" s="1564"/>
      <c r="BE197" s="1564"/>
      <c r="BF197" s="1564"/>
      <c r="BG197" s="1564"/>
      <c r="BH197" s="1564"/>
      <c r="BI197" s="1564"/>
      <c r="BJ197" s="1564"/>
      <c r="BK197" s="1564"/>
      <c r="BL197" s="1564"/>
      <c r="BM197" s="1564"/>
      <c r="BN197" s="1564"/>
      <c r="BO197" s="1564"/>
      <c r="BP197" s="1564"/>
      <c r="BQ197" s="1564"/>
      <c r="BR197" s="1564"/>
      <c r="BS197" s="1564"/>
      <c r="BT197" s="1564"/>
      <c r="BU197" s="1564"/>
      <c r="BV197" s="1564"/>
      <c r="BW197" s="1564"/>
      <c r="BX197" s="1564"/>
      <c r="BY197" s="1564"/>
      <c r="BZ197" s="1564"/>
      <c r="CA197" s="1564"/>
      <c r="CB197" s="1564"/>
      <c r="CC197" s="1564"/>
      <c r="CD197" s="1564"/>
      <c r="CE197" s="1564"/>
      <c r="CF197" s="1564"/>
      <c r="CG197" s="1564"/>
      <c r="CH197" s="1564"/>
      <c r="CI197" s="1564"/>
      <c r="CJ197" s="1564"/>
      <c r="CK197" s="1564"/>
      <c r="CL197" s="1564"/>
      <c r="CM197" s="1564"/>
      <c r="CN197" s="1564"/>
      <c r="CO197" s="1564"/>
      <c r="CP197" s="1564"/>
      <c r="CQ197" s="1564"/>
      <c r="CR197" s="1564"/>
      <c r="CS197" s="1564"/>
      <c r="CT197" s="1564"/>
      <c r="CU197" s="1564"/>
      <c r="CV197" s="1564"/>
      <c r="CW197" s="1564"/>
      <c r="CX197" s="1564"/>
      <c r="CY197" s="1564"/>
      <c r="CZ197" s="1564"/>
      <c r="DA197" s="1564"/>
      <c r="DB197" s="1564"/>
      <c r="DC197" s="1564"/>
      <c r="DD197" s="1564"/>
      <c r="DE197" s="1564"/>
      <c r="DF197" s="1564"/>
      <c r="DG197" s="1564"/>
      <c r="DH197" s="1564"/>
      <c r="DI197" s="1564"/>
      <c r="DJ197" s="1564"/>
      <c r="DK197" s="1564"/>
      <c r="DL197" s="1564"/>
      <c r="DM197" s="1564"/>
      <c r="DN197" s="1564"/>
      <c r="DO197" s="1564"/>
      <c r="DP197" s="1564"/>
      <c r="DQ197" s="1564"/>
      <c r="DR197" s="1564"/>
      <c r="DS197" s="1564"/>
      <c r="DT197" s="1564"/>
      <c r="DU197" s="1564"/>
      <c r="DV197" s="1564"/>
      <c r="DW197" s="1564"/>
      <c r="DX197" s="1564"/>
      <c r="DY197" s="1564"/>
      <c r="DZ197" s="1564"/>
      <c r="EA197" s="1564"/>
      <c r="EB197" s="1564"/>
      <c r="EC197" s="1564"/>
      <c r="ED197" s="1564"/>
      <c r="EE197" s="1564"/>
      <c r="EF197" s="1564"/>
      <c r="EG197" s="1564"/>
      <c r="EH197" s="1564"/>
      <c r="EI197" s="1564"/>
      <c r="EJ197" s="1564"/>
      <c r="EK197" s="1564"/>
      <c r="EL197" s="1564"/>
      <c r="EM197" s="1564"/>
      <c r="EN197" s="1564"/>
      <c r="EO197" s="1564"/>
      <c r="EP197" s="1564"/>
      <c r="EQ197" s="1564"/>
      <c r="ER197" s="1564"/>
      <c r="ES197" s="1564"/>
      <c r="ET197" s="1564"/>
      <c r="EU197" s="1564"/>
      <c r="EV197" s="1564"/>
      <c r="EW197" s="1564"/>
      <c r="EX197" s="1564"/>
      <c r="EY197" s="1564"/>
      <c r="EZ197" s="1564"/>
      <c r="FA197" s="1564"/>
      <c r="FB197" s="1564"/>
      <c r="FC197" s="1564"/>
      <c r="FD197" s="1564"/>
      <c r="FE197" s="1564"/>
      <c r="FF197" s="1564"/>
      <c r="FG197" s="1564"/>
      <c r="FH197" s="1564"/>
      <c r="FI197" s="1564"/>
      <c r="FJ197" s="1564"/>
      <c r="FK197" s="1564"/>
      <c r="FL197" s="1564"/>
      <c r="FM197" s="1564"/>
      <c r="FN197" s="1564"/>
      <c r="FO197" s="1564"/>
      <c r="FP197" s="1564"/>
      <c r="FQ197" s="1564"/>
      <c r="FR197" s="1564"/>
      <c r="FS197" s="1564"/>
      <c r="FT197" s="1564"/>
      <c r="FU197" s="1564"/>
      <c r="FV197" s="1564"/>
      <c r="FW197" s="1564"/>
      <c r="FX197" s="1564"/>
      <c r="FY197" s="1564"/>
      <c r="FZ197" s="1564"/>
      <c r="GA197" s="1564"/>
      <c r="GB197" s="1564"/>
      <c r="GC197" s="1564"/>
      <c r="GD197" s="1564"/>
      <c r="GE197" s="1564"/>
      <c r="GF197" s="1564"/>
      <c r="GG197" s="1564"/>
      <c r="GH197" s="1564"/>
      <c r="GI197" s="1564"/>
      <c r="GJ197" s="1564"/>
      <c r="GK197" s="1564"/>
      <c r="GL197" s="1564"/>
      <c r="GM197" s="1564"/>
      <c r="GN197" s="1564"/>
      <c r="GO197" s="1564"/>
      <c r="GP197" s="1564"/>
      <c r="GQ197" s="1564"/>
      <c r="GR197" s="1564"/>
      <c r="GS197" s="1564"/>
      <c r="GT197" s="1564"/>
      <c r="GU197" s="1564"/>
      <c r="GV197" s="1564"/>
      <c r="GW197" s="1564"/>
      <c r="GX197" s="1564"/>
      <c r="GY197" s="1564"/>
      <c r="GZ197" s="1564"/>
      <c r="HA197" s="1564"/>
      <c r="HB197" s="1564"/>
      <c r="HC197" s="1564"/>
      <c r="HD197" s="1564"/>
      <c r="HE197" s="1564"/>
      <c r="HF197" s="1564"/>
      <c r="HG197" s="1564"/>
      <c r="HH197" s="1564"/>
      <c r="HI197" s="1564"/>
      <c r="HJ197" s="1564"/>
      <c r="HK197" s="1564"/>
      <c r="HL197" s="1564"/>
      <c r="HM197" s="1564"/>
      <c r="HN197" s="1564"/>
      <c r="HO197" s="1564"/>
      <c r="HP197" s="1564"/>
      <c r="HQ197" s="1564"/>
      <c r="HR197" s="1564"/>
      <c r="HS197" s="1564"/>
      <c r="HT197" s="1564"/>
      <c r="HU197" s="1564"/>
      <c r="HV197" s="1564"/>
      <c r="HW197" s="1564"/>
      <c r="HX197" s="1564"/>
      <c r="HY197" s="1564"/>
      <c r="HZ197" s="1564"/>
      <c r="IA197" s="1564"/>
      <c r="IB197" s="1564"/>
      <c r="IC197" s="1564"/>
      <c r="ID197" s="1564"/>
      <c r="IE197" s="1564"/>
      <c r="IF197" s="1564"/>
      <c r="IG197" s="1564"/>
      <c r="IH197" s="1564"/>
      <c r="II197" s="1564"/>
      <c r="IJ197" s="1564"/>
      <c r="IK197" s="1564"/>
      <c r="IL197" s="1564"/>
      <c r="IM197" s="1564"/>
      <c r="IN197" s="1564"/>
      <c r="IO197" s="1564"/>
      <c r="IP197" s="1564"/>
      <c r="IQ197" s="1564"/>
      <c r="IR197" s="1564"/>
      <c r="IS197" s="1564"/>
      <c r="IT197" s="1564"/>
      <c r="IU197" s="1564"/>
    </row>
    <row r="198" spans="1:255">
      <c r="A198" s="2175">
        <v>49</v>
      </c>
      <c r="B198" s="1546"/>
      <c r="C198" s="1546"/>
      <c r="D198" s="1546"/>
      <c r="E198" s="1900"/>
      <c r="F198" s="1545"/>
      <c r="G198" s="1546"/>
      <c r="H198" s="1546"/>
      <c r="I198" s="1546"/>
      <c r="J198" s="1546"/>
      <c r="K198" s="1873"/>
      <c r="L198" s="1873"/>
      <c r="M198" s="1911">
        <v>49</v>
      </c>
      <c r="N198" s="1545"/>
      <c r="O198" s="1873"/>
      <c r="P198" s="1873"/>
      <c r="Q198" s="1873"/>
      <c r="R198" s="1873">
        <f t="shared" si="2"/>
        <v>0</v>
      </c>
      <c r="S198" s="1911">
        <v>49</v>
      </c>
      <c r="T198" s="1564"/>
      <c r="U198" s="1564"/>
      <c r="V198" s="1564"/>
      <c r="W198" s="1564"/>
      <c r="X198" s="1564"/>
      <c r="Y198" s="1564"/>
      <c r="Z198" s="1564"/>
      <c r="AA198" s="1564"/>
      <c r="AB198" s="1564"/>
      <c r="AC198" s="1564"/>
      <c r="AD198" s="1564"/>
      <c r="AE198" s="1564"/>
      <c r="AF198" s="1564"/>
      <c r="AG198" s="1564"/>
      <c r="AH198" s="1564"/>
      <c r="AI198" s="1564"/>
      <c r="AJ198" s="1564"/>
      <c r="AK198" s="1564"/>
      <c r="AL198" s="1564"/>
      <c r="AM198" s="1564"/>
      <c r="AN198" s="1564"/>
      <c r="AO198" s="1564"/>
      <c r="AP198" s="1564"/>
      <c r="AQ198" s="1564"/>
      <c r="AR198" s="1564"/>
      <c r="AS198" s="1564"/>
      <c r="AT198" s="1564"/>
      <c r="AU198" s="1564"/>
      <c r="AV198" s="1564"/>
      <c r="AW198" s="1564"/>
      <c r="AX198" s="1564"/>
      <c r="AY198" s="1564"/>
      <c r="AZ198" s="1564"/>
      <c r="BA198" s="1564"/>
      <c r="BB198" s="1564"/>
      <c r="BC198" s="1564"/>
      <c r="BD198" s="1564"/>
      <c r="BE198" s="1564"/>
      <c r="BF198" s="1564"/>
      <c r="BG198" s="1564"/>
      <c r="BH198" s="1564"/>
      <c r="BI198" s="1564"/>
      <c r="BJ198" s="1564"/>
      <c r="BK198" s="1564"/>
      <c r="BL198" s="1564"/>
      <c r="BM198" s="1564"/>
      <c r="BN198" s="1564"/>
      <c r="BO198" s="1564"/>
      <c r="BP198" s="1564"/>
      <c r="BQ198" s="1564"/>
      <c r="BR198" s="1564"/>
      <c r="BS198" s="1564"/>
      <c r="BT198" s="1564"/>
      <c r="BU198" s="1564"/>
      <c r="BV198" s="1564"/>
      <c r="BW198" s="1564"/>
      <c r="BX198" s="1564"/>
      <c r="BY198" s="1564"/>
      <c r="BZ198" s="1564"/>
      <c r="CA198" s="1564"/>
      <c r="CB198" s="1564"/>
      <c r="CC198" s="1564"/>
      <c r="CD198" s="1564"/>
      <c r="CE198" s="1564"/>
      <c r="CF198" s="1564"/>
      <c r="CG198" s="1564"/>
      <c r="CH198" s="1564"/>
      <c r="CI198" s="1564"/>
      <c r="CJ198" s="1564"/>
      <c r="CK198" s="1564"/>
      <c r="CL198" s="1564"/>
      <c r="CM198" s="1564"/>
      <c r="CN198" s="1564"/>
      <c r="CO198" s="1564"/>
      <c r="CP198" s="1564"/>
      <c r="CQ198" s="1564"/>
      <c r="CR198" s="1564"/>
      <c r="CS198" s="1564"/>
      <c r="CT198" s="1564"/>
      <c r="CU198" s="1564"/>
      <c r="CV198" s="1564"/>
      <c r="CW198" s="1564"/>
      <c r="CX198" s="1564"/>
      <c r="CY198" s="1564"/>
      <c r="CZ198" s="1564"/>
      <c r="DA198" s="1564"/>
      <c r="DB198" s="1564"/>
      <c r="DC198" s="1564"/>
      <c r="DD198" s="1564"/>
      <c r="DE198" s="1564"/>
      <c r="DF198" s="1564"/>
      <c r="DG198" s="1564"/>
      <c r="DH198" s="1564"/>
      <c r="DI198" s="1564"/>
      <c r="DJ198" s="1564"/>
      <c r="DK198" s="1564"/>
      <c r="DL198" s="1564"/>
      <c r="DM198" s="1564"/>
      <c r="DN198" s="1564"/>
      <c r="DO198" s="1564"/>
      <c r="DP198" s="1564"/>
      <c r="DQ198" s="1564"/>
      <c r="DR198" s="1564"/>
      <c r="DS198" s="1564"/>
      <c r="DT198" s="1564"/>
      <c r="DU198" s="1564"/>
      <c r="DV198" s="1564"/>
      <c r="DW198" s="1564"/>
      <c r="DX198" s="1564"/>
      <c r="DY198" s="1564"/>
      <c r="DZ198" s="1564"/>
      <c r="EA198" s="1564"/>
      <c r="EB198" s="1564"/>
      <c r="EC198" s="1564"/>
      <c r="ED198" s="1564"/>
      <c r="EE198" s="1564"/>
      <c r="EF198" s="1564"/>
      <c r="EG198" s="1564"/>
      <c r="EH198" s="1564"/>
      <c r="EI198" s="1564"/>
      <c r="EJ198" s="1564"/>
      <c r="EK198" s="1564"/>
      <c r="EL198" s="1564"/>
      <c r="EM198" s="1564"/>
      <c r="EN198" s="1564"/>
      <c r="EO198" s="1564"/>
      <c r="EP198" s="1564"/>
      <c r="EQ198" s="1564"/>
      <c r="ER198" s="1564"/>
      <c r="ES198" s="1564"/>
      <c r="ET198" s="1564"/>
      <c r="EU198" s="1564"/>
      <c r="EV198" s="1564"/>
      <c r="EW198" s="1564"/>
      <c r="EX198" s="1564"/>
      <c r="EY198" s="1564"/>
      <c r="EZ198" s="1564"/>
      <c r="FA198" s="1564"/>
      <c r="FB198" s="1564"/>
      <c r="FC198" s="1564"/>
      <c r="FD198" s="1564"/>
      <c r="FE198" s="1564"/>
      <c r="FF198" s="1564"/>
      <c r="FG198" s="1564"/>
      <c r="FH198" s="1564"/>
      <c r="FI198" s="1564"/>
      <c r="FJ198" s="1564"/>
      <c r="FK198" s="1564"/>
      <c r="FL198" s="1564"/>
      <c r="FM198" s="1564"/>
      <c r="FN198" s="1564"/>
      <c r="FO198" s="1564"/>
      <c r="FP198" s="1564"/>
      <c r="FQ198" s="1564"/>
      <c r="FR198" s="1564"/>
      <c r="FS198" s="1564"/>
      <c r="FT198" s="1564"/>
      <c r="FU198" s="1564"/>
      <c r="FV198" s="1564"/>
      <c r="FW198" s="1564"/>
      <c r="FX198" s="1564"/>
      <c r="FY198" s="1564"/>
      <c r="FZ198" s="1564"/>
      <c r="GA198" s="1564"/>
      <c r="GB198" s="1564"/>
      <c r="GC198" s="1564"/>
      <c r="GD198" s="1564"/>
      <c r="GE198" s="1564"/>
      <c r="GF198" s="1564"/>
      <c r="GG198" s="1564"/>
      <c r="GH198" s="1564"/>
      <c r="GI198" s="1564"/>
      <c r="GJ198" s="1564"/>
      <c r="GK198" s="1564"/>
      <c r="GL198" s="1564"/>
      <c r="GM198" s="1564"/>
      <c r="GN198" s="1564"/>
      <c r="GO198" s="1564"/>
      <c r="GP198" s="1564"/>
      <c r="GQ198" s="1564"/>
      <c r="GR198" s="1564"/>
      <c r="GS198" s="1564"/>
      <c r="GT198" s="1564"/>
      <c r="GU198" s="1564"/>
      <c r="GV198" s="1564"/>
      <c r="GW198" s="1564"/>
      <c r="GX198" s="1564"/>
      <c r="GY198" s="1564"/>
      <c r="GZ198" s="1564"/>
      <c r="HA198" s="1564"/>
      <c r="HB198" s="1564"/>
      <c r="HC198" s="1564"/>
      <c r="HD198" s="1564"/>
      <c r="HE198" s="1564"/>
      <c r="HF198" s="1564"/>
      <c r="HG198" s="1564"/>
      <c r="HH198" s="1564"/>
      <c r="HI198" s="1564"/>
      <c r="HJ198" s="1564"/>
      <c r="HK198" s="1564"/>
      <c r="HL198" s="1564"/>
      <c r="HM198" s="1564"/>
      <c r="HN198" s="1564"/>
      <c r="HO198" s="1564"/>
      <c r="HP198" s="1564"/>
      <c r="HQ198" s="1564"/>
      <c r="HR198" s="1564"/>
      <c r="HS198" s="1564"/>
      <c r="HT198" s="1564"/>
      <c r="HU198" s="1564"/>
      <c r="HV198" s="1564"/>
      <c r="HW198" s="1564"/>
      <c r="HX198" s="1564"/>
      <c r="HY198" s="1564"/>
      <c r="HZ198" s="1564"/>
      <c r="IA198" s="1564"/>
      <c r="IB198" s="1564"/>
      <c r="IC198" s="1564"/>
      <c r="ID198" s="1564"/>
      <c r="IE198" s="1564"/>
      <c r="IF198" s="1564"/>
      <c r="IG198" s="1564"/>
      <c r="IH198" s="1564"/>
      <c r="II198" s="1564"/>
      <c r="IJ198" s="1564"/>
      <c r="IK198" s="1564"/>
      <c r="IL198" s="1564"/>
      <c r="IM198" s="1564"/>
      <c r="IN198" s="1564"/>
      <c r="IO198" s="1564"/>
      <c r="IP198" s="1564"/>
      <c r="IQ198" s="1564"/>
      <c r="IR198" s="1564"/>
      <c r="IS198" s="1564"/>
      <c r="IT198" s="1564"/>
      <c r="IU198" s="1564"/>
    </row>
    <row r="199" spans="1:255">
      <c r="A199" s="2175">
        <v>50</v>
      </c>
      <c r="B199" s="1546"/>
      <c r="C199" s="1546"/>
      <c r="D199" s="1546"/>
      <c r="E199" s="1900"/>
      <c r="F199" s="1545"/>
      <c r="G199" s="1546"/>
      <c r="H199" s="1546"/>
      <c r="I199" s="1546"/>
      <c r="J199" s="1546"/>
      <c r="K199" s="1873"/>
      <c r="L199" s="1873"/>
      <c r="M199" s="1911">
        <v>50</v>
      </c>
      <c r="N199" s="1545"/>
      <c r="O199" s="1873"/>
      <c r="P199" s="1873"/>
      <c r="Q199" s="1873"/>
      <c r="R199" s="1873">
        <f t="shared" si="2"/>
        <v>0</v>
      </c>
      <c r="S199" s="1911">
        <v>50</v>
      </c>
    </row>
    <row r="200" spans="1:255">
      <c r="A200" s="2175">
        <v>51</v>
      </c>
      <c r="B200" s="1546"/>
      <c r="C200" s="1546"/>
      <c r="D200" s="1546"/>
      <c r="E200" s="1900"/>
      <c r="F200" s="1545"/>
      <c r="G200" s="1546"/>
      <c r="H200" s="1546"/>
      <c r="I200" s="1546"/>
      <c r="J200" s="1546"/>
      <c r="K200" s="1873"/>
      <c r="L200" s="1873"/>
      <c r="M200" s="1911">
        <v>51</v>
      </c>
      <c r="N200" s="1545"/>
      <c r="O200" s="1873"/>
      <c r="P200" s="1873"/>
      <c r="Q200" s="1873"/>
      <c r="R200" s="1873">
        <f t="shared" si="2"/>
        <v>0</v>
      </c>
      <c r="S200" s="1911">
        <v>51</v>
      </c>
    </row>
    <row r="201" spans="1:255">
      <c r="A201" s="2175">
        <v>52</v>
      </c>
      <c r="B201" s="1546"/>
      <c r="C201" s="1546"/>
      <c r="D201" s="1546"/>
      <c r="E201" s="1900"/>
      <c r="F201" s="1545"/>
      <c r="G201" s="1546"/>
      <c r="H201" s="1546"/>
      <c r="I201" s="1546"/>
      <c r="J201" s="1546"/>
      <c r="K201" s="1873"/>
      <c r="L201" s="1873"/>
      <c r="M201" s="1911">
        <v>52</v>
      </c>
      <c r="N201" s="1545"/>
      <c r="O201" s="1873"/>
      <c r="P201" s="1873"/>
      <c r="Q201" s="1873"/>
      <c r="R201" s="1873">
        <f t="shared" si="2"/>
        <v>0</v>
      </c>
      <c r="S201" s="1911">
        <v>52</v>
      </c>
    </row>
    <row r="202" spans="1:255">
      <c r="A202" s="2175">
        <v>53</v>
      </c>
      <c r="B202" s="1546"/>
      <c r="C202" s="1546"/>
      <c r="D202" s="1546"/>
      <c r="E202" s="1900"/>
      <c r="F202" s="1545"/>
      <c r="G202" s="1546"/>
      <c r="H202" s="1546"/>
      <c r="I202" s="1546"/>
      <c r="J202" s="1546"/>
      <c r="K202" s="1873"/>
      <c r="L202" s="1873"/>
      <c r="M202" s="1911">
        <v>53</v>
      </c>
      <c r="N202" s="1545"/>
      <c r="O202" s="1873"/>
      <c r="P202" s="1873"/>
      <c r="Q202" s="1873"/>
      <c r="R202" s="1873">
        <f t="shared" si="2"/>
        <v>0</v>
      </c>
      <c r="S202" s="1911">
        <v>53</v>
      </c>
    </row>
    <row r="203" spans="1:255">
      <c r="A203" s="2175">
        <v>54</v>
      </c>
      <c r="B203" s="1546"/>
      <c r="C203" s="1546"/>
      <c r="D203" s="1546"/>
      <c r="E203" s="1900"/>
      <c r="F203" s="1545"/>
      <c r="G203" s="1546"/>
      <c r="H203" s="1546"/>
      <c r="I203" s="1546"/>
      <c r="J203" s="1546"/>
      <c r="K203" s="1873"/>
      <c r="L203" s="1873"/>
      <c r="M203" s="1911">
        <v>54</v>
      </c>
      <c r="N203" s="1545"/>
      <c r="O203" s="1873"/>
      <c r="P203" s="1873"/>
      <c r="Q203" s="1873"/>
      <c r="R203" s="1873">
        <f t="shared" si="2"/>
        <v>0</v>
      </c>
      <c r="S203" s="1911">
        <v>54</v>
      </c>
    </row>
    <row r="204" spans="1:255">
      <c r="A204" s="2175">
        <v>55</v>
      </c>
      <c r="B204" s="1546"/>
      <c r="C204" s="1546"/>
      <c r="D204" s="1546"/>
      <c r="E204" s="1900"/>
      <c r="F204" s="1545"/>
      <c r="G204" s="1546"/>
      <c r="H204" s="1546"/>
      <c r="I204" s="1546"/>
      <c r="J204" s="1546"/>
      <c r="K204" s="1873"/>
      <c r="L204" s="1873"/>
      <c r="M204" s="1911">
        <v>55</v>
      </c>
      <c r="N204" s="1545"/>
      <c r="O204" s="1873"/>
      <c r="P204" s="1873"/>
      <c r="Q204" s="1873"/>
      <c r="R204" s="1873">
        <f t="shared" si="2"/>
        <v>0</v>
      </c>
      <c r="S204" s="1911">
        <v>55</v>
      </c>
    </row>
    <row r="205" spans="1:255">
      <c r="A205" s="2175">
        <v>56</v>
      </c>
      <c r="B205" s="1546"/>
      <c r="C205" s="1546"/>
      <c r="D205" s="1546"/>
      <c r="E205" s="1900"/>
      <c r="F205" s="1545"/>
      <c r="G205" s="1546"/>
      <c r="H205" s="1546"/>
      <c r="I205" s="1546"/>
      <c r="J205" s="1546"/>
      <c r="K205" s="1873"/>
      <c r="L205" s="1873"/>
      <c r="M205" s="1911">
        <v>56</v>
      </c>
      <c r="N205" s="1545"/>
      <c r="O205" s="1873"/>
      <c r="P205" s="1873"/>
      <c r="Q205" s="1873"/>
      <c r="R205" s="1873">
        <f t="shared" si="2"/>
        <v>0</v>
      </c>
      <c r="S205" s="1911">
        <v>56</v>
      </c>
    </row>
    <row r="206" spans="1:255">
      <c r="A206" s="2175">
        <v>57</v>
      </c>
      <c r="B206" s="1546"/>
      <c r="C206" s="1546"/>
      <c r="D206" s="1546"/>
      <c r="E206" s="1900"/>
      <c r="F206" s="1545"/>
      <c r="G206" s="1546"/>
      <c r="H206" s="1546"/>
      <c r="I206" s="1546"/>
      <c r="J206" s="1546"/>
      <c r="K206" s="1873"/>
      <c r="L206" s="1873"/>
      <c r="M206" s="1911">
        <v>57</v>
      </c>
      <c r="N206" s="1545"/>
      <c r="O206" s="1873"/>
      <c r="P206" s="1873"/>
      <c r="Q206" s="1873"/>
      <c r="R206" s="1873">
        <f t="shared" si="2"/>
        <v>0</v>
      </c>
      <c r="S206" s="1911">
        <v>57</v>
      </c>
    </row>
    <row r="207" spans="1:255">
      <c r="A207" s="2175">
        <v>58</v>
      </c>
      <c r="B207" s="1546"/>
      <c r="C207" s="1546"/>
      <c r="D207" s="1546"/>
      <c r="E207" s="1900"/>
      <c r="F207" s="1545"/>
      <c r="G207" s="1546"/>
      <c r="H207" s="1546"/>
      <c r="I207" s="1546"/>
      <c r="J207" s="1546"/>
      <c r="K207" s="1873"/>
      <c r="L207" s="1873"/>
      <c r="M207" s="1911">
        <v>58</v>
      </c>
      <c r="N207" s="1545"/>
      <c r="O207" s="1873"/>
      <c r="P207" s="1873"/>
      <c r="Q207" s="1873"/>
      <c r="R207" s="1873">
        <f t="shared" si="2"/>
        <v>0</v>
      </c>
      <c r="S207" s="1911">
        <v>58</v>
      </c>
    </row>
    <row r="208" spans="1:255">
      <c r="A208" s="2175">
        <v>59</v>
      </c>
      <c r="B208" s="1546"/>
      <c r="C208" s="1546"/>
      <c r="D208" s="1546"/>
      <c r="E208" s="1900"/>
      <c r="F208" s="1545"/>
      <c r="G208" s="1546"/>
      <c r="H208" s="1546"/>
      <c r="I208" s="1546"/>
      <c r="J208" s="1546"/>
      <c r="K208" s="1873"/>
      <c r="L208" s="1873"/>
      <c r="M208" s="1911">
        <v>59</v>
      </c>
      <c r="N208" s="1545"/>
      <c r="O208" s="1873"/>
      <c r="P208" s="1873"/>
      <c r="Q208" s="1873"/>
      <c r="R208" s="1873">
        <f t="shared" si="2"/>
        <v>0</v>
      </c>
      <c r="S208" s="1911">
        <v>59</v>
      </c>
    </row>
    <row r="209" spans="1:19">
      <c r="A209" s="2175">
        <v>60</v>
      </c>
      <c r="B209" s="1546"/>
      <c r="C209" s="1546"/>
      <c r="D209" s="1546"/>
      <c r="E209" s="1900"/>
      <c r="F209" s="1545"/>
      <c r="G209" s="1546"/>
      <c r="H209" s="1546"/>
      <c r="I209" s="1546"/>
      <c r="J209" s="1546"/>
      <c r="K209" s="1873"/>
      <c r="L209" s="1873"/>
      <c r="M209" s="1911">
        <v>60</v>
      </c>
      <c r="N209" s="1545"/>
      <c r="O209" s="1873"/>
      <c r="P209" s="1873"/>
      <c r="Q209" s="1873"/>
      <c r="R209" s="1873">
        <f t="shared" si="2"/>
        <v>0</v>
      </c>
      <c r="S209" s="1911">
        <v>60</v>
      </c>
    </row>
    <row r="210" spans="1:19">
      <c r="A210" s="2175">
        <v>61</v>
      </c>
      <c r="B210" s="1546"/>
      <c r="C210" s="1546"/>
      <c r="D210" s="1546"/>
      <c r="E210" s="1900"/>
      <c r="F210" s="1545"/>
      <c r="G210" s="1546"/>
      <c r="H210" s="1546"/>
      <c r="I210" s="1546"/>
      <c r="J210" s="1546"/>
      <c r="K210" s="1873"/>
      <c r="L210" s="1873"/>
      <c r="M210" s="1911">
        <v>61</v>
      </c>
      <c r="N210" s="1545"/>
      <c r="O210" s="1873"/>
      <c r="P210" s="1873"/>
      <c r="Q210" s="1873"/>
      <c r="R210" s="1873">
        <f t="shared" si="2"/>
        <v>0</v>
      </c>
      <c r="S210" s="1911">
        <v>61</v>
      </c>
    </row>
    <row r="211" spans="1:19">
      <c r="A211" s="2175">
        <v>62</v>
      </c>
      <c r="B211" s="1546"/>
      <c r="C211" s="1546"/>
      <c r="D211" s="1546"/>
      <c r="E211" s="1900"/>
      <c r="F211" s="1545"/>
      <c r="G211" s="1546"/>
      <c r="H211" s="1546"/>
      <c r="I211" s="1546"/>
      <c r="J211" s="1546"/>
      <c r="K211" s="1873"/>
      <c r="L211" s="1873"/>
      <c r="M211" s="1911">
        <v>62</v>
      </c>
      <c r="N211" s="1545"/>
      <c r="O211" s="1873"/>
      <c r="P211" s="1873"/>
      <c r="Q211" s="1873"/>
      <c r="R211" s="1873">
        <f t="shared" si="2"/>
        <v>0</v>
      </c>
      <c r="S211" s="1911">
        <v>62</v>
      </c>
    </row>
    <row r="212" spans="1:19">
      <c r="A212" s="2175">
        <v>63</v>
      </c>
      <c r="B212" s="1546"/>
      <c r="C212" s="1546"/>
      <c r="D212" s="1546"/>
      <c r="E212" s="1900"/>
      <c r="F212" s="1545"/>
      <c r="G212" s="1546"/>
      <c r="H212" s="1546"/>
      <c r="I212" s="1546"/>
      <c r="J212" s="1546"/>
      <c r="K212" s="1873"/>
      <c r="L212" s="1873"/>
      <c r="M212" s="1911">
        <v>63</v>
      </c>
      <c r="N212" s="1545"/>
      <c r="O212" s="1873"/>
      <c r="P212" s="1873"/>
      <c r="Q212" s="1873"/>
      <c r="R212" s="1873">
        <f t="shared" si="2"/>
        <v>0</v>
      </c>
      <c r="S212" s="1911">
        <v>63</v>
      </c>
    </row>
    <row r="213" spans="1:19">
      <c r="A213" s="2175">
        <v>64</v>
      </c>
      <c r="B213" s="1546"/>
      <c r="C213" s="1546"/>
      <c r="D213" s="1546"/>
      <c r="E213" s="1900"/>
      <c r="F213" s="1545"/>
      <c r="G213" s="1546"/>
      <c r="H213" s="1546"/>
      <c r="I213" s="1546"/>
      <c r="J213" s="1546"/>
      <c r="K213" s="1873"/>
      <c r="L213" s="1873"/>
      <c r="M213" s="1911">
        <v>64</v>
      </c>
      <c r="N213" s="1545"/>
      <c r="O213" s="1873"/>
      <c r="P213" s="1873"/>
      <c r="Q213" s="1873"/>
      <c r="R213" s="1873">
        <f t="shared" si="2"/>
        <v>0</v>
      </c>
      <c r="S213" s="1911">
        <v>64</v>
      </c>
    </row>
    <row r="214" spans="1:19" ht="15.75" thickBot="1">
      <c r="A214" s="2171">
        <v>65</v>
      </c>
      <c r="B214" s="2278" t="s">
        <v>2338</v>
      </c>
      <c r="C214" s="2293"/>
      <c r="D214" s="2293"/>
      <c r="E214" s="2349"/>
      <c r="F214" s="2350"/>
      <c r="G214" s="2293"/>
      <c r="H214" s="2293"/>
      <c r="I214" s="2293"/>
      <c r="J214" s="1574">
        <f>SUM(J150:J213)</f>
        <v>0</v>
      </c>
      <c r="K214" s="2281">
        <f>SUM(K150:K213)</f>
        <v>0</v>
      </c>
      <c r="L214" s="2281">
        <f>SUM(L150:L213)</f>
        <v>0</v>
      </c>
      <c r="M214" s="2283">
        <v>65</v>
      </c>
      <c r="N214" s="1778"/>
      <c r="O214" s="2282">
        <f>SUM(O150:O213)</f>
        <v>0</v>
      </c>
      <c r="P214" s="2282">
        <f>SUM(P150:P213)</f>
        <v>0</v>
      </c>
      <c r="Q214" s="2282">
        <f>SUM(Q150:Q213)</f>
        <v>0</v>
      </c>
      <c r="R214" s="2282">
        <f>SUM(R150:R213)</f>
        <v>0</v>
      </c>
      <c r="S214" s="2283">
        <v>65</v>
      </c>
    </row>
    <row r="215" spans="1:19">
      <c r="A215" s="1833"/>
      <c r="B215" s="1833"/>
      <c r="C215" s="1586"/>
      <c r="D215" s="1586"/>
      <c r="E215" s="1586"/>
      <c r="F215" s="1586"/>
      <c r="G215" s="1586"/>
      <c r="H215" s="1586"/>
      <c r="I215" s="1586"/>
      <c r="J215" s="1812"/>
      <c r="K215" s="1890"/>
      <c r="L215" s="1890"/>
      <c r="M215" s="1833"/>
      <c r="N215" s="1812"/>
      <c r="O215" s="2297"/>
      <c r="P215" s="2297"/>
      <c r="Q215" s="2297"/>
      <c r="R215" s="2297"/>
      <c r="S215" s="1833"/>
    </row>
    <row r="216" spans="1:19">
      <c r="A216" s="2767" t="s">
        <v>4679</v>
      </c>
      <c r="B216" s="2699"/>
      <c r="C216" s="2699"/>
      <c r="D216" s="1579"/>
      <c r="E216" s="1579"/>
      <c r="F216" s="2767" t="s">
        <v>4679</v>
      </c>
      <c r="G216" s="2699"/>
      <c r="H216" s="2699"/>
      <c r="I216" s="2486"/>
      <c r="J216" s="1564"/>
      <c r="K216" s="1564"/>
      <c r="L216" s="1564"/>
      <c r="M216" s="1564"/>
      <c r="N216" s="2767" t="s">
        <v>4679</v>
      </c>
      <c r="O216" s="1564"/>
      <c r="P216" s="1564"/>
      <c r="Q216" s="1564"/>
      <c r="R216" s="1564"/>
      <c r="S216" s="1564"/>
    </row>
    <row r="217" spans="1:19">
      <c r="A217" s="1579" t="s">
        <v>1419</v>
      </c>
      <c r="B217" s="1579"/>
      <c r="C217" s="1579"/>
      <c r="D217" s="1579"/>
      <c r="E217" s="1579"/>
      <c r="F217" s="1579" t="s">
        <v>1420</v>
      </c>
      <c r="G217" s="1579"/>
      <c r="H217" s="1579"/>
      <c r="I217" s="1579"/>
      <c r="J217" s="2340"/>
      <c r="K217" s="2340"/>
      <c r="L217" s="2340"/>
      <c r="M217" s="1579"/>
      <c r="N217" s="1579" t="s">
        <v>1421</v>
      </c>
      <c r="O217" s="1579"/>
      <c r="P217" s="2340"/>
      <c r="Q217" s="2340"/>
      <c r="R217" s="2340"/>
      <c r="S217" s="1579"/>
    </row>
    <row r="218" spans="1:19">
      <c r="A218" s="1586"/>
      <c r="B218" s="1586"/>
      <c r="C218" s="1586"/>
      <c r="D218" s="1586"/>
      <c r="E218" s="1586"/>
      <c r="F218" s="1586"/>
      <c r="G218" s="1586"/>
      <c r="H218" s="1586"/>
      <c r="I218" s="1586"/>
      <c r="J218" s="1586"/>
      <c r="K218" s="1586"/>
      <c r="L218" s="1586"/>
      <c r="M218" s="1586"/>
      <c r="N218" s="1586"/>
      <c r="O218" s="1586"/>
      <c r="P218" s="1586"/>
      <c r="Q218" s="1586"/>
      <c r="R218" s="1586"/>
      <c r="S218" s="1586"/>
    </row>
    <row r="219" spans="1:19">
      <c r="A219" s="1586"/>
      <c r="B219" s="1586"/>
      <c r="C219" s="1586"/>
      <c r="D219" s="1586"/>
      <c r="E219" s="1586"/>
      <c r="F219" s="1586"/>
      <c r="G219" s="1586"/>
      <c r="H219" s="1586"/>
      <c r="I219" s="1586"/>
      <c r="J219" s="1586"/>
      <c r="K219" s="1586"/>
      <c r="L219" s="1586"/>
      <c r="M219" s="1586"/>
      <c r="N219" s="1586"/>
      <c r="O219" s="1586"/>
      <c r="P219" s="1586"/>
      <c r="Q219" s="1586"/>
      <c r="R219" s="1586"/>
      <c r="S219" s="1586"/>
    </row>
    <row r="220" spans="1:19">
      <c r="A220" s="1586"/>
      <c r="B220" s="1586"/>
      <c r="C220" s="1586"/>
      <c r="D220" s="1586"/>
      <c r="E220" s="1586"/>
      <c r="F220" s="1586"/>
      <c r="G220" s="1586"/>
      <c r="H220" s="1586"/>
      <c r="I220" s="1586"/>
      <c r="J220" s="1586"/>
      <c r="K220" s="1586"/>
      <c r="L220" s="1586"/>
      <c r="M220" s="1586"/>
      <c r="N220" s="1586"/>
      <c r="O220" s="1586"/>
      <c r="P220" s="1586"/>
      <c r="Q220" s="1586"/>
      <c r="R220" s="1586"/>
      <c r="S220" s="1586"/>
    </row>
    <row r="221" spans="1:19">
      <c r="A221" s="1586"/>
      <c r="B221" s="1586"/>
      <c r="C221" s="1586"/>
      <c r="D221" s="1586"/>
      <c r="E221" s="1586"/>
      <c r="F221" s="1586"/>
      <c r="G221" s="1586"/>
      <c r="H221" s="1586"/>
      <c r="I221" s="1586"/>
      <c r="J221" s="1586"/>
      <c r="K221" s="1586"/>
      <c r="L221" s="1586"/>
      <c r="M221" s="1586"/>
      <c r="N221" s="1586"/>
      <c r="O221" s="1586"/>
      <c r="P221" s="1586"/>
      <c r="Q221" s="1586"/>
      <c r="R221" s="1586"/>
      <c r="S221" s="1586"/>
    </row>
    <row r="222" spans="1:19">
      <c r="A222" s="1586"/>
      <c r="B222" s="1586"/>
      <c r="C222" s="1586"/>
      <c r="D222" s="1586"/>
      <c r="E222" s="1586"/>
      <c r="F222" s="1586"/>
      <c r="G222" s="1586"/>
      <c r="H222" s="1586"/>
      <c r="I222" s="1586"/>
      <c r="J222" s="1586"/>
      <c r="K222" s="1586"/>
      <c r="L222" s="1586"/>
      <c r="M222" s="1586"/>
      <c r="N222" s="1586"/>
      <c r="O222" s="1586"/>
      <c r="P222" s="1586"/>
      <c r="Q222" s="1586"/>
      <c r="R222" s="1586"/>
      <c r="S222" s="1586"/>
    </row>
    <row r="223" spans="1:19">
      <c r="A223" s="1586"/>
      <c r="B223" s="1586"/>
      <c r="C223" s="1586"/>
      <c r="D223" s="1586"/>
      <c r="E223" s="1586"/>
      <c r="F223" s="1586"/>
      <c r="G223" s="1586"/>
      <c r="H223" s="1586"/>
      <c r="I223" s="1586"/>
      <c r="J223" s="1586"/>
      <c r="K223" s="1586"/>
      <c r="L223" s="1586"/>
      <c r="M223" s="1586"/>
      <c r="N223" s="1586"/>
      <c r="O223" s="1586"/>
      <c r="P223" s="1586"/>
      <c r="Q223" s="1586"/>
      <c r="R223" s="1586"/>
      <c r="S223" s="1586"/>
    </row>
    <row r="224" spans="1:19">
      <c r="A224" s="1586"/>
      <c r="B224" s="1586"/>
      <c r="C224" s="1586"/>
      <c r="D224" s="1586"/>
      <c r="E224" s="1586"/>
      <c r="F224" s="1586"/>
      <c r="G224" s="1586"/>
      <c r="H224" s="1586"/>
      <c r="I224" s="1586"/>
      <c r="J224" s="1586"/>
      <c r="K224" s="1586"/>
      <c r="L224" s="1586"/>
      <c r="M224" s="1586"/>
      <c r="N224" s="1586"/>
      <c r="O224" s="1586"/>
      <c r="P224" s="1586"/>
      <c r="Q224" s="1586"/>
      <c r="R224" s="1586"/>
      <c r="S224" s="1586"/>
    </row>
    <row r="225" spans="1:19">
      <c r="A225" s="1586"/>
      <c r="B225" s="1586"/>
      <c r="C225" s="1586"/>
      <c r="D225" s="1586"/>
      <c r="E225" s="1586"/>
      <c r="F225" s="1586"/>
      <c r="G225" s="1586"/>
      <c r="H225" s="1586"/>
      <c r="I225" s="1586"/>
      <c r="J225" s="1586"/>
      <c r="K225" s="1586"/>
      <c r="L225" s="1586"/>
      <c r="M225" s="1586"/>
      <c r="N225" s="1586"/>
      <c r="O225" s="1586"/>
      <c r="P225" s="1586"/>
      <c r="Q225" s="1586"/>
      <c r="R225" s="1586"/>
      <c r="S225" s="1586"/>
    </row>
    <row r="226" spans="1:19">
      <c r="A226" s="1586"/>
      <c r="B226" s="1586"/>
      <c r="C226" s="1586"/>
      <c r="D226" s="1586"/>
      <c r="E226" s="1586"/>
      <c r="F226" s="1586"/>
      <c r="G226" s="1586"/>
      <c r="H226" s="1586"/>
      <c r="I226" s="1586"/>
      <c r="J226" s="1586"/>
      <c r="K226" s="1586"/>
      <c r="L226" s="1586"/>
      <c r="M226" s="1586"/>
      <c r="N226" s="1586"/>
      <c r="O226" s="1586"/>
      <c r="P226" s="1586"/>
      <c r="Q226" s="1586"/>
      <c r="R226" s="1586"/>
      <c r="S226" s="1586"/>
    </row>
    <row r="227" spans="1:19">
      <c r="A227" s="1586"/>
      <c r="B227" s="1586"/>
      <c r="C227" s="1586"/>
      <c r="D227" s="1586"/>
      <c r="E227" s="1586"/>
      <c r="F227" s="1586"/>
      <c r="G227" s="1586"/>
      <c r="H227" s="1586"/>
      <c r="I227" s="1586"/>
      <c r="J227" s="1586"/>
      <c r="K227" s="1586"/>
      <c r="L227" s="1586"/>
      <c r="M227" s="1586"/>
      <c r="N227" s="1586"/>
      <c r="O227" s="1586"/>
      <c r="P227" s="1586"/>
      <c r="Q227" s="1586"/>
      <c r="R227" s="1586"/>
      <c r="S227" s="1586"/>
    </row>
    <row r="228" spans="1:19">
      <c r="A228" s="1586"/>
      <c r="B228" s="1586"/>
      <c r="C228" s="1586"/>
      <c r="D228" s="1586"/>
      <c r="E228" s="1586"/>
      <c r="F228" s="1586"/>
      <c r="G228" s="1586"/>
      <c r="H228" s="1586"/>
      <c r="I228" s="1586"/>
      <c r="J228" s="1586"/>
      <c r="K228" s="1586"/>
      <c r="L228" s="1586"/>
      <c r="M228" s="1586"/>
      <c r="N228" s="1586"/>
      <c r="O228" s="1586"/>
      <c r="P228" s="1586"/>
      <c r="Q228" s="1586"/>
      <c r="R228" s="1586"/>
      <c r="S228" s="1586"/>
    </row>
    <row r="229" spans="1:19">
      <c r="A229" s="1586"/>
      <c r="B229" s="1586"/>
      <c r="C229" s="1586"/>
      <c r="D229" s="1586"/>
      <c r="E229" s="1586"/>
      <c r="F229" s="1586"/>
      <c r="G229" s="1586"/>
      <c r="H229" s="1586"/>
      <c r="I229" s="1586"/>
      <c r="J229" s="1586"/>
      <c r="K229" s="1586"/>
      <c r="L229" s="1586"/>
      <c r="M229" s="1586"/>
      <c r="N229" s="1586"/>
      <c r="O229" s="1586"/>
      <c r="P229" s="1586"/>
      <c r="Q229" s="1586"/>
      <c r="R229" s="1586"/>
      <c r="S229" s="1586"/>
    </row>
    <row r="230" spans="1:19">
      <c r="A230" s="1586"/>
      <c r="B230" s="1586"/>
      <c r="C230" s="1586"/>
      <c r="D230" s="1586"/>
      <c r="E230" s="1586"/>
      <c r="F230" s="1586"/>
      <c r="G230" s="1586"/>
      <c r="H230" s="1586"/>
      <c r="I230" s="1586"/>
      <c r="J230" s="1586"/>
      <c r="K230" s="1586"/>
      <c r="L230" s="1586"/>
      <c r="M230" s="1586"/>
      <c r="N230" s="1586"/>
      <c r="O230" s="1586"/>
      <c r="P230" s="1586"/>
      <c r="Q230" s="1586"/>
      <c r="R230" s="1586"/>
      <c r="S230" s="1586"/>
    </row>
    <row r="231" spans="1:19">
      <c r="A231" s="1586"/>
      <c r="B231" s="1586"/>
      <c r="C231" s="1586"/>
      <c r="D231" s="1586"/>
      <c r="E231" s="1586"/>
      <c r="F231" s="1586"/>
      <c r="G231" s="1586"/>
      <c r="H231" s="1586"/>
      <c r="I231" s="1586"/>
      <c r="J231" s="1586"/>
      <c r="K231" s="1586"/>
      <c r="L231" s="1586"/>
      <c r="M231" s="1586"/>
      <c r="N231" s="1586"/>
      <c r="O231" s="1586"/>
      <c r="P231" s="1586"/>
      <c r="Q231" s="1586"/>
      <c r="R231" s="1586"/>
      <c r="S231" s="1586"/>
    </row>
  </sheetData>
  <mergeCells count="60">
    <mergeCell ref="C34:D38"/>
    <mergeCell ref="A143:E143"/>
    <mergeCell ref="F143:M143"/>
    <mergeCell ref="N143:S143"/>
    <mergeCell ref="A144:E144"/>
    <mergeCell ref="F144:M144"/>
    <mergeCell ref="N144:S144"/>
    <mergeCell ref="A66:E66"/>
    <mergeCell ref="A67:E67"/>
    <mergeCell ref="F66:M66"/>
    <mergeCell ref="F67:M67"/>
    <mergeCell ref="N66:S66"/>
    <mergeCell ref="N67:S67"/>
    <mergeCell ref="F4:M4"/>
    <mergeCell ref="A4:E4"/>
    <mergeCell ref="A5:E5"/>
    <mergeCell ref="F5:M5"/>
    <mergeCell ref="N4:S4"/>
    <mergeCell ref="N5:S5"/>
    <mergeCell ref="F38:G38"/>
    <mergeCell ref="F27:G27"/>
    <mergeCell ref="F28:G28"/>
    <mergeCell ref="F29:G29"/>
    <mergeCell ref="F30:G30"/>
    <mergeCell ref="F31:G31"/>
    <mergeCell ref="F32:G32"/>
    <mergeCell ref="F33:G33"/>
    <mergeCell ref="F34:G34"/>
    <mergeCell ref="F35:G35"/>
    <mergeCell ref="F36:G36"/>
    <mergeCell ref="F37:G37"/>
    <mergeCell ref="N38:O38"/>
    <mergeCell ref="F46:G46"/>
    <mergeCell ref="F47:G47"/>
    <mergeCell ref="N28:O28"/>
    <mergeCell ref="N29:O29"/>
    <mergeCell ref="N30:O30"/>
    <mergeCell ref="N47:O47"/>
    <mergeCell ref="N46:O46"/>
    <mergeCell ref="N45:O45"/>
    <mergeCell ref="N44:O44"/>
    <mergeCell ref="F39:G39"/>
    <mergeCell ref="F40:G40"/>
    <mergeCell ref="F41:G41"/>
    <mergeCell ref="F42:G42"/>
    <mergeCell ref="F43:G43"/>
    <mergeCell ref="F44:G44"/>
    <mergeCell ref="N43:O43"/>
    <mergeCell ref="N42:O42"/>
    <mergeCell ref="N41:O41"/>
    <mergeCell ref="N40:O40"/>
    <mergeCell ref="N39:O39"/>
    <mergeCell ref="N31:O31"/>
    <mergeCell ref="N27:S27"/>
    <mergeCell ref="N37:O37"/>
    <mergeCell ref="N36:O36"/>
    <mergeCell ref="N35:O35"/>
    <mergeCell ref="N34:O34"/>
    <mergeCell ref="N33:O33"/>
    <mergeCell ref="N32:O32"/>
  </mergeCells>
  <printOptions horizontalCentered="1" verticalCentered="1"/>
  <pageMargins left="0" right="0" top="0" bottom="0" header="0" footer="0"/>
  <pageSetup scale="61" fitToWidth="3" fitToHeight="3" pageOrder="overThenDown" orientation="portrait" r:id="rId1"/>
  <headerFooter alignWithMargins="0"/>
  <rowBreaks count="2" manualBreakCount="2">
    <brk id="61" max="16383" man="1"/>
    <brk id="140" max="18" man="1"/>
  </rowBreaks>
  <colBreaks count="3" manualBreakCount="3">
    <brk id="5" max="1048575" man="1"/>
    <brk id="13" max="1048575" man="1"/>
    <brk id="19"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view="pageBreakPreview" zoomScale="80" zoomScaleNormal="100" zoomScaleSheetLayoutView="80" workbookViewId="0"/>
  </sheetViews>
  <sheetFormatPr defaultRowHeight="15"/>
  <cols>
    <col min="1" max="1" width="4" style="1586" customWidth="1"/>
    <col min="2" max="2" width="44.88671875" style="1586" customWidth="1"/>
    <col min="3" max="3" width="19.21875" style="1586" bestFit="1" customWidth="1"/>
    <col min="4" max="4" width="18" style="1586" bestFit="1" customWidth="1"/>
    <col min="5" max="5" width="18.6640625" style="1586" bestFit="1" customWidth="1"/>
    <col min="6" max="6" width="16.109375" style="1586" customWidth="1"/>
    <col min="7" max="16384" width="8.88671875" style="1586"/>
  </cols>
  <sheetData>
    <row r="1" spans="1:6" ht="15.75" thickBot="1"/>
    <row r="2" spans="1:6" ht="15.75" thickTop="1">
      <c r="A2" s="1804" t="s">
        <v>3295</v>
      </c>
      <c r="B2" s="1805"/>
      <c r="C2" s="1806" t="s">
        <v>3296</v>
      </c>
      <c r="D2" s="1807" t="s">
        <v>1806</v>
      </c>
      <c r="E2" s="1810" t="s">
        <v>1807</v>
      </c>
      <c r="F2" s="1809"/>
    </row>
    <row r="3" spans="1:6">
      <c r="A3" s="2908" t="str">
        <f>'Data Sheet'!$C$25</f>
        <v>Orange &amp; Rockland Utilities, Inc</v>
      </c>
      <c r="B3" s="1543"/>
      <c r="C3" s="1812" t="s">
        <v>3297</v>
      </c>
      <c r="D3" s="1572" t="s">
        <v>3315</v>
      </c>
      <c r="E3" s="1815"/>
      <c r="F3" s="1814"/>
    </row>
    <row r="4" spans="1:6">
      <c r="A4" s="1816" t="s">
        <v>3298</v>
      </c>
      <c r="B4" s="1543"/>
      <c r="C4" s="1812" t="s">
        <v>3299</v>
      </c>
      <c r="D4" s="2305" t="str">
        <f>'Data Sheet'!$C$40</f>
        <v>April 30, 2017</v>
      </c>
      <c r="E4" s="2306" t="str">
        <f>'Data Sheet'!$C$38</f>
        <v>December 31, 2016</v>
      </c>
      <c r="F4" s="1818"/>
    </row>
    <row r="5" spans="1:6">
      <c r="A5" s="2140" t="s">
        <v>4064</v>
      </c>
      <c r="B5" s="1820"/>
      <c r="C5" s="1820"/>
      <c r="D5" s="1820"/>
      <c r="E5" s="1820"/>
      <c r="F5" s="1822"/>
    </row>
    <row r="6" spans="1:6">
      <c r="A6" s="1823" t="s">
        <v>4065</v>
      </c>
      <c r="B6" s="1824"/>
      <c r="C6" s="1812"/>
      <c r="D6" s="1812"/>
      <c r="E6" s="1580"/>
      <c r="F6" s="1814"/>
    </row>
    <row r="7" spans="1:6">
      <c r="A7" s="1823" t="s">
        <v>4066</v>
      </c>
      <c r="B7" s="1824"/>
      <c r="C7" s="1812"/>
      <c r="D7" s="1812"/>
      <c r="E7" s="1812"/>
      <c r="F7" s="1814"/>
    </row>
    <row r="8" spans="1:6">
      <c r="A8" s="1823" t="s">
        <v>4067</v>
      </c>
      <c r="B8" s="1824"/>
      <c r="C8" s="1824"/>
      <c r="D8" s="1824"/>
      <c r="E8" s="1824"/>
      <c r="F8" s="1825"/>
    </row>
    <row r="9" spans="1:6">
      <c r="A9" s="1823" t="s">
        <v>4068</v>
      </c>
      <c r="B9" s="1824"/>
      <c r="C9" s="1824"/>
      <c r="D9" s="1824"/>
      <c r="E9" s="1824"/>
      <c r="F9" s="1825"/>
    </row>
    <row r="10" spans="1:6">
      <c r="A10" s="1823" t="s">
        <v>4069</v>
      </c>
      <c r="B10" s="1824"/>
      <c r="C10" s="1824"/>
      <c r="D10" s="1824"/>
      <c r="E10" s="1824"/>
      <c r="F10" s="1825"/>
    </row>
    <row r="11" spans="1:6">
      <c r="A11" s="1823" t="s">
        <v>4070</v>
      </c>
      <c r="B11" s="1824"/>
      <c r="C11" s="1824"/>
      <c r="D11" s="1824"/>
      <c r="E11" s="1824"/>
      <c r="F11" s="1825"/>
    </row>
    <row r="12" spans="1:6">
      <c r="A12" s="1823" t="s">
        <v>4071</v>
      </c>
      <c r="B12" s="1824"/>
      <c r="C12" s="1824"/>
      <c r="D12" s="1824"/>
      <c r="E12" s="1824"/>
      <c r="F12" s="1825"/>
    </row>
    <row r="13" spans="1:6">
      <c r="A13" s="1823" t="s">
        <v>4072</v>
      </c>
      <c r="B13" s="1824"/>
      <c r="C13" s="1824"/>
      <c r="D13" s="1824"/>
      <c r="E13" s="1824"/>
      <c r="F13" s="1825"/>
    </row>
    <row r="14" spans="1:6">
      <c r="A14" s="1823" t="s">
        <v>4073</v>
      </c>
      <c r="B14" s="1824"/>
      <c r="C14" s="1824"/>
      <c r="D14" s="1824"/>
      <c r="E14" s="1824"/>
      <c r="F14" s="1825"/>
    </row>
    <row r="15" spans="1:6">
      <c r="A15" s="1823" t="s">
        <v>4074</v>
      </c>
      <c r="B15" s="1824"/>
      <c r="C15" s="1824"/>
      <c r="D15" s="1824"/>
      <c r="E15" s="1824"/>
      <c r="F15" s="1825"/>
    </row>
    <row r="16" spans="1:6">
      <c r="A16" s="1823" t="s">
        <v>4075</v>
      </c>
      <c r="B16" s="1824"/>
      <c r="C16" s="1824"/>
      <c r="D16" s="1824"/>
      <c r="E16" s="1824"/>
      <c r="F16" s="1825"/>
    </row>
    <row r="17" spans="1:6">
      <c r="A17" s="2141" t="s">
        <v>1733</v>
      </c>
      <c r="B17" s="1829" t="s">
        <v>4076</v>
      </c>
      <c r="C17" s="1835" t="s">
        <v>3596</v>
      </c>
      <c r="D17" s="2142" t="s">
        <v>4077</v>
      </c>
      <c r="E17" s="1835" t="s">
        <v>4078</v>
      </c>
      <c r="F17" s="2351" t="s">
        <v>4079</v>
      </c>
    </row>
    <row r="18" spans="1:6">
      <c r="A18" s="1832" t="s">
        <v>1736</v>
      </c>
      <c r="B18" s="2146" t="s">
        <v>4080</v>
      </c>
      <c r="C18" s="1839" t="s">
        <v>3606</v>
      </c>
      <c r="D18" s="1839" t="s">
        <v>4081</v>
      </c>
      <c r="E18" s="1839" t="s">
        <v>4082</v>
      </c>
      <c r="F18" s="2145"/>
    </row>
    <row r="19" spans="1:6">
      <c r="A19" s="2147"/>
      <c r="B19" s="1838" t="s">
        <v>3026</v>
      </c>
      <c r="C19" s="1839" t="s">
        <v>3027</v>
      </c>
      <c r="D19" s="1839" t="s">
        <v>3028</v>
      </c>
      <c r="E19" s="1839" t="s">
        <v>3029</v>
      </c>
      <c r="F19" s="2145" t="s">
        <v>2353</v>
      </c>
    </row>
    <row r="20" spans="1:6">
      <c r="A20" s="2148">
        <v>1</v>
      </c>
      <c r="B20" s="1852"/>
      <c r="C20" s="1854"/>
      <c r="D20" s="1854"/>
      <c r="E20" s="1854"/>
      <c r="F20" s="2352"/>
    </row>
    <row r="21" spans="1:6" ht="15.75">
      <c r="A21" s="2148">
        <v>2</v>
      </c>
      <c r="B21" s="2149" t="s">
        <v>5987</v>
      </c>
      <c r="C21" s="1853"/>
      <c r="D21" s="1856"/>
      <c r="E21" s="1856"/>
      <c r="F21" s="1857"/>
    </row>
    <row r="22" spans="1:6">
      <c r="A22" s="2148">
        <v>3</v>
      </c>
      <c r="B22" s="1852"/>
      <c r="C22" s="1853"/>
      <c r="D22" s="1856"/>
      <c r="E22" s="1861"/>
      <c r="F22" s="1862"/>
    </row>
    <row r="23" spans="1:6">
      <c r="A23" s="2148">
        <v>4</v>
      </c>
      <c r="B23" s="1852"/>
      <c r="C23" s="1853"/>
      <c r="D23" s="1861"/>
      <c r="E23" s="1861"/>
      <c r="F23" s="1862"/>
    </row>
    <row r="24" spans="1:6">
      <c r="A24" s="2148">
        <v>5</v>
      </c>
      <c r="B24" s="1852"/>
      <c r="C24" s="1853"/>
      <c r="D24" s="1861"/>
      <c r="E24" s="1861"/>
      <c r="F24" s="1862"/>
    </row>
    <row r="25" spans="1:6">
      <c r="A25" s="2148">
        <v>6</v>
      </c>
      <c r="B25" s="1852"/>
      <c r="C25" s="1853"/>
      <c r="D25" s="1867"/>
      <c r="E25" s="1867"/>
      <c r="F25" s="1868"/>
    </row>
    <row r="26" spans="1:6">
      <c r="A26" s="2148">
        <v>7</v>
      </c>
      <c r="B26" s="1852"/>
      <c r="C26" s="1853"/>
      <c r="D26" s="1871"/>
      <c r="E26" s="1871"/>
      <c r="F26" s="1872"/>
    </row>
    <row r="27" spans="1:6">
      <c r="A27" s="2148">
        <v>8</v>
      </c>
      <c r="B27" s="1852"/>
      <c r="C27" s="1853"/>
      <c r="D27" s="1861"/>
      <c r="E27" s="1856"/>
      <c r="F27" s="1857"/>
    </row>
    <row r="28" spans="1:6">
      <c r="A28" s="2148">
        <v>9</v>
      </c>
      <c r="B28" s="1852"/>
      <c r="C28" s="1853"/>
      <c r="D28" s="1861"/>
      <c r="E28" s="1861"/>
      <c r="F28" s="1862"/>
    </row>
    <row r="29" spans="1:6">
      <c r="A29" s="2148">
        <v>10</v>
      </c>
      <c r="B29" s="1852"/>
      <c r="C29" s="1853"/>
      <c r="D29" s="1861"/>
      <c r="E29" s="1861"/>
      <c r="F29" s="1862"/>
    </row>
    <row r="30" spans="1:6">
      <c r="A30" s="2148">
        <v>11</v>
      </c>
      <c r="B30" s="1852"/>
      <c r="C30" s="1853"/>
      <c r="D30" s="1861"/>
      <c r="E30" s="1861"/>
      <c r="F30" s="1862"/>
    </row>
    <row r="31" spans="1:6">
      <c r="A31" s="2148">
        <v>12</v>
      </c>
      <c r="B31" s="1852"/>
      <c r="C31" s="1853"/>
      <c r="D31" s="1861"/>
      <c r="E31" s="1861"/>
      <c r="F31" s="1862"/>
    </row>
    <row r="32" spans="1:6">
      <c r="A32" s="2148">
        <v>13</v>
      </c>
      <c r="B32" s="1852"/>
      <c r="C32" s="1853"/>
      <c r="D32" s="1861"/>
      <c r="E32" s="1861"/>
      <c r="F32" s="1862"/>
    </row>
    <row r="33" spans="1:6">
      <c r="A33" s="2148">
        <v>14</v>
      </c>
      <c r="B33" s="1852"/>
      <c r="C33" s="1853"/>
      <c r="D33" s="1861"/>
      <c r="E33" s="1861"/>
      <c r="F33" s="1862"/>
    </row>
    <row r="34" spans="1:6">
      <c r="A34" s="2148">
        <v>15</v>
      </c>
      <c r="B34" s="1852"/>
      <c r="C34" s="1853"/>
      <c r="D34" s="1861"/>
      <c r="E34" s="1861"/>
      <c r="F34" s="1862"/>
    </row>
    <row r="35" spans="1:6">
      <c r="A35" s="2148">
        <v>16</v>
      </c>
      <c r="B35" s="1852"/>
      <c r="C35" s="1853"/>
      <c r="D35" s="1874"/>
      <c r="E35" s="1874"/>
      <c r="F35" s="1875"/>
    </row>
    <row r="36" spans="1:6">
      <c r="A36" s="2148">
        <v>17</v>
      </c>
      <c r="B36" s="1852"/>
      <c r="C36" s="1853"/>
      <c r="D36" s="1874"/>
      <c r="E36" s="1874"/>
      <c r="F36" s="1875"/>
    </row>
    <row r="37" spans="1:6">
      <c r="A37" s="2148">
        <v>18</v>
      </c>
      <c r="B37" s="1852"/>
      <c r="C37" s="1853"/>
      <c r="D37" s="1861"/>
      <c r="E37" s="1861"/>
      <c r="F37" s="1862"/>
    </row>
    <row r="38" spans="1:6">
      <c r="A38" s="2148">
        <v>19</v>
      </c>
      <c r="B38" s="1852"/>
      <c r="C38" s="1853"/>
      <c r="D38" s="1861"/>
      <c r="E38" s="1861"/>
      <c r="F38" s="1862"/>
    </row>
    <row r="39" spans="1:6">
      <c r="A39" s="2148">
        <v>20</v>
      </c>
      <c r="B39" s="1852"/>
      <c r="C39" s="1853"/>
      <c r="D39" s="1861"/>
      <c r="E39" s="1861"/>
      <c r="F39" s="1862"/>
    </row>
    <row r="40" spans="1:6">
      <c r="A40" s="2148">
        <v>21</v>
      </c>
      <c r="B40" s="1852"/>
      <c r="C40" s="1854"/>
      <c r="D40" s="1874"/>
      <c r="E40" s="1874"/>
      <c r="F40" s="1875"/>
    </row>
    <row r="41" spans="1:6">
      <c r="A41" s="2148">
        <v>22</v>
      </c>
      <c r="B41" s="1852"/>
      <c r="C41" s="1853"/>
      <c r="D41" s="1861"/>
      <c r="E41" s="1861"/>
      <c r="F41" s="1862"/>
    </row>
    <row r="42" spans="1:6">
      <c r="A42" s="2148">
        <v>23</v>
      </c>
      <c r="B42" s="1852"/>
      <c r="C42" s="1853"/>
      <c r="D42" s="1861"/>
      <c r="E42" s="1861"/>
      <c r="F42" s="1862"/>
    </row>
    <row r="43" spans="1:6">
      <c r="A43" s="2148">
        <v>24</v>
      </c>
      <c r="B43" s="1852"/>
      <c r="C43" s="1853"/>
      <c r="D43" s="1874"/>
      <c r="E43" s="1874"/>
      <c r="F43" s="1875"/>
    </row>
    <row r="44" spans="1:6">
      <c r="A44" s="2148">
        <v>25</v>
      </c>
      <c r="B44" s="1852"/>
      <c r="C44" s="1853"/>
      <c r="D44" s="1861"/>
      <c r="E44" s="1861"/>
      <c r="F44" s="1862"/>
    </row>
    <row r="45" spans="1:6">
      <c r="A45" s="2148">
        <v>26</v>
      </c>
      <c r="B45" s="1852"/>
      <c r="C45" s="1853"/>
      <c r="D45" s="1861"/>
      <c r="E45" s="1861"/>
      <c r="F45" s="1862"/>
    </row>
    <row r="46" spans="1:6">
      <c r="A46" s="2148">
        <v>27</v>
      </c>
      <c r="B46" s="1852"/>
      <c r="C46" s="1853"/>
      <c r="D46" s="1861"/>
      <c r="E46" s="1861"/>
      <c r="F46" s="1862"/>
    </row>
    <row r="47" spans="1:6">
      <c r="A47" s="2148">
        <v>28</v>
      </c>
      <c r="B47" s="1852"/>
      <c r="C47" s="1853"/>
      <c r="D47" s="1861"/>
      <c r="E47" s="1861"/>
      <c r="F47" s="1862"/>
    </row>
    <row r="48" spans="1:6">
      <c r="A48" s="2148">
        <v>29</v>
      </c>
      <c r="B48" s="1852"/>
      <c r="C48" s="1853"/>
      <c r="D48" s="1861"/>
      <c r="E48" s="1861"/>
      <c r="F48" s="1862"/>
    </row>
    <row r="49" spans="1:6">
      <c r="A49" s="2148">
        <v>30</v>
      </c>
      <c r="B49" s="1852"/>
      <c r="C49" s="1853"/>
      <c r="D49" s="1861"/>
      <c r="E49" s="1861"/>
      <c r="F49" s="1862"/>
    </row>
    <row r="50" spans="1:6">
      <c r="A50" s="2148">
        <v>31</v>
      </c>
      <c r="B50" s="1852"/>
      <c r="C50" s="1853"/>
      <c r="D50" s="1861"/>
      <c r="E50" s="1861"/>
      <c r="F50" s="1862"/>
    </row>
    <row r="51" spans="1:6">
      <c r="A51" s="2148">
        <v>32</v>
      </c>
      <c r="B51" s="1852"/>
      <c r="C51" s="1853"/>
      <c r="D51" s="1861"/>
      <c r="E51" s="1861"/>
      <c r="F51" s="1862"/>
    </row>
    <row r="52" spans="1:6">
      <c r="A52" s="2148">
        <v>33</v>
      </c>
      <c r="B52" s="1852"/>
      <c r="C52" s="1853"/>
      <c r="D52" s="1874"/>
      <c r="E52" s="1874"/>
      <c r="F52" s="1875"/>
    </row>
    <row r="53" spans="1:6">
      <c r="A53" s="2148">
        <v>34</v>
      </c>
      <c r="B53" s="1852"/>
      <c r="C53" s="1853"/>
      <c r="D53" s="1861"/>
      <c r="E53" s="1861"/>
      <c r="F53" s="1862"/>
    </row>
    <row r="54" spans="1:6">
      <c r="A54" s="2148">
        <v>35</v>
      </c>
      <c r="B54" s="1852"/>
      <c r="C54" s="1853"/>
      <c r="D54" s="1861"/>
      <c r="E54" s="1861"/>
      <c r="F54" s="1862"/>
    </row>
    <row r="55" spans="1:6">
      <c r="A55" s="2148">
        <v>36</v>
      </c>
      <c r="B55" s="1852"/>
      <c r="C55" s="1853"/>
      <c r="D55" s="1861"/>
      <c r="E55" s="1861"/>
      <c r="F55" s="1862"/>
    </row>
    <row r="56" spans="1:6">
      <c r="A56" s="2148">
        <v>37</v>
      </c>
      <c r="B56" s="1852"/>
      <c r="C56" s="1853"/>
      <c r="D56" s="1861"/>
      <c r="E56" s="1861"/>
      <c r="F56" s="1862"/>
    </row>
    <row r="57" spans="1:6">
      <c r="A57" s="2148">
        <v>38</v>
      </c>
      <c r="B57" s="1852"/>
      <c r="C57" s="1853"/>
      <c r="D57" s="1861"/>
      <c r="E57" s="1861"/>
      <c r="F57" s="1862"/>
    </row>
    <row r="58" spans="1:6">
      <c r="A58" s="2148">
        <v>39</v>
      </c>
      <c r="B58" s="1852"/>
      <c r="C58" s="1853"/>
      <c r="D58" s="1861"/>
      <c r="E58" s="1861"/>
      <c r="F58" s="1862"/>
    </row>
    <row r="59" spans="1:6" ht="15.75" thickBot="1">
      <c r="A59" s="2154">
        <v>40</v>
      </c>
      <c r="B59" s="1882" t="s">
        <v>172</v>
      </c>
      <c r="C59" s="2353"/>
      <c r="D59" s="2353"/>
      <c r="E59" s="1883">
        <f>SUM(E20:E58)</f>
        <v>0</v>
      </c>
      <c r="F59" s="1885">
        <f>SUM(F20:F58)</f>
        <v>0</v>
      </c>
    </row>
    <row r="60" spans="1:6" ht="15.75" thickTop="1">
      <c r="A60" s="1812"/>
      <c r="B60" s="1812"/>
      <c r="C60" s="1812"/>
      <c r="D60" s="1890"/>
      <c r="E60" s="1890"/>
      <c r="F60" s="1890"/>
    </row>
    <row r="61" spans="1:6">
      <c r="A61" s="1564" t="s">
        <v>4680</v>
      </c>
      <c r="B61" s="1564"/>
      <c r="C61" s="1564"/>
      <c r="D61" s="1564"/>
      <c r="E61" s="1564"/>
      <c r="F61" s="1564"/>
    </row>
    <row r="62" spans="1:6">
      <c r="A62" s="1579" t="s">
        <v>4083</v>
      </c>
      <c r="B62" s="1579"/>
      <c r="C62" s="1579"/>
      <c r="D62" s="1579"/>
      <c r="E62" s="1579"/>
      <c r="F62" s="1579"/>
    </row>
  </sheetData>
  <pageMargins left="0.7" right="0.7" top="0.75" bottom="0.75" header="0.3" footer="0.3"/>
  <pageSetup scale="62"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127"/>
  <sheetViews>
    <sheetView defaultGridColor="0" view="pageBreakPreview" topLeftCell="A13" colorId="22" zoomScale="80" zoomScaleNormal="100" zoomScaleSheetLayoutView="80" workbookViewId="0"/>
  </sheetViews>
  <sheetFormatPr defaultColWidth="9.6640625" defaultRowHeight="15"/>
  <cols>
    <col min="1" max="1" width="4.6640625" style="1586" customWidth="1"/>
    <col min="2" max="2" width="22.6640625" style="1586" customWidth="1"/>
    <col min="3" max="3" width="11.77734375" style="1586" bestFit="1" customWidth="1"/>
    <col min="4" max="4" width="13.33203125" style="1586" customWidth="1"/>
    <col min="5" max="5" width="12.6640625" style="1586" customWidth="1"/>
    <col min="6" max="6" width="15" style="1586" customWidth="1"/>
    <col min="7" max="7" width="14.21875" style="1586" customWidth="1"/>
    <col min="8" max="8" width="12.6640625" style="1586" customWidth="1"/>
    <col min="9" max="9" width="13.6640625" style="1586" customWidth="1"/>
    <col min="10" max="16384" width="9.6640625" style="1586"/>
  </cols>
  <sheetData>
    <row r="1" spans="1:9">
      <c r="A1" s="1538" t="s">
        <v>1804</v>
      </c>
      <c r="B1" s="1694"/>
      <c r="C1" s="1694"/>
      <c r="D1" s="2289"/>
      <c r="E1" s="1897" t="s">
        <v>1347</v>
      </c>
      <c r="F1" s="2289"/>
      <c r="G1" s="1897" t="s">
        <v>1806</v>
      </c>
      <c r="H1" s="1897" t="s">
        <v>1807</v>
      </c>
      <c r="I1" s="1896"/>
    </row>
    <row r="2" spans="1:9">
      <c r="A2" s="1542" t="str">
        <f>'Data Sheet'!$C$25</f>
        <v>Orange &amp; Rockland Utilities, Inc</v>
      </c>
      <c r="B2" s="1564"/>
      <c r="C2" s="1564"/>
      <c r="D2" s="2250"/>
      <c r="E2" s="1815" t="s">
        <v>1159</v>
      </c>
      <c r="F2" s="2250"/>
      <c r="G2" s="1815" t="s">
        <v>1809</v>
      </c>
      <c r="H2" s="1815"/>
      <c r="I2" s="1544"/>
    </row>
    <row r="3" spans="1:9" ht="15" customHeight="1">
      <c r="A3" s="1542"/>
      <c r="B3" s="1564"/>
      <c r="C3" s="1564"/>
      <c r="D3" s="2250"/>
      <c r="E3" s="1815" t="s">
        <v>1160</v>
      </c>
      <c r="F3" s="1564"/>
      <c r="G3" s="2305" t="str">
        <f>'Data Sheet'!$C$40</f>
        <v>April 30, 2017</v>
      </c>
      <c r="H3" s="2234" t="str">
        <f>'Data Sheet'!$C$38</f>
        <v>December 31, 2016</v>
      </c>
      <c r="I3" s="2292"/>
    </row>
    <row r="4" spans="1:9" ht="15" customHeight="1">
      <c r="A4" s="1553"/>
      <c r="B4" s="1580"/>
      <c r="C4" s="1580"/>
      <c r="D4" s="1580"/>
      <c r="E4" s="1580"/>
      <c r="F4" s="1580"/>
      <c r="G4" s="1580"/>
      <c r="H4" s="1580"/>
      <c r="I4" s="1581"/>
    </row>
    <row r="5" spans="1:9">
      <c r="A5" s="2021" t="s">
        <v>1422</v>
      </c>
      <c r="B5" s="1579"/>
      <c r="C5" s="1579"/>
      <c r="D5" s="2251"/>
      <c r="E5" s="1579"/>
      <c r="F5" s="1579"/>
      <c r="G5" s="1579"/>
      <c r="H5" s="1579"/>
      <c r="I5" s="1994"/>
    </row>
    <row r="6" spans="1:9">
      <c r="A6" s="2021" t="s">
        <v>1989</v>
      </c>
      <c r="B6" s="1579"/>
      <c r="C6" s="1579"/>
      <c r="D6" s="2251"/>
      <c r="E6" s="1579"/>
      <c r="F6" s="1579"/>
      <c r="G6" s="1579"/>
      <c r="H6" s="1579"/>
      <c r="I6" s="1994"/>
    </row>
    <row r="7" spans="1:9">
      <c r="A7" s="1545"/>
      <c r="B7" s="1708"/>
      <c r="C7" s="1708"/>
      <c r="D7" s="1708"/>
      <c r="E7" s="1708"/>
      <c r="F7" s="1708"/>
      <c r="G7" s="1708"/>
      <c r="H7" s="1708"/>
      <c r="I7" s="1900"/>
    </row>
    <row r="8" spans="1:9">
      <c r="A8" s="2354" t="s">
        <v>2405</v>
      </c>
      <c r="B8" s="2355" t="s">
        <v>1423</v>
      </c>
      <c r="C8" s="2355"/>
      <c r="D8" s="1903"/>
      <c r="E8" s="1903"/>
      <c r="F8" s="1903"/>
      <c r="G8" s="1903"/>
      <c r="H8" s="1903"/>
      <c r="I8" s="1904"/>
    </row>
    <row r="9" spans="1:9">
      <c r="A9" s="1902"/>
      <c r="B9" s="2355" t="s">
        <v>1424</v>
      </c>
      <c r="C9" s="2355"/>
      <c r="D9" s="1903"/>
      <c r="E9" s="1903"/>
      <c r="F9" s="1903"/>
      <c r="G9" s="1903"/>
      <c r="H9" s="1903"/>
      <c r="I9" s="1904"/>
    </row>
    <row r="10" spans="1:9">
      <c r="A10" s="2354" t="s">
        <v>2322</v>
      </c>
      <c r="B10" s="2355" t="s">
        <v>256</v>
      </c>
      <c r="C10" s="2355"/>
      <c r="D10" s="1903"/>
      <c r="E10" s="1903"/>
      <c r="F10" s="1903"/>
      <c r="G10" s="1903"/>
      <c r="H10" s="1903"/>
      <c r="I10" s="1904"/>
    </row>
    <row r="11" spans="1:9">
      <c r="A11" s="1902"/>
      <c r="B11" s="2355" t="s">
        <v>901</v>
      </c>
      <c r="C11" s="2355"/>
      <c r="D11" s="1903"/>
      <c r="E11" s="1903"/>
      <c r="F11" s="1903"/>
      <c r="G11" s="1903"/>
      <c r="H11" s="1903"/>
      <c r="I11" s="1904"/>
    </row>
    <row r="12" spans="1:9">
      <c r="A12" s="1902"/>
      <c r="B12" s="2715" t="s">
        <v>4631</v>
      </c>
      <c r="C12" s="2715"/>
      <c r="D12" s="2587"/>
      <c r="E12" s="2587"/>
      <c r="F12" s="2587"/>
      <c r="G12" s="2587"/>
      <c r="H12" s="2587"/>
      <c r="I12" s="2588"/>
    </row>
    <row r="13" spans="1:9">
      <c r="A13" s="1902"/>
      <c r="B13" s="2715" t="s">
        <v>4687</v>
      </c>
      <c r="C13" s="2715"/>
      <c r="D13" s="2587"/>
      <c r="E13" s="2587"/>
      <c r="F13" s="2587"/>
      <c r="G13" s="2587"/>
      <c r="H13" s="2587"/>
      <c r="I13" s="2588"/>
    </row>
    <row r="14" spans="1:9">
      <c r="A14" s="2354" t="s">
        <v>2323</v>
      </c>
      <c r="B14" s="2355" t="s">
        <v>902</v>
      </c>
      <c r="C14" s="2355"/>
      <c r="D14" s="1903"/>
      <c r="E14" s="1903"/>
      <c r="F14" s="1903"/>
      <c r="G14" s="1903"/>
      <c r="H14" s="1903"/>
      <c r="I14" s="1904"/>
    </row>
    <row r="15" spans="1:9">
      <c r="A15" s="1902"/>
      <c r="B15" s="2355" t="s">
        <v>903</v>
      </c>
      <c r="C15" s="2355"/>
      <c r="D15" s="1903"/>
      <c r="E15" s="1903"/>
      <c r="F15" s="1903"/>
      <c r="G15" s="1903"/>
      <c r="H15" s="1903"/>
      <c r="I15" s="1904"/>
    </row>
    <row r="16" spans="1:9">
      <c r="A16" s="2716" t="s">
        <v>3712</v>
      </c>
      <c r="B16" s="2715" t="s">
        <v>4089</v>
      </c>
      <c r="C16" s="2715"/>
      <c r="D16" s="2587"/>
      <c r="E16" s="2587"/>
      <c r="F16" s="2587"/>
      <c r="G16" s="2587"/>
      <c r="H16" s="2587"/>
      <c r="I16" s="2588"/>
    </row>
    <row r="17" spans="1:9">
      <c r="A17" s="2535"/>
      <c r="B17" s="2715" t="s">
        <v>4090</v>
      </c>
      <c r="C17" s="2715"/>
      <c r="D17" s="2587"/>
      <c r="E17" s="2587"/>
      <c r="F17" s="2587"/>
      <c r="G17" s="2587"/>
      <c r="H17" s="2587"/>
      <c r="I17" s="2588"/>
    </row>
    <row r="18" spans="1:9">
      <c r="A18" s="2535"/>
      <c r="B18" s="2715" t="s">
        <v>4091</v>
      </c>
      <c r="C18" s="2715"/>
      <c r="D18" s="2587"/>
      <c r="E18" s="2587"/>
      <c r="F18" s="2587"/>
      <c r="G18" s="2587"/>
      <c r="H18" s="2587"/>
      <c r="I18" s="2588"/>
    </row>
    <row r="19" spans="1:9">
      <c r="A19" s="2535"/>
      <c r="B19" s="2715" t="s">
        <v>4092</v>
      </c>
      <c r="C19" s="2715"/>
      <c r="D19" s="2587"/>
      <c r="E19" s="2587"/>
      <c r="F19" s="2587"/>
      <c r="G19" s="2587"/>
      <c r="H19" s="2587"/>
      <c r="I19" s="2588"/>
    </row>
    <row r="20" spans="1:9">
      <c r="A20" s="2354" t="s">
        <v>3717</v>
      </c>
      <c r="B20" s="2355" t="s">
        <v>4084</v>
      </c>
      <c r="C20" s="2355"/>
      <c r="D20" s="1903"/>
      <c r="E20" s="1903"/>
      <c r="F20" s="1903"/>
      <c r="G20" s="1903"/>
      <c r="H20" s="1903"/>
      <c r="I20" s="1904"/>
    </row>
    <row r="21" spans="1:9">
      <c r="A21" s="2354" t="s">
        <v>704</v>
      </c>
      <c r="B21" s="2355" t="s">
        <v>4085</v>
      </c>
      <c r="C21" s="2355"/>
      <c r="D21" s="1903"/>
      <c r="E21" s="1903"/>
      <c r="F21" s="1903"/>
      <c r="G21" s="1903"/>
      <c r="H21" s="1903"/>
      <c r="I21" s="1904"/>
    </row>
    <row r="22" spans="1:9">
      <c r="A22" s="1902"/>
      <c r="B22" s="2355" t="s">
        <v>4086</v>
      </c>
      <c r="C22" s="2355"/>
      <c r="D22" s="1903"/>
      <c r="E22" s="1903"/>
      <c r="F22" s="1903"/>
      <c r="G22" s="1903"/>
      <c r="H22" s="1903"/>
      <c r="I22" s="1904"/>
    </row>
    <row r="23" spans="1:9">
      <c r="A23" s="1902"/>
      <c r="B23" s="2355" t="s">
        <v>904</v>
      </c>
      <c r="C23" s="2355"/>
      <c r="D23" s="1903"/>
      <c r="E23" s="1903"/>
      <c r="F23" s="1903"/>
      <c r="G23" s="1903"/>
      <c r="H23" s="1903"/>
      <c r="I23" s="1904"/>
    </row>
    <row r="24" spans="1:9">
      <c r="A24" s="1902"/>
      <c r="B24" s="2355" t="s">
        <v>4087</v>
      </c>
      <c r="C24" s="2355"/>
      <c r="D24" s="1903"/>
      <c r="E24" s="1903"/>
      <c r="F24" s="1903"/>
      <c r="G24" s="1903"/>
      <c r="H24" s="1903"/>
      <c r="I24" s="1904"/>
    </row>
    <row r="25" spans="1:9">
      <c r="A25" s="1902"/>
      <c r="B25" s="2355" t="s">
        <v>4088</v>
      </c>
      <c r="C25" s="2355"/>
      <c r="D25" s="1903"/>
      <c r="E25" s="1903"/>
      <c r="F25" s="1903"/>
      <c r="G25" s="1903"/>
      <c r="H25" s="1903"/>
      <c r="I25" s="1904"/>
    </row>
    <row r="26" spans="1:9">
      <c r="A26" s="1902"/>
      <c r="B26" s="2355" t="s">
        <v>905</v>
      </c>
      <c r="C26" s="2355"/>
      <c r="D26" s="1903"/>
      <c r="E26" s="1903"/>
      <c r="F26" s="1903"/>
      <c r="G26" s="1903"/>
      <c r="H26" s="1903"/>
      <c r="I26" s="1904"/>
    </row>
    <row r="27" spans="1:9">
      <c r="A27" s="2354" t="s">
        <v>710</v>
      </c>
      <c r="B27" s="2355" t="s">
        <v>906</v>
      </c>
      <c r="C27" s="2355"/>
      <c r="D27" s="1903"/>
      <c r="E27" s="1903"/>
      <c r="F27" s="1903"/>
      <c r="G27" s="1903"/>
      <c r="H27" s="1903"/>
      <c r="I27" s="1904"/>
    </row>
    <row r="28" spans="1:9">
      <c r="A28" s="1902"/>
      <c r="B28" s="2355" t="s">
        <v>502</v>
      </c>
      <c r="C28" s="2355"/>
      <c r="D28" s="1903"/>
      <c r="E28" s="1903"/>
      <c r="F28" s="1903"/>
      <c r="G28" s="1903"/>
      <c r="H28" s="1903"/>
      <c r="I28" s="1904"/>
    </row>
    <row r="29" spans="1:9">
      <c r="A29" s="1902"/>
      <c r="B29" s="2355" t="s">
        <v>503</v>
      </c>
      <c r="C29" s="2355"/>
      <c r="D29" s="1903"/>
      <c r="E29" s="1903"/>
      <c r="F29" s="1903"/>
      <c r="G29" s="1903"/>
      <c r="H29" s="1903"/>
      <c r="I29" s="1904"/>
    </row>
    <row r="30" spans="1:9">
      <c r="A30" s="1902"/>
      <c r="B30" s="2355" t="s">
        <v>504</v>
      </c>
      <c r="C30" s="2355"/>
      <c r="D30" s="1903"/>
      <c r="E30" s="1903"/>
      <c r="F30" s="1903"/>
      <c r="G30" s="1903"/>
      <c r="H30" s="1903"/>
      <c r="I30" s="1904"/>
    </row>
    <row r="31" spans="1:9">
      <c r="A31" s="2356" t="s">
        <v>1956</v>
      </c>
      <c r="B31" s="2355" t="s">
        <v>1053</v>
      </c>
      <c r="C31" s="2355"/>
      <c r="D31" s="1903"/>
      <c r="E31" s="1903"/>
      <c r="F31" s="1903"/>
      <c r="G31" s="1903"/>
      <c r="H31" s="1903"/>
      <c r="I31" s="1904"/>
    </row>
    <row r="32" spans="1:9">
      <c r="A32" s="2315"/>
      <c r="B32" s="2357"/>
      <c r="C32" s="2717"/>
      <c r="D32" s="2358"/>
      <c r="E32" s="2357"/>
      <c r="F32" s="2358"/>
      <c r="G32" s="2358"/>
      <c r="H32" s="2358"/>
      <c r="I32" s="2359"/>
    </row>
    <row r="33" spans="1:9">
      <c r="A33" s="2321"/>
      <c r="B33" s="2360"/>
      <c r="C33" s="2718"/>
      <c r="D33" s="1903" t="s">
        <v>505</v>
      </c>
      <c r="E33" s="2360"/>
      <c r="F33" s="2361" t="s">
        <v>506</v>
      </c>
      <c r="G33" s="2361"/>
      <c r="H33" s="2361"/>
      <c r="I33" s="2362"/>
    </row>
    <row r="34" spans="1:9">
      <c r="A34" s="2321"/>
      <c r="B34" s="2322" t="s">
        <v>507</v>
      </c>
      <c r="C34" s="2719"/>
      <c r="D34" s="2363"/>
      <c r="E34" s="2364"/>
      <c r="F34" s="2363"/>
      <c r="G34" s="2363"/>
      <c r="H34" s="2363"/>
      <c r="I34" s="2365"/>
    </row>
    <row r="35" spans="1:9">
      <c r="A35" s="2321"/>
      <c r="B35" s="2322" t="s">
        <v>508</v>
      </c>
      <c r="C35" s="2720" t="s">
        <v>3596</v>
      </c>
      <c r="D35" s="2322" t="s">
        <v>3600</v>
      </c>
      <c r="E35" s="2322" t="s">
        <v>3600</v>
      </c>
      <c r="F35" s="2360" t="s">
        <v>3601</v>
      </c>
      <c r="G35" s="2322" t="s">
        <v>3602</v>
      </c>
      <c r="H35" s="2366" t="s">
        <v>3603</v>
      </c>
      <c r="I35" s="2367" t="s">
        <v>509</v>
      </c>
    </row>
    <row r="36" spans="1:9">
      <c r="A36" s="2325" t="s">
        <v>1733</v>
      </c>
      <c r="B36" s="2322" t="s">
        <v>1397</v>
      </c>
      <c r="C36" s="2720" t="s">
        <v>3606</v>
      </c>
      <c r="D36" s="2322" t="s">
        <v>1400</v>
      </c>
      <c r="E36" s="2322" t="s">
        <v>1977</v>
      </c>
      <c r="F36" s="2322" t="s">
        <v>3612</v>
      </c>
      <c r="G36" s="2322" t="s">
        <v>3612</v>
      </c>
      <c r="H36" s="2366" t="s">
        <v>510</v>
      </c>
      <c r="I36" s="2368" t="s">
        <v>511</v>
      </c>
    </row>
    <row r="37" spans="1:9">
      <c r="A37" s="2326" t="s">
        <v>1736</v>
      </c>
      <c r="B37" s="2327" t="s">
        <v>3026</v>
      </c>
      <c r="C37" s="2721" t="s">
        <v>3027</v>
      </c>
      <c r="D37" s="2327" t="s">
        <v>3028</v>
      </c>
      <c r="E37" s="2327" t="s">
        <v>3029</v>
      </c>
      <c r="F37" s="2327" t="s">
        <v>2353</v>
      </c>
      <c r="G37" s="2369" t="s">
        <v>512</v>
      </c>
      <c r="H37" s="2370" t="s">
        <v>2355</v>
      </c>
      <c r="I37" s="2329" t="s">
        <v>2356</v>
      </c>
    </row>
    <row r="38" spans="1:9">
      <c r="A38" s="2175">
        <v>1</v>
      </c>
      <c r="B38" s="1546"/>
      <c r="C38" s="2607"/>
      <c r="D38" s="1873"/>
      <c r="E38" s="1873"/>
      <c r="F38" s="1858"/>
      <c r="G38" s="1858"/>
      <c r="H38" s="2276"/>
      <c r="I38" s="2725">
        <f t="shared" ref="I38:I52" si="0">SUM(F38:H38)</f>
        <v>0</v>
      </c>
    </row>
    <row r="39" spans="1:9">
      <c r="A39" s="2175">
        <v>2</v>
      </c>
      <c r="B39" s="2371" t="s">
        <v>5988</v>
      </c>
      <c r="C39" s="2722"/>
      <c r="D39" s="1873"/>
      <c r="E39" s="1873"/>
      <c r="F39" s="1873"/>
      <c r="G39" s="1873"/>
      <c r="H39" s="2277"/>
      <c r="I39" s="2726">
        <f t="shared" si="0"/>
        <v>0</v>
      </c>
    </row>
    <row r="40" spans="1:9">
      <c r="A40" s="2175">
        <v>3</v>
      </c>
      <c r="B40" s="1546"/>
      <c r="C40" s="2607"/>
      <c r="D40" s="1873"/>
      <c r="E40" s="1873"/>
      <c r="F40" s="1873"/>
      <c r="G40" s="1873"/>
      <c r="H40" s="2277"/>
      <c r="I40" s="2726">
        <f t="shared" si="0"/>
        <v>0</v>
      </c>
    </row>
    <row r="41" spans="1:9">
      <c r="A41" s="2175">
        <v>4</v>
      </c>
      <c r="B41" s="1546"/>
      <c r="C41" s="2607"/>
      <c r="D41" s="1873"/>
      <c r="E41" s="1873"/>
      <c r="F41" s="1873"/>
      <c r="G41" s="1873"/>
      <c r="H41" s="2277"/>
      <c r="I41" s="2726">
        <f t="shared" si="0"/>
        <v>0</v>
      </c>
    </row>
    <row r="42" spans="1:9">
      <c r="A42" s="2175">
        <v>5</v>
      </c>
      <c r="B42" s="1546"/>
      <c r="C42" s="2607"/>
      <c r="D42" s="1873"/>
      <c r="E42" s="1873"/>
      <c r="F42" s="1873"/>
      <c r="G42" s="1873"/>
      <c r="H42" s="2277"/>
      <c r="I42" s="2726">
        <f t="shared" si="0"/>
        <v>0</v>
      </c>
    </row>
    <row r="43" spans="1:9">
      <c r="A43" s="2175">
        <v>6</v>
      </c>
      <c r="B43" s="1546"/>
      <c r="C43" s="2607"/>
      <c r="D43" s="1873"/>
      <c r="E43" s="1873"/>
      <c r="F43" s="1873"/>
      <c r="G43" s="1873"/>
      <c r="H43" s="2277"/>
      <c r="I43" s="2726">
        <f t="shared" si="0"/>
        <v>0</v>
      </c>
    </row>
    <row r="44" spans="1:9">
      <c r="A44" s="2175">
        <v>7</v>
      </c>
      <c r="B44" s="1546"/>
      <c r="C44" s="2607"/>
      <c r="D44" s="1873"/>
      <c r="E44" s="1873"/>
      <c r="F44" s="1873"/>
      <c r="G44" s="1873"/>
      <c r="H44" s="2277"/>
      <c r="I44" s="2726">
        <f t="shared" si="0"/>
        <v>0</v>
      </c>
    </row>
    <row r="45" spans="1:9">
      <c r="A45" s="2175">
        <v>8</v>
      </c>
      <c r="B45" s="1546"/>
      <c r="C45" s="2607"/>
      <c r="D45" s="1873"/>
      <c r="E45" s="1873"/>
      <c r="F45" s="1873"/>
      <c r="G45" s="1873"/>
      <c r="H45" s="2277"/>
      <c r="I45" s="2726">
        <f t="shared" si="0"/>
        <v>0</v>
      </c>
    </row>
    <row r="46" spans="1:9">
      <c r="A46" s="2175">
        <v>9</v>
      </c>
      <c r="B46" s="1546"/>
      <c r="C46" s="2607"/>
      <c r="D46" s="1873"/>
      <c r="E46" s="1873"/>
      <c r="F46" s="1873"/>
      <c r="G46" s="1873"/>
      <c r="H46" s="2277"/>
      <c r="I46" s="2726">
        <f t="shared" si="0"/>
        <v>0</v>
      </c>
    </row>
    <row r="47" spans="1:9">
      <c r="A47" s="2175">
        <v>10</v>
      </c>
      <c r="B47" s="1546"/>
      <c r="C47" s="2607"/>
      <c r="D47" s="1873"/>
      <c r="E47" s="1873"/>
      <c r="F47" s="1873"/>
      <c r="G47" s="1873"/>
      <c r="H47" s="2277"/>
      <c r="I47" s="2726">
        <f t="shared" si="0"/>
        <v>0</v>
      </c>
    </row>
    <row r="48" spans="1:9">
      <c r="A48" s="2175">
        <v>11</v>
      </c>
      <c r="B48" s="1546"/>
      <c r="C48" s="2607"/>
      <c r="D48" s="1873"/>
      <c r="E48" s="1873"/>
      <c r="F48" s="1873"/>
      <c r="G48" s="1873"/>
      <c r="H48" s="2277"/>
      <c r="I48" s="2726">
        <f t="shared" si="0"/>
        <v>0</v>
      </c>
    </row>
    <row r="49" spans="1:9">
      <c r="A49" s="2175">
        <v>12</v>
      </c>
      <c r="B49" s="1546"/>
      <c r="C49" s="2607"/>
      <c r="D49" s="1873"/>
      <c r="E49" s="1873"/>
      <c r="F49" s="1873"/>
      <c r="G49" s="1873"/>
      <c r="H49" s="2277"/>
      <c r="I49" s="2726">
        <f t="shared" si="0"/>
        <v>0</v>
      </c>
    </row>
    <row r="50" spans="1:9">
      <c r="A50" s="2175">
        <v>13</v>
      </c>
      <c r="B50" s="1546"/>
      <c r="C50" s="2607"/>
      <c r="D50" s="1873"/>
      <c r="E50" s="1873"/>
      <c r="F50" s="1873"/>
      <c r="G50" s="1873"/>
      <c r="H50" s="2277"/>
      <c r="I50" s="2726">
        <f t="shared" si="0"/>
        <v>0</v>
      </c>
    </row>
    <row r="51" spans="1:9">
      <c r="A51" s="2175">
        <v>14</v>
      </c>
      <c r="B51" s="1546"/>
      <c r="C51" s="2607"/>
      <c r="D51" s="1873"/>
      <c r="E51" s="1873"/>
      <c r="F51" s="1873"/>
      <c r="G51" s="1873"/>
      <c r="H51" s="2277"/>
      <c r="I51" s="2726">
        <f t="shared" si="0"/>
        <v>0</v>
      </c>
    </row>
    <row r="52" spans="1:9">
      <c r="A52" s="2175">
        <v>15</v>
      </c>
      <c r="B52" s="1546" t="s">
        <v>1192</v>
      </c>
      <c r="C52" s="2607"/>
      <c r="D52" s="1873"/>
      <c r="E52" s="1873"/>
      <c r="F52" s="1873"/>
      <c r="G52" s="1873"/>
      <c r="H52" s="2277"/>
      <c r="I52" s="2726">
        <f t="shared" si="0"/>
        <v>0</v>
      </c>
    </row>
    <row r="53" spans="1:9">
      <c r="A53" s="2175">
        <v>16</v>
      </c>
      <c r="B53" s="1560" t="s">
        <v>2338</v>
      </c>
      <c r="C53" s="2723"/>
      <c r="D53" s="1873">
        <f t="shared" ref="D53:I53" si="1">SUM(D38:D52)</f>
        <v>0</v>
      </c>
      <c r="E53" s="1873">
        <f t="shared" si="1"/>
        <v>0</v>
      </c>
      <c r="F53" s="1858">
        <f t="shared" si="1"/>
        <v>0</v>
      </c>
      <c r="G53" s="1858">
        <f t="shared" si="1"/>
        <v>0</v>
      </c>
      <c r="H53" s="1858">
        <f t="shared" si="1"/>
        <v>0</v>
      </c>
      <c r="I53" s="2133">
        <f t="shared" si="1"/>
        <v>0</v>
      </c>
    </row>
    <row r="54" spans="1:9">
      <c r="A54" s="2372"/>
      <c r="B54" s="2373"/>
      <c r="C54" s="2373"/>
      <c r="D54" s="2373"/>
      <c r="E54" s="2373"/>
      <c r="F54" s="2373"/>
      <c r="G54" s="2373"/>
      <c r="H54" s="2373"/>
      <c r="I54" s="2374"/>
    </row>
    <row r="55" spans="1:9">
      <c r="A55" s="2266"/>
      <c r="B55" s="2250"/>
      <c r="C55" s="2250"/>
      <c r="D55" s="2250"/>
      <c r="E55" s="2250"/>
      <c r="F55" s="2250"/>
      <c r="G55" s="2250"/>
      <c r="H55" s="2250"/>
      <c r="I55" s="2375"/>
    </row>
    <row r="56" spans="1:9">
      <c r="A56" s="2266"/>
      <c r="B56" s="2250"/>
      <c r="C56" s="2250"/>
      <c r="D56" s="2250"/>
      <c r="E56" s="2250"/>
      <c r="F56" s="2250"/>
      <c r="G56" s="2250"/>
      <c r="H56" s="2250"/>
      <c r="I56" s="2375"/>
    </row>
    <row r="57" spans="1:9">
      <c r="A57" s="2266"/>
      <c r="B57" s="2250"/>
      <c r="C57" s="2250"/>
      <c r="D57" s="2250"/>
      <c r="E57" s="2250"/>
      <c r="F57" s="2250"/>
      <c r="G57" s="2250"/>
      <c r="H57" s="2250"/>
      <c r="I57" s="2375"/>
    </row>
    <row r="58" spans="1:9">
      <c r="A58" s="2266"/>
      <c r="B58" s="2250"/>
      <c r="C58" s="2250"/>
      <c r="D58" s="2250"/>
      <c r="E58" s="2250"/>
      <c r="F58" s="2250"/>
      <c r="G58" s="2250"/>
      <c r="H58" s="2250"/>
      <c r="I58" s="2375"/>
    </row>
    <row r="59" spans="1:9">
      <c r="A59" s="2266"/>
      <c r="B59" s="2250"/>
      <c r="C59" s="2250"/>
      <c r="D59" s="2250"/>
      <c r="E59" s="2250"/>
      <c r="F59" s="2250"/>
      <c r="G59" s="2250"/>
      <c r="H59" s="2250"/>
      <c r="I59" s="2375"/>
    </row>
    <row r="60" spans="1:9" ht="15.75" thickBot="1">
      <c r="A60" s="2376"/>
      <c r="B60" s="2377"/>
      <c r="C60" s="2377"/>
      <c r="D60" s="2377"/>
      <c r="E60" s="2377"/>
      <c r="F60" s="2377"/>
      <c r="G60" s="2377"/>
      <c r="H60" s="2377"/>
      <c r="I60" s="2378"/>
    </row>
    <row r="62" spans="1:9">
      <c r="A62" s="2486" t="s">
        <v>4681</v>
      </c>
      <c r="B62" s="1674"/>
      <c r="C62" s="1674"/>
      <c r="D62" s="1674"/>
      <c r="E62" s="1674"/>
      <c r="F62" s="1558"/>
      <c r="G62" s="1579"/>
      <c r="H62" s="1983"/>
      <c r="I62" s="1579" t="s">
        <v>513</v>
      </c>
    </row>
    <row r="63" spans="1:9">
      <c r="A63" s="1579" t="s">
        <v>514</v>
      </c>
      <c r="B63" s="2251"/>
      <c r="C63" s="2251"/>
      <c r="D63" s="2264"/>
      <c r="E63" s="2264"/>
      <c r="F63" s="2264"/>
      <c r="G63" s="2251"/>
      <c r="H63" s="2251"/>
      <c r="I63" s="2251"/>
    </row>
    <row r="64" spans="1:9" ht="15.75">
      <c r="A64" s="1583" t="s">
        <v>420</v>
      </c>
      <c r="B64" s="2251"/>
      <c r="C64" s="2251"/>
      <c r="D64" s="2251"/>
      <c r="E64" s="2251"/>
      <c r="F64" s="2251"/>
      <c r="G64" s="2251"/>
      <c r="H64" s="2251"/>
      <c r="I64" s="2251"/>
    </row>
    <row r="66" spans="1:9" ht="16.5" thickBot="1">
      <c r="A66" s="2285" t="str">
        <f>'Data Sheet'!$C$25</f>
        <v>Orange &amp; Rockland Utilities, Inc</v>
      </c>
      <c r="B66" s="2250"/>
      <c r="C66" s="2250"/>
      <c r="D66" s="2250"/>
      <c r="E66" s="2250"/>
      <c r="F66" s="2250"/>
      <c r="G66" s="2286" t="str">
        <f>'Data Sheet'!$C$40</f>
        <v>April 30, 2017</v>
      </c>
      <c r="H66" s="1586" t="str">
        <f>'Data Sheet'!$C$38</f>
        <v>December 31, 2016</v>
      </c>
    </row>
    <row r="67" spans="1:9">
      <c r="A67" s="1538"/>
      <c r="B67" s="1694"/>
      <c r="C67" s="1694"/>
      <c r="D67" s="1694"/>
      <c r="E67" s="1694"/>
      <c r="F67" s="1694"/>
      <c r="G67" s="1694"/>
      <c r="H67" s="1694"/>
      <c r="I67" s="1896"/>
    </row>
    <row r="68" spans="1:9">
      <c r="A68" s="2021" t="s">
        <v>1422</v>
      </c>
      <c r="B68" s="1579"/>
      <c r="C68" s="1579"/>
      <c r="D68" s="2251"/>
      <c r="E68" s="1579"/>
      <c r="F68" s="1579"/>
      <c r="G68" s="1579"/>
      <c r="H68" s="1579"/>
      <c r="I68" s="1994"/>
    </row>
    <row r="69" spans="1:9">
      <c r="A69" s="2021" t="s">
        <v>1989</v>
      </c>
      <c r="B69" s="1579"/>
      <c r="C69" s="1579"/>
      <c r="D69" s="2251"/>
      <c r="E69" s="1579"/>
      <c r="F69" s="1579"/>
      <c r="G69" s="1579"/>
      <c r="H69" s="1579"/>
      <c r="I69" s="1994"/>
    </row>
    <row r="70" spans="1:9">
      <c r="A70" s="1545"/>
      <c r="B70" s="1708"/>
      <c r="C70" s="1708"/>
      <c r="D70" s="1708"/>
      <c r="E70" s="1708"/>
      <c r="F70" s="1708"/>
      <c r="G70" s="1708"/>
      <c r="H70" s="1708"/>
      <c r="I70" s="1900"/>
    </row>
    <row r="71" spans="1:9">
      <c r="A71" s="2347"/>
      <c r="B71" s="1907"/>
      <c r="C71" s="2717"/>
      <c r="D71" s="1580"/>
      <c r="E71" s="1907"/>
      <c r="F71" s="1580"/>
      <c r="G71" s="1580"/>
      <c r="H71" s="1580"/>
      <c r="I71" s="1581"/>
    </row>
    <row r="72" spans="1:9">
      <c r="A72" s="2220"/>
      <c r="B72" s="1543"/>
      <c r="C72" s="2718"/>
      <c r="D72" s="1564" t="s">
        <v>505</v>
      </c>
      <c r="E72" s="1543"/>
      <c r="F72" s="1579" t="s">
        <v>506</v>
      </c>
      <c r="G72" s="1579"/>
      <c r="H72" s="1579"/>
      <c r="I72" s="1994"/>
    </row>
    <row r="73" spans="1:9">
      <c r="A73" s="2220"/>
      <c r="B73" s="1984" t="s">
        <v>507</v>
      </c>
      <c r="C73" s="2719"/>
      <c r="D73" s="1708"/>
      <c r="E73" s="1546"/>
      <c r="F73" s="1708"/>
      <c r="G73" s="1708"/>
      <c r="H73" s="1708"/>
      <c r="I73" s="1900"/>
    </row>
    <row r="74" spans="1:9">
      <c r="A74" s="2220"/>
      <c r="B74" s="1984" t="s">
        <v>508</v>
      </c>
      <c r="C74" s="2720" t="s">
        <v>3596</v>
      </c>
      <c r="D74" s="1984" t="s">
        <v>3600</v>
      </c>
      <c r="E74" s="1984" t="s">
        <v>3600</v>
      </c>
      <c r="F74" s="1543" t="s">
        <v>3601</v>
      </c>
      <c r="G74" s="1984" t="s">
        <v>3602</v>
      </c>
      <c r="H74" s="1558" t="s">
        <v>3603</v>
      </c>
      <c r="I74" s="1908" t="s">
        <v>509</v>
      </c>
    </row>
    <row r="75" spans="1:9">
      <c r="A75" s="2173" t="s">
        <v>1733</v>
      </c>
      <c r="B75" s="1984" t="s">
        <v>1397</v>
      </c>
      <c r="C75" s="2720" t="s">
        <v>3606</v>
      </c>
      <c r="D75" s="1984" t="s">
        <v>1400</v>
      </c>
      <c r="E75" s="1984" t="s">
        <v>1977</v>
      </c>
      <c r="F75" s="1984" t="s">
        <v>3612</v>
      </c>
      <c r="G75" s="1984" t="s">
        <v>3612</v>
      </c>
      <c r="H75" s="1558" t="s">
        <v>510</v>
      </c>
      <c r="I75" s="2379" t="s">
        <v>511</v>
      </c>
    </row>
    <row r="76" spans="1:9">
      <c r="A76" s="2175" t="s">
        <v>1736</v>
      </c>
      <c r="B76" s="2327" t="s">
        <v>3026</v>
      </c>
      <c r="C76" s="2721" t="s">
        <v>3027</v>
      </c>
      <c r="D76" s="2327" t="s">
        <v>3028</v>
      </c>
      <c r="E76" s="2327" t="s">
        <v>3029</v>
      </c>
      <c r="F76" s="2327" t="s">
        <v>2353</v>
      </c>
      <c r="G76" s="2369" t="s">
        <v>512</v>
      </c>
      <c r="H76" s="2370" t="s">
        <v>2355</v>
      </c>
      <c r="I76" s="2329" t="s">
        <v>2356</v>
      </c>
    </row>
    <row r="77" spans="1:9">
      <c r="A77" s="2175">
        <v>1</v>
      </c>
      <c r="B77" s="1546"/>
      <c r="C77" s="2607"/>
      <c r="D77" s="1873"/>
      <c r="E77" s="1873"/>
      <c r="F77" s="1873"/>
      <c r="G77" s="1873"/>
      <c r="H77" s="2277"/>
      <c r="I77" s="2726">
        <f t="shared" ref="I77:I124" si="2">SUM(F77:H77)</f>
        <v>0</v>
      </c>
    </row>
    <row r="78" spans="1:9">
      <c r="A78" s="2175">
        <v>2</v>
      </c>
      <c r="B78" s="2371"/>
      <c r="C78" s="2722"/>
      <c r="D78" s="1873"/>
      <c r="E78" s="1873"/>
      <c r="F78" s="1873"/>
      <c r="G78" s="1873"/>
      <c r="H78" s="2277"/>
      <c r="I78" s="2726">
        <f t="shared" si="2"/>
        <v>0</v>
      </c>
    </row>
    <row r="79" spans="1:9">
      <c r="A79" s="2175">
        <v>3</v>
      </c>
      <c r="B79" s="1546"/>
      <c r="C79" s="2607"/>
      <c r="D79" s="1873"/>
      <c r="E79" s="1873"/>
      <c r="F79" s="1873"/>
      <c r="G79" s="1873"/>
      <c r="H79" s="2277"/>
      <c r="I79" s="2726">
        <f t="shared" si="2"/>
        <v>0</v>
      </c>
    </row>
    <row r="80" spans="1:9">
      <c r="A80" s="2175">
        <v>4</v>
      </c>
      <c r="B80" s="1546"/>
      <c r="C80" s="2607"/>
      <c r="D80" s="1873"/>
      <c r="E80" s="1873"/>
      <c r="F80" s="1873"/>
      <c r="G80" s="1873"/>
      <c r="H80" s="2277"/>
      <c r="I80" s="2726">
        <f t="shared" si="2"/>
        <v>0</v>
      </c>
    </row>
    <row r="81" spans="1:9">
      <c r="A81" s="2175">
        <v>5</v>
      </c>
      <c r="B81" s="1546"/>
      <c r="C81" s="2607"/>
      <c r="D81" s="1873"/>
      <c r="E81" s="1873"/>
      <c r="F81" s="1873"/>
      <c r="G81" s="1873"/>
      <c r="H81" s="2277"/>
      <c r="I81" s="2726">
        <f t="shared" si="2"/>
        <v>0</v>
      </c>
    </row>
    <row r="82" spans="1:9">
      <c r="A82" s="2175">
        <v>6</v>
      </c>
      <c r="B82" s="1546"/>
      <c r="C82" s="2607"/>
      <c r="D82" s="1873"/>
      <c r="E82" s="1873"/>
      <c r="F82" s="1873"/>
      <c r="G82" s="1873"/>
      <c r="H82" s="2277"/>
      <c r="I82" s="2726">
        <f t="shared" si="2"/>
        <v>0</v>
      </c>
    </row>
    <row r="83" spans="1:9">
      <c r="A83" s="2175">
        <v>7</v>
      </c>
      <c r="B83" s="1546"/>
      <c r="C83" s="2607"/>
      <c r="D83" s="1873"/>
      <c r="E83" s="1873"/>
      <c r="F83" s="1873"/>
      <c r="G83" s="1873"/>
      <c r="H83" s="2277"/>
      <c r="I83" s="2726">
        <f t="shared" si="2"/>
        <v>0</v>
      </c>
    </row>
    <row r="84" spans="1:9">
      <c r="A84" s="2175">
        <v>8</v>
      </c>
      <c r="B84" s="1546"/>
      <c r="C84" s="2607"/>
      <c r="D84" s="1873"/>
      <c r="E84" s="1873"/>
      <c r="F84" s="1873"/>
      <c r="G84" s="1873"/>
      <c r="H84" s="2277"/>
      <c r="I84" s="2726">
        <f t="shared" si="2"/>
        <v>0</v>
      </c>
    </row>
    <row r="85" spans="1:9">
      <c r="A85" s="2175">
        <v>9</v>
      </c>
      <c r="B85" s="1546"/>
      <c r="C85" s="2607"/>
      <c r="D85" s="1873"/>
      <c r="E85" s="1873"/>
      <c r="F85" s="1873"/>
      <c r="G85" s="1873"/>
      <c r="H85" s="2277"/>
      <c r="I85" s="2726">
        <f t="shared" si="2"/>
        <v>0</v>
      </c>
    </row>
    <row r="86" spans="1:9">
      <c r="A86" s="2175">
        <v>10</v>
      </c>
      <c r="B86" s="1546"/>
      <c r="C86" s="2607"/>
      <c r="D86" s="1873"/>
      <c r="E86" s="1873"/>
      <c r="F86" s="1873"/>
      <c r="G86" s="1873"/>
      <c r="H86" s="2277"/>
      <c r="I86" s="2726">
        <f t="shared" si="2"/>
        <v>0</v>
      </c>
    </row>
    <row r="87" spans="1:9">
      <c r="A87" s="2175">
        <v>11</v>
      </c>
      <c r="B87" s="1546"/>
      <c r="C87" s="2607"/>
      <c r="D87" s="1873"/>
      <c r="E87" s="1873"/>
      <c r="F87" s="1873"/>
      <c r="G87" s="1873"/>
      <c r="H87" s="2277"/>
      <c r="I87" s="2726">
        <f t="shared" si="2"/>
        <v>0</v>
      </c>
    </row>
    <row r="88" spans="1:9">
      <c r="A88" s="2175">
        <v>12</v>
      </c>
      <c r="B88" s="1546"/>
      <c r="C88" s="2607"/>
      <c r="D88" s="1873"/>
      <c r="E88" s="1873"/>
      <c r="F88" s="1873"/>
      <c r="G88" s="1873"/>
      <c r="H88" s="2277"/>
      <c r="I88" s="2726">
        <f t="shared" si="2"/>
        <v>0</v>
      </c>
    </row>
    <row r="89" spans="1:9">
      <c r="A89" s="2175">
        <v>13</v>
      </c>
      <c r="B89" s="1546"/>
      <c r="C89" s="2607"/>
      <c r="D89" s="1873"/>
      <c r="E89" s="1873"/>
      <c r="F89" s="1873"/>
      <c r="G89" s="1873"/>
      <c r="H89" s="2277"/>
      <c r="I89" s="2726">
        <f t="shared" si="2"/>
        <v>0</v>
      </c>
    </row>
    <row r="90" spans="1:9">
      <c r="A90" s="2175">
        <v>14</v>
      </c>
      <c r="B90" s="1546"/>
      <c r="C90" s="2607"/>
      <c r="D90" s="1873"/>
      <c r="E90" s="1873"/>
      <c r="F90" s="1873"/>
      <c r="G90" s="1873"/>
      <c r="H90" s="2277"/>
      <c r="I90" s="2726">
        <f t="shared" si="2"/>
        <v>0</v>
      </c>
    </row>
    <row r="91" spans="1:9">
      <c r="A91" s="2175">
        <v>15</v>
      </c>
      <c r="B91" s="1546"/>
      <c r="C91" s="2607"/>
      <c r="D91" s="1873"/>
      <c r="E91" s="1873"/>
      <c r="F91" s="1873"/>
      <c r="G91" s="1873"/>
      <c r="H91" s="2277"/>
      <c r="I91" s="2726">
        <f t="shared" si="2"/>
        <v>0</v>
      </c>
    </row>
    <row r="92" spans="1:9">
      <c r="A92" s="2175">
        <v>16</v>
      </c>
      <c r="B92" s="1546"/>
      <c r="C92" s="2607"/>
      <c r="D92" s="1873"/>
      <c r="E92" s="1873"/>
      <c r="F92" s="1873"/>
      <c r="G92" s="1873"/>
      <c r="H92" s="2277"/>
      <c r="I92" s="2726">
        <f t="shared" si="2"/>
        <v>0</v>
      </c>
    </row>
    <row r="93" spans="1:9">
      <c r="A93" s="2175">
        <v>17</v>
      </c>
      <c r="B93" s="1546"/>
      <c r="C93" s="2607"/>
      <c r="D93" s="1873"/>
      <c r="E93" s="1873"/>
      <c r="F93" s="1873"/>
      <c r="G93" s="1873"/>
      <c r="H93" s="2277"/>
      <c r="I93" s="2726">
        <f t="shared" si="2"/>
        <v>0</v>
      </c>
    </row>
    <row r="94" spans="1:9">
      <c r="A94" s="2175">
        <v>18</v>
      </c>
      <c r="B94" s="1546"/>
      <c r="C94" s="2607"/>
      <c r="D94" s="1873"/>
      <c r="E94" s="1873"/>
      <c r="F94" s="1873"/>
      <c r="G94" s="1873"/>
      <c r="H94" s="2277"/>
      <c r="I94" s="2726">
        <f t="shared" si="2"/>
        <v>0</v>
      </c>
    </row>
    <row r="95" spans="1:9">
      <c r="A95" s="2175">
        <v>19</v>
      </c>
      <c r="B95" s="1546"/>
      <c r="C95" s="2607"/>
      <c r="D95" s="1873"/>
      <c r="E95" s="1873"/>
      <c r="F95" s="1873"/>
      <c r="G95" s="1873"/>
      <c r="H95" s="2277"/>
      <c r="I95" s="2726">
        <f t="shared" si="2"/>
        <v>0</v>
      </c>
    </row>
    <row r="96" spans="1:9">
      <c r="A96" s="2175">
        <v>20</v>
      </c>
      <c r="B96" s="1546"/>
      <c r="C96" s="2607"/>
      <c r="D96" s="1873"/>
      <c r="E96" s="1873"/>
      <c r="F96" s="1873"/>
      <c r="G96" s="1873"/>
      <c r="H96" s="2277"/>
      <c r="I96" s="2726">
        <f t="shared" si="2"/>
        <v>0</v>
      </c>
    </row>
    <row r="97" spans="1:9">
      <c r="A97" s="2175">
        <v>21</v>
      </c>
      <c r="B97" s="1546"/>
      <c r="C97" s="2607"/>
      <c r="D97" s="1873"/>
      <c r="E97" s="1873"/>
      <c r="F97" s="1873"/>
      <c r="G97" s="1873"/>
      <c r="H97" s="2277"/>
      <c r="I97" s="2726">
        <f t="shared" si="2"/>
        <v>0</v>
      </c>
    </row>
    <row r="98" spans="1:9">
      <c r="A98" s="2175">
        <v>22</v>
      </c>
      <c r="B98" s="1546"/>
      <c r="C98" s="2607"/>
      <c r="D98" s="1873"/>
      <c r="E98" s="1873"/>
      <c r="F98" s="1873"/>
      <c r="G98" s="1873"/>
      <c r="H98" s="2277"/>
      <c r="I98" s="2726">
        <f t="shared" si="2"/>
        <v>0</v>
      </c>
    </row>
    <row r="99" spans="1:9">
      <c r="A99" s="2175">
        <v>23</v>
      </c>
      <c r="B99" s="1546"/>
      <c r="C99" s="2607"/>
      <c r="D99" s="1873"/>
      <c r="E99" s="1873"/>
      <c r="F99" s="1873"/>
      <c r="G99" s="1873"/>
      <c r="H99" s="2277"/>
      <c r="I99" s="2726">
        <f t="shared" si="2"/>
        <v>0</v>
      </c>
    </row>
    <row r="100" spans="1:9">
      <c r="A100" s="2175">
        <v>24</v>
      </c>
      <c r="B100" s="1546"/>
      <c r="C100" s="2607"/>
      <c r="D100" s="1873"/>
      <c r="E100" s="1873"/>
      <c r="F100" s="1873"/>
      <c r="G100" s="1873"/>
      <c r="H100" s="2277"/>
      <c r="I100" s="2726">
        <f t="shared" si="2"/>
        <v>0</v>
      </c>
    </row>
    <row r="101" spans="1:9">
      <c r="A101" s="2175">
        <v>25</v>
      </c>
      <c r="B101" s="1546"/>
      <c r="C101" s="2607"/>
      <c r="D101" s="1873"/>
      <c r="E101" s="1873"/>
      <c r="F101" s="1873"/>
      <c r="G101" s="1873"/>
      <c r="H101" s="2277"/>
      <c r="I101" s="2726">
        <f t="shared" si="2"/>
        <v>0</v>
      </c>
    </row>
    <row r="102" spans="1:9">
      <c r="A102" s="2175">
        <v>26</v>
      </c>
      <c r="B102" s="1546"/>
      <c r="C102" s="2607"/>
      <c r="D102" s="1873"/>
      <c r="E102" s="1873"/>
      <c r="F102" s="1873"/>
      <c r="G102" s="1873"/>
      <c r="H102" s="2277"/>
      <c r="I102" s="2726">
        <f t="shared" si="2"/>
        <v>0</v>
      </c>
    </row>
    <row r="103" spans="1:9">
      <c r="A103" s="2175">
        <v>27</v>
      </c>
      <c r="B103" s="1546"/>
      <c r="C103" s="2607"/>
      <c r="D103" s="1873"/>
      <c r="E103" s="1873"/>
      <c r="F103" s="1873"/>
      <c r="G103" s="1873"/>
      <c r="H103" s="2277"/>
      <c r="I103" s="2726">
        <f t="shared" si="2"/>
        <v>0</v>
      </c>
    </row>
    <row r="104" spans="1:9">
      <c r="A104" s="2175">
        <v>28</v>
      </c>
      <c r="B104" s="1546"/>
      <c r="C104" s="2607"/>
      <c r="D104" s="1873"/>
      <c r="E104" s="1873"/>
      <c r="F104" s="1873"/>
      <c r="G104" s="1873"/>
      <c r="H104" s="2277"/>
      <c r="I104" s="2726">
        <f t="shared" si="2"/>
        <v>0</v>
      </c>
    </row>
    <row r="105" spans="1:9">
      <c r="A105" s="2175">
        <v>29</v>
      </c>
      <c r="B105" s="1546"/>
      <c r="C105" s="2607"/>
      <c r="D105" s="1873"/>
      <c r="E105" s="1873"/>
      <c r="F105" s="1873"/>
      <c r="G105" s="1873"/>
      <c r="H105" s="2277"/>
      <c r="I105" s="2726">
        <f t="shared" si="2"/>
        <v>0</v>
      </c>
    </row>
    <row r="106" spans="1:9">
      <c r="A106" s="2175">
        <v>30</v>
      </c>
      <c r="B106" s="1546"/>
      <c r="C106" s="2607"/>
      <c r="D106" s="1873"/>
      <c r="E106" s="1873"/>
      <c r="F106" s="1873"/>
      <c r="G106" s="1873"/>
      <c r="H106" s="2277"/>
      <c r="I106" s="2726">
        <f t="shared" si="2"/>
        <v>0</v>
      </c>
    </row>
    <row r="107" spans="1:9">
      <c r="A107" s="2175">
        <v>31</v>
      </c>
      <c r="B107" s="1546"/>
      <c r="C107" s="2607"/>
      <c r="D107" s="1873"/>
      <c r="E107" s="1873"/>
      <c r="F107" s="1873"/>
      <c r="G107" s="1873"/>
      <c r="H107" s="2277"/>
      <c r="I107" s="2726">
        <f t="shared" si="2"/>
        <v>0</v>
      </c>
    </row>
    <row r="108" spans="1:9">
      <c r="A108" s="2175">
        <v>32</v>
      </c>
      <c r="B108" s="1546"/>
      <c r="C108" s="2607"/>
      <c r="D108" s="1873"/>
      <c r="E108" s="1873"/>
      <c r="F108" s="1873"/>
      <c r="G108" s="1873"/>
      <c r="H108" s="2277"/>
      <c r="I108" s="2726">
        <f t="shared" si="2"/>
        <v>0</v>
      </c>
    </row>
    <row r="109" spans="1:9">
      <c r="A109" s="2175">
        <v>33</v>
      </c>
      <c r="B109" s="1546"/>
      <c r="C109" s="2607"/>
      <c r="D109" s="1873"/>
      <c r="E109" s="1873"/>
      <c r="F109" s="1873"/>
      <c r="G109" s="1873"/>
      <c r="H109" s="2277"/>
      <c r="I109" s="2726">
        <f t="shared" si="2"/>
        <v>0</v>
      </c>
    </row>
    <row r="110" spans="1:9">
      <c r="A110" s="2175">
        <v>34</v>
      </c>
      <c r="B110" s="1546"/>
      <c r="C110" s="2607"/>
      <c r="D110" s="1873"/>
      <c r="E110" s="1873"/>
      <c r="F110" s="1873"/>
      <c r="G110" s="1873"/>
      <c r="H110" s="2277"/>
      <c r="I110" s="2726">
        <f t="shared" si="2"/>
        <v>0</v>
      </c>
    </row>
    <row r="111" spans="1:9">
      <c r="A111" s="2175">
        <v>35</v>
      </c>
      <c r="B111" s="1546"/>
      <c r="C111" s="2607"/>
      <c r="D111" s="1873"/>
      <c r="E111" s="1873"/>
      <c r="F111" s="1873"/>
      <c r="G111" s="1873"/>
      <c r="H111" s="2277"/>
      <c r="I111" s="2726">
        <f t="shared" si="2"/>
        <v>0</v>
      </c>
    </row>
    <row r="112" spans="1:9">
      <c r="A112" s="2175">
        <v>36</v>
      </c>
      <c r="B112" s="1546"/>
      <c r="C112" s="2607"/>
      <c r="D112" s="1873"/>
      <c r="E112" s="1873"/>
      <c r="F112" s="1873"/>
      <c r="G112" s="1873"/>
      <c r="H112" s="2277"/>
      <c r="I112" s="2726">
        <f t="shared" si="2"/>
        <v>0</v>
      </c>
    </row>
    <row r="113" spans="1:9">
      <c r="A113" s="2175">
        <v>37</v>
      </c>
      <c r="B113" s="1546"/>
      <c r="C113" s="2607"/>
      <c r="D113" s="1873"/>
      <c r="E113" s="1873"/>
      <c r="F113" s="1873"/>
      <c r="G113" s="1873"/>
      <c r="H113" s="2277"/>
      <c r="I113" s="2726">
        <f t="shared" si="2"/>
        <v>0</v>
      </c>
    </row>
    <row r="114" spans="1:9">
      <c r="A114" s="2175">
        <v>38</v>
      </c>
      <c r="B114" s="1546"/>
      <c r="C114" s="2607"/>
      <c r="D114" s="1873"/>
      <c r="E114" s="1873"/>
      <c r="F114" s="1873"/>
      <c r="G114" s="1873"/>
      <c r="H114" s="2277"/>
      <c r="I114" s="2726">
        <f t="shared" si="2"/>
        <v>0</v>
      </c>
    </row>
    <row r="115" spans="1:9">
      <c r="A115" s="2175">
        <v>39</v>
      </c>
      <c r="B115" s="1546"/>
      <c r="C115" s="2607"/>
      <c r="D115" s="1873"/>
      <c r="E115" s="1873"/>
      <c r="F115" s="1873"/>
      <c r="G115" s="1873"/>
      <c r="H115" s="2277"/>
      <c r="I115" s="2726">
        <f t="shared" si="2"/>
        <v>0</v>
      </c>
    </row>
    <row r="116" spans="1:9">
      <c r="A116" s="2175">
        <v>40</v>
      </c>
      <c r="B116" s="1546"/>
      <c r="C116" s="2607"/>
      <c r="D116" s="1873"/>
      <c r="E116" s="1873"/>
      <c r="F116" s="1873"/>
      <c r="G116" s="1873"/>
      <c r="H116" s="2277"/>
      <c r="I116" s="2726">
        <f t="shared" si="2"/>
        <v>0</v>
      </c>
    </row>
    <row r="117" spans="1:9">
      <c r="A117" s="2175">
        <v>41</v>
      </c>
      <c r="B117" s="1546"/>
      <c r="C117" s="2607"/>
      <c r="D117" s="1873"/>
      <c r="E117" s="1873"/>
      <c r="F117" s="1873"/>
      <c r="G117" s="1873"/>
      <c r="H117" s="2277"/>
      <c r="I117" s="2726">
        <f t="shared" si="2"/>
        <v>0</v>
      </c>
    </row>
    <row r="118" spans="1:9">
      <c r="A118" s="2175">
        <v>42</v>
      </c>
      <c r="B118" s="1546"/>
      <c r="C118" s="2607"/>
      <c r="D118" s="1873"/>
      <c r="E118" s="1873"/>
      <c r="F118" s="1873"/>
      <c r="G118" s="1873"/>
      <c r="H118" s="2277"/>
      <c r="I118" s="2726">
        <f t="shared" si="2"/>
        <v>0</v>
      </c>
    </row>
    <row r="119" spans="1:9">
      <c r="A119" s="2175">
        <v>43</v>
      </c>
      <c r="B119" s="1546"/>
      <c r="C119" s="2607"/>
      <c r="D119" s="1873"/>
      <c r="E119" s="1873"/>
      <c r="F119" s="1873"/>
      <c r="G119" s="1873"/>
      <c r="H119" s="2277"/>
      <c r="I119" s="2726">
        <f t="shared" si="2"/>
        <v>0</v>
      </c>
    </row>
    <row r="120" spans="1:9">
      <c r="A120" s="2175">
        <v>44</v>
      </c>
      <c r="B120" s="1546"/>
      <c r="C120" s="2607"/>
      <c r="D120" s="1873"/>
      <c r="E120" s="1873"/>
      <c r="F120" s="1873"/>
      <c r="G120" s="1873"/>
      <c r="H120" s="2277"/>
      <c r="I120" s="2726">
        <f t="shared" si="2"/>
        <v>0</v>
      </c>
    </row>
    <row r="121" spans="1:9">
      <c r="A121" s="2175">
        <v>45</v>
      </c>
      <c r="B121" s="1546"/>
      <c r="C121" s="2607"/>
      <c r="D121" s="1873"/>
      <c r="E121" s="1873"/>
      <c r="F121" s="1873"/>
      <c r="G121" s="1873"/>
      <c r="H121" s="2277"/>
      <c r="I121" s="2726">
        <f t="shared" si="2"/>
        <v>0</v>
      </c>
    </row>
    <row r="122" spans="1:9">
      <c r="A122" s="2175">
        <v>46</v>
      </c>
      <c r="B122" s="1546"/>
      <c r="C122" s="2607"/>
      <c r="D122" s="1873"/>
      <c r="E122" s="1873"/>
      <c r="F122" s="1873"/>
      <c r="G122" s="1873"/>
      <c r="H122" s="2277"/>
      <c r="I122" s="2726">
        <f t="shared" si="2"/>
        <v>0</v>
      </c>
    </row>
    <row r="123" spans="1:9">
      <c r="A123" s="2175">
        <v>47</v>
      </c>
      <c r="B123" s="1546"/>
      <c r="C123" s="2607"/>
      <c r="D123" s="1873"/>
      <c r="E123" s="1873"/>
      <c r="F123" s="1873"/>
      <c r="G123" s="1873"/>
      <c r="H123" s="2277"/>
      <c r="I123" s="2726">
        <f t="shared" si="2"/>
        <v>0</v>
      </c>
    </row>
    <row r="124" spans="1:9">
      <c r="A124" s="2175">
        <v>48</v>
      </c>
      <c r="B124" s="1546"/>
      <c r="C124" s="2607"/>
      <c r="D124" s="1873"/>
      <c r="E124" s="1873"/>
      <c r="F124" s="1873"/>
      <c r="G124" s="1873"/>
      <c r="H124" s="2277"/>
      <c r="I124" s="2726">
        <f t="shared" si="2"/>
        <v>0</v>
      </c>
    </row>
    <row r="125" spans="1:9" ht="15.75" thickBot="1">
      <c r="A125" s="2171">
        <v>49</v>
      </c>
      <c r="B125" s="2278" t="s">
        <v>2338</v>
      </c>
      <c r="C125" s="2724"/>
      <c r="D125" s="2281">
        <f t="shared" ref="D125:I125" si="3">SUM(D77:D124)</f>
        <v>0</v>
      </c>
      <c r="E125" s="2281">
        <f t="shared" si="3"/>
        <v>0</v>
      </c>
      <c r="F125" s="2281">
        <f t="shared" si="3"/>
        <v>0</v>
      </c>
      <c r="G125" s="2281">
        <f t="shared" si="3"/>
        <v>0</v>
      </c>
      <c r="H125" s="2281">
        <f t="shared" si="3"/>
        <v>0</v>
      </c>
      <c r="I125" s="2727">
        <f t="shared" si="3"/>
        <v>0</v>
      </c>
    </row>
    <row r="126" spans="1:9">
      <c r="A126" s="2486" t="s">
        <v>4681</v>
      </c>
      <c r="B126" s="1674"/>
      <c r="C126" s="1674"/>
      <c r="D126" s="1674"/>
      <c r="E126" s="1674"/>
    </row>
    <row r="127" spans="1:9">
      <c r="A127" s="1579" t="s">
        <v>515</v>
      </c>
      <c r="B127" s="2251"/>
      <c r="C127" s="2251"/>
      <c r="D127" s="2251"/>
      <c r="E127" s="2251"/>
      <c r="F127" s="2251"/>
      <c r="G127" s="2251"/>
      <c r="H127" s="2251"/>
      <c r="I127" s="2251"/>
    </row>
  </sheetData>
  <printOptions horizontalCentered="1" verticalCentered="1"/>
  <pageMargins left="0.25" right="0" top="0" bottom="0" header="0" footer="0"/>
  <pageSetup scale="70" fitToHeight="2" orientation="portrait" r:id="rId1"/>
  <headerFooter alignWithMargins="0"/>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5357" r:id="rId4" name="Button 61">
              <controlPr locked="0" defaultSize="0" autoFill="0" autoLine="0" autoPict="0">
                <anchor moveWithCells="1" sizeWithCells="1">
                  <from>
                    <xdr:col>1</xdr:col>
                    <xdr:colOff>1238250</xdr:colOff>
                    <xdr:row>30</xdr:row>
                    <xdr:rowOff>161925</xdr:rowOff>
                  </from>
                  <to>
                    <xdr:col>2</xdr:col>
                    <xdr:colOff>600075</xdr:colOff>
                    <xdr:row>30</xdr:row>
                    <xdr:rowOff>161925</xdr:rowOff>
                  </to>
                </anchor>
              </controlPr>
            </control>
          </mc:Choice>
        </mc:AlternateContent>
        <mc:AlternateContent xmlns:mc="http://schemas.openxmlformats.org/markup-compatibility/2006">
          <mc:Choice Requires="x14">
            <control shapeId="55358" r:id="rId5" name="Button 62">
              <controlPr locked="0" defaultSize="0" autoFill="0" autoLine="0" autoPict="0">
                <anchor moveWithCells="1" sizeWithCells="1">
                  <from>
                    <xdr:col>1</xdr:col>
                    <xdr:colOff>1238250</xdr:colOff>
                    <xdr:row>30</xdr:row>
                    <xdr:rowOff>161925</xdr:rowOff>
                  </from>
                  <to>
                    <xdr:col>2</xdr:col>
                    <xdr:colOff>600075</xdr:colOff>
                    <xdr:row>30</xdr:row>
                    <xdr:rowOff>161925</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44"/>
  <sheetViews>
    <sheetView defaultGridColor="0" view="pageBreakPreview" topLeftCell="A52" colorId="22" zoomScale="80" zoomScaleNormal="100" zoomScaleSheetLayoutView="80" workbookViewId="0"/>
  </sheetViews>
  <sheetFormatPr defaultColWidth="9.6640625" defaultRowHeight="15"/>
  <cols>
    <col min="1" max="1" width="4.6640625" customWidth="1"/>
    <col min="2" max="2" width="1.6640625" customWidth="1"/>
    <col min="3" max="3" width="47.6640625" customWidth="1"/>
    <col min="4" max="4" width="22.6640625" customWidth="1"/>
    <col min="5" max="5" width="16.109375" customWidth="1"/>
    <col min="6" max="6" width="16.6640625" customWidth="1"/>
  </cols>
  <sheetData>
    <row r="1" spans="1:6">
      <c r="A1" s="901" t="s">
        <v>1804</v>
      </c>
      <c r="B1" s="902"/>
      <c r="C1" s="902"/>
      <c r="D1" s="980" t="s">
        <v>1347</v>
      </c>
      <c r="E1" s="980" t="s">
        <v>1806</v>
      </c>
      <c r="F1" s="981" t="s">
        <v>1807</v>
      </c>
    </row>
    <row r="2" spans="1:6">
      <c r="A2" s="72" t="str">
        <f>'Data Sheet'!$C$25</f>
        <v>Orange &amp; Rockland Utilities, Inc</v>
      </c>
      <c r="B2" s="899"/>
      <c r="C2" s="899"/>
      <c r="D2" s="896" t="s">
        <v>1159</v>
      </c>
      <c r="E2" s="896" t="s">
        <v>1809</v>
      </c>
      <c r="F2" s="975"/>
    </row>
    <row r="3" spans="1:6" ht="15" customHeight="1">
      <c r="A3" s="74"/>
      <c r="B3" s="77"/>
      <c r="C3" s="77"/>
      <c r="D3" s="105" t="s">
        <v>1160</v>
      </c>
      <c r="E3" s="897" t="str">
        <f>'Data Sheet'!$C$40</f>
        <v>April 30, 2017</v>
      </c>
      <c r="F3" s="919" t="str">
        <f>'Data Sheet'!$C$38</f>
        <v>December 31, 2016</v>
      </c>
    </row>
    <row r="4" spans="1:6" ht="15" customHeight="1">
      <c r="A4" s="149" t="s">
        <v>516</v>
      </c>
      <c r="B4" s="75"/>
      <c r="C4" s="75"/>
      <c r="D4" s="75"/>
      <c r="E4" s="75"/>
      <c r="F4" s="447"/>
    </row>
    <row r="5" spans="1:6">
      <c r="A5" s="80"/>
      <c r="B5" s="17"/>
      <c r="C5" s="17"/>
      <c r="D5" s="17"/>
      <c r="E5" s="17"/>
      <c r="F5" s="83"/>
    </row>
    <row r="6" spans="1:6">
      <c r="A6" s="278" t="s">
        <v>1733</v>
      </c>
      <c r="B6" s="17"/>
      <c r="C6" s="900" t="s">
        <v>1788</v>
      </c>
      <c r="D6" s="69"/>
      <c r="E6" s="69"/>
      <c r="F6" s="239" t="s">
        <v>1845</v>
      </c>
    </row>
    <row r="7" spans="1:6">
      <c r="A7" s="279" t="s">
        <v>1736</v>
      </c>
      <c r="B7" s="77"/>
      <c r="C7" s="977" t="s">
        <v>3026</v>
      </c>
      <c r="D7" s="75"/>
      <c r="E7" s="75"/>
      <c r="F7" s="242" t="s">
        <v>3027</v>
      </c>
    </row>
    <row r="8" spans="1:6">
      <c r="A8" s="135">
        <v>1</v>
      </c>
      <c r="B8" s="77"/>
      <c r="C8" s="77" t="s">
        <v>517</v>
      </c>
      <c r="D8" s="77"/>
      <c r="E8" s="77"/>
      <c r="F8" s="384"/>
    </row>
    <row r="9" spans="1:6">
      <c r="A9" s="135">
        <v>2</v>
      </c>
      <c r="B9" s="77"/>
      <c r="C9" s="77" t="s">
        <v>518</v>
      </c>
      <c r="D9" s="77"/>
      <c r="E9" s="77"/>
      <c r="F9" s="285"/>
    </row>
    <row r="10" spans="1:6">
      <c r="A10" s="135">
        <v>3</v>
      </c>
      <c r="B10" s="77"/>
      <c r="C10" s="77" t="s">
        <v>3516</v>
      </c>
      <c r="D10" s="77"/>
      <c r="E10" s="77"/>
      <c r="F10" s="285"/>
    </row>
    <row r="11" spans="1:6">
      <c r="A11" s="80">
        <v>4</v>
      </c>
      <c r="B11" s="17"/>
      <c r="C11" s="17" t="s">
        <v>3517</v>
      </c>
      <c r="D11" s="17"/>
      <c r="E11" s="17"/>
      <c r="F11" s="284"/>
    </row>
    <row r="12" spans="1:6">
      <c r="A12" s="135"/>
      <c r="B12" s="77"/>
      <c r="C12" s="77" t="s">
        <v>3518</v>
      </c>
      <c r="D12" s="77"/>
      <c r="E12" s="77"/>
      <c r="F12" s="285"/>
    </row>
    <row r="13" spans="1:6">
      <c r="A13" s="80">
        <v>5</v>
      </c>
      <c r="B13" s="17"/>
      <c r="C13" s="17" t="s">
        <v>3519</v>
      </c>
      <c r="D13" s="17"/>
      <c r="E13" s="17"/>
      <c r="F13" s="284"/>
    </row>
    <row r="14" spans="1:6">
      <c r="A14" s="80"/>
      <c r="B14" s="17"/>
      <c r="C14" s="17" t="s">
        <v>3520</v>
      </c>
      <c r="D14" s="17"/>
      <c r="E14" s="17"/>
      <c r="F14" s="284"/>
    </row>
    <row r="15" spans="1:6">
      <c r="A15" s="135"/>
      <c r="B15" s="77"/>
      <c r="C15" s="77" t="s">
        <v>3521</v>
      </c>
      <c r="D15" s="77"/>
      <c r="E15" s="77"/>
      <c r="F15" s="285"/>
    </row>
    <row r="16" spans="1:6">
      <c r="A16" s="80">
        <v>6</v>
      </c>
      <c r="B16" s="294" t="s">
        <v>3003</v>
      </c>
      <c r="C16" s="17"/>
      <c r="D16" s="17"/>
      <c r="E16" s="899"/>
      <c r="F16" s="534"/>
    </row>
    <row r="17" spans="1:6">
      <c r="A17" s="80">
        <f t="shared" ref="A17:A24" si="0">A16+1</f>
        <v>7</v>
      </c>
      <c r="B17" s="17"/>
      <c r="C17" s="863" t="s">
        <v>4841</v>
      </c>
      <c r="D17" s="3004"/>
      <c r="E17" s="17"/>
      <c r="F17" s="534">
        <v>181336.3</v>
      </c>
    </row>
    <row r="18" spans="1:6">
      <c r="A18" s="80">
        <f t="shared" si="0"/>
        <v>8</v>
      </c>
      <c r="B18" s="17"/>
      <c r="C18" s="863" t="s">
        <v>4842</v>
      </c>
      <c r="D18" s="3004"/>
      <c r="E18" s="17"/>
      <c r="F18" s="534">
        <v>9645.34</v>
      </c>
    </row>
    <row r="19" spans="1:6">
      <c r="A19" s="80">
        <f t="shared" si="0"/>
        <v>9</v>
      </c>
      <c r="B19" s="17"/>
      <c r="C19" s="863" t="s">
        <v>4843</v>
      </c>
      <c r="D19" s="3004"/>
      <c r="E19" s="17"/>
      <c r="F19" s="534">
        <v>160317.93000000005</v>
      </c>
    </row>
    <row r="20" spans="1:6">
      <c r="A20" s="80">
        <f t="shared" si="0"/>
        <v>10</v>
      </c>
      <c r="B20" s="17"/>
      <c r="C20" s="863" t="s">
        <v>4844</v>
      </c>
      <c r="D20" s="3004"/>
      <c r="E20" s="17"/>
      <c r="F20" s="534">
        <v>19966.800000000003</v>
      </c>
    </row>
    <row r="21" spans="1:6">
      <c r="A21" s="80">
        <f t="shared" si="0"/>
        <v>11</v>
      </c>
      <c r="B21" s="17"/>
      <c r="C21" s="863" t="s">
        <v>4845</v>
      </c>
      <c r="D21" s="3004"/>
      <c r="E21" s="17"/>
      <c r="F21" s="534">
        <v>17704.66</v>
      </c>
    </row>
    <row r="22" spans="1:6">
      <c r="A22" s="80">
        <f t="shared" si="0"/>
        <v>12</v>
      </c>
      <c r="B22" s="17"/>
      <c r="C22" s="863" t="s">
        <v>4846</v>
      </c>
      <c r="D22" s="3004"/>
      <c r="E22" s="17"/>
      <c r="F22" s="534">
        <v>40216.800000000003</v>
      </c>
    </row>
    <row r="23" spans="1:6">
      <c r="A23" s="80">
        <f t="shared" si="0"/>
        <v>13</v>
      </c>
      <c r="B23" s="17"/>
      <c r="C23" s="863" t="s">
        <v>4847</v>
      </c>
      <c r="D23" s="3004"/>
      <c r="E23" s="17"/>
      <c r="F23" s="534">
        <v>136613.71</v>
      </c>
    </row>
    <row r="24" spans="1:6">
      <c r="A24" s="80">
        <f t="shared" si="0"/>
        <v>14</v>
      </c>
      <c r="B24" s="17"/>
      <c r="C24" s="863" t="s">
        <v>4848</v>
      </c>
      <c r="D24" s="3004"/>
      <c r="E24" s="17"/>
      <c r="F24" s="534">
        <v>136559.91999999995</v>
      </c>
    </row>
    <row r="25" spans="1:6" s="2907" customFormat="1">
      <c r="A25" s="80">
        <v>15</v>
      </c>
      <c r="B25" s="17"/>
      <c r="C25" s="863" t="s">
        <v>4849</v>
      </c>
      <c r="D25" s="3004"/>
      <c r="E25" s="17"/>
      <c r="F25" s="534">
        <v>5085.9099999999989</v>
      </c>
    </row>
    <row r="26" spans="1:6" s="2907" customFormat="1">
      <c r="A26" s="80">
        <v>16</v>
      </c>
      <c r="B26" s="17"/>
      <c r="C26" s="863" t="s">
        <v>4850</v>
      </c>
      <c r="D26" s="3004"/>
      <c r="E26" s="17"/>
      <c r="F26" s="534">
        <v>28619.880000000005</v>
      </c>
    </row>
    <row r="27" spans="1:6" s="2907" customFormat="1">
      <c r="A27" s="80">
        <v>17</v>
      </c>
      <c r="B27" s="17"/>
      <c r="C27" s="863" t="s">
        <v>4851</v>
      </c>
      <c r="D27" s="3004"/>
      <c r="E27" s="17"/>
      <c r="F27" s="534">
        <v>23827.629999999997</v>
      </c>
    </row>
    <row r="28" spans="1:6" s="2907" customFormat="1">
      <c r="A28" s="80">
        <v>18</v>
      </c>
      <c r="B28" s="17"/>
      <c r="C28" s="863" t="s">
        <v>4852</v>
      </c>
      <c r="D28" s="3004"/>
      <c r="E28" s="17"/>
      <c r="F28" s="534">
        <v>-64836.819999999992</v>
      </c>
    </row>
    <row r="29" spans="1:6" s="2907" customFormat="1">
      <c r="A29" s="80">
        <v>19</v>
      </c>
      <c r="B29" s="17"/>
      <c r="C29" s="863" t="s">
        <v>4853</v>
      </c>
      <c r="D29" s="3004"/>
      <c r="E29" s="17"/>
      <c r="F29" s="534">
        <v>1479332.9</v>
      </c>
    </row>
    <row r="30" spans="1:6" s="2907" customFormat="1">
      <c r="A30" s="80">
        <v>20</v>
      </c>
      <c r="B30" s="17"/>
      <c r="C30" s="863" t="s">
        <v>4854</v>
      </c>
      <c r="D30" s="3004"/>
      <c r="E30" s="17"/>
      <c r="F30" s="534">
        <v>139567.9500000001</v>
      </c>
    </row>
    <row r="31" spans="1:6" s="2907" customFormat="1">
      <c r="A31" s="80">
        <v>21</v>
      </c>
      <c r="B31" s="17"/>
      <c r="C31" s="863" t="s">
        <v>4855</v>
      </c>
      <c r="D31" s="3004"/>
      <c r="E31" s="17"/>
      <c r="F31" s="534">
        <v>53324.88</v>
      </c>
    </row>
    <row r="32" spans="1:6" s="2907" customFormat="1">
      <c r="A32" s="80">
        <v>22</v>
      </c>
      <c r="B32" s="17"/>
      <c r="C32" s="863" t="s">
        <v>4856</v>
      </c>
      <c r="D32" s="3004"/>
      <c r="E32" s="17"/>
      <c r="F32" s="534">
        <v>143662.5</v>
      </c>
    </row>
    <row r="33" spans="1:6" s="2907" customFormat="1">
      <c r="A33" s="80">
        <v>23</v>
      </c>
      <c r="B33" s="17"/>
      <c r="C33" s="863" t="s">
        <v>4857</v>
      </c>
      <c r="D33" s="3004"/>
      <c r="E33" s="17"/>
      <c r="F33" s="534">
        <v>354905.24999999983</v>
      </c>
    </row>
    <row r="34" spans="1:6" s="2907" customFormat="1">
      <c r="A34" s="80">
        <v>24</v>
      </c>
      <c r="B34" s="17"/>
      <c r="C34" s="863" t="s">
        <v>4858</v>
      </c>
      <c r="D34" s="3004"/>
      <c r="E34" s="17"/>
      <c r="F34" s="534">
        <v>223757.59</v>
      </c>
    </row>
    <row r="35" spans="1:6" s="2907" customFormat="1">
      <c r="A35" s="80">
        <v>25</v>
      </c>
      <c r="B35" s="17"/>
      <c r="C35" s="863" t="s">
        <v>4859</v>
      </c>
      <c r="D35" s="3004"/>
      <c r="E35" s="17"/>
      <c r="F35" s="534">
        <v>7459.72</v>
      </c>
    </row>
    <row r="36" spans="1:6" s="2907" customFormat="1">
      <c r="A36" s="80">
        <v>26</v>
      </c>
      <c r="B36" s="17"/>
      <c r="C36" s="863" t="s">
        <v>4860</v>
      </c>
      <c r="D36" s="3004"/>
      <c r="E36" s="17"/>
      <c r="F36" s="534">
        <v>-670669.29</v>
      </c>
    </row>
    <row r="37" spans="1:6">
      <c r="A37" s="80">
        <v>27</v>
      </c>
      <c r="B37" s="17"/>
      <c r="C37" s="863" t="s">
        <v>4861</v>
      </c>
      <c r="D37" s="3004"/>
      <c r="E37" s="17"/>
      <c r="F37" s="534">
        <v>18927.370000000003</v>
      </c>
    </row>
    <row r="38" spans="1:6">
      <c r="A38" s="80">
        <v>28</v>
      </c>
      <c r="B38" s="17"/>
      <c r="C38" s="863" t="s">
        <v>4862</v>
      </c>
      <c r="D38" s="3004"/>
      <c r="E38" s="17"/>
      <c r="F38" s="534">
        <v>336642.0500000001</v>
      </c>
    </row>
    <row r="39" spans="1:6">
      <c r="A39" s="80">
        <v>29</v>
      </c>
      <c r="B39" s="17"/>
      <c r="C39" s="863" t="s">
        <v>4863</v>
      </c>
      <c r="D39" s="3004"/>
      <c r="E39" s="17"/>
      <c r="F39" s="534">
        <v>13292.34</v>
      </c>
    </row>
    <row r="40" spans="1:6">
      <c r="A40" s="80">
        <v>30</v>
      </c>
      <c r="B40" s="17"/>
      <c r="C40" s="17"/>
      <c r="D40" s="17"/>
      <c r="E40" s="17"/>
      <c r="F40" s="534"/>
    </row>
    <row r="41" spans="1:6">
      <c r="A41" s="80">
        <v>31</v>
      </c>
      <c r="B41" s="17"/>
      <c r="C41" s="17"/>
      <c r="D41" s="17"/>
      <c r="E41" s="17"/>
      <c r="F41" s="534"/>
    </row>
    <row r="42" spans="1:6">
      <c r="A42" s="80">
        <v>32</v>
      </c>
      <c r="B42" s="17"/>
      <c r="C42" s="17"/>
      <c r="D42" s="17"/>
      <c r="E42" s="17"/>
      <c r="F42" s="534"/>
    </row>
    <row r="43" spans="1:6">
      <c r="A43" s="80">
        <v>33</v>
      </c>
      <c r="B43" s="17"/>
      <c r="C43" s="17"/>
      <c r="D43" s="17"/>
      <c r="E43" s="17"/>
      <c r="F43" s="534"/>
    </row>
    <row r="44" spans="1:6">
      <c r="A44" s="80">
        <v>34</v>
      </c>
      <c r="B44" s="17"/>
      <c r="C44" s="17"/>
      <c r="D44" s="17"/>
      <c r="E44" s="17"/>
      <c r="F44" s="534"/>
    </row>
    <row r="45" spans="1:6">
      <c r="A45" s="80">
        <v>35</v>
      </c>
      <c r="B45" s="17"/>
      <c r="C45" s="17"/>
      <c r="D45" s="17"/>
      <c r="E45" s="17"/>
      <c r="F45" s="534"/>
    </row>
    <row r="46" spans="1:6">
      <c r="A46" s="80">
        <v>36</v>
      </c>
      <c r="B46" s="17"/>
      <c r="C46" s="17"/>
      <c r="D46" s="17" t="s">
        <v>1193</v>
      </c>
      <c r="E46" s="899"/>
      <c r="F46" s="535">
        <f>SUM(F16:F45)</f>
        <v>2795261.3200000003</v>
      </c>
    </row>
    <row r="47" spans="1:6">
      <c r="A47" s="80">
        <v>37</v>
      </c>
      <c r="B47" s="294" t="s">
        <v>3004</v>
      </c>
      <c r="C47" s="17"/>
      <c r="D47" s="17"/>
      <c r="E47" s="899"/>
      <c r="F47" s="534"/>
    </row>
    <row r="48" spans="1:6">
      <c r="A48" s="80">
        <v>38</v>
      </c>
      <c r="B48" s="17"/>
      <c r="C48" s="2907" t="s">
        <v>4841</v>
      </c>
      <c r="D48" s="2907"/>
      <c r="E48" s="17"/>
      <c r="F48" s="534">
        <v>-674584.41999999993</v>
      </c>
    </row>
    <row r="49" spans="1:6">
      <c r="A49" s="80">
        <v>39</v>
      </c>
      <c r="B49" s="17"/>
      <c r="C49" s="2907" t="s">
        <v>4843</v>
      </c>
      <c r="D49" s="2907"/>
      <c r="E49" s="17"/>
      <c r="F49" s="534">
        <v>66273.550000000017</v>
      </c>
    </row>
    <row r="50" spans="1:6">
      <c r="A50" s="80">
        <v>40</v>
      </c>
      <c r="B50" s="17"/>
      <c r="C50" s="2907" t="s">
        <v>4864</v>
      </c>
      <c r="D50" s="2907"/>
      <c r="E50" s="17"/>
      <c r="F50" s="534">
        <v>150250.57</v>
      </c>
    </row>
    <row r="51" spans="1:6">
      <c r="A51" s="80">
        <v>41</v>
      </c>
      <c r="B51" s="17"/>
      <c r="C51" s="2907" t="s">
        <v>4844</v>
      </c>
      <c r="D51" s="2907"/>
      <c r="E51" s="17"/>
      <c r="F51" s="534">
        <v>8254.0400000000009</v>
      </c>
    </row>
    <row r="52" spans="1:6">
      <c r="A52" s="80">
        <v>42</v>
      </c>
      <c r="B52" s="17"/>
      <c r="C52" s="2907" t="s">
        <v>4845</v>
      </c>
      <c r="D52" s="2907"/>
      <c r="E52" s="17"/>
      <c r="F52" s="534">
        <v>7318.75</v>
      </c>
    </row>
    <row r="53" spans="1:6">
      <c r="A53" s="80">
        <v>43</v>
      </c>
      <c r="B53" s="17"/>
      <c r="C53" s="2907" t="s">
        <v>4846</v>
      </c>
      <c r="D53" s="2907"/>
      <c r="E53" s="17"/>
      <c r="F53" s="534">
        <v>16626.71</v>
      </c>
    </row>
    <row r="54" spans="1:6">
      <c r="A54" s="80">
        <v>44</v>
      </c>
      <c r="B54" s="17"/>
      <c r="C54" s="2907" t="s">
        <v>4850</v>
      </c>
      <c r="D54" s="2907"/>
      <c r="E54" s="17"/>
      <c r="F54" s="534">
        <v>11831.19</v>
      </c>
    </row>
    <row r="55" spans="1:6">
      <c r="A55" s="80">
        <v>45</v>
      </c>
      <c r="B55" s="17"/>
      <c r="C55" s="2907" t="s">
        <v>4851</v>
      </c>
      <c r="D55" s="2907"/>
      <c r="E55" s="17"/>
      <c r="F55" s="534">
        <v>9850.11</v>
      </c>
    </row>
    <row r="56" spans="1:6">
      <c r="A56" s="80">
        <v>46</v>
      </c>
      <c r="B56" s="17"/>
      <c r="C56" s="2907" t="s">
        <v>4853</v>
      </c>
      <c r="D56" s="2907"/>
      <c r="E56" s="17"/>
      <c r="F56" s="534">
        <v>313708.36999999994</v>
      </c>
    </row>
    <row r="57" spans="1:6">
      <c r="A57" s="80">
        <v>47</v>
      </c>
      <c r="B57" s="17"/>
      <c r="C57" s="2907" t="s">
        <v>4854</v>
      </c>
      <c r="D57" s="2907"/>
      <c r="E57" s="17"/>
      <c r="F57" s="534">
        <v>57695.260000000009</v>
      </c>
    </row>
    <row r="58" spans="1:6" s="2907" customFormat="1">
      <c r="A58" s="80">
        <v>48</v>
      </c>
      <c r="B58" s="17"/>
      <c r="C58" s="2907" t="s">
        <v>4855</v>
      </c>
      <c r="E58" s="17"/>
      <c r="F58" s="534">
        <v>22043.89</v>
      </c>
    </row>
    <row r="59" spans="1:6" s="2907" customFormat="1">
      <c r="A59" s="80">
        <v>49</v>
      </c>
      <c r="B59" s="17"/>
      <c r="C59" s="2907" t="s">
        <v>4857</v>
      </c>
      <c r="E59" s="17"/>
      <c r="F59" s="534">
        <v>22050.039999999994</v>
      </c>
    </row>
    <row r="60" spans="1:6" s="2907" customFormat="1">
      <c r="A60" s="80">
        <v>50</v>
      </c>
      <c r="B60" s="17"/>
      <c r="C60" s="2907" t="s">
        <v>4858</v>
      </c>
      <c r="E60" s="17"/>
      <c r="F60" s="534">
        <v>29007.39</v>
      </c>
    </row>
    <row r="61" spans="1:6" s="2907" customFormat="1">
      <c r="A61" s="80">
        <v>51</v>
      </c>
      <c r="B61" s="17"/>
      <c r="C61" s="2907" t="s">
        <v>4860</v>
      </c>
      <c r="E61" s="17"/>
      <c r="F61" s="534">
        <v>-277244.42</v>
      </c>
    </row>
    <row r="62" spans="1:6" s="2907" customFormat="1">
      <c r="A62" s="80">
        <v>52</v>
      </c>
      <c r="B62" s="17"/>
      <c r="C62" s="2907" t="s">
        <v>4861</v>
      </c>
      <c r="E62" s="17"/>
      <c r="F62" s="534">
        <v>7824.2400000000007</v>
      </c>
    </row>
    <row r="63" spans="1:6" s="2907" customFormat="1">
      <c r="A63" s="80">
        <v>53</v>
      </c>
      <c r="B63" s="17"/>
      <c r="C63" s="2907" t="s">
        <v>4865</v>
      </c>
      <c r="E63" s="17"/>
      <c r="F63" s="534">
        <v>654369.42000000004</v>
      </c>
    </row>
    <row r="64" spans="1:6" s="2907" customFormat="1">
      <c r="A64" s="80">
        <v>54</v>
      </c>
      <c r="B64" s="17"/>
      <c r="C64" s="2907" t="s">
        <v>4862</v>
      </c>
      <c r="E64" s="17"/>
      <c r="F64" s="534">
        <v>132668.50000000006</v>
      </c>
    </row>
    <row r="65" spans="1:6">
      <c r="A65" s="80">
        <v>55</v>
      </c>
      <c r="B65" s="17"/>
      <c r="C65" s="2907" t="s">
        <v>4863</v>
      </c>
      <c r="D65" s="2907"/>
      <c r="E65" s="17"/>
      <c r="F65" s="534">
        <v>34692.43</v>
      </c>
    </row>
    <row r="66" spans="1:6">
      <c r="A66" s="80">
        <v>56</v>
      </c>
      <c r="B66" s="17"/>
      <c r="C66" s="17"/>
      <c r="D66" s="17"/>
      <c r="E66" s="17"/>
      <c r="F66" s="534"/>
    </row>
    <row r="67" spans="1:6">
      <c r="A67" s="80">
        <v>57</v>
      </c>
      <c r="B67" s="17"/>
      <c r="C67" s="17"/>
      <c r="D67" s="17"/>
      <c r="E67" s="17"/>
      <c r="F67" s="534"/>
    </row>
    <row r="68" spans="1:6">
      <c r="A68" s="80">
        <v>58</v>
      </c>
      <c r="B68" s="17"/>
      <c r="C68" s="17"/>
      <c r="D68" s="17"/>
      <c r="E68" s="17"/>
      <c r="F68" s="534"/>
    </row>
    <row r="69" spans="1:6">
      <c r="A69" s="80">
        <v>59</v>
      </c>
      <c r="B69" s="17"/>
      <c r="C69" s="17"/>
      <c r="D69" s="17"/>
      <c r="E69" s="17"/>
      <c r="F69" s="534"/>
    </row>
    <row r="70" spans="1:6">
      <c r="A70" s="80">
        <v>60</v>
      </c>
      <c r="B70" s="17"/>
      <c r="C70" s="17"/>
      <c r="D70" s="17" t="s">
        <v>1193</v>
      </c>
      <c r="E70" s="17"/>
      <c r="F70" s="535">
        <f>SUM(F47:F69)</f>
        <v>592635.62000000023</v>
      </c>
    </row>
    <row r="71" spans="1:6">
      <c r="A71" s="80">
        <v>61</v>
      </c>
      <c r="B71" s="294" t="s">
        <v>2337</v>
      </c>
      <c r="C71" s="17"/>
      <c r="D71" s="17"/>
      <c r="E71" s="899"/>
      <c r="F71" s="534"/>
    </row>
    <row r="72" spans="1:6">
      <c r="A72" s="80">
        <v>62</v>
      </c>
      <c r="B72" s="17"/>
      <c r="C72" s="17"/>
      <c r="D72" s="17"/>
      <c r="E72" s="17"/>
      <c r="F72" s="534"/>
    </row>
    <row r="73" spans="1:6">
      <c r="A73" s="80">
        <v>63</v>
      </c>
      <c r="B73" s="17"/>
      <c r="C73" s="17"/>
      <c r="D73" s="17"/>
      <c r="E73" s="17"/>
      <c r="F73" s="534"/>
    </row>
    <row r="74" spans="1:6">
      <c r="A74" s="80">
        <v>64</v>
      </c>
      <c r="B74" s="17"/>
      <c r="C74" s="17"/>
      <c r="D74" s="17"/>
      <c r="E74" s="17"/>
      <c r="F74" s="534"/>
    </row>
    <row r="75" spans="1:6">
      <c r="A75" s="80">
        <v>65</v>
      </c>
      <c r="B75" s="17"/>
      <c r="C75" s="17"/>
      <c r="D75" s="17"/>
      <c r="E75" s="17"/>
      <c r="F75" s="534"/>
    </row>
    <row r="76" spans="1:6">
      <c r="A76" s="80">
        <v>66</v>
      </c>
      <c r="B76" s="17"/>
      <c r="C76" s="17"/>
      <c r="D76" s="17"/>
      <c r="E76" s="17"/>
      <c r="F76" s="534"/>
    </row>
    <row r="77" spans="1:6">
      <c r="A77" s="80">
        <v>67</v>
      </c>
      <c r="B77" s="17"/>
      <c r="C77" s="17"/>
      <c r="D77" s="17"/>
      <c r="E77" s="17"/>
      <c r="F77" s="534"/>
    </row>
    <row r="78" spans="1:6">
      <c r="A78" s="80">
        <v>68</v>
      </c>
      <c r="B78" s="17"/>
      <c r="C78" s="17"/>
      <c r="D78" s="17"/>
      <c r="E78" s="17"/>
      <c r="F78" s="534"/>
    </row>
    <row r="79" spans="1:6">
      <c r="A79" s="80">
        <v>69</v>
      </c>
      <c r="B79" s="17"/>
      <c r="C79" s="17"/>
      <c r="D79" s="17" t="s">
        <v>1193</v>
      </c>
      <c r="E79" s="899"/>
      <c r="F79" s="267">
        <f>SUM(F71:F78)</f>
        <v>0</v>
      </c>
    </row>
    <row r="80" spans="1:6" ht="15.75" thickBot="1">
      <c r="A80" s="80">
        <v>70</v>
      </c>
      <c r="B80" s="275"/>
      <c r="C80" s="536" t="s">
        <v>2338</v>
      </c>
      <c r="D80" s="275"/>
      <c r="E80" s="275"/>
      <c r="F80" s="272">
        <f>F46+F70+F79</f>
        <v>3387896.9400000004</v>
      </c>
    </row>
    <row r="81" spans="1:6">
      <c r="A81" s="80">
        <v>71</v>
      </c>
      <c r="B81" s="69"/>
      <c r="C81" s="900"/>
      <c r="D81" s="899"/>
      <c r="E81" s="17"/>
      <c r="F81" s="17"/>
    </row>
    <row r="82" spans="1:6" s="3374" customFormat="1">
      <c r="A82" s="69" t="s">
        <v>5989</v>
      </c>
      <c r="B82" s="900"/>
      <c r="C82" s="900"/>
      <c r="D82" s="900"/>
      <c r="E82" s="900"/>
      <c r="F82" s="900"/>
    </row>
    <row r="83" spans="1:6">
      <c r="A83" s="80">
        <v>73</v>
      </c>
      <c r="B83" s="69"/>
      <c r="C83" s="900"/>
      <c r="D83" s="69"/>
      <c r="E83" s="17"/>
      <c r="F83" s="17"/>
    </row>
    <row r="84" spans="1:6">
      <c r="A84" s="80">
        <v>74</v>
      </c>
    </row>
    <row r="85" spans="1:6">
      <c r="A85" s="80">
        <v>75</v>
      </c>
    </row>
    <row r="86" spans="1:6">
      <c r="A86" s="80">
        <v>76</v>
      </c>
      <c r="B86" s="900"/>
      <c r="C86" s="900"/>
      <c r="D86" s="900"/>
      <c r="E86" s="900"/>
      <c r="F86" s="900"/>
    </row>
    <row r="87" spans="1:6">
      <c r="A87" s="80">
        <v>77</v>
      </c>
    </row>
    <row r="88" spans="1:6" ht="15.75" thickBot="1">
      <c r="A88" s="80">
        <v>78</v>
      </c>
      <c r="B88" s="899"/>
      <c r="C88" s="899"/>
      <c r="D88" s="899"/>
      <c r="E88" s="957" t="str">
        <f>'Data Sheet'!$C$40</f>
        <v>April 30, 2017</v>
      </c>
      <c r="F88" t="str">
        <f>'Data Sheet'!$C$38</f>
        <v>December 31, 2016</v>
      </c>
    </row>
    <row r="89" spans="1:6">
      <c r="A89" s="80">
        <v>79</v>
      </c>
      <c r="B89" s="66"/>
      <c r="C89" s="66"/>
      <c r="D89" s="66"/>
      <c r="E89" s="66"/>
      <c r="F89" s="67"/>
    </row>
    <row r="90" spans="1:6">
      <c r="A90" s="80">
        <v>80</v>
      </c>
      <c r="B90" s="69"/>
      <c r="C90" s="69"/>
      <c r="D90" s="69"/>
      <c r="E90" s="69"/>
      <c r="F90" s="70"/>
    </row>
    <row r="91" spans="1:6">
      <c r="A91" s="80">
        <v>81</v>
      </c>
      <c r="B91" s="17"/>
      <c r="C91" s="17"/>
      <c r="D91" s="17"/>
      <c r="E91" s="17"/>
      <c r="F91" s="73"/>
    </row>
    <row r="92" spans="1:6">
      <c r="A92" s="80">
        <v>82</v>
      </c>
      <c r="B92" s="89"/>
      <c r="C92" s="982" t="s">
        <v>1788</v>
      </c>
      <c r="D92" s="334"/>
      <c r="E92" s="334"/>
      <c r="F92" s="328" t="s">
        <v>1845</v>
      </c>
    </row>
    <row r="93" spans="1:6">
      <c r="A93" s="80">
        <v>83</v>
      </c>
      <c r="B93" s="77"/>
      <c r="C93" s="977" t="s">
        <v>3026</v>
      </c>
      <c r="D93" s="75"/>
      <c r="E93" s="75"/>
      <c r="F93" s="242" t="s">
        <v>3027</v>
      </c>
    </row>
    <row r="94" spans="1:6">
      <c r="A94" s="80">
        <v>84</v>
      </c>
      <c r="B94" s="17"/>
      <c r="C94" s="17"/>
      <c r="D94" s="17"/>
      <c r="E94" s="17"/>
      <c r="F94" s="284"/>
    </row>
    <row r="95" spans="1:6">
      <c r="A95" s="80">
        <v>85</v>
      </c>
      <c r="B95" s="17"/>
      <c r="C95" s="17"/>
      <c r="D95" s="17"/>
      <c r="E95" s="17"/>
      <c r="F95" s="284"/>
    </row>
    <row r="96" spans="1:6">
      <c r="A96" s="80">
        <v>86</v>
      </c>
      <c r="B96" s="17"/>
      <c r="C96" s="17"/>
      <c r="D96" s="17"/>
      <c r="E96" s="17"/>
      <c r="F96" s="284"/>
    </row>
    <row r="97" spans="1:6">
      <c r="A97" s="80">
        <v>87</v>
      </c>
      <c r="B97" s="17"/>
      <c r="C97" s="17"/>
      <c r="D97" s="17"/>
      <c r="E97" s="17"/>
      <c r="F97" s="284"/>
    </row>
    <row r="98" spans="1:6">
      <c r="A98" s="80">
        <v>88</v>
      </c>
      <c r="B98" s="17"/>
      <c r="C98" s="507"/>
      <c r="D98" s="507"/>
      <c r="E98" s="507"/>
      <c r="F98" s="284"/>
    </row>
    <row r="99" spans="1:6">
      <c r="A99" s="80">
        <v>89</v>
      </c>
      <c r="B99" s="17"/>
      <c r="C99" s="17"/>
      <c r="D99" s="17"/>
      <c r="E99" s="17"/>
      <c r="F99" s="284"/>
    </row>
    <row r="100" spans="1:6">
      <c r="A100" s="80">
        <v>90</v>
      </c>
      <c r="B100" s="17"/>
      <c r="C100" s="17"/>
      <c r="D100" s="17"/>
      <c r="E100" s="17"/>
      <c r="F100" s="284"/>
    </row>
    <row r="101" spans="1:6">
      <c r="A101" s="80">
        <v>91</v>
      </c>
      <c r="B101" s="17"/>
      <c r="C101" s="17"/>
      <c r="D101" s="17"/>
      <c r="E101" s="17"/>
      <c r="F101" s="284"/>
    </row>
    <row r="102" spans="1:6">
      <c r="A102" s="80">
        <v>92</v>
      </c>
      <c r="B102" s="17"/>
      <c r="C102" s="17"/>
      <c r="D102" s="17"/>
      <c r="E102" s="899"/>
      <c r="F102" s="284"/>
    </row>
    <row r="103" spans="1:6">
      <c r="A103" s="80">
        <v>93</v>
      </c>
      <c r="B103" s="17"/>
      <c r="C103" s="17"/>
      <c r="D103" s="17"/>
      <c r="E103" s="17"/>
      <c r="F103" s="534"/>
    </row>
    <row r="104" spans="1:6">
      <c r="A104" s="80">
        <v>94</v>
      </c>
      <c r="B104" s="17"/>
      <c r="C104" s="17"/>
      <c r="D104" s="17"/>
      <c r="E104" s="17"/>
      <c r="F104" s="534"/>
    </row>
    <row r="105" spans="1:6">
      <c r="A105" s="80">
        <v>95</v>
      </c>
      <c r="B105" s="17"/>
      <c r="C105" s="17"/>
      <c r="D105" s="17"/>
      <c r="E105" s="17"/>
      <c r="F105" s="534"/>
    </row>
    <row r="106" spans="1:6">
      <c r="A106" s="80">
        <v>96</v>
      </c>
      <c r="B106" s="17"/>
      <c r="C106" s="17"/>
      <c r="D106" s="17"/>
      <c r="E106" s="17"/>
      <c r="F106" s="534"/>
    </row>
    <row r="107" spans="1:6">
      <c r="A107" s="80">
        <v>97</v>
      </c>
      <c r="B107" s="17"/>
      <c r="C107" s="17"/>
      <c r="D107" s="17"/>
      <c r="E107" s="17"/>
      <c r="F107" s="534"/>
    </row>
    <row r="108" spans="1:6">
      <c r="A108" s="80">
        <v>98</v>
      </c>
      <c r="B108" s="17"/>
      <c r="C108" s="17"/>
      <c r="D108" s="17"/>
      <c r="E108" s="17"/>
      <c r="F108" s="534"/>
    </row>
    <row r="109" spans="1:6">
      <c r="A109" s="80">
        <v>99</v>
      </c>
      <c r="B109" s="17"/>
      <c r="C109" s="17"/>
      <c r="D109" s="17"/>
      <c r="E109" s="17"/>
      <c r="F109" s="534"/>
    </row>
    <row r="110" spans="1:6">
      <c r="A110" s="80">
        <v>100</v>
      </c>
      <c r="B110" s="17"/>
      <c r="C110" s="17"/>
      <c r="D110" s="17"/>
      <c r="E110" s="17"/>
      <c r="F110" s="534"/>
    </row>
    <row r="111" spans="1:6">
      <c r="A111" s="80">
        <v>101</v>
      </c>
      <c r="B111" s="17"/>
      <c r="C111" s="17"/>
      <c r="D111" s="17"/>
      <c r="E111" s="17"/>
      <c r="F111" s="534"/>
    </row>
    <row r="112" spans="1:6">
      <c r="A112" s="80">
        <v>102</v>
      </c>
      <c r="B112" s="17"/>
      <c r="C112" s="17"/>
      <c r="D112" s="17"/>
      <c r="E112" s="17"/>
      <c r="F112" s="534"/>
    </row>
    <row r="113" spans="1:6">
      <c r="A113" s="80">
        <v>103</v>
      </c>
      <c r="B113" s="17"/>
      <c r="C113" s="17"/>
      <c r="D113" s="17"/>
      <c r="E113" s="17"/>
      <c r="F113" s="534"/>
    </row>
    <row r="114" spans="1:6">
      <c r="A114" s="80">
        <v>104</v>
      </c>
      <c r="B114" s="17"/>
      <c r="C114" s="17"/>
      <c r="D114" s="17"/>
      <c r="E114" s="17"/>
      <c r="F114" s="534"/>
    </row>
    <row r="115" spans="1:6">
      <c r="A115" s="80">
        <v>105</v>
      </c>
      <c r="B115" s="17"/>
      <c r="C115" s="17"/>
      <c r="D115" s="17"/>
      <c r="E115" s="899"/>
      <c r="F115" s="534"/>
    </row>
    <row r="116" spans="1:6">
      <c r="A116" s="80">
        <v>106</v>
      </c>
      <c r="B116" s="17"/>
      <c r="C116" s="17"/>
      <c r="D116" s="17"/>
      <c r="E116" s="899"/>
      <c r="F116" s="534"/>
    </row>
    <row r="117" spans="1:6">
      <c r="A117" s="80">
        <v>107</v>
      </c>
      <c r="B117" s="17"/>
      <c r="C117" s="17"/>
      <c r="D117" s="17"/>
      <c r="E117" s="17"/>
      <c r="F117" s="534"/>
    </row>
    <row r="118" spans="1:6">
      <c r="A118" s="80">
        <v>108</v>
      </c>
      <c r="B118" s="17"/>
      <c r="C118" s="17"/>
      <c r="D118" s="17"/>
      <c r="E118" s="17"/>
      <c r="F118" s="534"/>
    </row>
    <row r="119" spans="1:6">
      <c r="A119" s="80">
        <v>109</v>
      </c>
      <c r="B119" s="17"/>
      <c r="C119" s="17"/>
      <c r="D119" s="17"/>
      <c r="E119" s="17"/>
      <c r="F119" s="534"/>
    </row>
    <row r="120" spans="1:6">
      <c r="A120" s="80">
        <v>110</v>
      </c>
      <c r="B120" s="17"/>
      <c r="C120" s="17"/>
      <c r="D120" s="17"/>
      <c r="E120" s="17"/>
      <c r="F120" s="534"/>
    </row>
    <row r="121" spans="1:6">
      <c r="A121" s="80">
        <v>111</v>
      </c>
      <c r="B121" s="17"/>
      <c r="C121" s="17"/>
      <c r="D121" s="17"/>
      <c r="E121" s="17"/>
      <c r="F121" s="534"/>
    </row>
    <row r="122" spans="1:6">
      <c r="A122" s="80">
        <v>112</v>
      </c>
      <c r="B122" s="17"/>
      <c r="C122" s="17"/>
      <c r="D122" s="17"/>
      <c r="E122" s="17"/>
      <c r="F122" s="534"/>
    </row>
    <row r="123" spans="1:6">
      <c r="A123" s="80">
        <v>113</v>
      </c>
      <c r="B123" s="17"/>
      <c r="C123" s="17"/>
      <c r="D123" s="17"/>
      <c r="E123" s="17"/>
      <c r="F123" s="534"/>
    </row>
    <row r="124" spans="1:6">
      <c r="A124" s="80">
        <v>114</v>
      </c>
      <c r="B124" s="17"/>
      <c r="C124" s="17"/>
      <c r="D124" s="17"/>
      <c r="E124" s="17"/>
      <c r="F124" s="534"/>
    </row>
    <row r="125" spans="1:6">
      <c r="A125" s="80">
        <v>115</v>
      </c>
      <c r="B125" s="17"/>
      <c r="C125" s="17"/>
      <c r="D125" s="17"/>
      <c r="E125" s="17"/>
      <c r="F125" s="534"/>
    </row>
    <row r="126" spans="1:6">
      <c r="A126" s="80">
        <v>116</v>
      </c>
      <c r="B126" s="17"/>
      <c r="C126" s="17"/>
      <c r="D126" s="17"/>
      <c r="E126" s="17"/>
      <c r="F126" s="534"/>
    </row>
    <row r="127" spans="1:6">
      <c r="A127" s="80">
        <v>117</v>
      </c>
      <c r="B127" s="17"/>
      <c r="C127" s="17"/>
      <c r="D127" s="17"/>
      <c r="E127" s="17"/>
      <c r="F127" s="534"/>
    </row>
    <row r="128" spans="1:6">
      <c r="A128" s="80">
        <v>118</v>
      </c>
      <c r="B128" s="17"/>
      <c r="C128" s="17"/>
      <c r="D128" s="17"/>
      <c r="E128" s="899"/>
      <c r="F128" s="534"/>
    </row>
    <row r="129" spans="1:6">
      <c r="A129" s="80">
        <v>119</v>
      </c>
      <c r="B129" s="17"/>
      <c r="C129" s="17"/>
      <c r="D129" s="17"/>
      <c r="E129" s="17"/>
      <c r="F129" s="534"/>
    </row>
    <row r="130" spans="1:6">
      <c r="A130" s="80">
        <v>120</v>
      </c>
      <c r="B130" s="17"/>
      <c r="C130" s="17"/>
      <c r="D130" s="17"/>
      <c r="E130" s="17"/>
      <c r="F130" s="534"/>
    </row>
    <row r="131" spans="1:6">
      <c r="A131" s="80">
        <v>121</v>
      </c>
      <c r="B131" s="17"/>
      <c r="C131" s="17"/>
      <c r="D131" s="17"/>
      <c r="E131" s="17"/>
      <c r="F131" s="534"/>
    </row>
    <row r="132" spans="1:6">
      <c r="A132" s="80">
        <v>122</v>
      </c>
      <c r="B132" s="17"/>
      <c r="C132" s="17"/>
      <c r="D132" s="17"/>
      <c r="E132" s="17"/>
      <c r="F132" s="534"/>
    </row>
    <row r="133" spans="1:6">
      <c r="A133" s="80">
        <v>123</v>
      </c>
      <c r="B133" s="17"/>
      <c r="C133" s="17"/>
      <c r="D133" s="17"/>
      <c r="E133" s="17"/>
      <c r="F133" s="534"/>
    </row>
    <row r="134" spans="1:6">
      <c r="A134" s="80">
        <v>124</v>
      </c>
      <c r="B134" s="17"/>
      <c r="C134" s="17"/>
      <c r="D134" s="17"/>
      <c r="E134" s="17"/>
      <c r="F134" s="534"/>
    </row>
    <row r="135" spans="1:6">
      <c r="A135" s="80">
        <v>125</v>
      </c>
      <c r="B135" s="17"/>
      <c r="C135" s="17"/>
      <c r="D135" s="17"/>
      <c r="E135" s="17"/>
      <c r="F135" s="534"/>
    </row>
    <row r="136" spans="1:6">
      <c r="A136" s="80">
        <v>126</v>
      </c>
      <c r="B136" s="17"/>
      <c r="C136" s="17"/>
      <c r="D136" s="17"/>
      <c r="E136" s="17"/>
      <c r="F136" s="534"/>
    </row>
    <row r="137" spans="1:6">
      <c r="A137" s="80">
        <v>127</v>
      </c>
      <c r="B137" s="17"/>
      <c r="C137" s="17"/>
      <c r="D137" s="17"/>
      <c r="E137" s="17"/>
      <c r="F137" s="534"/>
    </row>
    <row r="138" spans="1:6">
      <c r="A138" s="80">
        <v>128</v>
      </c>
      <c r="B138" s="17"/>
      <c r="C138" s="17"/>
      <c r="D138" s="17"/>
      <c r="E138" s="17"/>
      <c r="F138" s="534"/>
    </row>
    <row r="139" spans="1:6">
      <c r="A139" s="80">
        <v>129</v>
      </c>
      <c r="B139" s="17"/>
      <c r="C139" s="17"/>
      <c r="D139" s="17"/>
      <c r="E139" s="17"/>
      <c r="F139" s="534"/>
    </row>
    <row r="140" spans="1:6">
      <c r="A140" s="80">
        <v>130</v>
      </c>
      <c r="B140" s="17"/>
      <c r="C140" s="17"/>
      <c r="D140" s="17"/>
      <c r="E140" s="17"/>
      <c r="F140" s="534"/>
    </row>
    <row r="141" spans="1:6">
      <c r="A141" s="80">
        <v>131</v>
      </c>
      <c r="B141" s="17"/>
      <c r="C141" s="17"/>
      <c r="D141" s="17"/>
      <c r="E141" s="899"/>
      <c r="F141" s="284"/>
    </row>
    <row r="142" spans="1:6" ht="15.75" thickBot="1">
      <c r="A142" s="80">
        <v>132</v>
      </c>
      <c r="B142" s="113"/>
      <c r="C142" s="113"/>
      <c r="D142" s="113"/>
      <c r="E142" s="113"/>
      <c r="F142" s="296"/>
    </row>
    <row r="143" spans="1:6">
      <c r="A143" s="80">
        <v>133</v>
      </c>
      <c r="B143" s="69"/>
      <c r="C143" s="900"/>
      <c r="D143" s="69"/>
      <c r="E143" s="17"/>
      <c r="F143" s="17"/>
    </row>
    <row r="144" spans="1:6">
      <c r="A144" s="69" t="s">
        <v>3522</v>
      </c>
      <c r="B144" s="900"/>
      <c r="C144" s="900"/>
      <c r="D144" s="900"/>
      <c r="E144" s="900"/>
      <c r="F144" s="900"/>
    </row>
  </sheetData>
  <printOptions horizontalCentered="1" verticalCentered="1"/>
  <pageMargins left="0.5" right="0.5" top="0.25" bottom="0.25" header="0" footer="0"/>
  <pageSetup scale="61" fitToHeight="2"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60"/>
  <sheetViews>
    <sheetView defaultGridColor="0" view="pageBreakPreview" colorId="22" zoomScale="70" zoomScaleNormal="85" zoomScaleSheetLayoutView="70" workbookViewId="0"/>
  </sheetViews>
  <sheetFormatPr defaultColWidth="9.6640625" defaultRowHeight="15"/>
  <cols>
    <col min="1" max="1" width="4.6640625" style="1586" customWidth="1"/>
    <col min="2" max="2" width="1.6640625" style="1586" customWidth="1"/>
    <col min="3" max="3" width="38.77734375" style="1586" customWidth="1"/>
    <col min="4" max="4" width="14.6640625" style="1586" customWidth="1"/>
    <col min="5" max="5" width="17.21875" style="1586" bestFit="1" customWidth="1"/>
    <col min="6" max="7" width="14.6640625" style="1586" customWidth="1"/>
    <col min="8" max="8" width="16.6640625" style="1586" bestFit="1" customWidth="1"/>
    <col min="9" max="16384" width="9.6640625" style="1586"/>
  </cols>
  <sheetData>
    <row r="1" spans="1:8">
      <c r="A1" s="1538" t="s">
        <v>2220</v>
      </c>
      <c r="B1" s="1694"/>
      <c r="C1" s="1539"/>
      <c r="D1" s="1897" t="s">
        <v>1347</v>
      </c>
      <c r="E1" s="1694"/>
      <c r="F1" s="1694"/>
      <c r="G1" s="1897" t="s">
        <v>1806</v>
      </c>
      <c r="H1" s="1958" t="s">
        <v>1807</v>
      </c>
    </row>
    <row r="2" spans="1:8">
      <c r="A2" s="1542" t="str">
        <f>'Data Sheet'!$C$25</f>
        <v>Orange &amp; Rockland Utilities, Inc</v>
      </c>
      <c r="B2" s="1564"/>
      <c r="C2" s="1543"/>
      <c r="D2" s="1815" t="s">
        <v>1159</v>
      </c>
      <c r="E2" s="1812"/>
      <c r="F2" s="1564"/>
      <c r="G2" s="1815" t="s">
        <v>1809</v>
      </c>
      <c r="H2" s="1959"/>
    </row>
    <row r="3" spans="1:8" ht="15" customHeight="1">
      <c r="A3" s="1545"/>
      <c r="B3" s="1708"/>
      <c r="C3" s="1546"/>
      <c r="D3" s="1899" t="s">
        <v>1160</v>
      </c>
      <c r="E3" s="1708"/>
      <c r="F3" s="1708"/>
      <c r="G3" s="2217" t="str">
        <f>'Data Sheet'!$C$40</f>
        <v>April 30, 2017</v>
      </c>
      <c r="H3" s="2292" t="str">
        <f>'Data Sheet'!$C$38</f>
        <v>December 31, 2016</v>
      </c>
    </row>
    <row r="4" spans="1:8" ht="15" customHeight="1">
      <c r="A4" s="2021" t="s">
        <v>3523</v>
      </c>
      <c r="B4" s="1579"/>
      <c r="C4" s="2251"/>
      <c r="D4" s="1579"/>
      <c r="E4" s="1579"/>
      <c r="F4" s="1579"/>
      <c r="G4" s="1579"/>
      <c r="H4" s="1994"/>
    </row>
    <row r="5" spans="1:8">
      <c r="A5" s="1545"/>
      <c r="B5" s="1708"/>
      <c r="C5" s="1708" t="s">
        <v>3524</v>
      </c>
      <c r="D5" s="1708"/>
      <c r="E5" s="1708"/>
      <c r="F5" s="1708"/>
      <c r="G5" s="1708"/>
      <c r="H5" s="1900"/>
    </row>
    <row r="6" spans="1:8">
      <c r="A6" s="2716" t="s">
        <v>2405</v>
      </c>
      <c r="B6" s="2587" t="s">
        <v>4632</v>
      </c>
      <c r="C6" s="2587"/>
      <c r="D6" s="2587"/>
      <c r="E6" s="2587"/>
      <c r="F6" s="2587"/>
      <c r="G6" s="2587"/>
      <c r="H6" s="2588"/>
    </row>
    <row r="7" spans="1:8">
      <c r="A7" s="2716"/>
      <c r="B7" s="2587" t="s">
        <v>4633</v>
      </c>
      <c r="C7" s="2587"/>
      <c r="D7" s="2587"/>
      <c r="E7" s="2587"/>
      <c r="F7" s="2587"/>
      <c r="G7" s="2587"/>
      <c r="H7" s="2588"/>
    </row>
    <row r="8" spans="1:8">
      <c r="A8" s="2716"/>
      <c r="B8" s="2587" t="s">
        <v>4093</v>
      </c>
      <c r="C8" s="2587"/>
      <c r="D8" s="2587"/>
      <c r="E8" s="2587"/>
      <c r="F8" s="2587"/>
      <c r="G8" s="2587"/>
      <c r="H8" s="2588"/>
    </row>
    <row r="9" spans="1:8">
      <c r="A9" s="2354" t="s">
        <v>2322</v>
      </c>
      <c r="B9" s="1903" t="s">
        <v>3158</v>
      </c>
      <c r="C9" s="1903"/>
      <c r="D9" s="1903"/>
      <c r="E9" s="1903"/>
      <c r="F9" s="1903"/>
      <c r="G9" s="1903"/>
      <c r="H9" s="1904"/>
    </row>
    <row r="10" spans="1:8">
      <c r="A10" s="2354"/>
      <c r="B10" s="1903" t="s">
        <v>3159</v>
      </c>
      <c r="C10" s="1903"/>
      <c r="D10" s="1903"/>
      <c r="E10" s="1903"/>
      <c r="F10" s="1903"/>
      <c r="G10" s="1903"/>
      <c r="H10" s="1904"/>
    </row>
    <row r="11" spans="1:8">
      <c r="A11" s="2354" t="s">
        <v>2323</v>
      </c>
      <c r="B11" s="1903" t="s">
        <v>3160</v>
      </c>
      <c r="C11" s="1903"/>
      <c r="D11" s="1903"/>
      <c r="E11" s="1903"/>
      <c r="F11" s="1903"/>
      <c r="G11" s="1903"/>
      <c r="H11" s="1904"/>
    </row>
    <row r="12" spans="1:8">
      <c r="A12" s="2354"/>
      <c r="B12" s="1903" t="s">
        <v>3161</v>
      </c>
      <c r="C12" s="1903"/>
      <c r="D12" s="1903"/>
      <c r="E12" s="1903"/>
      <c r="F12" s="1903"/>
      <c r="G12" s="1903"/>
      <c r="H12" s="1904"/>
    </row>
    <row r="13" spans="1:8">
      <c r="A13" s="2354"/>
      <c r="B13" s="1903" t="s">
        <v>3254</v>
      </c>
      <c r="C13" s="1903"/>
      <c r="D13" s="1903"/>
      <c r="E13" s="1903"/>
      <c r="F13" s="1903"/>
      <c r="G13" s="1903"/>
      <c r="H13" s="1904"/>
    </row>
    <row r="14" spans="1:8">
      <c r="A14" s="2354"/>
      <c r="B14" s="1903" t="s">
        <v>3255</v>
      </c>
      <c r="C14" s="1903"/>
      <c r="D14" s="1903"/>
      <c r="E14" s="1903"/>
      <c r="F14" s="1903"/>
      <c r="G14" s="1903"/>
      <c r="H14" s="1904"/>
    </row>
    <row r="15" spans="1:8">
      <c r="A15" s="2354"/>
      <c r="B15" s="1903" t="s">
        <v>3256</v>
      </c>
      <c r="C15" s="1903"/>
      <c r="D15" s="1903"/>
      <c r="E15" s="1903"/>
      <c r="F15" s="1903"/>
      <c r="G15" s="1903"/>
      <c r="H15" s="1904"/>
    </row>
    <row r="16" spans="1:8">
      <c r="A16" s="2354"/>
      <c r="B16" s="1903" t="s">
        <v>3257</v>
      </c>
      <c r="C16" s="1903"/>
      <c r="D16" s="1903"/>
      <c r="E16" s="1903"/>
      <c r="F16" s="1903"/>
      <c r="G16" s="1903"/>
      <c r="H16" s="1904"/>
    </row>
    <row r="17" spans="1:8">
      <c r="A17" s="2354"/>
      <c r="B17" s="1903" t="s">
        <v>3258</v>
      </c>
      <c r="C17" s="1903"/>
      <c r="D17" s="1903"/>
      <c r="E17" s="1903"/>
      <c r="F17" s="1903"/>
      <c r="G17" s="1903"/>
      <c r="H17" s="1904"/>
    </row>
    <row r="18" spans="1:8">
      <c r="A18" s="2354"/>
      <c r="B18" s="1903" t="s">
        <v>3259</v>
      </c>
      <c r="C18" s="1903"/>
      <c r="D18" s="1903"/>
      <c r="E18" s="1903"/>
      <c r="F18" s="1903"/>
      <c r="G18" s="1903"/>
      <c r="H18" s="1904"/>
    </row>
    <row r="19" spans="1:8">
      <c r="A19" s="2354"/>
      <c r="B19" s="1903" t="s">
        <v>3260</v>
      </c>
      <c r="C19" s="1903"/>
      <c r="D19" s="1903"/>
      <c r="E19" s="1903"/>
      <c r="F19" s="1903"/>
      <c r="G19" s="1903"/>
      <c r="H19" s="1904"/>
    </row>
    <row r="20" spans="1:8">
      <c r="A20" s="2354"/>
      <c r="B20" s="1903" t="s">
        <v>3261</v>
      </c>
      <c r="C20" s="1903"/>
      <c r="D20" s="1903"/>
      <c r="E20" s="1903"/>
      <c r="F20" s="1903"/>
      <c r="G20" s="1903"/>
      <c r="H20" s="1904"/>
    </row>
    <row r="21" spans="1:8">
      <c r="A21" s="2354"/>
      <c r="B21" s="1903" t="s">
        <v>3262</v>
      </c>
      <c r="C21" s="1903"/>
      <c r="D21" s="1903"/>
      <c r="E21" s="1903"/>
      <c r="F21" s="1903"/>
      <c r="G21" s="1903"/>
      <c r="H21" s="1904"/>
    </row>
    <row r="22" spans="1:8">
      <c r="A22" s="2354"/>
      <c r="B22" s="1903" t="s">
        <v>3263</v>
      </c>
      <c r="C22" s="1903"/>
      <c r="D22" s="1903"/>
      <c r="E22" s="1903"/>
      <c r="F22" s="1903"/>
      <c r="G22" s="1903"/>
      <c r="H22" s="1904"/>
    </row>
    <row r="23" spans="1:8">
      <c r="A23" s="2354"/>
      <c r="B23" s="1903" t="s">
        <v>3264</v>
      </c>
      <c r="C23" s="1903"/>
      <c r="D23" s="1903"/>
      <c r="E23" s="1903"/>
      <c r="F23" s="1903"/>
      <c r="G23" s="1903"/>
      <c r="H23" s="1904"/>
    </row>
    <row r="24" spans="1:8">
      <c r="A24" s="2354" t="s">
        <v>3712</v>
      </c>
      <c r="B24" s="1903" t="s">
        <v>3265</v>
      </c>
      <c r="C24" s="1903"/>
      <c r="D24" s="1903"/>
      <c r="E24" s="1903"/>
      <c r="F24" s="1903"/>
      <c r="G24" s="1903"/>
      <c r="H24" s="1904"/>
    </row>
    <row r="25" spans="1:8">
      <c r="A25" s="2354"/>
      <c r="B25" s="1903" t="s">
        <v>3266</v>
      </c>
      <c r="C25" s="1903"/>
      <c r="D25" s="1903"/>
      <c r="E25" s="1903"/>
      <c r="F25" s="1903"/>
      <c r="G25" s="1903"/>
      <c r="H25" s="1904"/>
    </row>
    <row r="26" spans="1:8">
      <c r="A26" s="1961"/>
      <c r="B26" s="1962"/>
      <c r="C26" s="1962" t="s">
        <v>3267</v>
      </c>
      <c r="D26" s="1962"/>
      <c r="E26" s="1962"/>
      <c r="F26" s="1962"/>
      <c r="G26" s="1962"/>
      <c r="H26" s="1963"/>
    </row>
    <row r="27" spans="1:8">
      <c r="A27" s="1570"/>
      <c r="B27" s="1815"/>
      <c r="C27" s="1564"/>
      <c r="D27" s="1815"/>
      <c r="E27" s="2728" t="s">
        <v>3268</v>
      </c>
      <c r="F27" s="1834" t="s">
        <v>3198</v>
      </c>
      <c r="G27" s="1834" t="s">
        <v>3198</v>
      </c>
      <c r="H27" s="1959"/>
    </row>
    <row r="28" spans="1:8">
      <c r="A28" s="1570"/>
      <c r="B28" s="1815"/>
      <c r="C28" s="1564"/>
      <c r="D28" s="1834" t="s">
        <v>3268</v>
      </c>
      <c r="E28" s="2728" t="s">
        <v>4094</v>
      </c>
      <c r="F28" s="1834" t="s">
        <v>3269</v>
      </c>
      <c r="G28" s="1834" t="s">
        <v>3270</v>
      </c>
      <c r="H28" s="1959"/>
    </row>
    <row r="29" spans="1:8">
      <c r="A29" s="1570" t="s">
        <v>1974</v>
      </c>
      <c r="B29" s="1815"/>
      <c r="C29" s="1558" t="s">
        <v>3271</v>
      </c>
      <c r="D29" s="1834" t="s">
        <v>3272</v>
      </c>
      <c r="E29" s="2728" t="s">
        <v>4095</v>
      </c>
      <c r="F29" s="1834" t="s">
        <v>1</v>
      </c>
      <c r="G29" s="1834" t="s">
        <v>1</v>
      </c>
      <c r="H29" s="1908" t="s">
        <v>2338</v>
      </c>
    </row>
    <row r="30" spans="1:8">
      <c r="A30" s="1570" t="s">
        <v>1736</v>
      </c>
      <c r="B30" s="1815"/>
      <c r="C30" s="1564"/>
      <c r="D30" s="1834" t="s">
        <v>3273</v>
      </c>
      <c r="E30" s="2728" t="s">
        <v>4096</v>
      </c>
      <c r="F30" s="1834" t="s">
        <v>3274</v>
      </c>
      <c r="G30" s="1834" t="s">
        <v>3275</v>
      </c>
      <c r="H30" s="1959"/>
    </row>
    <row r="31" spans="1:8">
      <c r="A31" s="1909"/>
      <c r="B31" s="1899"/>
      <c r="C31" s="1561" t="s">
        <v>3026</v>
      </c>
      <c r="D31" s="1910" t="s">
        <v>3027</v>
      </c>
      <c r="E31" s="2729" t="s">
        <v>3028</v>
      </c>
      <c r="F31" s="1910" t="s">
        <v>3029</v>
      </c>
      <c r="G31" s="1910" t="s">
        <v>2353</v>
      </c>
      <c r="H31" s="1911" t="s">
        <v>2354</v>
      </c>
    </row>
    <row r="32" spans="1:8">
      <c r="A32" s="2380">
        <v>1</v>
      </c>
      <c r="B32" s="1913"/>
      <c r="C32" s="1962" t="s">
        <v>3276</v>
      </c>
      <c r="D32" s="3283"/>
      <c r="E32" s="3284"/>
      <c r="F32" s="3283"/>
      <c r="G32" s="3283">
        <v>2488847</v>
      </c>
      <c r="H32" s="1965">
        <f t="shared" ref="H32:H42" si="0">SUM(D32:G32)</f>
        <v>2488847</v>
      </c>
    </row>
    <row r="33" spans="1:9">
      <c r="A33" s="2380">
        <v>2</v>
      </c>
      <c r="B33" s="1913"/>
      <c r="C33" s="1962" t="s">
        <v>3277</v>
      </c>
      <c r="D33" s="3285"/>
      <c r="E33" s="3286"/>
      <c r="F33" s="3285"/>
      <c r="G33" s="3285"/>
      <c r="H33" s="1969">
        <f t="shared" si="0"/>
        <v>0</v>
      </c>
    </row>
    <row r="34" spans="1:9">
      <c r="A34" s="2380">
        <v>3</v>
      </c>
      <c r="B34" s="1913"/>
      <c r="C34" s="1962" t="s">
        <v>3278</v>
      </c>
      <c r="D34" s="3285"/>
      <c r="E34" s="3286"/>
      <c r="F34" s="3285"/>
      <c r="G34" s="3285"/>
      <c r="H34" s="1969">
        <f t="shared" si="0"/>
        <v>0</v>
      </c>
    </row>
    <row r="35" spans="1:9">
      <c r="A35" s="2380">
        <v>4</v>
      </c>
      <c r="B35" s="1913"/>
      <c r="C35" s="1962" t="s">
        <v>3279</v>
      </c>
      <c r="D35" s="3285"/>
      <c r="E35" s="3286"/>
      <c r="F35" s="3285"/>
      <c r="G35" s="3285"/>
      <c r="H35" s="1969">
        <f t="shared" si="0"/>
        <v>0</v>
      </c>
    </row>
    <row r="36" spans="1:9">
      <c r="A36" s="2380">
        <v>5</v>
      </c>
      <c r="B36" s="1913"/>
      <c r="C36" s="1962" t="s">
        <v>3280</v>
      </c>
      <c r="D36" s="3285"/>
      <c r="E36" s="3286"/>
      <c r="F36" s="3285"/>
      <c r="G36" s="3285"/>
      <c r="H36" s="1969">
        <f t="shared" si="0"/>
        <v>0</v>
      </c>
    </row>
    <row r="37" spans="1:9">
      <c r="A37" s="2380">
        <v>6</v>
      </c>
      <c r="B37" s="1913"/>
      <c r="C37" s="1962" t="s">
        <v>3281</v>
      </c>
      <c r="D37" s="3285"/>
      <c r="E37" s="3286"/>
      <c r="F37" s="3285"/>
      <c r="G37" s="3285"/>
      <c r="H37" s="1969">
        <f t="shared" si="0"/>
        <v>0</v>
      </c>
    </row>
    <row r="38" spans="1:9">
      <c r="A38" s="2380">
        <v>7</v>
      </c>
      <c r="B38" s="1913"/>
      <c r="C38" s="1962" t="s">
        <v>3282</v>
      </c>
      <c r="D38" s="3285">
        <v>6172928</v>
      </c>
      <c r="E38" s="3286"/>
      <c r="F38" s="3285"/>
      <c r="G38" s="3285"/>
      <c r="H38" s="1969">
        <f t="shared" si="0"/>
        <v>6172928</v>
      </c>
    </row>
    <row r="39" spans="1:9">
      <c r="A39" s="2380">
        <v>8</v>
      </c>
      <c r="B39" s="1913"/>
      <c r="C39" s="1962" t="s">
        <v>3283</v>
      </c>
      <c r="D39" s="3285">
        <v>22796794</v>
      </c>
      <c r="E39" s="3286"/>
      <c r="F39" s="3285"/>
      <c r="G39" s="3285"/>
      <c r="H39" s="1969">
        <f t="shared" si="0"/>
        <v>22796794</v>
      </c>
    </row>
    <row r="40" spans="1:9">
      <c r="A40" s="2730">
        <v>9</v>
      </c>
      <c r="B40" s="2590"/>
      <c r="C40" s="2609" t="s">
        <v>4097</v>
      </c>
      <c r="D40" s="3286"/>
      <c r="E40" s="3286"/>
      <c r="F40" s="3286"/>
      <c r="G40" s="3286"/>
      <c r="H40" s="2608">
        <f t="shared" si="0"/>
        <v>0</v>
      </c>
      <c r="I40" s="1541"/>
    </row>
    <row r="41" spans="1:9">
      <c r="A41" s="2380">
        <v>10</v>
      </c>
      <c r="B41" s="1913"/>
      <c r="C41" s="1962" t="s">
        <v>3284</v>
      </c>
      <c r="D41" s="3285">
        <v>1629384</v>
      </c>
      <c r="E41" s="3286"/>
      <c r="F41" s="3285"/>
      <c r="G41" s="3285"/>
      <c r="H41" s="1969">
        <f t="shared" si="0"/>
        <v>1629384</v>
      </c>
    </row>
    <row r="42" spans="1:9">
      <c r="A42" s="2380">
        <v>11</v>
      </c>
      <c r="B42" s="1913"/>
      <c r="C42" s="1962" t="s">
        <v>3285</v>
      </c>
      <c r="D42" s="3285">
        <v>4646016</v>
      </c>
      <c r="E42" s="3286"/>
      <c r="F42" s="3285">
        <v>163915</v>
      </c>
      <c r="G42" s="3285">
        <v>2248410</v>
      </c>
      <c r="H42" s="1969">
        <f t="shared" si="0"/>
        <v>7058341</v>
      </c>
    </row>
    <row r="43" spans="1:9" ht="15.75" thickBot="1">
      <c r="A43" s="2380">
        <v>12</v>
      </c>
      <c r="B43" s="1913"/>
      <c r="C43" s="1967" t="s">
        <v>172</v>
      </c>
      <c r="D43" s="2381">
        <f>SUM(D32:D42)</f>
        <v>35245122</v>
      </c>
      <c r="E43" s="2381">
        <f>SUM(E32:E42)</f>
        <v>0</v>
      </c>
      <c r="F43" s="2381">
        <f>SUM(F32:F42)</f>
        <v>163915</v>
      </c>
      <c r="G43" s="2381">
        <f>SUM(G32:G42)</f>
        <v>4737257</v>
      </c>
      <c r="H43" s="2382">
        <f>SUM(H32:H42)</f>
        <v>40146294</v>
      </c>
    </row>
    <row r="44" spans="1:9" ht="15.75" thickTop="1">
      <c r="A44" s="2218" t="s">
        <v>3286</v>
      </c>
      <c r="B44" s="2003"/>
      <c r="C44" s="2003"/>
      <c r="D44" s="2003"/>
      <c r="E44" s="2003"/>
      <c r="F44" s="2003"/>
      <c r="G44" s="2003"/>
      <c r="H44" s="2219"/>
    </row>
    <row r="45" spans="1:9">
      <c r="A45" s="1542"/>
      <c r="B45" s="1564"/>
      <c r="C45" s="1564"/>
      <c r="D45" s="1564"/>
      <c r="E45" s="1564"/>
      <c r="F45" s="1564"/>
      <c r="G45" s="1564"/>
      <c r="H45" s="1544"/>
    </row>
    <row r="46" spans="1:9">
      <c r="A46" s="1542"/>
      <c r="B46" s="1564"/>
      <c r="C46" s="2833" t="s">
        <v>4727</v>
      </c>
      <c r="D46" s="2833"/>
      <c r="E46" s="2833"/>
      <c r="F46" s="2833"/>
      <c r="G46" s="3287"/>
      <c r="H46" s="1812"/>
    </row>
    <row r="47" spans="1:9">
      <c r="A47" s="1542"/>
      <c r="B47" s="1564"/>
      <c r="C47" s="2834"/>
      <c r="D47" s="2833"/>
      <c r="E47" s="2833"/>
      <c r="F47" s="2833"/>
      <c r="G47" s="2834"/>
      <c r="H47" s="1812"/>
    </row>
    <row r="48" spans="1:9">
      <c r="A48" s="1542"/>
      <c r="B48" s="1564"/>
      <c r="C48" s="2834" t="s">
        <v>4728</v>
      </c>
      <c r="D48" s="2833"/>
      <c r="E48" s="2833"/>
      <c r="F48" s="2833"/>
      <c r="G48" s="2834"/>
      <c r="H48" s="1812"/>
    </row>
    <row r="49" spans="1:8">
      <c r="A49" s="1542"/>
      <c r="B49" s="1564"/>
      <c r="C49" s="2834" t="s">
        <v>4729</v>
      </c>
      <c r="D49" s="2833"/>
      <c r="E49" s="2833"/>
      <c r="F49" s="2833"/>
      <c r="G49" s="2834"/>
      <c r="H49" s="1812"/>
    </row>
    <row r="50" spans="1:8">
      <c r="A50" s="1542"/>
      <c r="B50" s="1564"/>
      <c r="C50" s="2836"/>
      <c r="D50" s="2837"/>
      <c r="E50" s="2836"/>
      <c r="F50" s="2836"/>
      <c r="G50" s="3288"/>
      <c r="H50" s="1812"/>
    </row>
    <row r="51" spans="1:8">
      <c r="A51" s="1542"/>
      <c r="B51" s="1564"/>
      <c r="C51" s="2833" t="s">
        <v>4730</v>
      </c>
      <c r="D51" s="2833"/>
      <c r="E51" s="2833"/>
      <c r="F51" s="2833"/>
      <c r="G51" s="2834"/>
      <c r="H51" s="1812"/>
    </row>
    <row r="52" spans="1:8">
      <c r="A52" s="1542"/>
      <c r="B52" s="1564"/>
      <c r="C52" s="2833" t="s">
        <v>4731</v>
      </c>
      <c r="D52" s="2833"/>
      <c r="E52" s="2833"/>
      <c r="F52" s="2833"/>
      <c r="G52" s="2834"/>
      <c r="H52" s="1812"/>
    </row>
    <row r="53" spans="1:8">
      <c r="A53" s="1542"/>
      <c r="B53" s="1564"/>
      <c r="C53" s="2838"/>
      <c r="D53" s="2838"/>
      <c r="E53" s="2838"/>
      <c r="F53" s="2838"/>
      <c r="G53" s="3289"/>
      <c r="H53" s="1812"/>
    </row>
    <row r="54" spans="1:8">
      <c r="A54" s="1542"/>
      <c r="B54" s="1564"/>
      <c r="C54" s="2838"/>
      <c r="D54" s="2838"/>
      <c r="E54" s="2838"/>
      <c r="F54" s="2838"/>
      <c r="G54" s="3289"/>
      <c r="H54" s="1812"/>
    </row>
    <row r="55" spans="1:8">
      <c r="A55" s="1542"/>
      <c r="B55" s="1564"/>
      <c r="C55" s="1564"/>
      <c r="D55" s="1564"/>
      <c r="E55" s="1564"/>
      <c r="F55" s="1564"/>
      <c r="G55" s="1564"/>
      <c r="H55" s="1544"/>
    </row>
    <row r="56" spans="1:8">
      <c r="A56" s="1542"/>
      <c r="B56" s="1564"/>
      <c r="C56" s="1564"/>
      <c r="D56" s="1564"/>
      <c r="E56" s="1564"/>
      <c r="F56" s="1564"/>
      <c r="G56" s="1564"/>
      <c r="H56" s="1544"/>
    </row>
    <row r="57" spans="1:8" ht="15.75" thickBot="1">
      <c r="A57" s="1778"/>
      <c r="B57" s="1575"/>
      <c r="C57" s="1575"/>
      <c r="D57" s="1575"/>
      <c r="E57" s="1575"/>
      <c r="F57" s="1575"/>
      <c r="G57" s="1575"/>
      <c r="H57" s="2023"/>
    </row>
    <row r="58" spans="1:8">
      <c r="A58" s="1564"/>
      <c r="B58" s="1564"/>
      <c r="C58" s="1564"/>
      <c r="D58" s="1564"/>
      <c r="E58" s="1564"/>
      <c r="F58" s="1564"/>
      <c r="G58" s="1564"/>
      <c r="H58" s="1564"/>
    </row>
    <row r="59" spans="1:8">
      <c r="A59" s="2731" t="s">
        <v>4682</v>
      </c>
      <c r="B59" s="2556"/>
      <c r="C59" s="2556"/>
      <c r="D59" s="2250"/>
      <c r="E59" s="2250"/>
      <c r="F59" s="1579"/>
      <c r="G59" s="1579"/>
      <c r="H59" s="1579"/>
    </row>
    <row r="60" spans="1:8">
      <c r="A60" s="1579" t="s">
        <v>3287</v>
      </c>
      <c r="B60" s="2251"/>
      <c r="C60" s="2251"/>
      <c r="D60" s="1579"/>
      <c r="E60" s="1579"/>
      <c r="F60" s="1579"/>
      <c r="G60" s="1579"/>
      <c r="H60" s="1579"/>
    </row>
  </sheetData>
  <printOptions horizontalCentered="1" verticalCentered="1"/>
  <pageMargins left="0.25" right="0.25" top="0.25" bottom="0.25" header="0" footer="0"/>
  <pageSetup scale="69" orientation="portrait" r:id="rId1"/>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210"/>
  <sheetViews>
    <sheetView defaultGridColor="0" view="pageBreakPreview" topLeftCell="A88" colorId="22" zoomScale="80" zoomScaleNormal="100" zoomScaleSheetLayoutView="80" workbookViewId="0"/>
  </sheetViews>
  <sheetFormatPr defaultColWidth="9.6640625" defaultRowHeight="15"/>
  <cols>
    <col min="1" max="1" width="5.6640625" customWidth="1"/>
    <col min="2" max="2" width="9.44140625" customWidth="1"/>
    <col min="3" max="3" width="20.6640625" customWidth="1"/>
    <col min="4" max="4" width="11.33203125" customWidth="1"/>
    <col min="5" max="5" width="10.6640625" customWidth="1"/>
    <col min="6" max="6" width="14.88671875" customWidth="1"/>
    <col min="7" max="7" width="14.6640625" customWidth="1"/>
  </cols>
  <sheetData>
    <row r="1" spans="1:8">
      <c r="A1" s="29" t="s">
        <v>2220</v>
      </c>
      <c r="B1" s="902"/>
      <c r="C1" s="903"/>
      <c r="D1" s="66" t="s">
        <v>1347</v>
      </c>
      <c r="E1" s="903"/>
      <c r="F1" s="66" t="s">
        <v>1806</v>
      </c>
      <c r="G1" s="231" t="s">
        <v>1807</v>
      </c>
      <c r="H1" s="958"/>
    </row>
    <row r="2" spans="1:8">
      <c r="A2" s="72" t="str">
        <f>'Data Sheet'!$C$25</f>
        <v>Orange &amp; Rockland Utilities, Inc</v>
      </c>
      <c r="B2" s="17"/>
      <c r="C2" s="908"/>
      <c r="D2" s="17" t="s">
        <v>1159</v>
      </c>
      <c r="E2" s="908"/>
      <c r="F2" s="17" t="s">
        <v>1809</v>
      </c>
      <c r="G2" s="98"/>
      <c r="H2" s="73"/>
    </row>
    <row r="3" spans="1:8" ht="15" customHeight="1">
      <c r="A3" s="72"/>
      <c r="B3" s="17"/>
      <c r="C3" s="908"/>
      <c r="D3" s="17" t="s">
        <v>1160</v>
      </c>
      <c r="E3" s="81"/>
      <c r="F3" s="918" t="str">
        <f>'Data Sheet'!$C$40</f>
        <v>April 30, 2017</v>
      </c>
      <c r="G3" s="898" t="str">
        <f>'Data Sheet'!$C$38</f>
        <v>December 31, 2016</v>
      </c>
      <c r="H3" s="73"/>
    </row>
    <row r="4" spans="1:8" ht="15" customHeight="1">
      <c r="A4" s="333" t="s">
        <v>3288</v>
      </c>
      <c r="B4" s="334"/>
      <c r="C4" s="334"/>
      <c r="D4" s="334"/>
      <c r="E4" s="334"/>
      <c r="F4" s="334"/>
      <c r="G4" s="334"/>
      <c r="H4" s="335"/>
    </row>
    <row r="5" spans="1:8">
      <c r="A5" s="232" t="s">
        <v>3289</v>
      </c>
      <c r="B5" s="233"/>
      <c r="C5" s="233"/>
      <c r="D5" s="233"/>
      <c r="E5" s="233"/>
      <c r="F5" s="233"/>
      <c r="G5" s="233"/>
      <c r="H5" s="234"/>
    </row>
    <row r="6" spans="1:8">
      <c r="A6" s="240"/>
      <c r="B6" s="98"/>
      <c r="C6" s="291" t="s">
        <v>3290</v>
      </c>
      <c r="D6" s="291" t="s">
        <v>3291</v>
      </c>
      <c r="E6" s="98"/>
      <c r="F6" s="291" t="s">
        <v>3292</v>
      </c>
      <c r="G6" s="98"/>
      <c r="H6" s="239" t="s">
        <v>3594</v>
      </c>
    </row>
    <row r="7" spans="1:8">
      <c r="A7" s="240"/>
      <c r="B7" s="291" t="s">
        <v>176</v>
      </c>
      <c r="C7" s="291" t="s">
        <v>3293</v>
      </c>
      <c r="D7" s="291" t="s">
        <v>3294</v>
      </c>
      <c r="E7" s="291" t="s">
        <v>1936</v>
      </c>
      <c r="F7" s="291" t="s">
        <v>1937</v>
      </c>
      <c r="G7" s="291" t="s">
        <v>1938</v>
      </c>
      <c r="H7" s="239" t="s">
        <v>1939</v>
      </c>
    </row>
    <row r="8" spans="1:8">
      <c r="A8" s="240" t="s">
        <v>1733</v>
      </c>
      <c r="B8" s="291" t="s">
        <v>1736</v>
      </c>
      <c r="C8" s="291" t="s">
        <v>1940</v>
      </c>
      <c r="D8" s="291" t="s">
        <v>1941</v>
      </c>
      <c r="E8" s="291" t="s">
        <v>1942</v>
      </c>
      <c r="F8" s="291" t="s">
        <v>1942</v>
      </c>
      <c r="G8" s="291" t="s">
        <v>1943</v>
      </c>
      <c r="H8" s="239" t="s">
        <v>1941</v>
      </c>
    </row>
    <row r="9" spans="1:8">
      <c r="A9" s="241" t="s">
        <v>1736</v>
      </c>
      <c r="B9" s="325" t="s">
        <v>3026</v>
      </c>
      <c r="C9" s="325" t="s">
        <v>3027</v>
      </c>
      <c r="D9" s="325" t="s">
        <v>3028</v>
      </c>
      <c r="E9" s="325" t="s">
        <v>3029</v>
      </c>
      <c r="F9" s="325" t="s">
        <v>2353</v>
      </c>
      <c r="G9" s="325" t="s">
        <v>2354</v>
      </c>
      <c r="H9" s="242" t="s">
        <v>2355</v>
      </c>
    </row>
    <row r="10" spans="1:8">
      <c r="A10" s="240">
        <v>12</v>
      </c>
      <c r="B10" s="537">
        <v>303</v>
      </c>
      <c r="C10" s="364">
        <f>SUM('[26]ORU - Average Depr Plant Bals '!$Q$62:$Q$81)</f>
        <v>21713.226999999999</v>
      </c>
      <c r="D10" s="81">
        <v>5</v>
      </c>
      <c r="E10" s="538" t="s">
        <v>1002</v>
      </c>
      <c r="F10" s="2840">
        <v>20</v>
      </c>
      <c r="G10" s="81" t="s">
        <v>4732</v>
      </c>
      <c r="H10" s="73"/>
    </row>
    <row r="11" spans="1:8">
      <c r="A11" s="240">
        <v>13</v>
      </c>
      <c r="B11" s="78" t="s">
        <v>1193</v>
      </c>
      <c r="C11" s="348">
        <f>SUM(C10)</f>
        <v>21713.226999999999</v>
      </c>
      <c r="D11" s="81"/>
      <c r="E11" s="538"/>
      <c r="F11" s="2840"/>
      <c r="G11" s="81"/>
      <c r="H11" s="73"/>
    </row>
    <row r="12" spans="1:8">
      <c r="A12" s="240">
        <v>14</v>
      </c>
      <c r="B12" s="78"/>
      <c r="C12" s="348"/>
      <c r="D12" s="81"/>
      <c r="E12" s="538"/>
      <c r="F12" s="2840"/>
      <c r="G12" s="81"/>
      <c r="H12" s="73"/>
    </row>
    <row r="13" spans="1:8">
      <c r="A13" s="240">
        <v>15</v>
      </c>
      <c r="B13" s="78">
        <v>350</v>
      </c>
      <c r="C13" s="348">
        <f>'[26]ORU - Average Depr Plant Bals '!$Q$82</f>
        <v>8046.451</v>
      </c>
      <c r="D13" s="348">
        <v>65</v>
      </c>
      <c r="E13" s="538" t="s">
        <v>1002</v>
      </c>
      <c r="F13" s="2840">
        <v>1.54</v>
      </c>
      <c r="G13" s="348" t="s">
        <v>4733</v>
      </c>
      <c r="H13" s="310">
        <v>29</v>
      </c>
    </row>
    <row r="14" spans="1:8">
      <c r="A14" s="240">
        <v>16</v>
      </c>
      <c r="B14" s="78">
        <v>351</v>
      </c>
      <c r="C14" s="348">
        <f>'[26]ORU - Average Depr Plant Bals '!$Q$85</f>
        <v>0</v>
      </c>
      <c r="D14" s="81">
        <v>15</v>
      </c>
      <c r="E14" s="538" t="s">
        <v>1002</v>
      </c>
      <c r="F14" s="2840">
        <v>6.67</v>
      </c>
      <c r="G14" s="81" t="s">
        <v>4734</v>
      </c>
      <c r="H14" s="73"/>
    </row>
    <row r="15" spans="1:8">
      <c r="A15" s="240">
        <v>17</v>
      </c>
      <c r="B15" s="537">
        <v>352</v>
      </c>
      <c r="C15" s="348">
        <f>'[26]ORU - Average Depr Plant Bals '!$Q$86</f>
        <v>9716.57</v>
      </c>
      <c r="D15" s="81">
        <v>60</v>
      </c>
      <c r="E15" s="2841">
        <v>-5</v>
      </c>
      <c r="F15" s="2840">
        <v>1.75</v>
      </c>
      <c r="G15" s="81" t="s">
        <v>4735</v>
      </c>
      <c r="H15" s="73">
        <v>43</v>
      </c>
    </row>
    <row r="16" spans="1:8">
      <c r="A16" s="240">
        <v>18</v>
      </c>
      <c r="B16" s="78">
        <v>353</v>
      </c>
      <c r="C16" s="348">
        <f>'[26]ORU - Average Depr Plant Bals '!$Q$87</f>
        <v>86907.528999999995</v>
      </c>
      <c r="D16" s="81">
        <v>45</v>
      </c>
      <c r="E16" s="2841">
        <v>-15</v>
      </c>
      <c r="F16" s="2840">
        <v>2.56</v>
      </c>
      <c r="G16" s="81" t="s">
        <v>4736</v>
      </c>
      <c r="H16" s="73">
        <v>34</v>
      </c>
    </row>
    <row r="17" spans="1:8">
      <c r="A17" s="240">
        <v>19</v>
      </c>
      <c r="B17" s="78">
        <v>354</v>
      </c>
      <c r="C17" s="348">
        <f>'[26]ORU - Average Depr Plant Bals '!$Q$88</f>
        <v>9341</v>
      </c>
      <c r="D17" s="81">
        <v>75</v>
      </c>
      <c r="E17" s="2841">
        <v>-30</v>
      </c>
      <c r="F17" s="2840">
        <v>1.73</v>
      </c>
      <c r="G17" s="81" t="s">
        <v>4737</v>
      </c>
      <c r="H17" s="73">
        <v>56</v>
      </c>
    </row>
    <row r="18" spans="1:8">
      <c r="A18" s="240">
        <v>20</v>
      </c>
      <c r="B18" s="78">
        <v>355</v>
      </c>
      <c r="C18" s="348">
        <f>SUM('[26]ORU - Average Depr Plant Bals '!$Q$89:$Q$90)</f>
        <v>74213.373000000007</v>
      </c>
      <c r="D18" s="81">
        <v>53</v>
      </c>
      <c r="E18" s="2841">
        <v>-40</v>
      </c>
      <c r="F18" s="2840">
        <v>2.64</v>
      </c>
      <c r="G18" s="81" t="s">
        <v>4733</v>
      </c>
      <c r="H18" s="73">
        <v>41</v>
      </c>
    </row>
    <row r="19" spans="1:8">
      <c r="A19" s="240">
        <v>21</v>
      </c>
      <c r="B19" s="78">
        <v>356</v>
      </c>
      <c r="C19" s="348">
        <f>'[26]ORU - Average Depr Plant Bals '!$Q$92</f>
        <v>52296.031999999999</v>
      </c>
      <c r="D19" s="81">
        <v>65</v>
      </c>
      <c r="E19" s="2841">
        <v>-10</v>
      </c>
      <c r="F19" s="2840">
        <v>1.69</v>
      </c>
      <c r="G19" s="81" t="s">
        <v>4738</v>
      </c>
      <c r="H19" s="73">
        <v>56</v>
      </c>
    </row>
    <row r="20" spans="1:8">
      <c r="A20" s="240">
        <v>22</v>
      </c>
      <c r="B20" s="78">
        <v>356</v>
      </c>
      <c r="C20" s="348">
        <f>'[26]ORU - Average Depr Plant Bals '!$Q$94</f>
        <v>1343.595</v>
      </c>
      <c r="D20" s="81">
        <v>65</v>
      </c>
      <c r="E20" s="2841">
        <v>-10</v>
      </c>
      <c r="F20" s="2840">
        <v>1.69</v>
      </c>
      <c r="G20" s="81" t="s">
        <v>4738</v>
      </c>
      <c r="H20" s="73">
        <v>38</v>
      </c>
    </row>
    <row r="21" spans="1:8">
      <c r="A21" s="240">
        <v>23</v>
      </c>
      <c r="B21" s="78">
        <v>357</v>
      </c>
      <c r="C21" s="348">
        <f>'[26]ORU - Average Depr Plant Bals '!$Q$95</f>
        <v>5377.2749999999996</v>
      </c>
      <c r="D21" s="348">
        <v>35</v>
      </c>
      <c r="E21" s="2841" t="s">
        <v>1002</v>
      </c>
      <c r="F21" s="2840">
        <v>2.86</v>
      </c>
      <c r="G21" s="348" t="s">
        <v>4735</v>
      </c>
      <c r="H21" s="310">
        <v>27</v>
      </c>
    </row>
    <row r="22" spans="1:8">
      <c r="A22" s="240">
        <v>24</v>
      </c>
      <c r="B22" s="78">
        <v>358</v>
      </c>
      <c r="C22" s="348">
        <f>'[26]ORU - Average Depr Plant Bals '!$Q$96</f>
        <v>15392.947</v>
      </c>
      <c r="D22" s="81">
        <v>33</v>
      </c>
      <c r="E22" s="2841" t="s">
        <v>1002</v>
      </c>
      <c r="F22" s="2840">
        <v>3.03</v>
      </c>
      <c r="G22" s="81" t="s">
        <v>4739</v>
      </c>
      <c r="H22" s="73">
        <v>26</v>
      </c>
    </row>
    <row r="23" spans="1:8">
      <c r="A23" s="240">
        <v>25</v>
      </c>
      <c r="B23" s="537">
        <v>359</v>
      </c>
      <c r="C23" s="348">
        <f>'[26]ORU - Average Depr Plant Bals '!$Q$98</f>
        <v>1194.633</v>
      </c>
      <c r="D23" s="81">
        <v>70</v>
      </c>
      <c r="E23" s="2841" t="s">
        <v>1002</v>
      </c>
      <c r="F23" s="2840">
        <v>1.43</v>
      </c>
      <c r="G23" s="81" t="s">
        <v>4739</v>
      </c>
      <c r="H23" s="73">
        <v>43</v>
      </c>
    </row>
    <row r="24" spans="1:8">
      <c r="A24" s="240">
        <v>26</v>
      </c>
      <c r="B24" s="78" t="s">
        <v>1193</v>
      </c>
      <c r="C24" s="348">
        <f>SUM(C13:C23)</f>
        <v>263829.40499999997</v>
      </c>
      <c r="D24" s="81"/>
      <c r="E24" s="2841"/>
      <c r="F24" s="2840"/>
      <c r="G24" s="81"/>
      <c r="H24" s="73"/>
    </row>
    <row r="25" spans="1:8">
      <c r="A25" s="240">
        <v>27</v>
      </c>
      <c r="B25" s="78"/>
      <c r="C25" s="348"/>
      <c r="D25" s="81"/>
      <c r="E25" s="2841"/>
      <c r="F25" s="2840"/>
      <c r="G25" s="81"/>
      <c r="H25" s="73"/>
    </row>
    <row r="26" spans="1:8">
      <c r="A26" s="240">
        <v>28</v>
      </c>
      <c r="B26" s="78"/>
      <c r="C26" s="348"/>
      <c r="D26" s="81"/>
      <c r="E26" s="2841"/>
      <c r="F26" s="2840"/>
      <c r="G26" s="81"/>
      <c r="H26" s="73"/>
    </row>
    <row r="27" spans="1:8">
      <c r="A27" s="240">
        <v>29</v>
      </c>
      <c r="B27" s="78">
        <v>360</v>
      </c>
      <c r="C27" s="348">
        <f>'[26]ORU - Average Depr Plant Bals '!$Q$99</f>
        <v>1126.944</v>
      </c>
      <c r="D27" s="81">
        <v>65</v>
      </c>
      <c r="E27" s="2841" t="s">
        <v>1002</v>
      </c>
      <c r="F27" s="2840">
        <v>1.54</v>
      </c>
      <c r="G27" s="81" t="s">
        <v>4733</v>
      </c>
      <c r="H27" s="73">
        <v>42</v>
      </c>
    </row>
    <row r="28" spans="1:8">
      <c r="A28" s="240">
        <v>30</v>
      </c>
      <c r="B28" s="78">
        <v>361</v>
      </c>
      <c r="C28" s="348">
        <f>'[26]ORU - Average Depr Plant Bals '!$Q$103</f>
        <v>14174.93</v>
      </c>
      <c r="D28" s="81">
        <v>55</v>
      </c>
      <c r="E28" s="2841">
        <v>-15</v>
      </c>
      <c r="F28" s="2840">
        <v>2.09</v>
      </c>
      <c r="G28" s="81" t="s">
        <v>4740</v>
      </c>
      <c r="H28" s="73">
        <v>44</v>
      </c>
    </row>
    <row r="29" spans="1:8">
      <c r="A29" s="240">
        <v>31</v>
      </c>
      <c r="B29" s="78">
        <v>362</v>
      </c>
      <c r="C29" s="348">
        <f>'[26]ORU - Average Depr Plant Bals '!$Q$104</f>
        <v>163366.69899999999</v>
      </c>
      <c r="D29" s="348">
        <v>45</v>
      </c>
      <c r="E29" s="2841">
        <v>-5</v>
      </c>
      <c r="F29" s="2840">
        <v>2.33</v>
      </c>
      <c r="G29" s="348" t="s">
        <v>4736</v>
      </c>
      <c r="H29" s="310">
        <v>37</v>
      </c>
    </row>
    <row r="30" spans="1:8">
      <c r="A30" s="240">
        <v>32</v>
      </c>
      <c r="B30" s="78">
        <v>363</v>
      </c>
      <c r="C30" s="348">
        <f>'[26]ORU - Average Depr Plant Bals '!$Q$105</f>
        <v>0</v>
      </c>
      <c r="D30" s="81">
        <v>15</v>
      </c>
      <c r="E30" s="2841" t="s">
        <v>1002</v>
      </c>
      <c r="F30" s="2840">
        <v>6.67</v>
      </c>
      <c r="G30" s="81" t="s">
        <v>4734</v>
      </c>
      <c r="H30" s="73"/>
    </row>
    <row r="31" spans="1:8">
      <c r="A31" s="240">
        <v>33</v>
      </c>
      <c r="B31" s="537">
        <v>364</v>
      </c>
      <c r="C31" s="348">
        <f>'[26]ORU - Average Depr Plant Bals '!$Q$106</f>
        <v>157779.122</v>
      </c>
      <c r="D31" s="81">
        <v>60</v>
      </c>
      <c r="E31" s="2841">
        <v>-90</v>
      </c>
      <c r="F31" s="2840">
        <v>3.17</v>
      </c>
      <c r="G31" s="81" t="s">
        <v>4738</v>
      </c>
      <c r="H31" s="73">
        <v>49</v>
      </c>
    </row>
    <row r="32" spans="1:8">
      <c r="A32" s="240">
        <v>34</v>
      </c>
      <c r="B32" s="78">
        <v>365</v>
      </c>
      <c r="C32" s="348">
        <f>'[26]ORU - Average Depr Plant Bals '!$Q$107</f>
        <v>170418.99</v>
      </c>
      <c r="D32" s="81">
        <v>75</v>
      </c>
      <c r="E32" s="2841">
        <v>-80</v>
      </c>
      <c r="F32" s="2840">
        <v>2.4</v>
      </c>
      <c r="G32" s="81" t="s">
        <v>4738</v>
      </c>
      <c r="H32" s="73">
        <v>64</v>
      </c>
    </row>
    <row r="33" spans="1:8">
      <c r="A33" s="240">
        <v>35</v>
      </c>
      <c r="B33" s="78">
        <v>365</v>
      </c>
      <c r="C33" s="348">
        <f>'[26]ORU - Average Depr Plant Bals '!$Q$108</f>
        <v>3946.2890000000002</v>
      </c>
      <c r="D33" s="81">
        <v>35</v>
      </c>
      <c r="E33" s="2841">
        <v>-30</v>
      </c>
      <c r="F33" s="2840">
        <v>3.71</v>
      </c>
      <c r="G33" s="81" t="s">
        <v>4741</v>
      </c>
      <c r="H33" s="73">
        <v>29</v>
      </c>
    </row>
    <row r="34" spans="1:8">
      <c r="A34" s="240">
        <v>36</v>
      </c>
      <c r="B34" s="78">
        <v>366</v>
      </c>
      <c r="C34" s="348">
        <f>'[26]ORU - Average Depr Plant Bals '!$Q$109</f>
        <v>25918.106</v>
      </c>
      <c r="D34" s="81">
        <v>75</v>
      </c>
      <c r="E34" s="2841">
        <v>-40</v>
      </c>
      <c r="F34" s="2840">
        <v>1.87</v>
      </c>
      <c r="G34" s="81" t="s">
        <v>4733</v>
      </c>
      <c r="H34" s="73">
        <v>60</v>
      </c>
    </row>
    <row r="35" spans="1:8">
      <c r="A35" s="240">
        <v>37</v>
      </c>
      <c r="B35" s="78">
        <v>367</v>
      </c>
      <c r="C35" s="348">
        <f>'[26]ORU - Average Depr Plant Bals '!$Q$111</f>
        <v>120895.83500000001</v>
      </c>
      <c r="D35" s="81">
        <v>65</v>
      </c>
      <c r="E35" s="2841">
        <v>-40</v>
      </c>
      <c r="F35" s="2840">
        <v>2.15</v>
      </c>
      <c r="G35" s="81" t="s">
        <v>4733</v>
      </c>
      <c r="H35" s="73">
        <v>51</v>
      </c>
    </row>
    <row r="36" spans="1:8">
      <c r="A36" s="240">
        <v>38</v>
      </c>
      <c r="B36" s="78">
        <v>368</v>
      </c>
      <c r="C36" s="348">
        <f>SUM('[26]ORU - Average Depr Plant Bals '!$Q$113:$Q$116)</f>
        <v>120799.78199999999</v>
      </c>
      <c r="D36" s="81">
        <v>50</v>
      </c>
      <c r="E36" s="2841">
        <v>-30</v>
      </c>
      <c r="F36" s="2840">
        <v>2.6</v>
      </c>
      <c r="G36" s="81" t="s">
        <v>4741</v>
      </c>
      <c r="H36" s="73">
        <v>41</v>
      </c>
    </row>
    <row r="37" spans="1:8">
      <c r="A37" s="240">
        <v>39</v>
      </c>
      <c r="B37" s="78">
        <v>369</v>
      </c>
      <c r="C37" s="348">
        <f>'[26]ORU - Average Depr Plant Bals '!$Q$117</f>
        <v>15600.388999999999</v>
      </c>
      <c r="D37" s="81">
        <v>70</v>
      </c>
      <c r="E37" s="2841">
        <v>-95</v>
      </c>
      <c r="F37" s="2840">
        <v>2.79</v>
      </c>
      <c r="G37" s="81" t="s">
        <v>4742</v>
      </c>
      <c r="H37" s="73">
        <v>55</v>
      </c>
    </row>
    <row r="38" spans="1:8">
      <c r="A38" s="240">
        <v>40</v>
      </c>
      <c r="B38" s="78">
        <v>369</v>
      </c>
      <c r="C38" s="348">
        <f>'[26]ORU - Average Depr Plant Bals '!$Q$118</f>
        <v>21345.08</v>
      </c>
      <c r="D38" s="81">
        <v>65</v>
      </c>
      <c r="E38" s="2841">
        <v>-95</v>
      </c>
      <c r="F38" s="2840">
        <v>3</v>
      </c>
      <c r="G38" s="81" t="s">
        <v>4737</v>
      </c>
      <c r="H38" s="73">
        <v>52</v>
      </c>
    </row>
    <row r="39" spans="1:8">
      <c r="A39" s="240">
        <v>41</v>
      </c>
      <c r="B39" s="78">
        <v>370</v>
      </c>
      <c r="C39" s="348">
        <f>'[26]ORU - Average Depr Plant Bals '!$Q$119+'[26]ORU - Average Depr Plant Bals '!$Q$122</f>
        <v>9625.4770000000008</v>
      </c>
      <c r="D39" s="348">
        <v>25</v>
      </c>
      <c r="E39" s="2841" t="s">
        <v>1002</v>
      </c>
      <c r="F39" s="2840">
        <v>4</v>
      </c>
      <c r="G39" s="348" t="s">
        <v>4742</v>
      </c>
      <c r="H39" s="310">
        <v>14</v>
      </c>
    </row>
    <row r="40" spans="1:8">
      <c r="A40" s="240">
        <v>42</v>
      </c>
      <c r="B40" s="78">
        <v>370</v>
      </c>
      <c r="C40" s="348">
        <f>'[26]ORU - Average Depr Plant Bals '!$Q$120+'[26]ORU - Average Depr Plant Bals '!$Q$123</f>
        <v>23519.904999999999</v>
      </c>
      <c r="D40" s="81">
        <v>20</v>
      </c>
      <c r="E40" s="2841" t="s">
        <v>1002</v>
      </c>
      <c r="F40" s="2840">
        <v>5</v>
      </c>
      <c r="G40" s="81" t="s">
        <v>4742</v>
      </c>
      <c r="H40" s="73">
        <v>16</v>
      </c>
    </row>
    <row r="41" spans="1:8">
      <c r="A41" s="240">
        <v>43</v>
      </c>
      <c r="B41" s="537">
        <v>371</v>
      </c>
      <c r="C41" s="348">
        <f>'[26]ORU - Average Depr Plant Bals '!$Q$128</f>
        <v>228.37100000000001</v>
      </c>
      <c r="D41" s="81">
        <v>50</v>
      </c>
      <c r="E41" s="2841" t="s">
        <v>1002</v>
      </c>
      <c r="F41" s="2840">
        <v>2</v>
      </c>
      <c r="G41" s="81" t="s">
        <v>4742</v>
      </c>
      <c r="H41" s="73">
        <v>42</v>
      </c>
    </row>
    <row r="42" spans="1:8">
      <c r="A42" s="240">
        <v>44</v>
      </c>
      <c r="B42" s="78">
        <v>373</v>
      </c>
      <c r="C42" s="348">
        <f>'[26]ORU - Average Depr Plant Bals '!$Q$130+'[26]ORU - Average Depr Plant Bals '!$Q$131</f>
        <v>16494.353999999999</v>
      </c>
      <c r="D42" s="81">
        <v>40</v>
      </c>
      <c r="E42" s="2841">
        <v>-50</v>
      </c>
      <c r="F42" s="2840">
        <v>3.75</v>
      </c>
      <c r="G42" s="81" t="s">
        <v>4742</v>
      </c>
      <c r="H42" s="73">
        <v>30</v>
      </c>
    </row>
    <row r="43" spans="1:8">
      <c r="A43" s="240">
        <v>45</v>
      </c>
      <c r="B43" s="78" t="s">
        <v>1193</v>
      </c>
      <c r="C43" s="348">
        <f>SUM(C27:C42)</f>
        <v>865240.27299999993</v>
      </c>
      <c r="D43" s="81"/>
      <c r="E43" s="538"/>
      <c r="F43" s="538"/>
      <c r="G43" s="81"/>
      <c r="H43" s="73"/>
    </row>
    <row r="44" spans="1:8">
      <c r="A44" s="240">
        <v>46</v>
      </c>
      <c r="B44" s="78"/>
      <c r="C44" s="348"/>
      <c r="D44" s="81"/>
      <c r="E44" s="538"/>
      <c r="F44" s="538"/>
      <c r="G44" s="81"/>
      <c r="H44" s="73"/>
    </row>
    <row r="45" spans="1:8">
      <c r="A45" s="240">
        <v>47</v>
      </c>
      <c r="B45" s="78"/>
      <c r="C45" s="348"/>
      <c r="D45" s="81"/>
      <c r="E45" s="538"/>
      <c r="F45" s="538"/>
      <c r="G45" s="81"/>
      <c r="H45" s="73"/>
    </row>
    <row r="46" spans="1:8">
      <c r="A46" s="240">
        <v>48</v>
      </c>
      <c r="B46" s="78"/>
      <c r="C46" s="348"/>
      <c r="D46" s="81"/>
      <c r="E46" s="538"/>
      <c r="F46" s="538"/>
      <c r="G46" s="81"/>
      <c r="H46" s="73"/>
    </row>
    <row r="47" spans="1:8">
      <c r="A47" s="240">
        <v>49</v>
      </c>
      <c r="B47" s="78"/>
      <c r="C47" s="348"/>
      <c r="D47" s="81"/>
      <c r="E47" s="538"/>
      <c r="F47" s="538"/>
      <c r="G47" s="81"/>
      <c r="H47" s="73"/>
    </row>
    <row r="48" spans="1:8" ht="15.75" thickBot="1">
      <c r="A48" s="329">
        <v>50</v>
      </c>
      <c r="B48" s="431"/>
      <c r="C48" s="430"/>
      <c r="D48" s="529"/>
      <c r="E48" s="539"/>
      <c r="F48" s="539"/>
      <c r="G48" s="529"/>
      <c r="H48" s="337"/>
    </row>
    <row r="49" spans="1:8">
      <c r="A49" s="2731" t="s">
        <v>4682</v>
      </c>
      <c r="B49" s="17"/>
      <c r="C49" s="17"/>
      <c r="D49" s="17"/>
      <c r="E49" s="899"/>
      <c r="F49" s="17"/>
      <c r="G49" s="17"/>
      <c r="H49" s="277" t="s">
        <v>1944</v>
      </c>
    </row>
    <row r="50" spans="1:8">
      <c r="A50" s="69" t="s">
        <v>1945</v>
      </c>
      <c r="B50" s="69"/>
      <c r="C50" s="69"/>
      <c r="D50" s="69"/>
      <c r="E50" s="69"/>
      <c r="F50" s="69"/>
      <c r="G50" s="69"/>
      <c r="H50" s="69"/>
    </row>
    <row r="52" spans="1:8" ht="15.75" thickBot="1"/>
    <row r="53" spans="1:8">
      <c r="A53" s="29" t="s">
        <v>2220</v>
      </c>
      <c r="B53" s="902"/>
      <c r="C53" s="903"/>
      <c r="D53" s="66" t="s">
        <v>1347</v>
      </c>
      <c r="E53" s="903"/>
      <c r="F53" s="66" t="s">
        <v>1806</v>
      </c>
      <c r="G53" s="231" t="s">
        <v>1807</v>
      </c>
      <c r="H53" s="958"/>
    </row>
    <row r="54" spans="1:8">
      <c r="A54" s="72" t="str">
        <f>'Data Sheet'!$C$25</f>
        <v>Orange &amp; Rockland Utilities, Inc</v>
      </c>
      <c r="B54" s="17"/>
      <c r="C54" s="908"/>
      <c r="D54" s="17" t="s">
        <v>1159</v>
      </c>
      <c r="E54" s="908"/>
      <c r="F54" s="17" t="s">
        <v>1809</v>
      </c>
      <c r="G54" s="98"/>
      <c r="H54" s="73"/>
    </row>
    <row r="55" spans="1:8">
      <c r="A55" s="72"/>
      <c r="B55" s="17"/>
      <c r="C55" s="908"/>
      <c r="D55" s="17" t="s">
        <v>1160</v>
      </c>
      <c r="E55" s="81"/>
      <c r="F55" s="918" t="str">
        <f>'Data Sheet'!$C$40</f>
        <v>April 30, 2017</v>
      </c>
      <c r="G55" s="898" t="str">
        <f>'Data Sheet'!$C$38</f>
        <v>December 31, 2016</v>
      </c>
      <c r="H55" s="73"/>
    </row>
    <row r="56" spans="1:8">
      <c r="A56" s="333" t="s">
        <v>3288</v>
      </c>
      <c r="B56" s="334"/>
      <c r="C56" s="334"/>
      <c r="D56" s="334"/>
      <c r="E56" s="334"/>
      <c r="F56" s="334"/>
      <c r="G56" s="334"/>
      <c r="H56" s="335"/>
    </row>
    <row r="57" spans="1:8">
      <c r="A57" s="232" t="s">
        <v>3289</v>
      </c>
      <c r="B57" s="233"/>
      <c r="C57" s="233"/>
      <c r="D57" s="233"/>
      <c r="E57" s="233"/>
      <c r="F57" s="233"/>
      <c r="G57" s="233"/>
      <c r="H57" s="234"/>
    </row>
    <row r="58" spans="1:8">
      <c r="A58" s="2819"/>
      <c r="B58" s="98"/>
      <c r="C58" s="2820" t="s">
        <v>3290</v>
      </c>
      <c r="D58" s="2820" t="s">
        <v>3291</v>
      </c>
      <c r="E58" s="98"/>
      <c r="F58" s="2820" t="s">
        <v>3292</v>
      </c>
      <c r="G58" s="98"/>
      <c r="H58" s="239" t="s">
        <v>3594</v>
      </c>
    </row>
    <row r="59" spans="1:8">
      <c r="A59" s="2819"/>
      <c r="B59" s="2820" t="s">
        <v>176</v>
      </c>
      <c r="C59" s="2820" t="s">
        <v>3293</v>
      </c>
      <c r="D59" s="2820" t="s">
        <v>3294</v>
      </c>
      <c r="E59" s="2820" t="s">
        <v>1936</v>
      </c>
      <c r="F59" s="2820" t="s">
        <v>1937</v>
      </c>
      <c r="G59" s="2820" t="s">
        <v>1938</v>
      </c>
      <c r="H59" s="239" t="s">
        <v>1939</v>
      </c>
    </row>
    <row r="60" spans="1:8">
      <c r="A60" s="2819" t="s">
        <v>1733</v>
      </c>
      <c r="B60" s="2820" t="s">
        <v>1736</v>
      </c>
      <c r="C60" s="2820" t="s">
        <v>1940</v>
      </c>
      <c r="D60" s="2820" t="s">
        <v>1941</v>
      </c>
      <c r="E60" s="2820" t="s">
        <v>1942</v>
      </c>
      <c r="F60" s="2820" t="s">
        <v>1942</v>
      </c>
      <c r="G60" s="2820" t="s">
        <v>1943</v>
      </c>
      <c r="H60" s="239" t="s">
        <v>1941</v>
      </c>
    </row>
    <row r="61" spans="1:8">
      <c r="A61" s="241" t="s">
        <v>1736</v>
      </c>
      <c r="B61" s="325" t="s">
        <v>3026</v>
      </c>
      <c r="C61" s="325" t="s">
        <v>3027</v>
      </c>
      <c r="D61" s="325" t="s">
        <v>3028</v>
      </c>
      <c r="E61" s="325" t="s">
        <v>3029</v>
      </c>
      <c r="F61" s="325" t="s">
        <v>2353</v>
      </c>
      <c r="G61" s="325" t="s">
        <v>2354</v>
      </c>
      <c r="H61" s="242" t="s">
        <v>2355</v>
      </c>
    </row>
    <row r="62" spans="1:8">
      <c r="A62" s="2819">
        <v>12</v>
      </c>
      <c r="B62" s="2842" t="s">
        <v>1793</v>
      </c>
      <c r="C62" s="2843"/>
      <c r="D62" s="2844"/>
      <c r="E62" s="2845"/>
      <c r="F62" s="2845"/>
      <c r="G62" s="2846"/>
      <c r="H62" s="73"/>
    </row>
    <row r="63" spans="1:8" ht="18">
      <c r="A63" s="2819">
        <v>13</v>
      </c>
      <c r="B63" s="2874">
        <v>390</v>
      </c>
      <c r="C63" s="2887">
        <f>'[26]ORU - Average Depr Plant Bals '!$Q$133</f>
        <v>7437.5169999999998</v>
      </c>
      <c r="D63" s="2875">
        <v>45</v>
      </c>
      <c r="E63" s="2876">
        <v>-35</v>
      </c>
      <c r="F63" s="2877">
        <v>3</v>
      </c>
      <c r="G63" s="2878" t="s">
        <v>4736</v>
      </c>
      <c r="H63" s="2892">
        <v>37</v>
      </c>
    </row>
    <row r="64" spans="1:8" ht="18">
      <c r="A64" s="2819">
        <v>14</v>
      </c>
      <c r="B64" s="2879">
        <v>391</v>
      </c>
      <c r="C64" s="2887">
        <f>'[26]ORU - Average Depr Plant Bals '!$Q$134</f>
        <v>348.69499999999999</v>
      </c>
      <c r="D64" s="2875">
        <v>20</v>
      </c>
      <c r="E64" s="2880" t="s">
        <v>1002</v>
      </c>
      <c r="F64" s="2877">
        <v>5</v>
      </c>
      <c r="G64" s="2878" t="s">
        <v>1002</v>
      </c>
      <c r="H64" s="2892">
        <v>18</v>
      </c>
    </row>
    <row r="65" spans="1:8" ht="18">
      <c r="A65" s="2819">
        <v>15</v>
      </c>
      <c r="B65" s="2879">
        <v>391</v>
      </c>
      <c r="C65" s="2887">
        <f>'[26]ORU - Average Depr Plant Bals '!$Q$135</f>
        <v>38.975999999999999</v>
      </c>
      <c r="D65" s="2875">
        <v>15</v>
      </c>
      <c r="E65" s="2880" t="s">
        <v>1002</v>
      </c>
      <c r="F65" s="2877">
        <v>6.67</v>
      </c>
      <c r="G65" s="2878" t="s">
        <v>1002</v>
      </c>
      <c r="H65" s="2892">
        <v>13</v>
      </c>
    </row>
    <row r="66" spans="1:8" ht="18">
      <c r="A66" s="2819">
        <v>16</v>
      </c>
      <c r="B66" s="2879">
        <v>391</v>
      </c>
      <c r="C66" s="2887">
        <f>'[26]ORU - Average Depr Plant Bals '!$Q$138</f>
        <v>9462.35</v>
      </c>
      <c r="D66" s="2875">
        <v>13</v>
      </c>
      <c r="E66" s="2880" t="s">
        <v>1002</v>
      </c>
      <c r="F66" s="2877">
        <v>7.69</v>
      </c>
      <c r="G66" s="2878" t="s">
        <v>1002</v>
      </c>
      <c r="H66" s="2892">
        <v>11</v>
      </c>
    </row>
    <row r="67" spans="1:8" ht="18">
      <c r="A67" s="2819">
        <v>17</v>
      </c>
      <c r="B67" s="2879">
        <v>393</v>
      </c>
      <c r="C67" s="2887">
        <f>'[26]ORU - Average Depr Plant Bals '!$Q$143</f>
        <v>12.920999999999999</v>
      </c>
      <c r="D67" s="2875">
        <v>20</v>
      </c>
      <c r="E67" s="2880" t="s">
        <v>1002</v>
      </c>
      <c r="F67" s="2877">
        <v>5</v>
      </c>
      <c r="G67" s="2878" t="s">
        <v>1002</v>
      </c>
      <c r="H67" s="2892">
        <v>17</v>
      </c>
    </row>
    <row r="68" spans="1:8" ht="18">
      <c r="A68" s="2819">
        <v>18</v>
      </c>
      <c r="B68" s="2879">
        <v>394</v>
      </c>
      <c r="C68" s="2887">
        <f>'[26]ORU - Average Depr Plant Bals '!$Q$144</f>
        <v>3217.7840000000001</v>
      </c>
      <c r="D68" s="2875">
        <v>20</v>
      </c>
      <c r="E68" s="2880" t="s">
        <v>1002</v>
      </c>
      <c r="F68" s="2877">
        <v>5</v>
      </c>
      <c r="G68" s="2878" t="s">
        <v>1002</v>
      </c>
      <c r="H68" s="2892">
        <v>18</v>
      </c>
    </row>
    <row r="69" spans="1:8" ht="18">
      <c r="A69" s="2819">
        <v>19</v>
      </c>
      <c r="B69" s="2879">
        <v>395</v>
      </c>
      <c r="C69" s="2887">
        <f>'[26]ORU - Average Depr Plant Bals '!$Q$145</f>
        <v>4576.2629999999999</v>
      </c>
      <c r="D69" s="2875">
        <v>20</v>
      </c>
      <c r="E69" s="2880" t="s">
        <v>1002</v>
      </c>
      <c r="F69" s="2877">
        <v>5</v>
      </c>
      <c r="G69" s="2881" t="s">
        <v>1002</v>
      </c>
      <c r="H69" s="2892">
        <v>17</v>
      </c>
    </row>
    <row r="70" spans="1:8" ht="18">
      <c r="A70" s="2819">
        <v>20</v>
      </c>
      <c r="B70" s="2879">
        <v>397</v>
      </c>
      <c r="C70" s="2887">
        <f>'[26]ORU - Average Depr Plant Bals '!$Q$148+'[26]ORU - Average Depr Plant Bals '!$Q$149</f>
        <v>5463.6660000000002</v>
      </c>
      <c r="D70" s="2875">
        <v>15</v>
      </c>
      <c r="E70" s="2880" t="s">
        <v>1002</v>
      </c>
      <c r="F70" s="2877">
        <v>6.67</v>
      </c>
      <c r="G70" s="2878" t="s">
        <v>1002</v>
      </c>
      <c r="H70" s="2892">
        <v>13</v>
      </c>
    </row>
    <row r="71" spans="1:8" ht="18">
      <c r="A71" s="2819">
        <v>21</v>
      </c>
      <c r="B71" s="2879">
        <v>398</v>
      </c>
      <c r="C71" s="2887">
        <f>'[26]ORU - Average Depr Plant Bals '!$Q$151</f>
        <v>849.19399999999996</v>
      </c>
      <c r="D71" s="2875">
        <v>20</v>
      </c>
      <c r="E71" s="2880" t="s">
        <v>1002</v>
      </c>
      <c r="F71" s="2877">
        <v>5</v>
      </c>
      <c r="G71" s="2878" t="s">
        <v>1002</v>
      </c>
      <c r="H71" s="2892">
        <v>18</v>
      </c>
    </row>
    <row r="72" spans="1:8" ht="18">
      <c r="A72" s="2819">
        <v>22</v>
      </c>
      <c r="B72" s="2882" t="s">
        <v>1193</v>
      </c>
      <c r="C72" s="2883">
        <f>SUM(C63:C71)</f>
        <v>31407.365999999998</v>
      </c>
      <c r="D72" s="2875"/>
      <c r="E72" s="2884"/>
      <c r="F72" s="2884"/>
      <c r="G72" s="2878"/>
      <c r="H72" s="2885"/>
    </row>
    <row r="73" spans="1:8" ht="18">
      <c r="A73" s="2819">
        <v>23</v>
      </c>
      <c r="B73" s="2886"/>
      <c r="C73" s="2887"/>
      <c r="D73" s="2875"/>
      <c r="E73" s="2884"/>
      <c r="F73" s="2884"/>
      <c r="G73" s="2878"/>
      <c r="H73" s="2885"/>
    </row>
    <row r="74" spans="1:8" ht="18">
      <c r="A74" s="2819">
        <v>24</v>
      </c>
      <c r="B74" s="2888">
        <v>303</v>
      </c>
      <c r="C74" s="2887">
        <f>SUM('[26]ORU - Average Depr Plant Bals '!$R$3:$R$5)</f>
        <v>1725.3227681999999</v>
      </c>
      <c r="D74" s="2889">
        <v>5</v>
      </c>
      <c r="E74" s="2880" t="s">
        <v>1002</v>
      </c>
      <c r="F74" s="2890">
        <v>20</v>
      </c>
      <c r="G74" s="2891" t="s">
        <v>4732</v>
      </c>
      <c r="H74" s="2892"/>
    </row>
    <row r="75" spans="1:8" ht="18">
      <c r="A75" s="2819">
        <v>25</v>
      </c>
      <c r="B75" s="2893">
        <v>303</v>
      </c>
      <c r="C75" s="3290">
        <f>SUM('[26]ORU - Average Depr Plant Bals '!$R$6:$R$8)</f>
        <v>35813.4663028</v>
      </c>
      <c r="D75" s="2889">
        <v>15</v>
      </c>
      <c r="E75" s="2880" t="s">
        <v>1002</v>
      </c>
      <c r="F75" s="2889">
        <v>6.67</v>
      </c>
      <c r="G75" s="2891" t="s">
        <v>4732</v>
      </c>
      <c r="H75" s="2892"/>
    </row>
    <row r="76" spans="1:8" ht="18">
      <c r="A76" s="2819">
        <v>26</v>
      </c>
      <c r="B76" s="2893">
        <v>303</v>
      </c>
      <c r="C76" s="3290">
        <f>'[26]ORU - Average Depr Plant Bals '!$R$10</f>
        <v>2157.7568308</v>
      </c>
      <c r="D76" s="2889">
        <v>15</v>
      </c>
      <c r="E76" s="2880" t="s">
        <v>1002</v>
      </c>
      <c r="F76" s="2889">
        <v>6.67</v>
      </c>
      <c r="G76" s="2891" t="s">
        <v>4732</v>
      </c>
      <c r="H76" s="2892"/>
    </row>
    <row r="77" spans="1:8" ht="18">
      <c r="A77" s="2819">
        <v>27</v>
      </c>
      <c r="B77" s="2893">
        <v>303</v>
      </c>
      <c r="C77" s="3290">
        <f>'[26]ORU - Average Depr Plant Bals '!$R$12</f>
        <v>1067.5531819999999</v>
      </c>
      <c r="D77" s="2889">
        <v>15</v>
      </c>
      <c r="E77" s="2880" t="s">
        <v>1002</v>
      </c>
      <c r="F77" s="2889">
        <v>6.67</v>
      </c>
      <c r="G77" s="2891" t="s">
        <v>4732</v>
      </c>
      <c r="H77" s="2892"/>
    </row>
    <row r="78" spans="1:8" ht="18">
      <c r="A78" s="2819">
        <v>28</v>
      </c>
      <c r="B78" s="2893">
        <v>303</v>
      </c>
      <c r="C78" s="3290">
        <f>'[26]ORU - Average Depr Plant Bals '!$R$9+'[26]ORU - Average Depr Plant Bals '!$R$11</f>
        <v>1315.8644402</v>
      </c>
      <c r="D78" s="2889">
        <v>5</v>
      </c>
      <c r="E78" s="2880" t="s">
        <v>1002</v>
      </c>
      <c r="F78" s="2890">
        <v>20</v>
      </c>
      <c r="G78" s="2891" t="s">
        <v>4732</v>
      </c>
      <c r="H78" s="2892"/>
    </row>
    <row r="79" spans="1:8" ht="18">
      <c r="A79" s="2819">
        <v>29</v>
      </c>
      <c r="B79" s="2893">
        <v>303</v>
      </c>
      <c r="C79" s="3290"/>
      <c r="D79" s="2889">
        <v>15</v>
      </c>
      <c r="E79" s="2894" t="s">
        <v>1002</v>
      </c>
      <c r="F79" s="2889">
        <v>6.67</v>
      </c>
      <c r="G79" s="2891" t="s">
        <v>4732</v>
      </c>
      <c r="H79" s="2892"/>
    </row>
    <row r="80" spans="1:8" ht="18">
      <c r="A80" s="2819">
        <v>30</v>
      </c>
      <c r="B80" s="2893">
        <v>303</v>
      </c>
      <c r="C80" s="3290">
        <f>SUM('[26]ORU - Average Depr Plant Bals '!$R$13:$R$34)</f>
        <v>19275.7383132</v>
      </c>
      <c r="D80" s="2889">
        <v>5</v>
      </c>
      <c r="E80" s="2880" t="s">
        <v>1002</v>
      </c>
      <c r="F80" s="2890">
        <v>20</v>
      </c>
      <c r="G80" s="2891" t="s">
        <v>4732</v>
      </c>
      <c r="H80" s="2892"/>
    </row>
    <row r="81" spans="1:8" ht="18">
      <c r="A81" s="2819">
        <v>31</v>
      </c>
      <c r="B81" s="2895" t="s">
        <v>1193</v>
      </c>
      <c r="C81" s="2883">
        <f>SUM(C74:C80)</f>
        <v>61355.701837200002</v>
      </c>
      <c r="D81" s="2889"/>
      <c r="E81" s="2880"/>
      <c r="F81" s="2889"/>
      <c r="G81" s="2889"/>
      <c r="H81" s="2885"/>
    </row>
    <row r="82" spans="1:8" ht="18">
      <c r="A82" s="2819">
        <v>32</v>
      </c>
      <c r="B82" s="2895"/>
      <c r="C82" s="2896"/>
      <c r="D82" s="2889"/>
      <c r="E82" s="2880"/>
      <c r="F82" s="2889"/>
      <c r="G82" s="2889"/>
      <c r="H82" s="2885"/>
    </row>
    <row r="83" spans="1:8" ht="18">
      <c r="A83" s="2819">
        <v>33</v>
      </c>
      <c r="B83" s="2882"/>
      <c r="C83" s="2897"/>
      <c r="D83" s="2875"/>
      <c r="E83" s="2884"/>
      <c r="F83" s="2884"/>
      <c r="G83" s="2878"/>
      <c r="H83" s="2885"/>
    </row>
    <row r="84" spans="1:8" ht="18">
      <c r="A84" s="2819">
        <v>34</v>
      </c>
      <c r="B84" s="2874">
        <v>389</v>
      </c>
      <c r="C84" s="2887">
        <f>SUM('[26]ORU - Average Depr Plant Bals '!$R$36:$R$37)</f>
        <v>577.34334750000005</v>
      </c>
      <c r="D84" s="2875">
        <v>50</v>
      </c>
      <c r="E84" s="2880" t="s">
        <v>1002</v>
      </c>
      <c r="F84" s="2877">
        <v>2</v>
      </c>
      <c r="G84" s="2878" t="s">
        <v>4733</v>
      </c>
      <c r="H84" s="2892">
        <v>17</v>
      </c>
    </row>
    <row r="85" spans="1:8" ht="18">
      <c r="A85" s="2819">
        <v>35</v>
      </c>
      <c r="B85" s="2879">
        <v>390</v>
      </c>
      <c r="C85" s="3291">
        <f>'[26]ORU - Average Depr Plant Bals '!$R$40</f>
        <v>51814.393590000007</v>
      </c>
      <c r="D85" s="2875">
        <v>45</v>
      </c>
      <c r="E85" s="2876">
        <v>-20</v>
      </c>
      <c r="F85" s="2877">
        <v>2.67</v>
      </c>
      <c r="G85" s="2878" t="s">
        <v>4736</v>
      </c>
      <c r="H85" s="2892">
        <v>35</v>
      </c>
    </row>
    <row r="86" spans="1:8" ht="18">
      <c r="A86" s="2819">
        <v>36</v>
      </c>
      <c r="B86" s="2874">
        <v>391</v>
      </c>
      <c r="C86" s="2887">
        <f>'[26]ORU - Average Depr Plant Bals '!$R$42</f>
        <v>2391.1101575000002</v>
      </c>
      <c r="D86" s="2875">
        <v>20</v>
      </c>
      <c r="E86" s="2880" t="s">
        <v>1002</v>
      </c>
      <c r="F86" s="2877">
        <v>5</v>
      </c>
      <c r="G86" s="2878" t="s">
        <v>1002</v>
      </c>
      <c r="H86" s="2892">
        <v>19</v>
      </c>
    </row>
    <row r="87" spans="1:8" ht="18">
      <c r="A87" s="2819">
        <v>37</v>
      </c>
      <c r="B87" s="2874">
        <v>391</v>
      </c>
      <c r="C87" s="2887">
        <f>'[26]ORU - Average Depr Plant Bals '!$R$43</f>
        <v>701.63553250000007</v>
      </c>
      <c r="D87" s="2875">
        <v>15</v>
      </c>
      <c r="E87" s="2880" t="s">
        <v>1002</v>
      </c>
      <c r="F87" s="2877">
        <v>6.67</v>
      </c>
      <c r="G87" s="2878" t="s">
        <v>1002</v>
      </c>
      <c r="H87" s="2892">
        <v>14</v>
      </c>
    </row>
    <row r="88" spans="1:8" ht="18">
      <c r="A88" s="2819">
        <v>38</v>
      </c>
      <c r="B88" s="2874">
        <v>391</v>
      </c>
      <c r="C88" s="2887">
        <f>SUM('[26]ORU - Average Depr Plant Bals '!$R$44:$R$46)</f>
        <v>11702.685335</v>
      </c>
      <c r="D88" s="2875">
        <v>8</v>
      </c>
      <c r="E88" s="2880" t="s">
        <v>1002</v>
      </c>
      <c r="F88" s="2877">
        <v>12.5</v>
      </c>
      <c r="G88" s="2881" t="s">
        <v>1002</v>
      </c>
      <c r="H88" s="2892">
        <v>7</v>
      </c>
    </row>
    <row r="89" spans="1:8" ht="18">
      <c r="A89" s="2819">
        <v>39</v>
      </c>
      <c r="B89" s="2898">
        <v>393</v>
      </c>
      <c r="C89" s="3292">
        <f>'[26]ORU - Average Depr Plant Bals '!$R$51</f>
        <v>193.91938250000001</v>
      </c>
      <c r="D89" s="2875">
        <v>20</v>
      </c>
      <c r="E89" s="2880" t="s">
        <v>1002</v>
      </c>
      <c r="F89" s="2877">
        <v>5</v>
      </c>
      <c r="G89" s="2878" t="s">
        <v>1002</v>
      </c>
      <c r="H89" s="2892">
        <v>17</v>
      </c>
    </row>
    <row r="90" spans="1:8" ht="18">
      <c r="A90" s="2819">
        <v>40</v>
      </c>
      <c r="B90" s="2874">
        <v>394</v>
      </c>
      <c r="C90" s="3292">
        <f>'[26]ORU - Average Depr Plant Bals '!$R$52</f>
        <v>521.29661250000004</v>
      </c>
      <c r="D90" s="2875">
        <v>20</v>
      </c>
      <c r="E90" s="2880" t="s">
        <v>1002</v>
      </c>
      <c r="F90" s="2877">
        <v>5</v>
      </c>
      <c r="G90" s="2878" t="s">
        <v>1002</v>
      </c>
      <c r="H90" s="2892">
        <v>16</v>
      </c>
    </row>
    <row r="91" spans="1:8" ht="18">
      <c r="A91" s="2819">
        <v>41</v>
      </c>
      <c r="B91" s="2874">
        <v>394</v>
      </c>
      <c r="C91" s="3292">
        <f>'[26]ORU - Average Depr Plant Bals '!$R$53</f>
        <v>2241.4880575000002</v>
      </c>
      <c r="D91" s="2875">
        <v>20</v>
      </c>
      <c r="E91" s="2880" t="s">
        <v>1002</v>
      </c>
      <c r="F91" s="2877">
        <v>5</v>
      </c>
      <c r="G91" s="2881" t="s">
        <v>1002</v>
      </c>
      <c r="H91" s="2892">
        <v>18</v>
      </c>
    </row>
    <row r="92" spans="1:8" ht="18">
      <c r="A92" s="2819">
        <v>42</v>
      </c>
      <c r="B92" s="2874">
        <v>395</v>
      </c>
      <c r="C92" s="3292">
        <f>'[26]ORU - Average Depr Plant Bals '!$R$54</f>
        <v>909.66671000000008</v>
      </c>
      <c r="D92" s="2875">
        <v>20</v>
      </c>
      <c r="E92" s="2880" t="s">
        <v>1002</v>
      </c>
      <c r="F92" s="2877">
        <v>5</v>
      </c>
      <c r="G92" s="2881" t="s">
        <v>1002</v>
      </c>
      <c r="H92" s="2892">
        <v>17</v>
      </c>
    </row>
    <row r="93" spans="1:8" ht="18">
      <c r="A93" s="2819">
        <v>43</v>
      </c>
      <c r="B93" s="2874">
        <v>397</v>
      </c>
      <c r="C93" s="2887">
        <f>'[26]ORU - Average Depr Plant Bals '!$R$57</f>
        <v>8973.0555299999996</v>
      </c>
      <c r="D93" s="2875">
        <v>15</v>
      </c>
      <c r="E93" s="2880" t="s">
        <v>1002</v>
      </c>
      <c r="F93" s="2877">
        <v>6.67</v>
      </c>
      <c r="G93" s="2878" t="s">
        <v>1002</v>
      </c>
      <c r="H93" s="2892">
        <v>13</v>
      </c>
    </row>
    <row r="94" spans="1:8" ht="18">
      <c r="A94" s="2819">
        <v>44</v>
      </c>
      <c r="B94" s="2874">
        <v>397</v>
      </c>
      <c r="C94" s="2887">
        <f>'[26]ORU - Average Depr Plant Bals '!$R$58</f>
        <v>2471.8493500000004</v>
      </c>
      <c r="D94" s="2875">
        <v>15</v>
      </c>
      <c r="E94" s="2880" t="s">
        <v>1002</v>
      </c>
      <c r="F94" s="2877">
        <v>6.67</v>
      </c>
      <c r="G94" s="2878" t="s">
        <v>1002</v>
      </c>
      <c r="H94" s="2892">
        <v>13</v>
      </c>
    </row>
    <row r="95" spans="1:8" ht="18">
      <c r="A95" s="2819">
        <v>45</v>
      </c>
      <c r="B95" s="2874">
        <v>397</v>
      </c>
      <c r="C95" s="2887">
        <f>'[26]ORU - Average Depr Plant Bals '!$R$59</f>
        <v>1106.027675</v>
      </c>
      <c r="D95" s="2875">
        <v>15</v>
      </c>
      <c r="E95" s="2880" t="s">
        <v>1002</v>
      </c>
      <c r="F95" s="2877">
        <v>6.67</v>
      </c>
      <c r="G95" s="2878" t="s">
        <v>1002</v>
      </c>
      <c r="H95" s="2892">
        <v>13</v>
      </c>
    </row>
    <row r="96" spans="1:8" ht="18">
      <c r="A96" s="2819">
        <v>46</v>
      </c>
      <c r="B96" s="2874">
        <v>398</v>
      </c>
      <c r="C96" s="2887">
        <f>'[26]ORU - Average Depr Plant Bals '!$R$60</f>
        <v>1938.4247725</v>
      </c>
      <c r="D96" s="2875">
        <v>20</v>
      </c>
      <c r="E96" s="2880" t="s">
        <v>1002</v>
      </c>
      <c r="F96" s="2877">
        <v>5</v>
      </c>
      <c r="G96" s="2878" t="s">
        <v>1002</v>
      </c>
      <c r="H96" s="2892">
        <v>18</v>
      </c>
    </row>
    <row r="97" spans="1:8" ht="18">
      <c r="A97" s="2819">
        <v>47</v>
      </c>
      <c r="B97" s="2899" t="s">
        <v>1193</v>
      </c>
      <c r="C97" s="2883">
        <f>SUM(C84:C96)</f>
        <v>85542.8960525</v>
      </c>
      <c r="D97" s="2875"/>
      <c r="E97" s="2884"/>
      <c r="F97" s="2884"/>
      <c r="G97" s="2878"/>
      <c r="H97" s="2885"/>
    </row>
    <row r="98" spans="1:8" ht="18">
      <c r="A98" s="2819">
        <v>48</v>
      </c>
      <c r="B98" s="2900"/>
      <c r="C98" s="2887"/>
      <c r="D98" s="2875"/>
      <c r="E98" s="2884"/>
      <c r="F98" s="2884"/>
      <c r="G98" s="2878"/>
      <c r="H98" s="2885"/>
    </row>
    <row r="99" spans="1:8" ht="18.75" thickBot="1">
      <c r="A99" s="2819">
        <v>49</v>
      </c>
      <c r="B99" s="2900" t="s">
        <v>2338</v>
      </c>
      <c r="C99" s="2901">
        <f>+C81+C97+C72+C43+C24+C11</f>
        <v>1329088.8688896999</v>
      </c>
      <c r="D99" s="2875"/>
      <c r="E99" s="2884"/>
      <c r="F99" s="2884"/>
      <c r="G99" s="2878"/>
      <c r="H99" s="2885"/>
    </row>
    <row r="100" spans="1:8" ht="16.5" thickTop="1" thickBot="1">
      <c r="A100" s="329">
        <v>50</v>
      </c>
      <c r="B100" s="2902"/>
      <c r="C100" s="2903"/>
      <c r="D100" s="2904"/>
      <c r="E100" s="2905"/>
      <c r="F100" s="2905"/>
      <c r="G100" s="2906"/>
      <c r="H100" s="337"/>
    </row>
    <row r="101" spans="1:8">
      <c r="A101" s="2850" t="s">
        <v>1793</v>
      </c>
      <c r="B101" s="2851"/>
      <c r="C101" s="2852"/>
      <c r="D101" s="2853"/>
      <c r="E101" s="2854"/>
      <c r="F101" s="2854"/>
      <c r="G101" s="2855"/>
      <c r="H101" s="277" t="s">
        <v>1793</v>
      </c>
    </row>
    <row r="102" spans="1:8">
      <c r="A102" s="2731" t="s">
        <v>4682</v>
      </c>
      <c r="B102" s="17"/>
      <c r="C102" s="17"/>
      <c r="D102" s="17"/>
      <c r="E102" s="899"/>
      <c r="F102" s="17"/>
      <c r="G102" s="17"/>
      <c r="H102" s="277" t="s">
        <v>1944</v>
      </c>
    </row>
    <row r="103" spans="1:8" ht="15.75" thickBot="1">
      <c r="A103" s="69" t="s">
        <v>4779</v>
      </c>
      <c r="B103" s="69"/>
      <c r="C103" s="69"/>
      <c r="D103" s="69"/>
      <c r="E103" s="69"/>
      <c r="F103" s="69"/>
      <c r="G103" s="69"/>
      <c r="H103" s="69"/>
    </row>
    <row r="104" spans="1:8">
      <c r="A104" s="29" t="s">
        <v>2220</v>
      </c>
      <c r="B104" s="902"/>
      <c r="C104" s="903"/>
      <c r="D104" s="66" t="s">
        <v>1347</v>
      </c>
      <c r="E104" s="903"/>
      <c r="F104" s="66" t="s">
        <v>1806</v>
      </c>
      <c r="G104" s="231" t="s">
        <v>1807</v>
      </c>
      <c r="H104" s="958"/>
    </row>
    <row r="105" spans="1:8">
      <c r="A105" s="72" t="str">
        <f>'Data Sheet'!$C$25</f>
        <v>Orange &amp; Rockland Utilities, Inc</v>
      </c>
      <c r="B105" s="17"/>
      <c r="C105" s="908"/>
      <c r="D105" s="17" t="s">
        <v>1159</v>
      </c>
      <c r="E105" s="908"/>
      <c r="F105" s="17" t="s">
        <v>1809</v>
      </c>
      <c r="G105" s="98"/>
      <c r="H105" s="73"/>
    </row>
    <row r="106" spans="1:8">
      <c r="A106" s="72"/>
      <c r="B106" s="17"/>
      <c r="C106" s="908"/>
      <c r="D106" s="17" t="s">
        <v>1160</v>
      </c>
      <c r="E106" s="81"/>
      <c r="F106" s="918" t="str">
        <f>'Data Sheet'!$C$40</f>
        <v>April 30, 2017</v>
      </c>
      <c r="G106" s="898" t="str">
        <f>'Data Sheet'!$C$38</f>
        <v>December 31, 2016</v>
      </c>
      <c r="H106" s="73"/>
    </row>
    <row r="107" spans="1:8">
      <c r="A107" s="333" t="s">
        <v>3288</v>
      </c>
      <c r="B107" s="334"/>
      <c r="C107" s="334"/>
      <c r="D107" s="334"/>
      <c r="E107" s="334"/>
      <c r="F107" s="334"/>
      <c r="G107" s="334"/>
      <c r="H107" s="335"/>
    </row>
    <row r="108" spans="1:8">
      <c r="A108" s="232" t="s">
        <v>3289</v>
      </c>
      <c r="B108" s="233"/>
      <c r="C108" s="233"/>
      <c r="D108" s="233"/>
      <c r="E108" s="233"/>
      <c r="F108" s="233"/>
      <c r="G108" s="233"/>
      <c r="H108" s="234"/>
    </row>
    <row r="109" spans="1:8">
      <c r="A109" s="2819"/>
      <c r="B109" s="98"/>
      <c r="C109" s="2820" t="s">
        <v>3290</v>
      </c>
      <c r="D109" s="2820" t="s">
        <v>3291</v>
      </c>
      <c r="E109" s="98"/>
      <c r="F109" s="2820" t="s">
        <v>3292</v>
      </c>
      <c r="G109" s="98"/>
      <c r="H109" s="239" t="s">
        <v>3594</v>
      </c>
    </row>
    <row r="110" spans="1:8">
      <c r="A110" s="2819"/>
      <c r="B110" s="2820" t="s">
        <v>176</v>
      </c>
      <c r="C110" s="2820" t="s">
        <v>3293</v>
      </c>
      <c r="D110" s="2820" t="s">
        <v>3294</v>
      </c>
      <c r="E110" s="2820" t="s">
        <v>1936</v>
      </c>
      <c r="F110" s="2820" t="s">
        <v>1937</v>
      </c>
      <c r="G110" s="2820" t="s">
        <v>1938</v>
      </c>
      <c r="H110" s="239" t="s">
        <v>1939</v>
      </c>
    </row>
    <row r="111" spans="1:8">
      <c r="A111" s="2819" t="s">
        <v>1733</v>
      </c>
      <c r="B111" s="2820" t="s">
        <v>1736</v>
      </c>
      <c r="C111" s="2820" t="s">
        <v>1940</v>
      </c>
      <c r="D111" s="2820" t="s">
        <v>1941</v>
      </c>
      <c r="E111" s="2820" t="s">
        <v>1942</v>
      </c>
      <c r="F111" s="2820" t="s">
        <v>1942</v>
      </c>
      <c r="G111" s="2820" t="s">
        <v>1943</v>
      </c>
      <c r="H111" s="239" t="s">
        <v>1941</v>
      </c>
    </row>
    <row r="112" spans="1:8">
      <c r="A112" s="241" t="s">
        <v>1736</v>
      </c>
      <c r="B112" s="325" t="s">
        <v>3026</v>
      </c>
      <c r="C112" s="325" t="s">
        <v>3027</v>
      </c>
      <c r="D112" s="325" t="s">
        <v>3028</v>
      </c>
      <c r="E112" s="325" t="s">
        <v>3029</v>
      </c>
      <c r="F112" s="325" t="s">
        <v>2353</v>
      </c>
      <c r="G112" s="325" t="s">
        <v>2354</v>
      </c>
      <c r="H112" s="242" t="s">
        <v>2355</v>
      </c>
    </row>
    <row r="113" spans="1:8">
      <c r="A113" s="2819">
        <v>12</v>
      </c>
      <c r="B113" s="2842" t="s">
        <v>4743</v>
      </c>
      <c r="C113" s="2843"/>
      <c r="D113" s="2844"/>
      <c r="E113" s="2845"/>
      <c r="F113" s="2845"/>
      <c r="G113" s="2846"/>
      <c r="H113" s="2839"/>
    </row>
    <row r="114" spans="1:8">
      <c r="A114" s="2819">
        <v>13</v>
      </c>
      <c r="B114" s="2847"/>
      <c r="C114" s="2843"/>
      <c r="D114" s="2844"/>
      <c r="E114" s="2845"/>
      <c r="F114" s="2845"/>
      <c r="G114" s="2846"/>
      <c r="H114" s="2839"/>
    </row>
    <row r="115" spans="1:8">
      <c r="A115" s="2819">
        <v>14</v>
      </c>
      <c r="B115" s="2848">
        <v>356</v>
      </c>
      <c r="C115" s="2843" t="s">
        <v>4744</v>
      </c>
      <c r="D115" s="2844"/>
      <c r="E115" s="2845"/>
      <c r="F115" s="2845"/>
      <c r="G115" s="2846"/>
      <c r="H115" s="2839"/>
    </row>
    <row r="116" spans="1:8">
      <c r="A116" s="2819">
        <v>15</v>
      </c>
      <c r="B116" s="2848">
        <v>356</v>
      </c>
      <c r="C116" s="2843" t="s">
        <v>4745</v>
      </c>
      <c r="D116" s="2844"/>
      <c r="E116" s="2845"/>
      <c r="F116" s="2845"/>
      <c r="G116" s="2846"/>
      <c r="H116" s="2839"/>
    </row>
    <row r="117" spans="1:8">
      <c r="A117" s="2819">
        <v>16</v>
      </c>
      <c r="B117" s="2848">
        <v>365</v>
      </c>
      <c r="C117" s="2843" t="s">
        <v>4746</v>
      </c>
      <c r="D117" s="2844"/>
      <c r="E117" s="2845"/>
      <c r="F117" s="2845"/>
      <c r="G117" s="2846"/>
      <c r="H117" s="2839"/>
    </row>
    <row r="118" spans="1:8">
      <c r="A118" s="2819">
        <v>17</v>
      </c>
      <c r="B118" s="2848">
        <v>365</v>
      </c>
      <c r="C118" s="2843" t="s">
        <v>4747</v>
      </c>
      <c r="D118" s="2844"/>
      <c r="E118" s="2845"/>
      <c r="F118" s="2845"/>
      <c r="G118" s="2846"/>
      <c r="H118" s="2839"/>
    </row>
    <row r="119" spans="1:8">
      <c r="A119" s="2819">
        <v>18</v>
      </c>
      <c r="B119" s="2848">
        <v>369</v>
      </c>
      <c r="C119" s="2843" t="s">
        <v>4748</v>
      </c>
      <c r="D119" s="2844"/>
      <c r="E119" s="2845"/>
      <c r="F119" s="2845"/>
      <c r="G119" s="2846"/>
      <c r="H119" s="2839"/>
    </row>
    <row r="120" spans="1:8">
      <c r="A120" s="2819">
        <v>19</v>
      </c>
      <c r="B120" s="2848">
        <v>369</v>
      </c>
      <c r="C120" s="2843" t="s">
        <v>4749</v>
      </c>
      <c r="D120" s="2844"/>
      <c r="E120" s="2845"/>
      <c r="F120" s="2845"/>
      <c r="G120" s="2846"/>
      <c r="H120" s="2839"/>
    </row>
    <row r="121" spans="1:8">
      <c r="A121" s="2819">
        <v>20</v>
      </c>
      <c r="B121" s="2848"/>
      <c r="C121" s="2843"/>
      <c r="D121" s="2844"/>
      <c r="E121" s="2845"/>
      <c r="F121" s="2845"/>
      <c r="G121" s="2846"/>
      <c r="H121" s="2835"/>
    </row>
    <row r="122" spans="1:8">
      <c r="A122" s="2819">
        <v>21</v>
      </c>
      <c r="B122" s="2848">
        <v>391</v>
      </c>
      <c r="C122" s="2843" t="s">
        <v>4750</v>
      </c>
      <c r="D122" s="2844"/>
      <c r="E122" s="2845"/>
      <c r="F122" s="2845"/>
      <c r="G122" s="2846"/>
      <c r="H122" s="2835"/>
    </row>
    <row r="123" spans="1:8">
      <c r="A123" s="2819">
        <v>22</v>
      </c>
      <c r="B123" s="2848">
        <v>391</v>
      </c>
      <c r="C123" s="2843" t="s">
        <v>4751</v>
      </c>
      <c r="D123" s="2844"/>
      <c r="E123" s="2845"/>
      <c r="F123" s="2845"/>
      <c r="G123" s="2846"/>
      <c r="H123" s="2835"/>
    </row>
    <row r="124" spans="1:8">
      <c r="A124" s="2819">
        <v>23</v>
      </c>
      <c r="B124" s="2848">
        <v>391</v>
      </c>
      <c r="C124" s="2843" t="s">
        <v>4752</v>
      </c>
      <c r="D124" s="2844"/>
      <c r="E124" s="2845"/>
      <c r="F124" s="2845"/>
      <c r="G124" s="2846"/>
      <c r="H124" s="2835"/>
    </row>
    <row r="125" spans="1:8">
      <c r="A125" s="2819">
        <v>24</v>
      </c>
      <c r="B125" s="2848">
        <v>391</v>
      </c>
      <c r="C125" s="2843" t="s">
        <v>4753</v>
      </c>
      <c r="D125" s="2844"/>
      <c r="E125" s="2845"/>
      <c r="F125" s="2845"/>
      <c r="G125" s="2846"/>
      <c r="H125" s="2839"/>
    </row>
    <row r="126" spans="1:8">
      <c r="A126" s="2819">
        <v>25</v>
      </c>
      <c r="B126" s="2848"/>
      <c r="C126" s="2843"/>
      <c r="D126" s="2844"/>
      <c r="E126" s="2845"/>
      <c r="F126" s="2845"/>
      <c r="G126" s="2846"/>
      <c r="H126" s="2839"/>
    </row>
    <row r="127" spans="1:8">
      <c r="A127" s="2819">
        <v>26</v>
      </c>
      <c r="B127" s="2848"/>
      <c r="C127" s="2843"/>
      <c r="D127" s="2844"/>
      <c r="E127" s="2845"/>
      <c r="F127" s="2845"/>
      <c r="G127" s="2846"/>
      <c r="H127" s="2839"/>
    </row>
    <row r="128" spans="1:8">
      <c r="A128" s="2819">
        <v>27</v>
      </c>
      <c r="B128" s="2848">
        <v>303</v>
      </c>
      <c r="C128" s="2849" t="s">
        <v>4754</v>
      </c>
      <c r="D128" s="2844"/>
      <c r="E128" s="2845"/>
      <c r="F128" s="2845"/>
      <c r="G128" s="2846"/>
      <c r="H128" s="2839"/>
    </row>
    <row r="129" spans="1:8">
      <c r="A129" s="2819">
        <v>28</v>
      </c>
      <c r="B129" s="2848">
        <v>303</v>
      </c>
      <c r="C129" s="2849" t="s">
        <v>4755</v>
      </c>
      <c r="D129" s="2844"/>
      <c r="E129" s="2845"/>
      <c r="F129" s="2845"/>
      <c r="G129" s="2846"/>
      <c r="H129" s="2839"/>
    </row>
    <row r="130" spans="1:8">
      <c r="A130" s="2819">
        <v>29</v>
      </c>
      <c r="B130" s="2848">
        <v>303</v>
      </c>
      <c r="C130" s="2849" t="s">
        <v>4756</v>
      </c>
      <c r="D130" s="2844"/>
      <c r="E130" s="2845"/>
      <c r="F130" s="2845"/>
      <c r="G130" s="2846"/>
      <c r="H130" s="2839"/>
    </row>
    <row r="131" spans="1:8">
      <c r="A131" s="2819">
        <v>30</v>
      </c>
      <c r="B131" s="2848">
        <v>303</v>
      </c>
      <c r="C131" s="2849" t="s">
        <v>4757</v>
      </c>
      <c r="D131" s="2844"/>
      <c r="E131" s="2845"/>
      <c r="F131" s="2845"/>
      <c r="G131" s="2846"/>
      <c r="H131" s="2839"/>
    </row>
    <row r="132" spans="1:8">
      <c r="A132" s="2819">
        <v>31</v>
      </c>
      <c r="B132" s="2848">
        <v>303</v>
      </c>
      <c r="C132" s="2849" t="s">
        <v>4758</v>
      </c>
      <c r="D132" s="2844"/>
      <c r="E132" s="2845"/>
      <c r="F132" s="2845"/>
      <c r="G132" s="2846"/>
      <c r="H132" s="2839"/>
    </row>
    <row r="133" spans="1:8">
      <c r="A133" s="2819">
        <v>32</v>
      </c>
      <c r="B133" s="2848">
        <v>303</v>
      </c>
      <c r="C133" s="2849" t="s">
        <v>4759</v>
      </c>
      <c r="D133" s="2844"/>
      <c r="E133" s="2845"/>
      <c r="F133" s="2845"/>
      <c r="G133" s="2846"/>
      <c r="H133" s="2839"/>
    </row>
    <row r="134" spans="1:8">
      <c r="A134" s="2819">
        <v>33</v>
      </c>
      <c r="B134" s="2848">
        <v>303</v>
      </c>
      <c r="C134" s="2849" t="s">
        <v>4760</v>
      </c>
      <c r="D134" s="2844"/>
      <c r="E134" s="2845"/>
      <c r="F134" s="2845"/>
      <c r="G134" s="2846"/>
      <c r="H134" s="2839"/>
    </row>
    <row r="135" spans="1:8">
      <c r="A135" s="2819">
        <v>34</v>
      </c>
      <c r="B135" s="2848">
        <v>303</v>
      </c>
      <c r="C135" s="2849" t="s">
        <v>4761</v>
      </c>
      <c r="D135" s="2844"/>
      <c r="E135" s="2845"/>
      <c r="F135" s="2845"/>
      <c r="G135" s="2846"/>
      <c r="H135" s="2839"/>
    </row>
    <row r="136" spans="1:8">
      <c r="A136" s="2819">
        <v>35</v>
      </c>
      <c r="B136" s="2848">
        <v>303</v>
      </c>
      <c r="C136" s="2849" t="s">
        <v>4762</v>
      </c>
      <c r="D136" s="2844"/>
      <c r="E136" s="2845"/>
      <c r="F136" s="2845"/>
      <c r="G136" s="2846"/>
      <c r="H136" s="2839"/>
    </row>
    <row r="137" spans="1:8">
      <c r="A137" s="2819">
        <v>36</v>
      </c>
      <c r="B137" s="2848">
        <v>303</v>
      </c>
      <c r="C137" s="2849" t="s">
        <v>4763</v>
      </c>
      <c r="D137" s="2844"/>
      <c r="E137" s="2845"/>
      <c r="F137" s="2845"/>
      <c r="G137" s="2846"/>
      <c r="H137" s="2839"/>
    </row>
    <row r="138" spans="1:8">
      <c r="A138" s="2819">
        <v>37</v>
      </c>
      <c r="B138" s="2848">
        <v>303</v>
      </c>
      <c r="C138" s="2849" t="s">
        <v>4764</v>
      </c>
      <c r="D138" s="2844"/>
      <c r="E138" s="2845"/>
      <c r="F138" s="2845"/>
      <c r="G138" s="2846"/>
      <c r="H138" s="2839"/>
    </row>
    <row r="139" spans="1:8">
      <c r="A139" s="2819">
        <v>38</v>
      </c>
      <c r="B139" s="2848">
        <v>303</v>
      </c>
      <c r="C139" s="2849" t="s">
        <v>4765</v>
      </c>
      <c r="D139" s="2844"/>
      <c r="E139" s="2845"/>
      <c r="F139" s="2845"/>
      <c r="G139" s="2846"/>
      <c r="H139" s="2839"/>
    </row>
    <row r="140" spans="1:8">
      <c r="A140" s="2819">
        <v>39</v>
      </c>
      <c r="B140" s="2848">
        <v>303</v>
      </c>
      <c r="C140" s="2849" t="s">
        <v>4766</v>
      </c>
      <c r="D140" s="2844"/>
      <c r="E140" s="2845"/>
      <c r="F140" s="2845"/>
      <c r="G140" s="2846"/>
      <c r="H140" s="2839"/>
    </row>
    <row r="141" spans="1:8">
      <c r="A141" s="2819">
        <v>40</v>
      </c>
      <c r="B141" s="2848">
        <v>303</v>
      </c>
      <c r="C141" s="2849" t="s">
        <v>4767</v>
      </c>
      <c r="D141" s="2844"/>
      <c r="E141" s="2845"/>
      <c r="F141" s="2845"/>
      <c r="G141" s="2846"/>
      <c r="H141" s="2839"/>
    </row>
    <row r="142" spans="1:8">
      <c r="A142" s="2819">
        <v>41</v>
      </c>
      <c r="B142" s="2848">
        <v>303</v>
      </c>
      <c r="C142" s="2849" t="s">
        <v>4768</v>
      </c>
      <c r="D142" s="2844"/>
      <c r="E142" s="2845"/>
      <c r="F142" s="2845"/>
      <c r="G142" s="2846"/>
      <c r="H142" s="2839"/>
    </row>
    <row r="143" spans="1:8">
      <c r="A143" s="2819">
        <v>42</v>
      </c>
      <c r="B143" s="2848">
        <v>303</v>
      </c>
      <c r="C143" s="2849" t="s">
        <v>4769</v>
      </c>
      <c r="D143" s="2844"/>
      <c r="E143" s="2845"/>
      <c r="F143" s="2845"/>
      <c r="G143" s="2846"/>
      <c r="H143" s="2839"/>
    </row>
    <row r="144" spans="1:8">
      <c r="A144" s="2819">
        <v>43</v>
      </c>
      <c r="B144" s="2848">
        <v>303</v>
      </c>
      <c r="C144" s="2849" t="s">
        <v>4770</v>
      </c>
      <c r="D144" s="2844"/>
      <c r="E144" s="2845"/>
      <c r="F144" s="2845"/>
      <c r="G144" s="2846"/>
      <c r="H144" s="2839"/>
    </row>
    <row r="145" spans="1:8">
      <c r="A145" s="2819">
        <v>44</v>
      </c>
      <c r="B145" s="2848">
        <v>303</v>
      </c>
      <c r="C145" s="2849" t="s">
        <v>4771</v>
      </c>
      <c r="D145" s="2844"/>
      <c r="E145" s="2845"/>
      <c r="F145" s="2845"/>
      <c r="G145" s="2846"/>
      <c r="H145" s="2839"/>
    </row>
    <row r="146" spans="1:8">
      <c r="A146" s="2819">
        <v>45</v>
      </c>
      <c r="B146" s="2848">
        <v>389</v>
      </c>
      <c r="C146" s="2843" t="s">
        <v>4772</v>
      </c>
      <c r="D146" s="2844"/>
      <c r="E146" s="2845"/>
      <c r="F146" s="2845"/>
      <c r="G146" s="2846"/>
      <c r="H146" s="2839"/>
    </row>
    <row r="147" spans="1:8">
      <c r="A147" s="2819">
        <v>46</v>
      </c>
      <c r="B147" s="2848">
        <v>390</v>
      </c>
      <c r="C147" s="2843" t="s">
        <v>4773</v>
      </c>
      <c r="D147" s="2844"/>
      <c r="E147" s="2845"/>
      <c r="F147" s="2845"/>
      <c r="G147" s="2846"/>
      <c r="H147" s="2839"/>
    </row>
    <row r="148" spans="1:8">
      <c r="A148" s="2819">
        <v>47</v>
      </c>
      <c r="B148" s="2848">
        <v>391.1</v>
      </c>
      <c r="C148" s="2843" t="s">
        <v>4774</v>
      </c>
      <c r="D148" s="2844"/>
      <c r="E148" s="2845"/>
      <c r="F148" s="2845"/>
      <c r="G148" s="2846"/>
      <c r="H148" s="2839"/>
    </row>
    <row r="149" spans="1:8">
      <c r="A149" s="2819">
        <v>48</v>
      </c>
      <c r="B149" s="2848">
        <v>391.2</v>
      </c>
      <c r="C149" s="2843" t="s">
        <v>4775</v>
      </c>
      <c r="D149" s="2844"/>
      <c r="E149" s="2845"/>
      <c r="F149" s="2845"/>
      <c r="G149" s="2846"/>
      <c r="H149" s="2839"/>
    </row>
    <row r="150" spans="1:8" ht="15.75" thickBot="1">
      <c r="A150" s="2819">
        <v>49</v>
      </c>
      <c r="B150" s="2848">
        <v>391.3</v>
      </c>
      <c r="C150" s="2843" t="s">
        <v>4776</v>
      </c>
      <c r="D150" s="2844"/>
      <c r="E150" s="2845"/>
      <c r="F150" s="2845"/>
      <c r="G150" s="2846"/>
      <c r="H150" s="2873"/>
    </row>
    <row r="151" spans="1:8" ht="15.75" thickBot="1">
      <c r="A151" s="329">
        <v>50</v>
      </c>
      <c r="B151" s="2848">
        <v>394</v>
      </c>
      <c r="C151" s="2843" t="s">
        <v>4777</v>
      </c>
      <c r="D151" s="2844"/>
      <c r="E151" s="2845"/>
      <c r="F151" s="2845"/>
      <c r="G151" s="2846"/>
      <c r="H151" s="337"/>
    </row>
    <row r="152" spans="1:8">
      <c r="A152" s="2731" t="s">
        <v>4682</v>
      </c>
      <c r="B152" s="2851">
        <v>394</v>
      </c>
      <c r="C152" s="2852" t="s">
        <v>4778</v>
      </c>
      <c r="D152" s="2853"/>
      <c r="E152" s="2854"/>
      <c r="F152" s="2854"/>
      <c r="G152" s="2855" t="s">
        <v>1793</v>
      </c>
      <c r="H152" s="277" t="s">
        <v>1944</v>
      </c>
    </row>
    <row r="153" spans="1:8">
      <c r="A153" s="69" t="s">
        <v>4796</v>
      </c>
      <c r="B153" s="69"/>
      <c r="C153" s="69"/>
      <c r="D153" s="69"/>
      <c r="E153" s="69"/>
      <c r="F153" s="69"/>
      <c r="G153" s="69"/>
      <c r="H153" s="69"/>
    </row>
    <row r="154" spans="1:8" s="2818" customFormat="1">
      <c r="A154" s="69"/>
      <c r="B154" s="69"/>
      <c r="C154" s="69"/>
      <c r="D154" s="69"/>
      <c r="E154" s="69"/>
      <c r="F154" s="69"/>
      <c r="G154" s="69"/>
      <c r="H154" s="69"/>
    </row>
    <row r="155" spans="1:8" s="2818" customFormat="1">
      <c r="A155" s="69"/>
      <c r="B155" s="69"/>
      <c r="C155" s="69"/>
      <c r="D155" s="69"/>
      <c r="E155" s="69"/>
      <c r="F155" s="69"/>
      <c r="G155" s="69"/>
      <c r="H155" s="69"/>
    </row>
    <row r="156" spans="1:8" s="2818" customFormat="1">
      <c r="A156" s="69"/>
      <c r="B156" s="69"/>
      <c r="C156" s="69"/>
      <c r="D156" s="69"/>
      <c r="E156" s="69"/>
      <c r="F156" s="69"/>
      <c r="G156" s="69"/>
      <c r="H156" s="69"/>
    </row>
    <row r="157" spans="1:8" s="2818" customFormat="1">
      <c r="A157" s="69"/>
      <c r="B157" s="69"/>
      <c r="C157" s="69"/>
      <c r="D157" s="69"/>
      <c r="E157" s="69"/>
      <c r="F157" s="69"/>
      <c r="G157" s="69"/>
      <c r="H157" s="69"/>
    </row>
    <row r="158" spans="1:8" s="2818" customFormat="1">
      <c r="A158" s="69"/>
      <c r="B158" s="69"/>
      <c r="C158" s="69"/>
      <c r="D158" s="69"/>
      <c r="E158" s="69"/>
      <c r="F158" s="69"/>
      <c r="G158" s="69"/>
      <c r="H158" s="69"/>
    </row>
    <row r="159" spans="1:8">
      <c r="B159" s="2848"/>
      <c r="C159" s="2843"/>
      <c r="D159" s="2844"/>
      <c r="E159" s="2845"/>
      <c r="F159" s="2845"/>
      <c r="G159" s="2846"/>
    </row>
    <row r="160" spans="1:8" ht="15.75" thickBot="1">
      <c r="B160" s="2848"/>
      <c r="C160" s="2843"/>
      <c r="D160" s="2844"/>
      <c r="E160" s="2845"/>
      <c r="F160" s="2845"/>
      <c r="G160" s="2846"/>
    </row>
    <row r="161" spans="1:8">
      <c r="A161" s="29" t="s">
        <v>2220</v>
      </c>
      <c r="B161" s="902"/>
      <c r="C161" s="903"/>
      <c r="D161" s="66" t="s">
        <v>1347</v>
      </c>
      <c r="E161" s="903"/>
      <c r="F161" s="66" t="s">
        <v>1806</v>
      </c>
      <c r="G161" s="231" t="s">
        <v>1807</v>
      </c>
      <c r="H161" s="958"/>
    </row>
    <row r="162" spans="1:8">
      <c r="A162" s="72" t="str">
        <f>'Data Sheet'!$C$25</f>
        <v>Orange &amp; Rockland Utilities, Inc</v>
      </c>
      <c r="B162" s="17"/>
      <c r="C162" s="908"/>
      <c r="D162" s="17" t="s">
        <v>1159</v>
      </c>
      <c r="E162" s="908"/>
      <c r="F162" s="17" t="s">
        <v>1809</v>
      </c>
      <c r="G162" s="98"/>
      <c r="H162" s="73"/>
    </row>
    <row r="163" spans="1:8">
      <c r="A163" s="72"/>
      <c r="B163" s="17"/>
      <c r="C163" s="908"/>
      <c r="D163" s="17" t="s">
        <v>1160</v>
      </c>
      <c r="E163" s="81"/>
      <c r="F163" s="918" t="str">
        <f>'Data Sheet'!$C$40</f>
        <v>April 30, 2017</v>
      </c>
      <c r="G163" s="898" t="str">
        <f>'Data Sheet'!$C$38</f>
        <v>December 31, 2016</v>
      </c>
      <c r="H163" s="73"/>
    </row>
    <row r="164" spans="1:8">
      <c r="A164" s="333" t="s">
        <v>3288</v>
      </c>
      <c r="B164" s="334"/>
      <c r="C164" s="334"/>
      <c r="D164" s="334"/>
      <c r="E164" s="334"/>
      <c r="F164" s="334"/>
      <c r="G164" s="334"/>
      <c r="H164" s="335"/>
    </row>
    <row r="165" spans="1:8">
      <c r="A165" s="232" t="s">
        <v>3289</v>
      </c>
      <c r="B165" s="233"/>
      <c r="C165" s="233"/>
      <c r="D165" s="233"/>
      <c r="E165" s="233"/>
      <c r="F165" s="233"/>
      <c r="G165" s="233"/>
      <c r="H165" s="234"/>
    </row>
    <row r="166" spans="1:8">
      <c r="A166" s="2819"/>
      <c r="B166" s="98"/>
      <c r="C166" s="2820" t="s">
        <v>3290</v>
      </c>
      <c r="D166" s="2820" t="s">
        <v>3291</v>
      </c>
      <c r="E166" s="98"/>
      <c r="F166" s="2820" t="s">
        <v>3292</v>
      </c>
      <c r="G166" s="98"/>
      <c r="H166" s="239" t="s">
        <v>3594</v>
      </c>
    </row>
    <row r="167" spans="1:8">
      <c r="A167" s="2819"/>
      <c r="B167" s="2820" t="s">
        <v>176</v>
      </c>
      <c r="C167" s="2820" t="s">
        <v>3293</v>
      </c>
      <c r="D167" s="2820" t="s">
        <v>3294</v>
      </c>
      <c r="E167" s="2820" t="s">
        <v>1936</v>
      </c>
      <c r="F167" s="2820" t="s">
        <v>1937</v>
      </c>
      <c r="G167" s="2820" t="s">
        <v>1938</v>
      </c>
      <c r="H167" s="239" t="s">
        <v>1939</v>
      </c>
    </row>
    <row r="168" spans="1:8">
      <c r="A168" s="2819" t="s">
        <v>1733</v>
      </c>
      <c r="B168" s="2820" t="s">
        <v>1736</v>
      </c>
      <c r="C168" s="2820" t="s">
        <v>1940</v>
      </c>
      <c r="D168" s="2820" t="s">
        <v>1941</v>
      </c>
      <c r="E168" s="2820" t="s">
        <v>1942</v>
      </c>
      <c r="F168" s="2820" t="s">
        <v>1942</v>
      </c>
      <c r="G168" s="2820" t="s">
        <v>1943</v>
      </c>
      <c r="H168" s="239" t="s">
        <v>1941</v>
      </c>
    </row>
    <row r="169" spans="1:8">
      <c r="A169" s="241" t="s">
        <v>1736</v>
      </c>
      <c r="B169" s="325" t="s">
        <v>3026</v>
      </c>
      <c r="C169" s="325" t="s">
        <v>3027</v>
      </c>
      <c r="D169" s="325" t="s">
        <v>3028</v>
      </c>
      <c r="E169" s="325" t="s">
        <v>3029</v>
      </c>
      <c r="F169" s="325" t="s">
        <v>2353</v>
      </c>
      <c r="G169" s="325" t="s">
        <v>2354</v>
      </c>
      <c r="H169" s="242" t="s">
        <v>2355</v>
      </c>
    </row>
    <row r="170" spans="1:8">
      <c r="A170" s="2819">
        <v>12</v>
      </c>
      <c r="B170" s="2856"/>
      <c r="C170" s="2857" t="s">
        <v>4780</v>
      </c>
      <c r="D170" s="2844"/>
      <c r="E170" s="2845"/>
      <c r="F170" s="2845"/>
      <c r="G170" s="2846"/>
      <c r="H170" s="2839"/>
    </row>
    <row r="171" spans="1:8">
      <c r="A171" s="2819">
        <v>13</v>
      </c>
      <c r="B171" s="2848">
        <v>394.2</v>
      </c>
      <c r="C171" s="2843" t="s">
        <v>4781</v>
      </c>
      <c r="D171" s="2844"/>
      <c r="E171" s="2845"/>
      <c r="F171" s="2845"/>
      <c r="G171" s="2846"/>
      <c r="H171" s="2839"/>
    </row>
    <row r="172" spans="1:8">
      <c r="A172" s="2819">
        <v>14</v>
      </c>
      <c r="B172" s="2848">
        <v>397</v>
      </c>
      <c r="C172" s="2843" t="s">
        <v>4782</v>
      </c>
      <c r="D172" s="2844"/>
      <c r="E172" s="2845"/>
      <c r="F172" s="2858"/>
      <c r="G172" s="2859"/>
      <c r="H172" s="2839"/>
    </row>
    <row r="173" spans="1:8">
      <c r="A173" s="2819">
        <v>15</v>
      </c>
      <c r="B173" s="2848">
        <v>397.1</v>
      </c>
      <c r="C173" s="2843" t="s">
        <v>4783</v>
      </c>
      <c r="D173" s="2844"/>
      <c r="E173" s="2845"/>
      <c r="F173" s="2858"/>
      <c r="G173" s="2860"/>
      <c r="H173" s="2839"/>
    </row>
    <row r="174" spans="1:8">
      <c r="A174" s="2819">
        <v>16</v>
      </c>
      <c r="B174" s="2848">
        <v>397.2</v>
      </c>
      <c r="C174" s="2843" t="s">
        <v>4784</v>
      </c>
      <c r="D174" s="2844"/>
      <c r="E174" s="2845"/>
      <c r="F174" s="2858"/>
      <c r="G174" s="2860"/>
      <c r="H174" s="2839"/>
    </row>
    <row r="175" spans="1:8">
      <c r="A175" s="2819">
        <v>17</v>
      </c>
      <c r="B175" s="2848"/>
      <c r="C175" s="2843"/>
      <c r="D175" s="2844"/>
      <c r="E175" s="2845"/>
      <c r="F175" s="2845"/>
      <c r="G175" s="2846"/>
      <c r="H175" s="2839"/>
    </row>
    <row r="176" spans="1:8">
      <c r="A176" s="2819">
        <v>18</v>
      </c>
      <c r="B176" s="2848"/>
      <c r="C176" s="2843"/>
      <c r="D176" s="2844"/>
      <c r="E176" s="2845"/>
      <c r="F176" s="2845"/>
      <c r="G176" s="2846"/>
      <c r="H176" s="2839"/>
    </row>
    <row r="177" spans="1:8">
      <c r="A177" s="2819">
        <v>19</v>
      </c>
      <c r="B177" s="2856"/>
      <c r="C177" s="2843"/>
      <c r="D177" s="2844"/>
      <c r="E177" s="2845"/>
      <c r="F177" s="2845"/>
      <c r="G177" s="2846"/>
      <c r="H177" s="2839"/>
    </row>
    <row r="178" spans="1:8">
      <c r="A178" s="2819">
        <v>20</v>
      </c>
      <c r="B178" s="2861" t="s">
        <v>4785</v>
      </c>
      <c r="C178" s="2862"/>
      <c r="D178" s="2863"/>
      <c r="E178" s="2864"/>
      <c r="F178" s="2864"/>
      <c r="G178" s="2865"/>
      <c r="H178" s="2835"/>
    </row>
    <row r="179" spans="1:8">
      <c r="A179" s="2819">
        <v>21</v>
      </c>
      <c r="B179" s="2866"/>
      <c r="C179" s="2867" t="s">
        <v>4786</v>
      </c>
      <c r="D179" s="2863"/>
      <c r="E179" s="2864"/>
      <c r="F179" s="2864"/>
      <c r="G179" s="2865"/>
      <c r="H179" s="2835"/>
    </row>
    <row r="180" spans="1:8">
      <c r="A180" s="2819">
        <v>22</v>
      </c>
      <c r="B180" s="2866"/>
      <c r="C180" s="2867" t="s">
        <v>4787</v>
      </c>
      <c r="D180" s="2863"/>
      <c r="E180" s="2864"/>
      <c r="F180" s="2864"/>
      <c r="G180" s="2865"/>
      <c r="H180" s="2835"/>
    </row>
    <row r="181" spans="1:8">
      <c r="A181" s="2819">
        <v>23</v>
      </c>
      <c r="B181" s="2866"/>
      <c r="C181" s="2867" t="s">
        <v>4788</v>
      </c>
      <c r="D181" s="2863"/>
      <c r="E181" s="2864"/>
      <c r="F181" s="2864"/>
      <c r="G181" s="2865"/>
      <c r="H181" s="2835"/>
    </row>
    <row r="182" spans="1:8">
      <c r="A182" s="2819">
        <v>24</v>
      </c>
      <c r="B182" s="2856"/>
      <c r="C182" s="2843" t="s">
        <v>4789</v>
      </c>
      <c r="D182" s="2844"/>
      <c r="E182" s="2845"/>
      <c r="F182" s="2845"/>
      <c r="G182" s="2846"/>
      <c r="H182" s="2839"/>
    </row>
    <row r="183" spans="1:8">
      <c r="A183" s="2819">
        <v>25</v>
      </c>
      <c r="B183" s="2861"/>
      <c r="C183" s="2862"/>
      <c r="D183" s="2863"/>
      <c r="E183" s="2864"/>
      <c r="F183" s="2864"/>
      <c r="G183" s="2865"/>
      <c r="H183" s="2839"/>
    </row>
    <row r="184" spans="1:8">
      <c r="A184" s="2819">
        <v>26</v>
      </c>
      <c r="B184" s="2861" t="s">
        <v>4790</v>
      </c>
      <c r="C184" s="2862"/>
      <c r="D184" s="2863"/>
      <c r="E184" s="2864"/>
      <c r="F184" s="2864"/>
      <c r="G184" s="2865"/>
      <c r="H184" s="2839"/>
    </row>
    <row r="185" spans="1:8">
      <c r="A185" s="2819">
        <v>27</v>
      </c>
      <c r="B185" s="2866"/>
      <c r="C185" s="2862" t="s">
        <v>4791</v>
      </c>
      <c r="D185" s="2863"/>
      <c r="E185" s="2864"/>
      <c r="F185" s="2864"/>
      <c r="G185" s="2865"/>
      <c r="H185" s="2839"/>
    </row>
    <row r="186" spans="1:8">
      <c r="A186" s="2819">
        <v>28</v>
      </c>
      <c r="B186" s="2866"/>
      <c r="C186" s="2862"/>
      <c r="D186" s="2863"/>
      <c r="E186" s="2864"/>
      <c r="F186" s="2864"/>
      <c r="G186" s="2865"/>
      <c r="H186" s="2839"/>
    </row>
    <row r="187" spans="1:8">
      <c r="A187" s="2819">
        <v>29</v>
      </c>
      <c r="B187" s="2866" t="s">
        <v>4792</v>
      </c>
      <c r="C187" s="2862"/>
      <c r="D187" s="2863"/>
      <c r="E187" s="2864"/>
      <c r="F187" s="2864"/>
      <c r="G187" s="2865"/>
      <c r="H187" s="2839"/>
    </row>
    <row r="188" spans="1:8">
      <c r="A188" s="2819">
        <v>30</v>
      </c>
      <c r="B188" s="2866"/>
      <c r="C188" s="2862"/>
      <c r="D188" s="2863"/>
      <c r="E188" s="2864"/>
      <c r="F188" s="2864"/>
      <c r="G188" s="2865"/>
      <c r="H188" s="2839"/>
    </row>
    <row r="189" spans="1:8">
      <c r="A189" s="2819">
        <v>31</v>
      </c>
      <c r="B189" s="2866"/>
      <c r="C189" s="2868" t="s">
        <v>4793</v>
      </c>
      <c r="D189" s="2863"/>
      <c r="E189" s="2864"/>
      <c r="F189" s="2864"/>
      <c r="G189" s="2865"/>
      <c r="H189" s="2839"/>
    </row>
    <row r="190" spans="1:8">
      <c r="A190" s="2819">
        <v>32</v>
      </c>
      <c r="B190" s="2866"/>
      <c r="C190" s="2868" t="s">
        <v>4794</v>
      </c>
      <c r="D190" s="2863"/>
      <c r="E190" s="2864"/>
      <c r="F190" s="2864"/>
      <c r="G190" s="2865"/>
      <c r="H190" s="2839"/>
    </row>
    <row r="191" spans="1:8">
      <c r="A191" s="2819">
        <v>33</v>
      </c>
      <c r="B191" s="2866"/>
      <c r="C191" s="2862"/>
      <c r="D191" s="2863"/>
      <c r="E191" s="2864"/>
      <c r="F191" s="2864"/>
      <c r="G191" s="2865"/>
      <c r="H191" s="2839"/>
    </row>
    <row r="192" spans="1:8">
      <c r="A192" s="2819">
        <v>34</v>
      </c>
      <c r="B192" s="2856"/>
      <c r="C192" s="2843"/>
      <c r="D192" s="2844"/>
      <c r="E192" s="2845"/>
      <c r="F192" s="2845"/>
      <c r="G192" s="2846"/>
      <c r="H192" s="2839"/>
    </row>
    <row r="193" spans="1:8">
      <c r="A193" s="2819">
        <v>35</v>
      </c>
      <c r="B193" s="2856"/>
      <c r="C193" s="2843"/>
      <c r="D193" s="2844"/>
      <c r="E193" s="2845"/>
      <c r="F193" s="2845"/>
      <c r="G193" s="2846"/>
      <c r="H193" s="2839"/>
    </row>
    <row r="194" spans="1:8">
      <c r="A194" s="2819">
        <v>36</v>
      </c>
      <c r="B194" s="2856"/>
      <c r="C194" s="2843"/>
      <c r="D194" s="2844"/>
      <c r="E194" s="2845"/>
      <c r="F194" s="2845"/>
      <c r="G194" s="2846"/>
      <c r="H194" s="2839"/>
    </row>
    <row r="195" spans="1:8">
      <c r="A195" s="2819">
        <v>37</v>
      </c>
      <c r="B195" s="2848"/>
      <c r="C195" s="2843"/>
      <c r="D195" s="2844"/>
      <c r="E195" s="2845"/>
      <c r="F195" s="2845"/>
      <c r="G195" s="2846"/>
      <c r="H195" s="2839"/>
    </row>
    <row r="196" spans="1:8">
      <c r="A196" s="2819">
        <v>38</v>
      </c>
      <c r="B196" s="2848"/>
      <c r="C196" s="2843"/>
      <c r="D196" s="2844"/>
      <c r="E196" s="2845"/>
      <c r="F196" s="2845"/>
      <c r="G196" s="2844"/>
      <c r="H196" s="2839"/>
    </row>
    <row r="197" spans="1:8">
      <c r="A197" s="2819">
        <v>39</v>
      </c>
      <c r="B197" s="2856"/>
      <c r="C197" s="2843"/>
      <c r="D197" s="2844"/>
      <c r="E197" s="2845"/>
      <c r="F197" s="2845"/>
      <c r="G197" s="2846"/>
      <c r="H197" s="2839"/>
    </row>
    <row r="198" spans="1:8">
      <c r="A198" s="2819">
        <v>40</v>
      </c>
      <c r="B198" s="2856"/>
      <c r="C198" s="2843"/>
      <c r="D198" s="2844"/>
      <c r="E198" s="2845"/>
      <c r="F198" s="2845"/>
      <c r="G198" s="2846"/>
      <c r="H198" s="2839"/>
    </row>
    <row r="199" spans="1:8">
      <c r="A199" s="2819">
        <v>41</v>
      </c>
      <c r="B199" s="2856"/>
      <c r="C199" s="2843"/>
      <c r="D199" s="2844"/>
      <c r="E199" s="2845"/>
      <c r="F199" s="2845"/>
      <c r="G199" s="2846"/>
      <c r="H199" s="2839"/>
    </row>
    <row r="200" spans="1:8">
      <c r="A200" s="2819">
        <v>42</v>
      </c>
      <c r="B200" s="2856"/>
      <c r="C200" s="2843"/>
      <c r="D200" s="2844"/>
      <c r="E200" s="2845"/>
      <c r="F200" s="2845"/>
      <c r="G200" s="2846"/>
      <c r="H200" s="2839"/>
    </row>
    <row r="201" spans="1:8">
      <c r="A201" s="2819">
        <v>43</v>
      </c>
      <c r="B201" s="2856"/>
      <c r="C201" s="2843"/>
      <c r="D201" s="2844"/>
      <c r="E201" s="2845"/>
      <c r="F201" s="2845"/>
      <c r="G201" s="2846"/>
      <c r="H201" s="2839"/>
    </row>
    <row r="202" spans="1:8">
      <c r="A202" s="2819">
        <v>44</v>
      </c>
      <c r="B202" s="2856"/>
      <c r="C202" s="2843"/>
      <c r="D202" s="2844"/>
      <c r="E202" s="2845"/>
      <c r="F202" s="2845"/>
      <c r="G202" s="2846"/>
      <c r="H202" s="2839"/>
    </row>
    <row r="203" spans="1:8">
      <c r="A203" s="2819">
        <v>45</v>
      </c>
      <c r="B203" s="2856"/>
      <c r="C203" s="2843"/>
      <c r="D203" s="2844"/>
      <c r="E203" s="2845"/>
      <c r="F203" s="2845"/>
      <c r="G203" s="2846"/>
      <c r="H203" s="2839"/>
    </row>
    <row r="204" spans="1:8">
      <c r="A204" s="2819">
        <v>46</v>
      </c>
      <c r="B204" s="2856"/>
      <c r="C204" s="2843"/>
      <c r="D204" s="2844"/>
      <c r="E204" s="2845"/>
      <c r="F204" s="2845"/>
      <c r="G204" s="2846"/>
      <c r="H204" s="2839"/>
    </row>
    <row r="205" spans="1:8">
      <c r="A205" s="2819">
        <v>47</v>
      </c>
      <c r="B205" s="2856"/>
      <c r="C205" s="2843"/>
      <c r="D205" s="2844"/>
      <c r="E205" s="2845"/>
      <c r="F205" s="2845"/>
      <c r="G205" s="2846"/>
      <c r="H205" s="2839"/>
    </row>
    <row r="206" spans="1:8">
      <c r="A206" s="2819">
        <v>48</v>
      </c>
      <c r="B206" s="2856"/>
      <c r="C206" s="2843"/>
      <c r="D206" s="2844"/>
      <c r="E206" s="2845"/>
      <c r="F206" s="2845"/>
      <c r="G206" s="2846"/>
      <c r="H206" s="2839"/>
    </row>
    <row r="207" spans="1:8" ht="15.75" thickBot="1">
      <c r="A207" s="2819">
        <v>49</v>
      </c>
      <c r="B207" s="2869"/>
      <c r="C207" s="2870"/>
      <c r="D207" s="2871"/>
      <c r="E207" s="2872"/>
      <c r="F207" s="2872"/>
      <c r="G207" s="2871"/>
      <c r="H207" s="2873"/>
    </row>
    <row r="208" spans="1:8" ht="15.75" thickBot="1">
      <c r="A208" s="329">
        <v>50</v>
      </c>
      <c r="B208" s="2848"/>
      <c r="C208" s="2843"/>
      <c r="D208" s="2844"/>
      <c r="E208" s="2845"/>
      <c r="F208" s="2845"/>
      <c r="G208" s="2846"/>
      <c r="H208" s="337"/>
    </row>
    <row r="209" spans="1:8">
      <c r="A209" s="2731" t="s">
        <v>4682</v>
      </c>
      <c r="B209" s="17"/>
      <c r="C209" s="17"/>
      <c r="D209" s="17"/>
      <c r="E209" s="899"/>
      <c r="F209" s="17"/>
      <c r="G209" s="17"/>
      <c r="H209" s="277" t="s">
        <v>1944</v>
      </c>
    </row>
    <row r="210" spans="1:8">
      <c r="A210" s="69" t="s">
        <v>4795</v>
      </c>
      <c r="B210" s="69"/>
      <c r="C210" s="69"/>
      <c r="D210" s="69"/>
      <c r="E210" s="69"/>
      <c r="F210" s="69"/>
      <c r="G210" s="69"/>
      <c r="H210" s="69"/>
    </row>
  </sheetData>
  <printOptions horizontalCentered="1" verticalCentered="1"/>
  <pageMargins left="0.5" right="0.25" top="0.25" bottom="0.25" header="0" footer="0"/>
  <pageSetup scale="85" fitToHeight="4" orientation="portrait" r:id="rId1"/>
  <headerFooter alignWithMargins="0"/>
  <rowBreaks count="2" manualBreakCount="2">
    <brk id="51" max="16383" man="1"/>
    <brk id="156" max="16383" man="1"/>
  </rowBreaks>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93"/>
  <sheetViews>
    <sheetView defaultGridColor="0" view="pageBreakPreview" topLeftCell="A136" colorId="22" zoomScale="80" zoomScaleNormal="100" zoomScaleSheetLayoutView="80" workbookViewId="0"/>
  </sheetViews>
  <sheetFormatPr defaultColWidth="9.6640625" defaultRowHeight="15"/>
  <cols>
    <col min="1" max="1" width="4.6640625" customWidth="1"/>
    <col min="2" max="2" width="48" customWidth="1"/>
    <col min="3" max="3" width="21.6640625" customWidth="1"/>
    <col min="4" max="4" width="14.6640625" customWidth="1"/>
    <col min="5" max="5" width="15.6640625" customWidth="1"/>
  </cols>
  <sheetData>
    <row r="1" spans="1:5">
      <c r="A1" s="901" t="s">
        <v>1804</v>
      </c>
      <c r="B1" s="902"/>
      <c r="C1" s="904" t="s">
        <v>1347</v>
      </c>
      <c r="D1" s="983" t="s">
        <v>1806</v>
      </c>
      <c r="E1" s="984" t="s">
        <v>1807</v>
      </c>
    </row>
    <row r="2" spans="1:5">
      <c r="A2" s="72" t="str">
        <f>'Data Sheet'!$C$25</f>
        <v>Orange &amp; Rockland Utilities, Inc</v>
      </c>
      <c r="B2" s="899"/>
      <c r="C2" s="896" t="s">
        <v>1139</v>
      </c>
      <c r="D2" s="929" t="s">
        <v>1809</v>
      </c>
      <c r="E2" s="975"/>
    </row>
    <row r="3" spans="1:5" ht="15" customHeight="1">
      <c r="A3" s="961"/>
      <c r="B3" s="899"/>
      <c r="C3" s="896" t="s">
        <v>1140</v>
      </c>
      <c r="D3" s="897" t="str">
        <f>'Data Sheet'!$C$40</f>
        <v>April 30, 2017</v>
      </c>
      <c r="E3" s="919" t="str">
        <f>'Data Sheet'!$C$38</f>
        <v>December 31, 2016</v>
      </c>
    </row>
    <row r="4" spans="1:5" ht="15" customHeight="1">
      <c r="A4" s="540" t="s">
        <v>1946</v>
      </c>
      <c r="B4" s="541"/>
      <c r="C4" s="920"/>
      <c r="D4" s="920"/>
      <c r="E4" s="921"/>
    </row>
    <row r="5" spans="1:5" ht="15.75">
      <c r="A5" s="68"/>
      <c r="B5" s="17"/>
      <c r="C5" s="900"/>
      <c r="D5" s="900"/>
      <c r="E5" s="960"/>
    </row>
    <row r="6" spans="1:5">
      <c r="A6" s="72" t="s">
        <v>1947</v>
      </c>
      <c r="B6" s="17"/>
      <c r="C6" s="899" t="s">
        <v>1948</v>
      </c>
      <c r="D6" s="900"/>
      <c r="E6" s="960"/>
    </row>
    <row r="7" spans="1:5">
      <c r="A7" s="961" t="s">
        <v>1949</v>
      </c>
      <c r="B7" s="899"/>
      <c r="C7" s="899" t="s">
        <v>1950</v>
      </c>
      <c r="D7" s="899"/>
      <c r="E7" s="962"/>
    </row>
    <row r="8" spans="1:5">
      <c r="A8" s="961" t="s">
        <v>1951</v>
      </c>
      <c r="B8" s="899"/>
      <c r="C8" s="899" t="s">
        <v>1952</v>
      </c>
      <c r="D8" s="899"/>
      <c r="E8" s="962"/>
    </row>
    <row r="9" spans="1:5">
      <c r="A9" s="961" t="s">
        <v>3460</v>
      </c>
      <c r="B9" s="899"/>
      <c r="C9" s="899" t="s">
        <v>3461</v>
      </c>
      <c r="D9" s="899"/>
      <c r="E9" s="962"/>
    </row>
    <row r="10" spans="1:5">
      <c r="A10" s="961" t="s">
        <v>3462</v>
      </c>
      <c r="B10" s="899"/>
      <c r="C10" s="899" t="s">
        <v>3463</v>
      </c>
      <c r="D10" s="899"/>
      <c r="E10" s="962"/>
    </row>
    <row r="11" spans="1:5">
      <c r="A11" s="961" t="s">
        <v>3464</v>
      </c>
      <c r="B11" s="899"/>
      <c r="C11" s="899" t="s">
        <v>3465</v>
      </c>
      <c r="D11" s="899"/>
      <c r="E11" s="962"/>
    </row>
    <row r="12" spans="1:5">
      <c r="A12" s="961" t="s">
        <v>3466</v>
      </c>
      <c r="B12" s="899"/>
      <c r="C12" s="899" t="s">
        <v>3467</v>
      </c>
      <c r="D12" s="899"/>
      <c r="E12" s="962"/>
    </row>
    <row r="13" spans="1:5">
      <c r="A13" s="961" t="s">
        <v>3468</v>
      </c>
      <c r="B13" s="899"/>
      <c r="C13" s="899" t="s">
        <v>3469</v>
      </c>
      <c r="D13" s="899"/>
      <c r="E13" s="962"/>
    </row>
    <row r="14" spans="1:5">
      <c r="A14" s="961" t="s">
        <v>3470</v>
      </c>
      <c r="B14" s="899"/>
      <c r="C14" s="899" t="s">
        <v>3471</v>
      </c>
      <c r="D14" s="899"/>
      <c r="E14" s="962"/>
    </row>
    <row r="15" spans="1:5">
      <c r="A15" s="961" t="s">
        <v>3472</v>
      </c>
      <c r="B15" s="899"/>
      <c r="C15" s="899" t="s">
        <v>3473</v>
      </c>
      <c r="D15" s="899"/>
      <c r="E15" s="962"/>
    </row>
    <row r="16" spans="1:5">
      <c r="A16" s="961" t="s">
        <v>3474</v>
      </c>
      <c r="B16" s="899"/>
      <c r="C16" s="899" t="s">
        <v>3475</v>
      </c>
      <c r="D16" s="899"/>
      <c r="E16" s="962"/>
    </row>
    <row r="17" spans="1:5">
      <c r="A17" s="961" t="s">
        <v>3476</v>
      </c>
      <c r="B17" s="899"/>
      <c r="C17" s="899" t="s">
        <v>3477</v>
      </c>
      <c r="D17" s="899"/>
      <c r="E17" s="962"/>
    </row>
    <row r="18" spans="1:5">
      <c r="A18" s="961" t="s">
        <v>3478</v>
      </c>
      <c r="B18" s="899"/>
      <c r="C18" s="899" t="s">
        <v>3479</v>
      </c>
      <c r="D18" s="899"/>
      <c r="E18" s="962"/>
    </row>
    <row r="19" spans="1:5">
      <c r="A19" s="961" t="s">
        <v>3480</v>
      </c>
      <c r="B19" s="899"/>
      <c r="C19" s="899" t="s">
        <v>3481</v>
      </c>
      <c r="D19" s="899"/>
      <c r="E19" s="962"/>
    </row>
    <row r="20" spans="1:5">
      <c r="A20" s="961" t="s">
        <v>3482</v>
      </c>
      <c r="B20" s="899"/>
      <c r="C20" s="899" t="s">
        <v>3483</v>
      </c>
      <c r="D20" s="899"/>
      <c r="E20" s="962"/>
    </row>
    <row r="21" spans="1:5">
      <c r="A21" s="961"/>
      <c r="B21" s="899"/>
      <c r="C21" s="899"/>
      <c r="D21" s="899"/>
      <c r="E21" s="962"/>
    </row>
    <row r="22" spans="1:5">
      <c r="A22" s="922" t="s">
        <v>1733</v>
      </c>
      <c r="B22" s="982" t="s">
        <v>1787</v>
      </c>
      <c r="C22" s="982"/>
      <c r="D22" s="982"/>
      <c r="E22" s="985" t="s">
        <v>1845</v>
      </c>
    </row>
    <row r="23" spans="1:5">
      <c r="A23" s="933" t="s">
        <v>1736</v>
      </c>
      <c r="B23" s="977" t="s">
        <v>3026</v>
      </c>
      <c r="C23" s="977"/>
      <c r="D23" s="977"/>
      <c r="E23" s="986" t="s">
        <v>3027</v>
      </c>
    </row>
    <row r="24" spans="1:5">
      <c r="A24" s="928">
        <v>1</v>
      </c>
      <c r="B24" s="943" t="s">
        <v>3484</v>
      </c>
      <c r="C24" s="899"/>
      <c r="D24" s="899"/>
      <c r="E24" s="975"/>
    </row>
    <row r="25" spans="1:5">
      <c r="A25" s="928">
        <v>2</v>
      </c>
      <c r="B25" s="899"/>
      <c r="C25" s="899"/>
      <c r="D25" s="899"/>
      <c r="E25" s="987"/>
    </row>
    <row r="26" spans="1:5">
      <c r="A26" s="928">
        <v>3</v>
      </c>
      <c r="B26" s="899"/>
      <c r="C26" s="899"/>
      <c r="D26" s="899"/>
      <c r="E26" s="987"/>
    </row>
    <row r="27" spans="1:5">
      <c r="A27" s="928">
        <v>4</v>
      </c>
      <c r="B27" s="899"/>
      <c r="C27" s="899"/>
      <c r="D27" s="899"/>
      <c r="E27" s="987"/>
    </row>
    <row r="28" spans="1:5">
      <c r="A28" s="928">
        <v>5</v>
      </c>
      <c r="B28" s="899"/>
      <c r="C28" s="899"/>
      <c r="D28" s="899"/>
      <c r="E28" s="987"/>
    </row>
    <row r="29" spans="1:5">
      <c r="A29" s="928">
        <v>6</v>
      </c>
      <c r="B29" s="899"/>
      <c r="C29" s="899"/>
      <c r="D29" s="899"/>
      <c r="E29" s="987"/>
    </row>
    <row r="30" spans="1:5">
      <c r="A30" s="928">
        <v>7</v>
      </c>
      <c r="B30" s="899"/>
      <c r="C30" s="899"/>
      <c r="D30" s="899"/>
      <c r="E30" s="987"/>
    </row>
    <row r="31" spans="1:5">
      <c r="A31" s="928">
        <v>8</v>
      </c>
      <c r="B31" s="899"/>
      <c r="C31" s="899"/>
      <c r="D31" s="899"/>
      <c r="E31" s="987"/>
    </row>
    <row r="32" spans="1:5">
      <c r="A32" s="928">
        <v>9</v>
      </c>
      <c r="B32" s="899"/>
      <c r="C32" s="899"/>
      <c r="D32" s="899"/>
      <c r="E32" s="987"/>
    </row>
    <row r="33" spans="1:5" ht="15.75" thickBot="1">
      <c r="A33" s="928">
        <v>10</v>
      </c>
      <c r="B33" s="899"/>
      <c r="C33" s="944" t="s">
        <v>2338</v>
      </c>
      <c r="D33" s="899"/>
      <c r="E33" s="988">
        <f>SUM(E25:E32)</f>
        <v>0</v>
      </c>
    </row>
    <row r="34" spans="1:5" ht="15.75" thickTop="1">
      <c r="A34" s="928">
        <v>11</v>
      </c>
      <c r="B34" s="943" t="s">
        <v>3485</v>
      </c>
      <c r="C34" s="899"/>
      <c r="D34" s="899"/>
      <c r="E34" s="975"/>
    </row>
    <row r="35" spans="1:5">
      <c r="A35" s="928">
        <v>12</v>
      </c>
      <c r="B35" s="899" t="s">
        <v>4879</v>
      </c>
      <c r="C35" s="899"/>
      <c r="D35" s="899"/>
      <c r="E35" s="989">
        <v>19016</v>
      </c>
    </row>
    <row r="36" spans="1:5">
      <c r="A36" s="928">
        <v>13</v>
      </c>
      <c r="B36" s="899" t="s">
        <v>4880</v>
      </c>
      <c r="C36" s="899"/>
      <c r="D36" s="899"/>
      <c r="E36" s="987">
        <v>86409</v>
      </c>
    </row>
    <row r="37" spans="1:5">
      <c r="A37" s="928">
        <v>14</v>
      </c>
      <c r="B37" s="899" t="s">
        <v>4881</v>
      </c>
      <c r="C37" s="899"/>
      <c r="D37" s="899"/>
      <c r="E37" s="987">
        <v>219209</v>
      </c>
    </row>
    <row r="38" spans="1:5">
      <c r="A38" s="928">
        <v>15</v>
      </c>
      <c r="B38" s="899"/>
      <c r="C38" s="899"/>
      <c r="D38" s="899"/>
      <c r="E38" s="987"/>
    </row>
    <row r="39" spans="1:5">
      <c r="A39" s="928">
        <v>16</v>
      </c>
      <c r="B39" s="899"/>
      <c r="C39" s="899"/>
      <c r="D39" s="899"/>
      <c r="E39" s="987"/>
    </row>
    <row r="40" spans="1:5">
      <c r="A40" s="928">
        <v>17</v>
      </c>
      <c r="B40" s="899"/>
      <c r="C40" s="899"/>
      <c r="D40" s="899"/>
      <c r="E40" s="987"/>
    </row>
    <row r="41" spans="1:5">
      <c r="A41" s="928">
        <v>18</v>
      </c>
      <c r="B41" s="899"/>
      <c r="C41" s="899"/>
      <c r="D41" s="899"/>
      <c r="E41" s="987"/>
    </row>
    <row r="42" spans="1:5">
      <c r="A42" s="928">
        <v>19</v>
      </c>
      <c r="B42" s="899"/>
      <c r="C42" s="899"/>
      <c r="D42" s="899"/>
      <c r="E42" s="987"/>
    </row>
    <row r="43" spans="1:5">
      <c r="A43" s="928">
        <v>20</v>
      </c>
      <c r="B43" s="899"/>
      <c r="C43" s="899"/>
      <c r="D43" s="899"/>
      <c r="E43" s="987"/>
    </row>
    <row r="44" spans="1:5">
      <c r="A44" s="928">
        <v>21</v>
      </c>
      <c r="B44" s="899"/>
      <c r="C44" s="899"/>
      <c r="D44" s="899"/>
      <c r="E44" s="987"/>
    </row>
    <row r="45" spans="1:5">
      <c r="A45" s="928">
        <v>22</v>
      </c>
      <c r="B45" s="899"/>
      <c r="C45" s="899"/>
      <c r="D45" s="899"/>
      <c r="E45" s="987"/>
    </row>
    <row r="46" spans="1:5">
      <c r="A46" s="928">
        <v>23</v>
      </c>
      <c r="B46" s="899"/>
      <c r="C46" s="899"/>
      <c r="D46" s="899"/>
      <c r="E46" s="987"/>
    </row>
    <row r="47" spans="1:5">
      <c r="A47" s="928">
        <v>24</v>
      </c>
      <c r="B47" s="899"/>
      <c r="C47" s="899"/>
      <c r="D47" s="899"/>
      <c r="E47" s="987"/>
    </row>
    <row r="48" spans="1:5">
      <c r="A48" s="928">
        <v>25</v>
      </c>
      <c r="B48" s="899"/>
      <c r="C48" s="899"/>
      <c r="D48" s="899"/>
      <c r="E48" s="987"/>
    </row>
    <row r="49" spans="1:5">
      <c r="A49" s="928">
        <v>26</v>
      </c>
      <c r="B49" s="899"/>
      <c r="C49" s="899"/>
      <c r="D49" s="899"/>
      <c r="E49" s="987"/>
    </row>
    <row r="50" spans="1:5">
      <c r="A50" s="928">
        <v>27</v>
      </c>
      <c r="B50" s="899"/>
      <c r="C50" s="899"/>
      <c r="D50" s="899"/>
      <c r="E50" s="987"/>
    </row>
    <row r="51" spans="1:5">
      <c r="A51" s="928">
        <v>28</v>
      </c>
      <c r="B51" s="899"/>
      <c r="C51" s="899"/>
      <c r="D51" s="899"/>
      <c r="E51" s="987"/>
    </row>
    <row r="52" spans="1:5">
      <c r="A52" s="928">
        <v>29</v>
      </c>
      <c r="B52" s="899"/>
      <c r="C52" s="899"/>
      <c r="D52" s="899"/>
      <c r="E52" s="987"/>
    </row>
    <row r="53" spans="1:5">
      <c r="A53" s="928">
        <v>30</v>
      </c>
      <c r="B53" s="899"/>
      <c r="C53" s="899"/>
      <c r="D53" s="899"/>
      <c r="E53" s="987"/>
    </row>
    <row r="54" spans="1:5">
      <c r="A54" s="928">
        <v>31</v>
      </c>
      <c r="B54" s="899"/>
      <c r="C54" s="899"/>
      <c r="D54" s="899"/>
      <c r="E54" s="987"/>
    </row>
    <row r="55" spans="1:5">
      <c r="A55" s="928">
        <v>32</v>
      </c>
      <c r="B55" s="899"/>
      <c r="C55" s="899"/>
      <c r="D55" s="899"/>
      <c r="E55" s="987"/>
    </row>
    <row r="56" spans="1:5">
      <c r="A56" s="928">
        <v>33</v>
      </c>
      <c r="B56" s="899"/>
      <c r="C56" s="899"/>
      <c r="D56" s="899"/>
      <c r="E56" s="987"/>
    </row>
    <row r="57" spans="1:5">
      <c r="A57" s="928">
        <v>34</v>
      </c>
      <c r="B57" s="899"/>
      <c r="C57" s="899"/>
      <c r="D57" s="899"/>
      <c r="E57" s="987"/>
    </row>
    <row r="58" spans="1:5">
      <c r="A58" s="928">
        <v>35</v>
      </c>
      <c r="B58" s="899"/>
      <c r="C58" s="899"/>
      <c r="D58" s="899"/>
      <c r="E58" s="987"/>
    </row>
    <row r="59" spans="1:5">
      <c r="A59" s="928">
        <v>36</v>
      </c>
      <c r="B59" s="899"/>
      <c r="C59" s="899"/>
      <c r="D59" s="899"/>
      <c r="E59" s="987"/>
    </row>
    <row r="60" spans="1:5">
      <c r="A60" s="928">
        <v>37</v>
      </c>
      <c r="B60" s="899"/>
      <c r="C60" s="899"/>
      <c r="D60" s="899"/>
      <c r="E60" s="987"/>
    </row>
    <row r="61" spans="1:5">
      <c r="A61" s="928">
        <v>38</v>
      </c>
      <c r="B61" s="899"/>
      <c r="C61" s="899"/>
      <c r="D61" s="899"/>
      <c r="E61" s="987"/>
    </row>
    <row r="62" spans="1:5">
      <c r="A62" s="928">
        <v>39</v>
      </c>
      <c r="B62" s="899"/>
      <c r="C62" s="899"/>
      <c r="D62" s="899"/>
      <c r="E62" s="987"/>
    </row>
    <row r="63" spans="1:5">
      <c r="A63" s="928">
        <v>40</v>
      </c>
      <c r="B63" s="899"/>
      <c r="C63" s="899"/>
      <c r="D63" s="899"/>
      <c r="E63" s="987"/>
    </row>
    <row r="64" spans="1:5" ht="15.75" thickBot="1">
      <c r="A64" s="963">
        <v>41</v>
      </c>
      <c r="B64" s="951"/>
      <c r="C64" s="990" t="s">
        <v>2338</v>
      </c>
      <c r="D64" s="951"/>
      <c r="E64" s="991">
        <f>SUM(E35:E63)</f>
        <v>324634</v>
      </c>
    </row>
    <row r="65" spans="1:5">
      <c r="A65" s="899" t="s">
        <v>3486</v>
      </c>
      <c r="B65" s="899"/>
      <c r="C65" s="899"/>
      <c r="D65" s="899"/>
      <c r="E65" s="956" t="s">
        <v>3487</v>
      </c>
    </row>
    <row r="66" spans="1:5">
      <c r="A66" s="900" t="s">
        <v>3488</v>
      </c>
      <c r="B66" s="900"/>
      <c r="C66" s="900"/>
      <c r="D66" s="900"/>
      <c r="E66" s="900"/>
    </row>
    <row r="68" spans="1:5" ht="18">
      <c r="A68" s="399" t="s">
        <v>420</v>
      </c>
      <c r="B68" s="900"/>
      <c r="C68" s="900"/>
      <c r="D68" s="900"/>
      <c r="E68" s="900"/>
    </row>
    <row r="70" spans="1:5" ht="16.5" thickBot="1">
      <c r="A70" s="968" t="str">
        <f>'Data Sheet'!$C$25</f>
        <v>Orange &amp; Rockland Utilities, Inc</v>
      </c>
      <c r="B70" s="899"/>
      <c r="C70" s="899"/>
      <c r="D70" s="957" t="str">
        <f>'Data Sheet'!$C$40</f>
        <v>April 30, 2017</v>
      </c>
      <c r="E70" t="str">
        <f>'Data Sheet'!$C$38</f>
        <v>December 31, 2016</v>
      </c>
    </row>
    <row r="71" spans="1:5">
      <c r="A71" s="901"/>
      <c r="B71" s="902"/>
      <c r="C71" s="902"/>
      <c r="D71" s="902"/>
      <c r="E71" s="958"/>
    </row>
    <row r="72" spans="1:5" ht="15.75">
      <c r="A72" s="68" t="s">
        <v>1946</v>
      </c>
      <c r="B72" s="71"/>
      <c r="C72" s="900"/>
      <c r="D72" s="900"/>
      <c r="E72" s="960"/>
    </row>
    <row r="73" spans="1:5">
      <c r="A73" s="961"/>
      <c r="B73" s="899"/>
      <c r="C73" s="899"/>
      <c r="D73" s="899"/>
      <c r="E73" s="962"/>
    </row>
    <row r="74" spans="1:5">
      <c r="A74" s="922" t="s">
        <v>1733</v>
      </c>
      <c r="B74" s="982" t="s">
        <v>1787</v>
      </c>
      <c r="C74" s="982"/>
      <c r="D74" s="982"/>
      <c r="E74" s="985" t="s">
        <v>1845</v>
      </c>
    </row>
    <row r="75" spans="1:5">
      <c r="A75" s="933" t="s">
        <v>1736</v>
      </c>
      <c r="B75" s="977" t="s">
        <v>3026</v>
      </c>
      <c r="C75" s="977"/>
      <c r="D75" s="977"/>
      <c r="E75" s="986" t="s">
        <v>3027</v>
      </c>
    </row>
    <row r="76" spans="1:5">
      <c r="A76" s="928">
        <v>1</v>
      </c>
      <c r="B76" s="943" t="s">
        <v>3489</v>
      </c>
      <c r="C76" s="899"/>
      <c r="D76" s="899"/>
      <c r="E76" s="975"/>
    </row>
    <row r="77" spans="1:5">
      <c r="A77" s="928">
        <v>2</v>
      </c>
      <c r="B77" s="899" t="s">
        <v>4882</v>
      </c>
      <c r="C77" s="899"/>
      <c r="D77" s="899"/>
      <c r="E77" s="989">
        <v>-3586</v>
      </c>
    </row>
    <row r="78" spans="1:5">
      <c r="A78" s="928">
        <v>3</v>
      </c>
      <c r="B78" s="899"/>
      <c r="C78" s="899"/>
      <c r="D78" s="899"/>
      <c r="E78" s="987"/>
    </row>
    <row r="79" spans="1:5">
      <c r="A79" s="928">
        <v>4</v>
      </c>
      <c r="B79" s="899"/>
      <c r="C79" s="899"/>
      <c r="D79" s="899"/>
      <c r="E79" s="987"/>
    </row>
    <row r="80" spans="1:5">
      <c r="A80" s="928">
        <v>5</v>
      </c>
      <c r="B80" s="899"/>
      <c r="C80" s="899"/>
      <c r="D80" s="899"/>
      <c r="E80" s="987"/>
    </row>
    <row r="81" spans="1:5">
      <c r="A81" s="928">
        <v>6</v>
      </c>
      <c r="B81" s="899"/>
      <c r="C81" s="899"/>
      <c r="D81" s="899"/>
      <c r="E81" s="987"/>
    </row>
    <row r="82" spans="1:5" ht="15.75" thickBot="1">
      <c r="A82" s="928">
        <v>7</v>
      </c>
      <c r="B82" s="899"/>
      <c r="C82" s="944" t="s">
        <v>2338</v>
      </c>
      <c r="D82" s="899"/>
      <c r="E82" s="988">
        <f>SUM(E77:E81)</f>
        <v>-3586</v>
      </c>
    </row>
    <row r="83" spans="1:5" ht="15.75" thickTop="1">
      <c r="A83" s="928">
        <v>8</v>
      </c>
      <c r="B83" s="943" t="s">
        <v>3490</v>
      </c>
      <c r="C83" s="899"/>
      <c r="D83" s="899"/>
      <c r="E83" s="975"/>
    </row>
    <row r="84" spans="1:5">
      <c r="A84" s="928">
        <v>9</v>
      </c>
      <c r="B84" s="899"/>
      <c r="C84" s="899"/>
      <c r="D84" s="899"/>
      <c r="E84" s="989"/>
    </row>
    <row r="85" spans="1:5">
      <c r="A85" s="928">
        <v>10</v>
      </c>
      <c r="B85" s="899"/>
      <c r="C85" s="899"/>
      <c r="D85" s="899"/>
      <c r="E85" s="987"/>
    </row>
    <row r="86" spans="1:5">
      <c r="A86" s="928">
        <v>11</v>
      </c>
      <c r="B86" s="899"/>
      <c r="C86" s="899"/>
      <c r="D86" s="899"/>
      <c r="E86" s="987"/>
    </row>
    <row r="87" spans="1:5">
      <c r="A87" s="928">
        <v>12</v>
      </c>
      <c r="B87" s="899"/>
      <c r="C87" s="899"/>
      <c r="D87" s="899"/>
      <c r="E87" s="987"/>
    </row>
    <row r="88" spans="1:5">
      <c r="A88" s="928">
        <v>13</v>
      </c>
      <c r="B88" s="899"/>
      <c r="C88" s="899"/>
      <c r="D88" s="899"/>
      <c r="E88" s="987"/>
    </row>
    <row r="89" spans="1:5">
      <c r="A89" s="928">
        <v>14</v>
      </c>
      <c r="B89" s="899"/>
      <c r="C89" s="899"/>
      <c r="D89" s="899"/>
      <c r="E89" s="987"/>
    </row>
    <row r="90" spans="1:5" ht="15.75" thickBot="1">
      <c r="A90" s="928">
        <v>15</v>
      </c>
      <c r="B90" s="899"/>
      <c r="C90" s="944" t="s">
        <v>2338</v>
      </c>
      <c r="D90" s="899"/>
      <c r="E90" s="988">
        <f>SUM(E84:E89)</f>
        <v>0</v>
      </c>
    </row>
    <row r="91" spans="1:5" ht="15.75" thickTop="1">
      <c r="A91" s="928">
        <v>16</v>
      </c>
      <c r="B91" s="943" t="s">
        <v>3491</v>
      </c>
      <c r="C91" s="899"/>
      <c r="D91" s="899"/>
      <c r="E91" s="975"/>
    </row>
    <row r="92" spans="1:5">
      <c r="A92" s="928">
        <v>17</v>
      </c>
      <c r="B92" s="899" t="s">
        <v>4883</v>
      </c>
      <c r="C92" s="899"/>
      <c r="D92" s="899"/>
      <c r="E92" s="989">
        <v>25379</v>
      </c>
    </row>
    <row r="93" spans="1:5">
      <c r="A93" s="928">
        <v>18</v>
      </c>
      <c r="B93" s="899"/>
      <c r="C93" s="899"/>
      <c r="D93" s="899"/>
      <c r="E93" s="987"/>
    </row>
    <row r="94" spans="1:5">
      <c r="A94" s="928">
        <v>19</v>
      </c>
      <c r="B94" s="899"/>
      <c r="C94" s="899"/>
      <c r="D94" s="899"/>
      <c r="E94" s="987"/>
    </row>
    <row r="95" spans="1:5">
      <c r="A95" s="928">
        <v>20</v>
      </c>
      <c r="B95" s="899"/>
      <c r="C95" s="899"/>
      <c r="D95" s="899"/>
      <c r="E95" s="987"/>
    </row>
    <row r="96" spans="1:5">
      <c r="A96" s="928">
        <v>21</v>
      </c>
      <c r="B96" s="899"/>
      <c r="C96" s="899"/>
      <c r="D96" s="899"/>
      <c r="E96" s="987"/>
    </row>
    <row r="97" spans="1:5">
      <c r="A97" s="928">
        <v>22</v>
      </c>
      <c r="B97" s="899"/>
      <c r="C97" s="899"/>
      <c r="D97" s="899"/>
      <c r="E97" s="987"/>
    </row>
    <row r="98" spans="1:5">
      <c r="A98" s="928">
        <v>23</v>
      </c>
      <c r="B98" s="899"/>
      <c r="C98" s="899"/>
      <c r="D98" s="899"/>
      <c r="E98" s="987"/>
    </row>
    <row r="99" spans="1:5">
      <c r="A99" s="928">
        <v>24</v>
      </c>
      <c r="B99" s="899"/>
      <c r="C99" s="899"/>
      <c r="D99" s="899"/>
      <c r="E99" s="987"/>
    </row>
    <row r="100" spans="1:5">
      <c r="A100" s="928">
        <v>25</v>
      </c>
      <c r="B100" s="899"/>
      <c r="C100" s="899"/>
      <c r="D100" s="899"/>
      <c r="E100" s="987"/>
    </row>
    <row r="101" spans="1:5">
      <c r="A101" s="928">
        <v>26</v>
      </c>
      <c r="B101" s="899"/>
      <c r="C101" s="899"/>
      <c r="D101" s="899"/>
      <c r="E101" s="987"/>
    </row>
    <row r="102" spans="1:5">
      <c r="A102" s="928">
        <v>27</v>
      </c>
      <c r="B102" s="899"/>
      <c r="C102" s="899"/>
      <c r="D102" s="899"/>
      <c r="E102" s="987"/>
    </row>
    <row r="103" spans="1:5">
      <c r="A103" s="928">
        <v>28</v>
      </c>
      <c r="B103" s="899"/>
      <c r="C103" s="899"/>
      <c r="D103" s="899"/>
      <c r="E103" s="987"/>
    </row>
    <row r="104" spans="1:5">
      <c r="A104" s="928">
        <v>29</v>
      </c>
      <c r="B104" s="899"/>
      <c r="C104" s="899"/>
      <c r="D104" s="899"/>
      <c r="E104" s="987"/>
    </row>
    <row r="105" spans="1:5">
      <c r="A105" s="928">
        <v>30</v>
      </c>
      <c r="B105" s="899"/>
      <c r="C105" s="899"/>
      <c r="D105" s="899"/>
      <c r="E105" s="987"/>
    </row>
    <row r="106" spans="1:5">
      <c r="A106" s="928">
        <v>31</v>
      </c>
      <c r="B106" s="899"/>
      <c r="C106" s="899"/>
      <c r="D106" s="899"/>
      <c r="E106" s="987"/>
    </row>
    <row r="107" spans="1:5">
      <c r="A107" s="928">
        <v>32</v>
      </c>
      <c r="B107" s="899"/>
      <c r="C107" s="899"/>
      <c r="D107" s="899"/>
      <c r="E107" s="987"/>
    </row>
    <row r="108" spans="1:5">
      <c r="A108" s="928">
        <v>33</v>
      </c>
      <c r="B108" s="899"/>
      <c r="C108" s="899"/>
      <c r="D108" s="899"/>
      <c r="E108" s="987"/>
    </row>
    <row r="109" spans="1:5">
      <c r="A109" s="928">
        <v>34</v>
      </c>
      <c r="B109" s="899"/>
      <c r="C109" s="899"/>
      <c r="D109" s="899"/>
      <c r="E109" s="987"/>
    </row>
    <row r="110" spans="1:5">
      <c r="A110" s="928">
        <v>35</v>
      </c>
      <c r="B110" s="899"/>
      <c r="C110" s="899"/>
      <c r="D110" s="899"/>
      <c r="E110" s="987"/>
    </row>
    <row r="111" spans="1:5">
      <c r="A111" s="928">
        <v>36</v>
      </c>
      <c r="B111" s="899"/>
      <c r="C111" s="899"/>
      <c r="D111" s="899"/>
      <c r="E111" s="987"/>
    </row>
    <row r="112" spans="1:5">
      <c r="A112" s="928">
        <v>37</v>
      </c>
      <c r="B112" s="899"/>
      <c r="C112" s="899"/>
      <c r="D112" s="899"/>
      <c r="E112" s="987"/>
    </row>
    <row r="113" spans="1:5">
      <c r="A113" s="928">
        <v>38</v>
      </c>
      <c r="B113" s="899"/>
      <c r="C113" s="899"/>
      <c r="D113" s="899"/>
      <c r="E113" s="987"/>
    </row>
    <row r="114" spans="1:5">
      <c r="A114" s="928">
        <v>39</v>
      </c>
      <c r="B114" s="899"/>
      <c r="C114" s="899"/>
      <c r="D114" s="899"/>
      <c r="E114" s="987"/>
    </row>
    <row r="115" spans="1:5">
      <c r="A115" s="928">
        <v>40</v>
      </c>
      <c r="B115" s="899"/>
      <c r="C115" s="899"/>
      <c r="D115" s="899"/>
      <c r="E115" s="987"/>
    </row>
    <row r="116" spans="1:5">
      <c r="A116" s="928">
        <v>41</v>
      </c>
      <c r="B116" s="899"/>
      <c r="C116" s="899"/>
      <c r="D116" s="899"/>
      <c r="E116" s="987"/>
    </row>
    <row r="117" spans="1:5">
      <c r="A117" s="928">
        <v>42</v>
      </c>
      <c r="B117" s="899"/>
      <c r="C117" s="899"/>
      <c r="D117" s="899"/>
      <c r="E117" s="987"/>
    </row>
    <row r="118" spans="1:5">
      <c r="A118" s="928">
        <v>43</v>
      </c>
      <c r="B118" s="899"/>
      <c r="C118" s="899"/>
      <c r="D118" s="899"/>
      <c r="E118" s="987"/>
    </row>
    <row r="119" spans="1:5">
      <c r="A119" s="928">
        <v>44</v>
      </c>
      <c r="B119" s="899"/>
      <c r="C119" s="899"/>
      <c r="D119" s="899"/>
      <c r="E119" s="987"/>
    </row>
    <row r="120" spans="1:5">
      <c r="A120" s="928">
        <v>45</v>
      </c>
      <c r="B120" s="899"/>
      <c r="C120" s="899"/>
      <c r="D120" s="899"/>
      <c r="E120" s="987"/>
    </row>
    <row r="121" spans="1:5">
      <c r="A121" s="928">
        <v>46</v>
      </c>
      <c r="B121" s="899"/>
      <c r="C121" s="899"/>
      <c r="D121" s="899"/>
      <c r="E121" s="987"/>
    </row>
    <row r="122" spans="1:5">
      <c r="A122" s="928">
        <v>47</v>
      </c>
      <c r="B122" s="899"/>
      <c r="C122" s="899"/>
      <c r="D122" s="899"/>
      <c r="E122" s="987"/>
    </row>
    <row r="123" spans="1:5">
      <c r="A123" s="928">
        <v>48</v>
      </c>
      <c r="B123" s="899"/>
      <c r="C123" s="899"/>
      <c r="D123" s="899"/>
      <c r="E123" s="987"/>
    </row>
    <row r="124" spans="1:5">
      <c r="A124" s="928">
        <v>49</v>
      </c>
      <c r="B124" s="899"/>
      <c r="C124" s="899"/>
      <c r="D124" s="899"/>
      <c r="E124" s="987"/>
    </row>
    <row r="125" spans="1:5">
      <c r="A125" s="928">
        <v>50</v>
      </c>
      <c r="B125" s="899"/>
      <c r="C125" s="899"/>
      <c r="D125" s="899"/>
      <c r="E125" s="987"/>
    </row>
    <row r="126" spans="1:5">
      <c r="A126" s="928">
        <v>51</v>
      </c>
      <c r="B126" s="899"/>
      <c r="C126" s="899"/>
      <c r="D126" s="899"/>
      <c r="E126" s="987"/>
    </row>
    <row r="127" spans="1:5" ht="15.75" thickBot="1">
      <c r="A127" s="963">
        <v>52</v>
      </c>
      <c r="B127" s="951"/>
      <c r="C127" s="990" t="s">
        <v>2338</v>
      </c>
      <c r="D127" s="951"/>
      <c r="E127" s="991">
        <f>SUM(E92:E126)</f>
        <v>25379</v>
      </c>
    </row>
    <row r="128" spans="1:5">
      <c r="A128" t="str">
        <f>A65</f>
        <v>FERC FORM NO. 1 (ED. 12-87) NYPSC Modified-96</v>
      </c>
    </row>
    <row r="129" spans="1:5">
      <c r="A129" s="900" t="s">
        <v>3492</v>
      </c>
      <c r="B129" s="900"/>
      <c r="C129" s="900"/>
      <c r="D129" s="900"/>
      <c r="E129" s="900"/>
    </row>
    <row r="130" spans="1:5" ht="16.5" thickBot="1">
      <c r="A130" s="968" t="str">
        <f>'Data Sheet'!$C$25</f>
        <v>Orange &amp; Rockland Utilities, Inc</v>
      </c>
      <c r="B130" s="900"/>
      <c r="C130" s="900"/>
      <c r="D130" s="957" t="str">
        <f>'Data Sheet'!$C$40</f>
        <v>April 30, 2017</v>
      </c>
      <c r="E130" t="str">
        <f>'Data Sheet'!$C$38</f>
        <v>December 31, 2016</v>
      </c>
    </row>
    <row r="131" spans="1:5">
      <c r="A131" s="901"/>
      <c r="B131" s="902"/>
      <c r="C131" s="902"/>
      <c r="D131" s="902"/>
      <c r="E131" s="958"/>
    </row>
    <row r="132" spans="1:5" ht="15.75">
      <c r="A132" s="68" t="s">
        <v>1946</v>
      </c>
      <c r="B132" s="71"/>
      <c r="C132" s="900"/>
      <c r="D132" s="900"/>
      <c r="E132" s="960"/>
    </row>
    <row r="133" spans="1:5">
      <c r="A133" s="961"/>
      <c r="B133" s="899"/>
      <c r="C133" s="899"/>
      <c r="D133" s="899"/>
      <c r="E133" s="962"/>
    </row>
    <row r="134" spans="1:5">
      <c r="A134" s="922" t="s">
        <v>1733</v>
      </c>
      <c r="B134" s="982" t="s">
        <v>1787</v>
      </c>
      <c r="C134" s="982"/>
      <c r="D134" s="982"/>
      <c r="E134" s="985" t="s">
        <v>1845</v>
      </c>
    </row>
    <row r="135" spans="1:5">
      <c r="A135" s="933" t="s">
        <v>1736</v>
      </c>
      <c r="B135" s="977" t="s">
        <v>3026</v>
      </c>
      <c r="C135" s="977"/>
      <c r="D135" s="977"/>
      <c r="E135" s="986" t="s">
        <v>3027</v>
      </c>
    </row>
    <row r="136" spans="1:5">
      <c r="A136" s="928">
        <v>1</v>
      </c>
      <c r="B136" s="943" t="s">
        <v>3493</v>
      </c>
      <c r="C136" s="899"/>
      <c r="D136" s="899"/>
      <c r="E136" s="975"/>
    </row>
    <row r="137" spans="1:5">
      <c r="A137" s="928">
        <v>2</v>
      </c>
      <c r="B137" s="899" t="s">
        <v>4884</v>
      </c>
      <c r="C137" s="899"/>
      <c r="D137" s="899"/>
      <c r="E137" s="989">
        <v>51280</v>
      </c>
    </row>
    <row r="138" spans="1:5">
      <c r="A138" s="928">
        <v>3</v>
      </c>
      <c r="B138" s="899"/>
      <c r="C138" s="899"/>
      <c r="D138" s="899"/>
      <c r="E138" s="987"/>
    </row>
    <row r="139" spans="1:5">
      <c r="A139" s="928">
        <v>4</v>
      </c>
      <c r="B139" s="899"/>
      <c r="C139" s="899"/>
      <c r="D139" s="899"/>
      <c r="E139" s="987"/>
    </row>
    <row r="140" spans="1:5">
      <c r="A140" s="928">
        <v>5</v>
      </c>
      <c r="B140" s="899"/>
      <c r="C140" s="899"/>
      <c r="D140" s="899"/>
      <c r="E140" s="987"/>
    </row>
    <row r="141" spans="1:5">
      <c r="A141" s="928">
        <v>6</v>
      </c>
      <c r="B141" s="899"/>
      <c r="C141" s="899"/>
      <c r="D141" s="899"/>
      <c r="E141" s="987"/>
    </row>
    <row r="142" spans="1:5">
      <c r="A142" s="928">
        <v>7</v>
      </c>
      <c r="B142" s="899"/>
      <c r="C142" s="899"/>
      <c r="D142" s="899"/>
      <c r="E142" s="987"/>
    </row>
    <row r="143" spans="1:5">
      <c r="A143" s="928">
        <v>8</v>
      </c>
      <c r="B143" s="943"/>
      <c r="C143" s="899"/>
      <c r="D143" s="899"/>
      <c r="E143" s="987"/>
    </row>
    <row r="144" spans="1:5">
      <c r="A144" s="928">
        <v>9</v>
      </c>
      <c r="B144" s="899"/>
      <c r="C144" s="899"/>
      <c r="D144" s="899"/>
      <c r="E144" s="987"/>
    </row>
    <row r="145" spans="1:5">
      <c r="A145" s="928">
        <v>10</v>
      </c>
      <c r="B145" s="899"/>
      <c r="C145" s="899"/>
      <c r="D145" s="899"/>
      <c r="E145" s="987"/>
    </row>
    <row r="146" spans="1:5">
      <c r="A146" s="928">
        <v>11</v>
      </c>
      <c r="B146" s="899"/>
      <c r="C146" s="899"/>
      <c r="D146" s="899"/>
      <c r="E146" s="987"/>
    </row>
    <row r="147" spans="1:5">
      <c r="A147" s="928">
        <v>12</v>
      </c>
      <c r="B147" s="899"/>
      <c r="C147" s="899"/>
      <c r="D147" s="899"/>
      <c r="E147" s="987"/>
    </row>
    <row r="148" spans="1:5">
      <c r="A148" s="928">
        <v>13</v>
      </c>
      <c r="B148" s="899"/>
      <c r="C148" s="899"/>
      <c r="D148" s="899"/>
      <c r="E148" s="987"/>
    </row>
    <row r="149" spans="1:5">
      <c r="A149" s="928">
        <v>14</v>
      </c>
      <c r="B149" s="899"/>
      <c r="C149" s="899"/>
      <c r="D149" s="899"/>
      <c r="E149" s="987"/>
    </row>
    <row r="150" spans="1:5" ht="15.75" thickBot="1">
      <c r="A150" s="928">
        <v>15</v>
      </c>
      <c r="B150" s="899"/>
      <c r="C150" s="944" t="s">
        <v>2338</v>
      </c>
      <c r="D150" s="899"/>
      <c r="E150" s="988">
        <f>SUM(E137:E149)</f>
        <v>51280</v>
      </c>
    </row>
    <row r="151" spans="1:5" ht="15.75" thickTop="1">
      <c r="A151" s="928">
        <v>16</v>
      </c>
      <c r="B151" s="943" t="s">
        <v>3494</v>
      </c>
      <c r="C151" s="899"/>
      <c r="D151" s="899"/>
      <c r="E151" s="975"/>
    </row>
    <row r="152" spans="1:5">
      <c r="A152" s="928">
        <v>17</v>
      </c>
      <c r="B152" s="899"/>
      <c r="C152" s="899"/>
      <c r="D152" s="899"/>
      <c r="E152" s="989"/>
    </row>
    <row r="153" spans="1:5">
      <c r="A153" s="928">
        <v>18</v>
      </c>
      <c r="B153" s="899"/>
      <c r="C153" s="899"/>
      <c r="D153" s="899"/>
      <c r="E153" s="987"/>
    </row>
    <row r="154" spans="1:5">
      <c r="A154" s="928">
        <v>19</v>
      </c>
      <c r="B154" s="899"/>
      <c r="C154" s="899"/>
      <c r="D154" s="899"/>
      <c r="E154" s="987"/>
    </row>
    <row r="155" spans="1:5">
      <c r="A155" s="928">
        <v>20</v>
      </c>
      <c r="B155" s="899"/>
      <c r="C155" s="899"/>
      <c r="D155" s="899"/>
      <c r="E155" s="987"/>
    </row>
    <row r="156" spans="1:5">
      <c r="A156" s="928">
        <v>21</v>
      </c>
      <c r="B156" s="899"/>
      <c r="C156" s="899"/>
      <c r="D156" s="899"/>
      <c r="E156" s="987"/>
    </row>
    <row r="157" spans="1:5">
      <c r="A157" s="928">
        <v>22</v>
      </c>
      <c r="B157" s="899"/>
      <c r="C157" s="899"/>
      <c r="D157" s="899"/>
      <c r="E157" s="987"/>
    </row>
    <row r="158" spans="1:5">
      <c r="A158" s="928">
        <v>23</v>
      </c>
      <c r="B158" s="899"/>
      <c r="C158" s="899"/>
      <c r="D158" s="899"/>
      <c r="E158" s="987"/>
    </row>
    <row r="159" spans="1:5">
      <c r="A159" s="928">
        <v>24</v>
      </c>
      <c r="B159" s="899"/>
      <c r="C159" s="899"/>
      <c r="D159" s="899"/>
      <c r="E159" s="987"/>
    </row>
    <row r="160" spans="1:5">
      <c r="A160" s="928">
        <v>25</v>
      </c>
      <c r="B160" s="899"/>
      <c r="C160" s="899"/>
      <c r="D160" s="899"/>
      <c r="E160" s="987"/>
    </row>
    <row r="161" spans="1:5" ht="15.75" thickBot="1">
      <c r="A161" s="928">
        <v>26</v>
      </c>
      <c r="B161" s="899"/>
      <c r="C161" s="944" t="s">
        <v>2338</v>
      </c>
      <c r="D161" s="899"/>
      <c r="E161" s="988">
        <f>SUM(E152:E160)</f>
        <v>0</v>
      </c>
    </row>
    <row r="162" spans="1:5" ht="15.75" thickTop="1">
      <c r="A162" s="928">
        <v>27</v>
      </c>
      <c r="B162" s="943" t="s">
        <v>3495</v>
      </c>
      <c r="C162" s="899"/>
      <c r="D162" s="899"/>
      <c r="E162" s="975"/>
    </row>
    <row r="163" spans="1:5">
      <c r="A163" s="928">
        <v>28</v>
      </c>
      <c r="B163" s="899" t="s">
        <v>4885</v>
      </c>
      <c r="C163" s="899"/>
      <c r="D163" s="899"/>
      <c r="E163" s="989">
        <v>-17409</v>
      </c>
    </row>
    <row r="164" spans="1:5">
      <c r="A164" s="928">
        <v>29</v>
      </c>
      <c r="B164" s="899" t="s">
        <v>4886</v>
      </c>
      <c r="C164" s="899"/>
      <c r="D164" s="899"/>
      <c r="E164" s="987">
        <v>304046</v>
      </c>
    </row>
    <row r="165" spans="1:5" s="2907" customFormat="1">
      <c r="A165" s="928">
        <v>30</v>
      </c>
      <c r="B165" s="899" t="s">
        <v>4887</v>
      </c>
      <c r="C165" s="899"/>
      <c r="D165" s="899"/>
      <c r="E165" s="987">
        <v>392516</v>
      </c>
    </row>
    <row r="166" spans="1:5" s="2907" customFormat="1">
      <c r="A166" s="928">
        <v>31</v>
      </c>
      <c r="B166" s="899" t="s">
        <v>4888</v>
      </c>
      <c r="C166" s="899"/>
      <c r="D166" s="899"/>
      <c r="E166" s="987">
        <v>6706</v>
      </c>
    </row>
    <row r="167" spans="1:5" s="2907" customFormat="1">
      <c r="A167" s="928">
        <v>32</v>
      </c>
      <c r="B167" s="899" t="s">
        <v>4889</v>
      </c>
      <c r="C167" s="899"/>
      <c r="D167" s="899"/>
      <c r="E167" s="987">
        <v>73959</v>
      </c>
    </row>
    <row r="168" spans="1:5" s="2907" customFormat="1">
      <c r="A168" s="928">
        <v>33</v>
      </c>
      <c r="B168" s="899" t="s">
        <v>4890</v>
      </c>
      <c r="C168" s="899"/>
      <c r="D168" s="899"/>
      <c r="E168" s="987">
        <v>-100045</v>
      </c>
    </row>
    <row r="169" spans="1:5">
      <c r="A169" s="928">
        <v>34</v>
      </c>
      <c r="B169" s="899" t="s">
        <v>4891</v>
      </c>
      <c r="C169" s="899"/>
      <c r="D169" s="899"/>
      <c r="E169" s="987">
        <v>9980</v>
      </c>
    </row>
    <row r="170" spans="1:5">
      <c r="A170" s="928">
        <v>35</v>
      </c>
      <c r="B170" s="899" t="s">
        <v>4892</v>
      </c>
      <c r="C170" s="899"/>
      <c r="D170" s="899"/>
      <c r="E170" s="987">
        <v>-47960</v>
      </c>
    </row>
    <row r="171" spans="1:5">
      <c r="A171" s="928">
        <v>36</v>
      </c>
      <c r="B171" s="899" t="s">
        <v>742</v>
      </c>
      <c r="C171" s="899"/>
      <c r="D171" s="899"/>
      <c r="E171" s="987">
        <v>64374</v>
      </c>
    </row>
    <row r="172" spans="1:5">
      <c r="A172" s="928">
        <v>37</v>
      </c>
      <c r="B172" s="899"/>
      <c r="C172" s="899"/>
      <c r="D172" s="899"/>
      <c r="E172" s="987"/>
    </row>
    <row r="173" spans="1:5">
      <c r="A173" s="928">
        <v>38</v>
      </c>
      <c r="B173" s="899"/>
      <c r="C173" s="899"/>
      <c r="D173" s="899"/>
      <c r="E173" s="987"/>
    </row>
    <row r="174" spans="1:5" ht="15.75" thickBot="1">
      <c r="A174" s="928">
        <v>39</v>
      </c>
      <c r="B174" s="899"/>
      <c r="C174" s="944" t="s">
        <v>2338</v>
      </c>
      <c r="D174" s="899"/>
      <c r="E174" s="988">
        <f>SUM(E163:E173)</f>
        <v>686167</v>
      </c>
    </row>
    <row r="175" spans="1:5" ht="15.75" thickTop="1">
      <c r="A175" s="928">
        <v>40</v>
      </c>
      <c r="B175" s="899"/>
      <c r="C175" s="899"/>
      <c r="D175" s="899"/>
      <c r="E175" s="987"/>
    </row>
    <row r="176" spans="1:5">
      <c r="A176" s="928">
        <v>41</v>
      </c>
      <c r="B176" s="899"/>
      <c r="C176" s="899"/>
      <c r="D176" s="899"/>
      <c r="E176" s="987"/>
    </row>
    <row r="177" spans="1:5">
      <c r="A177" s="928">
        <v>42</v>
      </c>
      <c r="B177" s="899"/>
      <c r="C177" s="899"/>
      <c r="D177" s="899"/>
      <c r="E177" s="987"/>
    </row>
    <row r="178" spans="1:5">
      <c r="A178" s="928">
        <v>43</v>
      </c>
      <c r="B178" s="899"/>
      <c r="C178" s="899"/>
      <c r="D178" s="899"/>
      <c r="E178" s="987"/>
    </row>
    <row r="179" spans="1:5">
      <c r="A179" s="928">
        <v>44</v>
      </c>
      <c r="B179" s="899"/>
      <c r="C179" s="899"/>
      <c r="D179" s="899"/>
      <c r="E179" s="987"/>
    </row>
    <row r="180" spans="1:5">
      <c r="A180" s="928">
        <v>45</v>
      </c>
      <c r="B180" s="899"/>
      <c r="C180" s="899"/>
      <c r="D180" s="899"/>
      <c r="E180" s="987"/>
    </row>
    <row r="181" spans="1:5">
      <c r="A181" s="928">
        <v>46</v>
      </c>
      <c r="B181" s="899"/>
      <c r="C181" s="899"/>
      <c r="D181" s="899"/>
      <c r="E181" s="987"/>
    </row>
    <row r="182" spans="1:5">
      <c r="A182" s="928">
        <v>47</v>
      </c>
      <c r="B182" s="899"/>
      <c r="C182" s="899"/>
      <c r="D182" s="899"/>
      <c r="E182" s="987"/>
    </row>
    <row r="183" spans="1:5">
      <c r="A183" s="928">
        <v>48</v>
      </c>
      <c r="B183" s="899"/>
      <c r="C183" s="899"/>
      <c r="D183" s="899"/>
      <c r="E183" s="987"/>
    </row>
    <row r="184" spans="1:5">
      <c r="A184" s="928">
        <v>49</v>
      </c>
      <c r="B184" s="899"/>
      <c r="C184" s="899"/>
      <c r="D184" s="899"/>
      <c r="E184" s="987"/>
    </row>
    <row r="185" spans="1:5">
      <c r="A185" s="928">
        <v>50</v>
      </c>
      <c r="B185" s="899"/>
      <c r="C185" s="899"/>
      <c r="D185" s="899"/>
      <c r="E185" s="987"/>
    </row>
    <row r="186" spans="1:5">
      <c r="A186" s="928">
        <v>51</v>
      </c>
      <c r="B186" s="899"/>
      <c r="C186" s="899"/>
      <c r="D186" s="899"/>
      <c r="E186" s="987"/>
    </row>
    <row r="187" spans="1:5">
      <c r="A187" s="928">
        <v>52</v>
      </c>
      <c r="B187" s="899"/>
      <c r="C187" s="899"/>
      <c r="D187" s="899"/>
      <c r="E187" s="987"/>
    </row>
    <row r="188" spans="1:5">
      <c r="A188" s="928">
        <v>53</v>
      </c>
      <c r="B188" s="899"/>
      <c r="C188" s="899"/>
      <c r="D188" s="899"/>
      <c r="E188" s="987"/>
    </row>
    <row r="189" spans="1:5">
      <c r="A189" s="928">
        <v>54</v>
      </c>
      <c r="B189" s="899"/>
      <c r="C189" s="899"/>
      <c r="D189" s="899"/>
      <c r="E189" s="987"/>
    </row>
    <row r="190" spans="1:5">
      <c r="A190" s="928">
        <v>55</v>
      </c>
      <c r="B190" s="899"/>
      <c r="C190" s="899"/>
      <c r="D190" s="899"/>
      <c r="E190" s="987"/>
    </row>
    <row r="191" spans="1:5" ht="15.75" thickBot="1">
      <c r="A191" s="928">
        <v>56</v>
      </c>
      <c r="B191" s="951"/>
      <c r="C191" s="951"/>
      <c r="D191" s="951"/>
      <c r="E191" s="992"/>
    </row>
    <row r="192" spans="1:5">
      <c r="A192" t="str">
        <f>A65</f>
        <v>FERC FORM NO. 1 (ED. 12-87) NYPSC Modified-96</v>
      </c>
    </row>
    <row r="193" spans="1:5">
      <c r="A193" s="900" t="s">
        <v>3496</v>
      </c>
      <c r="B193" s="900"/>
      <c r="C193" s="900"/>
      <c r="D193" s="900"/>
      <c r="E193" s="900"/>
    </row>
  </sheetData>
  <printOptions horizontalCentered="1" verticalCentered="1"/>
  <pageMargins left="0.25" right="0.25" top="0.25" bottom="0.25" header="0" footer="0"/>
  <pageSetup scale="72" fitToHeight="3" orientation="portrait" r:id="rId1"/>
  <headerFooter alignWithMargins="0"/>
  <rowBreaks count="1" manualBreakCount="1">
    <brk id="130"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65"/>
  <sheetViews>
    <sheetView defaultGridColor="0" view="pageBreakPreview" colorId="22" zoomScale="50" zoomScaleNormal="100" zoomScaleSheetLayoutView="50" workbookViewId="0"/>
  </sheetViews>
  <sheetFormatPr defaultColWidth="9.6640625" defaultRowHeight="15"/>
  <cols>
    <col min="1" max="1" width="4.6640625" customWidth="1"/>
    <col min="2" max="2" width="51.5546875" customWidth="1"/>
    <col min="3" max="6" width="12.6640625" customWidth="1"/>
    <col min="7" max="7" width="15.6640625" customWidth="1"/>
    <col min="8" max="8" width="8.6640625" customWidth="1"/>
    <col min="9" max="10" width="15.6640625" customWidth="1"/>
    <col min="11" max="11" width="8.6640625" customWidth="1"/>
    <col min="12" max="13" width="15.6640625" customWidth="1"/>
    <col min="14" max="14" width="4.6640625" customWidth="1"/>
  </cols>
  <sheetData>
    <row r="1" spans="1:14">
      <c r="A1" s="901" t="s">
        <v>1804</v>
      </c>
      <c r="B1" s="542"/>
      <c r="C1" s="904" t="s">
        <v>1347</v>
      </c>
      <c r="D1" s="902"/>
      <c r="E1" s="983" t="s">
        <v>1806</v>
      </c>
      <c r="F1" s="984" t="s">
        <v>1807</v>
      </c>
      <c r="G1" s="901" t="s">
        <v>1804</v>
      </c>
      <c r="H1" s="902"/>
      <c r="I1" s="902"/>
      <c r="J1" s="904" t="s">
        <v>1347</v>
      </c>
      <c r="K1" s="902"/>
      <c r="L1" s="904" t="s">
        <v>1806</v>
      </c>
      <c r="M1" s="904" t="s">
        <v>1807</v>
      </c>
      <c r="N1" s="993"/>
    </row>
    <row r="2" spans="1:14">
      <c r="A2" s="72" t="str">
        <f>'Data Sheet'!$C$25</f>
        <v>Orange &amp; Rockland Utilities, Inc</v>
      </c>
      <c r="B2" s="899"/>
      <c r="C2" s="896" t="s">
        <v>1139</v>
      </c>
      <c r="D2" s="899"/>
      <c r="E2" s="929" t="s">
        <v>1809</v>
      </c>
      <c r="F2" s="297"/>
      <c r="G2" s="72" t="str">
        <f>'Data Sheet'!$C$25</f>
        <v>Orange &amp; Rockland Utilities, Inc</v>
      </c>
      <c r="H2" s="899"/>
      <c r="I2" s="899"/>
      <c r="J2" s="896" t="s">
        <v>1139</v>
      </c>
      <c r="K2" s="899"/>
      <c r="L2" s="909" t="s">
        <v>1809</v>
      </c>
      <c r="M2" s="896"/>
      <c r="N2" s="962"/>
    </row>
    <row r="3" spans="1:14" ht="15" customHeight="1">
      <c r="A3" s="301"/>
      <c r="B3" s="899"/>
      <c r="C3" s="896" t="s">
        <v>1140</v>
      </c>
      <c r="D3" s="899"/>
      <c r="E3" s="897" t="str">
        <f>'Data Sheet'!$C$40</f>
        <v>April 30, 2017</v>
      </c>
      <c r="F3" s="919" t="str">
        <f>'Data Sheet'!$C$38</f>
        <v>December 31, 2016</v>
      </c>
      <c r="G3" s="301"/>
      <c r="H3" s="899"/>
      <c r="I3" s="899"/>
      <c r="J3" s="896" t="s">
        <v>1140</v>
      </c>
      <c r="K3" s="899"/>
      <c r="L3" s="976" t="str">
        <f>'Data Sheet'!$C$40</f>
        <v>April 30, 2017</v>
      </c>
      <c r="M3" s="898" t="str">
        <f>'Data Sheet'!$C$38</f>
        <v>December 31, 2016</v>
      </c>
      <c r="N3" s="962"/>
    </row>
    <row r="4" spans="1:14" ht="15" customHeight="1">
      <c r="A4" s="543" t="s">
        <v>3497</v>
      </c>
      <c r="B4" s="541"/>
      <c r="C4" s="920"/>
      <c r="D4" s="920"/>
      <c r="E4" s="920"/>
      <c r="F4" s="544"/>
      <c r="G4" s="543" t="s">
        <v>3498</v>
      </c>
      <c r="H4" s="541"/>
      <c r="I4" s="541"/>
      <c r="J4" s="920"/>
      <c r="K4" s="920"/>
      <c r="L4" s="920"/>
      <c r="M4" s="920"/>
      <c r="N4" s="994"/>
    </row>
    <row r="5" spans="1:14" ht="15.75">
      <c r="A5" s="545"/>
      <c r="B5" s="71"/>
      <c r="C5" s="900"/>
      <c r="D5" s="900"/>
      <c r="E5" s="900"/>
      <c r="F5" s="546"/>
      <c r="G5" s="545"/>
      <c r="H5" s="71"/>
      <c r="I5" s="71"/>
      <c r="J5" s="900"/>
      <c r="K5" s="900"/>
      <c r="L5" s="900"/>
      <c r="M5" s="900"/>
      <c r="N5" s="962"/>
    </row>
    <row r="6" spans="1:14">
      <c r="A6" s="301" t="s">
        <v>3499</v>
      </c>
      <c r="B6" s="899"/>
      <c r="C6" s="899" t="s">
        <v>3246</v>
      </c>
      <c r="D6" s="899"/>
      <c r="E6" s="899"/>
      <c r="F6" s="508"/>
      <c r="G6" s="301" t="s">
        <v>3247</v>
      </c>
      <c r="H6" s="899"/>
      <c r="I6" s="899"/>
      <c r="J6" s="899"/>
      <c r="K6" s="899" t="s">
        <v>3248</v>
      </c>
      <c r="L6" s="899"/>
      <c r="M6" s="899"/>
      <c r="N6" s="962"/>
    </row>
    <row r="7" spans="1:14">
      <c r="A7" s="301" t="s">
        <v>3249</v>
      </c>
      <c r="B7" s="899"/>
      <c r="C7" s="899" t="s">
        <v>3250</v>
      </c>
      <c r="D7" s="899"/>
      <c r="E7" s="899"/>
      <c r="F7" s="508"/>
      <c r="G7" s="301" t="s">
        <v>3251</v>
      </c>
      <c r="H7" s="899"/>
      <c r="I7" s="899"/>
      <c r="J7" s="899"/>
      <c r="K7" s="899" t="s">
        <v>3252</v>
      </c>
      <c r="L7" s="899"/>
      <c r="M7" s="899"/>
      <c r="N7" s="962"/>
    </row>
    <row r="8" spans="1:14">
      <c r="A8" s="301" t="s">
        <v>3253</v>
      </c>
      <c r="B8" s="899"/>
      <c r="C8" s="899" t="s">
        <v>2081</v>
      </c>
      <c r="D8" s="899"/>
      <c r="E8" s="899"/>
      <c r="F8" s="508"/>
      <c r="G8" s="301" t="s">
        <v>2082</v>
      </c>
      <c r="H8" s="899"/>
      <c r="I8" s="899"/>
      <c r="J8" s="899"/>
      <c r="K8" s="899" t="s">
        <v>2083</v>
      </c>
      <c r="L8" s="899"/>
      <c r="M8" s="899"/>
      <c r="N8" s="962"/>
    </row>
    <row r="9" spans="1:14">
      <c r="A9" s="301" t="s">
        <v>2084</v>
      </c>
      <c r="B9" s="899"/>
      <c r="C9" s="899"/>
      <c r="D9" s="899"/>
      <c r="E9" s="899"/>
      <c r="F9" s="508"/>
      <c r="G9" s="301"/>
      <c r="H9" s="899"/>
      <c r="I9" s="899"/>
      <c r="J9" s="899"/>
      <c r="K9" s="899" t="s">
        <v>2085</v>
      </c>
      <c r="L9" s="899"/>
      <c r="M9" s="899"/>
      <c r="N9" s="962"/>
    </row>
    <row r="10" spans="1:14">
      <c r="A10" s="301" t="s">
        <v>2086</v>
      </c>
      <c r="B10" s="899"/>
      <c r="C10" s="899"/>
      <c r="D10" s="899"/>
      <c r="E10" s="899"/>
      <c r="F10" s="508"/>
      <c r="G10" s="301"/>
      <c r="H10" s="899"/>
      <c r="I10" s="899"/>
      <c r="J10" s="899"/>
      <c r="K10" s="899"/>
      <c r="L10" s="899"/>
      <c r="M10" s="899"/>
      <c r="N10" s="962"/>
    </row>
    <row r="11" spans="1:14">
      <c r="A11" s="301"/>
      <c r="B11" s="899"/>
      <c r="C11" s="899"/>
      <c r="D11" s="899"/>
      <c r="E11" s="899"/>
      <c r="F11" s="508"/>
      <c r="G11" s="301"/>
      <c r="H11" s="899"/>
      <c r="I11" s="899"/>
      <c r="J11" s="899"/>
      <c r="K11" s="899"/>
      <c r="L11" s="899"/>
      <c r="M11" s="899"/>
      <c r="N11" s="962"/>
    </row>
    <row r="12" spans="1:14">
      <c r="A12" s="547"/>
      <c r="B12" s="995" t="s">
        <v>1788</v>
      </c>
      <c r="C12" s="995"/>
      <c r="D12" s="995"/>
      <c r="E12" s="995"/>
      <c r="F12" s="548"/>
      <c r="G12" s="549" t="s">
        <v>2087</v>
      </c>
      <c r="H12" s="920"/>
      <c r="I12" s="920"/>
      <c r="J12" s="996"/>
      <c r="K12" s="997" t="s">
        <v>2088</v>
      </c>
      <c r="L12" s="920"/>
      <c r="M12" s="996"/>
      <c r="N12" s="998"/>
    </row>
    <row r="13" spans="1:14">
      <c r="A13" s="550"/>
      <c r="B13" s="551" t="s">
        <v>2089</v>
      </c>
      <c r="C13" s="930" t="s">
        <v>2090</v>
      </c>
      <c r="D13" s="930" t="s">
        <v>2091</v>
      </c>
      <c r="E13" s="930" t="s">
        <v>2338</v>
      </c>
      <c r="F13" s="552" t="s">
        <v>2092</v>
      </c>
      <c r="G13" s="549" t="s">
        <v>2093</v>
      </c>
      <c r="H13" s="977"/>
      <c r="I13" s="553"/>
      <c r="J13" s="930"/>
      <c r="K13" s="930"/>
      <c r="L13" s="930"/>
      <c r="M13" s="554"/>
      <c r="N13" s="912"/>
    </row>
    <row r="14" spans="1:14">
      <c r="A14" s="550" t="s">
        <v>1733</v>
      </c>
      <c r="B14" s="551" t="s">
        <v>2094</v>
      </c>
      <c r="C14" s="930" t="s">
        <v>2095</v>
      </c>
      <c r="D14" s="930" t="s">
        <v>531</v>
      </c>
      <c r="E14" s="930" t="s">
        <v>2096</v>
      </c>
      <c r="F14" s="552" t="s">
        <v>2097</v>
      </c>
      <c r="G14" s="550"/>
      <c r="H14" s="930"/>
      <c r="I14" s="551"/>
      <c r="J14" s="930" t="s">
        <v>2098</v>
      </c>
      <c r="K14" s="930" t="s">
        <v>1843</v>
      </c>
      <c r="L14" s="930" t="s">
        <v>1845</v>
      </c>
      <c r="M14" s="555" t="s">
        <v>2092</v>
      </c>
      <c r="N14" s="912"/>
    </row>
    <row r="15" spans="1:14">
      <c r="A15" s="550" t="s">
        <v>1736</v>
      </c>
      <c r="B15" s="551" t="s">
        <v>2099</v>
      </c>
      <c r="C15" s="930" t="s">
        <v>1149</v>
      </c>
      <c r="D15" s="930" t="s">
        <v>2100</v>
      </c>
      <c r="E15" s="930" t="s">
        <v>177</v>
      </c>
      <c r="F15" s="552" t="s">
        <v>883</v>
      </c>
      <c r="G15" s="550" t="s">
        <v>2101</v>
      </c>
      <c r="H15" s="930" t="s">
        <v>176</v>
      </c>
      <c r="I15" s="930" t="s">
        <v>1845</v>
      </c>
      <c r="J15" s="555" t="s">
        <v>2097</v>
      </c>
      <c r="K15" s="930" t="s">
        <v>176</v>
      </c>
      <c r="L15" s="930"/>
      <c r="M15" s="555" t="s">
        <v>2097</v>
      </c>
      <c r="N15" s="912" t="s">
        <v>1733</v>
      </c>
    </row>
    <row r="16" spans="1:14">
      <c r="A16" s="550"/>
      <c r="B16" s="999"/>
      <c r="C16" s="999"/>
      <c r="D16" s="999"/>
      <c r="E16" s="930" t="s">
        <v>2102</v>
      </c>
      <c r="F16" s="552" t="s">
        <v>559</v>
      </c>
      <c r="G16" s="550"/>
      <c r="H16" s="930" t="s">
        <v>1736</v>
      </c>
      <c r="I16" s="930"/>
      <c r="J16" s="930"/>
      <c r="K16" s="930"/>
      <c r="L16" s="930"/>
      <c r="M16" s="930" t="s">
        <v>2524</v>
      </c>
      <c r="N16" s="912" t="s">
        <v>1736</v>
      </c>
    </row>
    <row r="17" spans="1:14">
      <c r="A17" s="550"/>
      <c r="B17" s="935" t="s">
        <v>3026</v>
      </c>
      <c r="C17" s="935" t="s">
        <v>3027</v>
      </c>
      <c r="D17" s="935" t="s">
        <v>3028</v>
      </c>
      <c r="E17" s="935" t="s">
        <v>3029</v>
      </c>
      <c r="F17" s="552" t="s">
        <v>2353</v>
      </c>
      <c r="G17" s="550" t="s">
        <v>2354</v>
      </c>
      <c r="H17" s="935" t="s">
        <v>2355</v>
      </c>
      <c r="I17" s="935" t="s">
        <v>2356</v>
      </c>
      <c r="J17" s="935" t="s">
        <v>2357</v>
      </c>
      <c r="K17" s="935" t="s">
        <v>2358</v>
      </c>
      <c r="L17" s="935" t="s">
        <v>2359</v>
      </c>
      <c r="M17" s="935" t="s">
        <v>2360</v>
      </c>
      <c r="N17" s="1000"/>
    </row>
    <row r="18" spans="1:14">
      <c r="A18" s="556">
        <v>1</v>
      </c>
      <c r="B18" s="943" t="s">
        <v>4866</v>
      </c>
      <c r="C18" s="3005">
        <v>2877612</v>
      </c>
      <c r="D18" s="1001"/>
      <c r="E18" s="1001">
        <v>2877612</v>
      </c>
      <c r="F18" s="1002"/>
      <c r="G18" s="3006" t="s">
        <v>3003</v>
      </c>
      <c r="H18" s="1003">
        <v>9280</v>
      </c>
      <c r="I18" s="1001">
        <v>1938095</v>
      </c>
      <c r="J18" s="1001"/>
      <c r="K18" s="896"/>
      <c r="L18" s="1001"/>
      <c r="M18" s="1001"/>
      <c r="N18" s="1004">
        <v>1</v>
      </c>
    </row>
    <row r="19" spans="1:14">
      <c r="A19" s="557">
        <v>2</v>
      </c>
      <c r="B19" s="899"/>
      <c r="C19" s="3005"/>
      <c r="D19" s="1001"/>
      <c r="E19" s="1001"/>
      <c r="F19" s="534"/>
      <c r="G19" s="3007" t="s">
        <v>3004</v>
      </c>
      <c r="H19" s="1003">
        <v>9280</v>
      </c>
      <c r="I19" s="1001">
        <v>939517</v>
      </c>
      <c r="J19" s="1001"/>
      <c r="K19" s="896"/>
      <c r="L19" s="1001"/>
      <c r="M19" s="1001"/>
      <c r="N19" s="1004">
        <v>2</v>
      </c>
    </row>
    <row r="20" spans="1:14">
      <c r="A20" s="557">
        <v>3</v>
      </c>
      <c r="B20" s="899"/>
      <c r="C20" s="3005"/>
      <c r="D20" s="1001"/>
      <c r="E20" s="1001"/>
      <c r="F20" s="534"/>
      <c r="G20" s="3007"/>
      <c r="H20" s="1003"/>
      <c r="I20" s="1001"/>
      <c r="J20" s="1001"/>
      <c r="K20" s="896"/>
      <c r="L20" s="1001"/>
      <c r="M20" s="1001"/>
      <c r="N20" s="1004">
        <v>3</v>
      </c>
    </row>
    <row r="21" spans="1:14">
      <c r="A21" s="557">
        <v>4</v>
      </c>
      <c r="B21" s="899" t="s">
        <v>4867</v>
      </c>
      <c r="C21" s="3005"/>
      <c r="D21" s="1001">
        <v>545587</v>
      </c>
      <c r="E21" s="1001">
        <v>545587</v>
      </c>
      <c r="F21" s="534"/>
      <c r="G21" s="3007" t="s">
        <v>3003</v>
      </c>
      <c r="H21" s="1003">
        <v>9280</v>
      </c>
      <c r="I21" s="1001">
        <v>545587</v>
      </c>
      <c r="J21" s="1001"/>
      <c r="K21" s="896"/>
      <c r="L21" s="1001"/>
      <c r="M21" s="1001"/>
      <c r="N21" s="1004">
        <v>4</v>
      </c>
    </row>
    <row r="22" spans="1:14">
      <c r="A22" s="557">
        <v>5</v>
      </c>
      <c r="B22" s="899"/>
      <c r="C22" s="3005"/>
      <c r="D22" s="1001"/>
      <c r="E22" s="1001"/>
      <c r="F22" s="534"/>
      <c r="G22" s="3007"/>
      <c r="H22" s="1003"/>
      <c r="I22" s="1001"/>
      <c r="J22" s="1001"/>
      <c r="K22" s="896"/>
      <c r="L22" s="1001"/>
      <c r="M22" s="1001"/>
      <c r="N22" s="1004">
        <v>5</v>
      </c>
    </row>
    <row r="23" spans="1:14">
      <c r="A23" s="557">
        <v>6</v>
      </c>
      <c r="B23" s="899" t="s">
        <v>4868</v>
      </c>
      <c r="C23" s="3005">
        <v>6071825</v>
      </c>
      <c r="D23" s="1001"/>
      <c r="E23" s="1001">
        <v>6071825</v>
      </c>
      <c r="F23" s="534">
        <v>3003629</v>
      </c>
      <c r="G23" s="3007" t="s">
        <v>3003</v>
      </c>
      <c r="H23" s="1003">
        <v>9280</v>
      </c>
      <c r="I23" s="1001">
        <v>1800305</v>
      </c>
      <c r="J23" s="1001">
        <v>1637146</v>
      </c>
      <c r="K23" s="896"/>
      <c r="L23" s="1001">
        <v>3003629</v>
      </c>
      <c r="M23" s="1001"/>
      <c r="N23" s="1004">
        <v>6</v>
      </c>
    </row>
    <row r="24" spans="1:14">
      <c r="A24" s="557">
        <v>7</v>
      </c>
      <c r="B24" s="899"/>
      <c r="C24" s="896"/>
      <c r="D24" s="1001"/>
      <c r="E24" s="1001"/>
      <c r="F24" s="534">
        <v>959902</v>
      </c>
      <c r="G24" s="3007" t="s">
        <v>3004</v>
      </c>
      <c r="H24" s="1003">
        <v>9280</v>
      </c>
      <c r="I24" s="1001">
        <v>304355</v>
      </c>
      <c r="J24" s="1001">
        <v>659215</v>
      </c>
      <c r="K24" s="896"/>
      <c r="L24" s="1001">
        <v>959902</v>
      </c>
      <c r="M24" s="1001"/>
      <c r="N24" s="1004">
        <v>7</v>
      </c>
    </row>
    <row r="25" spans="1:14">
      <c r="A25" s="557">
        <v>8</v>
      </c>
      <c r="B25" s="899"/>
      <c r="C25" s="896"/>
      <c r="D25" s="1001"/>
      <c r="E25" s="1001"/>
      <c r="F25" s="534"/>
      <c r="G25" s="3007"/>
      <c r="H25" s="1003"/>
      <c r="I25" s="1001"/>
      <c r="J25" s="1001"/>
      <c r="K25" s="896"/>
      <c r="L25" s="1001"/>
      <c r="M25" s="1001"/>
      <c r="N25" s="1004">
        <v>8</v>
      </c>
    </row>
    <row r="26" spans="1:14">
      <c r="A26" s="557">
        <v>9</v>
      </c>
      <c r="B26" s="899"/>
      <c r="C26" s="896"/>
      <c r="D26" s="1001"/>
      <c r="E26" s="1001"/>
      <c r="F26" s="534"/>
      <c r="G26" s="558"/>
      <c r="H26" s="1003"/>
      <c r="I26" s="1001"/>
      <c r="J26" s="1001"/>
      <c r="K26" s="896"/>
      <c r="L26" s="1001"/>
      <c r="M26" s="1001"/>
      <c r="N26" s="1004">
        <v>9</v>
      </c>
    </row>
    <row r="27" spans="1:14">
      <c r="A27" s="557">
        <v>10</v>
      </c>
      <c r="B27" s="899"/>
      <c r="C27" s="896"/>
      <c r="D27" s="1001"/>
      <c r="E27" s="1001"/>
      <c r="F27" s="534"/>
      <c r="G27" s="558"/>
      <c r="H27" s="1003"/>
      <c r="I27" s="1001"/>
      <c r="J27" s="1001"/>
      <c r="K27" s="896"/>
      <c r="L27" s="1001"/>
      <c r="M27" s="1001"/>
      <c r="N27" s="1004">
        <v>10</v>
      </c>
    </row>
    <row r="28" spans="1:14">
      <c r="A28" s="557">
        <v>11</v>
      </c>
      <c r="B28" s="899"/>
      <c r="C28" s="896"/>
      <c r="D28" s="1001"/>
      <c r="E28" s="1001"/>
      <c r="F28" s="534"/>
      <c r="G28" s="558"/>
      <c r="H28" s="1003"/>
      <c r="I28" s="1001"/>
      <c r="J28" s="1001"/>
      <c r="K28" s="896"/>
      <c r="L28" s="1001"/>
      <c r="M28" s="1001"/>
      <c r="N28" s="1004">
        <v>11</v>
      </c>
    </row>
    <row r="29" spans="1:14">
      <c r="A29" s="557">
        <v>12</v>
      </c>
      <c r="B29" s="899"/>
      <c r="C29" s="896"/>
      <c r="D29" s="1001"/>
      <c r="E29" s="1001"/>
      <c r="F29" s="534"/>
      <c r="G29" s="301"/>
      <c r="H29" s="896"/>
      <c r="I29" s="1001"/>
      <c r="J29" s="1001"/>
      <c r="K29" s="896"/>
      <c r="L29" s="1001"/>
      <c r="M29" s="1001"/>
      <c r="N29" s="1004">
        <v>12</v>
      </c>
    </row>
    <row r="30" spans="1:14">
      <c r="A30" s="557">
        <v>13</v>
      </c>
      <c r="B30" s="899"/>
      <c r="C30" s="896"/>
      <c r="D30" s="1001"/>
      <c r="E30" s="1001"/>
      <c r="F30" s="534"/>
      <c r="G30" s="301"/>
      <c r="H30" s="896"/>
      <c r="I30" s="1001"/>
      <c r="J30" s="1001"/>
      <c r="K30" s="896"/>
      <c r="L30" s="1001"/>
      <c r="M30" s="1001"/>
      <c r="N30" s="1004">
        <v>13</v>
      </c>
    </row>
    <row r="31" spans="1:14">
      <c r="A31" s="557">
        <v>14</v>
      </c>
      <c r="B31" s="899"/>
      <c r="C31" s="896"/>
      <c r="D31" s="1001"/>
      <c r="E31" s="1001"/>
      <c r="F31" s="534"/>
      <c r="G31" s="301"/>
      <c r="H31" s="896"/>
      <c r="I31" s="1001"/>
      <c r="J31" s="1001"/>
      <c r="K31" s="896"/>
      <c r="L31" s="1001"/>
      <c r="M31" s="1001"/>
      <c r="N31" s="1004">
        <v>14</v>
      </c>
    </row>
    <row r="32" spans="1:14">
      <c r="A32" s="557">
        <v>15</v>
      </c>
      <c r="B32" s="899"/>
      <c r="C32" s="896"/>
      <c r="D32" s="1001"/>
      <c r="E32" s="1001"/>
      <c r="F32" s="534"/>
      <c r="G32" s="301"/>
      <c r="H32" s="896"/>
      <c r="I32" s="1001"/>
      <c r="J32" s="1001"/>
      <c r="K32" s="896"/>
      <c r="L32" s="1001"/>
      <c r="M32" s="1001"/>
      <c r="N32" s="1004">
        <v>15</v>
      </c>
    </row>
    <row r="33" spans="1:14">
      <c r="A33" s="557">
        <v>16</v>
      </c>
      <c r="B33" s="899"/>
      <c r="C33" s="896"/>
      <c r="D33" s="1001"/>
      <c r="E33" s="1001"/>
      <c r="F33" s="534"/>
      <c r="G33" s="301"/>
      <c r="H33" s="896"/>
      <c r="I33" s="1001"/>
      <c r="J33" s="1001"/>
      <c r="K33" s="896"/>
      <c r="L33" s="1001"/>
      <c r="M33" s="1001"/>
      <c r="N33" s="1004">
        <v>16</v>
      </c>
    </row>
    <row r="34" spans="1:14">
      <c r="A34" s="557">
        <v>17</v>
      </c>
      <c r="B34" s="899"/>
      <c r="C34" s="896"/>
      <c r="D34" s="1001"/>
      <c r="E34" s="1001"/>
      <c r="F34" s="534"/>
      <c r="G34" s="301"/>
      <c r="H34" s="896"/>
      <c r="I34" s="1001"/>
      <c r="J34" s="1001"/>
      <c r="K34" s="896"/>
      <c r="L34" s="1001"/>
      <c r="M34" s="1001"/>
      <c r="N34" s="1004">
        <v>17</v>
      </c>
    </row>
    <row r="35" spans="1:14">
      <c r="A35" s="557">
        <v>18</v>
      </c>
      <c r="B35" s="899"/>
      <c r="C35" s="896"/>
      <c r="D35" s="1001"/>
      <c r="E35" s="1001"/>
      <c r="F35" s="534"/>
      <c r="G35" s="301"/>
      <c r="H35" s="896"/>
      <c r="I35" s="1001"/>
      <c r="J35" s="1001"/>
      <c r="K35" s="896"/>
      <c r="L35" s="1001"/>
      <c r="M35" s="1001"/>
      <c r="N35" s="1004">
        <v>18</v>
      </c>
    </row>
    <row r="36" spans="1:14">
      <c r="A36" s="557">
        <v>19</v>
      </c>
      <c r="B36" s="899"/>
      <c r="C36" s="559"/>
      <c r="D36" s="560"/>
      <c r="E36" s="560"/>
      <c r="F36" s="534"/>
      <c r="G36" s="301"/>
      <c r="H36" s="896"/>
      <c r="I36" s="560"/>
      <c r="J36" s="560"/>
      <c r="K36" s="896"/>
      <c r="L36" s="560"/>
      <c r="M36" s="560"/>
      <c r="N36" s="1004">
        <v>19</v>
      </c>
    </row>
    <row r="37" spans="1:14">
      <c r="A37" s="557">
        <v>20</v>
      </c>
      <c r="B37" s="943"/>
      <c r="C37" s="896"/>
      <c r="D37" s="1001"/>
      <c r="E37" s="1001"/>
      <c r="F37" s="534"/>
      <c r="G37" s="301"/>
      <c r="H37" s="896"/>
      <c r="I37" s="1001"/>
      <c r="J37" s="1001"/>
      <c r="K37" s="896"/>
      <c r="L37" s="1001"/>
      <c r="M37" s="1001"/>
      <c r="N37" s="1004">
        <v>20</v>
      </c>
    </row>
    <row r="38" spans="1:14">
      <c r="A38" s="557">
        <v>21</v>
      </c>
      <c r="B38" s="899"/>
      <c r="C38" s="896"/>
      <c r="D38" s="1001"/>
      <c r="E38" s="1001"/>
      <c r="F38" s="534"/>
      <c r="G38" s="301"/>
      <c r="H38" s="896"/>
      <c r="I38" s="1001"/>
      <c r="J38" s="1001"/>
      <c r="K38" s="896"/>
      <c r="L38" s="1001"/>
      <c r="M38" s="1001"/>
      <c r="N38" s="1004">
        <v>21</v>
      </c>
    </row>
    <row r="39" spans="1:14">
      <c r="A39" s="557">
        <v>22</v>
      </c>
      <c r="B39" s="899"/>
      <c r="C39" s="896"/>
      <c r="D39" s="1001"/>
      <c r="E39" s="1001"/>
      <c r="F39" s="534"/>
      <c r="G39" s="301"/>
      <c r="H39" s="896"/>
      <c r="I39" s="1001"/>
      <c r="J39" s="1001"/>
      <c r="K39" s="896"/>
      <c r="L39" s="1001"/>
      <c r="M39" s="1001"/>
      <c r="N39" s="1004">
        <v>22</v>
      </c>
    </row>
    <row r="40" spans="1:14">
      <c r="A40" s="557">
        <v>23</v>
      </c>
      <c r="B40" s="899"/>
      <c r="C40" s="896"/>
      <c r="D40" s="1001"/>
      <c r="E40" s="1001"/>
      <c r="F40" s="534"/>
      <c r="G40" s="301"/>
      <c r="H40" s="896"/>
      <c r="I40" s="1001"/>
      <c r="J40" s="1001"/>
      <c r="K40" s="896"/>
      <c r="L40" s="1001"/>
      <c r="M40" s="1001"/>
      <c r="N40" s="1004">
        <v>23</v>
      </c>
    </row>
    <row r="41" spans="1:14">
      <c r="A41" s="557">
        <v>24</v>
      </c>
      <c r="B41" s="899"/>
      <c r="C41" s="896"/>
      <c r="D41" s="1001"/>
      <c r="E41" s="1001"/>
      <c r="F41" s="534"/>
      <c r="G41" s="301"/>
      <c r="H41" s="896"/>
      <c r="I41" s="1001"/>
      <c r="J41" s="1001"/>
      <c r="K41" s="896"/>
      <c r="L41" s="1001"/>
      <c r="M41" s="1001"/>
      <c r="N41" s="1004">
        <v>24</v>
      </c>
    </row>
    <row r="42" spans="1:14">
      <c r="A42" s="557">
        <v>25</v>
      </c>
      <c r="B42" s="899"/>
      <c r="C42" s="896"/>
      <c r="D42" s="1001"/>
      <c r="E42" s="1001"/>
      <c r="F42" s="534"/>
      <c r="G42" s="301"/>
      <c r="H42" s="896"/>
      <c r="I42" s="1001"/>
      <c r="J42" s="1001"/>
      <c r="K42" s="896"/>
      <c r="L42" s="1001"/>
      <c r="M42" s="1001"/>
      <c r="N42" s="1004">
        <v>25</v>
      </c>
    </row>
    <row r="43" spans="1:14">
      <c r="A43" s="557">
        <v>26</v>
      </c>
      <c r="B43" s="899"/>
      <c r="C43" s="896"/>
      <c r="D43" s="1001"/>
      <c r="E43" s="1001"/>
      <c r="F43" s="534"/>
      <c r="G43" s="301"/>
      <c r="H43" s="896"/>
      <c r="I43" s="1001"/>
      <c r="J43" s="1001"/>
      <c r="K43" s="896"/>
      <c r="L43" s="1001"/>
      <c r="M43" s="1001"/>
      <c r="N43" s="1004">
        <v>26</v>
      </c>
    </row>
    <row r="44" spans="1:14">
      <c r="A44" s="557">
        <v>27</v>
      </c>
      <c r="B44" s="899"/>
      <c r="C44" s="896"/>
      <c r="D44" s="1001"/>
      <c r="E44" s="1001"/>
      <c r="F44" s="534"/>
      <c r="G44" s="301"/>
      <c r="H44" s="896"/>
      <c r="I44" s="1001"/>
      <c r="J44" s="1001"/>
      <c r="K44" s="896"/>
      <c r="L44" s="1001"/>
      <c r="M44" s="1001"/>
      <c r="N44" s="1004">
        <v>27</v>
      </c>
    </row>
    <row r="45" spans="1:14">
      <c r="A45" s="557">
        <v>28</v>
      </c>
      <c r="B45" s="899"/>
      <c r="C45" s="896"/>
      <c r="D45" s="1001"/>
      <c r="E45" s="1001"/>
      <c r="F45" s="534"/>
      <c r="G45" s="301"/>
      <c r="H45" s="896"/>
      <c r="I45" s="1001"/>
      <c r="J45" s="1001"/>
      <c r="K45" s="896"/>
      <c r="L45" s="1001"/>
      <c r="M45" s="1001"/>
      <c r="N45" s="1004">
        <v>28</v>
      </c>
    </row>
    <row r="46" spans="1:14">
      <c r="A46" s="557">
        <v>29</v>
      </c>
      <c r="B46" s="899"/>
      <c r="C46" s="896"/>
      <c r="D46" s="1001"/>
      <c r="E46" s="1001"/>
      <c r="F46" s="534"/>
      <c r="G46" s="301"/>
      <c r="H46" s="896"/>
      <c r="I46" s="1001"/>
      <c r="J46" s="1001"/>
      <c r="K46" s="896"/>
      <c r="L46" s="1001"/>
      <c r="M46" s="1001"/>
      <c r="N46" s="1004">
        <v>29</v>
      </c>
    </row>
    <row r="47" spans="1:14">
      <c r="A47" s="557">
        <v>30</v>
      </c>
      <c r="B47" s="899"/>
      <c r="C47" s="896"/>
      <c r="D47" s="1001"/>
      <c r="E47" s="1001"/>
      <c r="F47" s="534"/>
      <c r="G47" s="301"/>
      <c r="H47" s="896"/>
      <c r="I47" s="1001"/>
      <c r="J47" s="1001"/>
      <c r="K47" s="896"/>
      <c r="L47" s="1001"/>
      <c r="M47" s="1001"/>
      <c r="N47" s="1004">
        <v>30</v>
      </c>
    </row>
    <row r="48" spans="1:14">
      <c r="A48" s="557">
        <v>31</v>
      </c>
      <c r="B48" s="899"/>
      <c r="C48" s="559"/>
      <c r="D48" s="560"/>
      <c r="E48" s="560"/>
      <c r="F48" s="534"/>
      <c r="G48" s="301"/>
      <c r="H48" s="896"/>
      <c r="I48" s="560"/>
      <c r="J48" s="560"/>
      <c r="K48" s="896"/>
      <c r="L48" s="560"/>
      <c r="M48" s="560"/>
      <c r="N48" s="1004">
        <v>31</v>
      </c>
    </row>
    <row r="49" spans="1:14">
      <c r="A49" s="557">
        <v>32</v>
      </c>
      <c r="B49" s="943"/>
      <c r="C49" s="896"/>
      <c r="D49" s="1001"/>
      <c r="E49" s="1001"/>
      <c r="F49" s="534"/>
      <c r="G49" s="301"/>
      <c r="H49" s="896"/>
      <c r="I49" s="1001"/>
      <c r="J49" s="1001"/>
      <c r="K49" s="896"/>
      <c r="L49" s="1001"/>
      <c r="M49" s="1001"/>
      <c r="N49" s="1004">
        <v>32</v>
      </c>
    </row>
    <row r="50" spans="1:14">
      <c r="A50" s="557">
        <v>33</v>
      </c>
      <c r="B50" s="899"/>
      <c r="C50" s="896"/>
      <c r="D50" s="1001"/>
      <c r="E50" s="1001"/>
      <c r="F50" s="534"/>
      <c r="G50" s="301"/>
      <c r="H50" s="896"/>
      <c r="I50" s="1001"/>
      <c r="J50" s="1001"/>
      <c r="K50" s="896"/>
      <c r="L50" s="1001"/>
      <c r="M50" s="1001"/>
      <c r="N50" s="1004">
        <v>33</v>
      </c>
    </row>
    <row r="51" spans="1:14">
      <c r="A51" s="557">
        <v>34</v>
      </c>
      <c r="B51" s="899"/>
      <c r="C51" s="896"/>
      <c r="D51" s="1001"/>
      <c r="E51" s="1001"/>
      <c r="F51" s="534"/>
      <c r="G51" s="301"/>
      <c r="H51" s="896"/>
      <c r="I51" s="1001"/>
      <c r="J51" s="1001"/>
      <c r="K51" s="896"/>
      <c r="L51" s="1001"/>
      <c r="M51" s="1001"/>
      <c r="N51" s="1004">
        <v>34</v>
      </c>
    </row>
    <row r="52" spans="1:14">
      <c r="A52" s="557">
        <v>35</v>
      </c>
      <c r="B52" s="899"/>
      <c r="C52" s="896"/>
      <c r="D52" s="1001"/>
      <c r="E52" s="1001"/>
      <c r="F52" s="534"/>
      <c r="G52" s="301"/>
      <c r="H52" s="896"/>
      <c r="I52" s="1001"/>
      <c r="J52" s="1001"/>
      <c r="K52" s="896"/>
      <c r="L52" s="1001"/>
      <c r="M52" s="1001"/>
      <c r="N52" s="1004">
        <v>35</v>
      </c>
    </row>
    <row r="53" spans="1:14">
      <c r="A53" s="557">
        <v>36</v>
      </c>
      <c r="B53" s="899"/>
      <c r="C53" s="896"/>
      <c r="D53" s="1001"/>
      <c r="E53" s="1001"/>
      <c r="F53" s="534"/>
      <c r="G53" s="301"/>
      <c r="H53" s="896"/>
      <c r="I53" s="1001"/>
      <c r="J53" s="1001"/>
      <c r="K53" s="896"/>
      <c r="L53" s="1001"/>
      <c r="M53" s="1001"/>
      <c r="N53" s="1004">
        <v>36</v>
      </c>
    </row>
    <row r="54" spans="1:14">
      <c r="A54" s="557">
        <v>37</v>
      </c>
      <c r="B54" s="899"/>
      <c r="C54" s="896"/>
      <c r="D54" s="1001"/>
      <c r="E54" s="1001"/>
      <c r="F54" s="534"/>
      <c r="G54" s="301"/>
      <c r="H54" s="896"/>
      <c r="I54" s="1001"/>
      <c r="J54" s="1001"/>
      <c r="K54" s="896"/>
      <c r="L54" s="1001"/>
      <c r="M54" s="1001"/>
      <c r="N54" s="1004">
        <v>37</v>
      </c>
    </row>
    <row r="55" spans="1:14">
      <c r="A55" s="557">
        <v>38</v>
      </c>
      <c r="B55" s="899"/>
      <c r="C55" s="896"/>
      <c r="D55" s="1001"/>
      <c r="E55" s="1001"/>
      <c r="F55" s="534"/>
      <c r="G55" s="301"/>
      <c r="H55" s="896"/>
      <c r="I55" s="1001"/>
      <c r="J55" s="1001"/>
      <c r="K55" s="896"/>
      <c r="L55" s="1001"/>
      <c r="M55" s="1001"/>
      <c r="N55" s="1004">
        <v>38</v>
      </c>
    </row>
    <row r="56" spans="1:14">
      <c r="A56" s="557">
        <v>39</v>
      </c>
      <c r="B56" s="899"/>
      <c r="C56" s="896"/>
      <c r="D56" s="1001"/>
      <c r="E56" s="1001"/>
      <c r="F56" s="534"/>
      <c r="G56" s="301"/>
      <c r="H56" s="896"/>
      <c r="I56" s="1001"/>
      <c r="J56" s="1001"/>
      <c r="K56" s="896"/>
      <c r="L56" s="1001"/>
      <c r="M56" s="1001"/>
      <c r="N56" s="1004">
        <v>39</v>
      </c>
    </row>
    <row r="57" spans="1:14">
      <c r="A57" s="557">
        <v>40</v>
      </c>
      <c r="B57" s="899"/>
      <c r="C57" s="896"/>
      <c r="D57" s="1001"/>
      <c r="E57" s="1001"/>
      <c r="F57" s="534"/>
      <c r="G57" s="301"/>
      <c r="H57" s="896"/>
      <c r="I57" s="1001"/>
      <c r="J57" s="1001"/>
      <c r="K57" s="896"/>
      <c r="L57" s="1001"/>
      <c r="M57" s="1001"/>
      <c r="N57" s="1004">
        <v>40</v>
      </c>
    </row>
    <row r="58" spans="1:14">
      <c r="A58" s="557">
        <v>41</v>
      </c>
      <c r="B58" s="899"/>
      <c r="C58" s="896"/>
      <c r="D58" s="1001"/>
      <c r="E58" s="1001"/>
      <c r="F58" s="534"/>
      <c r="G58" s="301"/>
      <c r="H58" s="896"/>
      <c r="I58" s="1001"/>
      <c r="J58" s="1001"/>
      <c r="K58" s="896"/>
      <c r="L58" s="1001"/>
      <c r="M58" s="1001"/>
      <c r="N58" s="1004">
        <v>41</v>
      </c>
    </row>
    <row r="59" spans="1:14">
      <c r="A59" s="557">
        <v>42</v>
      </c>
      <c r="B59" s="899"/>
      <c r="C59" s="896"/>
      <c r="D59" s="1001"/>
      <c r="E59" s="1001"/>
      <c r="F59" s="534"/>
      <c r="G59" s="301"/>
      <c r="H59" s="896"/>
      <c r="I59" s="1001"/>
      <c r="J59" s="1001"/>
      <c r="K59" s="896"/>
      <c r="L59" s="1001"/>
      <c r="M59" s="1001"/>
      <c r="N59" s="1004">
        <v>42</v>
      </c>
    </row>
    <row r="60" spans="1:14">
      <c r="A60" s="557">
        <v>43</v>
      </c>
      <c r="B60" s="899"/>
      <c r="C60" s="896"/>
      <c r="D60" s="1001"/>
      <c r="E60" s="1001"/>
      <c r="F60" s="534"/>
      <c r="G60" s="301"/>
      <c r="H60" s="896"/>
      <c r="I60" s="1001"/>
      <c r="J60" s="1001"/>
      <c r="K60" s="896"/>
      <c r="L60" s="1001"/>
      <c r="M60" s="1001"/>
      <c r="N60" s="1004">
        <v>43</v>
      </c>
    </row>
    <row r="61" spans="1:14">
      <c r="A61" s="557">
        <v>44</v>
      </c>
      <c r="B61" s="899"/>
      <c r="C61" s="896"/>
      <c r="D61" s="1001"/>
      <c r="E61" s="1001"/>
      <c r="F61" s="534"/>
      <c r="G61" s="301"/>
      <c r="H61" s="896"/>
      <c r="I61" s="1001"/>
      <c r="J61" s="1001"/>
      <c r="K61" s="896"/>
      <c r="L61" s="1001"/>
      <c r="M61" s="1001"/>
      <c r="N61" s="1004">
        <v>44</v>
      </c>
    </row>
    <row r="62" spans="1:14">
      <c r="A62" s="928">
        <v>45</v>
      </c>
      <c r="B62" s="899"/>
      <c r="C62" s="561"/>
      <c r="D62" s="562"/>
      <c r="E62" s="562"/>
      <c r="F62" s="563"/>
      <c r="G62" s="961"/>
      <c r="H62" s="896"/>
      <c r="I62" s="562"/>
      <c r="J62" s="562"/>
      <c r="K62" s="896"/>
      <c r="L62" s="562"/>
      <c r="M62" s="562"/>
      <c r="N62" s="1004">
        <v>45</v>
      </c>
    </row>
    <row r="63" spans="1:14" ht="15.75" thickBot="1">
      <c r="A63" s="564">
        <v>46</v>
      </c>
      <c r="B63" s="565" t="s">
        <v>172</v>
      </c>
      <c r="C63" s="566">
        <f>SUM(C18:C62)</f>
        <v>8949437</v>
      </c>
      <c r="D63" s="566">
        <f>SUM(D18:D62)</f>
        <v>545587</v>
      </c>
      <c r="E63" s="566">
        <f>SUM(E18:E62)</f>
        <v>9495024</v>
      </c>
      <c r="F63" s="567">
        <f>SUM(F18:F62)</f>
        <v>3963531</v>
      </c>
      <c r="G63" s="568"/>
      <c r="H63" s="569"/>
      <c r="I63" s="566">
        <f>SUM(I18:I62)</f>
        <v>5527859</v>
      </c>
      <c r="J63" s="566">
        <f>SUM(J18:J62)</f>
        <v>2296361</v>
      </c>
      <c r="K63" s="569"/>
      <c r="L63" s="566">
        <f>SUM(L18:L62)</f>
        <v>3963531</v>
      </c>
      <c r="M63" s="566">
        <f>SUM(M18:M62)</f>
        <v>0</v>
      </c>
      <c r="N63" s="1005">
        <v>46</v>
      </c>
    </row>
    <row r="64" spans="1:14" ht="15.75">
      <c r="A64" s="115" t="s">
        <v>2103</v>
      </c>
      <c r="B64" s="899"/>
      <c r="C64" s="115"/>
      <c r="D64" s="899"/>
      <c r="E64" s="899"/>
      <c r="F64" s="899"/>
      <c r="G64" s="115" t="str">
        <f>A64</f>
        <v>FERC FORM NO. 1 (ED. 12-96) NYPSC Modified-96</v>
      </c>
      <c r="H64" s="899"/>
      <c r="I64" s="115"/>
      <c r="J64" s="115"/>
    </row>
    <row r="65" spans="1:14">
      <c r="A65" s="900" t="s">
        <v>2104</v>
      </c>
      <c r="B65" s="900"/>
      <c r="C65" s="900"/>
      <c r="D65" s="900"/>
      <c r="E65" s="900"/>
      <c r="F65" s="900"/>
      <c r="G65" s="900" t="s">
        <v>2105</v>
      </c>
      <c r="H65" s="900"/>
      <c r="I65" s="900"/>
      <c r="J65" s="900"/>
      <c r="K65" s="900"/>
      <c r="L65" s="900"/>
      <c r="M65" s="900"/>
      <c r="N65" s="900"/>
    </row>
  </sheetData>
  <printOptions horizontalCentered="1" verticalCentered="1"/>
  <pageMargins left="0.25" right="0.25" top="0.25" bottom="0.25" header="0" footer="0"/>
  <pageSetup scale="78" fitToWidth="2" orientation="portrait" r:id="rId1"/>
  <headerFooter alignWithMargins="0"/>
  <colBreaks count="1" manualBreakCount="1">
    <brk id="6"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94"/>
  <sheetViews>
    <sheetView defaultGridColor="0" view="pageBreakPreview" topLeftCell="A46" colorId="22" zoomScale="80" zoomScaleNormal="80" zoomScaleSheetLayoutView="80" workbookViewId="0"/>
  </sheetViews>
  <sheetFormatPr defaultColWidth="9.6640625" defaultRowHeight="15"/>
  <cols>
    <col min="1" max="1" width="4.6640625" style="1586" customWidth="1"/>
    <col min="2" max="2" width="40.5546875" style="1586" bestFit="1" customWidth="1"/>
    <col min="3" max="4" width="24.6640625" style="1586" customWidth="1"/>
    <col min="5" max="5" width="27.21875" style="1586" customWidth="1"/>
    <col min="6" max="6" width="1.6640625" style="1586" customWidth="1"/>
    <col min="7" max="7" width="27.77734375" style="1586" customWidth="1"/>
    <col min="8" max="8" width="26.44140625" style="1586" customWidth="1"/>
    <col min="9" max="9" width="9.6640625" style="1586"/>
    <col min="10" max="10" width="25.6640625" style="1586" customWidth="1"/>
    <col min="11" max="11" width="15.6640625" style="1586" customWidth="1"/>
    <col min="12" max="12" width="4.6640625" style="1586" customWidth="1"/>
    <col min="13" max="16384" width="9.6640625" style="1586"/>
  </cols>
  <sheetData>
    <row r="1" spans="1:12">
      <c r="A1" s="2288" t="s">
        <v>1804</v>
      </c>
      <c r="B1" s="2289"/>
      <c r="C1" s="2383" t="s">
        <v>1347</v>
      </c>
      <c r="D1" s="2384" t="s">
        <v>1806</v>
      </c>
      <c r="E1" s="2385" t="s">
        <v>1807</v>
      </c>
      <c r="F1" s="2288" t="s">
        <v>1804</v>
      </c>
      <c r="G1" s="2289"/>
      <c r="H1" s="2383" t="s">
        <v>1347</v>
      </c>
      <c r="I1" s="2386"/>
      <c r="J1" s="2384" t="s">
        <v>1806</v>
      </c>
      <c r="K1" s="2387" t="s">
        <v>1807</v>
      </c>
      <c r="L1" s="2388"/>
    </row>
    <row r="2" spans="1:12">
      <c r="A2" s="1542" t="str">
        <f>'Data Sheet'!$C$25</f>
        <v>Orange &amp; Rockland Utilities, Inc</v>
      </c>
      <c r="B2" s="2250"/>
      <c r="C2" s="2266" t="s">
        <v>1139</v>
      </c>
      <c r="D2" s="2389" t="s">
        <v>1809</v>
      </c>
      <c r="E2" s="2390"/>
      <c r="F2" s="1542" t="str">
        <f>'Data Sheet'!$C$25</f>
        <v>Orange &amp; Rockland Utilities, Inc</v>
      </c>
      <c r="G2" s="2250"/>
      <c r="H2" s="2266" t="s">
        <v>1139</v>
      </c>
      <c r="I2" s="2250"/>
      <c r="J2" s="2389" t="s">
        <v>1809</v>
      </c>
      <c r="K2" s="2266"/>
      <c r="L2" s="2375"/>
    </row>
    <row r="3" spans="1:12" ht="15" customHeight="1" thickBot="1">
      <c r="A3" s="2376"/>
      <c r="B3" s="2377"/>
      <c r="C3" s="2376" t="s">
        <v>1140</v>
      </c>
      <c r="D3" s="2391" t="str">
        <f>'Data Sheet'!$C$40</f>
        <v>April 30, 2017</v>
      </c>
      <c r="E3" s="2392" t="str">
        <f>'Data Sheet'!$C$38</f>
        <v>December 31, 2016</v>
      </c>
      <c r="F3" s="2376"/>
      <c r="G3" s="2377"/>
      <c r="H3" s="2376" t="s">
        <v>1140</v>
      </c>
      <c r="I3" s="2377"/>
      <c r="J3" s="2391" t="str">
        <f>'Data Sheet'!$C$40</f>
        <v>April 30, 2017</v>
      </c>
      <c r="K3" s="2393" t="str">
        <f>'Data Sheet'!$C$38</f>
        <v>December 31, 2016</v>
      </c>
      <c r="L3" s="2346"/>
    </row>
    <row r="4" spans="1:12" ht="15" customHeight="1" thickBot="1">
      <c r="A4" s="2394" t="s">
        <v>2106</v>
      </c>
      <c r="B4" s="2395"/>
      <c r="C4" s="2396"/>
      <c r="D4" s="2396"/>
      <c r="E4" s="2397"/>
      <c r="F4" s="2394" t="s">
        <v>2107</v>
      </c>
      <c r="G4" s="2395"/>
      <c r="H4" s="2395"/>
      <c r="I4" s="2396"/>
      <c r="J4" s="2396"/>
      <c r="K4" s="2398"/>
      <c r="L4" s="2399"/>
    </row>
    <row r="5" spans="1:12" ht="15.75">
      <c r="A5" s="1582"/>
      <c r="B5" s="1583"/>
      <c r="C5" s="2251"/>
      <c r="D5" s="2251"/>
      <c r="E5" s="2346"/>
      <c r="F5" s="1582"/>
      <c r="G5" s="1583"/>
      <c r="H5" s="1583"/>
      <c r="I5" s="2251"/>
      <c r="J5" s="2251"/>
      <c r="K5" s="2251"/>
      <c r="L5" s="2375"/>
    </row>
    <row r="6" spans="1:12">
      <c r="A6" s="2266" t="s">
        <v>2108</v>
      </c>
      <c r="B6" s="2250"/>
      <c r="C6" s="2250"/>
      <c r="D6" s="2250" t="s">
        <v>2109</v>
      </c>
      <c r="E6" s="2375"/>
      <c r="F6" s="2266" t="s">
        <v>3816</v>
      </c>
      <c r="G6" s="2250"/>
      <c r="H6" s="2250"/>
      <c r="I6" s="2250" t="s">
        <v>2111</v>
      </c>
      <c r="J6" s="2250"/>
      <c r="K6" s="2250"/>
      <c r="L6" s="2375"/>
    </row>
    <row r="7" spans="1:12">
      <c r="A7" s="2266" t="s">
        <v>2112</v>
      </c>
      <c r="B7" s="2250"/>
      <c r="C7" s="2250"/>
      <c r="D7" s="2250" t="s">
        <v>2113</v>
      </c>
      <c r="E7" s="2375"/>
      <c r="F7" s="2266" t="s">
        <v>3818</v>
      </c>
      <c r="G7" s="2250"/>
      <c r="H7" s="2250"/>
      <c r="I7" s="2250" t="s">
        <v>2115</v>
      </c>
      <c r="J7" s="2250"/>
      <c r="K7" s="2250"/>
      <c r="L7" s="2375"/>
    </row>
    <row r="8" spans="1:12">
      <c r="A8" s="2266" t="s">
        <v>2116</v>
      </c>
      <c r="B8" s="2250"/>
      <c r="C8" s="2250"/>
      <c r="D8" s="2250" t="s">
        <v>2117</v>
      </c>
      <c r="E8" s="2375"/>
      <c r="F8" s="2266" t="s">
        <v>2110</v>
      </c>
      <c r="G8" s="2250"/>
      <c r="H8" s="2250"/>
      <c r="I8" s="2250" t="s">
        <v>2119</v>
      </c>
      <c r="J8" s="2250"/>
      <c r="K8" s="2250"/>
      <c r="L8" s="2375"/>
    </row>
    <row r="9" spans="1:12">
      <c r="A9" s="2266" t="s">
        <v>2120</v>
      </c>
      <c r="B9" s="2250"/>
      <c r="C9" s="2250"/>
      <c r="D9" s="2250" t="s">
        <v>2121</v>
      </c>
      <c r="E9" s="2375"/>
      <c r="F9" s="2266" t="s">
        <v>2114</v>
      </c>
      <c r="G9" s="2250"/>
      <c r="H9" s="2250"/>
      <c r="I9" s="2250" t="s">
        <v>2123</v>
      </c>
      <c r="J9" s="2250"/>
      <c r="K9" s="2250"/>
      <c r="L9" s="2375"/>
    </row>
    <row r="10" spans="1:12">
      <c r="A10" s="2266" t="s">
        <v>29</v>
      </c>
      <c r="B10" s="2250"/>
      <c r="C10" s="2250"/>
      <c r="D10" s="2250" t="s">
        <v>30</v>
      </c>
      <c r="E10" s="2375"/>
      <c r="F10" s="2266" t="s">
        <v>2118</v>
      </c>
      <c r="G10" s="2250"/>
      <c r="H10" s="2250"/>
      <c r="I10" s="2250" t="s">
        <v>32</v>
      </c>
      <c r="J10" s="2250"/>
      <c r="K10" s="2250"/>
      <c r="L10" s="2375"/>
    </row>
    <row r="11" spans="1:12">
      <c r="A11" s="2266" t="s">
        <v>33</v>
      </c>
      <c r="B11" s="2250"/>
      <c r="C11" s="2250"/>
      <c r="D11" s="2250" t="s">
        <v>34</v>
      </c>
      <c r="E11" s="2375"/>
      <c r="F11" s="2266" t="s">
        <v>2122</v>
      </c>
      <c r="G11" s="2250"/>
      <c r="H11" s="2250"/>
      <c r="I11" s="2250" t="s">
        <v>36</v>
      </c>
      <c r="J11" s="2250"/>
      <c r="K11" s="2250"/>
      <c r="L11" s="2375"/>
    </row>
    <row r="12" spans="1:12">
      <c r="A12" s="2266" t="s">
        <v>37</v>
      </c>
      <c r="B12" s="2250"/>
      <c r="C12" s="2250"/>
      <c r="D12" s="2250" t="s">
        <v>38</v>
      </c>
      <c r="E12" s="2375"/>
      <c r="F12" s="2266" t="s">
        <v>31</v>
      </c>
      <c r="G12" s="2250"/>
      <c r="H12" s="2250"/>
      <c r="I12" s="2250" t="s">
        <v>40</v>
      </c>
      <c r="J12" s="2250"/>
      <c r="K12" s="2250"/>
      <c r="L12" s="2375"/>
    </row>
    <row r="13" spans="1:12">
      <c r="A13" s="2266" t="s">
        <v>3852</v>
      </c>
      <c r="B13" s="2250"/>
      <c r="C13" s="2250"/>
      <c r="D13" s="2250" t="s">
        <v>3853</v>
      </c>
      <c r="E13" s="2375"/>
      <c r="F13" s="2266" t="s">
        <v>35</v>
      </c>
      <c r="G13" s="2250"/>
      <c r="H13" s="2250"/>
      <c r="I13" s="2250" t="s">
        <v>3855</v>
      </c>
      <c r="J13" s="2250"/>
      <c r="K13" s="2250"/>
      <c r="L13" s="2375"/>
    </row>
    <row r="14" spans="1:12">
      <c r="A14" s="2266" t="s">
        <v>3856</v>
      </c>
      <c r="B14" s="2250"/>
      <c r="C14" s="2250"/>
      <c r="D14" s="2250" t="s">
        <v>3857</v>
      </c>
      <c r="E14" s="2375"/>
      <c r="F14" s="2733" t="s">
        <v>39</v>
      </c>
      <c r="G14" s="2699"/>
      <c r="H14" s="2699"/>
      <c r="I14" s="2250" t="s">
        <v>3795</v>
      </c>
      <c r="J14" s="2250"/>
      <c r="K14" s="2250"/>
      <c r="L14" s="2375"/>
    </row>
    <row r="15" spans="1:12">
      <c r="A15" s="2266" t="s">
        <v>3796</v>
      </c>
      <c r="B15" s="2250"/>
      <c r="C15" s="2250"/>
      <c r="D15" s="2250" t="s">
        <v>3797</v>
      </c>
      <c r="E15" s="2375"/>
      <c r="F15" s="2733" t="s">
        <v>3854</v>
      </c>
      <c r="G15" s="2699"/>
      <c r="H15" s="2699"/>
      <c r="I15" s="2250" t="s">
        <v>3799</v>
      </c>
      <c r="J15" s="2250"/>
      <c r="K15" s="2250"/>
      <c r="L15" s="2375"/>
    </row>
    <row r="16" spans="1:12">
      <c r="A16" s="2266" t="s">
        <v>3800</v>
      </c>
      <c r="B16" s="2250"/>
      <c r="C16" s="2250"/>
      <c r="D16" s="2486" t="s">
        <v>4098</v>
      </c>
      <c r="E16" s="2511"/>
      <c r="F16" s="2485" t="s">
        <v>4635</v>
      </c>
      <c r="G16" s="2699"/>
      <c r="H16" s="2699"/>
      <c r="I16" s="2250" t="s">
        <v>3802</v>
      </c>
      <c r="J16" s="2250"/>
      <c r="K16" s="2250"/>
      <c r="L16" s="2375"/>
    </row>
    <row r="17" spans="1:12">
      <c r="A17" s="2266" t="s">
        <v>3803</v>
      </c>
      <c r="B17" s="2250"/>
      <c r="C17" s="2250"/>
      <c r="D17" s="1564" t="s">
        <v>4099</v>
      </c>
      <c r="E17" s="2375"/>
      <c r="F17" s="2733" t="s">
        <v>3798</v>
      </c>
      <c r="G17" s="2699"/>
      <c r="H17" s="2699"/>
      <c r="I17" s="2250" t="s">
        <v>3805</v>
      </c>
      <c r="J17" s="2250"/>
      <c r="K17" s="2250"/>
      <c r="L17" s="2375"/>
    </row>
    <row r="18" spans="1:12">
      <c r="A18" s="2266" t="s">
        <v>3806</v>
      </c>
      <c r="B18" s="2250"/>
      <c r="C18" s="2250"/>
      <c r="D18" s="2486" t="s">
        <v>4100</v>
      </c>
      <c r="E18" s="2732"/>
      <c r="F18" s="2733" t="s">
        <v>3801</v>
      </c>
      <c r="G18" s="2699"/>
      <c r="H18" s="2699"/>
      <c r="I18" s="2250" t="s">
        <v>3808</v>
      </c>
      <c r="J18" s="2250"/>
      <c r="K18" s="2250"/>
      <c r="L18" s="2375"/>
    </row>
    <row r="19" spans="1:12">
      <c r="A19" s="2266" t="s">
        <v>3809</v>
      </c>
      <c r="B19" s="2250"/>
      <c r="C19" s="2250"/>
      <c r="D19" s="2486" t="s">
        <v>4634</v>
      </c>
      <c r="E19" s="2732"/>
      <c r="F19" s="2733" t="s">
        <v>3804</v>
      </c>
      <c r="G19" s="2699"/>
      <c r="H19" s="2699"/>
      <c r="I19" s="2250" t="s">
        <v>3811</v>
      </c>
      <c r="J19" s="2250"/>
      <c r="K19" s="2250"/>
      <c r="L19" s="2375"/>
    </row>
    <row r="20" spans="1:12">
      <c r="A20" s="2266" t="s">
        <v>3812</v>
      </c>
      <c r="B20" s="2250"/>
      <c r="C20" s="2250"/>
      <c r="D20" s="1564" t="s">
        <v>4101</v>
      </c>
      <c r="E20" s="2375"/>
      <c r="F20" s="2733" t="s">
        <v>3807</v>
      </c>
      <c r="G20" s="2699"/>
      <c r="H20" s="2699"/>
      <c r="I20" s="2250"/>
      <c r="J20" s="2250"/>
      <c r="K20" s="2250"/>
      <c r="L20" s="2375"/>
    </row>
    <row r="21" spans="1:12">
      <c r="A21" s="2266" t="s">
        <v>3815</v>
      </c>
      <c r="B21" s="2250"/>
      <c r="C21" s="2250"/>
      <c r="D21" s="2250" t="s">
        <v>3813</v>
      </c>
      <c r="E21" s="2375"/>
      <c r="F21" s="2733" t="s">
        <v>3810</v>
      </c>
      <c r="G21" s="2699"/>
      <c r="H21" s="2699"/>
      <c r="I21" s="2250"/>
      <c r="J21" s="2250"/>
      <c r="K21" s="2250"/>
      <c r="L21" s="2375"/>
    </row>
    <row r="22" spans="1:12">
      <c r="A22" s="2266" t="s">
        <v>3817</v>
      </c>
      <c r="B22" s="2250"/>
      <c r="C22" s="2250"/>
      <c r="D22" s="2250" t="s">
        <v>3818</v>
      </c>
      <c r="E22" s="2375"/>
      <c r="F22" s="2733" t="s">
        <v>3814</v>
      </c>
      <c r="G22" s="2699"/>
      <c r="H22" s="2699"/>
      <c r="I22" s="2250"/>
      <c r="J22" s="2250"/>
      <c r="K22" s="2250"/>
      <c r="L22" s="2375"/>
    </row>
    <row r="23" spans="1:12" ht="15.75" thickBot="1">
      <c r="A23" s="2266"/>
      <c r="B23" s="2250"/>
      <c r="C23" s="2250"/>
      <c r="D23" s="2250"/>
      <c r="E23" s="2375"/>
      <c r="F23" s="2733"/>
      <c r="G23" s="2699"/>
      <c r="H23" s="2699"/>
      <c r="I23" s="2250"/>
      <c r="J23" s="2250"/>
      <c r="K23" s="2250"/>
      <c r="L23" s="2375"/>
    </row>
    <row r="24" spans="1:12" ht="15.75" thickBot="1">
      <c r="A24" s="2385"/>
      <c r="B24" s="2400"/>
      <c r="C24" s="2401"/>
      <c r="D24" s="2401"/>
      <c r="E24" s="2388"/>
      <c r="F24" s="2387" t="s">
        <v>3819</v>
      </c>
      <c r="G24" s="2388"/>
      <c r="H24" s="2402" t="s">
        <v>3820</v>
      </c>
      <c r="I24" s="2403" t="s">
        <v>3821</v>
      </c>
      <c r="J24" s="2397"/>
      <c r="K24" s="2388" t="s">
        <v>3822</v>
      </c>
      <c r="L24" s="2385"/>
    </row>
    <row r="25" spans="1:12">
      <c r="A25" s="2404" t="s">
        <v>1733</v>
      </c>
      <c r="B25" s="2405" t="s">
        <v>3606</v>
      </c>
      <c r="C25" s="2251" t="s">
        <v>1788</v>
      </c>
      <c r="D25" s="2251"/>
      <c r="E25" s="2346"/>
      <c r="F25" s="2406" t="s">
        <v>177</v>
      </c>
      <c r="G25" s="2346"/>
      <c r="H25" s="2407" t="s">
        <v>177</v>
      </c>
      <c r="I25" s="2346" t="s">
        <v>176</v>
      </c>
      <c r="J25" s="2346" t="s">
        <v>1845</v>
      </c>
      <c r="K25" s="2346" t="s">
        <v>3823</v>
      </c>
      <c r="L25" s="2404" t="s">
        <v>1733</v>
      </c>
    </row>
    <row r="26" spans="1:12" ht="15.75" thickBot="1">
      <c r="A26" s="2408" t="s">
        <v>1736</v>
      </c>
      <c r="B26" s="2409" t="s">
        <v>3026</v>
      </c>
      <c r="C26" s="2396" t="s">
        <v>3027</v>
      </c>
      <c r="D26" s="2396"/>
      <c r="E26" s="2410"/>
      <c r="F26" s="2411" t="s">
        <v>3028</v>
      </c>
      <c r="G26" s="2410"/>
      <c r="H26" s="2409" t="s">
        <v>3029</v>
      </c>
      <c r="I26" s="2408" t="s">
        <v>2353</v>
      </c>
      <c r="J26" s="2408" t="s">
        <v>2354</v>
      </c>
      <c r="K26" s="2408" t="s">
        <v>2355</v>
      </c>
      <c r="L26" s="2408" t="s">
        <v>1736</v>
      </c>
    </row>
    <row r="27" spans="1:12">
      <c r="A27" s="2412">
        <v>1</v>
      </c>
      <c r="B27" s="2375" t="s">
        <v>4869</v>
      </c>
      <c r="C27" s="2250" t="s">
        <v>4870</v>
      </c>
      <c r="D27" s="2250"/>
      <c r="E27" s="2375"/>
      <c r="F27" s="2413"/>
      <c r="G27" s="2414">
        <v>290259</v>
      </c>
      <c r="H27" s="2415"/>
      <c r="I27" s="2375"/>
      <c r="J27" s="2415">
        <f t="shared" ref="J27:J63" si="0">G27+H27</f>
        <v>290259</v>
      </c>
      <c r="K27" s="2415"/>
      <c r="L27" s="2404">
        <v>1</v>
      </c>
    </row>
    <row r="28" spans="1:12">
      <c r="A28" s="2412">
        <v>2</v>
      </c>
      <c r="B28" s="2375"/>
      <c r="C28" s="2250"/>
      <c r="D28" s="2250"/>
      <c r="E28" s="2375"/>
      <c r="F28" s="2413"/>
      <c r="G28" s="2414"/>
      <c r="H28" s="2415"/>
      <c r="I28" s="2375"/>
      <c r="J28" s="2415">
        <f t="shared" si="0"/>
        <v>0</v>
      </c>
      <c r="K28" s="2415"/>
      <c r="L28" s="2404">
        <v>2</v>
      </c>
    </row>
    <row r="29" spans="1:12">
      <c r="A29" s="2412">
        <v>3</v>
      </c>
      <c r="B29" s="2375"/>
      <c r="C29" s="2250" t="s">
        <v>4871</v>
      </c>
      <c r="D29" s="2250"/>
      <c r="E29" s="2375"/>
      <c r="F29" s="2413"/>
      <c r="G29" s="2414"/>
      <c r="H29" s="2415"/>
      <c r="I29" s="2375"/>
      <c r="J29" s="2415">
        <f t="shared" si="0"/>
        <v>0</v>
      </c>
      <c r="K29" s="2415">
        <v>586</v>
      </c>
      <c r="L29" s="2404">
        <v>3</v>
      </c>
    </row>
    <row r="30" spans="1:12">
      <c r="A30" s="2412">
        <v>4</v>
      </c>
      <c r="B30" s="2375"/>
      <c r="C30" s="2250"/>
      <c r="D30" s="2250"/>
      <c r="E30" s="2375"/>
      <c r="F30" s="2413"/>
      <c r="G30" s="2414"/>
      <c r="H30" s="2415"/>
      <c r="I30" s="2375"/>
      <c r="J30" s="2415">
        <f t="shared" si="0"/>
        <v>0</v>
      </c>
      <c r="K30" s="2415"/>
      <c r="L30" s="2404">
        <v>4</v>
      </c>
    </row>
    <row r="31" spans="1:12">
      <c r="A31" s="2412">
        <v>5</v>
      </c>
      <c r="B31" s="2375" t="s">
        <v>4872</v>
      </c>
      <c r="C31" s="2250" t="s">
        <v>4873</v>
      </c>
      <c r="D31" s="2250"/>
      <c r="E31" s="2375"/>
      <c r="F31" s="2413"/>
      <c r="G31" s="2414"/>
      <c r="H31" s="2415">
        <v>300737</v>
      </c>
      <c r="I31" s="2375"/>
      <c r="J31" s="2415">
        <f t="shared" si="0"/>
        <v>300737</v>
      </c>
      <c r="K31" s="2415"/>
      <c r="L31" s="2404">
        <v>5</v>
      </c>
    </row>
    <row r="32" spans="1:12">
      <c r="A32" s="2412">
        <v>6</v>
      </c>
      <c r="B32" s="2375"/>
      <c r="C32" s="2250" t="s">
        <v>4874</v>
      </c>
      <c r="D32" s="2250"/>
      <c r="E32" s="2375"/>
      <c r="F32" s="2413"/>
      <c r="G32" s="2414"/>
      <c r="H32" s="2415"/>
      <c r="I32" s="2375"/>
      <c r="J32" s="2415">
        <f t="shared" si="0"/>
        <v>0</v>
      </c>
      <c r="K32" s="2415"/>
      <c r="L32" s="2404">
        <v>6</v>
      </c>
    </row>
    <row r="33" spans="1:12">
      <c r="A33" s="2412">
        <v>7</v>
      </c>
      <c r="B33" s="2375"/>
      <c r="C33" s="2250"/>
      <c r="D33" s="2250"/>
      <c r="E33" s="2375"/>
      <c r="F33" s="2413"/>
      <c r="G33" s="2414"/>
      <c r="H33" s="2415"/>
      <c r="I33" s="2375"/>
      <c r="J33" s="2415">
        <f t="shared" si="0"/>
        <v>0</v>
      </c>
      <c r="K33" s="2415"/>
      <c r="L33" s="2404">
        <v>7</v>
      </c>
    </row>
    <row r="34" spans="1:12">
      <c r="A34" s="2412">
        <v>8</v>
      </c>
      <c r="B34" s="2375" t="s">
        <v>4875</v>
      </c>
      <c r="C34" s="2250" t="s">
        <v>4870</v>
      </c>
      <c r="D34" s="2250"/>
      <c r="E34" s="2375"/>
      <c r="F34" s="2413"/>
      <c r="G34" s="2414">
        <v>12629</v>
      </c>
      <c r="H34" s="2415"/>
      <c r="I34" s="2375"/>
      <c r="J34" s="2415">
        <f t="shared" si="0"/>
        <v>12629</v>
      </c>
      <c r="K34" s="2415"/>
      <c r="L34" s="2404">
        <v>8</v>
      </c>
    </row>
    <row r="35" spans="1:12">
      <c r="A35" s="2412">
        <v>9</v>
      </c>
      <c r="B35" s="2375"/>
      <c r="C35" s="2250"/>
      <c r="D35" s="2250"/>
      <c r="E35" s="2375"/>
      <c r="F35" s="2413"/>
      <c r="G35" s="2414"/>
      <c r="H35" s="2415"/>
      <c r="I35" s="2375"/>
      <c r="J35" s="2415">
        <f t="shared" si="0"/>
        <v>0</v>
      </c>
      <c r="K35" s="2415"/>
      <c r="L35" s="2404">
        <v>9</v>
      </c>
    </row>
    <row r="36" spans="1:12">
      <c r="A36" s="2412">
        <v>10</v>
      </c>
      <c r="B36" s="2375"/>
      <c r="C36" s="2250" t="s">
        <v>4871</v>
      </c>
      <c r="D36" s="2250"/>
      <c r="E36" s="2375"/>
      <c r="F36" s="2413"/>
      <c r="G36" s="2414"/>
      <c r="H36" s="2415"/>
      <c r="I36" s="2375"/>
      <c r="J36" s="2415">
        <f t="shared" si="0"/>
        <v>0</v>
      </c>
      <c r="K36" s="2415">
        <v>-19878</v>
      </c>
      <c r="L36" s="2404">
        <v>10</v>
      </c>
    </row>
    <row r="37" spans="1:12">
      <c r="A37" s="2412">
        <v>11</v>
      </c>
      <c r="B37" s="2375"/>
      <c r="C37" s="2250"/>
      <c r="D37" s="2250"/>
      <c r="E37" s="2375"/>
      <c r="F37" s="2413"/>
      <c r="G37" s="2414"/>
      <c r="H37" s="2415"/>
      <c r="I37" s="2375"/>
      <c r="J37" s="2415">
        <f t="shared" si="0"/>
        <v>0</v>
      </c>
      <c r="K37" s="2415"/>
      <c r="L37" s="2404">
        <v>11</v>
      </c>
    </row>
    <row r="38" spans="1:12">
      <c r="A38" s="2390">
        <v>12</v>
      </c>
      <c r="B38" s="2375"/>
      <c r="C38" s="2250"/>
      <c r="D38" s="2250"/>
      <c r="E38" s="2375"/>
      <c r="F38" s="2266"/>
      <c r="G38" s="2415"/>
      <c r="H38" s="2415"/>
      <c r="I38" s="2375"/>
      <c r="J38" s="2415">
        <f t="shared" si="0"/>
        <v>0</v>
      </c>
      <c r="K38" s="2415"/>
      <c r="L38" s="2404">
        <v>12</v>
      </c>
    </row>
    <row r="39" spans="1:12">
      <c r="A39" s="2390">
        <v>13</v>
      </c>
      <c r="B39" s="2375" t="s">
        <v>4876</v>
      </c>
      <c r="C39" s="2250" t="s">
        <v>4873</v>
      </c>
      <c r="D39" s="2250"/>
      <c r="E39" s="2375"/>
      <c r="F39" s="2266"/>
      <c r="G39" s="2415"/>
      <c r="H39" s="2415">
        <v>258525</v>
      </c>
      <c r="I39" s="2375"/>
      <c r="J39" s="2415">
        <f t="shared" si="0"/>
        <v>258525</v>
      </c>
      <c r="K39" s="2415"/>
      <c r="L39" s="2404">
        <v>13</v>
      </c>
    </row>
    <row r="40" spans="1:12">
      <c r="A40" s="2390">
        <v>14</v>
      </c>
      <c r="B40" s="2375"/>
      <c r="C40" s="2250" t="s">
        <v>4874</v>
      </c>
      <c r="D40" s="2250"/>
      <c r="E40" s="2375"/>
      <c r="F40" s="2266"/>
      <c r="G40" s="2415"/>
      <c r="H40" s="2415"/>
      <c r="I40" s="2375"/>
      <c r="J40" s="2415">
        <f t="shared" si="0"/>
        <v>0</v>
      </c>
      <c r="K40" s="2415"/>
      <c r="L40" s="2404">
        <v>14</v>
      </c>
    </row>
    <row r="41" spans="1:12">
      <c r="A41" s="2390">
        <v>15</v>
      </c>
      <c r="B41" s="2375"/>
      <c r="C41" s="2250"/>
      <c r="D41" s="2250"/>
      <c r="E41" s="2375"/>
      <c r="F41" s="2266"/>
      <c r="G41" s="2415"/>
      <c r="H41" s="2415"/>
      <c r="I41" s="2375"/>
      <c r="J41" s="2415">
        <f t="shared" si="0"/>
        <v>0</v>
      </c>
      <c r="K41" s="2415"/>
      <c r="L41" s="2404">
        <v>15</v>
      </c>
    </row>
    <row r="42" spans="1:12">
      <c r="A42" s="2390">
        <v>16</v>
      </c>
      <c r="B42" s="2375"/>
      <c r="C42" s="2250"/>
      <c r="D42" s="2250"/>
      <c r="E42" s="2375"/>
      <c r="F42" s="2266"/>
      <c r="G42" s="2415"/>
      <c r="H42" s="2415"/>
      <c r="I42" s="2375"/>
      <c r="J42" s="2415">
        <f t="shared" si="0"/>
        <v>0</v>
      </c>
      <c r="K42" s="2415"/>
      <c r="L42" s="2404">
        <v>16</v>
      </c>
    </row>
    <row r="43" spans="1:12">
      <c r="A43" s="2390">
        <v>17</v>
      </c>
      <c r="B43" s="2375"/>
      <c r="C43" s="2250"/>
      <c r="D43" s="2250"/>
      <c r="E43" s="2375"/>
      <c r="F43" s="2266"/>
      <c r="G43" s="2415"/>
      <c r="H43" s="2415"/>
      <c r="I43" s="2375"/>
      <c r="J43" s="2415">
        <f t="shared" si="0"/>
        <v>0</v>
      </c>
      <c r="K43" s="2415"/>
      <c r="L43" s="2404">
        <v>17</v>
      </c>
    </row>
    <row r="44" spans="1:12">
      <c r="A44" s="2390">
        <v>18</v>
      </c>
      <c r="B44" s="2375" t="s">
        <v>4877</v>
      </c>
      <c r="C44" s="2250"/>
      <c r="D44" s="2250"/>
      <c r="E44" s="2375"/>
      <c r="F44" s="2266"/>
      <c r="G44" s="2415"/>
      <c r="H44" s="2415"/>
      <c r="I44" s="2375"/>
      <c r="J44" s="2415">
        <f t="shared" si="0"/>
        <v>0</v>
      </c>
      <c r="K44" s="2415"/>
      <c r="L44" s="2404">
        <v>18</v>
      </c>
    </row>
    <row r="45" spans="1:12">
      <c r="A45" s="2390">
        <v>19</v>
      </c>
      <c r="B45" s="2375" t="s">
        <v>3003</v>
      </c>
      <c r="C45" s="2250"/>
      <c r="D45" s="2250"/>
      <c r="E45" s="2375"/>
      <c r="F45" s="2266"/>
      <c r="G45" s="2415"/>
      <c r="H45" s="2415"/>
      <c r="I45" s="2375"/>
      <c r="J45" s="2415">
        <f t="shared" si="0"/>
        <v>0</v>
      </c>
      <c r="K45" s="2415">
        <v>-817068</v>
      </c>
      <c r="L45" s="2404">
        <v>19</v>
      </c>
    </row>
    <row r="46" spans="1:12">
      <c r="A46" s="2390">
        <v>20</v>
      </c>
      <c r="B46" s="2375" t="s">
        <v>3004</v>
      </c>
      <c r="C46" s="2250"/>
      <c r="D46" s="2250"/>
      <c r="E46" s="2375"/>
      <c r="F46" s="2266"/>
      <c r="G46" s="2415"/>
      <c r="H46" s="2415"/>
      <c r="I46" s="2375"/>
      <c r="J46" s="2415">
        <f t="shared" si="0"/>
        <v>0</v>
      </c>
      <c r="K46" s="2415">
        <v>614745</v>
      </c>
      <c r="L46" s="2404">
        <v>20</v>
      </c>
    </row>
    <row r="47" spans="1:12">
      <c r="A47" s="2390">
        <v>21</v>
      </c>
      <c r="B47" s="2375"/>
      <c r="C47" s="2250"/>
      <c r="D47" s="2250"/>
      <c r="E47" s="2375"/>
      <c r="F47" s="2266"/>
      <c r="G47" s="2415"/>
      <c r="H47" s="2415"/>
      <c r="I47" s="2375"/>
      <c r="J47" s="2415">
        <f t="shared" si="0"/>
        <v>0</v>
      </c>
      <c r="K47" s="2415"/>
      <c r="L47" s="2404">
        <v>21</v>
      </c>
    </row>
    <row r="48" spans="1:12">
      <c r="A48" s="2390">
        <v>22</v>
      </c>
      <c r="B48" s="2375" t="s">
        <v>4878</v>
      </c>
      <c r="C48" s="2250"/>
      <c r="D48" s="2250"/>
      <c r="E48" s="2375"/>
      <c r="F48" s="2266"/>
      <c r="G48" s="2415"/>
      <c r="H48" s="2415"/>
      <c r="I48" s="2375"/>
      <c r="J48" s="2415">
        <f t="shared" si="0"/>
        <v>0</v>
      </c>
      <c r="K48" s="2415">
        <v>221615</v>
      </c>
      <c r="L48" s="2404">
        <v>22</v>
      </c>
    </row>
    <row r="49" spans="1:12">
      <c r="A49" s="2390">
        <v>23</v>
      </c>
      <c r="B49" s="2375"/>
      <c r="C49" s="2250"/>
      <c r="D49" s="2250"/>
      <c r="E49" s="2375"/>
      <c r="F49" s="2266"/>
      <c r="G49" s="2415"/>
      <c r="H49" s="2415"/>
      <c r="I49" s="2375"/>
      <c r="J49" s="2415">
        <f t="shared" si="0"/>
        <v>0</v>
      </c>
      <c r="K49" s="2415"/>
      <c r="L49" s="2404">
        <v>23</v>
      </c>
    </row>
    <row r="50" spans="1:12">
      <c r="A50" s="2390">
        <v>24</v>
      </c>
      <c r="B50" s="2375"/>
      <c r="C50" s="2250"/>
      <c r="D50" s="2250"/>
      <c r="E50" s="2375"/>
      <c r="F50" s="2266"/>
      <c r="G50" s="2415"/>
      <c r="H50" s="2415"/>
      <c r="I50" s="2375"/>
      <c r="J50" s="2415">
        <f t="shared" si="0"/>
        <v>0</v>
      </c>
      <c r="K50" s="2415"/>
      <c r="L50" s="2404">
        <v>24</v>
      </c>
    </row>
    <row r="51" spans="1:12">
      <c r="A51" s="2390">
        <v>25</v>
      </c>
      <c r="B51" s="2375"/>
      <c r="C51" s="2250"/>
      <c r="D51" s="2250"/>
      <c r="E51" s="2375"/>
      <c r="F51" s="2266"/>
      <c r="G51" s="2415"/>
      <c r="H51" s="2415"/>
      <c r="I51" s="2375"/>
      <c r="J51" s="2415">
        <f t="shared" si="0"/>
        <v>0</v>
      </c>
      <c r="K51" s="2415"/>
      <c r="L51" s="2404">
        <v>25</v>
      </c>
    </row>
    <row r="52" spans="1:12">
      <c r="A52" s="2390">
        <v>26</v>
      </c>
      <c r="B52" s="2375"/>
      <c r="C52" s="2250"/>
      <c r="D52" s="2250"/>
      <c r="E52" s="2375"/>
      <c r="F52" s="2266"/>
      <c r="G52" s="2415"/>
      <c r="H52" s="2415"/>
      <c r="I52" s="2375"/>
      <c r="J52" s="2415">
        <f t="shared" si="0"/>
        <v>0</v>
      </c>
      <c r="K52" s="2415"/>
      <c r="L52" s="2404">
        <v>26</v>
      </c>
    </row>
    <row r="53" spans="1:12">
      <c r="A53" s="2390">
        <v>27</v>
      </c>
      <c r="B53" s="2375"/>
      <c r="C53" s="2250"/>
      <c r="D53" s="2250"/>
      <c r="E53" s="2375"/>
      <c r="F53" s="2266"/>
      <c r="G53" s="2415"/>
      <c r="H53" s="2415"/>
      <c r="I53" s="2375"/>
      <c r="J53" s="2415">
        <f t="shared" si="0"/>
        <v>0</v>
      </c>
      <c r="K53" s="2415"/>
      <c r="L53" s="2404">
        <v>27</v>
      </c>
    </row>
    <row r="54" spans="1:12">
      <c r="A54" s="2390">
        <v>28</v>
      </c>
      <c r="B54" s="2375"/>
      <c r="C54" s="2250"/>
      <c r="D54" s="2250"/>
      <c r="E54" s="2375"/>
      <c r="F54" s="2266"/>
      <c r="G54" s="2415"/>
      <c r="H54" s="2415"/>
      <c r="I54" s="2375"/>
      <c r="J54" s="2415">
        <f t="shared" si="0"/>
        <v>0</v>
      </c>
      <c r="K54" s="2415"/>
      <c r="L54" s="2404">
        <v>28</v>
      </c>
    </row>
    <row r="55" spans="1:12">
      <c r="A55" s="2390">
        <v>29</v>
      </c>
      <c r="B55" s="2375"/>
      <c r="C55" s="2250"/>
      <c r="D55" s="2250"/>
      <c r="E55" s="2375"/>
      <c r="F55" s="2266"/>
      <c r="G55" s="2415"/>
      <c r="H55" s="2415"/>
      <c r="I55" s="2375"/>
      <c r="J55" s="2415">
        <f t="shared" si="0"/>
        <v>0</v>
      </c>
      <c r="K55" s="2415"/>
      <c r="L55" s="2404">
        <v>29</v>
      </c>
    </row>
    <row r="56" spans="1:12">
      <c r="A56" s="2390">
        <v>30</v>
      </c>
      <c r="B56" s="2375"/>
      <c r="C56" s="2250"/>
      <c r="D56" s="2250"/>
      <c r="E56" s="2375"/>
      <c r="F56" s="2266"/>
      <c r="G56" s="2415"/>
      <c r="H56" s="2415"/>
      <c r="I56" s="2375"/>
      <c r="J56" s="2415">
        <f t="shared" si="0"/>
        <v>0</v>
      </c>
      <c r="K56" s="2415"/>
      <c r="L56" s="2404">
        <v>30</v>
      </c>
    </row>
    <row r="57" spans="1:12">
      <c r="A57" s="2390">
        <v>31</v>
      </c>
      <c r="B57" s="2375"/>
      <c r="C57" s="2250"/>
      <c r="D57" s="2250"/>
      <c r="E57" s="2375"/>
      <c r="F57" s="2266"/>
      <c r="G57" s="2415"/>
      <c r="H57" s="2415"/>
      <c r="I57" s="2375"/>
      <c r="J57" s="2415">
        <f t="shared" si="0"/>
        <v>0</v>
      </c>
      <c r="K57" s="2415"/>
      <c r="L57" s="2404">
        <v>31</v>
      </c>
    </row>
    <row r="58" spans="1:12">
      <c r="A58" s="2390">
        <v>32</v>
      </c>
      <c r="B58" s="2375"/>
      <c r="C58" s="2250"/>
      <c r="D58" s="2250"/>
      <c r="E58" s="2375"/>
      <c r="F58" s="2266"/>
      <c r="G58" s="2415"/>
      <c r="H58" s="2415"/>
      <c r="I58" s="2375"/>
      <c r="J58" s="2415">
        <f t="shared" si="0"/>
        <v>0</v>
      </c>
      <c r="K58" s="2415"/>
      <c r="L58" s="2404">
        <v>32</v>
      </c>
    </row>
    <row r="59" spans="1:12">
      <c r="A59" s="2390">
        <v>33</v>
      </c>
      <c r="B59" s="2375"/>
      <c r="C59" s="2250"/>
      <c r="D59" s="2250"/>
      <c r="E59" s="2375"/>
      <c r="F59" s="2266"/>
      <c r="G59" s="2415"/>
      <c r="H59" s="2415"/>
      <c r="I59" s="2375"/>
      <c r="J59" s="2415">
        <f t="shared" si="0"/>
        <v>0</v>
      </c>
      <c r="K59" s="2415"/>
      <c r="L59" s="2404">
        <v>33</v>
      </c>
    </row>
    <row r="60" spans="1:12">
      <c r="A60" s="2390">
        <v>34</v>
      </c>
      <c r="B60" s="2375"/>
      <c r="C60" s="2250"/>
      <c r="D60" s="2250"/>
      <c r="E60" s="2375"/>
      <c r="F60" s="2266"/>
      <c r="G60" s="2415"/>
      <c r="H60" s="2415"/>
      <c r="I60" s="2375"/>
      <c r="J60" s="2415">
        <f t="shared" si="0"/>
        <v>0</v>
      </c>
      <c r="K60" s="2415"/>
      <c r="L60" s="2404">
        <v>34</v>
      </c>
    </row>
    <row r="61" spans="1:12">
      <c r="A61" s="2390">
        <v>35</v>
      </c>
      <c r="B61" s="2375"/>
      <c r="C61" s="2250"/>
      <c r="D61" s="2250"/>
      <c r="E61" s="2375"/>
      <c r="F61" s="2266"/>
      <c r="G61" s="2415"/>
      <c r="H61" s="2415"/>
      <c r="I61" s="2375"/>
      <c r="J61" s="2415">
        <f t="shared" si="0"/>
        <v>0</v>
      </c>
      <c r="K61" s="2415"/>
      <c r="L61" s="2404">
        <v>35</v>
      </c>
    </row>
    <row r="62" spans="1:12">
      <c r="A62" s="2390">
        <v>36</v>
      </c>
      <c r="B62" s="2375"/>
      <c r="C62" s="2250"/>
      <c r="D62" s="2250"/>
      <c r="E62" s="2375"/>
      <c r="F62" s="2266"/>
      <c r="G62" s="2415"/>
      <c r="H62" s="2415"/>
      <c r="I62" s="2375"/>
      <c r="J62" s="2415">
        <f t="shared" si="0"/>
        <v>0</v>
      </c>
      <c r="K62" s="2415"/>
      <c r="L62" s="2404">
        <v>36</v>
      </c>
    </row>
    <row r="63" spans="1:12">
      <c r="A63" s="2390">
        <v>37</v>
      </c>
      <c r="B63" s="2375"/>
      <c r="C63" s="2250"/>
      <c r="D63" s="2250"/>
      <c r="E63" s="2375"/>
      <c r="F63" s="2266"/>
      <c r="G63" s="2415"/>
      <c r="H63" s="2415"/>
      <c r="I63" s="2375"/>
      <c r="J63" s="2415">
        <f t="shared" si="0"/>
        <v>0</v>
      </c>
      <c r="K63" s="2415"/>
      <c r="L63" s="2404">
        <v>37</v>
      </c>
    </row>
    <row r="64" spans="1:12" ht="15.75" thickBot="1">
      <c r="A64" s="2416">
        <v>38</v>
      </c>
      <c r="B64" s="2409" t="s">
        <v>2338</v>
      </c>
      <c r="C64" s="2377"/>
      <c r="D64" s="2377"/>
      <c r="E64" s="2378"/>
      <c r="F64" s="2417"/>
      <c r="G64" s="2418">
        <f>SUM(G27:G63)</f>
        <v>302888</v>
      </c>
      <c r="H64" s="2418">
        <f>SUM(H27:H63)</f>
        <v>559262</v>
      </c>
      <c r="I64" s="2378"/>
      <c r="J64" s="2418">
        <f>SUM(J27:J63)</f>
        <v>862150</v>
      </c>
      <c r="K64" s="2418">
        <f>SUM(K27:K63)</f>
        <v>0</v>
      </c>
      <c r="L64" s="2408">
        <v>38</v>
      </c>
    </row>
    <row r="65" spans="1:12">
      <c r="A65" s="2486" t="s">
        <v>4677</v>
      </c>
      <c r="B65" s="2486"/>
      <c r="C65" s="2250"/>
      <c r="D65" s="2250"/>
      <c r="E65" s="2250"/>
      <c r="F65" s="2486" t="s">
        <v>4677</v>
      </c>
      <c r="G65" s="2486"/>
      <c r="H65" s="2251"/>
    </row>
    <row r="66" spans="1:12">
      <c r="A66" s="2251" t="s">
        <v>3825</v>
      </c>
      <c r="B66" s="2251"/>
      <c r="C66" s="2251"/>
      <c r="D66" s="2251"/>
      <c r="E66" s="2251"/>
      <c r="F66" s="2251" t="s">
        <v>3826</v>
      </c>
      <c r="G66" s="2251"/>
      <c r="H66" s="2251"/>
      <c r="I66" s="2251"/>
      <c r="J66" s="2251"/>
      <c r="K66" s="2251"/>
      <c r="L66" s="2251"/>
    </row>
    <row r="67" spans="1:12" ht="15.75">
      <c r="A67" s="1583" t="s">
        <v>420</v>
      </c>
      <c r="B67" s="2251"/>
      <c r="C67" s="2251"/>
      <c r="D67" s="2251"/>
      <c r="E67" s="2251"/>
    </row>
    <row r="69" spans="1:12" ht="16.5" thickBot="1">
      <c r="A69" s="2285" t="str">
        <f>'Data Sheet'!$C$25</f>
        <v>Orange &amp; Rockland Utilities, Inc</v>
      </c>
      <c r="B69" s="2250"/>
      <c r="C69" s="2250"/>
      <c r="D69" s="2419" t="str">
        <f>'Data Sheet'!$C$40</f>
        <v>April 30, 2017</v>
      </c>
      <c r="E69" s="2250" t="str">
        <f>'Data Sheet'!$C$38</f>
        <v>December 31, 2016</v>
      </c>
      <c r="F69" s="2285" t="str">
        <f>'Data Sheet'!$C$25</f>
        <v>Orange &amp; Rockland Utilities, Inc</v>
      </c>
      <c r="G69" s="2250"/>
      <c r="H69" s="2250"/>
      <c r="I69" s="2250"/>
      <c r="J69" s="2419" t="str">
        <f>'Data Sheet'!$C$40</f>
        <v>April 30, 2017</v>
      </c>
      <c r="K69" s="1586" t="str">
        <f>'Data Sheet'!$C$38</f>
        <v>December 31, 2016</v>
      </c>
    </row>
    <row r="70" spans="1:12" ht="15.75">
      <c r="A70" s="2288"/>
      <c r="B70" s="2420" t="s">
        <v>3865</v>
      </c>
      <c r="C70" s="2420"/>
      <c r="D70" s="2401"/>
      <c r="E70" s="2388"/>
      <c r="F70" s="2387"/>
      <c r="G70" s="2420" t="s">
        <v>2107</v>
      </c>
      <c r="H70" s="2420"/>
      <c r="I70" s="2420"/>
      <c r="J70" s="2401"/>
      <c r="K70" s="2401"/>
      <c r="L70" s="2388"/>
    </row>
    <row r="71" spans="1:12" ht="15.75" thickBot="1">
      <c r="A71" s="2376"/>
      <c r="B71" s="2377"/>
      <c r="C71" s="2377"/>
      <c r="D71" s="2421"/>
      <c r="E71" s="2378"/>
      <c r="F71" s="2376"/>
      <c r="G71" s="2377"/>
      <c r="H71" s="2377"/>
      <c r="I71" s="2377"/>
      <c r="J71" s="2377"/>
      <c r="K71" s="2377"/>
      <c r="L71" s="2378"/>
    </row>
    <row r="72" spans="1:12" ht="15.75" thickBot="1">
      <c r="A72" s="2385"/>
      <c r="B72" s="2400" t="s">
        <v>3606</v>
      </c>
      <c r="C72" s="2401" t="s">
        <v>1788</v>
      </c>
      <c r="D72" s="2401"/>
      <c r="E72" s="2388"/>
      <c r="F72" s="2387" t="s">
        <v>3819</v>
      </c>
      <c r="G72" s="2388"/>
      <c r="H72" s="2402" t="s">
        <v>3820</v>
      </c>
      <c r="I72" s="2403" t="s">
        <v>3821</v>
      </c>
      <c r="J72" s="2422"/>
      <c r="K72" s="2388" t="s">
        <v>3822</v>
      </c>
      <c r="L72" s="2385"/>
    </row>
    <row r="73" spans="1:12">
      <c r="A73" s="2404" t="s">
        <v>1733</v>
      </c>
      <c r="B73" s="2375"/>
      <c r="C73" s="2250"/>
      <c r="D73" s="2250"/>
      <c r="E73" s="2375"/>
      <c r="F73" s="2406" t="s">
        <v>177</v>
      </c>
      <c r="G73" s="2346"/>
      <c r="H73" s="2407" t="s">
        <v>177</v>
      </c>
      <c r="I73" s="2346" t="s">
        <v>176</v>
      </c>
      <c r="J73" s="2346" t="s">
        <v>1845</v>
      </c>
      <c r="K73" s="2346" t="s">
        <v>3823</v>
      </c>
      <c r="L73" s="2404" t="s">
        <v>1733</v>
      </c>
    </row>
    <row r="74" spans="1:12" ht="15.75" thickBot="1">
      <c r="A74" s="2408" t="s">
        <v>1736</v>
      </c>
      <c r="B74" s="2409" t="s">
        <v>3026</v>
      </c>
      <c r="C74" s="2396" t="s">
        <v>3027</v>
      </c>
      <c r="D74" s="2396"/>
      <c r="E74" s="2410"/>
      <c r="F74" s="2411" t="s">
        <v>3028</v>
      </c>
      <c r="G74" s="2410"/>
      <c r="H74" s="2409" t="s">
        <v>3029</v>
      </c>
      <c r="I74" s="2408" t="s">
        <v>2353</v>
      </c>
      <c r="J74" s="2408" t="s">
        <v>2354</v>
      </c>
      <c r="K74" s="2408" t="s">
        <v>2355</v>
      </c>
      <c r="L74" s="2408" t="s">
        <v>1736</v>
      </c>
    </row>
    <row r="75" spans="1:12">
      <c r="A75" s="2412">
        <v>1</v>
      </c>
      <c r="B75" s="2375"/>
      <c r="C75" s="2250"/>
      <c r="D75" s="2250"/>
      <c r="E75" s="2375"/>
      <c r="F75" s="2413"/>
      <c r="G75" s="2414"/>
      <c r="H75" s="2415"/>
      <c r="I75" s="2375"/>
      <c r="J75" s="2415">
        <f t="shared" ref="J75:J128" si="1">G75+H75</f>
        <v>0</v>
      </c>
      <c r="K75" s="2415"/>
      <c r="L75" s="2412">
        <v>1</v>
      </c>
    </row>
    <row r="76" spans="1:12">
      <c r="A76" s="2412">
        <v>2</v>
      </c>
      <c r="B76" s="2375"/>
      <c r="C76" s="2250"/>
      <c r="D76" s="2250"/>
      <c r="E76" s="2375"/>
      <c r="F76" s="2413"/>
      <c r="G76" s="2414"/>
      <c r="H76" s="2415"/>
      <c r="I76" s="2375"/>
      <c r="J76" s="2415">
        <f t="shared" si="1"/>
        <v>0</v>
      </c>
      <c r="K76" s="2415"/>
      <c r="L76" s="2412">
        <v>2</v>
      </c>
    </row>
    <row r="77" spans="1:12">
      <c r="A77" s="2412">
        <v>3</v>
      </c>
      <c r="B77" s="2375"/>
      <c r="C77" s="2250"/>
      <c r="D77" s="2250"/>
      <c r="E77" s="2375"/>
      <c r="F77" s="2413"/>
      <c r="G77" s="2414"/>
      <c r="H77" s="2415"/>
      <c r="I77" s="2375"/>
      <c r="J77" s="2415">
        <f t="shared" si="1"/>
        <v>0</v>
      </c>
      <c r="K77" s="2415"/>
      <c r="L77" s="2412">
        <v>3</v>
      </c>
    </row>
    <row r="78" spans="1:12">
      <c r="A78" s="2412">
        <v>4</v>
      </c>
      <c r="B78" s="2375"/>
      <c r="C78" s="2250"/>
      <c r="D78" s="2250"/>
      <c r="E78" s="2375"/>
      <c r="F78" s="2413"/>
      <c r="G78" s="2414"/>
      <c r="H78" s="2415"/>
      <c r="I78" s="2375"/>
      <c r="J78" s="2415">
        <f t="shared" si="1"/>
        <v>0</v>
      </c>
      <c r="K78" s="2415"/>
      <c r="L78" s="2412">
        <v>4</v>
      </c>
    </row>
    <row r="79" spans="1:12">
      <c r="A79" s="2412">
        <v>5</v>
      </c>
      <c r="B79" s="2375"/>
      <c r="C79" s="2250"/>
      <c r="D79" s="2250"/>
      <c r="E79" s="2375"/>
      <c r="F79" s="2413"/>
      <c r="G79" s="2414"/>
      <c r="H79" s="2415"/>
      <c r="I79" s="2375"/>
      <c r="J79" s="2415">
        <f t="shared" si="1"/>
        <v>0</v>
      </c>
      <c r="K79" s="2415"/>
      <c r="L79" s="2412">
        <v>5</v>
      </c>
    </row>
    <row r="80" spans="1:12">
      <c r="A80" s="2412">
        <v>6</v>
      </c>
      <c r="B80" s="2375"/>
      <c r="C80" s="2250"/>
      <c r="D80" s="2250"/>
      <c r="E80" s="2375"/>
      <c r="F80" s="2413"/>
      <c r="G80" s="2414"/>
      <c r="H80" s="2415"/>
      <c r="I80" s="2375"/>
      <c r="J80" s="2415">
        <f t="shared" si="1"/>
        <v>0</v>
      </c>
      <c r="K80" s="2415"/>
      <c r="L80" s="2412">
        <v>6</v>
      </c>
    </row>
    <row r="81" spans="1:12">
      <c r="A81" s="2412">
        <v>7</v>
      </c>
      <c r="B81" s="2375"/>
      <c r="C81" s="2250"/>
      <c r="D81" s="2250"/>
      <c r="E81" s="2375"/>
      <c r="F81" s="2413"/>
      <c r="G81" s="2414"/>
      <c r="H81" s="2415"/>
      <c r="I81" s="2375"/>
      <c r="J81" s="2415">
        <f t="shared" si="1"/>
        <v>0</v>
      </c>
      <c r="K81" s="2415"/>
      <c r="L81" s="2412">
        <v>7</v>
      </c>
    </row>
    <row r="82" spans="1:12">
      <c r="A82" s="2412">
        <v>8</v>
      </c>
      <c r="B82" s="2375"/>
      <c r="C82" s="2250"/>
      <c r="D82" s="2250"/>
      <c r="E82" s="2375"/>
      <c r="F82" s="2413"/>
      <c r="G82" s="2414"/>
      <c r="H82" s="2415"/>
      <c r="I82" s="2375"/>
      <c r="J82" s="2415">
        <f t="shared" si="1"/>
        <v>0</v>
      </c>
      <c r="K82" s="2415"/>
      <c r="L82" s="2412">
        <v>8</v>
      </c>
    </row>
    <row r="83" spans="1:12">
      <c r="A83" s="2412">
        <v>9</v>
      </c>
      <c r="B83" s="2375"/>
      <c r="C83" s="2250"/>
      <c r="D83" s="2250"/>
      <c r="E83" s="2375"/>
      <c r="F83" s="2413"/>
      <c r="G83" s="2414"/>
      <c r="H83" s="2415"/>
      <c r="I83" s="2375"/>
      <c r="J83" s="2415">
        <f t="shared" si="1"/>
        <v>0</v>
      </c>
      <c r="K83" s="2415"/>
      <c r="L83" s="2412">
        <v>9</v>
      </c>
    </row>
    <row r="84" spans="1:12">
      <c r="A84" s="2412">
        <v>10</v>
      </c>
      <c r="B84" s="2375"/>
      <c r="C84" s="2250"/>
      <c r="D84" s="2250"/>
      <c r="E84" s="2375"/>
      <c r="F84" s="2413"/>
      <c r="G84" s="2414"/>
      <c r="H84" s="2415"/>
      <c r="I84" s="2375"/>
      <c r="J84" s="2415">
        <f t="shared" si="1"/>
        <v>0</v>
      </c>
      <c r="K84" s="2415"/>
      <c r="L84" s="2412">
        <v>10</v>
      </c>
    </row>
    <row r="85" spans="1:12">
      <c r="A85" s="2412">
        <v>11</v>
      </c>
      <c r="B85" s="2375"/>
      <c r="C85" s="2250"/>
      <c r="D85" s="2250"/>
      <c r="E85" s="2375"/>
      <c r="F85" s="2413"/>
      <c r="G85" s="2414"/>
      <c r="H85" s="2415"/>
      <c r="I85" s="2375"/>
      <c r="J85" s="2415">
        <f t="shared" si="1"/>
        <v>0</v>
      </c>
      <c r="K85" s="2415"/>
      <c r="L85" s="2412">
        <v>11</v>
      </c>
    </row>
    <row r="86" spans="1:12">
      <c r="A86" s="2390">
        <v>12</v>
      </c>
      <c r="B86" s="2375"/>
      <c r="C86" s="2250"/>
      <c r="D86" s="2250"/>
      <c r="E86" s="2375"/>
      <c r="F86" s="2266"/>
      <c r="G86" s="2415"/>
      <c r="H86" s="2415"/>
      <c r="I86" s="2375"/>
      <c r="J86" s="2415">
        <f t="shared" si="1"/>
        <v>0</v>
      </c>
      <c r="K86" s="2415"/>
      <c r="L86" s="2390">
        <v>12</v>
      </c>
    </row>
    <row r="87" spans="1:12">
      <c r="A87" s="2390">
        <v>13</v>
      </c>
      <c r="B87" s="2375"/>
      <c r="C87" s="2250"/>
      <c r="D87" s="2250"/>
      <c r="E87" s="2375"/>
      <c r="F87" s="2266"/>
      <c r="G87" s="2415"/>
      <c r="H87" s="2415"/>
      <c r="I87" s="2375"/>
      <c r="J87" s="2415">
        <f t="shared" si="1"/>
        <v>0</v>
      </c>
      <c r="K87" s="2415"/>
      <c r="L87" s="2390">
        <v>13</v>
      </c>
    </row>
    <row r="88" spans="1:12">
      <c r="A88" s="2390">
        <v>14</v>
      </c>
      <c r="B88" s="2375"/>
      <c r="C88" s="2250"/>
      <c r="D88" s="2250"/>
      <c r="E88" s="2375"/>
      <c r="F88" s="2266"/>
      <c r="G88" s="2415"/>
      <c r="H88" s="2415"/>
      <c r="I88" s="2375"/>
      <c r="J88" s="2415">
        <f t="shared" si="1"/>
        <v>0</v>
      </c>
      <c r="K88" s="2415"/>
      <c r="L88" s="2390">
        <v>14</v>
      </c>
    </row>
    <row r="89" spans="1:12">
      <c r="A89" s="2390">
        <v>15</v>
      </c>
      <c r="B89" s="2375"/>
      <c r="C89" s="2250"/>
      <c r="D89" s="2250"/>
      <c r="E89" s="2375"/>
      <c r="F89" s="2266"/>
      <c r="G89" s="2415"/>
      <c r="H89" s="2415"/>
      <c r="I89" s="2375"/>
      <c r="J89" s="2415">
        <f t="shared" si="1"/>
        <v>0</v>
      </c>
      <c r="K89" s="2415"/>
      <c r="L89" s="2390">
        <v>15</v>
      </c>
    </row>
    <row r="90" spans="1:12">
      <c r="A90" s="2390">
        <v>16</v>
      </c>
      <c r="B90" s="2375"/>
      <c r="C90" s="2250"/>
      <c r="D90" s="2250"/>
      <c r="E90" s="2375"/>
      <c r="F90" s="2266"/>
      <c r="G90" s="2415"/>
      <c r="H90" s="2415"/>
      <c r="I90" s="2375"/>
      <c r="J90" s="2415">
        <f t="shared" si="1"/>
        <v>0</v>
      </c>
      <c r="K90" s="2415"/>
      <c r="L90" s="2390">
        <v>16</v>
      </c>
    </row>
    <row r="91" spans="1:12">
      <c r="A91" s="2390">
        <v>17</v>
      </c>
      <c r="B91" s="2375"/>
      <c r="C91" s="2250"/>
      <c r="D91" s="2250"/>
      <c r="E91" s="2375"/>
      <c r="F91" s="2266"/>
      <c r="G91" s="2415"/>
      <c r="H91" s="2415"/>
      <c r="I91" s="2375"/>
      <c r="J91" s="2415">
        <f t="shared" si="1"/>
        <v>0</v>
      </c>
      <c r="K91" s="2415"/>
      <c r="L91" s="2390">
        <v>17</v>
      </c>
    </row>
    <row r="92" spans="1:12">
      <c r="A92" s="2390">
        <v>18</v>
      </c>
      <c r="B92" s="2375"/>
      <c r="C92" s="2250"/>
      <c r="D92" s="2250"/>
      <c r="E92" s="2375"/>
      <c r="F92" s="2266"/>
      <c r="G92" s="2415"/>
      <c r="H92" s="2415"/>
      <c r="I92" s="2375"/>
      <c r="J92" s="2415">
        <f t="shared" si="1"/>
        <v>0</v>
      </c>
      <c r="K92" s="2415"/>
      <c r="L92" s="2390">
        <v>18</v>
      </c>
    </row>
    <row r="93" spans="1:12">
      <c r="A93" s="2390">
        <v>19</v>
      </c>
      <c r="B93" s="2375"/>
      <c r="C93" s="2250"/>
      <c r="D93" s="2250"/>
      <c r="E93" s="2375"/>
      <c r="F93" s="2266"/>
      <c r="G93" s="2415"/>
      <c r="H93" s="2415"/>
      <c r="I93" s="2375"/>
      <c r="J93" s="2415">
        <f t="shared" si="1"/>
        <v>0</v>
      </c>
      <c r="K93" s="2415"/>
      <c r="L93" s="2390">
        <v>19</v>
      </c>
    </row>
    <row r="94" spans="1:12">
      <c r="A94" s="2390">
        <v>20</v>
      </c>
      <c r="B94" s="2375"/>
      <c r="C94" s="2250"/>
      <c r="D94" s="2250"/>
      <c r="E94" s="2375"/>
      <c r="F94" s="2266"/>
      <c r="G94" s="2415"/>
      <c r="H94" s="2415"/>
      <c r="I94" s="2375"/>
      <c r="J94" s="2415">
        <f t="shared" si="1"/>
        <v>0</v>
      </c>
      <c r="K94" s="2415"/>
      <c r="L94" s="2390">
        <v>20</v>
      </c>
    </row>
    <row r="95" spans="1:12">
      <c r="A95" s="2390">
        <v>21</v>
      </c>
      <c r="B95" s="2375"/>
      <c r="C95" s="2250"/>
      <c r="D95" s="2250"/>
      <c r="E95" s="2375"/>
      <c r="F95" s="2266"/>
      <c r="G95" s="2415"/>
      <c r="H95" s="2415"/>
      <c r="I95" s="2375"/>
      <c r="J95" s="2415">
        <f t="shared" si="1"/>
        <v>0</v>
      </c>
      <c r="K95" s="2415"/>
      <c r="L95" s="2390">
        <v>21</v>
      </c>
    </row>
    <row r="96" spans="1:12">
      <c r="A96" s="2390">
        <v>22</v>
      </c>
      <c r="B96" s="2375"/>
      <c r="C96" s="2250"/>
      <c r="D96" s="2250"/>
      <c r="E96" s="2375"/>
      <c r="F96" s="2266"/>
      <c r="G96" s="2415"/>
      <c r="H96" s="2415"/>
      <c r="I96" s="2375"/>
      <c r="J96" s="2415">
        <f t="shared" si="1"/>
        <v>0</v>
      </c>
      <c r="K96" s="2415"/>
      <c r="L96" s="2390">
        <v>22</v>
      </c>
    </row>
    <row r="97" spans="1:12">
      <c r="A97" s="2390">
        <v>23</v>
      </c>
      <c r="B97" s="2375"/>
      <c r="C97" s="2250"/>
      <c r="D97" s="2250"/>
      <c r="E97" s="2375"/>
      <c r="F97" s="2266"/>
      <c r="G97" s="2415"/>
      <c r="H97" s="2415"/>
      <c r="I97" s="2375"/>
      <c r="J97" s="2415">
        <f t="shared" si="1"/>
        <v>0</v>
      </c>
      <c r="K97" s="2415"/>
      <c r="L97" s="2390">
        <v>23</v>
      </c>
    </row>
    <row r="98" spans="1:12">
      <c r="A98" s="2390">
        <v>24</v>
      </c>
      <c r="B98" s="2375"/>
      <c r="C98" s="2250"/>
      <c r="D98" s="2250"/>
      <c r="E98" s="2375"/>
      <c r="F98" s="2266"/>
      <c r="G98" s="2415"/>
      <c r="H98" s="2415"/>
      <c r="I98" s="2375"/>
      <c r="J98" s="2415">
        <f t="shared" si="1"/>
        <v>0</v>
      </c>
      <c r="K98" s="2415"/>
      <c r="L98" s="2390">
        <v>24</v>
      </c>
    </row>
    <row r="99" spans="1:12">
      <c r="A99" s="2390">
        <v>25</v>
      </c>
      <c r="B99" s="2375"/>
      <c r="C99" s="2250"/>
      <c r="D99" s="2250"/>
      <c r="E99" s="2375"/>
      <c r="F99" s="2266"/>
      <c r="G99" s="2415"/>
      <c r="H99" s="2415"/>
      <c r="I99" s="2375"/>
      <c r="J99" s="2415">
        <f t="shared" si="1"/>
        <v>0</v>
      </c>
      <c r="K99" s="2415"/>
      <c r="L99" s="2390">
        <v>25</v>
      </c>
    </row>
    <row r="100" spans="1:12">
      <c r="A100" s="2390">
        <v>26</v>
      </c>
      <c r="B100" s="2375"/>
      <c r="C100" s="2250"/>
      <c r="D100" s="2250"/>
      <c r="E100" s="2375"/>
      <c r="F100" s="2266"/>
      <c r="G100" s="2415"/>
      <c r="H100" s="2415"/>
      <c r="I100" s="2375"/>
      <c r="J100" s="2415">
        <f t="shared" si="1"/>
        <v>0</v>
      </c>
      <c r="K100" s="2415"/>
      <c r="L100" s="2390">
        <v>26</v>
      </c>
    </row>
    <row r="101" spans="1:12">
      <c r="A101" s="2390">
        <v>27</v>
      </c>
      <c r="B101" s="2375"/>
      <c r="C101" s="2250"/>
      <c r="D101" s="2250"/>
      <c r="E101" s="2375"/>
      <c r="F101" s="2266"/>
      <c r="G101" s="2415"/>
      <c r="H101" s="2415"/>
      <c r="I101" s="2375"/>
      <c r="J101" s="2415">
        <f t="shared" si="1"/>
        <v>0</v>
      </c>
      <c r="K101" s="2415"/>
      <c r="L101" s="2390">
        <v>27</v>
      </c>
    </row>
    <row r="102" spans="1:12">
      <c r="A102" s="2390">
        <v>28</v>
      </c>
      <c r="B102" s="2375"/>
      <c r="C102" s="2250"/>
      <c r="D102" s="2250"/>
      <c r="E102" s="2375"/>
      <c r="F102" s="2266"/>
      <c r="G102" s="2415"/>
      <c r="H102" s="2415"/>
      <c r="I102" s="2375"/>
      <c r="J102" s="2415">
        <f t="shared" si="1"/>
        <v>0</v>
      </c>
      <c r="K102" s="2415"/>
      <c r="L102" s="2390">
        <v>28</v>
      </c>
    </row>
    <row r="103" spans="1:12">
      <c r="A103" s="2390">
        <v>29</v>
      </c>
      <c r="B103" s="2375"/>
      <c r="C103" s="2250"/>
      <c r="D103" s="2250"/>
      <c r="E103" s="2375"/>
      <c r="F103" s="2266"/>
      <c r="G103" s="2415"/>
      <c r="H103" s="2415"/>
      <c r="I103" s="2375"/>
      <c r="J103" s="2415">
        <f t="shared" si="1"/>
        <v>0</v>
      </c>
      <c r="K103" s="2415"/>
      <c r="L103" s="2390">
        <v>29</v>
      </c>
    </row>
    <row r="104" spans="1:12">
      <c r="A104" s="2390">
        <v>30</v>
      </c>
      <c r="B104" s="2375"/>
      <c r="C104" s="2250"/>
      <c r="D104" s="2250"/>
      <c r="E104" s="2375"/>
      <c r="F104" s="2266"/>
      <c r="G104" s="2415"/>
      <c r="H104" s="2415"/>
      <c r="I104" s="2375"/>
      <c r="J104" s="2415">
        <f t="shared" si="1"/>
        <v>0</v>
      </c>
      <c r="K104" s="2415"/>
      <c r="L104" s="2390">
        <v>30</v>
      </c>
    </row>
    <row r="105" spans="1:12">
      <c r="A105" s="2390">
        <v>31</v>
      </c>
      <c r="B105" s="2375"/>
      <c r="C105" s="2250"/>
      <c r="D105" s="2250"/>
      <c r="E105" s="2375"/>
      <c r="F105" s="2266"/>
      <c r="G105" s="2415"/>
      <c r="H105" s="2415"/>
      <c r="I105" s="2375"/>
      <c r="J105" s="2415">
        <f t="shared" si="1"/>
        <v>0</v>
      </c>
      <c r="K105" s="2415"/>
      <c r="L105" s="2390">
        <v>31</v>
      </c>
    </row>
    <row r="106" spans="1:12">
      <c r="A106" s="2390">
        <v>32</v>
      </c>
      <c r="B106" s="2375"/>
      <c r="C106" s="2250"/>
      <c r="D106" s="2250"/>
      <c r="E106" s="2375"/>
      <c r="F106" s="2266"/>
      <c r="G106" s="2415"/>
      <c r="H106" s="2415"/>
      <c r="I106" s="2375"/>
      <c r="J106" s="2415">
        <f t="shared" si="1"/>
        <v>0</v>
      </c>
      <c r="K106" s="2415"/>
      <c r="L106" s="2390">
        <v>32</v>
      </c>
    </row>
    <row r="107" spans="1:12">
      <c r="A107" s="2390">
        <v>33</v>
      </c>
      <c r="B107" s="2375"/>
      <c r="C107" s="2250"/>
      <c r="D107" s="2250"/>
      <c r="E107" s="2375"/>
      <c r="F107" s="2266"/>
      <c r="G107" s="2415"/>
      <c r="H107" s="2415"/>
      <c r="I107" s="2375"/>
      <c r="J107" s="2415">
        <f t="shared" si="1"/>
        <v>0</v>
      </c>
      <c r="K107" s="2415"/>
      <c r="L107" s="2390">
        <v>33</v>
      </c>
    </row>
    <row r="108" spans="1:12">
      <c r="A108" s="2390">
        <v>34</v>
      </c>
      <c r="B108" s="2375"/>
      <c r="C108" s="2250"/>
      <c r="D108" s="2250"/>
      <c r="E108" s="2375"/>
      <c r="F108" s="2266"/>
      <c r="G108" s="2415"/>
      <c r="H108" s="2415"/>
      <c r="I108" s="2375"/>
      <c r="J108" s="2415">
        <f t="shared" si="1"/>
        <v>0</v>
      </c>
      <c r="K108" s="2415"/>
      <c r="L108" s="2390">
        <v>34</v>
      </c>
    </row>
    <row r="109" spans="1:12">
      <c r="A109" s="2390">
        <v>35</v>
      </c>
      <c r="B109" s="2375"/>
      <c r="C109" s="2250"/>
      <c r="D109" s="2250"/>
      <c r="E109" s="2375"/>
      <c r="F109" s="2266"/>
      <c r="G109" s="2415"/>
      <c r="H109" s="2415"/>
      <c r="I109" s="2375"/>
      <c r="J109" s="2415">
        <f t="shared" si="1"/>
        <v>0</v>
      </c>
      <c r="K109" s="2415"/>
      <c r="L109" s="2390">
        <v>35</v>
      </c>
    </row>
    <row r="110" spans="1:12">
      <c r="A110" s="2390">
        <v>36</v>
      </c>
      <c r="B110" s="2375"/>
      <c r="C110" s="2250"/>
      <c r="D110" s="2250"/>
      <c r="E110" s="2375"/>
      <c r="F110" s="2266"/>
      <c r="G110" s="2415"/>
      <c r="H110" s="2415"/>
      <c r="I110" s="2375"/>
      <c r="J110" s="2415">
        <f t="shared" si="1"/>
        <v>0</v>
      </c>
      <c r="K110" s="2415"/>
      <c r="L110" s="2390">
        <v>36</v>
      </c>
    </row>
    <row r="111" spans="1:12">
      <c r="A111" s="2390">
        <v>37</v>
      </c>
      <c r="B111" s="2375"/>
      <c r="C111" s="2250"/>
      <c r="D111" s="2250"/>
      <c r="E111" s="2375"/>
      <c r="F111" s="2266"/>
      <c r="G111" s="2415"/>
      <c r="H111" s="2415"/>
      <c r="I111" s="2375"/>
      <c r="J111" s="2415">
        <f t="shared" si="1"/>
        <v>0</v>
      </c>
      <c r="K111" s="2415"/>
      <c r="L111" s="2390">
        <v>37</v>
      </c>
    </row>
    <row r="112" spans="1:12">
      <c r="A112" s="2390">
        <v>38</v>
      </c>
      <c r="B112" s="2375"/>
      <c r="C112" s="2250"/>
      <c r="D112" s="2250"/>
      <c r="E112" s="2375"/>
      <c r="F112" s="2266"/>
      <c r="G112" s="2415"/>
      <c r="H112" s="2415"/>
      <c r="I112" s="2375"/>
      <c r="J112" s="2415">
        <f t="shared" si="1"/>
        <v>0</v>
      </c>
      <c r="K112" s="2415"/>
      <c r="L112" s="2390">
        <v>38</v>
      </c>
    </row>
    <row r="113" spans="1:12">
      <c r="A113" s="2390">
        <v>39</v>
      </c>
      <c r="B113" s="2375"/>
      <c r="C113" s="2250"/>
      <c r="D113" s="2250"/>
      <c r="E113" s="2375"/>
      <c r="F113" s="2266"/>
      <c r="G113" s="2415"/>
      <c r="H113" s="2415"/>
      <c r="I113" s="2375"/>
      <c r="J113" s="2415">
        <f t="shared" si="1"/>
        <v>0</v>
      </c>
      <c r="K113" s="2415"/>
      <c r="L113" s="2390">
        <v>39</v>
      </c>
    </row>
    <row r="114" spans="1:12">
      <c r="A114" s="2390">
        <v>40</v>
      </c>
      <c r="B114" s="2375"/>
      <c r="C114" s="2250"/>
      <c r="D114" s="2250"/>
      <c r="E114" s="2375"/>
      <c r="F114" s="2266"/>
      <c r="G114" s="2415"/>
      <c r="H114" s="2415"/>
      <c r="I114" s="2375"/>
      <c r="J114" s="2415">
        <f t="shared" si="1"/>
        <v>0</v>
      </c>
      <c r="K114" s="2415"/>
      <c r="L114" s="2390">
        <v>40</v>
      </c>
    </row>
    <row r="115" spans="1:12">
      <c r="A115" s="2390">
        <v>41</v>
      </c>
      <c r="B115" s="2375"/>
      <c r="C115" s="2250"/>
      <c r="D115" s="2250"/>
      <c r="E115" s="2375"/>
      <c r="F115" s="2266"/>
      <c r="G115" s="2415"/>
      <c r="H115" s="2415"/>
      <c r="I115" s="2375"/>
      <c r="J115" s="2415">
        <f t="shared" si="1"/>
        <v>0</v>
      </c>
      <c r="K115" s="2415"/>
      <c r="L115" s="2390">
        <v>41</v>
      </c>
    </row>
    <row r="116" spans="1:12">
      <c r="A116" s="2390">
        <v>42</v>
      </c>
      <c r="B116" s="2375"/>
      <c r="C116" s="2250"/>
      <c r="D116" s="2250"/>
      <c r="E116" s="2375"/>
      <c r="F116" s="2266"/>
      <c r="G116" s="2415"/>
      <c r="H116" s="2415"/>
      <c r="I116" s="2375"/>
      <c r="J116" s="2415">
        <f t="shared" si="1"/>
        <v>0</v>
      </c>
      <c r="K116" s="2415"/>
      <c r="L116" s="2390">
        <v>42</v>
      </c>
    </row>
    <row r="117" spans="1:12">
      <c r="A117" s="2390">
        <v>43</v>
      </c>
      <c r="B117" s="2375"/>
      <c r="C117" s="2250"/>
      <c r="D117" s="2250"/>
      <c r="E117" s="2375"/>
      <c r="F117" s="2266"/>
      <c r="G117" s="2415"/>
      <c r="H117" s="2415"/>
      <c r="I117" s="2375"/>
      <c r="J117" s="2415">
        <f t="shared" si="1"/>
        <v>0</v>
      </c>
      <c r="K117" s="2415"/>
      <c r="L117" s="2390">
        <v>43</v>
      </c>
    </row>
    <row r="118" spans="1:12">
      <c r="A118" s="2390">
        <v>44</v>
      </c>
      <c r="B118" s="2375"/>
      <c r="C118" s="2250"/>
      <c r="D118" s="2250"/>
      <c r="E118" s="2375"/>
      <c r="F118" s="2266"/>
      <c r="G118" s="2415"/>
      <c r="H118" s="2415"/>
      <c r="I118" s="2375"/>
      <c r="J118" s="2415">
        <f t="shared" si="1"/>
        <v>0</v>
      </c>
      <c r="K118" s="2415"/>
      <c r="L118" s="2390">
        <v>44</v>
      </c>
    </row>
    <row r="119" spans="1:12">
      <c r="A119" s="2390">
        <v>45</v>
      </c>
      <c r="B119" s="2375"/>
      <c r="C119" s="2250"/>
      <c r="D119" s="2250"/>
      <c r="E119" s="2375"/>
      <c r="F119" s="2266"/>
      <c r="G119" s="2415"/>
      <c r="H119" s="2415"/>
      <c r="I119" s="2375"/>
      <c r="J119" s="2415">
        <f t="shared" si="1"/>
        <v>0</v>
      </c>
      <c r="K119" s="2415"/>
      <c r="L119" s="2390">
        <v>45</v>
      </c>
    </row>
    <row r="120" spans="1:12">
      <c r="A120" s="2390">
        <v>46</v>
      </c>
      <c r="B120" s="2375"/>
      <c r="C120" s="2250"/>
      <c r="D120" s="2250"/>
      <c r="E120" s="2375"/>
      <c r="F120" s="2266"/>
      <c r="G120" s="2415"/>
      <c r="H120" s="2415"/>
      <c r="I120" s="2375"/>
      <c r="J120" s="2415">
        <f t="shared" si="1"/>
        <v>0</v>
      </c>
      <c r="K120" s="2415"/>
      <c r="L120" s="2390">
        <v>46</v>
      </c>
    </row>
    <row r="121" spans="1:12">
      <c r="A121" s="2390">
        <v>47</v>
      </c>
      <c r="B121" s="2375"/>
      <c r="C121" s="2250"/>
      <c r="D121" s="2250"/>
      <c r="E121" s="2375"/>
      <c r="F121" s="2266"/>
      <c r="G121" s="2415"/>
      <c r="H121" s="2415"/>
      <c r="I121" s="2375"/>
      <c r="J121" s="2415">
        <f t="shared" si="1"/>
        <v>0</v>
      </c>
      <c r="K121" s="2415"/>
      <c r="L121" s="2390">
        <v>47</v>
      </c>
    </row>
    <row r="122" spans="1:12">
      <c r="A122" s="2390">
        <v>48</v>
      </c>
      <c r="B122" s="2375"/>
      <c r="C122" s="2250"/>
      <c r="D122" s="2250"/>
      <c r="E122" s="2375"/>
      <c r="F122" s="2266"/>
      <c r="G122" s="2415"/>
      <c r="H122" s="2415"/>
      <c r="I122" s="2375"/>
      <c r="J122" s="2415">
        <f t="shared" si="1"/>
        <v>0</v>
      </c>
      <c r="K122" s="2415"/>
      <c r="L122" s="2390">
        <v>48</v>
      </c>
    </row>
    <row r="123" spans="1:12">
      <c r="A123" s="2390">
        <v>49</v>
      </c>
      <c r="B123" s="2375"/>
      <c r="C123" s="2250"/>
      <c r="D123" s="2250"/>
      <c r="E123" s="2375"/>
      <c r="F123" s="2266"/>
      <c r="G123" s="2415"/>
      <c r="H123" s="2415"/>
      <c r="I123" s="2375"/>
      <c r="J123" s="2415">
        <f t="shared" si="1"/>
        <v>0</v>
      </c>
      <c r="K123" s="2415"/>
      <c r="L123" s="2390">
        <v>49</v>
      </c>
    </row>
    <row r="124" spans="1:12">
      <c r="A124" s="2390">
        <v>50</v>
      </c>
      <c r="B124" s="2375"/>
      <c r="C124" s="2250"/>
      <c r="D124" s="2250"/>
      <c r="E124" s="2375"/>
      <c r="F124" s="2266"/>
      <c r="G124" s="2415"/>
      <c r="H124" s="2415"/>
      <c r="I124" s="2375"/>
      <c r="J124" s="2415">
        <f t="shared" si="1"/>
        <v>0</v>
      </c>
      <c r="K124" s="2415"/>
      <c r="L124" s="2390">
        <v>50</v>
      </c>
    </row>
    <row r="125" spans="1:12">
      <c r="A125" s="2390">
        <v>51</v>
      </c>
      <c r="B125" s="2375"/>
      <c r="C125" s="2250"/>
      <c r="D125" s="2250"/>
      <c r="E125" s="2375"/>
      <c r="F125" s="2266"/>
      <c r="G125" s="2415"/>
      <c r="H125" s="2415"/>
      <c r="I125" s="2375"/>
      <c r="J125" s="2415">
        <f t="shared" si="1"/>
        <v>0</v>
      </c>
      <c r="K125" s="2415"/>
      <c r="L125" s="2390">
        <v>51</v>
      </c>
    </row>
    <row r="126" spans="1:12">
      <c r="A126" s="2390">
        <v>52</v>
      </c>
      <c r="B126" s="2375"/>
      <c r="C126" s="2250"/>
      <c r="D126" s="2250"/>
      <c r="E126" s="2375"/>
      <c r="F126" s="2266"/>
      <c r="G126" s="2415"/>
      <c r="H126" s="2415"/>
      <c r="I126" s="2375"/>
      <c r="J126" s="2415">
        <f t="shared" si="1"/>
        <v>0</v>
      </c>
      <c r="K126" s="2415"/>
      <c r="L126" s="2390">
        <v>52</v>
      </c>
    </row>
    <row r="127" spans="1:12">
      <c r="A127" s="2390">
        <v>53</v>
      </c>
      <c r="B127" s="2375"/>
      <c r="C127" s="2250"/>
      <c r="D127" s="2250"/>
      <c r="E127" s="2375"/>
      <c r="F127" s="2266"/>
      <c r="G127" s="2415"/>
      <c r="H127" s="2415"/>
      <c r="I127" s="2375"/>
      <c r="J127" s="2415">
        <f t="shared" si="1"/>
        <v>0</v>
      </c>
      <c r="K127" s="2415"/>
      <c r="L127" s="2390">
        <v>53</v>
      </c>
    </row>
    <row r="128" spans="1:12">
      <c r="A128" s="2390">
        <v>54</v>
      </c>
      <c r="B128" s="2375"/>
      <c r="C128" s="2250"/>
      <c r="D128" s="2250"/>
      <c r="E128" s="2375"/>
      <c r="F128" s="2266"/>
      <c r="G128" s="2415"/>
      <c r="H128" s="2415"/>
      <c r="I128" s="2375"/>
      <c r="J128" s="2415">
        <f t="shared" si="1"/>
        <v>0</v>
      </c>
      <c r="K128" s="2415"/>
      <c r="L128" s="2390">
        <v>54</v>
      </c>
    </row>
    <row r="129" spans="1:12" ht="15.75" thickBot="1">
      <c r="A129" s="2416">
        <v>55</v>
      </c>
      <c r="B129" s="2409" t="s">
        <v>2338</v>
      </c>
      <c r="C129" s="2377"/>
      <c r="D129" s="2377"/>
      <c r="E129" s="2378"/>
      <c r="F129" s="2417"/>
      <c r="G129" s="2418">
        <f>SUM(G75:G128)</f>
        <v>0</v>
      </c>
      <c r="H129" s="2418">
        <f>SUM(H75:H128)</f>
        <v>0</v>
      </c>
      <c r="I129" s="2378"/>
      <c r="J129" s="2418">
        <f>SUM(J75:J128)</f>
        <v>0</v>
      </c>
      <c r="K129" s="2418">
        <f>SUM(K75:K128)</f>
        <v>0</v>
      </c>
      <c r="L129" s="2416">
        <v>55</v>
      </c>
    </row>
    <row r="130" spans="1:12">
      <c r="A130" s="2486" t="s">
        <v>4677</v>
      </c>
      <c r="B130" s="2486"/>
      <c r="C130" s="2250"/>
      <c r="D130" s="2250"/>
      <c r="E130" s="2250"/>
      <c r="F130" s="2486" t="s">
        <v>4677</v>
      </c>
      <c r="G130" s="2486"/>
      <c r="H130" s="2251"/>
    </row>
    <row r="131" spans="1:12">
      <c r="A131" s="2251" t="s">
        <v>3866</v>
      </c>
      <c r="B131" s="2251"/>
      <c r="C131" s="2251"/>
      <c r="D131" s="2251"/>
      <c r="E131" s="2251"/>
      <c r="F131" s="2251" t="s">
        <v>3867</v>
      </c>
      <c r="G131" s="2251"/>
      <c r="H131" s="2251"/>
      <c r="I131" s="2251"/>
      <c r="J131" s="2251"/>
      <c r="K131" s="2251"/>
      <c r="L131" s="2251"/>
    </row>
    <row r="132" spans="1:12" ht="16.5" thickBot="1">
      <c r="A132" s="2285" t="str">
        <f>'Data Sheet'!$C$25</f>
        <v>Orange &amp; Rockland Utilities, Inc</v>
      </c>
      <c r="B132" s="2250"/>
      <c r="C132" s="2250"/>
      <c r="D132" s="2419" t="str">
        <f>'Data Sheet'!$C$40</f>
        <v>April 30, 2017</v>
      </c>
      <c r="E132" s="2250" t="str">
        <f>'Data Sheet'!$C$38</f>
        <v>December 31, 2016</v>
      </c>
      <c r="F132" s="2285" t="str">
        <f>'Data Sheet'!$C$25</f>
        <v>Orange &amp; Rockland Utilities, Inc</v>
      </c>
      <c r="G132" s="2250"/>
      <c r="H132" s="2250"/>
      <c r="I132" s="2250"/>
      <c r="J132" s="2419" t="str">
        <f>'Data Sheet'!$C$40</f>
        <v>April 30, 2017</v>
      </c>
      <c r="K132" s="1586" t="str">
        <f>'Data Sheet'!$C$38</f>
        <v>December 31, 2016</v>
      </c>
    </row>
    <row r="133" spans="1:12" ht="15.75">
      <c r="A133" s="2288"/>
      <c r="B133" s="2420" t="s">
        <v>3865</v>
      </c>
      <c r="C133" s="2420"/>
      <c r="D133" s="2401"/>
      <c r="E133" s="2388"/>
      <c r="F133" s="2387"/>
      <c r="G133" s="2420" t="s">
        <v>2107</v>
      </c>
      <c r="H133" s="2420"/>
      <c r="I133" s="2420"/>
      <c r="J133" s="2401"/>
      <c r="K133" s="2401"/>
      <c r="L133" s="2388"/>
    </row>
    <row r="134" spans="1:12" ht="15.75" thickBot="1">
      <c r="A134" s="2376"/>
      <c r="B134" s="2377"/>
      <c r="C134" s="2377"/>
      <c r="D134" s="2421"/>
      <c r="E134" s="2378"/>
      <c r="F134" s="2376"/>
      <c r="G134" s="2377"/>
      <c r="H134" s="2377"/>
      <c r="I134" s="2377"/>
      <c r="J134" s="2377"/>
      <c r="K134" s="2377"/>
      <c r="L134" s="2378"/>
    </row>
    <row r="135" spans="1:12" ht="15.75" thickBot="1">
      <c r="A135" s="2385"/>
      <c r="B135" s="2400" t="s">
        <v>3606</v>
      </c>
      <c r="C135" s="2401" t="s">
        <v>1788</v>
      </c>
      <c r="D135" s="2401"/>
      <c r="E135" s="2388"/>
      <c r="F135" s="2387" t="s">
        <v>3819</v>
      </c>
      <c r="G135" s="2388"/>
      <c r="H135" s="2402" t="s">
        <v>3820</v>
      </c>
      <c r="I135" s="2403" t="s">
        <v>3821</v>
      </c>
      <c r="J135" s="2422"/>
      <c r="K135" s="2388" t="s">
        <v>3822</v>
      </c>
      <c r="L135" s="2385"/>
    </row>
    <row r="136" spans="1:12">
      <c r="A136" s="2404" t="s">
        <v>1733</v>
      </c>
      <c r="B136" s="2375"/>
      <c r="C136" s="2250"/>
      <c r="D136" s="2250"/>
      <c r="E136" s="2375"/>
      <c r="F136" s="2406" t="s">
        <v>177</v>
      </c>
      <c r="G136" s="2346"/>
      <c r="H136" s="2407" t="s">
        <v>177</v>
      </c>
      <c r="I136" s="2346" t="s">
        <v>176</v>
      </c>
      <c r="J136" s="2346" t="s">
        <v>1845</v>
      </c>
      <c r="K136" s="2346" t="s">
        <v>3823</v>
      </c>
      <c r="L136" s="2404" t="s">
        <v>1733</v>
      </c>
    </row>
    <row r="137" spans="1:12" ht="15.75" thickBot="1">
      <c r="A137" s="2408" t="s">
        <v>1736</v>
      </c>
      <c r="B137" s="2409" t="s">
        <v>3026</v>
      </c>
      <c r="C137" s="2396" t="s">
        <v>3027</v>
      </c>
      <c r="D137" s="2396"/>
      <c r="E137" s="2410"/>
      <c r="F137" s="2411" t="s">
        <v>3028</v>
      </c>
      <c r="G137" s="2410"/>
      <c r="H137" s="2409" t="s">
        <v>3029</v>
      </c>
      <c r="I137" s="2408" t="s">
        <v>2353</v>
      </c>
      <c r="J137" s="2408" t="s">
        <v>2354</v>
      </c>
      <c r="K137" s="2408" t="s">
        <v>2355</v>
      </c>
      <c r="L137" s="2408" t="s">
        <v>1736</v>
      </c>
    </row>
    <row r="138" spans="1:12">
      <c r="A138" s="2412">
        <v>1</v>
      </c>
      <c r="B138" s="2375"/>
      <c r="C138" s="2250"/>
      <c r="D138" s="2250"/>
      <c r="E138" s="2375"/>
      <c r="F138" s="2413"/>
      <c r="G138" s="2414"/>
      <c r="H138" s="2415"/>
      <c r="I138" s="2375"/>
      <c r="J138" s="2415">
        <f t="shared" ref="J138:J191" si="2">G138+H138</f>
        <v>0</v>
      </c>
      <c r="K138" s="2415"/>
      <c r="L138" s="2412">
        <v>1</v>
      </c>
    </row>
    <row r="139" spans="1:12">
      <c r="A139" s="2412">
        <v>2</v>
      </c>
      <c r="B139" s="2375"/>
      <c r="C139" s="2250"/>
      <c r="D139" s="2250"/>
      <c r="E139" s="2375"/>
      <c r="F139" s="2413"/>
      <c r="G139" s="2414"/>
      <c r="H139" s="2415"/>
      <c r="I139" s="2375"/>
      <c r="J139" s="2415">
        <f t="shared" si="2"/>
        <v>0</v>
      </c>
      <c r="K139" s="2415"/>
      <c r="L139" s="2412">
        <v>2</v>
      </c>
    </row>
    <row r="140" spans="1:12">
      <c r="A140" s="2412">
        <v>3</v>
      </c>
      <c r="B140" s="2375"/>
      <c r="C140" s="2250"/>
      <c r="D140" s="2250"/>
      <c r="E140" s="2375"/>
      <c r="F140" s="2413"/>
      <c r="G140" s="2414"/>
      <c r="H140" s="2415"/>
      <c r="I140" s="2375"/>
      <c r="J140" s="2415">
        <f t="shared" si="2"/>
        <v>0</v>
      </c>
      <c r="K140" s="2415"/>
      <c r="L140" s="2412">
        <v>3</v>
      </c>
    </row>
    <row r="141" spans="1:12">
      <c r="A141" s="2412">
        <v>4</v>
      </c>
      <c r="B141" s="2375"/>
      <c r="C141" s="2250"/>
      <c r="D141" s="2250"/>
      <c r="E141" s="2375"/>
      <c r="F141" s="2413"/>
      <c r="G141" s="2414"/>
      <c r="H141" s="2415"/>
      <c r="I141" s="2375"/>
      <c r="J141" s="2415">
        <f t="shared" si="2"/>
        <v>0</v>
      </c>
      <c r="K141" s="2415"/>
      <c r="L141" s="2412">
        <v>4</v>
      </c>
    </row>
    <row r="142" spans="1:12">
      <c r="A142" s="2412">
        <v>5</v>
      </c>
      <c r="B142" s="2375"/>
      <c r="C142" s="2250"/>
      <c r="D142" s="2250"/>
      <c r="E142" s="2375"/>
      <c r="F142" s="2413"/>
      <c r="G142" s="2414"/>
      <c r="H142" s="2415"/>
      <c r="I142" s="2375"/>
      <c r="J142" s="2415">
        <f t="shared" si="2"/>
        <v>0</v>
      </c>
      <c r="K142" s="2415"/>
      <c r="L142" s="2412">
        <v>5</v>
      </c>
    </row>
    <row r="143" spans="1:12">
      <c r="A143" s="2412">
        <v>6</v>
      </c>
      <c r="B143" s="2375"/>
      <c r="C143" s="2250"/>
      <c r="D143" s="2250"/>
      <c r="E143" s="2375"/>
      <c r="F143" s="2413"/>
      <c r="G143" s="2414"/>
      <c r="H143" s="2415"/>
      <c r="I143" s="2375"/>
      <c r="J143" s="2415">
        <f t="shared" si="2"/>
        <v>0</v>
      </c>
      <c r="K143" s="2415"/>
      <c r="L143" s="2412">
        <v>6</v>
      </c>
    </row>
    <row r="144" spans="1:12">
      <c r="A144" s="2412">
        <v>7</v>
      </c>
      <c r="B144" s="2375"/>
      <c r="C144" s="2250"/>
      <c r="D144" s="2250"/>
      <c r="E144" s="2375"/>
      <c r="F144" s="2413"/>
      <c r="G144" s="2414"/>
      <c r="H144" s="2415"/>
      <c r="I144" s="2375"/>
      <c r="J144" s="2415">
        <f t="shared" si="2"/>
        <v>0</v>
      </c>
      <c r="K144" s="2415"/>
      <c r="L144" s="2412">
        <v>7</v>
      </c>
    </row>
    <row r="145" spans="1:12">
      <c r="A145" s="2412">
        <v>8</v>
      </c>
      <c r="B145" s="2375"/>
      <c r="C145" s="2250"/>
      <c r="D145" s="2250"/>
      <c r="E145" s="2375"/>
      <c r="F145" s="2413"/>
      <c r="G145" s="2414"/>
      <c r="H145" s="2415"/>
      <c r="I145" s="2375"/>
      <c r="J145" s="2415">
        <f t="shared" si="2"/>
        <v>0</v>
      </c>
      <c r="K145" s="2415"/>
      <c r="L145" s="2412">
        <v>8</v>
      </c>
    </row>
    <row r="146" spans="1:12">
      <c r="A146" s="2412">
        <v>9</v>
      </c>
      <c r="B146" s="2375"/>
      <c r="C146" s="2250"/>
      <c r="D146" s="2250"/>
      <c r="E146" s="2375"/>
      <c r="F146" s="2413"/>
      <c r="G146" s="2414"/>
      <c r="H146" s="2415"/>
      <c r="I146" s="2375"/>
      <c r="J146" s="2415">
        <f t="shared" si="2"/>
        <v>0</v>
      </c>
      <c r="K146" s="2415"/>
      <c r="L146" s="2412">
        <v>9</v>
      </c>
    </row>
    <row r="147" spans="1:12">
      <c r="A147" s="2412">
        <v>10</v>
      </c>
      <c r="B147" s="2375"/>
      <c r="C147" s="2250"/>
      <c r="D147" s="2250"/>
      <c r="E147" s="2375"/>
      <c r="F147" s="2413"/>
      <c r="G147" s="2414"/>
      <c r="H147" s="2415"/>
      <c r="I147" s="2375"/>
      <c r="J147" s="2415">
        <f t="shared" si="2"/>
        <v>0</v>
      </c>
      <c r="K147" s="2415"/>
      <c r="L147" s="2412">
        <v>10</v>
      </c>
    </row>
    <row r="148" spans="1:12">
      <c r="A148" s="2412">
        <v>11</v>
      </c>
      <c r="B148" s="2375"/>
      <c r="C148" s="2250"/>
      <c r="D148" s="2250"/>
      <c r="E148" s="2375"/>
      <c r="F148" s="2413"/>
      <c r="G148" s="2414"/>
      <c r="H148" s="2415"/>
      <c r="I148" s="2375"/>
      <c r="J148" s="2415">
        <f t="shared" si="2"/>
        <v>0</v>
      </c>
      <c r="K148" s="2415"/>
      <c r="L148" s="2412">
        <v>11</v>
      </c>
    </row>
    <row r="149" spans="1:12">
      <c r="A149" s="2390">
        <v>12</v>
      </c>
      <c r="B149" s="2375"/>
      <c r="C149" s="2250"/>
      <c r="D149" s="2250"/>
      <c r="E149" s="2375"/>
      <c r="F149" s="2266"/>
      <c r="G149" s="2415"/>
      <c r="H149" s="2415"/>
      <c r="I149" s="2375"/>
      <c r="J149" s="2415">
        <f t="shared" si="2"/>
        <v>0</v>
      </c>
      <c r="K149" s="2415"/>
      <c r="L149" s="2390">
        <v>12</v>
      </c>
    </row>
    <row r="150" spans="1:12">
      <c r="A150" s="2390">
        <v>13</v>
      </c>
      <c r="B150" s="2375"/>
      <c r="C150" s="2250"/>
      <c r="D150" s="2250"/>
      <c r="E150" s="2375"/>
      <c r="F150" s="2266"/>
      <c r="G150" s="2415"/>
      <c r="H150" s="2415"/>
      <c r="I150" s="2375"/>
      <c r="J150" s="2415">
        <f t="shared" si="2"/>
        <v>0</v>
      </c>
      <c r="K150" s="2415"/>
      <c r="L150" s="2390">
        <v>13</v>
      </c>
    </row>
    <row r="151" spans="1:12">
      <c r="A151" s="2390">
        <v>14</v>
      </c>
      <c r="B151" s="2375"/>
      <c r="C151" s="2250"/>
      <c r="D151" s="2250"/>
      <c r="E151" s="2375"/>
      <c r="F151" s="2266"/>
      <c r="G151" s="2415"/>
      <c r="H151" s="2415"/>
      <c r="I151" s="2375"/>
      <c r="J151" s="2415">
        <f t="shared" si="2"/>
        <v>0</v>
      </c>
      <c r="K151" s="2415"/>
      <c r="L151" s="2390">
        <v>14</v>
      </c>
    </row>
    <row r="152" spans="1:12">
      <c r="A152" s="2390">
        <v>15</v>
      </c>
      <c r="B152" s="2375"/>
      <c r="C152" s="2250"/>
      <c r="D152" s="2250"/>
      <c r="E152" s="2375"/>
      <c r="F152" s="2266"/>
      <c r="G152" s="2415"/>
      <c r="H152" s="2415"/>
      <c r="I152" s="2375"/>
      <c r="J152" s="2415">
        <f t="shared" si="2"/>
        <v>0</v>
      </c>
      <c r="K152" s="2415"/>
      <c r="L152" s="2390">
        <v>15</v>
      </c>
    </row>
    <row r="153" spans="1:12">
      <c r="A153" s="2390">
        <v>16</v>
      </c>
      <c r="B153" s="2375"/>
      <c r="C153" s="2250"/>
      <c r="D153" s="2250"/>
      <c r="E153" s="2375"/>
      <c r="F153" s="2266"/>
      <c r="G153" s="2415"/>
      <c r="H153" s="2415"/>
      <c r="I153" s="2375"/>
      <c r="J153" s="2415">
        <f t="shared" si="2"/>
        <v>0</v>
      </c>
      <c r="K153" s="2415"/>
      <c r="L153" s="2390">
        <v>16</v>
      </c>
    </row>
    <row r="154" spans="1:12">
      <c r="A154" s="2390">
        <v>17</v>
      </c>
      <c r="B154" s="2375"/>
      <c r="C154" s="2250"/>
      <c r="D154" s="2250"/>
      <c r="E154" s="2375"/>
      <c r="F154" s="2266"/>
      <c r="G154" s="2415"/>
      <c r="H154" s="2415"/>
      <c r="I154" s="2375"/>
      <c r="J154" s="2415">
        <f t="shared" si="2"/>
        <v>0</v>
      </c>
      <c r="K154" s="2415"/>
      <c r="L154" s="2390">
        <v>17</v>
      </c>
    </row>
    <row r="155" spans="1:12">
      <c r="A155" s="2390">
        <v>18</v>
      </c>
      <c r="B155" s="2375"/>
      <c r="C155" s="2250"/>
      <c r="D155" s="2250"/>
      <c r="E155" s="2375"/>
      <c r="F155" s="2266"/>
      <c r="G155" s="2415"/>
      <c r="H155" s="2415"/>
      <c r="I155" s="2375"/>
      <c r="J155" s="2415">
        <f t="shared" si="2"/>
        <v>0</v>
      </c>
      <c r="K155" s="2415"/>
      <c r="L155" s="2390">
        <v>18</v>
      </c>
    </row>
    <row r="156" spans="1:12">
      <c r="A156" s="2390">
        <v>19</v>
      </c>
      <c r="B156" s="2375"/>
      <c r="C156" s="2250"/>
      <c r="D156" s="2250"/>
      <c r="E156" s="2375"/>
      <c r="F156" s="2266"/>
      <c r="G156" s="2415"/>
      <c r="H156" s="2415"/>
      <c r="I156" s="2375"/>
      <c r="J156" s="2415">
        <f t="shared" si="2"/>
        <v>0</v>
      </c>
      <c r="K156" s="2415"/>
      <c r="L156" s="2390">
        <v>19</v>
      </c>
    </row>
    <row r="157" spans="1:12">
      <c r="A157" s="2390">
        <v>20</v>
      </c>
      <c r="B157" s="2375"/>
      <c r="C157" s="2250"/>
      <c r="D157" s="2250"/>
      <c r="E157" s="2375"/>
      <c r="F157" s="2266"/>
      <c r="G157" s="2415"/>
      <c r="H157" s="2415"/>
      <c r="I157" s="2375"/>
      <c r="J157" s="2415">
        <f t="shared" si="2"/>
        <v>0</v>
      </c>
      <c r="K157" s="2415"/>
      <c r="L157" s="2390">
        <v>20</v>
      </c>
    </row>
    <row r="158" spans="1:12">
      <c r="A158" s="2390">
        <v>21</v>
      </c>
      <c r="B158" s="2375"/>
      <c r="C158" s="2250"/>
      <c r="D158" s="2250"/>
      <c r="E158" s="2375"/>
      <c r="F158" s="2266"/>
      <c r="G158" s="2415"/>
      <c r="H158" s="2415"/>
      <c r="I158" s="2375"/>
      <c r="J158" s="2415">
        <f t="shared" si="2"/>
        <v>0</v>
      </c>
      <c r="K158" s="2415"/>
      <c r="L158" s="2390">
        <v>21</v>
      </c>
    </row>
    <row r="159" spans="1:12">
      <c r="A159" s="2390">
        <v>22</v>
      </c>
      <c r="B159" s="2375"/>
      <c r="C159" s="2250"/>
      <c r="D159" s="2250"/>
      <c r="E159" s="2375"/>
      <c r="F159" s="2266"/>
      <c r="G159" s="2415"/>
      <c r="H159" s="2415"/>
      <c r="I159" s="2375"/>
      <c r="J159" s="2415">
        <f t="shared" si="2"/>
        <v>0</v>
      </c>
      <c r="K159" s="2415"/>
      <c r="L159" s="2390">
        <v>22</v>
      </c>
    </row>
    <row r="160" spans="1:12">
      <c r="A160" s="2390">
        <v>23</v>
      </c>
      <c r="B160" s="2375"/>
      <c r="C160" s="2250"/>
      <c r="D160" s="2250"/>
      <c r="E160" s="2375"/>
      <c r="F160" s="2266"/>
      <c r="G160" s="2415"/>
      <c r="H160" s="2415"/>
      <c r="I160" s="2375"/>
      <c r="J160" s="2415">
        <f t="shared" si="2"/>
        <v>0</v>
      </c>
      <c r="K160" s="2415"/>
      <c r="L160" s="2390">
        <v>23</v>
      </c>
    </row>
    <row r="161" spans="1:12">
      <c r="A161" s="2390">
        <v>24</v>
      </c>
      <c r="B161" s="2375"/>
      <c r="C161" s="2250"/>
      <c r="D161" s="2250"/>
      <c r="E161" s="2375"/>
      <c r="F161" s="2266"/>
      <c r="G161" s="2415"/>
      <c r="H161" s="2415"/>
      <c r="I161" s="2375"/>
      <c r="J161" s="2415">
        <f t="shared" si="2"/>
        <v>0</v>
      </c>
      <c r="K161" s="2415"/>
      <c r="L161" s="2390">
        <v>24</v>
      </c>
    </row>
    <row r="162" spans="1:12">
      <c r="A162" s="2390">
        <v>25</v>
      </c>
      <c r="B162" s="2375"/>
      <c r="C162" s="2250"/>
      <c r="D162" s="2250"/>
      <c r="E162" s="2375"/>
      <c r="F162" s="2266"/>
      <c r="G162" s="2415"/>
      <c r="H162" s="2415"/>
      <c r="I162" s="2375"/>
      <c r="J162" s="2415">
        <f t="shared" si="2"/>
        <v>0</v>
      </c>
      <c r="K162" s="2415"/>
      <c r="L162" s="2390">
        <v>25</v>
      </c>
    </row>
    <row r="163" spans="1:12">
      <c r="A163" s="2390">
        <v>26</v>
      </c>
      <c r="B163" s="2375"/>
      <c r="C163" s="2250"/>
      <c r="D163" s="2250"/>
      <c r="E163" s="2375"/>
      <c r="F163" s="2266"/>
      <c r="G163" s="2415"/>
      <c r="H163" s="2415"/>
      <c r="I163" s="2375"/>
      <c r="J163" s="2415">
        <f t="shared" si="2"/>
        <v>0</v>
      </c>
      <c r="K163" s="2415"/>
      <c r="L163" s="2390">
        <v>26</v>
      </c>
    </row>
    <row r="164" spans="1:12">
      <c r="A164" s="2390">
        <v>27</v>
      </c>
      <c r="B164" s="2375"/>
      <c r="C164" s="2250"/>
      <c r="D164" s="2250"/>
      <c r="E164" s="2375"/>
      <c r="F164" s="2266"/>
      <c r="G164" s="2415"/>
      <c r="H164" s="2415"/>
      <c r="I164" s="2375"/>
      <c r="J164" s="2415">
        <f t="shared" si="2"/>
        <v>0</v>
      </c>
      <c r="K164" s="2415"/>
      <c r="L164" s="2390">
        <v>27</v>
      </c>
    </row>
    <row r="165" spans="1:12">
      <c r="A165" s="2390">
        <v>28</v>
      </c>
      <c r="B165" s="2375"/>
      <c r="C165" s="2250"/>
      <c r="D165" s="2250"/>
      <c r="E165" s="2375"/>
      <c r="F165" s="2266"/>
      <c r="G165" s="2415"/>
      <c r="H165" s="2415"/>
      <c r="I165" s="2375"/>
      <c r="J165" s="2415">
        <f t="shared" si="2"/>
        <v>0</v>
      </c>
      <c r="K165" s="2415"/>
      <c r="L165" s="2390">
        <v>28</v>
      </c>
    </row>
    <row r="166" spans="1:12">
      <c r="A166" s="2390">
        <v>29</v>
      </c>
      <c r="B166" s="2375"/>
      <c r="C166" s="2250"/>
      <c r="D166" s="2250"/>
      <c r="E166" s="2375"/>
      <c r="F166" s="2266"/>
      <c r="G166" s="2415"/>
      <c r="H166" s="2415"/>
      <c r="I166" s="2375"/>
      <c r="J166" s="2415">
        <f t="shared" si="2"/>
        <v>0</v>
      </c>
      <c r="K166" s="2415"/>
      <c r="L166" s="2390">
        <v>29</v>
      </c>
    </row>
    <row r="167" spans="1:12">
      <c r="A167" s="2390">
        <v>30</v>
      </c>
      <c r="B167" s="2375"/>
      <c r="C167" s="2250"/>
      <c r="D167" s="2250"/>
      <c r="E167" s="2375"/>
      <c r="F167" s="2266"/>
      <c r="G167" s="2415"/>
      <c r="H167" s="2415"/>
      <c r="I167" s="2375"/>
      <c r="J167" s="2415">
        <f t="shared" si="2"/>
        <v>0</v>
      </c>
      <c r="K167" s="2415"/>
      <c r="L167" s="2390">
        <v>30</v>
      </c>
    </row>
    <row r="168" spans="1:12">
      <c r="A168" s="2390">
        <v>31</v>
      </c>
      <c r="B168" s="2375"/>
      <c r="C168" s="2250"/>
      <c r="D168" s="2250"/>
      <c r="E168" s="2375"/>
      <c r="F168" s="2266"/>
      <c r="G168" s="2415"/>
      <c r="H168" s="2415"/>
      <c r="I168" s="2375"/>
      <c r="J168" s="2415">
        <f t="shared" si="2"/>
        <v>0</v>
      </c>
      <c r="K168" s="2415"/>
      <c r="L168" s="2390">
        <v>31</v>
      </c>
    </row>
    <row r="169" spans="1:12">
      <c r="A169" s="2390">
        <v>32</v>
      </c>
      <c r="B169" s="2375"/>
      <c r="C169" s="2250"/>
      <c r="D169" s="2250"/>
      <c r="E169" s="2375"/>
      <c r="F169" s="2266"/>
      <c r="G169" s="2415"/>
      <c r="H169" s="2415"/>
      <c r="I169" s="2375"/>
      <c r="J169" s="2415">
        <f t="shared" si="2"/>
        <v>0</v>
      </c>
      <c r="K169" s="2415"/>
      <c r="L169" s="2390">
        <v>32</v>
      </c>
    </row>
    <row r="170" spans="1:12">
      <c r="A170" s="2390">
        <v>33</v>
      </c>
      <c r="B170" s="2375"/>
      <c r="C170" s="2250"/>
      <c r="D170" s="2250"/>
      <c r="E170" s="2375"/>
      <c r="F170" s="2266"/>
      <c r="G170" s="2415"/>
      <c r="H170" s="2415"/>
      <c r="I170" s="2375"/>
      <c r="J170" s="2415">
        <f t="shared" si="2"/>
        <v>0</v>
      </c>
      <c r="K170" s="2415"/>
      <c r="L170" s="2390">
        <v>33</v>
      </c>
    </row>
    <row r="171" spans="1:12">
      <c r="A171" s="2390">
        <v>34</v>
      </c>
      <c r="B171" s="2375"/>
      <c r="C171" s="2250"/>
      <c r="D171" s="2250"/>
      <c r="E171" s="2375"/>
      <c r="F171" s="2266"/>
      <c r="G171" s="2415"/>
      <c r="H171" s="2415"/>
      <c r="I171" s="2375"/>
      <c r="J171" s="2415">
        <f t="shared" si="2"/>
        <v>0</v>
      </c>
      <c r="K171" s="2415"/>
      <c r="L171" s="2390">
        <v>34</v>
      </c>
    </row>
    <row r="172" spans="1:12">
      <c r="A172" s="2390">
        <v>35</v>
      </c>
      <c r="B172" s="2375"/>
      <c r="C172" s="2250"/>
      <c r="D172" s="2250"/>
      <c r="E172" s="2375"/>
      <c r="F172" s="2266"/>
      <c r="G172" s="2415"/>
      <c r="H172" s="2415"/>
      <c r="I172" s="2375"/>
      <c r="J172" s="2415">
        <f t="shared" si="2"/>
        <v>0</v>
      </c>
      <c r="K172" s="2415"/>
      <c r="L172" s="2390">
        <v>35</v>
      </c>
    </row>
    <row r="173" spans="1:12">
      <c r="A173" s="2390">
        <v>36</v>
      </c>
      <c r="B173" s="2375"/>
      <c r="C173" s="2250"/>
      <c r="D173" s="2250"/>
      <c r="E173" s="2375"/>
      <c r="F173" s="2266"/>
      <c r="G173" s="2415"/>
      <c r="H173" s="2415"/>
      <c r="I173" s="2375"/>
      <c r="J173" s="2415">
        <f t="shared" si="2"/>
        <v>0</v>
      </c>
      <c r="K173" s="2415"/>
      <c r="L173" s="2390">
        <v>36</v>
      </c>
    </row>
    <row r="174" spans="1:12">
      <c r="A174" s="2390">
        <v>37</v>
      </c>
      <c r="B174" s="2375"/>
      <c r="C174" s="2250"/>
      <c r="D174" s="2250"/>
      <c r="E174" s="2375"/>
      <c r="F174" s="2266"/>
      <c r="G174" s="2415"/>
      <c r="H174" s="2415"/>
      <c r="I174" s="2375"/>
      <c r="J174" s="2415">
        <f t="shared" si="2"/>
        <v>0</v>
      </c>
      <c r="K174" s="2415"/>
      <c r="L174" s="2390">
        <v>37</v>
      </c>
    </row>
    <row r="175" spans="1:12">
      <c r="A175" s="2390">
        <v>38</v>
      </c>
      <c r="B175" s="2375"/>
      <c r="C175" s="2250"/>
      <c r="D175" s="2250"/>
      <c r="E175" s="2375"/>
      <c r="F175" s="2266"/>
      <c r="G175" s="2415"/>
      <c r="H175" s="2415"/>
      <c r="I175" s="2375"/>
      <c r="J175" s="2415">
        <f t="shared" si="2"/>
        <v>0</v>
      </c>
      <c r="K175" s="2415"/>
      <c r="L175" s="2390">
        <v>38</v>
      </c>
    </row>
    <row r="176" spans="1:12">
      <c r="A176" s="2390">
        <v>39</v>
      </c>
      <c r="B176" s="2375"/>
      <c r="C176" s="2250"/>
      <c r="D176" s="2250"/>
      <c r="E176" s="2375"/>
      <c r="F176" s="2266"/>
      <c r="G176" s="2415"/>
      <c r="H176" s="2415"/>
      <c r="I176" s="2375"/>
      <c r="J176" s="2415">
        <f t="shared" si="2"/>
        <v>0</v>
      </c>
      <c r="K176" s="2415"/>
      <c r="L176" s="2390">
        <v>39</v>
      </c>
    </row>
    <row r="177" spans="1:12">
      <c r="A177" s="2390">
        <v>40</v>
      </c>
      <c r="B177" s="2375"/>
      <c r="C177" s="2250"/>
      <c r="D177" s="2250"/>
      <c r="E177" s="2375"/>
      <c r="F177" s="2266"/>
      <c r="G177" s="2415"/>
      <c r="H177" s="2415"/>
      <c r="I177" s="2375"/>
      <c r="J177" s="2415">
        <f t="shared" si="2"/>
        <v>0</v>
      </c>
      <c r="K177" s="2415"/>
      <c r="L177" s="2390">
        <v>40</v>
      </c>
    </row>
    <row r="178" spans="1:12">
      <c r="A178" s="2390">
        <v>41</v>
      </c>
      <c r="B178" s="2375"/>
      <c r="C178" s="2250"/>
      <c r="D178" s="2250"/>
      <c r="E178" s="2375"/>
      <c r="F178" s="2266"/>
      <c r="G178" s="2415"/>
      <c r="H178" s="2415"/>
      <c r="I178" s="2375"/>
      <c r="J178" s="2415">
        <f t="shared" si="2"/>
        <v>0</v>
      </c>
      <c r="K178" s="2415"/>
      <c r="L178" s="2390">
        <v>41</v>
      </c>
    </row>
    <row r="179" spans="1:12">
      <c r="A179" s="2390">
        <v>42</v>
      </c>
      <c r="B179" s="2375"/>
      <c r="C179" s="2250"/>
      <c r="D179" s="2250"/>
      <c r="E179" s="2375"/>
      <c r="F179" s="2266"/>
      <c r="G179" s="2415"/>
      <c r="H179" s="2415"/>
      <c r="I179" s="2375"/>
      <c r="J179" s="2415">
        <f t="shared" si="2"/>
        <v>0</v>
      </c>
      <c r="K179" s="2415"/>
      <c r="L179" s="2390">
        <v>42</v>
      </c>
    </row>
    <row r="180" spans="1:12">
      <c r="A180" s="2390">
        <v>43</v>
      </c>
      <c r="B180" s="2375"/>
      <c r="C180" s="2250"/>
      <c r="D180" s="2250"/>
      <c r="E180" s="2375"/>
      <c r="F180" s="2266"/>
      <c r="G180" s="2415"/>
      <c r="H180" s="2415"/>
      <c r="I180" s="2375"/>
      <c r="J180" s="2415">
        <f t="shared" si="2"/>
        <v>0</v>
      </c>
      <c r="K180" s="2415"/>
      <c r="L180" s="2390">
        <v>43</v>
      </c>
    </row>
    <row r="181" spans="1:12">
      <c r="A181" s="2390">
        <v>44</v>
      </c>
      <c r="B181" s="2375"/>
      <c r="C181" s="2250"/>
      <c r="D181" s="2250"/>
      <c r="E181" s="2375"/>
      <c r="F181" s="2266"/>
      <c r="G181" s="2415"/>
      <c r="H181" s="2415"/>
      <c r="I181" s="2375"/>
      <c r="J181" s="2415">
        <f t="shared" si="2"/>
        <v>0</v>
      </c>
      <c r="K181" s="2415"/>
      <c r="L181" s="2390">
        <v>44</v>
      </c>
    </row>
    <row r="182" spans="1:12">
      <c r="A182" s="2390">
        <v>45</v>
      </c>
      <c r="B182" s="2375"/>
      <c r="C182" s="2250"/>
      <c r="D182" s="2250"/>
      <c r="E182" s="2375"/>
      <c r="F182" s="2266"/>
      <c r="G182" s="2415"/>
      <c r="H182" s="2415"/>
      <c r="I182" s="2375"/>
      <c r="J182" s="2415">
        <f t="shared" si="2"/>
        <v>0</v>
      </c>
      <c r="K182" s="2415"/>
      <c r="L182" s="2390">
        <v>45</v>
      </c>
    </row>
    <row r="183" spans="1:12">
      <c r="A183" s="2390">
        <v>46</v>
      </c>
      <c r="B183" s="2375"/>
      <c r="C183" s="2250"/>
      <c r="D183" s="2250"/>
      <c r="E183" s="2375"/>
      <c r="F183" s="2266"/>
      <c r="G183" s="2415"/>
      <c r="H183" s="2415"/>
      <c r="I183" s="2375"/>
      <c r="J183" s="2415">
        <f t="shared" si="2"/>
        <v>0</v>
      </c>
      <c r="K183" s="2415"/>
      <c r="L183" s="2390">
        <v>46</v>
      </c>
    </row>
    <row r="184" spans="1:12">
      <c r="A184" s="2390">
        <v>47</v>
      </c>
      <c r="B184" s="2375"/>
      <c r="C184" s="2250"/>
      <c r="D184" s="2250"/>
      <c r="E184" s="2375"/>
      <c r="F184" s="2266"/>
      <c r="G184" s="2415"/>
      <c r="H184" s="2415"/>
      <c r="I184" s="2375"/>
      <c r="J184" s="2415">
        <f t="shared" si="2"/>
        <v>0</v>
      </c>
      <c r="K184" s="2415"/>
      <c r="L184" s="2390">
        <v>47</v>
      </c>
    </row>
    <row r="185" spans="1:12">
      <c r="A185" s="2390">
        <v>48</v>
      </c>
      <c r="B185" s="2375"/>
      <c r="C185" s="2250"/>
      <c r="D185" s="2250"/>
      <c r="E185" s="2375"/>
      <c r="F185" s="2266"/>
      <c r="G185" s="2415"/>
      <c r="H185" s="2415"/>
      <c r="I185" s="2375"/>
      <c r="J185" s="2415">
        <f t="shared" si="2"/>
        <v>0</v>
      </c>
      <c r="K185" s="2415"/>
      <c r="L185" s="2390">
        <v>48</v>
      </c>
    </row>
    <row r="186" spans="1:12">
      <c r="A186" s="2390">
        <v>49</v>
      </c>
      <c r="B186" s="2375"/>
      <c r="C186" s="2250"/>
      <c r="D186" s="2250"/>
      <c r="E186" s="2375"/>
      <c r="F186" s="2266"/>
      <c r="G186" s="2415"/>
      <c r="H186" s="2415"/>
      <c r="I186" s="2375"/>
      <c r="J186" s="2415">
        <f t="shared" si="2"/>
        <v>0</v>
      </c>
      <c r="K186" s="2415"/>
      <c r="L186" s="2390">
        <v>49</v>
      </c>
    </row>
    <row r="187" spans="1:12">
      <c r="A187" s="2390">
        <v>50</v>
      </c>
      <c r="B187" s="2375"/>
      <c r="C187" s="2250"/>
      <c r="D187" s="2250"/>
      <c r="E187" s="2375"/>
      <c r="F187" s="2266"/>
      <c r="G187" s="2415"/>
      <c r="H187" s="2415"/>
      <c r="I187" s="2375"/>
      <c r="J187" s="2415">
        <f t="shared" si="2"/>
        <v>0</v>
      </c>
      <c r="K187" s="2415"/>
      <c r="L187" s="2390">
        <v>50</v>
      </c>
    </row>
    <row r="188" spans="1:12">
      <c r="A188" s="2390">
        <v>51</v>
      </c>
      <c r="B188" s="2375"/>
      <c r="C188" s="2250"/>
      <c r="D188" s="2250"/>
      <c r="E188" s="2375"/>
      <c r="F188" s="2266"/>
      <c r="G188" s="2415"/>
      <c r="H188" s="2415"/>
      <c r="I188" s="2375"/>
      <c r="J188" s="2415">
        <f t="shared" si="2"/>
        <v>0</v>
      </c>
      <c r="K188" s="2415"/>
      <c r="L188" s="2390">
        <v>51</v>
      </c>
    </row>
    <row r="189" spans="1:12">
      <c r="A189" s="2390">
        <v>52</v>
      </c>
      <c r="B189" s="2375"/>
      <c r="C189" s="2250"/>
      <c r="D189" s="2250"/>
      <c r="E189" s="2375"/>
      <c r="F189" s="2266"/>
      <c r="G189" s="2415"/>
      <c r="H189" s="2415"/>
      <c r="I189" s="2375"/>
      <c r="J189" s="2415">
        <f t="shared" si="2"/>
        <v>0</v>
      </c>
      <c r="K189" s="2415"/>
      <c r="L189" s="2390">
        <v>52</v>
      </c>
    </row>
    <row r="190" spans="1:12">
      <c r="A190" s="2390">
        <v>53</v>
      </c>
      <c r="B190" s="2375"/>
      <c r="C190" s="2250"/>
      <c r="D190" s="2250"/>
      <c r="E190" s="2375"/>
      <c r="F190" s="2266"/>
      <c r="G190" s="2415"/>
      <c r="H190" s="2415"/>
      <c r="I190" s="2375"/>
      <c r="J190" s="2415">
        <f t="shared" si="2"/>
        <v>0</v>
      </c>
      <c r="K190" s="2415"/>
      <c r="L190" s="2390">
        <v>53</v>
      </c>
    </row>
    <row r="191" spans="1:12">
      <c r="A191" s="2390">
        <v>54</v>
      </c>
      <c r="B191" s="2375"/>
      <c r="C191" s="2250"/>
      <c r="D191" s="2250"/>
      <c r="E191" s="2375"/>
      <c r="F191" s="2266"/>
      <c r="G191" s="2415"/>
      <c r="H191" s="2415"/>
      <c r="I191" s="2375"/>
      <c r="J191" s="2415">
        <f t="shared" si="2"/>
        <v>0</v>
      </c>
      <c r="K191" s="2415"/>
      <c r="L191" s="2390">
        <v>54</v>
      </c>
    </row>
    <row r="192" spans="1:12" ht="15.75" thickBot="1">
      <c r="A192" s="2416">
        <v>55</v>
      </c>
      <c r="B192" s="2409" t="s">
        <v>2338</v>
      </c>
      <c r="C192" s="2377"/>
      <c r="D192" s="2377"/>
      <c r="E192" s="2378"/>
      <c r="F192" s="2417"/>
      <c r="G192" s="2418">
        <f>SUM(G138:G191)</f>
        <v>0</v>
      </c>
      <c r="H192" s="2418">
        <f>SUM(H138:H191)</f>
        <v>0</v>
      </c>
      <c r="I192" s="2378"/>
      <c r="J192" s="2418">
        <f>SUM(J138:J191)</f>
        <v>0</v>
      </c>
      <c r="K192" s="2418">
        <f>SUM(K138:K191)</f>
        <v>0</v>
      </c>
      <c r="L192" s="2416">
        <v>55</v>
      </c>
    </row>
    <row r="193" spans="1:12">
      <c r="A193" s="2486" t="s">
        <v>4677</v>
      </c>
      <c r="B193" s="2486"/>
      <c r="C193" s="2250"/>
      <c r="D193" s="2250"/>
      <c r="E193" s="2250"/>
      <c r="F193" s="2486" t="s">
        <v>4677</v>
      </c>
      <c r="G193" s="2486"/>
      <c r="H193" s="2251"/>
    </row>
    <row r="194" spans="1:12">
      <c r="A194" s="2251" t="s">
        <v>3868</v>
      </c>
      <c r="B194" s="2251"/>
      <c r="C194" s="2251"/>
      <c r="D194" s="2251"/>
      <c r="E194" s="2251"/>
      <c r="F194" s="2251" t="s">
        <v>3869</v>
      </c>
      <c r="G194" s="2251"/>
      <c r="H194" s="2251"/>
      <c r="I194" s="2251"/>
      <c r="J194" s="2251"/>
      <c r="K194" s="2251"/>
      <c r="L194" s="2251"/>
    </row>
  </sheetData>
  <printOptions horizontalCentered="1" verticalCentered="1"/>
  <pageMargins left="0.25" right="0.25" top="0.25" bottom="0.25" header="0" footer="0"/>
  <pageSetup scale="70" fitToWidth="2" fitToHeight="3" pageOrder="overThenDown" orientation="portrait" r:id="rId1"/>
  <headerFooter alignWithMargins="0"/>
  <rowBreaks count="1" manualBreakCount="1">
    <brk id="131" max="16383" man="1"/>
  </rowBreaks>
  <colBreaks count="1" manualBreakCount="1">
    <brk id="5"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28"/>
  <sheetViews>
    <sheetView defaultGridColor="0" view="pageBreakPreview" topLeftCell="A100" colorId="22" zoomScale="80" zoomScaleNormal="80" zoomScaleSheetLayoutView="80" workbookViewId="0"/>
  </sheetViews>
  <sheetFormatPr defaultColWidth="9.6640625" defaultRowHeight="15"/>
  <cols>
    <col min="1" max="1" width="4.6640625" style="1586" customWidth="1"/>
    <col min="2" max="2" width="49" style="1586" customWidth="1"/>
    <col min="3" max="3" width="4.6640625" style="1586" customWidth="1"/>
    <col min="4" max="4" width="21.33203125" style="1586" customWidth="1"/>
    <col min="5" max="6" width="16.6640625" style="1586" customWidth="1"/>
    <col min="7" max="16384" width="9.6640625" style="1586"/>
  </cols>
  <sheetData>
    <row r="1" spans="1:6">
      <c r="A1" s="2288" t="s">
        <v>1804</v>
      </c>
      <c r="B1" s="2289"/>
      <c r="C1" s="2784" t="s">
        <v>1347</v>
      </c>
      <c r="D1" s="1694"/>
      <c r="E1" s="2384" t="s">
        <v>1806</v>
      </c>
      <c r="F1" s="2385" t="s">
        <v>1807</v>
      </c>
    </row>
    <row r="2" spans="1:6">
      <c r="A2" s="1542" t="str">
        <f>'Data Sheet'!$C$25</f>
        <v>Orange &amp; Rockland Utilities, Inc</v>
      </c>
      <c r="B2" s="2423"/>
      <c r="C2" s="2785" t="s">
        <v>1139</v>
      </c>
      <c r="D2" s="1564"/>
      <c r="E2" s="2389" t="s">
        <v>1809</v>
      </c>
      <c r="F2" s="2424"/>
    </row>
    <row r="3" spans="1:6" ht="15" customHeight="1" thickBot="1">
      <c r="A3" s="2425"/>
      <c r="B3" s="2426"/>
      <c r="C3" s="2786" t="s">
        <v>1140</v>
      </c>
      <c r="D3" s="1575"/>
      <c r="E3" s="2391" t="str">
        <f>'Data Sheet'!$C$40</f>
        <v>April 30, 2017</v>
      </c>
      <c r="F3" s="2216" t="str">
        <f>'Data Sheet'!$C$38</f>
        <v>December 31, 2016</v>
      </c>
    </row>
    <row r="4" spans="1:6" ht="15" customHeight="1" thickBot="1">
      <c r="A4" s="2427" t="s">
        <v>3870</v>
      </c>
      <c r="B4" s="2428"/>
      <c r="C4" s="2396"/>
      <c r="D4" s="2396"/>
      <c r="E4" s="2396"/>
      <c r="F4" s="2397"/>
    </row>
    <row r="5" spans="1:6" ht="15.75">
      <c r="A5" s="2429"/>
      <c r="B5" s="2430"/>
      <c r="C5" s="2251"/>
      <c r="D5" s="2251"/>
      <c r="E5" s="2251"/>
      <c r="F5" s="2388"/>
    </row>
    <row r="6" spans="1:6">
      <c r="A6" s="2266" t="s">
        <v>3871</v>
      </c>
      <c r="B6" s="2250"/>
      <c r="C6" s="2250"/>
      <c r="D6" s="2250" t="s">
        <v>2722</v>
      </c>
      <c r="E6" s="2250"/>
      <c r="F6" s="2375"/>
    </row>
    <row r="7" spans="1:6">
      <c r="A7" s="2266" t="s">
        <v>2723</v>
      </c>
      <c r="B7" s="2250"/>
      <c r="C7" s="2250"/>
      <c r="D7" s="2250" t="s">
        <v>2724</v>
      </c>
      <c r="E7" s="2250"/>
      <c r="F7" s="2375"/>
    </row>
    <row r="8" spans="1:6">
      <c r="A8" s="2266" t="s">
        <v>2725</v>
      </c>
      <c r="B8" s="2250"/>
      <c r="C8" s="2250"/>
      <c r="D8" s="2250" t="s">
        <v>2726</v>
      </c>
      <c r="E8" s="2250"/>
      <c r="F8" s="2375"/>
    </row>
    <row r="9" spans="1:6">
      <c r="A9" s="2266" t="s">
        <v>2727</v>
      </c>
      <c r="B9" s="2250"/>
      <c r="C9" s="2250"/>
      <c r="D9" s="2250" t="s">
        <v>2728</v>
      </c>
      <c r="E9" s="2250"/>
      <c r="F9" s="2375"/>
    </row>
    <row r="10" spans="1:6" ht="15.75" thickBot="1">
      <c r="A10" s="2266"/>
      <c r="B10" s="2250"/>
      <c r="C10" s="2250"/>
      <c r="D10" s="2250"/>
      <c r="E10" s="2250"/>
      <c r="F10" s="2375"/>
    </row>
    <row r="11" spans="1:6">
      <c r="A11" s="2385"/>
      <c r="B11" s="2431"/>
      <c r="C11" s="2400"/>
      <c r="D11" s="2400"/>
      <c r="E11" s="2400" t="s">
        <v>2729</v>
      </c>
      <c r="F11" s="2400"/>
    </row>
    <row r="12" spans="1:6">
      <c r="A12" s="2404" t="s">
        <v>1733</v>
      </c>
      <c r="B12" s="2251" t="s">
        <v>3606</v>
      </c>
      <c r="C12" s="2346"/>
      <c r="D12" s="2405" t="s">
        <v>2730</v>
      </c>
      <c r="E12" s="2405" t="s">
        <v>2775</v>
      </c>
      <c r="F12" s="2405" t="s">
        <v>2338</v>
      </c>
    </row>
    <row r="13" spans="1:6">
      <c r="A13" s="2404" t="s">
        <v>1736</v>
      </c>
      <c r="B13" s="2432"/>
      <c r="C13" s="2375"/>
      <c r="D13" s="2405" t="s">
        <v>1376</v>
      </c>
      <c r="E13" s="2405" t="s">
        <v>2776</v>
      </c>
      <c r="F13" s="2405"/>
    </row>
    <row r="14" spans="1:6" ht="15.75" thickBot="1">
      <c r="A14" s="2408"/>
      <c r="B14" s="2396" t="s">
        <v>3026</v>
      </c>
      <c r="C14" s="2410"/>
      <c r="D14" s="2409" t="s">
        <v>3027</v>
      </c>
      <c r="E14" s="2409" t="s">
        <v>3028</v>
      </c>
      <c r="F14" s="2409" t="s">
        <v>3029</v>
      </c>
    </row>
    <row r="15" spans="1:6">
      <c r="A15" s="2433">
        <v>1</v>
      </c>
      <c r="B15" s="2434" t="s">
        <v>3003</v>
      </c>
      <c r="C15" s="2292"/>
      <c r="D15" s="2435"/>
      <c r="E15" s="2436"/>
      <c r="F15" s="2437"/>
    </row>
    <row r="16" spans="1:6" ht="15.75" thickBot="1">
      <c r="A16" s="2433">
        <v>2</v>
      </c>
      <c r="B16" s="2260" t="s">
        <v>3635</v>
      </c>
      <c r="C16" s="2292"/>
      <c r="D16" s="2438"/>
      <c r="E16" s="2439"/>
      <c r="F16" s="2440"/>
    </row>
    <row r="17" spans="1:7">
      <c r="A17" s="2433">
        <v>3</v>
      </c>
      <c r="B17" s="2260" t="s">
        <v>2777</v>
      </c>
      <c r="C17" s="2292"/>
      <c r="D17" s="2441"/>
      <c r="E17" s="2435"/>
      <c r="F17" s="2440"/>
    </row>
    <row r="18" spans="1:7">
      <c r="A18" s="2433">
        <v>4</v>
      </c>
      <c r="B18" s="2260" t="s">
        <v>2778</v>
      </c>
      <c r="C18" s="2292"/>
      <c r="D18" s="3293">
        <v>5912609</v>
      </c>
      <c r="E18" s="2435"/>
      <c r="F18" s="2440"/>
    </row>
    <row r="19" spans="1:7">
      <c r="A19" s="2734">
        <v>5</v>
      </c>
      <c r="B19" s="2491" t="s">
        <v>4419</v>
      </c>
      <c r="C19" s="2512"/>
      <c r="D19" s="3294"/>
      <c r="E19" s="2435"/>
      <c r="F19" s="2440"/>
      <c r="G19" s="1541"/>
    </row>
    <row r="20" spans="1:7">
      <c r="A20" s="2433">
        <v>6</v>
      </c>
      <c r="B20" s="2260" t="s">
        <v>2779</v>
      </c>
      <c r="C20" s="2292"/>
      <c r="D20" s="3293">
        <v>14412516</v>
      </c>
      <c r="E20" s="2435"/>
      <c r="F20" s="2440"/>
    </row>
    <row r="21" spans="1:7">
      <c r="A21" s="2433">
        <v>7</v>
      </c>
      <c r="B21" s="2260" t="s">
        <v>2780</v>
      </c>
      <c r="C21" s="2292"/>
      <c r="D21" s="3293">
        <v>8968781</v>
      </c>
      <c r="E21" s="2435"/>
      <c r="F21" s="2440"/>
    </row>
    <row r="22" spans="1:7">
      <c r="A22" s="2433">
        <v>8</v>
      </c>
      <c r="B22" s="2260" t="s">
        <v>2781</v>
      </c>
      <c r="C22" s="2292"/>
      <c r="D22" s="3293">
        <v>2294491</v>
      </c>
      <c r="E22" s="2435"/>
      <c r="F22" s="2440"/>
    </row>
    <row r="23" spans="1:7">
      <c r="A23" s="2433">
        <v>9</v>
      </c>
      <c r="B23" s="2260" t="s">
        <v>2782</v>
      </c>
      <c r="C23" s="2292"/>
      <c r="D23" s="3293"/>
      <c r="E23" s="2435"/>
      <c r="F23" s="2440"/>
    </row>
    <row r="24" spans="1:7">
      <c r="A24" s="2433">
        <v>10</v>
      </c>
      <c r="B24" s="2260" t="s">
        <v>3638</v>
      </c>
      <c r="C24" s="2292"/>
      <c r="D24" s="3293">
        <v>5570517</v>
      </c>
      <c r="E24" s="2435"/>
      <c r="F24" s="2440"/>
    </row>
    <row r="25" spans="1:7" ht="15.75" thickBot="1">
      <c r="A25" s="2433">
        <v>11</v>
      </c>
      <c r="B25" s="2260" t="s">
        <v>1043</v>
      </c>
      <c r="C25" s="2292"/>
      <c r="D25" s="2130">
        <f>SUM(D17:D24)</f>
        <v>37158914</v>
      </c>
      <c r="E25" s="2435"/>
      <c r="F25" s="2440"/>
    </row>
    <row r="26" spans="1:7" ht="15.75" thickBot="1">
      <c r="A26" s="2433">
        <v>12</v>
      </c>
      <c r="B26" s="2260" t="s">
        <v>3627</v>
      </c>
      <c r="C26" s="2292"/>
      <c r="D26" s="3295"/>
      <c r="E26" s="2439"/>
      <c r="F26" s="2440"/>
    </row>
    <row r="27" spans="1:7">
      <c r="A27" s="2433">
        <v>13</v>
      </c>
      <c r="B27" s="2260" t="s">
        <v>2777</v>
      </c>
      <c r="C27" s="2292"/>
      <c r="D27" s="3293"/>
      <c r="E27" s="2435"/>
      <c r="F27" s="2440"/>
    </row>
    <row r="28" spans="1:7">
      <c r="A28" s="2433">
        <v>14</v>
      </c>
      <c r="B28" s="2260" t="s">
        <v>2778</v>
      </c>
      <c r="C28" s="2292"/>
      <c r="D28" s="3293">
        <v>335892</v>
      </c>
      <c r="E28" s="2435"/>
      <c r="F28" s="2440"/>
    </row>
    <row r="29" spans="1:7">
      <c r="A29" s="2734">
        <v>15</v>
      </c>
      <c r="B29" s="2491" t="s">
        <v>4419</v>
      </c>
      <c r="C29" s="2512"/>
      <c r="D29" s="3294"/>
      <c r="E29" s="2435"/>
      <c r="F29" s="2440"/>
      <c r="G29" s="1541"/>
    </row>
    <row r="30" spans="1:7">
      <c r="A30" s="2433">
        <v>16</v>
      </c>
      <c r="B30" s="2260" t="s">
        <v>2779</v>
      </c>
      <c r="C30" s="2292"/>
      <c r="D30" s="3293">
        <v>13510459</v>
      </c>
      <c r="E30" s="2435"/>
      <c r="F30" s="2440"/>
    </row>
    <row r="31" spans="1:7">
      <c r="A31" s="2433">
        <v>17</v>
      </c>
      <c r="B31" s="2260" t="s">
        <v>3638</v>
      </c>
      <c r="C31" s="2292"/>
      <c r="D31" s="2441"/>
      <c r="E31" s="2435"/>
      <c r="F31" s="2440"/>
    </row>
    <row r="32" spans="1:7" ht="15.75" thickBot="1">
      <c r="A32" s="2433">
        <v>18</v>
      </c>
      <c r="B32" s="2260" t="s">
        <v>1044</v>
      </c>
      <c r="C32" s="2292"/>
      <c r="D32" s="2442">
        <f>SUM(D27:D31)</f>
        <v>13846351</v>
      </c>
      <c r="E32" s="2435"/>
      <c r="F32" s="2440"/>
    </row>
    <row r="33" spans="1:6" ht="15.75" thickBot="1">
      <c r="A33" s="2433">
        <v>19</v>
      </c>
      <c r="B33" s="2260" t="s">
        <v>1045</v>
      </c>
      <c r="C33" s="2292"/>
      <c r="D33" s="2443"/>
      <c r="E33" s="2439"/>
      <c r="F33" s="2440"/>
    </row>
    <row r="34" spans="1:6">
      <c r="A34" s="2433">
        <v>20</v>
      </c>
      <c r="B34" s="2260" t="s">
        <v>1046</v>
      </c>
      <c r="C34" s="2292"/>
      <c r="D34" s="2442">
        <f>D17+D27</f>
        <v>0</v>
      </c>
      <c r="E34" s="2435"/>
      <c r="F34" s="2440"/>
    </row>
    <row r="35" spans="1:6">
      <c r="A35" s="2433">
        <v>21</v>
      </c>
      <c r="B35" s="1708" t="s">
        <v>4102</v>
      </c>
      <c r="C35" s="2292"/>
      <c r="D35" s="2442">
        <f>D18+D28</f>
        <v>6248501</v>
      </c>
      <c r="E35" s="2435"/>
      <c r="F35" s="2440"/>
    </row>
    <row r="36" spans="1:6">
      <c r="A36" s="2734">
        <v>22</v>
      </c>
      <c r="B36" s="2491" t="s">
        <v>4420</v>
      </c>
      <c r="C36" s="2512"/>
      <c r="D36" s="2695">
        <f>D19+D29</f>
        <v>0</v>
      </c>
      <c r="E36" s="2435"/>
      <c r="F36" s="2440"/>
    </row>
    <row r="37" spans="1:6">
      <c r="A37" s="2433">
        <v>23</v>
      </c>
      <c r="B37" s="1708" t="s">
        <v>4103</v>
      </c>
      <c r="C37" s="2292"/>
      <c r="D37" s="2442">
        <f>D20+D30</f>
        <v>27922975</v>
      </c>
      <c r="E37" s="2435"/>
      <c r="F37" s="2440"/>
    </row>
    <row r="38" spans="1:6">
      <c r="A38" s="2433">
        <v>24</v>
      </c>
      <c r="B38" s="1708" t="s">
        <v>4104</v>
      </c>
      <c r="C38" s="2292"/>
      <c r="D38" s="2442">
        <f>D21</f>
        <v>8968781</v>
      </c>
      <c r="E38" s="2435"/>
      <c r="F38" s="2440"/>
    </row>
    <row r="39" spans="1:6">
      <c r="A39" s="2433">
        <v>25</v>
      </c>
      <c r="B39" s="1708" t="s">
        <v>4105</v>
      </c>
      <c r="C39" s="2292"/>
      <c r="D39" s="2442">
        <f>D22</f>
        <v>2294491</v>
      </c>
      <c r="E39" s="2435"/>
      <c r="F39" s="2440"/>
    </row>
    <row r="40" spans="1:6">
      <c r="A40" s="2433">
        <v>26</v>
      </c>
      <c r="B40" s="1708" t="s">
        <v>4106</v>
      </c>
      <c r="C40" s="2292"/>
      <c r="D40" s="2442">
        <f>D23</f>
        <v>0</v>
      </c>
      <c r="E40" s="2435"/>
      <c r="F40" s="2440"/>
    </row>
    <row r="41" spans="1:6" ht="15.75" thickBot="1">
      <c r="A41" s="2433">
        <v>27</v>
      </c>
      <c r="B41" s="1708" t="s">
        <v>4107</v>
      </c>
      <c r="C41" s="2292"/>
      <c r="D41" s="2442">
        <f>D24+D31</f>
        <v>5570517</v>
      </c>
      <c r="E41" s="2438"/>
      <c r="F41" s="2444"/>
    </row>
    <row r="42" spans="1:6" ht="15.75" thickBot="1">
      <c r="A42" s="2433">
        <v>28</v>
      </c>
      <c r="B42" s="1708" t="s">
        <v>4108</v>
      </c>
      <c r="C42" s="2292"/>
      <c r="D42" s="2442">
        <f>SUM(D34:D41)</f>
        <v>51005265</v>
      </c>
      <c r="E42" s="2441"/>
      <c r="F42" s="2442">
        <f>D42+E42</f>
        <v>51005265</v>
      </c>
    </row>
    <row r="43" spans="1:6">
      <c r="A43" s="2433">
        <v>29</v>
      </c>
      <c r="B43" s="2434" t="s">
        <v>3004</v>
      </c>
      <c r="C43" s="2292"/>
      <c r="D43" s="2436"/>
      <c r="E43" s="2445"/>
      <c r="F43" s="2446"/>
    </row>
    <row r="44" spans="1:6" ht="15.75" thickBot="1">
      <c r="A44" s="2433">
        <v>30</v>
      </c>
      <c r="B44" s="2260" t="s">
        <v>3635</v>
      </c>
      <c r="C44" s="2292"/>
      <c r="D44" s="2447"/>
      <c r="E44" s="2439"/>
      <c r="F44" s="2440"/>
    </row>
    <row r="45" spans="1:6">
      <c r="A45" s="2433">
        <v>31</v>
      </c>
      <c r="B45" s="2260" t="s">
        <v>2189</v>
      </c>
      <c r="C45" s="2292"/>
      <c r="D45" s="2441"/>
      <c r="E45" s="2435"/>
      <c r="F45" s="2440"/>
    </row>
    <row r="46" spans="1:6">
      <c r="A46" s="2433">
        <v>32</v>
      </c>
      <c r="B46" s="2260" t="s">
        <v>2190</v>
      </c>
      <c r="C46" s="2292"/>
      <c r="D46" s="2441"/>
      <c r="E46" s="2435"/>
      <c r="F46" s="2440"/>
    </row>
    <row r="47" spans="1:6">
      <c r="A47" s="2433">
        <v>33</v>
      </c>
      <c r="B47" s="2260" t="s">
        <v>2191</v>
      </c>
      <c r="C47" s="2292"/>
      <c r="D47" s="2441"/>
      <c r="E47" s="2435"/>
      <c r="F47" s="2440"/>
    </row>
    <row r="48" spans="1:6">
      <c r="A48" s="2433">
        <v>34</v>
      </c>
      <c r="B48" s="2260" t="s">
        <v>2192</v>
      </c>
      <c r="C48" s="2292"/>
      <c r="D48" s="2441"/>
      <c r="E48" s="2435"/>
      <c r="F48" s="2440"/>
    </row>
    <row r="49" spans="1:6">
      <c r="A49" s="2433">
        <v>35</v>
      </c>
      <c r="B49" s="2260" t="s">
        <v>2778</v>
      </c>
      <c r="C49" s="2292"/>
      <c r="D49" s="2441"/>
      <c r="E49" s="2435"/>
      <c r="F49" s="2440"/>
    </row>
    <row r="50" spans="1:6">
      <c r="A50" s="2433">
        <v>36</v>
      </c>
      <c r="B50" s="2260" t="s">
        <v>2779</v>
      </c>
      <c r="C50" s="2292"/>
      <c r="D50" s="3293">
        <v>12385924</v>
      </c>
      <c r="E50" s="2435"/>
      <c r="F50" s="2440"/>
    </row>
    <row r="51" spans="1:6">
      <c r="A51" s="2433">
        <v>37</v>
      </c>
      <c r="B51" s="2260" t="s">
        <v>2780</v>
      </c>
      <c r="C51" s="2292"/>
      <c r="D51" s="3293">
        <v>3745664</v>
      </c>
      <c r="E51" s="2435"/>
      <c r="F51" s="2440"/>
    </row>
    <row r="52" spans="1:6">
      <c r="A52" s="2433">
        <v>38</v>
      </c>
      <c r="B52" s="2260" t="s">
        <v>2781</v>
      </c>
      <c r="C52" s="2292"/>
      <c r="D52" s="3293">
        <v>948573</v>
      </c>
      <c r="E52" s="2435"/>
      <c r="F52" s="2440"/>
    </row>
    <row r="53" spans="1:6">
      <c r="A53" s="2433">
        <v>39</v>
      </c>
      <c r="B53" s="2260" t="s">
        <v>2782</v>
      </c>
      <c r="C53" s="2292"/>
      <c r="D53" s="3293"/>
      <c r="E53" s="2435"/>
      <c r="F53" s="2440"/>
    </row>
    <row r="54" spans="1:6">
      <c r="A54" s="2433">
        <v>40</v>
      </c>
      <c r="B54" s="2260" t="s">
        <v>3638</v>
      </c>
      <c r="C54" s="2292"/>
      <c r="D54" s="3293">
        <v>2244431</v>
      </c>
      <c r="E54" s="2435"/>
      <c r="F54" s="2440"/>
    </row>
    <row r="55" spans="1:6" ht="15.75" thickBot="1">
      <c r="A55" s="2433">
        <v>41</v>
      </c>
      <c r="B55" s="2260" t="s">
        <v>2193</v>
      </c>
      <c r="C55" s="2292"/>
      <c r="D55" s="2130">
        <f>SUM(D45:D54)</f>
        <v>19324592</v>
      </c>
      <c r="E55" s="2435"/>
      <c r="F55" s="2440"/>
    </row>
    <row r="56" spans="1:6" ht="15.75" thickBot="1">
      <c r="A56" s="2433">
        <v>42</v>
      </c>
      <c r="B56" s="2260" t="s">
        <v>3627</v>
      </c>
      <c r="C56" s="2292"/>
      <c r="D56" s="3295"/>
      <c r="E56" s="2439"/>
      <c r="F56" s="2440"/>
    </row>
    <row r="57" spans="1:6">
      <c r="A57" s="2433">
        <v>43</v>
      </c>
      <c r="B57" s="2260" t="s">
        <v>2189</v>
      </c>
      <c r="C57" s="2292"/>
      <c r="D57" s="3293"/>
      <c r="E57" s="2435"/>
      <c r="F57" s="2440"/>
    </row>
    <row r="58" spans="1:6">
      <c r="A58" s="2433">
        <v>44</v>
      </c>
      <c r="B58" s="2260" t="s">
        <v>2194</v>
      </c>
      <c r="C58" s="2292"/>
      <c r="D58" s="3293"/>
      <c r="E58" s="2435"/>
      <c r="F58" s="2440"/>
    </row>
    <row r="59" spans="1:6">
      <c r="A59" s="2433">
        <v>45</v>
      </c>
      <c r="B59" s="2260" t="s">
        <v>2191</v>
      </c>
      <c r="C59" s="2292"/>
      <c r="D59" s="3293"/>
      <c r="E59" s="2435"/>
      <c r="F59" s="2440"/>
    </row>
    <row r="60" spans="1:6">
      <c r="A60" s="2433">
        <v>46</v>
      </c>
      <c r="B60" s="2260" t="s">
        <v>2192</v>
      </c>
      <c r="C60" s="2292"/>
      <c r="D60" s="3293"/>
      <c r="E60" s="2435"/>
      <c r="F60" s="2440"/>
    </row>
    <row r="61" spans="1:6">
      <c r="A61" s="2433">
        <v>47</v>
      </c>
      <c r="B61" s="2260" t="s">
        <v>2778</v>
      </c>
      <c r="C61" s="2292"/>
      <c r="D61" s="3293"/>
      <c r="E61" s="2435"/>
      <c r="F61" s="2440"/>
    </row>
    <row r="62" spans="1:6">
      <c r="A62" s="2433">
        <v>48</v>
      </c>
      <c r="B62" s="2260" t="s">
        <v>2779</v>
      </c>
      <c r="C62" s="2292"/>
      <c r="D62" s="3293">
        <v>5454494</v>
      </c>
      <c r="E62" s="2435"/>
      <c r="F62" s="2440"/>
    </row>
    <row r="63" spans="1:6">
      <c r="A63" s="2433">
        <v>49</v>
      </c>
      <c r="B63" s="2260" t="s">
        <v>3638</v>
      </c>
      <c r="C63" s="2292"/>
      <c r="D63" s="2441"/>
      <c r="E63" s="2435"/>
      <c r="F63" s="2440"/>
    </row>
    <row r="64" spans="1:6" ht="15.75" thickBot="1">
      <c r="A64" s="2408">
        <v>50</v>
      </c>
      <c r="B64" s="2377" t="s">
        <v>2182</v>
      </c>
      <c r="C64" s="2378"/>
      <c r="D64" s="2448">
        <f>SUM(D57:D63)</f>
        <v>5454494</v>
      </c>
      <c r="E64" s="2438"/>
      <c r="F64" s="2444"/>
    </row>
    <row r="65" spans="1:6">
      <c r="A65" s="2585" t="s">
        <v>4677</v>
      </c>
      <c r="B65" s="1941"/>
    </row>
    <row r="66" spans="1:6" ht="15.75" thickBot="1">
      <c r="A66" s="2251" t="s">
        <v>2183</v>
      </c>
      <c r="B66" s="2251"/>
      <c r="C66" s="2251"/>
      <c r="D66" s="2251"/>
      <c r="E66" s="2251"/>
      <c r="F66" s="2251"/>
    </row>
    <row r="67" spans="1:6">
      <c r="A67" s="2288" t="s">
        <v>1804</v>
      </c>
      <c r="B67" s="2289"/>
      <c r="C67" s="2383" t="s">
        <v>1347</v>
      </c>
      <c r="D67" s="2289"/>
      <c r="E67" s="2384" t="s">
        <v>1806</v>
      </c>
      <c r="F67" s="2385" t="s">
        <v>1807</v>
      </c>
    </row>
    <row r="68" spans="1:6">
      <c r="A68" s="1542" t="str">
        <f>'Data Sheet'!$C$25</f>
        <v>Orange &amp; Rockland Utilities, Inc</v>
      </c>
      <c r="B68" s="2250"/>
      <c r="C68" s="2266" t="s">
        <v>1139</v>
      </c>
      <c r="D68" s="2250"/>
      <c r="E68" s="2389" t="s">
        <v>1809</v>
      </c>
      <c r="F68" s="2390"/>
    </row>
    <row r="69" spans="1:6" ht="15.75" thickBot="1">
      <c r="A69" s="2376"/>
      <c r="B69" s="2377"/>
      <c r="C69" s="2376" t="s">
        <v>1140</v>
      </c>
      <c r="D69" s="2377"/>
      <c r="E69" s="2391" t="str">
        <f>'Data Sheet'!$C$40</f>
        <v>April 30, 2017</v>
      </c>
      <c r="F69" s="2216" t="str">
        <f>'Data Sheet'!$C$38</f>
        <v>December 31, 2016</v>
      </c>
    </row>
    <row r="70" spans="1:6" ht="16.5" thickBot="1">
      <c r="A70" s="2394" t="s">
        <v>2184</v>
      </c>
      <c r="B70" s="2395"/>
      <c r="C70" s="2396"/>
      <c r="D70" s="2396"/>
      <c r="E70" s="2396"/>
      <c r="F70" s="2397"/>
    </row>
    <row r="71" spans="1:6">
      <c r="A71" s="2385"/>
      <c r="B71" s="2431"/>
      <c r="C71" s="2400"/>
      <c r="D71" s="2400"/>
      <c r="E71" s="2400" t="s">
        <v>2729</v>
      </c>
      <c r="F71" s="2400"/>
    </row>
    <row r="72" spans="1:6">
      <c r="A72" s="2404" t="s">
        <v>1733</v>
      </c>
      <c r="B72" s="2251" t="s">
        <v>3606</v>
      </c>
      <c r="C72" s="2346"/>
      <c r="D72" s="2405" t="s">
        <v>2730</v>
      </c>
      <c r="E72" s="2405" t="s">
        <v>2775</v>
      </c>
      <c r="F72" s="2405" t="s">
        <v>2338</v>
      </c>
    </row>
    <row r="73" spans="1:6">
      <c r="A73" s="2404" t="s">
        <v>1736</v>
      </c>
      <c r="B73" s="2449"/>
      <c r="C73" s="2375"/>
      <c r="D73" s="2405" t="s">
        <v>1376</v>
      </c>
      <c r="E73" s="2405" t="s">
        <v>2776</v>
      </c>
      <c r="F73" s="2405"/>
    </row>
    <row r="74" spans="1:6" ht="15.75" thickBot="1">
      <c r="A74" s="2408"/>
      <c r="B74" s="2396" t="s">
        <v>3026</v>
      </c>
      <c r="C74" s="2410"/>
      <c r="D74" s="2409" t="s">
        <v>3027</v>
      </c>
      <c r="E74" s="2409" t="s">
        <v>3028</v>
      </c>
      <c r="F74" s="2409" t="s">
        <v>3029</v>
      </c>
    </row>
    <row r="75" spans="1:6">
      <c r="A75" s="2433"/>
      <c r="B75" s="2434" t="s">
        <v>2185</v>
      </c>
      <c r="C75" s="2292"/>
      <c r="D75" s="2450"/>
      <c r="E75" s="2436"/>
      <c r="F75" s="2437"/>
    </row>
    <row r="76" spans="1:6" ht="15.75" thickBot="1">
      <c r="A76" s="2433">
        <v>51</v>
      </c>
      <c r="B76" s="2260" t="s">
        <v>1045</v>
      </c>
      <c r="C76" s="2292"/>
      <c r="D76" s="2438"/>
      <c r="E76" s="2439"/>
      <c r="F76" s="2440"/>
    </row>
    <row r="77" spans="1:6">
      <c r="A77" s="2433">
        <v>52</v>
      </c>
      <c r="B77" s="2260" t="s">
        <v>2186</v>
      </c>
      <c r="C77" s="2292"/>
      <c r="D77" s="2442">
        <f>D45+D57</f>
        <v>0</v>
      </c>
      <c r="E77" s="2435"/>
      <c r="F77" s="2440"/>
    </row>
    <row r="78" spans="1:6">
      <c r="A78" s="2404">
        <v>53</v>
      </c>
      <c r="B78" s="2250" t="s">
        <v>2187</v>
      </c>
      <c r="C78" s="2375"/>
      <c r="D78" s="2415"/>
      <c r="E78" s="2435"/>
      <c r="F78" s="2440"/>
    </row>
    <row r="79" spans="1:6">
      <c r="A79" s="2433"/>
      <c r="B79" s="2260" t="s">
        <v>2188</v>
      </c>
      <c r="C79" s="2292"/>
      <c r="D79" s="2442">
        <f>D46+D58</f>
        <v>0</v>
      </c>
      <c r="E79" s="2435"/>
      <c r="F79" s="2440"/>
    </row>
    <row r="80" spans="1:6">
      <c r="A80" s="2433">
        <v>54</v>
      </c>
      <c r="B80" s="2260" t="s">
        <v>2158</v>
      </c>
      <c r="C80" s="2292"/>
      <c r="D80" s="2442">
        <f>D47+D59</f>
        <v>0</v>
      </c>
      <c r="E80" s="2435"/>
      <c r="F80" s="2440"/>
    </row>
    <row r="81" spans="1:6">
      <c r="A81" s="2404">
        <v>55</v>
      </c>
      <c r="B81" s="2250" t="s">
        <v>2192</v>
      </c>
      <c r="C81" s="2375"/>
      <c r="D81" s="2415"/>
      <c r="E81" s="2435"/>
      <c r="F81" s="2440"/>
    </row>
    <row r="82" spans="1:6">
      <c r="A82" s="2433"/>
      <c r="B82" s="2260" t="s">
        <v>2159</v>
      </c>
      <c r="C82" s="2292"/>
      <c r="D82" s="2442">
        <f>D48+D60</f>
        <v>0</v>
      </c>
      <c r="E82" s="2435"/>
      <c r="F82" s="2440"/>
    </row>
    <row r="83" spans="1:6">
      <c r="A83" s="2433">
        <v>56</v>
      </c>
      <c r="B83" s="2260" t="s">
        <v>2160</v>
      </c>
      <c r="C83" s="2292"/>
      <c r="D83" s="2442">
        <f>D49+D61</f>
        <v>0</v>
      </c>
      <c r="E83" s="2435"/>
      <c r="F83" s="2440"/>
    </row>
    <row r="84" spans="1:6">
      <c r="A84" s="2433">
        <v>57</v>
      </c>
      <c r="B84" s="2260" t="s">
        <v>2161</v>
      </c>
      <c r="C84" s="2292"/>
      <c r="D84" s="2442">
        <f>D50+D62</f>
        <v>17840418</v>
      </c>
      <c r="E84" s="2435"/>
      <c r="F84" s="2440"/>
    </row>
    <row r="85" spans="1:6">
      <c r="A85" s="2433">
        <v>58</v>
      </c>
      <c r="B85" s="2260" t="s">
        <v>2162</v>
      </c>
      <c r="C85" s="2292"/>
      <c r="D85" s="2442">
        <f>D51</f>
        <v>3745664</v>
      </c>
      <c r="E85" s="2435"/>
      <c r="F85" s="2440"/>
    </row>
    <row r="86" spans="1:6">
      <c r="A86" s="2433">
        <v>59</v>
      </c>
      <c r="B86" s="2260" t="s">
        <v>2163</v>
      </c>
      <c r="C86" s="2292"/>
      <c r="D86" s="2442">
        <f>D52</f>
        <v>948573</v>
      </c>
      <c r="E86" s="2435"/>
      <c r="F86" s="2440"/>
    </row>
    <row r="87" spans="1:6">
      <c r="A87" s="2433">
        <v>60</v>
      </c>
      <c r="B87" s="2260" t="s">
        <v>2164</v>
      </c>
      <c r="C87" s="2292"/>
      <c r="D87" s="2442">
        <f>D53</f>
        <v>0</v>
      </c>
      <c r="E87" s="2435"/>
      <c r="F87" s="2440"/>
    </row>
    <row r="88" spans="1:6" ht="15.75" thickBot="1">
      <c r="A88" s="2433">
        <v>61</v>
      </c>
      <c r="B88" s="2260" t="s">
        <v>2165</v>
      </c>
      <c r="C88" s="2292"/>
      <c r="D88" s="2442">
        <f>D54+D63</f>
        <v>2244431</v>
      </c>
      <c r="E88" s="2438"/>
      <c r="F88" s="2444"/>
    </row>
    <row r="89" spans="1:6">
      <c r="A89" s="2433">
        <v>62</v>
      </c>
      <c r="B89" s="2260" t="s">
        <v>2166</v>
      </c>
      <c r="C89" s="2292"/>
      <c r="D89" s="2442">
        <f>SUM(D77:D88)</f>
        <v>24779086</v>
      </c>
      <c r="E89" s="2441"/>
      <c r="F89" s="2442">
        <f>D89+E89</f>
        <v>24779086</v>
      </c>
    </row>
    <row r="90" spans="1:6">
      <c r="A90" s="2433">
        <v>63</v>
      </c>
      <c r="B90" s="2434" t="s">
        <v>2167</v>
      </c>
      <c r="C90" s="2292"/>
      <c r="D90" s="2442"/>
      <c r="E90" s="2442"/>
      <c r="F90" s="2442">
        <f>D90+E90</f>
        <v>0</v>
      </c>
    </row>
    <row r="91" spans="1:6">
      <c r="A91" s="2433">
        <v>64</v>
      </c>
      <c r="B91" s="2260" t="s">
        <v>2168</v>
      </c>
      <c r="C91" s="2292"/>
      <c r="D91" s="2441"/>
      <c r="E91" s="2441"/>
      <c r="F91" s="2442">
        <f>D91+E91</f>
        <v>0</v>
      </c>
    </row>
    <row r="92" spans="1:6" ht="15.75" thickBot="1">
      <c r="A92" s="2433">
        <v>65</v>
      </c>
      <c r="B92" s="2260" t="s">
        <v>2169</v>
      </c>
      <c r="C92" s="2292"/>
      <c r="D92" s="2442">
        <f>D42+D89+D91</f>
        <v>75784351</v>
      </c>
      <c r="E92" s="2442">
        <f>E42+E89+E91</f>
        <v>0</v>
      </c>
      <c r="F92" s="2442">
        <f>F42+F89+F91</f>
        <v>75784351</v>
      </c>
    </row>
    <row r="93" spans="1:6">
      <c r="A93" s="2433">
        <v>66</v>
      </c>
      <c r="B93" s="2434" t="s">
        <v>2170</v>
      </c>
      <c r="C93" s="2292"/>
      <c r="D93" s="2450"/>
      <c r="E93" s="2436"/>
      <c r="F93" s="2437"/>
    </row>
    <row r="94" spans="1:6" ht="15.75" thickBot="1">
      <c r="A94" s="2433">
        <v>67</v>
      </c>
      <c r="B94" s="2260" t="s">
        <v>2171</v>
      </c>
      <c r="C94" s="2292"/>
      <c r="D94" s="2438"/>
      <c r="E94" s="2447"/>
      <c r="F94" s="2444"/>
    </row>
    <row r="95" spans="1:6">
      <c r="A95" s="2433">
        <v>68</v>
      </c>
      <c r="B95" s="2910" t="s">
        <v>2172</v>
      </c>
      <c r="C95" s="2919"/>
      <c r="D95" s="3293">
        <v>18093098</v>
      </c>
      <c r="E95" s="3293"/>
      <c r="F95" s="2442">
        <f>D95+E95</f>
        <v>18093098</v>
      </c>
    </row>
    <row r="96" spans="1:6">
      <c r="A96" s="2433">
        <v>69</v>
      </c>
      <c r="B96" s="2910" t="s">
        <v>2173</v>
      </c>
      <c r="C96" s="2919"/>
      <c r="D96" s="3293">
        <v>7678238</v>
      </c>
      <c r="E96" s="3293"/>
      <c r="F96" s="2442">
        <f>D96+E96</f>
        <v>7678238</v>
      </c>
    </row>
    <row r="97" spans="1:6">
      <c r="A97" s="2433">
        <v>70</v>
      </c>
      <c r="B97" s="2910" t="s">
        <v>2174</v>
      </c>
      <c r="C97" s="2919"/>
      <c r="D97" s="3293">
        <v>2339672</v>
      </c>
      <c r="E97" s="3293"/>
      <c r="F97" s="2442">
        <f>D97+E97</f>
        <v>2339672</v>
      </c>
    </row>
    <row r="98" spans="1:6" ht="15.75" thickBot="1">
      <c r="A98" s="2433">
        <v>71</v>
      </c>
      <c r="B98" s="2910" t="s">
        <v>2175</v>
      </c>
      <c r="C98" s="2919"/>
      <c r="D98" s="2130">
        <f>SUM(D95:D97)</f>
        <v>28111008</v>
      </c>
      <c r="E98" s="2130">
        <f>SUM(E95:E97)</f>
        <v>0</v>
      </c>
      <c r="F98" s="2442">
        <f>SUM(F95:F97)</f>
        <v>28111008</v>
      </c>
    </row>
    <row r="99" spans="1:6" ht="15.75" thickBot="1">
      <c r="A99" s="2433">
        <v>72</v>
      </c>
      <c r="B99" s="2910" t="s">
        <v>2176</v>
      </c>
      <c r="C99" s="2919"/>
      <c r="D99" s="3296"/>
      <c r="E99" s="3295"/>
      <c r="F99" s="2451"/>
    </row>
    <row r="100" spans="1:6">
      <c r="A100" s="2433">
        <v>73</v>
      </c>
      <c r="B100" s="2910" t="s">
        <v>2172</v>
      </c>
      <c r="C100" s="2919"/>
      <c r="D100" s="3293">
        <v>1661524</v>
      </c>
      <c r="E100" s="3293"/>
      <c r="F100" s="2442">
        <f>D100+E100</f>
        <v>1661524</v>
      </c>
    </row>
    <row r="101" spans="1:6">
      <c r="A101" s="2433">
        <v>74</v>
      </c>
      <c r="B101" s="2910" t="s">
        <v>2173</v>
      </c>
      <c r="C101" s="2919"/>
      <c r="D101" s="3293">
        <v>283022</v>
      </c>
      <c r="E101" s="3293"/>
      <c r="F101" s="2442">
        <f>D101+E101</f>
        <v>283022</v>
      </c>
    </row>
    <row r="102" spans="1:6">
      <c r="A102" s="2433">
        <v>75</v>
      </c>
      <c r="B102" s="2910" t="s">
        <v>2174</v>
      </c>
      <c r="C102" s="2919"/>
      <c r="D102" s="3293">
        <v>10383</v>
      </c>
      <c r="E102" s="3293"/>
      <c r="F102" s="2442">
        <f>D102+E102</f>
        <v>10383</v>
      </c>
    </row>
    <row r="103" spans="1:6">
      <c r="A103" s="2433">
        <v>76</v>
      </c>
      <c r="B103" s="2910" t="s">
        <v>2783</v>
      </c>
      <c r="C103" s="2919"/>
      <c r="D103" s="2130">
        <f>SUM(D100:D102)</f>
        <v>1954929</v>
      </c>
      <c r="E103" s="2130">
        <f>SUM(E100:E102)</f>
        <v>0</v>
      </c>
      <c r="F103" s="2442">
        <f>SUM(F100:F102)</f>
        <v>1954929</v>
      </c>
    </row>
    <row r="104" spans="1:6">
      <c r="A104" s="2404">
        <v>77</v>
      </c>
      <c r="B104" s="2909" t="s">
        <v>2784</v>
      </c>
      <c r="C104" s="2913"/>
      <c r="D104" s="2022"/>
      <c r="E104" s="2022"/>
      <c r="F104" s="2415"/>
    </row>
    <row r="105" spans="1:6">
      <c r="A105" s="2404">
        <v>78</v>
      </c>
      <c r="B105" s="3297"/>
      <c r="C105" s="3298"/>
      <c r="D105" s="3299"/>
      <c r="E105" s="3299"/>
      <c r="F105" s="2415">
        <f t="shared" ref="F105:F124" si="0">D105+E105</f>
        <v>0</v>
      </c>
    </row>
    <row r="106" spans="1:6">
      <c r="A106" s="2404">
        <v>79</v>
      </c>
      <c r="B106" s="3297" t="s">
        <v>4954</v>
      </c>
      <c r="C106" s="3298"/>
      <c r="D106" s="3299"/>
      <c r="E106" s="3299">
        <v>17989011</v>
      </c>
      <c r="F106" s="2415">
        <f t="shared" si="0"/>
        <v>17989011</v>
      </c>
    </row>
    <row r="107" spans="1:6">
      <c r="A107" s="2404">
        <v>80</v>
      </c>
      <c r="B107" s="3297" t="s">
        <v>4955</v>
      </c>
      <c r="C107" s="3298"/>
      <c r="D107" s="3299"/>
      <c r="E107" s="3299">
        <v>5770477</v>
      </c>
      <c r="F107" s="2415">
        <f t="shared" si="0"/>
        <v>5770477</v>
      </c>
    </row>
    <row r="108" spans="1:6">
      <c r="A108" s="2404">
        <v>81</v>
      </c>
      <c r="B108" s="3297" t="s">
        <v>4956</v>
      </c>
      <c r="C108" s="3298"/>
      <c r="D108" s="3299"/>
      <c r="E108" s="3299">
        <v>7487582</v>
      </c>
      <c r="F108" s="2415">
        <f t="shared" si="0"/>
        <v>7487582</v>
      </c>
    </row>
    <row r="109" spans="1:6">
      <c r="A109" s="2404">
        <v>82</v>
      </c>
      <c r="B109" s="3297" t="s">
        <v>543</v>
      </c>
      <c r="C109" s="3298"/>
      <c r="D109" s="3299"/>
      <c r="E109" s="3299">
        <v>1203643</v>
      </c>
      <c r="F109" s="2415">
        <f t="shared" si="0"/>
        <v>1203643</v>
      </c>
    </row>
    <row r="110" spans="1:6">
      <c r="A110" s="2404">
        <v>83</v>
      </c>
      <c r="B110" s="3297" t="s">
        <v>2337</v>
      </c>
      <c r="C110" s="3298"/>
      <c r="D110" s="3299"/>
      <c r="E110" s="3299">
        <v>290705</v>
      </c>
      <c r="F110" s="2415">
        <f t="shared" si="0"/>
        <v>290705</v>
      </c>
    </row>
    <row r="111" spans="1:6">
      <c r="A111" s="2404">
        <v>84</v>
      </c>
      <c r="B111" s="3297"/>
      <c r="C111" s="3298"/>
      <c r="D111" s="3299"/>
      <c r="E111" s="3299"/>
      <c r="F111" s="2415">
        <f t="shared" si="0"/>
        <v>0</v>
      </c>
    </row>
    <row r="112" spans="1:6">
      <c r="A112" s="2404">
        <v>85</v>
      </c>
      <c r="B112" s="3297"/>
      <c r="C112" s="3298"/>
      <c r="D112" s="3299"/>
      <c r="E112" s="3299"/>
      <c r="F112" s="2415">
        <f t="shared" si="0"/>
        <v>0</v>
      </c>
    </row>
    <row r="113" spans="1:6">
      <c r="A113" s="2404">
        <v>86</v>
      </c>
      <c r="B113" s="3297"/>
      <c r="C113" s="3298"/>
      <c r="D113" s="3299"/>
      <c r="E113" s="3299"/>
      <c r="F113" s="2415">
        <f t="shared" si="0"/>
        <v>0</v>
      </c>
    </row>
    <row r="114" spans="1:6">
      <c r="A114" s="2404">
        <v>87</v>
      </c>
      <c r="B114" s="3297"/>
      <c r="C114" s="3298"/>
      <c r="D114" s="3299"/>
      <c r="E114" s="3299"/>
      <c r="F114" s="2415">
        <f t="shared" si="0"/>
        <v>0</v>
      </c>
    </row>
    <row r="115" spans="1:6">
      <c r="A115" s="2404">
        <v>88</v>
      </c>
      <c r="B115" s="3297"/>
      <c r="C115" s="3298"/>
      <c r="D115" s="3299"/>
      <c r="E115" s="3299"/>
      <c r="F115" s="2415">
        <f t="shared" si="0"/>
        <v>0</v>
      </c>
    </row>
    <row r="116" spans="1:6">
      <c r="A116" s="2404">
        <v>89</v>
      </c>
      <c r="B116" s="3297"/>
      <c r="C116" s="3298"/>
      <c r="D116" s="3299"/>
      <c r="E116" s="3299"/>
      <c r="F116" s="2415">
        <f t="shared" si="0"/>
        <v>0</v>
      </c>
    </row>
    <row r="117" spans="1:6">
      <c r="A117" s="2404">
        <v>90</v>
      </c>
      <c r="B117" s="2423"/>
      <c r="C117" s="2452"/>
      <c r="D117" s="2453"/>
      <c r="E117" s="2453"/>
      <c r="F117" s="2415">
        <f t="shared" si="0"/>
        <v>0</v>
      </c>
    </row>
    <row r="118" spans="1:6">
      <c r="A118" s="2404">
        <v>91</v>
      </c>
      <c r="B118" s="2423"/>
      <c r="C118" s="2452"/>
      <c r="D118" s="2453"/>
      <c r="E118" s="2453"/>
      <c r="F118" s="2415">
        <f t="shared" si="0"/>
        <v>0</v>
      </c>
    </row>
    <row r="119" spans="1:6">
      <c r="A119" s="2404">
        <v>92</v>
      </c>
      <c r="B119" s="2423"/>
      <c r="C119" s="2452"/>
      <c r="D119" s="2453"/>
      <c r="E119" s="2453"/>
      <c r="F119" s="2415">
        <f t="shared" si="0"/>
        <v>0</v>
      </c>
    </row>
    <row r="120" spans="1:6">
      <c r="A120" s="2404">
        <v>93</v>
      </c>
      <c r="B120" s="2423"/>
      <c r="C120" s="2452"/>
      <c r="D120" s="2453"/>
      <c r="E120" s="2453"/>
      <c r="F120" s="2415">
        <f t="shared" si="0"/>
        <v>0</v>
      </c>
    </row>
    <row r="121" spans="1:6">
      <c r="A121" s="2404">
        <v>94</v>
      </c>
      <c r="B121" s="2423"/>
      <c r="C121" s="2452"/>
      <c r="D121" s="2453"/>
      <c r="E121" s="2453"/>
      <c r="F121" s="2415">
        <f t="shared" si="0"/>
        <v>0</v>
      </c>
    </row>
    <row r="122" spans="1:6">
      <c r="A122" s="2404">
        <v>95</v>
      </c>
      <c r="B122" s="2423"/>
      <c r="C122" s="2452"/>
      <c r="D122" s="2453"/>
      <c r="E122" s="2453"/>
      <c r="F122" s="2415">
        <f t="shared" si="0"/>
        <v>0</v>
      </c>
    </row>
    <row r="123" spans="1:6">
      <c r="A123" s="2404">
        <v>96</v>
      </c>
      <c r="B123" s="2423"/>
      <c r="C123" s="2452"/>
      <c r="D123" s="2453"/>
      <c r="E123" s="2453"/>
      <c r="F123" s="2415">
        <f t="shared" si="0"/>
        <v>0</v>
      </c>
    </row>
    <row r="124" spans="1:6" ht="15.75" thickBot="1">
      <c r="A124" s="2408">
        <v>97</v>
      </c>
      <c r="B124" s="2426"/>
      <c r="C124" s="2454"/>
      <c r="D124" s="2455"/>
      <c r="E124" s="2455"/>
      <c r="F124" s="2448">
        <f t="shared" si="0"/>
        <v>0</v>
      </c>
    </row>
    <row r="125" spans="1:6" ht="15.75" thickBot="1">
      <c r="A125" s="2408">
        <v>98</v>
      </c>
      <c r="B125" s="2377" t="s">
        <v>2785</v>
      </c>
      <c r="C125" s="2378"/>
      <c r="D125" s="2448">
        <f>SUM(D105:D124)</f>
        <v>0</v>
      </c>
      <c r="E125" s="2448">
        <f>SUM(E105:E124)</f>
        <v>32741418</v>
      </c>
      <c r="F125" s="2448">
        <f>SUM(F104:F124)</f>
        <v>32741418</v>
      </c>
    </row>
    <row r="126" spans="1:6" ht="15.75" thickBot="1">
      <c r="A126" s="2408">
        <v>99</v>
      </c>
      <c r="B126" s="2377" t="s">
        <v>2786</v>
      </c>
      <c r="C126" s="2378"/>
      <c r="D126" s="2448">
        <f>D92+D98+D103+D125</f>
        <v>105850288</v>
      </c>
      <c r="E126" s="2448">
        <f>E92+E98+E103+E125</f>
        <v>32741418</v>
      </c>
      <c r="F126" s="2448">
        <f>F92+F98+F103+F125</f>
        <v>138591706</v>
      </c>
    </row>
    <row r="127" spans="1:6">
      <c r="A127" s="2585" t="s">
        <v>4677</v>
      </c>
      <c r="B127" s="1941"/>
    </row>
    <row r="128" spans="1:6">
      <c r="A128" s="2251" t="s">
        <v>2787</v>
      </c>
      <c r="B128" s="2251"/>
      <c r="C128" s="2251"/>
      <c r="D128" s="2251"/>
      <c r="E128" s="2251"/>
      <c r="F128" s="2251"/>
    </row>
  </sheetData>
  <printOptions horizontalCentered="1" verticalCentered="1"/>
  <pageMargins left="0.5" right="0.5" top="0.25" bottom="0.25" header="0" footer="0"/>
  <pageSetup scale="70" fitToHeight="2" orientation="portrait" r:id="rId1"/>
  <headerFooter alignWithMargins="0"/>
  <rowBreaks count="1" manualBreakCount="1">
    <brk id="6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9"/>
  <sheetViews>
    <sheetView defaultGridColor="0" view="pageBreakPreview" colorId="22" zoomScale="80" zoomScaleNormal="100" zoomScaleSheetLayoutView="80" workbookViewId="0"/>
  </sheetViews>
  <sheetFormatPr defaultColWidth="9.6640625" defaultRowHeight="15"/>
  <cols>
    <col min="1" max="1" width="4.6640625" style="9" customWidth="1"/>
    <col min="2" max="2" width="33.88671875" style="9" customWidth="1"/>
    <col min="3" max="3" width="17.5546875" style="9" customWidth="1"/>
    <col min="4" max="4" width="16.6640625" style="9" customWidth="1"/>
    <col min="5" max="5" width="18.5546875" style="9" customWidth="1"/>
    <col min="6" max="6" width="14.6640625" style="9" customWidth="1"/>
    <col min="7" max="7" width="17.33203125" style="9" customWidth="1"/>
    <col min="8" max="8" width="4.6640625" style="9" customWidth="1"/>
    <col min="9" max="16384" width="9.6640625" style="9"/>
  </cols>
  <sheetData>
    <row r="1" spans="1:8">
      <c r="A1" s="29" t="s">
        <v>1804</v>
      </c>
      <c r="B1" s="66"/>
      <c r="C1" s="66"/>
      <c r="D1" s="2787" t="s">
        <v>1347</v>
      </c>
      <c r="E1" s="66"/>
      <c r="F1" s="393" t="s">
        <v>1806</v>
      </c>
      <c r="G1" s="393" t="s">
        <v>1807</v>
      </c>
      <c r="H1" s="2788"/>
    </row>
    <row r="2" spans="1:8">
      <c r="A2" s="72" t="str">
        <f>'Data Sheet'!$C$25</f>
        <v>Orange &amp; Rockland Utilities, Inc</v>
      </c>
      <c r="B2" s="2789"/>
      <c r="C2" s="2789"/>
      <c r="D2" s="2790" t="s">
        <v>1139</v>
      </c>
      <c r="E2" s="2789"/>
      <c r="F2" s="2769" t="s">
        <v>1809</v>
      </c>
      <c r="G2" s="2790"/>
      <c r="H2" s="2791"/>
    </row>
    <row r="3" spans="1:8" ht="15" customHeight="1" thickBot="1">
      <c r="A3" s="2792"/>
      <c r="B3" s="2793"/>
      <c r="C3" s="2793"/>
      <c r="D3" s="2792" t="s">
        <v>1140</v>
      </c>
      <c r="E3" s="2793"/>
      <c r="F3" s="2794" t="str">
        <f>'Data Sheet'!$C$40</f>
        <v>April 30, 2017</v>
      </c>
      <c r="G3" s="322" t="str">
        <f>'Data Sheet'!$C$38</f>
        <v>December 31, 2016</v>
      </c>
      <c r="H3" s="76"/>
    </row>
    <row r="4" spans="1:8" ht="15" customHeight="1" thickBot="1">
      <c r="A4" s="570" t="s">
        <v>2788</v>
      </c>
      <c r="B4" s="571"/>
      <c r="C4" s="571"/>
      <c r="D4" s="571"/>
      <c r="E4" s="571"/>
      <c r="F4" s="531"/>
      <c r="G4" s="531"/>
      <c r="H4" s="2795"/>
    </row>
    <row r="5" spans="1:8" ht="15.75">
      <c r="A5" s="68"/>
      <c r="B5" s="17"/>
      <c r="C5" s="17"/>
      <c r="D5" s="17"/>
      <c r="E5" s="17"/>
      <c r="F5" s="69"/>
      <c r="G5" s="69"/>
      <c r="H5" s="370"/>
    </row>
    <row r="6" spans="1:8">
      <c r="A6" s="72" t="s">
        <v>2789</v>
      </c>
      <c r="B6" s="17"/>
      <c r="C6" s="17"/>
      <c r="D6" s="17"/>
      <c r="E6" s="17" t="s">
        <v>2790</v>
      </c>
      <c r="F6" s="17"/>
      <c r="G6" s="69"/>
      <c r="H6" s="70"/>
    </row>
    <row r="7" spans="1:8">
      <c r="A7" s="72" t="s">
        <v>2791</v>
      </c>
      <c r="B7" s="17"/>
      <c r="C7" s="17"/>
      <c r="D7" s="17"/>
      <c r="E7" s="17" t="s">
        <v>2792</v>
      </c>
      <c r="F7" s="17"/>
      <c r="G7" s="17"/>
      <c r="H7" s="73"/>
    </row>
    <row r="8" spans="1:8">
      <c r="A8" s="72" t="s">
        <v>2793</v>
      </c>
      <c r="B8" s="17"/>
      <c r="C8" s="17"/>
      <c r="D8" s="17"/>
      <c r="E8" s="17" t="s">
        <v>2794</v>
      </c>
      <c r="F8" s="17"/>
      <c r="G8" s="17"/>
      <c r="H8" s="73"/>
    </row>
    <row r="9" spans="1:8">
      <c r="A9" s="72" t="s">
        <v>2795</v>
      </c>
      <c r="B9" s="17"/>
      <c r="C9" s="17"/>
      <c r="D9" s="17"/>
      <c r="E9" s="17" t="s">
        <v>2796</v>
      </c>
      <c r="F9" s="17"/>
      <c r="G9" s="17"/>
      <c r="H9" s="73"/>
    </row>
    <row r="10" spans="1:8">
      <c r="A10" s="72" t="s">
        <v>2797</v>
      </c>
      <c r="B10" s="17"/>
      <c r="C10" s="17"/>
      <c r="D10" s="17"/>
      <c r="E10" s="17" t="s">
        <v>2798</v>
      </c>
      <c r="F10" s="17"/>
      <c r="G10" s="17"/>
      <c r="H10" s="73"/>
    </row>
    <row r="11" spans="1:8">
      <c r="A11" s="72" t="s">
        <v>2799</v>
      </c>
      <c r="B11" s="17"/>
      <c r="C11" s="17"/>
      <c r="D11" s="17"/>
      <c r="E11" s="17" t="s">
        <v>2800</v>
      </c>
      <c r="F11" s="17"/>
      <c r="G11" s="17"/>
      <c r="H11" s="73"/>
    </row>
    <row r="12" spans="1:8">
      <c r="A12" s="72" t="s">
        <v>2801</v>
      </c>
      <c r="B12" s="17"/>
      <c r="C12" s="17"/>
      <c r="D12" s="17"/>
      <c r="E12" s="17" t="s">
        <v>2802</v>
      </c>
      <c r="F12" s="17"/>
      <c r="G12" s="17"/>
      <c r="H12" s="73"/>
    </row>
    <row r="13" spans="1:8">
      <c r="A13" s="72" t="s">
        <v>2803</v>
      </c>
      <c r="B13" s="17"/>
      <c r="C13" s="17"/>
      <c r="D13" s="17"/>
      <c r="E13" s="17" t="s">
        <v>2804</v>
      </c>
      <c r="F13" s="17"/>
      <c r="G13" s="17"/>
      <c r="H13" s="73"/>
    </row>
    <row r="14" spans="1:8">
      <c r="A14" s="72" t="s">
        <v>2805</v>
      </c>
      <c r="B14" s="17"/>
      <c r="C14" s="17"/>
      <c r="D14" s="17"/>
      <c r="E14" s="17" t="s">
        <v>1590</v>
      </c>
      <c r="F14" s="17"/>
      <c r="G14" s="17"/>
      <c r="H14" s="73"/>
    </row>
    <row r="15" spans="1:8">
      <c r="A15" s="72" t="s">
        <v>1591</v>
      </c>
      <c r="B15" s="17"/>
      <c r="C15" s="17"/>
      <c r="D15" s="17"/>
      <c r="E15" s="17" t="s">
        <v>1592</v>
      </c>
      <c r="F15" s="17"/>
      <c r="G15" s="17"/>
      <c r="H15" s="73"/>
    </row>
    <row r="16" spans="1:8">
      <c r="A16" s="72" t="s">
        <v>1593</v>
      </c>
      <c r="B16" s="17"/>
      <c r="C16" s="17"/>
      <c r="D16" s="17"/>
      <c r="E16" s="17" t="s">
        <v>1594</v>
      </c>
      <c r="F16" s="17"/>
      <c r="G16" s="17"/>
      <c r="H16" s="73"/>
    </row>
    <row r="17" spans="1:8">
      <c r="A17" s="72" t="s">
        <v>1595</v>
      </c>
      <c r="B17" s="17"/>
      <c r="C17" s="17"/>
      <c r="D17" s="17"/>
      <c r="E17" s="17" t="s">
        <v>1596</v>
      </c>
      <c r="F17" s="17"/>
      <c r="G17" s="17"/>
      <c r="H17" s="73"/>
    </row>
    <row r="18" spans="1:8" ht="15.75" thickBot="1">
      <c r="A18" s="72"/>
      <c r="B18" s="17"/>
      <c r="C18" s="17"/>
      <c r="D18" s="17"/>
      <c r="E18" s="17"/>
      <c r="F18" s="17"/>
      <c r="G18" s="17"/>
      <c r="H18" s="73"/>
    </row>
    <row r="19" spans="1:8">
      <c r="A19" s="2796" t="s">
        <v>2231</v>
      </c>
      <c r="B19" s="2797"/>
      <c r="C19" s="2798" t="s">
        <v>883</v>
      </c>
      <c r="D19" s="2798"/>
      <c r="E19" s="2798"/>
      <c r="F19" s="2798"/>
      <c r="G19" s="2798" t="s">
        <v>1597</v>
      </c>
      <c r="H19" s="2799"/>
    </row>
    <row r="20" spans="1:8">
      <c r="A20" s="2800" t="s">
        <v>1736</v>
      </c>
      <c r="B20" s="2801" t="s">
        <v>1598</v>
      </c>
      <c r="C20" s="2802" t="s">
        <v>3197</v>
      </c>
      <c r="D20" s="2801" t="s">
        <v>1599</v>
      </c>
      <c r="E20" s="2801" t="s">
        <v>1600</v>
      </c>
      <c r="F20" s="2801" t="s">
        <v>1601</v>
      </c>
      <c r="G20" s="2801" t="s">
        <v>3197</v>
      </c>
      <c r="H20" s="2791"/>
    </row>
    <row r="21" spans="1:8">
      <c r="A21" s="2803">
        <v>301</v>
      </c>
      <c r="B21" s="2789" t="s">
        <v>1602</v>
      </c>
      <c r="C21" s="2804">
        <v>20916.39</v>
      </c>
      <c r="D21" s="2804">
        <v>0</v>
      </c>
      <c r="E21" s="2804"/>
      <c r="F21" s="2804"/>
      <c r="G21" s="2804">
        <f>SUM(B21:E21)</f>
        <v>20916.39</v>
      </c>
      <c r="H21" s="2791"/>
    </row>
    <row r="22" spans="1:8">
      <c r="A22" s="2803">
        <v>302</v>
      </c>
      <c r="B22" s="2789" t="s">
        <v>1603</v>
      </c>
      <c r="C22" s="2805">
        <v>0</v>
      </c>
      <c r="D22" s="2805">
        <v>0</v>
      </c>
      <c r="E22" s="2805"/>
      <c r="F22" s="2805"/>
      <c r="G22" s="2805">
        <f>SUM(B22:E22)</f>
        <v>0</v>
      </c>
      <c r="H22" s="2791"/>
    </row>
    <row r="23" spans="1:8">
      <c r="A23" s="2803">
        <v>303</v>
      </c>
      <c r="B23" s="2789" t="s">
        <v>1604</v>
      </c>
      <c r="C23" s="2806">
        <v>78556607.400000006</v>
      </c>
      <c r="D23" s="2806">
        <v>3618378.02</v>
      </c>
      <c r="E23" s="2806"/>
      <c r="F23" s="2806"/>
      <c r="G23" s="2806">
        <f>SUM(B23:E23)</f>
        <v>82174985.420000002</v>
      </c>
      <c r="H23" s="2791"/>
    </row>
    <row r="24" spans="1:8">
      <c r="A24" s="72"/>
      <c r="B24" s="17" t="s">
        <v>1605</v>
      </c>
      <c r="C24" s="465">
        <f>SUM(C21:C23)</f>
        <v>78577523.790000007</v>
      </c>
      <c r="D24" s="465">
        <f>SUM(D21:D23)</f>
        <v>3618378.02</v>
      </c>
      <c r="E24" s="465">
        <f>SUM(E21:E23)</f>
        <v>0</v>
      </c>
      <c r="F24" s="465">
        <f>SUM(F21:F23)</f>
        <v>0</v>
      </c>
      <c r="G24" s="465">
        <f>SUM(G21:G23)</f>
        <v>82195901.810000002</v>
      </c>
      <c r="H24" s="2791"/>
    </row>
    <row r="25" spans="1:8">
      <c r="A25" s="72"/>
      <c r="B25" s="17"/>
      <c r="C25" s="17"/>
      <c r="D25" s="17"/>
      <c r="E25" s="17"/>
      <c r="F25" s="17"/>
      <c r="G25" s="17"/>
      <c r="H25" s="2791"/>
    </row>
    <row r="26" spans="1:8">
      <c r="A26" s="72"/>
      <c r="B26" s="17" t="s">
        <v>3002</v>
      </c>
      <c r="C26" s="77"/>
      <c r="D26" s="77"/>
      <c r="E26" s="77"/>
      <c r="F26" s="77"/>
      <c r="G26" s="77"/>
      <c r="H26" s="2791"/>
    </row>
    <row r="27" spans="1:8">
      <c r="A27" s="72"/>
      <c r="B27" s="17" t="s">
        <v>1606</v>
      </c>
      <c r="C27" s="77">
        <v>0</v>
      </c>
      <c r="D27" s="77">
        <v>0</v>
      </c>
      <c r="E27" s="77">
        <v>0</v>
      </c>
      <c r="F27" s="77">
        <v>0</v>
      </c>
      <c r="G27" s="77">
        <v>0</v>
      </c>
      <c r="H27" s="2791"/>
    </row>
    <row r="28" spans="1:8">
      <c r="A28" s="72"/>
      <c r="B28" s="17"/>
      <c r="C28" s="17"/>
      <c r="D28" s="17"/>
      <c r="E28" s="17"/>
      <c r="F28" s="17"/>
      <c r="G28" s="17"/>
      <c r="H28" s="2791"/>
    </row>
    <row r="29" spans="1:8">
      <c r="A29" s="2803">
        <v>389</v>
      </c>
      <c r="B29" s="2789" t="s">
        <v>1607</v>
      </c>
      <c r="C29" s="2805">
        <v>849397.07000000007</v>
      </c>
      <c r="D29" s="2805">
        <v>-32123.38</v>
      </c>
      <c r="E29" s="2805">
        <v>0</v>
      </c>
      <c r="F29" s="2805">
        <v>0</v>
      </c>
      <c r="G29" s="2805">
        <f t="shared" ref="G29:G38" si="0">SUM(B29:E29)</f>
        <v>817273.69000000006</v>
      </c>
      <c r="H29" s="2791"/>
    </row>
    <row r="30" spans="1:8">
      <c r="A30" s="2803">
        <v>390</v>
      </c>
      <c r="B30" s="2789" t="s">
        <v>1608</v>
      </c>
      <c r="C30" s="2805">
        <v>74332919.410000011</v>
      </c>
      <c r="D30" s="2805">
        <v>3156009.0700000003</v>
      </c>
      <c r="E30" s="2805">
        <v>-466787.48</v>
      </c>
      <c r="F30" s="2805"/>
      <c r="G30" s="2805">
        <f t="shared" si="0"/>
        <v>77022141.000000015</v>
      </c>
      <c r="H30" s="2791"/>
    </row>
    <row r="31" spans="1:8">
      <c r="A31" s="2790">
        <v>391</v>
      </c>
      <c r="B31" s="2789" t="s">
        <v>1609</v>
      </c>
      <c r="C31" s="2805">
        <v>18385091.789999999</v>
      </c>
      <c r="D31" s="2805">
        <v>9072239.2899999991</v>
      </c>
      <c r="E31" s="2805">
        <v>-2452491.35</v>
      </c>
      <c r="F31" s="2805">
        <v>0</v>
      </c>
      <c r="G31" s="2805">
        <f t="shared" si="0"/>
        <v>25004839.729999997</v>
      </c>
      <c r="H31" s="2791"/>
    </row>
    <row r="32" spans="1:8">
      <c r="A32" s="2790">
        <v>392</v>
      </c>
      <c r="B32" s="2789" t="s">
        <v>1610</v>
      </c>
      <c r="C32" s="2805">
        <v>9952003.0999999978</v>
      </c>
      <c r="D32" s="2805">
        <v>71060.51999999999</v>
      </c>
      <c r="E32" s="2805">
        <v>0</v>
      </c>
      <c r="F32" s="2805">
        <v>0</v>
      </c>
      <c r="G32" s="2805">
        <f t="shared" si="0"/>
        <v>10023063.619999997</v>
      </c>
      <c r="H32" s="2791"/>
    </row>
    <row r="33" spans="1:8">
      <c r="A33" s="2790">
        <v>393</v>
      </c>
      <c r="B33" s="2789" t="s">
        <v>1611</v>
      </c>
      <c r="C33" s="2805">
        <v>271695.70999999996</v>
      </c>
      <c r="D33" s="2805">
        <v>30237.73</v>
      </c>
      <c r="E33" s="2805">
        <v>-5082.3900000000003</v>
      </c>
      <c r="F33" s="2805">
        <v>0</v>
      </c>
      <c r="G33" s="2805">
        <f t="shared" si="0"/>
        <v>296851.04999999993</v>
      </c>
      <c r="H33" s="2791"/>
    </row>
    <row r="34" spans="1:8">
      <c r="A34" s="2790">
        <v>394</v>
      </c>
      <c r="B34" s="2789" t="s">
        <v>1612</v>
      </c>
      <c r="C34" s="2805">
        <v>3847813.2899999996</v>
      </c>
      <c r="D34" s="2805">
        <v>77526.860000000015</v>
      </c>
      <c r="E34" s="2805">
        <v>-137735.29</v>
      </c>
      <c r="F34" s="2805">
        <v>0</v>
      </c>
      <c r="G34" s="2805">
        <f t="shared" si="0"/>
        <v>3787604.8599999994</v>
      </c>
      <c r="H34" s="2791"/>
    </row>
    <row r="35" spans="1:8">
      <c r="A35" s="2790">
        <v>395</v>
      </c>
      <c r="B35" s="2789" t="s">
        <v>1613</v>
      </c>
      <c r="C35" s="2805">
        <v>1294093.5900000001</v>
      </c>
      <c r="D35" s="2805">
        <v>103950.16</v>
      </c>
      <c r="E35" s="2805">
        <v>0</v>
      </c>
      <c r="F35" s="2805">
        <v>0</v>
      </c>
      <c r="G35" s="2805">
        <f t="shared" si="0"/>
        <v>1398043.75</v>
      </c>
      <c r="H35" s="2791"/>
    </row>
    <row r="36" spans="1:8">
      <c r="A36" s="2790">
        <v>396</v>
      </c>
      <c r="B36" s="2789" t="s">
        <v>1614</v>
      </c>
      <c r="C36" s="2805">
        <v>2705523.6</v>
      </c>
      <c r="D36" s="2805">
        <v>3729.75</v>
      </c>
      <c r="E36" s="2805">
        <v>0</v>
      </c>
      <c r="F36" s="2805">
        <v>0</v>
      </c>
      <c r="G36" s="2805">
        <f t="shared" si="0"/>
        <v>2709253.35</v>
      </c>
      <c r="H36" s="2791"/>
    </row>
    <row r="37" spans="1:8">
      <c r="A37" s="2790">
        <v>397</v>
      </c>
      <c r="B37" s="2789" t="s">
        <v>642</v>
      </c>
      <c r="C37" s="2805">
        <v>18050640.339999992</v>
      </c>
      <c r="D37" s="2805">
        <v>5090815.5200000005</v>
      </c>
      <c r="E37" s="2805">
        <v>-227314.14</v>
      </c>
      <c r="F37" s="2805">
        <v>-140728.79999999999</v>
      </c>
      <c r="G37" s="2805">
        <f>SUM(B37:F37)</f>
        <v>22773412.919999991</v>
      </c>
      <c r="H37" s="2791"/>
    </row>
    <row r="38" spans="1:8">
      <c r="A38" s="2790">
        <v>398</v>
      </c>
      <c r="B38" s="2789" t="s">
        <v>1615</v>
      </c>
      <c r="C38" s="2805">
        <v>2728375.4000000004</v>
      </c>
      <c r="D38" s="2805">
        <v>146275.23000000001</v>
      </c>
      <c r="E38" s="2805">
        <v>-55600.81</v>
      </c>
      <c r="F38" s="2805">
        <v>0</v>
      </c>
      <c r="G38" s="2805">
        <f t="shared" si="0"/>
        <v>2819049.8200000003</v>
      </c>
      <c r="H38" s="2791"/>
    </row>
    <row r="39" spans="1:8">
      <c r="A39" s="2790">
        <v>399</v>
      </c>
      <c r="B39" s="2789" t="s">
        <v>1616</v>
      </c>
      <c r="C39" s="2806"/>
      <c r="D39" s="2806"/>
      <c r="E39" s="2806"/>
      <c r="F39" s="2806"/>
      <c r="G39" s="2806"/>
      <c r="H39" s="2791"/>
    </row>
    <row r="40" spans="1:8">
      <c r="A40" s="2790"/>
      <c r="B40" s="17" t="s">
        <v>1617</v>
      </c>
      <c r="C40" s="465">
        <f>SUM(C29:C38)</f>
        <v>132417553.3</v>
      </c>
      <c r="D40" s="465">
        <f>SUM(D29:D38)</f>
        <v>17719720.75</v>
      </c>
      <c r="E40" s="465">
        <f>SUM(E29:E38)</f>
        <v>-3345011.4600000004</v>
      </c>
      <c r="F40" s="465">
        <f>SUM(F29:F38)</f>
        <v>-140728.79999999999</v>
      </c>
      <c r="G40" s="465">
        <f>SUM(G29:G38)</f>
        <v>146651533.78999999</v>
      </c>
      <c r="H40" s="2791"/>
    </row>
    <row r="41" spans="1:8">
      <c r="A41" s="72"/>
      <c r="B41" s="17"/>
      <c r="C41" s="2805"/>
      <c r="D41" s="2805"/>
      <c r="E41" s="2805"/>
      <c r="F41" s="2805"/>
      <c r="G41" s="2805"/>
      <c r="H41" s="2791"/>
    </row>
    <row r="42" spans="1:8" ht="15.75" thickBot="1">
      <c r="A42" s="2790"/>
      <c r="B42" s="17" t="s">
        <v>1618</v>
      </c>
      <c r="C42" s="3150">
        <f>(C24+C40)</f>
        <v>210995077.09</v>
      </c>
      <c r="D42" s="3150">
        <f>(D24+D40)</f>
        <v>21338098.77</v>
      </c>
      <c r="E42" s="3150">
        <f>(E24+E40)</f>
        <v>-3345011.4600000004</v>
      </c>
      <c r="F42" s="3150">
        <f>(F24+F40)</f>
        <v>-140728.79999999999</v>
      </c>
      <c r="G42" s="3150">
        <f>(G24+G40)</f>
        <v>228847435.59999999</v>
      </c>
      <c r="H42" s="2791"/>
    </row>
    <row r="43" spans="1:8" ht="15.75" thickTop="1">
      <c r="A43" s="2790"/>
      <c r="B43" s="2789"/>
      <c r="C43" s="2789"/>
      <c r="D43" s="2789"/>
      <c r="E43" s="2789"/>
      <c r="F43" s="2789"/>
      <c r="G43" s="2789"/>
      <c r="H43" s="2791"/>
    </row>
    <row r="44" spans="1:8">
      <c r="A44" s="2790"/>
      <c r="B44" s="17"/>
      <c r="C44" s="17"/>
      <c r="D44" s="17"/>
      <c r="E44" s="17"/>
      <c r="F44" s="17"/>
      <c r="G44" s="17"/>
      <c r="H44" s="2791"/>
    </row>
    <row r="45" spans="1:8">
      <c r="A45" s="2790"/>
      <c r="B45" s="2789"/>
      <c r="C45" s="2789"/>
      <c r="D45" s="2789"/>
      <c r="E45" s="2789"/>
      <c r="F45" s="2789"/>
      <c r="G45" s="2789"/>
      <c r="H45" s="2791"/>
    </row>
    <row r="46" spans="1:8">
      <c r="A46" s="2790"/>
      <c r="B46" s="2789"/>
      <c r="C46" s="2789"/>
      <c r="D46" s="2789"/>
      <c r="E46" s="2789"/>
      <c r="F46" s="2789"/>
      <c r="G46" s="2789"/>
      <c r="H46" s="2791"/>
    </row>
    <row r="47" spans="1:8">
      <c r="A47" s="2790"/>
      <c r="B47" s="2789"/>
      <c r="C47" s="2789"/>
      <c r="D47" s="2789"/>
      <c r="E47" s="2789"/>
      <c r="F47" s="2789"/>
      <c r="G47" s="2789"/>
      <c r="H47" s="2791"/>
    </row>
    <row r="48" spans="1:8">
      <c r="A48" s="2790"/>
      <c r="B48" s="2789"/>
      <c r="C48" s="2789"/>
      <c r="D48" s="2789"/>
      <c r="E48" s="2789"/>
      <c r="F48" s="2789"/>
      <c r="G48" s="2789"/>
      <c r="H48" s="2791"/>
    </row>
    <row r="49" spans="1:8" ht="15.75">
      <c r="A49" s="2790"/>
      <c r="B49" s="2808" t="s">
        <v>1619</v>
      </c>
      <c r="C49" s="2809"/>
      <c r="D49" s="2809"/>
      <c r="E49" s="2809"/>
      <c r="F49" s="69"/>
      <c r="G49" s="69"/>
      <c r="H49" s="2791"/>
    </row>
    <row r="50" spans="1:8">
      <c r="A50" s="2790"/>
      <c r="B50" s="2789"/>
      <c r="C50" s="2789"/>
      <c r="D50" s="2789"/>
      <c r="E50" s="2789"/>
      <c r="F50" s="2789"/>
      <c r="G50" s="2789"/>
      <c r="H50" s="2791"/>
    </row>
    <row r="51" spans="1:8">
      <c r="A51" s="2790"/>
      <c r="B51" s="2789"/>
      <c r="C51" s="2789"/>
      <c r="D51" s="2789"/>
      <c r="E51" s="2789"/>
      <c r="F51" s="2789"/>
      <c r="G51" s="2789"/>
      <c r="H51" s="2791"/>
    </row>
    <row r="52" spans="1:8">
      <c r="A52" s="2790"/>
      <c r="B52" s="2789"/>
      <c r="C52" s="2789"/>
      <c r="D52" s="2789"/>
      <c r="E52" s="2789"/>
      <c r="F52" s="2789"/>
      <c r="G52" s="2789"/>
      <c r="H52" s="2791"/>
    </row>
    <row r="53" spans="1:8">
      <c r="A53" s="2790"/>
      <c r="B53" s="2789"/>
      <c r="C53" s="2789"/>
      <c r="D53" s="2789"/>
      <c r="E53" s="2789"/>
      <c r="F53" s="2789"/>
      <c r="G53" s="2789"/>
      <c r="H53" s="2791"/>
    </row>
    <row r="54" spans="1:8">
      <c r="A54" s="2790"/>
      <c r="B54" s="2789"/>
      <c r="C54" s="2789"/>
      <c r="D54" s="2789"/>
      <c r="E54" s="2789"/>
      <c r="F54" s="2789"/>
      <c r="G54" s="2789"/>
      <c r="H54" s="2791"/>
    </row>
    <row r="55" spans="1:8">
      <c r="A55" s="2790"/>
      <c r="B55" s="2789"/>
      <c r="C55" s="2789"/>
      <c r="D55" s="2789"/>
      <c r="E55" s="2789"/>
      <c r="F55" s="2789"/>
      <c r="G55" s="2789"/>
      <c r="H55" s="2791"/>
    </row>
    <row r="56" spans="1:8">
      <c r="A56" s="2790"/>
      <c r="B56" s="2789"/>
      <c r="C56" s="2789"/>
      <c r="D56" s="2789"/>
      <c r="E56" s="2789"/>
      <c r="F56" s="2789"/>
      <c r="G56" s="2789"/>
      <c r="H56" s="2791"/>
    </row>
    <row r="57" spans="1:8">
      <c r="A57" s="2790"/>
      <c r="B57" s="2789"/>
      <c r="C57" s="2789"/>
      <c r="D57" s="2789"/>
      <c r="E57" s="2789"/>
      <c r="F57" s="2789"/>
      <c r="G57" s="2789"/>
      <c r="H57" s="2791"/>
    </row>
    <row r="58" spans="1:8">
      <c r="A58" s="2790"/>
      <c r="B58" s="2789"/>
      <c r="C58" s="2789"/>
      <c r="D58" s="2789"/>
      <c r="E58" s="2789"/>
      <c r="F58" s="2789"/>
      <c r="G58" s="2789"/>
      <c r="H58" s="2791"/>
    </row>
    <row r="59" spans="1:8">
      <c r="A59" s="2790"/>
      <c r="B59" s="2789"/>
      <c r="C59" s="2789"/>
      <c r="D59" s="2789"/>
      <c r="E59" s="2789"/>
      <c r="F59" s="2789"/>
      <c r="G59" s="2789"/>
      <c r="H59" s="2791"/>
    </row>
    <row r="60" spans="1:8" ht="15.75" thickBot="1">
      <c r="A60" s="2792"/>
      <c r="B60" s="2793"/>
      <c r="C60" s="2793"/>
      <c r="D60" s="2793"/>
      <c r="E60" s="2793"/>
      <c r="F60" s="2793"/>
      <c r="G60" s="2793"/>
      <c r="H60" s="2810"/>
    </row>
    <row r="61" spans="1:8" ht="15.75">
      <c r="A61" s="115" t="s">
        <v>1620</v>
      </c>
      <c r="B61" s="17"/>
      <c r="C61" s="17"/>
      <c r="D61" s="17"/>
      <c r="E61" s="17"/>
      <c r="F61" s="17"/>
      <c r="G61" s="17"/>
      <c r="H61" s="277" t="s">
        <v>1621</v>
      </c>
    </row>
    <row r="62" spans="1:8">
      <c r="A62" s="69" t="s">
        <v>1622</v>
      </c>
      <c r="B62" s="69"/>
      <c r="C62" s="69"/>
      <c r="D62" s="69"/>
      <c r="E62" s="69"/>
      <c r="F62" s="69"/>
      <c r="G62" s="69"/>
      <c r="H62" s="69"/>
    </row>
    <row r="66" spans="1:8" ht="15.75" thickBot="1"/>
    <row r="67" spans="1:8">
      <c r="A67" s="29" t="s">
        <v>1804</v>
      </c>
      <c r="B67" s="66"/>
      <c r="C67" s="66"/>
      <c r="D67" s="2787" t="s">
        <v>1347</v>
      </c>
      <c r="E67" s="66"/>
      <c r="F67" s="393" t="s">
        <v>1806</v>
      </c>
      <c r="G67" s="393" t="s">
        <v>1807</v>
      </c>
      <c r="H67" s="2788"/>
    </row>
    <row r="68" spans="1:8" ht="15.75">
      <c r="A68" s="895" t="str">
        <f>'Data Sheet'!$C$25</f>
        <v>Orange &amp; Rockland Utilities, Inc</v>
      </c>
      <c r="B68" s="2789"/>
      <c r="C68" s="2789"/>
      <c r="D68" s="2790" t="s">
        <v>1139</v>
      </c>
      <c r="E68" s="2789"/>
      <c r="F68" s="2769" t="s">
        <v>1809</v>
      </c>
      <c r="G68" s="2790"/>
      <c r="H68" s="2791"/>
    </row>
    <row r="69" spans="1:8" ht="15.75" thickBot="1">
      <c r="A69" s="2792"/>
      <c r="B69" s="2793"/>
      <c r="C69" s="2793"/>
      <c r="D69" s="2792" t="s">
        <v>1140</v>
      </c>
      <c r="E69" s="2793"/>
      <c r="F69" s="2794" t="str">
        <f>'Data Sheet'!$C$40</f>
        <v>April 30, 2017</v>
      </c>
      <c r="G69" s="322" t="str">
        <f>'Data Sheet'!$C$38</f>
        <v>December 31, 2016</v>
      </c>
      <c r="H69" s="76"/>
    </row>
    <row r="70" spans="1:8" ht="16.5" thickBot="1">
      <c r="A70" s="570" t="s">
        <v>1623</v>
      </c>
      <c r="B70" s="571"/>
      <c r="C70" s="571"/>
      <c r="D70" s="571"/>
      <c r="E70" s="571"/>
      <c r="F70" s="531"/>
      <c r="G70" s="531"/>
      <c r="H70" s="2795"/>
    </row>
    <row r="71" spans="1:8" ht="15.75">
      <c r="A71" s="68"/>
      <c r="B71" s="71"/>
      <c r="C71" s="71"/>
      <c r="D71" s="71"/>
      <c r="E71" s="71"/>
      <c r="F71" s="69"/>
      <c r="G71" s="69"/>
      <c r="H71" s="370"/>
    </row>
    <row r="72" spans="1:8" ht="15.75">
      <c r="A72" s="2803"/>
      <c r="B72" s="2808" t="s">
        <v>1624</v>
      </c>
      <c r="C72" s="2809"/>
      <c r="D72" s="2809"/>
      <c r="E72" s="2809"/>
      <c r="F72" s="69"/>
      <c r="G72" s="69"/>
      <c r="H72" s="73"/>
    </row>
    <row r="73" spans="1:8">
      <c r="A73" s="2803"/>
      <c r="B73" s="2789"/>
      <c r="C73" s="2789"/>
      <c r="D73" s="2789"/>
      <c r="E73" s="2789"/>
      <c r="F73" s="17"/>
      <c r="G73" s="17"/>
      <c r="H73" s="73"/>
    </row>
    <row r="74" spans="1:8">
      <c r="A74" s="2803"/>
      <c r="B74" s="2789" t="s">
        <v>1625</v>
      </c>
      <c r="C74" s="17"/>
      <c r="D74" s="17"/>
      <c r="E74" s="305">
        <v>95599544</v>
      </c>
      <c r="F74" s="2804"/>
      <c r="G74" s="17"/>
      <c r="H74" s="73"/>
    </row>
    <row r="75" spans="1:8">
      <c r="A75" s="2803"/>
      <c r="B75" s="2789" t="s">
        <v>1626</v>
      </c>
      <c r="C75" s="17"/>
      <c r="D75" s="17"/>
      <c r="E75" s="2789"/>
      <c r="F75" s="17"/>
      <c r="G75" s="17"/>
      <c r="H75" s="73"/>
    </row>
    <row r="76" spans="1:8">
      <c r="A76" s="2803"/>
      <c r="B76" s="2789" t="s">
        <v>1627</v>
      </c>
      <c r="C76" s="17"/>
      <c r="D76" s="17"/>
      <c r="E76" s="2805">
        <v>4218297</v>
      </c>
      <c r="F76" s="17"/>
      <c r="G76" s="17"/>
      <c r="H76" s="73"/>
    </row>
    <row r="77" spans="1:8">
      <c r="A77" s="2803"/>
      <c r="B77" s="2789" t="s">
        <v>1628</v>
      </c>
      <c r="C77" s="17"/>
      <c r="D77" s="17"/>
      <c r="E77" s="2805">
        <v>1743960</v>
      </c>
      <c r="F77" s="17"/>
      <c r="G77" s="17"/>
      <c r="H77" s="73"/>
    </row>
    <row r="78" spans="1:8">
      <c r="A78" s="2803"/>
      <c r="B78" s="2789" t="s">
        <v>1629</v>
      </c>
      <c r="C78" s="17"/>
      <c r="D78" s="17"/>
      <c r="E78" s="2805">
        <v>1666742</v>
      </c>
      <c r="F78" s="17"/>
      <c r="G78" s="17"/>
      <c r="H78" s="73"/>
    </row>
    <row r="79" spans="1:8">
      <c r="A79" s="2803"/>
      <c r="B79" s="2789" t="s">
        <v>3643</v>
      </c>
      <c r="C79" s="17"/>
      <c r="D79" s="17"/>
      <c r="E79" s="2805">
        <v>539978</v>
      </c>
      <c r="F79" s="17"/>
      <c r="G79" s="17"/>
      <c r="H79" s="73"/>
    </row>
    <row r="80" spans="1:8">
      <c r="A80" s="2803"/>
      <c r="B80" s="2789" t="s">
        <v>3644</v>
      </c>
      <c r="C80" s="17"/>
      <c r="D80" s="17"/>
      <c r="E80" s="2806">
        <v>1117445</v>
      </c>
      <c r="F80" s="17"/>
      <c r="G80" s="17"/>
      <c r="H80" s="73"/>
    </row>
    <row r="81" spans="1:8">
      <c r="A81" s="2803"/>
      <c r="B81" s="2789"/>
      <c r="C81" s="17"/>
      <c r="D81" s="17"/>
      <c r="E81" s="2789"/>
      <c r="F81" s="17"/>
      <c r="G81" s="17"/>
      <c r="H81" s="73"/>
    </row>
    <row r="82" spans="1:8">
      <c r="A82" s="2803"/>
      <c r="B82" s="2789" t="s">
        <v>3645</v>
      </c>
      <c r="C82" s="17"/>
      <c r="D82" s="17"/>
      <c r="E82" s="2806">
        <f>SUM(E76:E80)</f>
        <v>9286422</v>
      </c>
      <c r="F82" s="17"/>
      <c r="G82" s="17"/>
      <c r="H82" s="73"/>
    </row>
    <row r="83" spans="1:8">
      <c r="A83" s="2790"/>
      <c r="B83" s="2789"/>
      <c r="C83" s="17"/>
      <c r="D83" s="17"/>
      <c r="E83" s="2789"/>
      <c r="F83" s="17"/>
      <c r="G83" s="17"/>
      <c r="H83" s="73"/>
    </row>
    <row r="84" spans="1:8">
      <c r="A84" s="2790"/>
      <c r="B84" s="2789" t="s">
        <v>16</v>
      </c>
      <c r="C84" s="17"/>
      <c r="D84" s="17"/>
      <c r="E84" s="2789"/>
      <c r="F84" s="17"/>
      <c r="G84" s="17"/>
      <c r="H84" s="73"/>
    </row>
    <row r="85" spans="1:8">
      <c r="A85" s="2790"/>
      <c r="B85" s="2789" t="s">
        <v>17</v>
      </c>
      <c r="C85" s="17"/>
      <c r="D85" s="17"/>
      <c r="E85" s="2805">
        <v>11371145</v>
      </c>
      <c r="F85" s="17"/>
      <c r="G85" s="17"/>
      <c r="H85" s="73"/>
    </row>
    <row r="86" spans="1:8">
      <c r="A86" s="2790"/>
      <c r="B86" s="2789" t="s">
        <v>18</v>
      </c>
      <c r="C86" s="17"/>
      <c r="D86" s="17"/>
      <c r="E86" s="305">
        <v>84209</v>
      </c>
      <c r="F86" s="17"/>
      <c r="G86" s="17"/>
      <c r="H86" s="73"/>
    </row>
    <row r="87" spans="1:8">
      <c r="A87" s="2790"/>
      <c r="B87" s="2789" t="s">
        <v>19</v>
      </c>
      <c r="C87" s="17"/>
      <c r="D87" s="17"/>
      <c r="E87" s="2806">
        <v>-166898</v>
      </c>
      <c r="F87" s="17"/>
      <c r="G87" s="17"/>
      <c r="H87" s="73"/>
    </row>
    <row r="88" spans="1:8">
      <c r="A88" s="2790"/>
      <c r="B88" s="2789"/>
      <c r="C88" s="17"/>
      <c r="D88" s="17"/>
      <c r="E88" s="2805"/>
      <c r="F88" s="17"/>
      <c r="G88" s="17"/>
      <c r="H88" s="73"/>
    </row>
    <row r="89" spans="1:8">
      <c r="A89" s="2790"/>
      <c r="B89" s="2789" t="s">
        <v>3646</v>
      </c>
      <c r="C89" s="17"/>
      <c r="D89" s="17"/>
      <c r="E89" s="465">
        <f>SUM(E85:E87)</f>
        <v>11288456</v>
      </c>
      <c r="F89" s="17"/>
      <c r="G89" s="17"/>
      <c r="H89" s="73"/>
    </row>
    <row r="90" spans="1:8">
      <c r="A90" s="2790"/>
      <c r="B90" s="2789"/>
      <c r="C90" s="17"/>
      <c r="D90" s="17"/>
      <c r="E90" s="305"/>
      <c r="F90" s="17"/>
      <c r="G90" s="17"/>
      <c r="H90" s="73"/>
    </row>
    <row r="91" spans="1:8">
      <c r="A91" s="2790"/>
      <c r="B91" s="2789" t="s">
        <v>3647</v>
      </c>
      <c r="C91" s="17"/>
      <c r="D91" s="17"/>
      <c r="E91" s="305"/>
      <c r="F91" s="17"/>
      <c r="G91" s="17"/>
      <c r="H91" s="73"/>
    </row>
    <row r="92" spans="1:8">
      <c r="A92" s="2790"/>
      <c r="B92" s="2789" t="s">
        <v>5667</v>
      </c>
      <c r="C92" s="17"/>
      <c r="D92" s="17"/>
      <c r="E92" s="2805">
        <v>-5811</v>
      </c>
      <c r="F92" s="17"/>
      <c r="G92" s="17"/>
      <c r="H92" s="73"/>
    </row>
    <row r="93" spans="1:8">
      <c r="A93" s="2790"/>
      <c r="B93" s="2789" t="s">
        <v>5668</v>
      </c>
      <c r="C93" s="17"/>
      <c r="D93" s="17"/>
      <c r="E93" s="2805"/>
      <c r="F93" s="17"/>
      <c r="G93" s="17"/>
      <c r="H93" s="73"/>
    </row>
    <row r="94" spans="1:8">
      <c r="A94" s="2790"/>
      <c r="B94" s="2789" t="s">
        <v>5669</v>
      </c>
      <c r="C94" s="17"/>
      <c r="D94" s="17"/>
      <c r="E94" s="2806">
        <v>-331</v>
      </c>
      <c r="F94" s="17"/>
      <c r="G94" s="17"/>
      <c r="H94" s="73"/>
    </row>
    <row r="95" spans="1:8">
      <c r="A95" s="2790"/>
      <c r="B95" s="2789"/>
      <c r="C95" s="17"/>
      <c r="D95" s="17"/>
      <c r="E95" s="2789"/>
      <c r="F95" s="17"/>
      <c r="G95" s="17"/>
      <c r="H95" s="73"/>
    </row>
    <row r="96" spans="1:8" ht="15.75" thickBot="1">
      <c r="A96" s="2790"/>
      <c r="B96" s="2789" t="s">
        <v>5516</v>
      </c>
      <c r="C96" s="17"/>
      <c r="D96" s="17"/>
      <c r="E96" s="2807">
        <f>(F74+E82-E89+E92+E93+E94)+E74</f>
        <v>93591368</v>
      </c>
      <c r="F96" s="17"/>
      <c r="G96" s="17"/>
      <c r="H96" s="73"/>
    </row>
    <row r="97" spans="1:8" ht="15.75" thickTop="1">
      <c r="A97" s="2790"/>
      <c r="B97" s="2789"/>
      <c r="C97" s="17"/>
      <c r="D97" s="2789"/>
      <c r="E97" s="17"/>
      <c r="F97" s="17"/>
      <c r="G97" s="17"/>
      <c r="H97" s="73"/>
    </row>
    <row r="98" spans="1:8">
      <c r="A98" s="2790"/>
      <c r="B98" s="17"/>
      <c r="C98" s="17"/>
      <c r="D98" s="17"/>
      <c r="E98" s="17"/>
      <c r="F98" s="17"/>
      <c r="G98" s="17"/>
      <c r="H98" s="73"/>
    </row>
    <row r="99" spans="1:8" ht="15.75">
      <c r="A99" s="2790"/>
      <c r="B99" s="2808" t="s">
        <v>3648</v>
      </c>
      <c r="C99" s="2809"/>
      <c r="D99" s="2809"/>
      <c r="E99" s="2809"/>
      <c r="F99" s="69"/>
      <c r="G99" s="69"/>
      <c r="H99" s="73"/>
    </row>
    <row r="100" spans="1:8">
      <c r="A100" s="2790"/>
      <c r="B100" s="2789"/>
      <c r="C100" s="2789"/>
      <c r="D100" s="2789"/>
      <c r="E100" s="2789"/>
      <c r="F100" s="17"/>
      <c r="G100" s="17"/>
      <c r="H100" s="73"/>
    </row>
    <row r="101" spans="1:8">
      <c r="A101" s="2790"/>
      <c r="B101" s="2789"/>
      <c r="C101" s="2789"/>
      <c r="D101" s="2789"/>
      <c r="E101" s="2789"/>
      <c r="F101" s="17"/>
      <c r="G101" s="17"/>
      <c r="H101" s="73"/>
    </row>
    <row r="102" spans="1:8">
      <c r="A102" s="2790"/>
      <c r="B102" s="2789"/>
      <c r="C102" s="2789"/>
      <c r="D102" s="2789"/>
      <c r="E102" s="2789"/>
      <c r="F102" s="17"/>
      <c r="G102" s="17"/>
      <c r="H102" s="73"/>
    </row>
    <row r="103" spans="1:8">
      <c r="A103" s="2790"/>
      <c r="B103" s="2789"/>
      <c r="C103" s="2789"/>
      <c r="D103" s="2789"/>
      <c r="E103" s="2789"/>
      <c r="F103" s="17"/>
      <c r="G103" s="17"/>
      <c r="H103" s="73"/>
    </row>
    <row r="104" spans="1:8">
      <c r="A104" s="2790"/>
      <c r="B104" s="2789"/>
      <c r="C104" s="2789"/>
      <c r="D104" s="2789"/>
      <c r="E104" s="2789"/>
      <c r="F104" s="17"/>
      <c r="G104" s="17"/>
      <c r="H104" s="73"/>
    </row>
    <row r="105" spans="1:8">
      <c r="A105" s="2790"/>
      <c r="B105" s="17"/>
      <c r="C105" s="2789"/>
      <c r="D105" s="2789"/>
      <c r="E105" s="2789"/>
      <c r="F105" s="17"/>
      <c r="G105" s="17"/>
      <c r="H105" s="73"/>
    </row>
    <row r="106" spans="1:8">
      <c r="A106" s="2790"/>
      <c r="B106" s="2789"/>
      <c r="C106" s="2789"/>
      <c r="D106" s="2789"/>
      <c r="E106" s="2789"/>
      <c r="F106" s="17"/>
      <c r="G106" s="17"/>
      <c r="H106" s="73"/>
    </row>
    <row r="107" spans="1:8">
      <c r="A107" s="2790"/>
      <c r="B107" s="2789"/>
      <c r="C107" s="2789"/>
      <c r="D107" s="2789"/>
      <c r="E107" s="2789"/>
      <c r="F107" s="17"/>
      <c r="G107" s="17"/>
      <c r="H107" s="73"/>
    </row>
    <row r="108" spans="1:8">
      <c r="A108" s="2790"/>
      <c r="B108" s="17"/>
      <c r="C108" s="2789"/>
      <c r="D108" s="2789"/>
      <c r="E108" s="2789"/>
      <c r="F108" s="17"/>
      <c r="G108" s="17"/>
      <c r="H108" s="73"/>
    </row>
    <row r="109" spans="1:8">
      <c r="A109" s="2790"/>
      <c r="B109" s="17"/>
      <c r="C109" s="2789"/>
      <c r="D109" s="2789"/>
      <c r="E109" s="2789"/>
      <c r="F109" s="17"/>
      <c r="G109" s="17"/>
      <c r="H109" s="73"/>
    </row>
    <row r="110" spans="1:8">
      <c r="A110" s="2790"/>
      <c r="B110" s="17"/>
      <c r="C110" s="2789"/>
      <c r="D110" s="2789"/>
      <c r="E110" s="2789"/>
      <c r="F110" s="17"/>
      <c r="G110" s="17"/>
      <c r="H110" s="73"/>
    </row>
    <row r="111" spans="1:8">
      <c r="A111" s="2790"/>
      <c r="B111" s="17"/>
      <c r="C111" s="2789"/>
      <c r="D111" s="2789"/>
      <c r="E111" s="2789"/>
      <c r="F111" s="17"/>
      <c r="G111" s="17"/>
      <c r="H111" s="73"/>
    </row>
    <row r="112" spans="1:8">
      <c r="A112" s="2790"/>
      <c r="B112" s="17"/>
      <c r="C112" s="2789"/>
      <c r="D112" s="2789"/>
      <c r="E112" s="2789"/>
      <c r="F112" s="17"/>
      <c r="G112" s="17"/>
      <c r="H112" s="73"/>
    </row>
    <row r="113" spans="1:8">
      <c r="A113" s="2790"/>
      <c r="B113" s="17"/>
      <c r="C113" s="2789"/>
      <c r="D113" s="2789"/>
      <c r="E113" s="2789"/>
      <c r="F113" s="17"/>
      <c r="G113" s="17"/>
      <c r="H113" s="73"/>
    </row>
    <row r="114" spans="1:8">
      <c r="A114" s="2790"/>
      <c r="B114" s="17"/>
      <c r="C114" s="2789"/>
      <c r="D114" s="2789"/>
      <c r="E114" s="2789"/>
      <c r="F114" s="17"/>
      <c r="G114" s="17"/>
      <c r="H114" s="73"/>
    </row>
    <row r="115" spans="1:8">
      <c r="A115" s="2790"/>
      <c r="B115" s="17"/>
      <c r="C115" s="2789"/>
      <c r="D115" s="2789"/>
      <c r="E115" s="2789"/>
      <c r="F115" s="17"/>
      <c r="G115" s="17"/>
      <c r="H115" s="73"/>
    </row>
    <row r="116" spans="1:8">
      <c r="A116" s="2790"/>
      <c r="B116" s="17"/>
      <c r="C116" s="2789"/>
      <c r="D116" s="2789"/>
      <c r="E116" s="2789"/>
      <c r="F116" s="17"/>
      <c r="G116" s="17"/>
      <c r="H116" s="73"/>
    </row>
    <row r="117" spans="1:8">
      <c r="A117" s="2790"/>
      <c r="B117" s="17"/>
      <c r="C117" s="2789"/>
      <c r="D117" s="2789"/>
      <c r="E117" s="2789"/>
      <c r="F117" s="17"/>
      <c r="G117" s="17"/>
      <c r="H117" s="73"/>
    </row>
    <row r="118" spans="1:8">
      <c r="A118" s="2790"/>
      <c r="B118" s="17"/>
      <c r="C118" s="2789"/>
      <c r="D118" s="2789"/>
      <c r="E118" s="2789"/>
      <c r="F118" s="17"/>
      <c r="G118" s="17"/>
      <c r="H118" s="73"/>
    </row>
    <row r="119" spans="1:8">
      <c r="A119" s="2790"/>
      <c r="B119" s="17"/>
      <c r="C119" s="2789"/>
      <c r="D119" s="2789"/>
      <c r="E119" s="2789"/>
      <c r="F119" s="17"/>
      <c r="G119" s="17"/>
      <c r="H119" s="73"/>
    </row>
    <row r="120" spans="1:8">
      <c r="A120" s="2790"/>
      <c r="B120" s="17"/>
      <c r="C120" s="2789"/>
      <c r="D120" s="2789"/>
      <c r="E120" s="2789"/>
      <c r="F120" s="17"/>
      <c r="G120" s="17"/>
      <c r="H120" s="73"/>
    </row>
    <row r="121" spans="1:8">
      <c r="A121" s="2790"/>
      <c r="B121" s="17"/>
      <c r="C121" s="2789"/>
      <c r="D121" s="2789"/>
      <c r="E121" s="2789"/>
      <c r="F121" s="17"/>
      <c r="G121" s="17"/>
      <c r="H121" s="73"/>
    </row>
    <row r="122" spans="1:8">
      <c r="A122" s="2790"/>
      <c r="B122" s="17"/>
      <c r="C122" s="2789"/>
      <c r="D122" s="2789"/>
      <c r="E122" s="2789"/>
      <c r="F122" s="17"/>
      <c r="G122" s="17"/>
      <c r="H122" s="73"/>
    </row>
    <row r="123" spans="1:8">
      <c r="A123" s="2790"/>
      <c r="B123" s="17"/>
      <c r="C123" s="2789"/>
      <c r="D123" s="2789"/>
      <c r="E123" s="2789"/>
      <c r="F123" s="17"/>
      <c r="G123" s="17"/>
      <c r="H123" s="73"/>
    </row>
    <row r="124" spans="1:8">
      <c r="A124" s="2790"/>
      <c r="B124" s="17"/>
      <c r="C124" s="2789"/>
      <c r="D124" s="2789"/>
      <c r="E124" s="2789"/>
      <c r="F124" s="17"/>
      <c r="G124" s="17"/>
      <c r="H124" s="73"/>
    </row>
    <row r="125" spans="1:8">
      <c r="A125" s="2790"/>
      <c r="B125" s="17"/>
      <c r="C125" s="2789"/>
      <c r="D125" s="2789"/>
      <c r="E125" s="2789"/>
      <c r="F125" s="17"/>
      <c r="G125" s="17"/>
      <c r="H125" s="73"/>
    </row>
    <row r="126" spans="1:8">
      <c r="A126" s="2790"/>
      <c r="B126" s="17"/>
      <c r="C126" s="2789"/>
      <c r="D126" s="2789"/>
      <c r="E126" s="2789"/>
      <c r="F126" s="17"/>
      <c r="G126" s="17"/>
      <c r="H126" s="73"/>
    </row>
    <row r="127" spans="1:8" ht="15.75" thickBot="1">
      <c r="A127" s="2792"/>
      <c r="B127" s="113"/>
      <c r="C127" s="113"/>
      <c r="D127" s="113"/>
      <c r="E127" s="2793"/>
      <c r="F127" s="113"/>
      <c r="G127" s="113"/>
      <c r="H127" s="114"/>
    </row>
    <row r="128" spans="1:8" ht="15.75">
      <c r="A128" s="115" t="s">
        <v>3649</v>
      </c>
      <c r="B128" s="17"/>
      <c r="C128" s="17"/>
      <c r="D128" s="17"/>
      <c r="E128" s="277"/>
      <c r="F128" s="17"/>
      <c r="G128" s="277" t="s">
        <v>1621</v>
      </c>
    </row>
    <row r="129" spans="1:8">
      <c r="A129" s="69" t="s">
        <v>3650</v>
      </c>
      <c r="B129" s="69"/>
      <c r="C129" s="69"/>
      <c r="D129" s="69"/>
      <c r="E129" s="69"/>
      <c r="F129" s="69"/>
      <c r="G129" s="69"/>
      <c r="H129" s="69"/>
    </row>
  </sheetData>
  <printOptions horizontalCentered="1" verticalCentered="1"/>
  <pageMargins left="0.25" right="0.25" top="0" bottom="0" header="0.25" footer="0.25"/>
  <pageSetup scale="66" fitToHeight="2" orientation="portrait" r:id="rId1"/>
  <headerFooter alignWithMargins="0"/>
  <rowBreaks count="1" manualBreakCount="1">
    <brk id="6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70" zoomScaleNormal="100" zoomScaleSheetLayoutView="70" workbookViewId="0"/>
  </sheetViews>
  <sheetFormatPr defaultRowHeight="15"/>
  <cols>
    <col min="1" max="1" width="4" customWidth="1"/>
    <col min="2" max="2" width="44.88671875" customWidth="1"/>
    <col min="3" max="3" width="20.44140625" bestFit="1" customWidth="1"/>
    <col min="4" max="6" width="16.109375" customWidth="1"/>
  </cols>
  <sheetData>
    <row r="1" spans="1:6" ht="15.75" thickBot="1"/>
    <row r="2" spans="1:6" ht="15.75" thickTop="1">
      <c r="A2" s="1322" t="s">
        <v>3295</v>
      </c>
      <c r="B2" s="1323"/>
      <c r="C2" s="1324" t="s">
        <v>3296</v>
      </c>
      <c r="D2" s="1325" t="s">
        <v>1806</v>
      </c>
      <c r="E2" s="1326" t="s">
        <v>1807</v>
      </c>
      <c r="F2" s="1327"/>
    </row>
    <row r="3" spans="1:6">
      <c r="A3" s="72" t="str">
        <f>'Data Sheet'!$C$25</f>
        <v>Orange &amp; Rockland Utilities, Inc</v>
      </c>
      <c r="B3" s="81"/>
      <c r="C3" s="808" t="s">
        <v>3297</v>
      </c>
      <c r="D3" s="78" t="s">
        <v>3315</v>
      </c>
      <c r="E3" s="98"/>
      <c r="F3" s="1329"/>
    </row>
    <row r="4" spans="1:6" ht="15.75" thickBot="1">
      <c r="A4" s="1330" t="s">
        <v>3298</v>
      </c>
      <c r="B4" s="81"/>
      <c r="C4" s="808" t="s">
        <v>3299</v>
      </c>
      <c r="D4" s="2794" t="str">
        <f>'Data Sheet'!$C$40</f>
        <v>April 30, 2017</v>
      </c>
      <c r="E4" s="322" t="str">
        <f>'Data Sheet'!$C$38</f>
        <v>December 31, 2016</v>
      </c>
      <c r="F4" s="1331"/>
    </row>
    <row r="5" spans="1:6">
      <c r="A5" s="1332" t="s">
        <v>4109</v>
      </c>
      <c r="B5" s="233"/>
      <c r="C5" s="233"/>
      <c r="D5" s="233"/>
      <c r="E5" s="233"/>
      <c r="F5" s="1333"/>
    </row>
    <row r="6" spans="1:6">
      <c r="A6" s="1337" t="s">
        <v>4110</v>
      </c>
      <c r="B6" s="1338"/>
      <c r="C6" s="808"/>
      <c r="D6" s="808"/>
      <c r="E6" s="89"/>
      <c r="F6" s="1329"/>
    </row>
    <row r="7" spans="1:6">
      <c r="A7" s="1337" t="s">
        <v>4111</v>
      </c>
      <c r="B7" s="1338"/>
      <c r="C7" s="808"/>
      <c r="D7" s="808"/>
      <c r="E7" s="808"/>
      <c r="F7" s="1329"/>
    </row>
    <row r="8" spans="1:6">
      <c r="A8" s="1337" t="s">
        <v>4112</v>
      </c>
      <c r="B8" s="1338"/>
      <c r="C8" s="1338"/>
      <c r="D8" s="1338"/>
      <c r="E8" s="1338"/>
      <c r="F8" s="1339"/>
    </row>
    <row r="9" spans="1:6">
      <c r="A9" s="1337" t="s">
        <v>4113</v>
      </c>
      <c r="B9" s="1338"/>
      <c r="C9" s="1338"/>
      <c r="D9" s="1338"/>
      <c r="E9" s="1338"/>
      <c r="F9" s="1339"/>
    </row>
    <row r="10" spans="1:6">
      <c r="A10" s="1337" t="s">
        <v>4114</v>
      </c>
      <c r="B10" s="1338"/>
      <c r="C10" s="1338"/>
      <c r="D10" s="1338"/>
      <c r="E10" s="1338"/>
      <c r="F10" s="1339"/>
    </row>
    <row r="11" spans="1:6">
      <c r="A11" s="1337"/>
      <c r="B11" s="1338"/>
      <c r="C11" s="1338"/>
      <c r="D11" s="1338"/>
      <c r="E11" s="1338"/>
      <c r="F11" s="1339"/>
    </row>
    <row r="12" spans="1:6">
      <c r="A12" s="1337"/>
      <c r="B12" s="1338"/>
      <c r="C12" s="1338"/>
      <c r="D12" s="1338"/>
      <c r="E12" s="1338"/>
      <c r="F12" s="1339"/>
    </row>
    <row r="13" spans="1:6">
      <c r="A13" s="1337"/>
      <c r="B13" s="1338"/>
      <c r="C13" s="1338"/>
      <c r="D13" s="1338"/>
      <c r="E13" s="1338"/>
      <c r="F13" s="1339"/>
    </row>
    <row r="14" spans="1:6">
      <c r="A14" s="1340" t="s">
        <v>1733</v>
      </c>
      <c r="B14" s="1341"/>
      <c r="C14" s="1422"/>
      <c r="D14" s="1422"/>
      <c r="E14" s="1422"/>
      <c r="F14" s="1423"/>
    </row>
    <row r="15" spans="1:6">
      <c r="A15" s="1344" t="s">
        <v>1736</v>
      </c>
      <c r="B15" s="1425" t="s">
        <v>4115</v>
      </c>
      <c r="C15" s="1355" t="s">
        <v>3996</v>
      </c>
      <c r="D15" s="1355" t="s">
        <v>3996</v>
      </c>
      <c r="E15" s="1355" t="s">
        <v>3996</v>
      </c>
      <c r="F15" s="1345" t="s">
        <v>3996</v>
      </c>
    </row>
    <row r="16" spans="1:6">
      <c r="A16" s="1344"/>
      <c r="B16" s="1425"/>
      <c r="C16" s="1355" t="s">
        <v>3997</v>
      </c>
      <c r="D16" s="1355" t="s">
        <v>3998</v>
      </c>
      <c r="E16" s="1355" t="s">
        <v>3999</v>
      </c>
      <c r="F16" s="1345" t="s">
        <v>2343</v>
      </c>
    </row>
    <row r="17" spans="1:6">
      <c r="A17" s="1346"/>
      <c r="B17" s="1343" t="s">
        <v>3026</v>
      </c>
      <c r="C17" s="1355" t="s">
        <v>3027</v>
      </c>
      <c r="D17" s="1355" t="s">
        <v>3028</v>
      </c>
      <c r="E17" s="1355" t="s">
        <v>3029</v>
      </c>
      <c r="F17" s="1345" t="s">
        <v>2353</v>
      </c>
    </row>
    <row r="18" spans="1:6">
      <c r="A18" s="1347">
        <v>1</v>
      </c>
      <c r="B18" s="1348" t="s">
        <v>1971</v>
      </c>
      <c r="C18" s="3021" t="s">
        <v>1793</v>
      </c>
      <c r="D18" s="3021" t="s">
        <v>1793</v>
      </c>
      <c r="E18" s="3021" t="s">
        <v>1793</v>
      </c>
      <c r="F18" s="3022" t="s">
        <v>1793</v>
      </c>
    </row>
    <row r="19" spans="1:6">
      <c r="A19" s="1347">
        <v>2</v>
      </c>
      <c r="B19" s="1348" t="s">
        <v>4116</v>
      </c>
      <c r="C19" s="3025">
        <v>10740074</v>
      </c>
      <c r="D19" s="3025">
        <v>10651371</v>
      </c>
      <c r="E19" s="3025">
        <v>20817912</v>
      </c>
      <c r="F19" s="3026">
        <v>13416743</v>
      </c>
    </row>
    <row r="20" spans="1:6" s="1421" customFormat="1">
      <c r="A20" s="2772">
        <v>3</v>
      </c>
      <c r="B20" s="1430" t="s">
        <v>4421</v>
      </c>
      <c r="C20" s="3027"/>
      <c r="D20" s="3027"/>
      <c r="E20" s="3027"/>
      <c r="F20" s="3028"/>
    </row>
    <row r="21" spans="1:6">
      <c r="A21" s="1347">
        <v>4</v>
      </c>
      <c r="B21" s="1348" t="s">
        <v>4117</v>
      </c>
      <c r="C21" s="1353">
        <v>-25021</v>
      </c>
      <c r="D21" s="1353">
        <v>-16540</v>
      </c>
      <c r="E21" s="1353">
        <v>-18963</v>
      </c>
      <c r="F21" s="3026">
        <v>12760</v>
      </c>
    </row>
    <row r="22" spans="1:6">
      <c r="A22" s="1347">
        <v>5</v>
      </c>
      <c r="B22" s="1348" t="s">
        <v>4118</v>
      </c>
      <c r="C22" s="3025"/>
      <c r="D22" s="3025"/>
      <c r="E22" s="3025"/>
      <c r="F22" s="3026"/>
    </row>
    <row r="23" spans="1:6">
      <c r="A23" s="1347">
        <v>6</v>
      </c>
      <c r="B23" s="1348" t="s">
        <v>4119</v>
      </c>
      <c r="C23" s="3025">
        <v>663592</v>
      </c>
      <c r="D23" s="3025">
        <v>818671</v>
      </c>
      <c r="E23" s="3025">
        <v>1142014</v>
      </c>
      <c r="F23" s="3026">
        <v>861472</v>
      </c>
    </row>
    <row r="24" spans="1:6">
      <c r="A24" s="1347">
        <v>7</v>
      </c>
      <c r="B24" s="1348" t="s">
        <v>4120</v>
      </c>
      <c r="C24" s="3025"/>
      <c r="D24" s="3029"/>
      <c r="E24" s="3029"/>
      <c r="F24" s="3030"/>
    </row>
    <row r="25" spans="1:6">
      <c r="A25" s="1347">
        <v>8</v>
      </c>
      <c r="B25" s="1348" t="s">
        <v>5105</v>
      </c>
      <c r="C25" s="3025">
        <v>247774</v>
      </c>
      <c r="D25" s="3031">
        <v>421551</v>
      </c>
      <c r="E25" s="3031">
        <v>453889</v>
      </c>
      <c r="F25" s="3032">
        <v>223578</v>
      </c>
    </row>
    <row r="26" spans="1:6">
      <c r="A26" s="1347">
        <v>9</v>
      </c>
      <c r="B26" s="1348"/>
      <c r="C26" s="3023"/>
      <c r="D26" s="3023"/>
      <c r="E26" s="3023"/>
      <c r="F26" s="3024"/>
    </row>
    <row r="27" spans="1:6">
      <c r="A27" s="1347">
        <v>10</v>
      </c>
      <c r="B27" s="1348" t="s">
        <v>5106</v>
      </c>
      <c r="C27" s="3035">
        <v>6081025</v>
      </c>
      <c r="D27" s="1353">
        <v>10494942</v>
      </c>
      <c r="E27" s="1353">
        <v>11224551</v>
      </c>
      <c r="F27" s="1354">
        <v>6986483</v>
      </c>
    </row>
    <row r="28" spans="1:6">
      <c r="A28" s="1347">
        <v>11</v>
      </c>
      <c r="B28" s="1348"/>
      <c r="C28" s="1349"/>
      <c r="D28" s="1353"/>
      <c r="E28" s="1353"/>
      <c r="F28" s="1354"/>
    </row>
    <row r="29" spans="1:6">
      <c r="A29" s="1347">
        <v>12</v>
      </c>
      <c r="B29" s="1348"/>
      <c r="C29" s="1349"/>
      <c r="D29" s="1353"/>
      <c r="E29" s="1353"/>
      <c r="F29" s="1354"/>
    </row>
    <row r="30" spans="1:6">
      <c r="A30" s="1347">
        <v>13</v>
      </c>
      <c r="B30" s="1348"/>
      <c r="C30" s="1349"/>
      <c r="D30" s="1353"/>
      <c r="E30" s="1353"/>
      <c r="F30" s="1354"/>
    </row>
    <row r="31" spans="1:6">
      <c r="A31" s="1347">
        <v>14</v>
      </c>
      <c r="B31" s="1348"/>
      <c r="C31" s="1349"/>
      <c r="D31" s="1353"/>
      <c r="E31" s="1353"/>
      <c r="F31" s="1354"/>
    </row>
    <row r="32" spans="1:6">
      <c r="A32" s="1347">
        <v>15</v>
      </c>
      <c r="B32" s="1348"/>
      <c r="C32" s="1349"/>
      <c r="D32" s="1353"/>
      <c r="E32" s="1353"/>
      <c r="F32" s="1354"/>
    </row>
    <row r="33" spans="1:6">
      <c r="A33" s="1347">
        <v>16</v>
      </c>
      <c r="B33" s="1348"/>
      <c r="C33" s="1349"/>
      <c r="D33" s="1353"/>
      <c r="E33" s="1353"/>
      <c r="F33" s="1354"/>
    </row>
    <row r="34" spans="1:6">
      <c r="A34" s="1347">
        <v>17</v>
      </c>
      <c r="B34" s="1348"/>
      <c r="C34" s="1349"/>
      <c r="D34" s="1363"/>
      <c r="E34" s="1363"/>
      <c r="F34" s="1364"/>
    </row>
    <row r="35" spans="1:6">
      <c r="A35" s="1347">
        <v>18</v>
      </c>
      <c r="B35" s="1348"/>
      <c r="C35" s="1349"/>
      <c r="D35" s="1363"/>
      <c r="E35" s="1363"/>
      <c r="F35" s="1364"/>
    </row>
    <row r="36" spans="1:6">
      <c r="A36" s="1347">
        <v>19</v>
      </c>
      <c r="B36" s="1348"/>
      <c r="C36" s="1349"/>
      <c r="D36" s="1353"/>
      <c r="E36" s="1353"/>
      <c r="F36" s="1354"/>
    </row>
    <row r="37" spans="1:6">
      <c r="A37" s="1347">
        <v>20</v>
      </c>
      <c r="B37" s="1348"/>
      <c r="C37" s="1349"/>
      <c r="D37" s="1353"/>
      <c r="E37" s="1353"/>
      <c r="F37" s="1354"/>
    </row>
    <row r="38" spans="1:6">
      <c r="A38" s="1347">
        <v>21</v>
      </c>
      <c r="B38" s="1348"/>
      <c r="C38" s="1349"/>
      <c r="D38" s="1353"/>
      <c r="E38" s="1353"/>
      <c r="F38" s="1354"/>
    </row>
    <row r="39" spans="1:6">
      <c r="A39" s="1347">
        <v>22</v>
      </c>
      <c r="B39" s="1348"/>
      <c r="C39" s="1356"/>
      <c r="D39" s="1363"/>
      <c r="E39" s="1363"/>
      <c r="F39" s="1364"/>
    </row>
    <row r="40" spans="1:6">
      <c r="A40" s="1347">
        <v>23</v>
      </c>
      <c r="B40" s="1348"/>
      <c r="C40" s="1349"/>
      <c r="D40" s="1353"/>
      <c r="E40" s="1353"/>
      <c r="F40" s="1354"/>
    </row>
    <row r="41" spans="1:6">
      <c r="A41" s="1347">
        <v>24</v>
      </c>
      <c r="B41" s="1348"/>
      <c r="C41" s="1349"/>
      <c r="D41" s="1353"/>
      <c r="E41" s="1353"/>
      <c r="F41" s="1354"/>
    </row>
    <row r="42" spans="1:6">
      <c r="A42" s="1347">
        <v>25</v>
      </c>
      <c r="B42" s="1348"/>
      <c r="C42" s="1349"/>
      <c r="D42" s="1363"/>
      <c r="E42" s="1363"/>
      <c r="F42" s="1364"/>
    </row>
    <row r="43" spans="1:6">
      <c r="A43" s="1347">
        <v>26</v>
      </c>
      <c r="B43" s="1348"/>
      <c r="C43" s="1349"/>
      <c r="D43" s="1353"/>
      <c r="E43" s="1353"/>
      <c r="F43" s="1354"/>
    </row>
    <row r="44" spans="1:6">
      <c r="A44" s="1347">
        <v>27</v>
      </c>
      <c r="B44" s="1348"/>
      <c r="C44" s="1349"/>
      <c r="D44" s="1353"/>
      <c r="E44" s="1353"/>
      <c r="F44" s="1354"/>
    </row>
    <row r="45" spans="1:6">
      <c r="A45" s="1347">
        <v>28</v>
      </c>
      <c r="B45" s="1348"/>
      <c r="C45" s="1349"/>
      <c r="D45" s="1353"/>
      <c r="E45" s="1353"/>
      <c r="F45" s="1354"/>
    </row>
    <row r="46" spans="1:6">
      <c r="A46" s="1347">
        <v>29</v>
      </c>
      <c r="B46" s="1348"/>
      <c r="C46" s="1349"/>
      <c r="D46" s="1353"/>
      <c r="E46" s="1353"/>
      <c r="F46" s="1354"/>
    </row>
    <row r="47" spans="1:6">
      <c r="A47" s="1347">
        <v>30</v>
      </c>
      <c r="B47" s="1348"/>
      <c r="C47" s="1349"/>
      <c r="D47" s="1353"/>
      <c r="E47" s="1353"/>
      <c r="F47" s="1354"/>
    </row>
    <row r="48" spans="1:6">
      <c r="A48" s="1347">
        <v>31</v>
      </c>
      <c r="B48" s="1348"/>
      <c r="C48" s="1349"/>
      <c r="D48" s="1353"/>
      <c r="E48" s="1353"/>
      <c r="F48" s="1354"/>
    </row>
    <row r="49" spans="1:6">
      <c r="A49" s="1347">
        <v>32</v>
      </c>
      <c r="B49" s="1348"/>
      <c r="C49" s="1349"/>
      <c r="D49" s="1353"/>
      <c r="E49" s="1353"/>
      <c r="F49" s="1354"/>
    </row>
    <row r="50" spans="1:6">
      <c r="A50" s="1347">
        <v>33</v>
      </c>
      <c r="B50" s="1348"/>
      <c r="C50" s="1349"/>
      <c r="D50" s="1353"/>
      <c r="E50" s="1353"/>
      <c r="F50" s="1354"/>
    </row>
    <row r="51" spans="1:6">
      <c r="A51" s="1347">
        <v>34</v>
      </c>
      <c r="B51" s="1348"/>
      <c r="C51" s="1349"/>
      <c r="D51" s="1363"/>
      <c r="E51" s="1363"/>
      <c r="F51" s="1364"/>
    </row>
    <row r="52" spans="1:6">
      <c r="A52" s="1347">
        <v>35</v>
      </c>
      <c r="B52" s="1348"/>
      <c r="C52" s="1349"/>
      <c r="D52" s="1353"/>
      <c r="E52" s="1353"/>
      <c r="F52" s="1354"/>
    </row>
    <row r="53" spans="1:6">
      <c r="A53" s="1347">
        <v>36</v>
      </c>
      <c r="B53" s="1348"/>
      <c r="C53" s="1349"/>
      <c r="D53" s="1353"/>
      <c r="E53" s="1353"/>
      <c r="F53" s="1354"/>
    </row>
    <row r="54" spans="1:6">
      <c r="A54" s="1347">
        <v>37</v>
      </c>
      <c r="B54" s="1348"/>
      <c r="C54" s="1349"/>
      <c r="D54" s="1353"/>
      <c r="E54" s="1353"/>
      <c r="F54" s="1354"/>
    </row>
    <row r="55" spans="1:6">
      <c r="A55" s="1347">
        <v>38</v>
      </c>
      <c r="B55" s="1348"/>
      <c r="C55" s="1349"/>
      <c r="D55" s="1353"/>
      <c r="E55" s="1353"/>
      <c r="F55" s="1354"/>
    </row>
    <row r="56" spans="1:6">
      <c r="A56" s="1347">
        <v>39</v>
      </c>
      <c r="B56" s="1348"/>
      <c r="C56" s="1349"/>
      <c r="D56" s="1353"/>
      <c r="E56" s="1353"/>
      <c r="F56" s="1354"/>
    </row>
    <row r="57" spans="1:6">
      <c r="A57" s="1347">
        <v>40</v>
      </c>
      <c r="B57" s="1348"/>
      <c r="C57" s="1349"/>
      <c r="D57" s="1353"/>
      <c r="E57" s="1353"/>
      <c r="F57" s="1354"/>
    </row>
    <row r="58" spans="1:6">
      <c r="A58" s="1347">
        <v>41</v>
      </c>
      <c r="B58" s="1348"/>
      <c r="C58" s="1349"/>
      <c r="D58" s="1353"/>
      <c r="E58" s="1353"/>
      <c r="F58" s="1354"/>
    </row>
    <row r="59" spans="1:6">
      <c r="A59" s="1347">
        <v>42</v>
      </c>
      <c r="B59" s="1348"/>
      <c r="C59" s="1349"/>
      <c r="D59" s="1353"/>
      <c r="E59" s="1353"/>
      <c r="F59" s="1354"/>
    </row>
    <row r="60" spans="1:6">
      <c r="A60" s="1347">
        <v>43</v>
      </c>
      <c r="B60" s="1348"/>
      <c r="C60" s="1349"/>
      <c r="D60" s="1353"/>
      <c r="E60" s="1353"/>
      <c r="F60" s="1354"/>
    </row>
    <row r="61" spans="1:6">
      <c r="A61" s="1347">
        <v>44</v>
      </c>
      <c r="B61" s="1348"/>
      <c r="C61" s="1349"/>
      <c r="D61" s="1353"/>
      <c r="E61" s="1353"/>
      <c r="F61" s="1354"/>
    </row>
    <row r="62" spans="1:6">
      <c r="A62" s="1347">
        <v>45</v>
      </c>
      <c r="B62" s="1348"/>
      <c r="C62" s="1349"/>
      <c r="D62" s="1353"/>
      <c r="E62" s="1353"/>
      <c r="F62" s="1354"/>
    </row>
    <row r="63" spans="1:6">
      <c r="A63" s="1347">
        <v>46</v>
      </c>
      <c r="B63" s="1348"/>
      <c r="C63" s="1349"/>
      <c r="D63" s="1353"/>
      <c r="E63" s="1353"/>
      <c r="F63" s="1354"/>
    </row>
    <row r="64" spans="1:6" ht="15.75" thickBot="1">
      <c r="A64" s="1369">
        <v>47</v>
      </c>
      <c r="B64" s="1370" t="s">
        <v>172</v>
      </c>
      <c r="C64" s="3033">
        <f>SUM(C18:C63)</f>
        <v>17707444</v>
      </c>
      <c r="D64" s="3033">
        <f>SUM(D18:D63)</f>
        <v>22369995</v>
      </c>
      <c r="E64" s="3033">
        <f>SUM(E18:E63)</f>
        <v>33619403</v>
      </c>
      <c r="F64" s="3034">
        <f>SUM(F18:F63)</f>
        <v>21501036</v>
      </c>
    </row>
    <row r="65" spans="1:6" ht="15.75" thickTop="1">
      <c r="A65" s="808"/>
      <c r="B65" s="808"/>
      <c r="C65" s="808"/>
      <c r="D65" s="970"/>
      <c r="E65" s="970"/>
      <c r="F65" s="970"/>
    </row>
    <row r="66" spans="1:6">
      <c r="A66" s="1503" t="s">
        <v>4676</v>
      </c>
      <c r="B66" s="1503"/>
      <c r="C66" s="17"/>
      <c r="D66" s="17"/>
      <c r="E66" s="17"/>
      <c r="F66" s="17"/>
    </row>
    <row r="67" spans="1:6">
      <c r="A67" s="69" t="s">
        <v>4121</v>
      </c>
      <c r="B67" s="69"/>
      <c r="C67" s="69"/>
      <c r="D67" s="69"/>
      <c r="E67" s="69"/>
      <c r="F67" s="69"/>
    </row>
  </sheetData>
  <pageMargins left="0.7" right="0.7" top="0.75" bottom="0.75" header="0.3" footer="0.3"/>
  <pageSetup scale="64" orientation="portrait" r:id="rId1"/>
  <colBreaks count="1" manualBreakCount="1">
    <brk id="6"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80" zoomScaleNormal="70" zoomScaleSheetLayoutView="80" workbookViewId="0"/>
  </sheetViews>
  <sheetFormatPr defaultRowHeight="15"/>
  <cols>
    <col min="1" max="1" width="4" customWidth="1"/>
    <col min="2" max="2" width="33.77734375" bestFit="1" customWidth="1"/>
    <col min="3" max="3" width="13.44140625" bestFit="1" customWidth="1"/>
    <col min="4" max="4" width="12.44140625" customWidth="1"/>
    <col min="5" max="5" width="17.33203125" customWidth="1"/>
    <col min="6" max="6" width="13.44140625" customWidth="1"/>
    <col min="7" max="7" width="12.44140625" bestFit="1" customWidth="1"/>
    <col min="8" max="8" width="14.77734375" customWidth="1"/>
    <col min="9" max="9" width="4.21875" customWidth="1"/>
  </cols>
  <sheetData>
    <row r="1" spans="1:9" ht="15.75" thickBot="1">
      <c r="A1" s="833"/>
    </row>
    <row r="2" spans="1:9" ht="15.75" thickTop="1">
      <c r="A2" s="1322" t="s">
        <v>3295</v>
      </c>
      <c r="B2" s="1324"/>
      <c r="C2" s="1324"/>
      <c r="D2" s="1323"/>
      <c r="E2" s="1324" t="s">
        <v>3296</v>
      </c>
      <c r="F2" s="1324"/>
      <c r="G2" s="1437" t="s">
        <v>1806</v>
      </c>
      <c r="H2" s="3604" t="s">
        <v>4122</v>
      </c>
      <c r="I2" s="3605"/>
    </row>
    <row r="3" spans="1:9">
      <c r="A3" s="72" t="str">
        <f>'Data Sheet'!$C$25</f>
        <v>Orange &amp; Rockland Utilities, Inc</v>
      </c>
      <c r="B3" s="808"/>
      <c r="C3" s="808"/>
      <c r="D3" s="81"/>
      <c r="E3" s="808" t="s">
        <v>3297</v>
      </c>
      <c r="F3" s="808"/>
      <c r="G3" s="689" t="s">
        <v>3315</v>
      </c>
      <c r="H3" s="3606"/>
      <c r="I3" s="3607"/>
    </row>
    <row r="4" spans="1:9" ht="15.75" thickBot="1">
      <c r="A4" s="1330" t="s">
        <v>3298</v>
      </c>
      <c r="B4" s="808"/>
      <c r="C4" s="808"/>
      <c r="D4" s="81"/>
      <c r="E4" s="808" t="s">
        <v>3299</v>
      </c>
      <c r="F4" s="808"/>
      <c r="G4" s="2794" t="str">
        <f>'Data Sheet'!$C$40</f>
        <v>April 30, 2017</v>
      </c>
      <c r="H4" s="3608" t="s">
        <v>5922</v>
      </c>
      <c r="I4" s="3609"/>
    </row>
    <row r="5" spans="1:9">
      <c r="A5" s="1332" t="s">
        <v>4123</v>
      </c>
      <c r="B5" s="1438"/>
      <c r="C5" s="1438"/>
      <c r="D5" s="1438"/>
      <c r="E5" s="233"/>
      <c r="F5" s="233"/>
      <c r="G5" s="233"/>
      <c r="H5" s="233"/>
      <c r="I5" s="1333"/>
    </row>
    <row r="6" spans="1:9">
      <c r="A6" s="1439" t="s">
        <v>4148</v>
      </c>
      <c r="B6" s="888"/>
      <c r="C6" s="888"/>
      <c r="D6" s="888"/>
      <c r="E6" s="969"/>
      <c r="F6" s="969"/>
      <c r="G6" s="969"/>
      <c r="H6" s="969"/>
      <c r="I6" s="1440"/>
    </row>
    <row r="7" spans="1:9">
      <c r="A7" s="1441" t="s">
        <v>4149</v>
      </c>
      <c r="B7" s="814"/>
      <c r="C7" s="888"/>
      <c r="D7" s="969"/>
      <c r="E7" s="969"/>
      <c r="F7" s="969"/>
      <c r="G7" s="969"/>
      <c r="H7" s="969"/>
      <c r="I7" s="1440"/>
    </row>
    <row r="8" spans="1:9">
      <c r="A8" s="1441"/>
      <c r="B8" s="814"/>
      <c r="C8" s="888"/>
      <c r="D8" s="969"/>
      <c r="E8" s="969"/>
      <c r="F8" s="969"/>
      <c r="G8" s="969"/>
      <c r="H8" s="969"/>
      <c r="I8" s="1440"/>
    </row>
    <row r="9" spans="1:9">
      <c r="A9" s="1441" t="s">
        <v>4124</v>
      </c>
      <c r="B9" s="969"/>
      <c r="C9" s="969"/>
      <c r="D9" s="969"/>
      <c r="E9" s="969"/>
      <c r="F9" s="969"/>
      <c r="G9" s="969"/>
      <c r="H9" s="969"/>
      <c r="I9" s="1440"/>
    </row>
    <row r="10" spans="1:9">
      <c r="A10" s="1442"/>
      <c r="B10" s="969"/>
      <c r="C10" s="969"/>
      <c r="D10" s="969"/>
      <c r="E10" s="969"/>
      <c r="F10" s="969"/>
      <c r="G10" s="969"/>
      <c r="H10" s="969"/>
      <c r="I10" s="1440"/>
    </row>
    <row r="11" spans="1:9">
      <c r="A11" s="1337" t="s">
        <v>4125</v>
      </c>
      <c r="B11" s="1338"/>
      <c r="C11" s="1338"/>
      <c r="D11" s="1338"/>
      <c r="E11" s="1338"/>
      <c r="F11" s="808"/>
      <c r="G11" s="808"/>
      <c r="H11" s="808"/>
      <c r="I11" s="1329"/>
    </row>
    <row r="12" spans="1:9">
      <c r="A12" s="1337"/>
      <c r="B12" s="1338"/>
      <c r="C12" s="1338"/>
      <c r="D12" s="1338"/>
      <c r="E12" s="1338"/>
      <c r="F12" s="808"/>
      <c r="G12" s="808"/>
      <c r="H12" s="808"/>
      <c r="I12" s="1329"/>
    </row>
    <row r="13" spans="1:9">
      <c r="A13" s="1337" t="s">
        <v>4126</v>
      </c>
      <c r="B13" s="1338"/>
      <c r="C13" s="1338"/>
      <c r="D13" s="1338"/>
      <c r="E13" s="1338"/>
      <c r="F13" s="1338"/>
      <c r="G13" s="1338"/>
      <c r="H13" s="1338"/>
      <c r="I13" s="1339"/>
    </row>
    <row r="14" spans="1:9">
      <c r="A14" s="1337"/>
      <c r="B14" s="1338"/>
      <c r="C14" s="1338"/>
      <c r="D14" s="1338"/>
      <c r="E14" s="1338"/>
      <c r="F14" s="1338"/>
      <c r="G14" s="1338"/>
      <c r="H14" s="1338"/>
      <c r="I14" s="1339"/>
    </row>
    <row r="15" spans="1:9">
      <c r="A15" s="1337" t="s">
        <v>4127</v>
      </c>
      <c r="B15" s="1338"/>
      <c r="C15" s="1338"/>
      <c r="D15" s="1338"/>
      <c r="E15" s="1338"/>
      <c r="F15" s="1338"/>
      <c r="G15" s="1338"/>
      <c r="H15" s="1338"/>
      <c r="I15" s="1339"/>
    </row>
    <row r="16" spans="1:9">
      <c r="A16" s="1337"/>
      <c r="B16" s="1338"/>
      <c r="C16" s="1338"/>
      <c r="D16" s="1338"/>
      <c r="E16" s="1338"/>
      <c r="F16" s="1338"/>
      <c r="G16" s="1338"/>
      <c r="H16" s="1338"/>
      <c r="I16" s="1339"/>
    </row>
    <row r="17" spans="1:9">
      <c r="A17" s="1337" t="s">
        <v>4128</v>
      </c>
      <c r="B17" s="1338"/>
      <c r="C17" s="1338"/>
      <c r="D17" s="1338"/>
      <c r="E17" s="1338"/>
      <c r="F17" s="1338"/>
      <c r="G17" s="1338"/>
      <c r="H17" s="1338"/>
      <c r="I17" s="1339"/>
    </row>
    <row r="18" spans="1:9">
      <c r="A18" s="1337"/>
      <c r="B18" s="1338"/>
      <c r="C18" s="1338"/>
      <c r="D18" s="1338"/>
      <c r="E18" s="1338"/>
      <c r="F18" s="1338"/>
      <c r="G18" s="1338"/>
      <c r="H18" s="1338"/>
      <c r="I18" s="1339"/>
    </row>
    <row r="19" spans="1:9">
      <c r="A19" s="1337" t="s">
        <v>4129</v>
      </c>
      <c r="B19" s="1338"/>
      <c r="C19" s="1338"/>
      <c r="D19" s="1338"/>
      <c r="E19" s="1338"/>
      <c r="F19" s="1338"/>
      <c r="G19" s="1338"/>
      <c r="H19" s="1338"/>
      <c r="I19" s="1339"/>
    </row>
    <row r="20" spans="1:9">
      <c r="A20" s="1337"/>
      <c r="B20" s="1338"/>
      <c r="C20" s="1338"/>
      <c r="D20" s="1338"/>
      <c r="E20" s="1338"/>
      <c r="F20" s="1338"/>
      <c r="G20" s="1338"/>
      <c r="H20" s="1338"/>
      <c r="I20" s="1339"/>
    </row>
    <row r="21" spans="1:9">
      <c r="A21" s="1337" t="s">
        <v>4130</v>
      </c>
      <c r="B21" s="1338"/>
      <c r="C21" s="1338"/>
      <c r="D21" s="1338"/>
      <c r="E21" s="1338"/>
      <c r="F21" s="1338"/>
      <c r="G21" s="1338"/>
      <c r="H21" s="1338"/>
      <c r="I21" s="1339"/>
    </row>
    <row r="22" spans="1:9">
      <c r="A22" s="1337" t="s">
        <v>4131</v>
      </c>
      <c r="B22" s="1338"/>
      <c r="C22" s="1338"/>
      <c r="D22" s="1338"/>
      <c r="E22" s="1338"/>
      <c r="F22" s="1338"/>
      <c r="G22" s="1338"/>
      <c r="H22" s="1338"/>
      <c r="I22" s="1339"/>
    </row>
    <row r="23" spans="1:9">
      <c r="A23" s="1337"/>
      <c r="B23" s="1338"/>
      <c r="C23" s="1338"/>
      <c r="D23" s="1338"/>
      <c r="E23" s="1338"/>
      <c r="F23" s="1338"/>
      <c r="G23" s="1338"/>
      <c r="H23" s="1338"/>
      <c r="I23" s="1339"/>
    </row>
    <row r="24" spans="1:9">
      <c r="A24" s="1337"/>
      <c r="B24" s="1338"/>
      <c r="C24" s="1338"/>
      <c r="D24" s="1338"/>
      <c r="E24" s="1338"/>
      <c r="F24" s="1338"/>
      <c r="G24" s="1338"/>
      <c r="H24" s="1338"/>
      <c r="I24" s="1339"/>
    </row>
    <row r="25" spans="1:9">
      <c r="A25" s="1337"/>
      <c r="B25" s="1338"/>
      <c r="C25" s="1338"/>
      <c r="D25" s="1338"/>
      <c r="E25" s="1338"/>
      <c r="F25" s="1338"/>
      <c r="G25" s="1338"/>
      <c r="H25" s="1338"/>
      <c r="I25" s="1339"/>
    </row>
    <row r="26" spans="1:9">
      <c r="A26" s="1334"/>
      <c r="B26" s="1335"/>
      <c r="C26" s="1335"/>
      <c r="D26" s="1335"/>
      <c r="E26" s="1335"/>
      <c r="F26" s="1335"/>
      <c r="G26" s="1335"/>
      <c r="H26" s="1335"/>
      <c r="I26" s="1336"/>
    </row>
    <row r="27" spans="1:9">
      <c r="A27" s="1443"/>
      <c r="B27" s="1444"/>
      <c r="C27" s="3610" t="s">
        <v>4132</v>
      </c>
      <c r="D27" s="3611"/>
      <c r="E27" s="3612"/>
      <c r="F27" s="3610" t="s">
        <v>4133</v>
      </c>
      <c r="G27" s="3611"/>
      <c r="H27" s="3611"/>
      <c r="I27" s="3613"/>
    </row>
    <row r="28" spans="1:9">
      <c r="A28" s="1445"/>
      <c r="B28" s="1446"/>
      <c r="C28" s="3614" t="s">
        <v>4134</v>
      </c>
      <c r="D28" s="3615"/>
      <c r="E28" s="3616"/>
      <c r="F28" s="3610" t="s">
        <v>4134</v>
      </c>
      <c r="G28" s="3611"/>
      <c r="H28" s="3611"/>
      <c r="I28" s="3613"/>
    </row>
    <row r="29" spans="1:9" ht="20.85" customHeight="1">
      <c r="A29" s="1340"/>
      <c r="B29" s="654"/>
      <c r="C29" s="637"/>
      <c r="D29" s="533" t="s">
        <v>4135</v>
      </c>
      <c r="E29" s="1447"/>
      <c r="F29" s="1380"/>
      <c r="G29" s="1380" t="s">
        <v>4135</v>
      </c>
      <c r="H29" s="3617"/>
      <c r="I29" s="3618"/>
    </row>
    <row r="30" spans="1:9">
      <c r="A30" s="1344"/>
      <c r="B30" s="1425" t="s">
        <v>4136</v>
      </c>
      <c r="C30" s="638" t="s">
        <v>4137</v>
      </c>
      <c r="D30" s="293" t="s">
        <v>4138</v>
      </c>
      <c r="E30" s="1425" t="s">
        <v>4139</v>
      </c>
      <c r="F30" s="1355" t="s">
        <v>4137</v>
      </c>
      <c r="G30" s="1355" t="s">
        <v>4138</v>
      </c>
      <c r="H30" s="3619" t="s">
        <v>4139</v>
      </c>
      <c r="I30" s="3620"/>
    </row>
    <row r="31" spans="1:9">
      <c r="A31" s="1344" t="s">
        <v>1733</v>
      </c>
      <c r="B31" s="1425"/>
      <c r="C31" s="638"/>
      <c r="D31" s="293"/>
      <c r="E31" s="1425"/>
      <c r="F31" s="1355"/>
      <c r="G31" s="1355"/>
      <c r="H31" s="3619"/>
      <c r="I31" s="3620"/>
    </row>
    <row r="32" spans="1:9">
      <c r="A32" s="1346" t="s">
        <v>1736</v>
      </c>
      <c r="B32" s="1448" t="s">
        <v>3026</v>
      </c>
      <c r="C32" s="1355" t="s">
        <v>3027</v>
      </c>
      <c r="D32" s="1355" t="s">
        <v>3028</v>
      </c>
      <c r="E32" s="1355" t="s">
        <v>3029</v>
      </c>
      <c r="F32" s="1355" t="s">
        <v>2353</v>
      </c>
      <c r="G32" s="1355" t="s">
        <v>2354</v>
      </c>
      <c r="H32" s="3621" t="s">
        <v>2355</v>
      </c>
      <c r="I32" s="3622"/>
    </row>
    <row r="33" spans="1:9">
      <c r="A33" s="1347">
        <v>1</v>
      </c>
      <c r="B33" s="1449" t="s">
        <v>4140</v>
      </c>
      <c r="C33" s="1450"/>
      <c r="D33" s="1451"/>
      <c r="E33" s="1348"/>
      <c r="F33" s="1450"/>
      <c r="G33" s="1450"/>
      <c r="H33" s="3623"/>
      <c r="I33" s="3624"/>
    </row>
    <row r="34" spans="1:9">
      <c r="A34" s="1347">
        <v>2</v>
      </c>
      <c r="B34" s="1449" t="s">
        <v>4141</v>
      </c>
      <c r="C34" s="1450"/>
      <c r="D34" s="1451"/>
      <c r="E34" s="1348"/>
      <c r="F34" s="1450"/>
      <c r="G34" s="1450"/>
      <c r="H34" s="3602"/>
      <c r="I34" s="3603"/>
    </row>
    <row r="35" spans="1:9">
      <c r="A35" s="1347">
        <v>3</v>
      </c>
      <c r="B35" s="1449" t="s">
        <v>4142</v>
      </c>
      <c r="C35" s="1450"/>
      <c r="D35" s="1451"/>
      <c r="E35" s="1348"/>
      <c r="F35" s="1450"/>
      <c r="G35" s="1450"/>
      <c r="H35" s="3602"/>
      <c r="I35" s="3603"/>
    </row>
    <row r="36" spans="1:9">
      <c r="A36" s="1347">
        <v>4</v>
      </c>
      <c r="B36" s="1449" t="s">
        <v>4143</v>
      </c>
      <c r="C36" s="1450"/>
      <c r="D36" s="1452"/>
      <c r="E36" s="1430"/>
      <c r="F36" s="1450"/>
      <c r="G36" s="1450"/>
      <c r="H36" s="3602"/>
      <c r="I36" s="3603"/>
    </row>
    <row r="37" spans="1:9">
      <c r="A37" s="1347">
        <v>5</v>
      </c>
      <c r="B37" s="1449" t="s">
        <v>4144</v>
      </c>
      <c r="C37" s="1450"/>
      <c r="D37" s="1452"/>
      <c r="E37" s="1430"/>
      <c r="F37" s="1450"/>
      <c r="G37" s="1450"/>
      <c r="H37" s="3602"/>
      <c r="I37" s="3603"/>
    </row>
    <row r="38" spans="1:9">
      <c r="A38" s="1347">
        <v>6</v>
      </c>
      <c r="B38" s="1449" t="s">
        <v>4145</v>
      </c>
      <c r="C38" s="1450"/>
      <c r="D38" s="1452"/>
      <c r="E38" s="1430"/>
      <c r="F38" s="1450"/>
      <c r="G38" s="1450"/>
      <c r="H38" s="3602"/>
      <c r="I38" s="3603"/>
    </row>
    <row r="39" spans="1:9">
      <c r="A39" s="1347">
        <v>7</v>
      </c>
      <c r="B39" s="1449" t="s">
        <v>2337</v>
      </c>
      <c r="C39" s="1450"/>
      <c r="D39" s="1452"/>
      <c r="E39" s="1430"/>
      <c r="F39" s="1450"/>
      <c r="G39" s="1450"/>
      <c r="H39" s="3627"/>
      <c r="I39" s="3628"/>
    </row>
    <row r="40" spans="1:9">
      <c r="A40" s="1347">
        <v>8</v>
      </c>
      <c r="B40" s="1449" t="s">
        <v>4146</v>
      </c>
      <c r="C40" s="1450">
        <f>SUM(C33:C39)</f>
        <v>0</v>
      </c>
      <c r="D40" s="1450">
        <f>SUM(D33:D39)</f>
        <v>0</v>
      </c>
      <c r="E40" s="1450">
        <f>SUM(E33:E39)</f>
        <v>0</v>
      </c>
      <c r="F40" s="1450">
        <f>SUM(F33:F39)</f>
        <v>0</v>
      </c>
      <c r="G40" s="1450">
        <f>SUM(G33:G39)</f>
        <v>0</v>
      </c>
      <c r="H40" s="3602">
        <v>0</v>
      </c>
      <c r="I40" s="3603"/>
    </row>
    <row r="41" spans="1:9">
      <c r="A41" s="1453"/>
      <c r="B41" s="1435"/>
      <c r="C41" s="1454"/>
      <c r="D41" s="1455"/>
      <c r="E41" s="1456"/>
      <c r="F41" s="1454"/>
      <c r="G41" s="1454"/>
      <c r="H41" s="3629"/>
      <c r="I41" s="3630"/>
    </row>
    <row r="42" spans="1:9">
      <c r="A42" s="1457"/>
      <c r="B42" s="1458"/>
      <c r="C42" s="1420"/>
      <c r="D42" s="1459"/>
      <c r="E42" s="1460"/>
      <c r="F42" s="1420"/>
      <c r="G42" s="1420"/>
      <c r="H42" s="3625"/>
      <c r="I42" s="3626"/>
    </row>
    <row r="43" spans="1:9">
      <c r="A43" s="1457"/>
      <c r="B43" s="1458"/>
      <c r="C43" s="1420"/>
      <c r="D43" s="1459"/>
      <c r="E43" s="1460"/>
      <c r="F43" s="1420"/>
      <c r="G43" s="1420"/>
      <c r="H43" s="3625"/>
      <c r="I43" s="3626"/>
    </row>
    <row r="44" spans="1:9">
      <c r="A44" s="1457"/>
      <c r="B44" s="1458"/>
      <c r="C44" s="1420"/>
      <c r="D44" s="1459"/>
      <c r="E44" s="1460"/>
      <c r="F44" s="1420"/>
      <c r="G44" s="1420"/>
      <c r="H44" s="3625"/>
      <c r="I44" s="3626"/>
    </row>
    <row r="45" spans="1:9">
      <c r="A45" s="1457"/>
      <c r="B45" s="1458"/>
      <c r="C45" s="1420"/>
      <c r="D45" s="1459"/>
      <c r="E45" s="1460"/>
      <c r="F45" s="1420"/>
      <c r="G45" s="1420"/>
      <c r="H45" s="3625"/>
      <c r="I45" s="3626"/>
    </row>
    <row r="46" spans="1:9">
      <c r="A46" s="1457"/>
      <c r="B46" s="1458"/>
      <c r="C46" s="1420"/>
      <c r="D46" s="1459"/>
      <c r="E46" s="1460"/>
      <c r="F46" s="1420"/>
      <c r="G46" s="1420"/>
      <c r="H46" s="3625"/>
      <c r="I46" s="3626"/>
    </row>
    <row r="47" spans="1:9">
      <c r="A47" s="1457"/>
      <c r="B47" s="1458"/>
      <c r="C47" s="1420"/>
      <c r="D47" s="1459"/>
      <c r="E47" s="1460"/>
      <c r="F47" s="1420"/>
      <c r="G47" s="1420"/>
      <c r="H47" s="3625"/>
      <c r="I47" s="3626"/>
    </row>
    <row r="48" spans="1:9">
      <c r="A48" s="1457"/>
      <c r="B48" s="1458"/>
      <c r="C48" s="1420"/>
      <c r="D48" s="1459"/>
      <c r="E48" s="1460"/>
      <c r="F48" s="1420"/>
      <c r="G48" s="1420"/>
      <c r="H48" s="3625"/>
      <c r="I48" s="3626"/>
    </row>
    <row r="49" spans="1:9" ht="15.75" customHeight="1">
      <c r="A49" s="1457"/>
      <c r="B49" s="1458"/>
      <c r="C49" s="1420"/>
      <c r="D49" s="1459"/>
      <c r="E49" s="1460"/>
      <c r="F49" s="1420"/>
      <c r="G49" s="1420"/>
      <c r="H49" s="3625"/>
      <c r="I49" s="3620"/>
    </row>
    <row r="50" spans="1:9" ht="15.75" customHeight="1">
      <c r="A50" s="1457"/>
      <c r="B50" s="1458"/>
      <c r="C50" s="1420"/>
      <c r="D50" s="1459"/>
      <c r="E50" s="1460"/>
      <c r="F50" s="1420"/>
      <c r="G50" s="1420"/>
      <c r="H50" s="3625"/>
      <c r="I50" s="3620"/>
    </row>
    <row r="51" spans="1:9" ht="15.75" customHeight="1">
      <c r="A51" s="1457"/>
      <c r="B51" s="1458"/>
      <c r="C51" s="1420"/>
      <c r="D51" s="1459"/>
      <c r="E51" s="1460"/>
      <c r="F51" s="808"/>
      <c r="G51" s="808"/>
      <c r="H51" s="3625"/>
      <c r="I51" s="3620"/>
    </row>
    <row r="52" spans="1:9" ht="15.75" customHeight="1">
      <c r="A52" s="1457"/>
      <c r="B52" s="1458"/>
      <c r="C52" s="1420"/>
      <c r="D52" s="1459"/>
      <c r="E52" s="1460"/>
      <c r="F52" s="808"/>
      <c r="G52" s="808"/>
      <c r="H52" s="3625"/>
      <c r="I52" s="3620"/>
    </row>
    <row r="53" spans="1:9" ht="15.75" customHeight="1" thickBot="1">
      <c r="A53" s="1461"/>
      <c r="B53" s="1462"/>
      <c r="C53" s="1462"/>
      <c r="D53" s="1462"/>
      <c r="E53" s="1463"/>
      <c r="F53" s="1463"/>
      <c r="G53" s="1463"/>
      <c r="H53" s="3631"/>
      <c r="I53" s="3632"/>
    </row>
    <row r="54" spans="1:9" ht="15.75" thickTop="1">
      <c r="A54" s="808"/>
      <c r="B54" s="808"/>
      <c r="C54" s="808"/>
      <c r="D54" s="808"/>
      <c r="E54" s="808"/>
      <c r="F54" s="808"/>
      <c r="G54" s="808"/>
      <c r="H54" s="808"/>
      <c r="I54" s="970"/>
    </row>
    <row r="55" spans="1:9">
      <c r="A55" s="17" t="s">
        <v>4676</v>
      </c>
      <c r="B55" s="17"/>
      <c r="C55" s="17"/>
      <c r="D55" s="17"/>
      <c r="E55" s="17"/>
      <c r="F55" s="17"/>
      <c r="G55" s="17"/>
      <c r="H55" s="17"/>
      <c r="I55" s="17"/>
    </row>
    <row r="56" spans="1:9">
      <c r="A56" s="69" t="s">
        <v>4147</v>
      </c>
      <c r="B56" s="69"/>
      <c r="C56" s="69"/>
      <c r="D56" s="69"/>
      <c r="E56" s="69"/>
      <c r="F56" s="69"/>
      <c r="G56" s="69"/>
      <c r="H56" s="69"/>
      <c r="I56" s="69"/>
    </row>
  </sheetData>
  <mergeCells count="32">
    <mergeCell ref="H53:I53"/>
    <mergeCell ref="H47:I47"/>
    <mergeCell ref="H48:I48"/>
    <mergeCell ref="H49:I49"/>
    <mergeCell ref="H50:I50"/>
    <mergeCell ref="H51:I51"/>
    <mergeCell ref="H52:I52"/>
    <mergeCell ref="H46:I46"/>
    <mergeCell ref="H35:I35"/>
    <mergeCell ref="H36:I36"/>
    <mergeCell ref="H37:I37"/>
    <mergeCell ref="H38:I38"/>
    <mergeCell ref="H39:I39"/>
    <mergeCell ref="H40:I40"/>
    <mergeCell ref="H41:I41"/>
    <mergeCell ref="H42:I42"/>
    <mergeCell ref="H43:I43"/>
    <mergeCell ref="H44:I44"/>
    <mergeCell ref="H45:I45"/>
    <mergeCell ref="H34:I34"/>
    <mergeCell ref="H2:I2"/>
    <mergeCell ref="H3:I3"/>
    <mergeCell ref="H4:I4"/>
    <mergeCell ref="C27:E27"/>
    <mergeCell ref="F27:I27"/>
    <mergeCell ref="C28:E28"/>
    <mergeCell ref="F28:I28"/>
    <mergeCell ref="H29:I29"/>
    <mergeCell ref="H30:I30"/>
    <mergeCell ref="H31:I31"/>
    <mergeCell ref="H32:I32"/>
    <mergeCell ref="H33:I33"/>
  </mergeCells>
  <printOptions horizontalCentered="1" verticalCentered="1"/>
  <pageMargins left="0.7" right="0.7" top="0.75" bottom="0.75" header="0.3" footer="0.3"/>
  <pageSetup scale="56"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80" zoomScaleNormal="100" zoomScaleSheetLayoutView="80" workbookViewId="0"/>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33"/>
    </row>
    <row r="2" spans="1:12" ht="15.75" thickTop="1">
      <c r="A2" s="1322" t="s">
        <v>3295</v>
      </c>
      <c r="B2" s="1324"/>
      <c r="C2" s="1324"/>
      <c r="D2" s="1324"/>
      <c r="E2" s="1323"/>
      <c r="F2" s="1324" t="s">
        <v>3296</v>
      </c>
      <c r="G2" s="1324"/>
      <c r="H2" s="1324"/>
      <c r="I2" s="3634" t="s">
        <v>1806</v>
      </c>
      <c r="J2" s="3635"/>
      <c r="K2" s="3634" t="s">
        <v>4122</v>
      </c>
      <c r="L2" s="3636"/>
    </row>
    <row r="3" spans="1:12">
      <c r="A3" s="72" t="str">
        <f>'Data Sheet'!$C$25</f>
        <v>Orange &amp; Rockland Utilities, Inc</v>
      </c>
      <c r="B3" s="808"/>
      <c r="C3" s="808"/>
      <c r="D3" s="808"/>
      <c r="E3" s="81"/>
      <c r="F3" s="808" t="s">
        <v>3297</v>
      </c>
      <c r="G3" s="808"/>
      <c r="H3" s="808"/>
      <c r="I3" s="3606" t="s">
        <v>3315</v>
      </c>
      <c r="J3" s="3463"/>
      <c r="K3" s="3606"/>
      <c r="L3" s="3637"/>
    </row>
    <row r="4" spans="1:12">
      <c r="A4" s="1330" t="s">
        <v>3298</v>
      </c>
      <c r="B4" s="808"/>
      <c r="C4" s="808"/>
      <c r="D4" s="808"/>
      <c r="E4" s="81"/>
      <c r="F4" s="808" t="s">
        <v>3299</v>
      </c>
      <c r="G4" s="808"/>
      <c r="H4" s="808"/>
      <c r="I4" s="3642" t="s">
        <v>5921</v>
      </c>
      <c r="J4" s="3643"/>
      <c r="K4" s="3608" t="s">
        <v>5922</v>
      </c>
      <c r="L4" s="3609"/>
    </row>
    <row r="5" spans="1:12">
      <c r="A5" s="1332" t="s">
        <v>4150</v>
      </c>
      <c r="B5" s="1438"/>
      <c r="C5" s="1438"/>
      <c r="D5" s="1438"/>
      <c r="E5" s="233"/>
      <c r="F5" s="233"/>
      <c r="G5" s="233"/>
      <c r="H5" s="233"/>
      <c r="I5" s="233"/>
      <c r="J5" s="233"/>
      <c r="K5" s="233"/>
      <c r="L5" s="1333"/>
    </row>
    <row r="6" spans="1:12">
      <c r="A6" s="1337" t="s">
        <v>4151</v>
      </c>
      <c r="B6" s="1338"/>
      <c r="C6" s="1338"/>
      <c r="D6" s="1338"/>
      <c r="E6" s="1338"/>
      <c r="F6" s="808"/>
      <c r="G6" s="808"/>
      <c r="H6" s="808"/>
      <c r="I6" s="808"/>
      <c r="J6" s="808"/>
      <c r="K6" s="89"/>
      <c r="L6" s="1329"/>
    </row>
    <row r="7" spans="1:12">
      <c r="A7" s="1337" t="s">
        <v>4152</v>
      </c>
      <c r="B7" s="1338"/>
      <c r="C7" s="1338"/>
      <c r="D7" s="1338"/>
      <c r="E7" s="1338"/>
      <c r="F7" s="808"/>
      <c r="G7" s="808"/>
      <c r="H7" s="808"/>
      <c r="I7" s="808"/>
      <c r="J7" s="808"/>
      <c r="K7" s="808"/>
      <c r="L7" s="1329"/>
    </row>
    <row r="8" spans="1:12">
      <c r="A8" s="1337" t="s">
        <v>4153</v>
      </c>
      <c r="B8" s="1338"/>
      <c r="C8" s="1338"/>
      <c r="D8" s="1338"/>
      <c r="E8" s="1338"/>
      <c r="F8" s="1338"/>
      <c r="G8" s="1338"/>
      <c r="H8" s="1338"/>
      <c r="I8" s="1338"/>
      <c r="J8" s="1338"/>
      <c r="K8" s="1338"/>
      <c r="L8" s="1339"/>
    </row>
    <row r="9" spans="1:12">
      <c r="A9" s="1337" t="s">
        <v>4154</v>
      </c>
      <c r="B9" s="1338"/>
      <c r="C9" s="1338"/>
      <c r="D9" s="1338"/>
      <c r="E9" s="1338"/>
      <c r="F9" s="1338"/>
      <c r="G9" s="1338"/>
      <c r="H9" s="1338"/>
      <c r="I9" s="1338"/>
      <c r="J9" s="1338"/>
      <c r="K9" s="1338"/>
      <c r="L9" s="1339"/>
    </row>
    <row r="10" spans="1:12">
      <c r="A10" s="1337" t="s">
        <v>4155</v>
      </c>
      <c r="B10" s="1338"/>
      <c r="C10" s="1338"/>
      <c r="D10" s="1338"/>
      <c r="E10" s="1338"/>
      <c r="F10" s="1338"/>
      <c r="G10" s="1338"/>
      <c r="H10" s="1338"/>
      <c r="I10" s="1338"/>
      <c r="J10" s="1338"/>
      <c r="K10" s="1338"/>
      <c r="L10" s="1339"/>
    </row>
    <row r="11" spans="1:12">
      <c r="A11" s="1337" t="s">
        <v>4156</v>
      </c>
      <c r="B11" s="1338"/>
      <c r="C11" s="1338"/>
      <c r="D11" s="1338"/>
      <c r="E11" s="1338"/>
      <c r="F11" s="1338"/>
      <c r="G11" s="1338"/>
      <c r="H11" s="1338"/>
      <c r="I11" s="1338"/>
      <c r="J11" s="1338"/>
      <c r="K11" s="1338"/>
      <c r="L11" s="1339"/>
    </row>
    <row r="12" spans="1:12">
      <c r="A12" s="1337"/>
      <c r="B12" s="1338"/>
      <c r="C12" s="1338"/>
      <c r="D12" s="1338"/>
      <c r="E12" s="1338"/>
      <c r="F12" s="1338"/>
      <c r="G12" s="1338"/>
      <c r="H12" s="1338"/>
      <c r="I12" s="1338"/>
      <c r="J12" s="1338"/>
      <c r="K12" s="1338"/>
      <c r="L12" s="1339"/>
    </row>
    <row r="13" spans="1:12">
      <c r="A13" s="1337"/>
      <c r="B13" s="1338"/>
      <c r="C13" s="1338"/>
      <c r="D13" s="1338"/>
      <c r="E13" s="1338"/>
      <c r="F13" s="1338"/>
      <c r="G13" s="1338"/>
      <c r="H13" s="1338"/>
      <c r="I13" s="1338"/>
      <c r="J13" s="1338"/>
      <c r="K13" s="1338"/>
      <c r="L13" s="1339"/>
    </row>
    <row r="14" spans="1:12">
      <c r="A14" s="1337"/>
      <c r="B14" s="1338"/>
      <c r="C14" s="1338"/>
      <c r="D14" s="1338"/>
      <c r="E14" s="1338"/>
      <c r="F14" s="1338"/>
      <c r="G14" s="1338"/>
      <c r="H14" s="1338"/>
      <c r="I14" s="1338"/>
      <c r="J14" s="1338"/>
      <c r="K14" s="1338"/>
      <c r="L14" s="1339"/>
    </row>
    <row r="15" spans="1:12">
      <c r="A15" s="1337"/>
      <c r="B15" s="1338"/>
      <c r="C15" s="1338"/>
      <c r="D15" s="1338"/>
      <c r="E15" s="1338"/>
      <c r="F15" s="1338"/>
      <c r="G15" s="1338"/>
      <c r="H15" s="1338"/>
      <c r="I15" s="1338"/>
      <c r="J15" s="1338"/>
      <c r="K15" s="1338"/>
      <c r="L15" s="1339"/>
    </row>
    <row r="16" spans="1:12">
      <c r="A16" s="1337"/>
      <c r="B16" s="1338"/>
      <c r="C16" s="1338"/>
      <c r="D16" s="1338"/>
      <c r="E16" s="1338"/>
      <c r="F16" s="1338"/>
      <c r="G16" s="1338"/>
      <c r="H16" s="1338"/>
      <c r="I16" s="1338"/>
      <c r="J16" s="1338"/>
      <c r="K16" s="1338"/>
      <c r="L16" s="1339"/>
    </row>
    <row r="17" spans="1:12">
      <c r="A17" s="1464" t="s">
        <v>4157</v>
      </c>
      <c r="B17" s="1465"/>
      <c r="C17" s="1465"/>
      <c r="D17" s="1465"/>
      <c r="E17" s="1465"/>
      <c r="F17" s="1465"/>
      <c r="G17" s="1465"/>
      <c r="H17" s="1465"/>
      <c r="I17" s="1465"/>
      <c r="J17" s="1465"/>
      <c r="K17" s="1465"/>
      <c r="L17" s="1466"/>
    </row>
    <row r="18" spans="1:12" ht="20.85" customHeight="1">
      <c r="A18" s="1340" t="s">
        <v>1733</v>
      </c>
      <c r="B18" s="654"/>
      <c r="C18" s="637" t="s">
        <v>4158</v>
      </c>
      <c r="D18" s="533" t="s">
        <v>4159</v>
      </c>
      <c r="E18" s="1447" t="s">
        <v>4160</v>
      </c>
      <c r="F18" s="1380" t="s">
        <v>4161</v>
      </c>
      <c r="G18" s="1380" t="s">
        <v>4161</v>
      </c>
      <c r="H18" s="3617" t="s">
        <v>4162</v>
      </c>
      <c r="I18" s="3638"/>
      <c r="J18" s="1380" t="s">
        <v>4163</v>
      </c>
      <c r="K18" s="1380" t="s">
        <v>4164</v>
      </c>
      <c r="L18" s="1434" t="s">
        <v>2337</v>
      </c>
    </row>
    <row r="19" spans="1:12">
      <c r="A19" s="1344" t="s">
        <v>1736</v>
      </c>
      <c r="B19" s="1425" t="s">
        <v>2596</v>
      </c>
      <c r="C19" s="638" t="s">
        <v>4165</v>
      </c>
      <c r="D19" s="293" t="s">
        <v>3599</v>
      </c>
      <c r="E19" s="1425" t="s">
        <v>3599</v>
      </c>
      <c r="F19" s="1355" t="s">
        <v>4166</v>
      </c>
      <c r="G19" s="1355" t="s">
        <v>4166</v>
      </c>
      <c r="H19" s="3619" t="s">
        <v>4167</v>
      </c>
      <c r="I19" s="3639"/>
      <c r="J19" s="1355" t="s">
        <v>4168</v>
      </c>
      <c r="K19" s="1355" t="s">
        <v>4167</v>
      </c>
      <c r="L19" s="1345" t="s">
        <v>4169</v>
      </c>
    </row>
    <row r="20" spans="1:12">
      <c r="A20" s="1344"/>
      <c r="B20" s="1425"/>
      <c r="C20" s="638"/>
      <c r="D20" s="293" t="s">
        <v>3379</v>
      </c>
      <c r="E20" s="1425" t="s">
        <v>3379</v>
      </c>
      <c r="F20" s="1355" t="s">
        <v>4170</v>
      </c>
      <c r="G20" s="1355" t="s">
        <v>4171</v>
      </c>
      <c r="H20" s="3619" t="s">
        <v>4172</v>
      </c>
      <c r="I20" s="3639"/>
      <c r="J20" s="1355" t="s">
        <v>4173</v>
      </c>
      <c r="K20" s="1355" t="s">
        <v>4172</v>
      </c>
      <c r="L20" s="1345"/>
    </row>
    <row r="21" spans="1:12">
      <c r="A21" s="1346"/>
      <c r="B21" s="1448" t="s">
        <v>3026</v>
      </c>
      <c r="C21" s="1355" t="s">
        <v>3027</v>
      </c>
      <c r="D21" s="1355" t="s">
        <v>3028</v>
      </c>
      <c r="E21" s="1355" t="s">
        <v>3029</v>
      </c>
      <c r="F21" s="1355" t="s">
        <v>2353</v>
      </c>
      <c r="G21" s="1355" t="s">
        <v>2354</v>
      </c>
      <c r="H21" s="3621" t="s">
        <v>2355</v>
      </c>
      <c r="I21" s="3640"/>
      <c r="J21" s="1355" t="s">
        <v>2356</v>
      </c>
      <c r="K21" s="1355" t="s">
        <v>2357</v>
      </c>
      <c r="L21" s="1345" t="s">
        <v>2358</v>
      </c>
    </row>
    <row r="22" spans="1:12">
      <c r="A22" s="1347">
        <v>1</v>
      </c>
      <c r="B22" s="1449" t="s">
        <v>2603</v>
      </c>
      <c r="C22" s="1450">
        <v>851</v>
      </c>
      <c r="D22" s="1451">
        <v>5</v>
      </c>
      <c r="E22" s="1348">
        <v>1900</v>
      </c>
      <c r="F22" s="1450"/>
      <c r="G22" s="1450"/>
      <c r="H22" s="3623"/>
      <c r="I22" s="3641"/>
      <c r="J22" s="1450"/>
      <c r="K22" s="1450"/>
      <c r="L22" s="1350"/>
    </row>
    <row r="23" spans="1:12">
      <c r="A23" s="1347">
        <v>2</v>
      </c>
      <c r="B23" s="1449" t="s">
        <v>2604</v>
      </c>
      <c r="C23" s="1450">
        <v>853</v>
      </c>
      <c r="D23" s="1451">
        <v>15</v>
      </c>
      <c r="E23" s="1348">
        <v>1900</v>
      </c>
      <c r="F23" s="1450"/>
      <c r="G23" s="1450"/>
      <c r="H23" s="3602"/>
      <c r="I23" s="3633"/>
      <c r="J23" s="1450"/>
      <c r="K23" s="1450"/>
      <c r="L23" s="1352"/>
    </row>
    <row r="24" spans="1:12">
      <c r="A24" s="1347">
        <v>3</v>
      </c>
      <c r="B24" s="1449" t="s">
        <v>2605</v>
      </c>
      <c r="C24" s="1450">
        <v>793</v>
      </c>
      <c r="D24" s="1451">
        <v>3</v>
      </c>
      <c r="E24" s="1348">
        <v>1900</v>
      </c>
      <c r="F24" s="1450"/>
      <c r="G24" s="1450"/>
      <c r="H24" s="3602"/>
      <c r="I24" s="3633"/>
      <c r="J24" s="1450"/>
      <c r="K24" s="1450"/>
      <c r="L24" s="1354"/>
    </row>
    <row r="25" spans="1:12">
      <c r="A25" s="1347">
        <v>4</v>
      </c>
      <c r="B25" s="1449" t="s">
        <v>4174</v>
      </c>
      <c r="C25" s="1450">
        <f>SUM(C22:C24)</f>
        <v>2497</v>
      </c>
      <c r="D25" s="1467"/>
      <c r="E25" s="1468"/>
      <c r="F25" s="1450">
        <f>SUM(F22:F24)</f>
        <v>0</v>
      </c>
      <c r="G25" s="1450">
        <f>SUM(G22:G24)</f>
        <v>0</v>
      </c>
      <c r="H25" s="3602">
        <f>SUM(H22:I24)</f>
        <v>0</v>
      </c>
      <c r="I25" s="3633"/>
      <c r="J25" s="1450">
        <f>SUM(J22:J24)</f>
        <v>0</v>
      </c>
      <c r="K25" s="1450">
        <f>SUM(K22:K24)</f>
        <v>0</v>
      </c>
      <c r="L25" s="1354"/>
    </row>
    <row r="26" spans="1:12">
      <c r="A26" s="1347">
        <v>5</v>
      </c>
      <c r="B26" s="1449" t="s">
        <v>2606</v>
      </c>
      <c r="C26" s="1450">
        <v>747</v>
      </c>
      <c r="D26" s="1451">
        <v>4</v>
      </c>
      <c r="E26" s="1348">
        <v>2000</v>
      </c>
      <c r="F26" s="1450"/>
      <c r="G26" s="1450"/>
      <c r="H26" s="3602"/>
      <c r="I26" s="3633"/>
      <c r="J26" s="1450"/>
      <c r="K26" s="1450"/>
      <c r="L26" s="1354"/>
    </row>
    <row r="27" spans="1:12">
      <c r="A27" s="1347">
        <v>6</v>
      </c>
      <c r="B27" s="1449" t="s">
        <v>2607</v>
      </c>
      <c r="C27" s="1450">
        <v>1139</v>
      </c>
      <c r="D27" s="1451">
        <v>31</v>
      </c>
      <c r="E27" s="1348">
        <v>1800</v>
      </c>
      <c r="F27" s="1450"/>
      <c r="G27" s="1450"/>
      <c r="H27" s="3602"/>
      <c r="I27" s="3633"/>
      <c r="J27" s="1450"/>
      <c r="K27" s="1450"/>
      <c r="L27" s="1358"/>
    </row>
    <row r="28" spans="1:12">
      <c r="A28" s="1347">
        <v>7</v>
      </c>
      <c r="B28" s="1449" t="s">
        <v>2608</v>
      </c>
      <c r="C28" s="1450">
        <v>1201</v>
      </c>
      <c r="D28" s="1451">
        <v>20</v>
      </c>
      <c r="E28" s="1348">
        <v>1700</v>
      </c>
      <c r="F28" s="1450"/>
      <c r="G28" s="1450"/>
      <c r="H28" s="3627"/>
      <c r="I28" s="3644"/>
      <c r="J28" s="1450"/>
      <c r="K28" s="1450"/>
      <c r="L28" s="1361"/>
    </row>
    <row r="29" spans="1:12">
      <c r="A29" s="1347">
        <v>8</v>
      </c>
      <c r="B29" s="1449" t="s">
        <v>4175</v>
      </c>
      <c r="C29" s="1450">
        <f>SUM(C26:C28)</f>
        <v>3087</v>
      </c>
      <c r="D29" s="1467"/>
      <c r="E29" s="1468"/>
      <c r="F29" s="1450">
        <f>SUM(F26:F28)</f>
        <v>0</v>
      </c>
      <c r="G29" s="1450">
        <f>SUM(G26:G28)</f>
        <v>0</v>
      </c>
      <c r="H29" s="3602">
        <f>SUM(H26:I28)</f>
        <v>0</v>
      </c>
      <c r="I29" s="3633"/>
      <c r="J29" s="1450">
        <f>SUM(J26:J28)</f>
        <v>0</v>
      </c>
      <c r="K29" s="1450">
        <f>SUM(K26:K28)</f>
        <v>0</v>
      </c>
      <c r="L29" s="1352"/>
    </row>
    <row r="30" spans="1:12">
      <c r="A30" s="1347">
        <v>9</v>
      </c>
      <c r="B30" s="1449" t="s">
        <v>2609</v>
      </c>
      <c r="C30" s="1450">
        <v>1435</v>
      </c>
      <c r="D30" s="1451">
        <v>22</v>
      </c>
      <c r="E30" s="1348">
        <v>1700</v>
      </c>
      <c r="F30" s="1450"/>
      <c r="G30" s="1450"/>
      <c r="H30" s="3602"/>
      <c r="I30" s="3633"/>
      <c r="J30" s="1450"/>
      <c r="K30" s="1450"/>
      <c r="L30" s="1354"/>
    </row>
    <row r="31" spans="1:12">
      <c r="A31" s="1347">
        <v>10</v>
      </c>
      <c r="B31" s="1449" t="s">
        <v>2610</v>
      </c>
      <c r="C31" s="1450">
        <v>1433</v>
      </c>
      <c r="D31" s="1451">
        <v>11</v>
      </c>
      <c r="E31" s="1348">
        <v>1600</v>
      </c>
      <c r="F31" s="1450"/>
      <c r="G31" s="1450"/>
      <c r="H31" s="3602"/>
      <c r="I31" s="3633"/>
      <c r="J31" s="1450"/>
      <c r="K31" s="1450"/>
      <c r="L31" s="1354"/>
    </row>
    <row r="32" spans="1:12">
      <c r="A32" s="1347">
        <v>11</v>
      </c>
      <c r="B32" s="1449" t="s">
        <v>1200</v>
      </c>
      <c r="C32" s="1450">
        <v>1325</v>
      </c>
      <c r="D32" s="1451">
        <v>8</v>
      </c>
      <c r="E32" s="1348">
        <v>1800</v>
      </c>
      <c r="F32" s="1450"/>
      <c r="G32" s="1450"/>
      <c r="H32" s="3602"/>
      <c r="I32" s="3633"/>
      <c r="J32" s="1450"/>
      <c r="K32" s="1450"/>
      <c r="L32" s="1354"/>
    </row>
    <row r="33" spans="1:12">
      <c r="A33" s="1347">
        <v>12</v>
      </c>
      <c r="B33" s="1449" t="s">
        <v>4176</v>
      </c>
      <c r="C33" s="1450">
        <f>SUM(C30:C32)</f>
        <v>4193</v>
      </c>
      <c r="D33" s="1467"/>
      <c r="E33" s="1468"/>
      <c r="F33" s="1450">
        <f>SUM(F30:F32)</f>
        <v>0</v>
      </c>
      <c r="G33" s="1450">
        <f>SUM(G30:G32)</f>
        <v>0</v>
      </c>
      <c r="H33" s="3602">
        <f>SUM(H30:I32)</f>
        <v>0</v>
      </c>
      <c r="I33" s="3633"/>
      <c r="J33" s="1450">
        <f>SUM(J30:J32)</f>
        <v>0</v>
      </c>
      <c r="K33" s="1450">
        <f>SUM(K30:K32)</f>
        <v>0</v>
      </c>
      <c r="L33" s="1354"/>
    </row>
    <row r="34" spans="1:12">
      <c r="A34" s="1347">
        <v>13</v>
      </c>
      <c r="B34" s="1449" t="s">
        <v>1201</v>
      </c>
      <c r="C34" s="1450">
        <v>815</v>
      </c>
      <c r="D34" s="1451">
        <v>18</v>
      </c>
      <c r="E34" s="1348">
        <v>2000</v>
      </c>
      <c r="F34" s="1450"/>
      <c r="G34" s="1450"/>
      <c r="H34" s="3602"/>
      <c r="I34" s="3633"/>
      <c r="J34" s="1450"/>
      <c r="K34" s="1450"/>
      <c r="L34" s="1354"/>
    </row>
    <row r="35" spans="1:12">
      <c r="A35" s="1347">
        <v>14</v>
      </c>
      <c r="B35" s="1449" t="s">
        <v>1202</v>
      </c>
      <c r="C35" s="1450">
        <v>805</v>
      </c>
      <c r="D35" s="1451">
        <v>21</v>
      </c>
      <c r="E35" s="1348">
        <v>1800</v>
      </c>
      <c r="F35" s="1450"/>
      <c r="G35" s="1450"/>
      <c r="H35" s="3602"/>
      <c r="I35" s="3633"/>
      <c r="J35" s="1450"/>
      <c r="K35" s="1450"/>
      <c r="L35" s="1354"/>
    </row>
    <row r="36" spans="1:12">
      <c r="A36" s="1347">
        <v>15</v>
      </c>
      <c r="B36" s="1449" t="s">
        <v>4177</v>
      </c>
      <c r="C36" s="1450">
        <v>892</v>
      </c>
      <c r="D36" s="1451">
        <v>15</v>
      </c>
      <c r="E36" s="1348">
        <v>1900</v>
      </c>
      <c r="F36" s="1450"/>
      <c r="G36" s="1450"/>
      <c r="H36" s="3602"/>
      <c r="I36" s="3633"/>
      <c r="J36" s="1450"/>
      <c r="K36" s="1450"/>
      <c r="L36" s="1354"/>
    </row>
    <row r="37" spans="1:12">
      <c r="A37" s="1347">
        <v>16</v>
      </c>
      <c r="B37" s="1449" t="s">
        <v>4178</v>
      </c>
      <c r="C37" s="1450">
        <f>SUM(C34:C36)</f>
        <v>2512</v>
      </c>
      <c r="D37" s="1467"/>
      <c r="E37" s="1468"/>
      <c r="F37" s="1450">
        <f>SUM(F34:F36)</f>
        <v>0</v>
      </c>
      <c r="G37" s="1450">
        <f>SUM(G34:G36)</f>
        <v>0</v>
      </c>
      <c r="H37" s="3602">
        <f>SUM(H34:I36)</f>
        <v>0</v>
      </c>
      <c r="I37" s="3633"/>
      <c r="J37" s="1450">
        <f>SUM(J34:J36)</f>
        <v>0</v>
      </c>
      <c r="K37" s="1450">
        <f>SUM(K34:K36)</f>
        <v>0</v>
      </c>
      <c r="L37" s="1364"/>
    </row>
    <row r="38" spans="1:12" ht="15.75" customHeight="1">
      <c r="A38" s="1365">
        <v>17</v>
      </c>
      <c r="B38" s="1435" t="s">
        <v>4179</v>
      </c>
      <c r="C38" s="1469"/>
      <c r="D38" s="1454"/>
      <c r="E38" s="1366"/>
      <c r="F38" s="1469"/>
      <c r="G38" s="1469"/>
      <c r="H38" s="3645"/>
      <c r="I38" s="3646"/>
      <c r="J38" s="1469"/>
      <c r="K38" s="1469"/>
      <c r="L38" s="1470"/>
    </row>
    <row r="39" spans="1:12" ht="15.75" customHeight="1">
      <c r="A39" s="1471"/>
      <c r="B39" s="1436" t="s">
        <v>4180</v>
      </c>
      <c r="C39" s="1472">
        <f>C25+C29+C33+C37</f>
        <v>12289</v>
      </c>
      <c r="D39" s="1473"/>
      <c r="E39" s="1474"/>
      <c r="F39" s="1472">
        <f>F25+F29+F33+F37</f>
        <v>0</v>
      </c>
      <c r="G39" s="1472">
        <f>G25+G29+G33+G37</f>
        <v>0</v>
      </c>
      <c r="H39" s="3627">
        <v>0</v>
      </c>
      <c r="I39" s="3640"/>
      <c r="J39" s="1472">
        <f>J25+J29+J33+J37</f>
        <v>0</v>
      </c>
      <c r="K39" s="1472">
        <f>K25+K29+K33+K37</f>
        <v>0</v>
      </c>
      <c r="L39" s="1361"/>
    </row>
    <row r="40" spans="1:12" ht="15.75" customHeight="1">
      <c r="A40" s="1365"/>
      <c r="B40" s="1435"/>
      <c r="C40" s="1469"/>
      <c r="D40" s="1475"/>
      <c r="E40" s="1476"/>
      <c r="F40" s="1367"/>
      <c r="G40" s="1367"/>
      <c r="H40" s="3647"/>
      <c r="I40" s="3646"/>
      <c r="J40" s="1477"/>
      <c r="K40" s="1477"/>
      <c r="L40" s="1470"/>
    </row>
    <row r="41" spans="1:12" ht="15.75" customHeight="1">
      <c r="A41" s="1478"/>
      <c r="B41" s="1458"/>
      <c r="C41" s="1479"/>
      <c r="D41" s="1459"/>
      <c r="E41" s="1480"/>
      <c r="F41" s="1481"/>
      <c r="G41" s="1481"/>
      <c r="H41" s="3648"/>
      <c r="I41" s="3639"/>
      <c r="J41" s="1482"/>
      <c r="K41" s="1482"/>
      <c r="L41" s="1483"/>
    </row>
    <row r="42" spans="1:12" ht="15.75" customHeight="1" thickBot="1">
      <c r="A42" s="1484"/>
      <c r="B42" s="1462"/>
      <c r="C42" s="1485"/>
      <c r="D42" s="1462"/>
      <c r="E42" s="1486"/>
      <c r="F42" s="1487"/>
      <c r="G42" s="1487"/>
      <c r="H42" s="3649"/>
      <c r="I42" s="3650"/>
      <c r="J42" s="1487"/>
      <c r="K42" s="1487"/>
      <c r="L42" s="1488"/>
    </row>
    <row r="43" spans="1:12" ht="15.75" thickTop="1">
      <c r="A43" s="808"/>
      <c r="B43" s="808"/>
      <c r="C43" s="808"/>
      <c r="D43" s="808"/>
      <c r="E43" s="808"/>
      <c r="F43" s="808"/>
      <c r="G43" s="808"/>
      <c r="H43" s="808"/>
      <c r="I43" s="970"/>
      <c r="J43" s="970"/>
      <c r="K43" s="970"/>
      <c r="L43" s="970"/>
    </row>
    <row r="44" spans="1:12">
      <c r="A44" s="17" t="s">
        <v>4676</v>
      </c>
      <c r="B44" s="17"/>
      <c r="C44" s="17"/>
      <c r="D44" s="17"/>
      <c r="E44" s="17"/>
      <c r="F44" s="17"/>
      <c r="G44" s="17"/>
      <c r="H44" s="17"/>
      <c r="I44" s="17"/>
      <c r="J44" s="17"/>
      <c r="K44" s="17"/>
      <c r="L44" s="17"/>
    </row>
    <row r="45" spans="1:12">
      <c r="A45" s="69" t="s">
        <v>4181</v>
      </c>
      <c r="B45" s="69"/>
      <c r="C45" s="69"/>
      <c r="D45" s="69"/>
      <c r="E45" s="69"/>
      <c r="F45" s="69"/>
      <c r="G45" s="69"/>
      <c r="H45" s="69"/>
      <c r="I45" s="69"/>
      <c r="J45" s="69"/>
      <c r="K45" s="69"/>
      <c r="L45" s="69"/>
    </row>
  </sheetData>
  <mergeCells count="31">
    <mergeCell ref="H38:I38"/>
    <mergeCell ref="H39:I39"/>
    <mergeCell ref="H40:I40"/>
    <mergeCell ref="H41:I41"/>
    <mergeCell ref="H42:I42"/>
    <mergeCell ref="H37:I37"/>
    <mergeCell ref="H26:I26"/>
    <mergeCell ref="H27:I27"/>
    <mergeCell ref="H28:I28"/>
    <mergeCell ref="H29:I29"/>
    <mergeCell ref="H30:I30"/>
    <mergeCell ref="H31:I31"/>
    <mergeCell ref="H32:I32"/>
    <mergeCell ref="H33:I33"/>
    <mergeCell ref="H34:I34"/>
    <mergeCell ref="H35:I35"/>
    <mergeCell ref="H36:I36"/>
    <mergeCell ref="H25:I25"/>
    <mergeCell ref="I2:J2"/>
    <mergeCell ref="K2:L2"/>
    <mergeCell ref="I3:J3"/>
    <mergeCell ref="K3:L3"/>
    <mergeCell ref="H18:I18"/>
    <mergeCell ref="H19:I19"/>
    <mergeCell ref="H20:I20"/>
    <mergeCell ref="H21:I21"/>
    <mergeCell ref="H22:I22"/>
    <mergeCell ref="H23:I23"/>
    <mergeCell ref="H24:I24"/>
    <mergeCell ref="I4:J4"/>
    <mergeCell ref="K4:L4"/>
  </mergeCells>
  <pageMargins left="0.7" right="0.7" top="0.75" bottom="0.75" header="0.3" footer="0.3"/>
  <pageSetup scale="58"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80" zoomScaleNormal="100" zoomScaleSheetLayoutView="80" workbookViewId="0"/>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33"/>
    </row>
    <row r="2" spans="1:12" ht="15.75" thickTop="1">
      <c r="A2" s="1322" t="s">
        <v>3295</v>
      </c>
      <c r="B2" s="1324"/>
      <c r="C2" s="1324"/>
      <c r="D2" s="1324"/>
      <c r="E2" s="1323"/>
      <c r="F2" s="1324" t="s">
        <v>3296</v>
      </c>
      <c r="G2" s="1324"/>
      <c r="H2" s="1324"/>
      <c r="I2" s="3634" t="s">
        <v>1806</v>
      </c>
      <c r="J2" s="3635"/>
      <c r="K2" s="3634" t="s">
        <v>4122</v>
      </c>
      <c r="L2" s="3636"/>
    </row>
    <row r="3" spans="1:12">
      <c r="A3" s="72" t="str">
        <f>'Data Sheet'!$C$25</f>
        <v>Orange &amp; Rockland Utilities, Inc</v>
      </c>
      <c r="B3" s="808"/>
      <c r="C3" s="808"/>
      <c r="D3" s="808"/>
      <c r="E3" s="81"/>
      <c r="F3" s="808" t="s">
        <v>3297</v>
      </c>
      <c r="G3" s="808"/>
      <c r="H3" s="808"/>
      <c r="I3" s="3606" t="s">
        <v>3315</v>
      </c>
      <c r="J3" s="3463"/>
      <c r="K3" s="3606"/>
      <c r="L3" s="3637"/>
    </row>
    <row r="4" spans="1:12">
      <c r="A4" s="1330" t="s">
        <v>3298</v>
      </c>
      <c r="B4" s="808"/>
      <c r="C4" s="808"/>
      <c r="D4" s="808"/>
      <c r="E4" s="81"/>
      <c r="F4" s="808" t="s">
        <v>3299</v>
      </c>
      <c r="G4" s="808"/>
      <c r="H4" s="808"/>
      <c r="I4" s="3642" t="s">
        <v>5921</v>
      </c>
      <c r="J4" s="3643"/>
      <c r="K4" s="3608" t="s">
        <v>5922</v>
      </c>
      <c r="L4" s="3609"/>
    </row>
    <row r="5" spans="1:12">
      <c r="A5" s="1332" t="s">
        <v>4182</v>
      </c>
      <c r="B5" s="1438"/>
      <c r="C5" s="1438"/>
      <c r="D5" s="1438"/>
      <c r="E5" s="233"/>
      <c r="F5" s="233"/>
      <c r="G5" s="233"/>
      <c r="H5" s="233"/>
      <c r="I5" s="233"/>
      <c r="J5" s="233"/>
      <c r="K5" s="233"/>
      <c r="L5" s="1333"/>
    </row>
    <row r="6" spans="1:12">
      <c r="A6" s="1337" t="s">
        <v>4183</v>
      </c>
      <c r="B6" s="1338"/>
      <c r="C6" s="1338"/>
      <c r="D6" s="1338"/>
      <c r="E6" s="1338"/>
      <c r="F6" s="808"/>
      <c r="G6" s="808"/>
      <c r="H6" s="808"/>
      <c r="I6" s="808"/>
      <c r="J6" s="808"/>
      <c r="K6" s="89"/>
      <c r="L6" s="1329"/>
    </row>
    <row r="7" spans="1:12">
      <c r="A7" s="1337" t="s">
        <v>4152</v>
      </c>
      <c r="B7" s="1338"/>
      <c r="C7" s="1338"/>
      <c r="D7" s="1338"/>
      <c r="E7" s="1338"/>
      <c r="F7" s="808"/>
      <c r="G7" s="808"/>
      <c r="H7" s="808"/>
      <c r="I7" s="808"/>
      <c r="J7" s="808"/>
      <c r="K7" s="808"/>
      <c r="L7" s="1329"/>
    </row>
    <row r="8" spans="1:12">
      <c r="A8" s="1337" t="s">
        <v>4153</v>
      </c>
      <c r="B8" s="1338"/>
      <c r="C8" s="1338"/>
      <c r="D8" s="1338"/>
      <c r="E8" s="1338"/>
      <c r="F8" s="1338"/>
      <c r="G8" s="1338"/>
      <c r="H8" s="1338"/>
      <c r="I8" s="1338"/>
      <c r="J8" s="1338"/>
      <c r="K8" s="1338"/>
      <c r="L8" s="1339"/>
    </row>
    <row r="9" spans="1:12">
      <c r="A9" s="1337" t="s">
        <v>4184</v>
      </c>
      <c r="B9" s="1338"/>
      <c r="C9" s="1338"/>
      <c r="D9" s="1338"/>
      <c r="E9" s="1338"/>
      <c r="F9" s="1338"/>
      <c r="G9" s="1338"/>
      <c r="H9" s="1338"/>
      <c r="I9" s="1338"/>
      <c r="J9" s="1338"/>
      <c r="K9" s="1338"/>
      <c r="L9" s="1339"/>
    </row>
    <row r="10" spans="1:12">
      <c r="A10" s="1337" t="s">
        <v>4185</v>
      </c>
      <c r="B10" s="1338"/>
      <c r="C10" s="1338"/>
      <c r="D10" s="1338"/>
      <c r="E10" s="1338"/>
      <c r="F10" s="1338"/>
      <c r="G10" s="1338"/>
      <c r="H10" s="1338"/>
      <c r="I10" s="1338"/>
      <c r="J10" s="1338"/>
      <c r="K10" s="1338"/>
      <c r="L10" s="1339"/>
    </row>
    <row r="11" spans="1:12">
      <c r="A11" s="1337" t="s">
        <v>4186</v>
      </c>
      <c r="B11" s="1338"/>
      <c r="C11" s="1338"/>
      <c r="D11" s="1338"/>
      <c r="E11" s="1338"/>
      <c r="F11" s="1338"/>
      <c r="G11" s="1338"/>
      <c r="H11" s="1338"/>
      <c r="I11" s="1338"/>
      <c r="J11" s="1338"/>
      <c r="K11" s="1338"/>
      <c r="L11" s="1339"/>
    </row>
    <row r="12" spans="1:12">
      <c r="A12" s="1337" t="s">
        <v>4187</v>
      </c>
      <c r="B12" s="1338"/>
      <c r="C12" s="1338"/>
      <c r="D12" s="1338"/>
      <c r="E12" s="1338"/>
      <c r="F12" s="1338"/>
      <c r="G12" s="1338"/>
      <c r="H12" s="1338"/>
      <c r="I12" s="1338"/>
      <c r="J12" s="1338"/>
      <c r="K12" s="1338"/>
      <c r="L12" s="1339"/>
    </row>
    <row r="13" spans="1:12">
      <c r="A13" s="1337"/>
      <c r="B13" s="1338"/>
      <c r="C13" s="1338"/>
      <c r="D13" s="1338"/>
      <c r="E13" s="1338"/>
      <c r="F13" s="1338"/>
      <c r="G13" s="1338"/>
      <c r="H13" s="1338"/>
      <c r="I13" s="1338"/>
      <c r="J13" s="1338"/>
      <c r="K13" s="1338"/>
      <c r="L13" s="1339"/>
    </row>
    <row r="14" spans="1:12">
      <c r="A14" s="1337"/>
      <c r="B14" s="1338"/>
      <c r="C14" s="1338"/>
      <c r="D14" s="1338"/>
      <c r="E14" s="1338"/>
      <c r="F14" s="1338"/>
      <c r="G14" s="1338"/>
      <c r="H14" s="1338"/>
      <c r="I14" s="1338"/>
      <c r="J14" s="1338"/>
      <c r="K14" s="1338"/>
      <c r="L14" s="1339"/>
    </row>
    <row r="15" spans="1:12">
      <c r="A15" s="1337"/>
      <c r="B15" s="1338"/>
      <c r="C15" s="1338"/>
      <c r="D15" s="1338"/>
      <c r="E15" s="1338"/>
      <c r="F15" s="1338"/>
      <c r="G15" s="1338"/>
      <c r="H15" s="1338"/>
      <c r="I15" s="1338"/>
      <c r="J15" s="1338"/>
      <c r="K15" s="1338"/>
      <c r="L15" s="1339"/>
    </row>
    <row r="16" spans="1:12">
      <c r="A16" s="1337"/>
      <c r="B16" s="1338"/>
      <c r="C16" s="1338"/>
      <c r="D16" s="1338"/>
      <c r="E16" s="1338"/>
      <c r="F16" s="1338"/>
      <c r="G16" s="1338"/>
      <c r="H16" s="1338"/>
      <c r="I16" s="1338"/>
      <c r="J16" s="1338"/>
      <c r="K16" s="1338"/>
      <c r="L16" s="1339"/>
    </row>
    <row r="17" spans="1:12">
      <c r="A17" s="1337"/>
      <c r="B17" s="1338"/>
      <c r="C17" s="1338"/>
      <c r="D17" s="1338"/>
      <c r="E17" s="1338"/>
      <c r="F17" s="1338"/>
      <c r="G17" s="1338"/>
      <c r="H17" s="1338"/>
      <c r="I17" s="1338"/>
      <c r="J17" s="1338"/>
      <c r="K17" s="1338"/>
      <c r="L17" s="1339"/>
    </row>
    <row r="18" spans="1:12">
      <c r="A18" s="1464" t="s">
        <v>4157</v>
      </c>
      <c r="B18" s="1465"/>
      <c r="C18" s="1465"/>
      <c r="D18" s="1465"/>
      <c r="E18" s="1465"/>
      <c r="F18" s="1465"/>
      <c r="G18" s="1465"/>
      <c r="H18" s="1465"/>
      <c r="I18" s="1465"/>
      <c r="J18" s="1465"/>
      <c r="K18" s="1465"/>
      <c r="L18" s="1466"/>
    </row>
    <row r="19" spans="1:12" ht="20.85" customHeight="1">
      <c r="A19" s="1340" t="s">
        <v>1733</v>
      </c>
      <c r="B19" s="654"/>
      <c r="C19" s="637" t="s">
        <v>4158</v>
      </c>
      <c r="D19" s="533" t="s">
        <v>4159</v>
      </c>
      <c r="E19" s="1447" t="s">
        <v>4160</v>
      </c>
      <c r="F19" s="1380" t="s">
        <v>4188</v>
      </c>
      <c r="G19" s="1380" t="s">
        <v>4189</v>
      </c>
      <c r="H19" s="3617" t="s">
        <v>4190</v>
      </c>
      <c r="I19" s="3638"/>
      <c r="J19" s="1380" t="s">
        <v>4191</v>
      </c>
      <c r="K19" s="1380" t="s">
        <v>4167</v>
      </c>
      <c r="L19" s="1434" t="s">
        <v>2338</v>
      </c>
    </row>
    <row r="20" spans="1:12">
      <c r="A20" s="1344" t="s">
        <v>1736</v>
      </c>
      <c r="B20" s="1425" t="s">
        <v>2596</v>
      </c>
      <c r="C20" s="638" t="s">
        <v>4165</v>
      </c>
      <c r="D20" s="293" t="s">
        <v>3599</v>
      </c>
      <c r="E20" s="1425" t="s">
        <v>3599</v>
      </c>
      <c r="F20" s="1355" t="s">
        <v>4192</v>
      </c>
      <c r="G20" s="1355" t="s">
        <v>4192</v>
      </c>
      <c r="H20" s="3619" t="s">
        <v>4193</v>
      </c>
      <c r="I20" s="3639"/>
      <c r="J20" s="1355" t="s">
        <v>4173</v>
      </c>
      <c r="K20" s="1355" t="s">
        <v>4194</v>
      </c>
      <c r="L20" s="1345" t="s">
        <v>4195</v>
      </c>
    </row>
    <row r="21" spans="1:12">
      <c r="A21" s="1344"/>
      <c r="B21" s="1425"/>
      <c r="C21" s="638"/>
      <c r="D21" s="293" t="s">
        <v>3379</v>
      </c>
      <c r="E21" s="1425" t="s">
        <v>3379</v>
      </c>
      <c r="F21" s="1355"/>
      <c r="G21" s="1355"/>
      <c r="H21" s="3619"/>
      <c r="I21" s="3639"/>
      <c r="J21" s="1355" t="s">
        <v>4195</v>
      </c>
      <c r="K21" s="1355"/>
      <c r="L21" s="1345"/>
    </row>
    <row r="22" spans="1:12">
      <c r="A22" s="1346"/>
      <c r="B22" s="1448" t="s">
        <v>3026</v>
      </c>
      <c r="C22" s="1355" t="s">
        <v>3027</v>
      </c>
      <c r="D22" s="1355" t="s">
        <v>3028</v>
      </c>
      <c r="E22" s="1355" t="s">
        <v>3029</v>
      </c>
      <c r="F22" s="1355" t="s">
        <v>2353</v>
      </c>
      <c r="G22" s="1355" t="s">
        <v>2354</v>
      </c>
      <c r="H22" s="3621" t="s">
        <v>2355</v>
      </c>
      <c r="I22" s="3640"/>
      <c r="J22" s="1355" t="s">
        <v>2356</v>
      </c>
      <c r="K22" s="1355" t="s">
        <v>2357</v>
      </c>
      <c r="L22" s="1345" t="s">
        <v>2358</v>
      </c>
    </row>
    <row r="23" spans="1:12">
      <c r="A23" s="1347">
        <v>1</v>
      </c>
      <c r="B23" s="1449" t="s">
        <v>2603</v>
      </c>
      <c r="C23" s="1450" t="s">
        <v>5897</v>
      </c>
      <c r="D23" s="1451"/>
      <c r="E23" s="1348"/>
      <c r="F23" s="1450"/>
      <c r="G23" s="1450"/>
      <c r="H23" s="3623"/>
      <c r="I23" s="3641"/>
      <c r="J23" s="1450"/>
      <c r="K23" s="1450"/>
      <c r="L23" s="1350"/>
    </row>
    <row r="24" spans="1:12">
      <c r="A24" s="1347">
        <v>2</v>
      </c>
      <c r="B24" s="1449" t="s">
        <v>2604</v>
      </c>
      <c r="C24" s="1450"/>
      <c r="D24" s="1451"/>
      <c r="E24" s="1348"/>
      <c r="F24" s="1450"/>
      <c r="G24" s="1450"/>
      <c r="H24" s="3602"/>
      <c r="I24" s="3633"/>
      <c r="J24" s="1450"/>
      <c r="K24" s="1450"/>
      <c r="L24" s="1352"/>
    </row>
    <row r="25" spans="1:12">
      <c r="A25" s="1347">
        <v>3</v>
      </c>
      <c r="B25" s="1449" t="s">
        <v>2605</v>
      </c>
      <c r="C25" s="1450"/>
      <c r="D25" s="1451"/>
      <c r="E25" s="1348"/>
      <c r="F25" s="1450"/>
      <c r="G25" s="1450"/>
      <c r="H25" s="3602"/>
      <c r="I25" s="3633"/>
      <c r="J25" s="1450"/>
      <c r="K25" s="1450"/>
      <c r="L25" s="1354"/>
    </row>
    <row r="26" spans="1:12">
      <c r="A26" s="1347">
        <v>4</v>
      </c>
      <c r="B26" s="1449" t="s">
        <v>4174</v>
      </c>
      <c r="C26" s="1450">
        <f>SUM(C23:C25)</f>
        <v>0</v>
      </c>
      <c r="D26" s="1467"/>
      <c r="E26" s="1468"/>
      <c r="F26" s="1450">
        <f>SUM(F23:F25)</f>
        <v>0</v>
      </c>
      <c r="G26" s="1450">
        <f>SUM(G23:G25)</f>
        <v>0</v>
      </c>
      <c r="H26" s="3602">
        <f>SUM(H23:I25)</f>
        <v>0</v>
      </c>
      <c r="I26" s="3633"/>
      <c r="J26" s="1450">
        <f>SUM(J23:J25)</f>
        <v>0</v>
      </c>
      <c r="K26" s="1450">
        <f>SUM(K23:K25)</f>
        <v>0</v>
      </c>
      <c r="L26" s="1354"/>
    </row>
    <row r="27" spans="1:12">
      <c r="A27" s="1347">
        <v>5</v>
      </c>
      <c r="B27" s="1449" t="s">
        <v>2606</v>
      </c>
      <c r="C27" s="1450"/>
      <c r="D27" s="1451"/>
      <c r="E27" s="1348"/>
      <c r="F27" s="1450"/>
      <c r="G27" s="1450"/>
      <c r="H27" s="3602"/>
      <c r="I27" s="3633"/>
      <c r="J27" s="1450"/>
      <c r="K27" s="1450"/>
      <c r="L27" s="1354"/>
    </row>
    <row r="28" spans="1:12">
      <c r="A28" s="1347">
        <v>6</v>
      </c>
      <c r="B28" s="1449" t="s">
        <v>2607</v>
      </c>
      <c r="C28" s="1450"/>
      <c r="D28" s="1451"/>
      <c r="E28" s="1348"/>
      <c r="F28" s="1450"/>
      <c r="G28" s="1450"/>
      <c r="H28" s="3602"/>
      <c r="I28" s="3633"/>
      <c r="J28" s="1450"/>
      <c r="K28" s="1450"/>
      <c r="L28" s="1358"/>
    </row>
    <row r="29" spans="1:12">
      <c r="A29" s="1347">
        <v>7</v>
      </c>
      <c r="B29" s="1449" t="s">
        <v>2608</v>
      </c>
      <c r="C29" s="1450"/>
      <c r="D29" s="1451"/>
      <c r="E29" s="1348"/>
      <c r="F29" s="1450"/>
      <c r="G29" s="1450"/>
      <c r="H29" s="3627"/>
      <c r="I29" s="3644"/>
      <c r="J29" s="1450"/>
      <c r="K29" s="1450"/>
      <c r="L29" s="1361"/>
    </row>
    <row r="30" spans="1:12">
      <c r="A30" s="1347">
        <v>8</v>
      </c>
      <c r="B30" s="1449" t="s">
        <v>4175</v>
      </c>
      <c r="C30" s="1450">
        <f>SUM(C27:C29)</f>
        <v>0</v>
      </c>
      <c r="D30" s="1467"/>
      <c r="E30" s="1468"/>
      <c r="F30" s="1450">
        <f>SUM(F27:F29)</f>
        <v>0</v>
      </c>
      <c r="G30" s="1450">
        <f>SUM(G27:G29)</f>
        <v>0</v>
      </c>
      <c r="H30" s="3602">
        <f>SUM(H27:I29)</f>
        <v>0</v>
      </c>
      <c r="I30" s="3633"/>
      <c r="J30" s="1450">
        <f>SUM(J27:J29)</f>
        <v>0</v>
      </c>
      <c r="K30" s="1450">
        <f>SUM(K27:K29)</f>
        <v>0</v>
      </c>
      <c r="L30" s="1352"/>
    </row>
    <row r="31" spans="1:12">
      <c r="A31" s="1347">
        <v>9</v>
      </c>
      <c r="B31" s="1449" t="s">
        <v>2609</v>
      </c>
      <c r="C31" s="1450"/>
      <c r="D31" s="1451"/>
      <c r="E31" s="1348"/>
      <c r="F31" s="1450"/>
      <c r="G31" s="1450"/>
      <c r="H31" s="3602"/>
      <c r="I31" s="3633"/>
      <c r="J31" s="1450"/>
      <c r="K31" s="1450"/>
      <c r="L31" s="1354"/>
    </row>
    <row r="32" spans="1:12">
      <c r="A32" s="1347">
        <v>10</v>
      </c>
      <c r="B32" s="1449" t="s">
        <v>2610</v>
      </c>
      <c r="C32" s="1450"/>
      <c r="D32" s="1451"/>
      <c r="E32" s="1348"/>
      <c r="F32" s="1450"/>
      <c r="G32" s="1450"/>
      <c r="H32" s="3602"/>
      <c r="I32" s="3633"/>
      <c r="J32" s="1450"/>
      <c r="K32" s="1450"/>
      <c r="L32" s="1354"/>
    </row>
    <row r="33" spans="1:12">
      <c r="A33" s="1347">
        <v>11</v>
      </c>
      <c r="B33" s="1449" t="s">
        <v>1200</v>
      </c>
      <c r="C33" s="1450"/>
      <c r="D33" s="1451"/>
      <c r="E33" s="1348"/>
      <c r="F33" s="1450"/>
      <c r="G33" s="1450"/>
      <c r="H33" s="3602"/>
      <c r="I33" s="3633"/>
      <c r="J33" s="1450"/>
      <c r="K33" s="1450"/>
      <c r="L33" s="1354"/>
    </row>
    <row r="34" spans="1:12">
      <c r="A34" s="1347">
        <v>12</v>
      </c>
      <c r="B34" s="1449" t="s">
        <v>4176</v>
      </c>
      <c r="C34" s="1450">
        <f>SUM(C31:C33)</f>
        <v>0</v>
      </c>
      <c r="D34" s="1467"/>
      <c r="E34" s="1468"/>
      <c r="F34" s="1450">
        <f>SUM(F31:F33)</f>
        <v>0</v>
      </c>
      <c r="G34" s="1450">
        <f>SUM(G31:G33)</f>
        <v>0</v>
      </c>
      <c r="H34" s="3602">
        <f>SUM(H31:I33)</f>
        <v>0</v>
      </c>
      <c r="I34" s="3633"/>
      <c r="J34" s="1450">
        <f>SUM(J31:J33)</f>
        <v>0</v>
      </c>
      <c r="K34" s="1450">
        <f>SUM(K31:K33)</f>
        <v>0</v>
      </c>
      <c r="L34" s="1354"/>
    </row>
    <row r="35" spans="1:12">
      <c r="A35" s="1347">
        <v>13</v>
      </c>
      <c r="B35" s="1449" t="s">
        <v>1201</v>
      </c>
      <c r="C35" s="1450"/>
      <c r="D35" s="1451"/>
      <c r="E35" s="1348"/>
      <c r="F35" s="1450"/>
      <c r="G35" s="1450"/>
      <c r="H35" s="3602"/>
      <c r="I35" s="3633"/>
      <c r="J35" s="1450"/>
      <c r="K35" s="1450"/>
      <c r="L35" s="1354"/>
    </row>
    <row r="36" spans="1:12">
      <c r="A36" s="1347">
        <v>14</v>
      </c>
      <c r="B36" s="1449" t="s">
        <v>1202</v>
      </c>
      <c r="C36" s="1450"/>
      <c r="D36" s="1451"/>
      <c r="E36" s="1348"/>
      <c r="F36" s="1450"/>
      <c r="G36" s="1450"/>
      <c r="H36" s="3602"/>
      <c r="I36" s="3633"/>
      <c r="J36" s="1450"/>
      <c r="K36" s="1450"/>
      <c r="L36" s="1354"/>
    </row>
    <row r="37" spans="1:12">
      <c r="A37" s="1347">
        <v>15</v>
      </c>
      <c r="B37" s="1449" t="s">
        <v>4177</v>
      </c>
      <c r="C37" s="1450"/>
      <c r="D37" s="1451"/>
      <c r="E37" s="1348"/>
      <c r="F37" s="1450"/>
      <c r="G37" s="1450"/>
      <c r="H37" s="3602"/>
      <c r="I37" s="3633"/>
      <c r="J37" s="1450"/>
      <c r="K37" s="1450"/>
      <c r="L37" s="1354"/>
    </row>
    <row r="38" spans="1:12">
      <c r="A38" s="1347">
        <v>16</v>
      </c>
      <c r="B38" s="1449" t="s">
        <v>4178</v>
      </c>
      <c r="C38" s="1450">
        <f>SUM(C35:C37)</f>
        <v>0</v>
      </c>
      <c r="D38" s="1467"/>
      <c r="E38" s="1468"/>
      <c r="F38" s="1450">
        <f>SUM(F35:F37)</f>
        <v>0</v>
      </c>
      <c r="G38" s="1450">
        <f>SUM(G35:G37)</f>
        <v>0</v>
      </c>
      <c r="H38" s="3602">
        <f>SUM(H35:I37)</f>
        <v>0</v>
      </c>
      <c r="I38" s="3633"/>
      <c r="J38" s="1450">
        <f>SUM(J35:J37)</f>
        <v>0</v>
      </c>
      <c r="K38" s="1450">
        <f>SUM(K35:K37)</f>
        <v>0</v>
      </c>
      <c r="L38" s="1364"/>
    </row>
    <row r="39" spans="1:12" ht="15.75" customHeight="1">
      <c r="A39" s="1365">
        <v>17</v>
      </c>
      <c r="B39" s="1435" t="s">
        <v>4179</v>
      </c>
      <c r="C39" s="1469"/>
      <c r="D39" s="1454"/>
      <c r="E39" s="1366"/>
      <c r="F39" s="1469"/>
      <c r="G39" s="1469"/>
      <c r="H39" s="3645"/>
      <c r="I39" s="3646"/>
      <c r="J39" s="1469"/>
      <c r="K39" s="1469"/>
      <c r="L39" s="1470"/>
    </row>
    <row r="40" spans="1:12" ht="15.75" customHeight="1">
      <c r="A40" s="1471"/>
      <c r="B40" s="1436" t="s">
        <v>4180</v>
      </c>
      <c r="C40" s="1472">
        <f>C26+C30+C34+C38</f>
        <v>0</v>
      </c>
      <c r="D40" s="1473"/>
      <c r="E40" s="1474"/>
      <c r="F40" s="1472">
        <f>F26+F30+F34+F38</f>
        <v>0</v>
      </c>
      <c r="G40" s="1472">
        <f>G26+G30+G34+G38</f>
        <v>0</v>
      </c>
      <c r="H40" s="3627">
        <v>0</v>
      </c>
      <c r="I40" s="3640"/>
      <c r="J40" s="1472">
        <f>J26+J30+J34+J38</f>
        <v>0</v>
      </c>
      <c r="K40" s="1472">
        <f>K26+K30+K34+K38</f>
        <v>0</v>
      </c>
      <c r="L40" s="1361"/>
    </row>
    <row r="41" spans="1:12" ht="15.75" customHeight="1">
      <c r="A41" s="1365"/>
      <c r="B41" s="1435"/>
      <c r="C41" s="1469"/>
      <c r="D41" s="1475"/>
      <c r="E41" s="1476"/>
      <c r="F41" s="1367"/>
      <c r="G41" s="1367"/>
      <c r="H41" s="3647"/>
      <c r="I41" s="3646"/>
      <c r="J41" s="1477"/>
      <c r="K41" s="1477"/>
      <c r="L41" s="1470"/>
    </row>
    <row r="42" spans="1:12" ht="15.75" customHeight="1">
      <c r="A42" s="1478"/>
      <c r="B42" s="1458"/>
      <c r="C42" s="1479"/>
      <c r="D42" s="1459"/>
      <c r="E42" s="1480"/>
      <c r="F42" s="1481"/>
      <c r="G42" s="1481"/>
      <c r="H42" s="3648"/>
      <c r="I42" s="3639"/>
      <c r="J42" s="1482"/>
      <c r="K42" s="1482"/>
      <c r="L42" s="1483"/>
    </row>
    <row r="43" spans="1:12" ht="15.75" customHeight="1" thickBot="1">
      <c r="A43" s="1484"/>
      <c r="B43" s="1462"/>
      <c r="C43" s="1485"/>
      <c r="D43" s="1462"/>
      <c r="E43" s="1486"/>
      <c r="F43" s="1487"/>
      <c r="G43" s="1487"/>
      <c r="H43" s="3649"/>
      <c r="I43" s="3650"/>
      <c r="J43" s="1487"/>
      <c r="K43" s="1487"/>
      <c r="L43" s="1488"/>
    </row>
    <row r="44" spans="1:12" ht="15.75" thickTop="1">
      <c r="A44" s="808"/>
      <c r="B44" s="808"/>
      <c r="C44" s="808"/>
      <c r="D44" s="808"/>
      <c r="E44" s="808"/>
      <c r="F44" s="808"/>
      <c r="G44" s="808"/>
      <c r="H44" s="808"/>
      <c r="I44" s="970"/>
      <c r="J44" s="970"/>
      <c r="K44" s="970"/>
      <c r="L44" s="970"/>
    </row>
    <row r="45" spans="1:12">
      <c r="A45" s="17" t="s">
        <v>4676</v>
      </c>
      <c r="B45" s="17"/>
      <c r="C45" s="17"/>
      <c r="D45" s="17"/>
      <c r="E45" s="17"/>
      <c r="F45" s="17"/>
      <c r="G45" s="17"/>
      <c r="H45" s="17"/>
      <c r="I45" s="17"/>
      <c r="J45" s="17"/>
      <c r="K45" s="17"/>
      <c r="L45" s="17"/>
    </row>
    <row r="46" spans="1:12">
      <c r="A46" s="69" t="s">
        <v>4196</v>
      </c>
      <c r="B46" s="69"/>
      <c r="C46" s="69"/>
      <c r="D46" s="69"/>
      <c r="E46" s="69"/>
      <c r="F46" s="69"/>
      <c r="G46" s="69"/>
      <c r="H46" s="69"/>
      <c r="I46" s="69"/>
      <c r="J46" s="69"/>
      <c r="K46" s="69"/>
      <c r="L46" s="69"/>
    </row>
  </sheetData>
  <mergeCells count="31">
    <mergeCell ref="H39:I39"/>
    <mergeCell ref="H40:I40"/>
    <mergeCell ref="H41:I41"/>
    <mergeCell ref="H42:I42"/>
    <mergeCell ref="H43:I43"/>
    <mergeCell ref="H38:I38"/>
    <mergeCell ref="H27:I27"/>
    <mergeCell ref="H28:I28"/>
    <mergeCell ref="H29:I29"/>
    <mergeCell ref="H30:I30"/>
    <mergeCell ref="H31:I31"/>
    <mergeCell ref="H32:I32"/>
    <mergeCell ref="H33:I33"/>
    <mergeCell ref="H34:I34"/>
    <mergeCell ref="H35:I35"/>
    <mergeCell ref="H36:I36"/>
    <mergeCell ref="H37:I37"/>
    <mergeCell ref="H26:I26"/>
    <mergeCell ref="I2:J2"/>
    <mergeCell ref="K2:L2"/>
    <mergeCell ref="I3:J3"/>
    <mergeCell ref="K3:L3"/>
    <mergeCell ref="H19:I19"/>
    <mergeCell ref="H20:I20"/>
    <mergeCell ref="H21:I21"/>
    <mergeCell ref="H22:I22"/>
    <mergeCell ref="H23:I23"/>
    <mergeCell ref="H24:I24"/>
    <mergeCell ref="H25:I25"/>
    <mergeCell ref="I4:J4"/>
    <mergeCell ref="K4:L4"/>
  </mergeCells>
  <pageMargins left="0.7" right="0.7" top="0.75" bottom="0.75" header="0.3" footer="0.3"/>
  <pageSetup scale="5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5"/>
  <sheetViews>
    <sheetView defaultGridColor="0" view="pageBreakPreview" colorId="22" zoomScale="80" zoomScaleNormal="100" zoomScaleSheetLayoutView="80" workbookViewId="0"/>
  </sheetViews>
  <sheetFormatPr defaultColWidth="9.6640625" defaultRowHeight="15"/>
  <cols>
    <col min="1" max="1" width="4.6640625" customWidth="1"/>
    <col min="2" max="2" width="14.6640625" customWidth="1"/>
    <col min="3" max="4" width="16.6640625" customWidth="1"/>
    <col min="5" max="5" width="4.6640625" customWidth="1"/>
    <col min="6" max="6" width="17.6640625" customWidth="1"/>
    <col min="7" max="7" width="12.6640625" customWidth="1"/>
    <col min="8" max="8" width="16.6640625" customWidth="1"/>
  </cols>
  <sheetData>
    <row r="1" spans="1:8">
      <c r="A1" s="29" t="s">
        <v>1804</v>
      </c>
      <c r="B1" s="66"/>
      <c r="C1" s="66"/>
      <c r="D1" s="573" t="s">
        <v>1347</v>
      </c>
      <c r="E1" s="574"/>
      <c r="F1" s="575"/>
      <c r="G1" s="576" t="s">
        <v>1806</v>
      </c>
      <c r="H1" s="407" t="s">
        <v>1807</v>
      </c>
    </row>
    <row r="2" spans="1:8">
      <c r="A2" s="72" t="str">
        <f>'Data Sheet'!$C$25</f>
        <v>Orange &amp; Rockland Utilities, Inc</v>
      </c>
      <c r="B2" s="526"/>
      <c r="C2" s="526"/>
      <c r="D2" s="2811" t="s">
        <v>1139</v>
      </c>
      <c r="E2" s="17"/>
      <c r="F2" s="292"/>
      <c r="G2" s="291" t="s">
        <v>1809</v>
      </c>
      <c r="H2" s="527"/>
    </row>
    <row r="3" spans="1:8" ht="15" customHeight="1">
      <c r="A3" s="577"/>
      <c r="B3" s="526"/>
      <c r="C3" s="526"/>
      <c r="D3" s="2811" t="s">
        <v>1140</v>
      </c>
      <c r="E3" s="17"/>
      <c r="F3" s="17"/>
      <c r="G3" s="976" t="str">
        <f>'Data Sheet'!$C$40</f>
        <v>April 30, 2017</v>
      </c>
      <c r="H3" s="919" t="str">
        <f>'Data Sheet'!$C$38</f>
        <v>December 31, 2016</v>
      </c>
    </row>
    <row r="4" spans="1:8" ht="15" customHeight="1">
      <c r="A4" s="540" t="s">
        <v>3651</v>
      </c>
      <c r="B4" s="541"/>
      <c r="C4" s="541"/>
      <c r="D4" s="233"/>
      <c r="E4" s="233"/>
      <c r="F4" s="233"/>
      <c r="G4" s="233"/>
      <c r="H4" s="234"/>
    </row>
    <row r="5" spans="1:8">
      <c r="A5" s="578"/>
      <c r="B5" s="19"/>
      <c r="C5" s="19"/>
      <c r="D5" s="18"/>
      <c r="E5" s="18"/>
      <c r="F5" s="18"/>
      <c r="G5" s="18"/>
      <c r="H5" s="25"/>
    </row>
    <row r="6" spans="1:8">
      <c r="A6" s="22" t="s">
        <v>3652</v>
      </c>
      <c r="B6" s="19"/>
      <c r="C6" s="19"/>
      <c r="D6" s="19"/>
      <c r="E6" s="19"/>
      <c r="F6" s="18"/>
      <c r="G6" s="18"/>
      <c r="H6" s="25"/>
    </row>
    <row r="7" spans="1:8">
      <c r="A7" s="22" t="s">
        <v>3653</v>
      </c>
      <c r="B7" s="19"/>
      <c r="C7" s="19"/>
      <c r="D7" s="19"/>
      <c r="E7" s="19"/>
      <c r="F7" s="19"/>
      <c r="G7" s="19"/>
      <c r="H7" s="23"/>
    </row>
    <row r="8" spans="1:8">
      <c r="A8" s="22"/>
      <c r="B8" s="19"/>
      <c r="C8" s="19"/>
      <c r="D8" s="19"/>
      <c r="E8" s="19"/>
      <c r="F8" s="19"/>
      <c r="G8" s="19"/>
      <c r="H8" s="23"/>
    </row>
    <row r="9" spans="1:8">
      <c r="A9" s="579" t="s">
        <v>1733</v>
      </c>
      <c r="B9" s="580" t="s">
        <v>1787</v>
      </c>
      <c r="C9" s="581"/>
      <c r="D9" s="582" t="s">
        <v>3600</v>
      </c>
      <c r="E9" s="582" t="s">
        <v>1733</v>
      </c>
      <c r="F9" s="582" t="s">
        <v>1787</v>
      </c>
      <c r="G9" s="583"/>
      <c r="H9" s="584" t="s">
        <v>3600</v>
      </c>
    </row>
    <row r="10" spans="1:8">
      <c r="A10" s="585" t="s">
        <v>1736</v>
      </c>
      <c r="B10" s="586" t="s">
        <v>3026</v>
      </c>
      <c r="C10" s="587"/>
      <c r="D10" s="588" t="s">
        <v>3027</v>
      </c>
      <c r="E10" s="588" t="s">
        <v>1736</v>
      </c>
      <c r="F10" s="588" t="s">
        <v>3026</v>
      </c>
      <c r="G10" s="589"/>
      <c r="H10" s="590" t="s">
        <v>3027</v>
      </c>
    </row>
    <row r="11" spans="1:8">
      <c r="A11" s="585">
        <v>1</v>
      </c>
      <c r="B11" s="586" t="s">
        <v>3654</v>
      </c>
      <c r="C11" s="587"/>
      <c r="D11" s="591"/>
      <c r="E11" s="588">
        <v>22</v>
      </c>
      <c r="F11" s="586" t="s">
        <v>3655</v>
      </c>
      <c r="G11" s="587"/>
      <c r="H11" s="592"/>
    </row>
    <row r="12" spans="1:8">
      <c r="A12" s="585">
        <v>2</v>
      </c>
      <c r="B12" s="593" t="s">
        <v>3656</v>
      </c>
      <c r="C12" s="513"/>
      <c r="D12" s="594"/>
      <c r="E12" s="595">
        <v>23</v>
      </c>
      <c r="F12" s="596" t="s">
        <v>3657</v>
      </c>
      <c r="G12" s="19"/>
      <c r="H12" s="597"/>
    </row>
    <row r="13" spans="1:8">
      <c r="A13" s="585">
        <v>3</v>
      </c>
      <c r="B13" s="593" t="s">
        <v>3658</v>
      </c>
      <c r="C13" s="513"/>
      <c r="D13" s="3300"/>
      <c r="E13" s="588"/>
      <c r="F13" s="593" t="s">
        <v>3659</v>
      </c>
      <c r="G13" s="513"/>
      <c r="H13" s="599">
        <v>4081519</v>
      </c>
    </row>
    <row r="14" spans="1:8">
      <c r="A14" s="585">
        <v>4</v>
      </c>
      <c r="B14" s="593" t="s">
        <v>3660</v>
      </c>
      <c r="C14" s="513"/>
      <c r="D14" s="3300"/>
      <c r="E14" s="595">
        <v>24</v>
      </c>
      <c r="F14" s="596" t="s">
        <v>3661</v>
      </c>
      <c r="G14" s="19"/>
      <c r="H14" s="3301"/>
    </row>
    <row r="15" spans="1:8">
      <c r="A15" s="585">
        <v>5</v>
      </c>
      <c r="B15" s="593" t="s">
        <v>3662</v>
      </c>
      <c r="C15" s="513"/>
      <c r="D15" s="3300"/>
      <c r="E15" s="588"/>
      <c r="F15" s="593" t="s">
        <v>3663</v>
      </c>
      <c r="G15" s="513"/>
      <c r="H15" s="599">
        <v>229196</v>
      </c>
    </row>
    <row r="16" spans="1:8">
      <c r="A16" s="585">
        <v>6</v>
      </c>
      <c r="B16" s="593" t="s">
        <v>3664</v>
      </c>
      <c r="C16" s="513"/>
      <c r="D16" s="3300"/>
      <c r="E16" s="595">
        <v>25</v>
      </c>
      <c r="F16" s="596" t="s">
        <v>3665</v>
      </c>
      <c r="G16" s="19"/>
      <c r="H16" s="3301"/>
    </row>
    <row r="17" spans="1:8">
      <c r="A17" s="585">
        <v>7</v>
      </c>
      <c r="B17" s="593" t="s">
        <v>2178</v>
      </c>
      <c r="C17" s="513"/>
      <c r="D17" s="3300"/>
      <c r="E17" s="588"/>
      <c r="F17" s="593" t="s">
        <v>3663</v>
      </c>
      <c r="G17" s="513"/>
      <c r="H17" s="599">
        <v>4861</v>
      </c>
    </row>
    <row r="18" spans="1:8">
      <c r="A18" s="585">
        <v>8</v>
      </c>
      <c r="B18" s="593" t="s">
        <v>3666</v>
      </c>
      <c r="C18" s="513"/>
      <c r="D18" s="3300"/>
      <c r="E18" s="588">
        <v>26</v>
      </c>
      <c r="F18" s="593" t="s">
        <v>3667</v>
      </c>
      <c r="G18" s="513"/>
      <c r="H18" s="3302"/>
    </row>
    <row r="19" spans="1:8">
      <c r="A19" s="530">
        <v>9</v>
      </c>
      <c r="B19" s="596" t="s">
        <v>3668</v>
      </c>
      <c r="C19" s="19"/>
      <c r="D19" s="600"/>
      <c r="E19" s="595">
        <v>27</v>
      </c>
      <c r="F19" s="2536" t="s">
        <v>3669</v>
      </c>
      <c r="G19" s="601"/>
      <c r="H19" s="3303" t="s">
        <v>1793</v>
      </c>
    </row>
    <row r="20" spans="1:8">
      <c r="A20" s="585"/>
      <c r="B20" s="593" t="s">
        <v>3670</v>
      </c>
      <c r="C20" s="513"/>
      <c r="D20" s="602">
        <f>SUM(D13:D17)-D18</f>
        <v>0</v>
      </c>
      <c r="E20" s="588"/>
      <c r="F20" s="593" t="s">
        <v>3671</v>
      </c>
      <c r="G20" s="513"/>
      <c r="H20" s="599">
        <v>14098</v>
      </c>
    </row>
    <row r="21" spans="1:8">
      <c r="A21" s="585">
        <v>10</v>
      </c>
      <c r="B21" s="593" t="s">
        <v>3672</v>
      </c>
      <c r="C21" s="513"/>
      <c r="D21" s="3300">
        <v>1822469</v>
      </c>
      <c r="E21" s="588">
        <v>28</v>
      </c>
      <c r="F21" s="593" t="s">
        <v>3673</v>
      </c>
      <c r="G21" s="513"/>
      <c r="H21" s="3302">
        <v>140243</v>
      </c>
    </row>
    <row r="22" spans="1:8">
      <c r="A22" s="2735">
        <v>11</v>
      </c>
      <c r="B22" s="2736" t="s">
        <v>4242</v>
      </c>
      <c r="C22" s="2737"/>
      <c r="D22" s="3304"/>
      <c r="E22" s="2738">
        <v>29</v>
      </c>
      <c r="F22" s="2739" t="s">
        <v>4243</v>
      </c>
      <c r="G22" s="2740"/>
      <c r="H22" s="3305"/>
    </row>
    <row r="23" spans="1:8">
      <c r="A23" s="2735">
        <v>12</v>
      </c>
      <c r="B23" s="2736" t="s">
        <v>4197</v>
      </c>
      <c r="C23" s="2737"/>
      <c r="D23" s="603"/>
      <c r="E23" s="595">
        <v>30</v>
      </c>
      <c r="F23" s="604" t="s">
        <v>3674</v>
      </c>
      <c r="G23" s="18"/>
      <c r="H23" s="605"/>
    </row>
    <row r="24" spans="1:8">
      <c r="A24" s="585">
        <v>13</v>
      </c>
      <c r="B24" s="593" t="s">
        <v>1976</v>
      </c>
      <c r="C24" s="513"/>
      <c r="D24" s="3300">
        <v>2647448</v>
      </c>
      <c r="E24" s="588"/>
      <c r="F24" s="586" t="s">
        <v>4241</v>
      </c>
      <c r="G24" s="587"/>
      <c r="H24" s="599">
        <f>SUM(H12:H22)</f>
        <v>4469917</v>
      </c>
    </row>
    <row r="25" spans="1:8">
      <c r="A25" s="585">
        <v>14</v>
      </c>
      <c r="B25" s="593" t="s">
        <v>3675</v>
      </c>
      <c r="C25" s="513"/>
      <c r="D25" s="3300"/>
      <c r="E25" s="591"/>
      <c r="F25" s="606"/>
      <c r="G25" s="606"/>
      <c r="H25" s="607"/>
    </row>
    <row r="26" spans="1:8">
      <c r="A26" s="585">
        <v>15</v>
      </c>
      <c r="B26" s="593" t="s">
        <v>3676</v>
      </c>
      <c r="C26" s="513"/>
      <c r="D26" s="602">
        <f>D24-D25</f>
        <v>2647448</v>
      </c>
      <c r="E26" s="591"/>
      <c r="F26" s="606"/>
      <c r="G26" s="606"/>
      <c r="H26" s="607"/>
    </row>
    <row r="27" spans="1:8">
      <c r="A27" s="585">
        <v>16</v>
      </c>
      <c r="B27" s="593" t="s">
        <v>3677</v>
      </c>
      <c r="C27" s="513"/>
      <c r="D27" s="603"/>
      <c r="E27" s="606"/>
      <c r="F27" s="606"/>
      <c r="G27" s="606"/>
      <c r="H27" s="607"/>
    </row>
    <row r="28" spans="1:8">
      <c r="A28" s="585">
        <v>17</v>
      </c>
      <c r="B28" s="593" t="s">
        <v>1976</v>
      </c>
      <c r="C28" s="513"/>
      <c r="D28" s="598"/>
      <c r="E28" s="591"/>
      <c r="F28" s="606"/>
      <c r="G28" s="606"/>
      <c r="H28" s="607"/>
    </row>
    <row r="29" spans="1:8">
      <c r="A29" s="585">
        <v>18</v>
      </c>
      <c r="B29" s="593" t="s">
        <v>3675</v>
      </c>
      <c r="C29" s="513"/>
      <c r="D29" s="598"/>
      <c r="E29" s="591"/>
      <c r="F29" s="606"/>
      <c r="G29" s="606"/>
      <c r="H29" s="607"/>
    </row>
    <row r="30" spans="1:8">
      <c r="A30" s="530">
        <v>19</v>
      </c>
      <c r="B30" s="596" t="s">
        <v>3678</v>
      </c>
      <c r="C30" s="19"/>
      <c r="D30" s="608"/>
      <c r="E30" s="591"/>
      <c r="F30" s="606"/>
      <c r="G30" s="606"/>
      <c r="H30" s="607"/>
    </row>
    <row r="31" spans="1:8">
      <c r="A31" s="585"/>
      <c r="B31" s="593" t="s">
        <v>3679</v>
      </c>
      <c r="C31" s="513"/>
      <c r="D31" s="602">
        <f>D28-D29</f>
        <v>0</v>
      </c>
      <c r="E31" s="591"/>
      <c r="F31" s="606"/>
      <c r="G31" s="606"/>
      <c r="H31" s="607"/>
    </row>
    <row r="32" spans="1:8">
      <c r="A32" s="585">
        <v>20</v>
      </c>
      <c r="B32" s="593" t="s">
        <v>3680</v>
      </c>
      <c r="C32" s="513"/>
      <c r="D32" s="598"/>
      <c r="E32" s="591"/>
      <c r="F32" s="606"/>
      <c r="G32" s="606"/>
      <c r="H32" s="607"/>
    </row>
    <row r="33" spans="1:8">
      <c r="A33" s="530">
        <v>21</v>
      </c>
      <c r="B33" s="604" t="s">
        <v>3681</v>
      </c>
      <c r="C33" s="18"/>
      <c r="D33" s="608"/>
      <c r="E33" s="591"/>
      <c r="F33" s="606"/>
      <c r="G33" s="606"/>
      <c r="H33" s="607"/>
    </row>
    <row r="34" spans="1:8">
      <c r="A34" s="530"/>
      <c r="B34" s="604" t="s">
        <v>3682</v>
      </c>
      <c r="C34" s="18"/>
      <c r="D34" s="608">
        <f>D20+D21+D26+D31+D32</f>
        <v>4469917</v>
      </c>
      <c r="E34" s="591"/>
      <c r="F34" s="606"/>
      <c r="G34" s="606"/>
      <c r="H34" s="607"/>
    </row>
    <row r="35" spans="1:8">
      <c r="A35" s="609" t="s">
        <v>3683</v>
      </c>
      <c r="B35" s="610"/>
      <c r="C35" s="610"/>
      <c r="D35" s="610"/>
      <c r="E35" s="610"/>
      <c r="F35" s="610"/>
      <c r="G35" s="610"/>
      <c r="H35" s="611"/>
    </row>
    <row r="36" spans="1:8">
      <c r="A36" s="22"/>
      <c r="B36" s="19"/>
      <c r="C36" s="19"/>
      <c r="D36" s="19"/>
      <c r="E36" s="19"/>
      <c r="F36" s="19"/>
      <c r="G36" s="19"/>
      <c r="H36" s="23"/>
    </row>
    <row r="37" spans="1:8">
      <c r="A37" s="22" t="s">
        <v>3684</v>
      </c>
      <c r="B37" s="19"/>
      <c r="C37" s="19"/>
      <c r="D37" s="19"/>
      <c r="E37" s="19" t="s">
        <v>3685</v>
      </c>
      <c r="F37" s="19"/>
      <c r="G37" s="19"/>
      <c r="H37" s="23"/>
    </row>
    <row r="38" spans="1:8">
      <c r="A38" s="22" t="s">
        <v>3686</v>
      </c>
      <c r="B38" s="19"/>
      <c r="C38" s="19"/>
      <c r="D38" s="19"/>
      <c r="E38" s="19" t="s">
        <v>3687</v>
      </c>
      <c r="F38" s="19"/>
      <c r="G38" s="19"/>
      <c r="H38" s="23"/>
    </row>
    <row r="39" spans="1:8">
      <c r="A39" s="22" t="s">
        <v>3688</v>
      </c>
      <c r="B39" s="19"/>
      <c r="C39" s="19"/>
      <c r="D39" s="19"/>
      <c r="E39" s="19" t="s">
        <v>3689</v>
      </c>
      <c r="F39" s="19"/>
      <c r="G39" s="19"/>
      <c r="H39" s="23"/>
    </row>
    <row r="40" spans="1:8">
      <c r="A40" s="22" t="s">
        <v>3690</v>
      </c>
      <c r="B40" s="19"/>
      <c r="C40" s="19"/>
      <c r="D40" s="19"/>
      <c r="E40" s="19" t="s">
        <v>3691</v>
      </c>
      <c r="F40" s="19"/>
      <c r="G40" s="19"/>
      <c r="H40" s="23"/>
    </row>
    <row r="41" spans="1:8">
      <c r="A41" s="22" t="s">
        <v>3692</v>
      </c>
      <c r="B41" s="19"/>
      <c r="C41" s="19"/>
      <c r="D41" s="19"/>
      <c r="E41" s="19" t="s">
        <v>3693</v>
      </c>
      <c r="F41" s="19"/>
      <c r="G41" s="19"/>
      <c r="H41" s="23"/>
    </row>
    <row r="42" spans="1:8">
      <c r="A42" s="22" t="s">
        <v>2587</v>
      </c>
      <c r="B42" s="19"/>
      <c r="C42" s="19"/>
      <c r="D42" s="19"/>
      <c r="E42" s="19" t="s">
        <v>2588</v>
      </c>
      <c r="F42" s="19"/>
      <c r="G42" s="19"/>
      <c r="H42" s="23"/>
    </row>
    <row r="43" spans="1:8">
      <c r="A43" s="22" t="s">
        <v>2589</v>
      </c>
      <c r="B43" s="19"/>
      <c r="C43" s="19"/>
      <c r="D43" s="19"/>
      <c r="E43" s="19" t="s">
        <v>2590</v>
      </c>
      <c r="F43" s="19"/>
      <c r="G43" s="19"/>
      <c r="H43" s="23"/>
    </row>
    <row r="44" spans="1:8">
      <c r="A44" s="22" t="s">
        <v>2591</v>
      </c>
      <c r="B44" s="19"/>
      <c r="C44" s="19"/>
      <c r="D44" s="19"/>
      <c r="E44" s="19" t="s">
        <v>2592</v>
      </c>
      <c r="F44" s="19"/>
      <c r="G44" s="19"/>
      <c r="H44" s="23"/>
    </row>
    <row r="45" spans="1:8">
      <c r="A45" s="22"/>
      <c r="B45" s="19"/>
      <c r="C45" s="19"/>
      <c r="D45" s="19"/>
      <c r="E45" s="19"/>
      <c r="F45" s="19"/>
      <c r="G45" s="19"/>
      <c r="H45" s="23"/>
    </row>
    <row r="46" spans="1:8">
      <c r="A46" s="612" t="s">
        <v>2593</v>
      </c>
      <c r="B46" s="613"/>
      <c r="C46" s="613"/>
      <c r="D46" s="613"/>
      <c r="E46" s="613"/>
      <c r="F46" s="613"/>
      <c r="G46" s="613"/>
      <c r="H46" s="614"/>
    </row>
    <row r="47" spans="1:8">
      <c r="A47" s="22"/>
      <c r="B47" s="596"/>
      <c r="C47" s="596"/>
      <c r="D47" s="604" t="s">
        <v>2594</v>
      </c>
      <c r="E47" s="18"/>
      <c r="F47" s="586" t="s">
        <v>2595</v>
      </c>
      <c r="G47" s="587"/>
      <c r="H47" s="615"/>
    </row>
    <row r="48" spans="1:8">
      <c r="A48" s="530" t="s">
        <v>1733</v>
      </c>
      <c r="B48" s="595" t="s">
        <v>2596</v>
      </c>
      <c r="C48" s="595" t="s">
        <v>2597</v>
      </c>
      <c r="D48" s="604" t="s">
        <v>3334</v>
      </c>
      <c r="E48" s="18"/>
      <c r="F48" s="595" t="s">
        <v>2598</v>
      </c>
      <c r="G48" s="595" t="s">
        <v>2599</v>
      </c>
      <c r="H48" s="616" t="s">
        <v>2600</v>
      </c>
    </row>
    <row r="49" spans="1:8">
      <c r="A49" s="530" t="s">
        <v>1736</v>
      </c>
      <c r="B49" s="596"/>
      <c r="C49" s="596"/>
      <c r="D49" s="604" t="s">
        <v>2601</v>
      </c>
      <c r="E49" s="18"/>
      <c r="F49" s="595" t="s">
        <v>2602</v>
      </c>
      <c r="G49" s="595"/>
      <c r="H49" s="616"/>
    </row>
    <row r="50" spans="1:8">
      <c r="A50" s="617"/>
      <c r="B50" s="588" t="s">
        <v>3026</v>
      </c>
      <c r="C50" s="588" t="s">
        <v>3027</v>
      </c>
      <c r="D50" s="586" t="s">
        <v>3028</v>
      </c>
      <c r="E50" s="587"/>
      <c r="F50" s="588" t="s">
        <v>3029</v>
      </c>
      <c r="G50" s="588" t="s">
        <v>2353</v>
      </c>
      <c r="H50" s="590" t="s">
        <v>2354</v>
      </c>
    </row>
    <row r="51" spans="1:8">
      <c r="A51" s="22">
        <v>31</v>
      </c>
      <c r="B51" s="593" t="s">
        <v>2603</v>
      </c>
      <c r="C51" s="3300">
        <v>364552</v>
      </c>
      <c r="D51" s="3300">
        <v>439</v>
      </c>
      <c r="E51" s="618"/>
      <c r="F51" s="3300">
        <v>851</v>
      </c>
      <c r="G51" s="3306">
        <v>5</v>
      </c>
      <c r="H51" s="3307">
        <v>1900</v>
      </c>
    </row>
    <row r="52" spans="1:8">
      <c r="A52" s="22">
        <v>32</v>
      </c>
      <c r="B52" s="593" t="s">
        <v>2604</v>
      </c>
      <c r="C52" s="3300">
        <v>338899</v>
      </c>
      <c r="D52" s="3300">
        <v>447</v>
      </c>
      <c r="E52" s="618"/>
      <c r="F52" s="3300">
        <v>853</v>
      </c>
      <c r="G52" s="3306">
        <v>15</v>
      </c>
      <c r="H52" s="3307">
        <v>1900</v>
      </c>
    </row>
    <row r="53" spans="1:8">
      <c r="A53" s="22">
        <v>33</v>
      </c>
      <c r="B53" s="593" t="s">
        <v>2605</v>
      </c>
      <c r="C53" s="3300">
        <v>328163</v>
      </c>
      <c r="D53" s="3300">
        <v>19</v>
      </c>
      <c r="E53" s="618"/>
      <c r="F53" s="3300">
        <v>793</v>
      </c>
      <c r="G53" s="3306">
        <v>3</v>
      </c>
      <c r="H53" s="3307">
        <v>1900</v>
      </c>
    </row>
    <row r="54" spans="1:8">
      <c r="A54" s="22">
        <v>34</v>
      </c>
      <c r="B54" s="593" t="s">
        <v>2606</v>
      </c>
      <c r="C54" s="3300">
        <v>309539</v>
      </c>
      <c r="D54" s="3300">
        <v>468</v>
      </c>
      <c r="E54" s="618"/>
      <c r="F54" s="3300">
        <v>747</v>
      </c>
      <c r="G54" s="3306">
        <v>4</v>
      </c>
      <c r="H54" s="3307">
        <v>2000</v>
      </c>
    </row>
    <row r="55" spans="1:8">
      <c r="A55" s="22">
        <v>35</v>
      </c>
      <c r="B55" s="593" t="s">
        <v>2607</v>
      </c>
      <c r="C55" s="3300">
        <v>345818</v>
      </c>
      <c r="D55" s="3300">
        <v>1666</v>
      </c>
      <c r="E55" s="618"/>
      <c r="F55" s="3300">
        <v>1139</v>
      </c>
      <c r="G55" s="3306">
        <v>31</v>
      </c>
      <c r="H55" s="3307">
        <v>1800</v>
      </c>
    </row>
    <row r="56" spans="1:8">
      <c r="A56" s="22">
        <v>36</v>
      </c>
      <c r="B56" s="593" t="s">
        <v>2608</v>
      </c>
      <c r="C56" s="3300">
        <v>394395</v>
      </c>
      <c r="D56" s="3300">
        <v>-1237</v>
      </c>
      <c r="E56" s="618"/>
      <c r="F56" s="3300">
        <v>1201</v>
      </c>
      <c r="G56" s="3306">
        <v>20</v>
      </c>
      <c r="H56" s="3307">
        <v>1700</v>
      </c>
    </row>
    <row r="57" spans="1:8">
      <c r="A57" s="22">
        <v>37</v>
      </c>
      <c r="B57" s="593" t="s">
        <v>2609</v>
      </c>
      <c r="C57" s="3300">
        <v>485643</v>
      </c>
      <c r="D57" s="3300">
        <v>930</v>
      </c>
      <c r="E57" s="618"/>
      <c r="F57" s="3300">
        <v>1435</v>
      </c>
      <c r="G57" s="3306">
        <v>22</v>
      </c>
      <c r="H57" s="3307">
        <v>1700</v>
      </c>
    </row>
    <row r="58" spans="1:8">
      <c r="A58" s="22">
        <v>38</v>
      </c>
      <c r="B58" s="593" t="s">
        <v>2610</v>
      </c>
      <c r="C58" s="3300">
        <v>488866</v>
      </c>
      <c r="D58" s="3300">
        <v>312</v>
      </c>
      <c r="E58" s="618"/>
      <c r="F58" s="3300">
        <v>1433</v>
      </c>
      <c r="G58" s="3306">
        <v>11</v>
      </c>
      <c r="H58" s="3307">
        <v>1600</v>
      </c>
    </row>
    <row r="59" spans="1:8">
      <c r="A59" s="22">
        <v>39</v>
      </c>
      <c r="B59" s="593" t="s">
        <v>1200</v>
      </c>
      <c r="C59" s="3300">
        <v>384230</v>
      </c>
      <c r="D59" s="3300">
        <v>496</v>
      </c>
      <c r="E59" s="618"/>
      <c r="F59" s="3300">
        <v>1325</v>
      </c>
      <c r="G59" s="3306">
        <v>8</v>
      </c>
      <c r="H59" s="3307">
        <v>1800</v>
      </c>
    </row>
    <row r="60" spans="1:8">
      <c r="A60" s="22">
        <v>40</v>
      </c>
      <c r="B60" s="593" t="s">
        <v>1201</v>
      </c>
      <c r="C60" s="3300">
        <v>325281</v>
      </c>
      <c r="D60" s="3300">
        <v>126</v>
      </c>
      <c r="E60" s="618"/>
      <c r="F60" s="3300">
        <v>815</v>
      </c>
      <c r="G60" s="3306">
        <v>18</v>
      </c>
      <c r="H60" s="3307">
        <v>2000</v>
      </c>
    </row>
    <row r="61" spans="1:8">
      <c r="A61" s="22">
        <v>41</v>
      </c>
      <c r="B61" s="593" t="s">
        <v>1202</v>
      </c>
      <c r="C61" s="3300">
        <v>331419</v>
      </c>
      <c r="D61" s="3300">
        <v>727</v>
      </c>
      <c r="E61" s="618"/>
      <c r="F61" s="3300">
        <v>805</v>
      </c>
      <c r="G61" s="3306">
        <v>21</v>
      </c>
      <c r="H61" s="3307">
        <v>1800</v>
      </c>
    </row>
    <row r="62" spans="1:8">
      <c r="A62" s="22">
        <v>42</v>
      </c>
      <c r="B62" s="593" t="s">
        <v>1203</v>
      </c>
      <c r="C62" s="3300">
        <v>373112</v>
      </c>
      <c r="D62" s="3300">
        <v>468</v>
      </c>
      <c r="E62" s="618"/>
      <c r="F62" s="3300">
        <v>892</v>
      </c>
      <c r="G62" s="3306">
        <v>15</v>
      </c>
      <c r="H62" s="3307">
        <v>1900</v>
      </c>
    </row>
    <row r="63" spans="1:8" ht="15.75" thickBot="1">
      <c r="A63" s="26">
        <v>43</v>
      </c>
      <c r="B63" s="619" t="s">
        <v>172</v>
      </c>
      <c r="C63" s="620">
        <f>SUM(C51:C62)</f>
        <v>4469917</v>
      </c>
      <c r="D63" s="620">
        <f>SUM(D51:D62)</f>
        <v>4861</v>
      </c>
      <c r="E63" s="621"/>
      <c r="F63" s="622"/>
      <c r="G63" s="623"/>
      <c r="H63" s="624"/>
    </row>
    <row r="64" spans="1:8">
      <c r="A64" s="1503" t="s">
        <v>4683</v>
      </c>
      <c r="B64" s="2503"/>
      <c r="C64" s="2503"/>
      <c r="D64" s="899"/>
      <c r="E64" s="900"/>
      <c r="F64" s="900"/>
    </row>
    <row r="65" spans="1:8">
      <c r="A65" s="900" t="s">
        <v>1204</v>
      </c>
      <c r="B65" s="900"/>
      <c r="C65" s="900"/>
      <c r="D65" s="900"/>
      <c r="E65" s="900"/>
      <c r="F65" s="900"/>
      <c r="G65" s="900"/>
      <c r="H65" s="900"/>
    </row>
  </sheetData>
  <printOptions horizontalCentered="1" verticalCentered="1"/>
  <pageMargins left="0.5" right="0.5" top="0.5" bottom="0.5" header="0" footer="0"/>
  <pageSetup scale="75"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33"/>
  <sheetViews>
    <sheetView defaultGridColor="0" view="pageBreakPreview" colorId="22" zoomScale="50" zoomScaleNormal="60" zoomScaleSheetLayoutView="50" workbookViewId="0"/>
  </sheetViews>
  <sheetFormatPr defaultColWidth="9.6640625" defaultRowHeight="15"/>
  <cols>
    <col min="1" max="1" width="4.6640625" customWidth="1"/>
    <col min="2" max="2" width="49.5546875" bestFit="1" customWidth="1"/>
    <col min="3" max="3" width="12.88671875" customWidth="1"/>
    <col min="4" max="8" width="10.6640625" customWidth="1"/>
    <col min="9" max="17" width="11.6640625" customWidth="1"/>
    <col min="18" max="18" width="4.6640625" customWidth="1"/>
  </cols>
  <sheetData>
    <row r="1" spans="1:18">
      <c r="A1" s="901" t="s">
        <v>1804</v>
      </c>
      <c r="B1" s="902"/>
      <c r="C1" s="1006" t="s">
        <v>1347</v>
      </c>
      <c r="D1" s="1009"/>
      <c r="E1" s="1010" t="s">
        <v>1806</v>
      </c>
      <c r="F1" s="1019"/>
      <c r="G1" s="1010" t="s">
        <v>1807</v>
      </c>
      <c r="H1" s="993"/>
      <c r="I1" s="901" t="s">
        <v>1804</v>
      </c>
      <c r="J1" s="902"/>
      <c r="K1" s="902"/>
      <c r="L1" s="1006" t="s">
        <v>1347</v>
      </c>
      <c r="M1" s="902"/>
      <c r="N1" s="1010" t="s">
        <v>1806</v>
      </c>
      <c r="O1" s="1019"/>
      <c r="P1" s="1010" t="s">
        <v>1807</v>
      </c>
      <c r="Q1" s="1019"/>
      <c r="R1" s="993"/>
    </row>
    <row r="2" spans="1:18">
      <c r="A2" s="72" t="str">
        <f>'Data Sheet'!$C$25</f>
        <v>Orange &amp; Rockland Utilities, Inc</v>
      </c>
      <c r="B2" s="899"/>
      <c r="C2" s="961" t="s">
        <v>1139</v>
      </c>
      <c r="D2" s="899"/>
      <c r="E2" s="959" t="s">
        <v>1809</v>
      </c>
      <c r="F2" s="900"/>
      <c r="G2" s="1011"/>
      <c r="H2" s="962"/>
      <c r="I2" s="72" t="str">
        <f>'Data Sheet'!$C$25</f>
        <v>Orange &amp; Rockland Utilities, Inc</v>
      </c>
      <c r="J2" s="899"/>
      <c r="K2" s="899"/>
      <c r="L2" s="961" t="s">
        <v>1139</v>
      </c>
      <c r="M2" s="899"/>
      <c r="N2" s="959" t="s">
        <v>1809</v>
      </c>
      <c r="O2" s="900"/>
      <c r="P2" s="1011"/>
      <c r="Q2" s="944"/>
      <c r="R2" s="962"/>
    </row>
    <row r="3" spans="1:18" ht="15" customHeight="1" thickBot="1">
      <c r="A3" s="978"/>
      <c r="B3" s="951"/>
      <c r="C3" s="978" t="s">
        <v>1140</v>
      </c>
      <c r="D3" s="951"/>
      <c r="E3" s="1275" t="str">
        <f>'Data Sheet'!$C$40</f>
        <v>April 30, 2017</v>
      </c>
      <c r="F3" s="1014"/>
      <c r="G3" s="1026" t="str">
        <f>'Data Sheet'!$C$38</f>
        <v>December 31, 2016</v>
      </c>
      <c r="H3" s="1025"/>
      <c r="I3" s="978"/>
      <c r="J3" s="951"/>
      <c r="K3" s="951"/>
      <c r="L3" s="978" t="s">
        <v>1140</v>
      </c>
      <c r="M3" s="951"/>
      <c r="N3" s="1275" t="str">
        <f>'Data Sheet'!$C$40</f>
        <v>April 30, 2017</v>
      </c>
      <c r="O3" s="1014"/>
      <c r="P3" s="1026" t="str">
        <f>'Data Sheet'!$C$38</f>
        <v>December 31, 2016</v>
      </c>
      <c r="Q3" s="900"/>
      <c r="R3" s="1025"/>
    </row>
    <row r="4" spans="1:18" ht="15" customHeight="1" thickBot="1">
      <c r="A4" s="570" t="s">
        <v>1205</v>
      </c>
      <c r="B4" s="571"/>
      <c r="C4" s="571"/>
      <c r="D4" s="1014"/>
      <c r="E4" s="1014"/>
      <c r="F4" s="1014"/>
      <c r="G4" s="1016"/>
      <c r="H4" s="1025"/>
      <c r="I4" s="570" t="s">
        <v>1206</v>
      </c>
      <c r="J4" s="571"/>
      <c r="K4" s="571"/>
      <c r="L4" s="1014"/>
      <c r="M4" s="1014"/>
      <c r="N4" s="1014"/>
      <c r="O4" s="1014"/>
      <c r="P4" s="1014"/>
      <c r="Q4" s="1016"/>
      <c r="R4" s="979"/>
    </row>
    <row r="5" spans="1:18" ht="15.75">
      <c r="A5" s="68"/>
      <c r="B5" s="71"/>
      <c r="C5" s="71"/>
      <c r="D5" s="900"/>
      <c r="E5" s="900"/>
      <c r="F5" s="900"/>
      <c r="G5" s="1019"/>
      <c r="H5" s="962"/>
      <c r="I5" s="68"/>
      <c r="J5" s="71"/>
      <c r="K5" s="71"/>
      <c r="L5" s="900"/>
      <c r="M5" s="900"/>
      <c r="N5" s="900"/>
      <c r="O5" s="900"/>
      <c r="P5" s="900"/>
      <c r="Q5" s="1019"/>
      <c r="R5" s="962"/>
    </row>
    <row r="6" spans="1:18">
      <c r="A6" s="961" t="s">
        <v>1207</v>
      </c>
      <c r="B6" s="899"/>
      <c r="C6" s="899"/>
      <c r="D6" s="899" t="s">
        <v>1208</v>
      </c>
      <c r="E6" s="899"/>
      <c r="F6" s="899"/>
      <c r="G6" s="899"/>
      <c r="H6" s="962"/>
      <c r="I6" s="22" t="s">
        <v>1209</v>
      </c>
      <c r="J6" s="19"/>
      <c r="K6" s="19"/>
      <c r="L6" s="19"/>
      <c r="M6" s="19"/>
      <c r="N6" s="19" t="s">
        <v>1210</v>
      </c>
      <c r="O6" s="19"/>
      <c r="P6" s="19"/>
      <c r="Q6" s="19"/>
      <c r="R6" s="23"/>
    </row>
    <row r="7" spans="1:18">
      <c r="A7" s="961" t="s">
        <v>1211</v>
      </c>
      <c r="B7" s="899"/>
      <c r="C7" s="899"/>
      <c r="D7" s="899" t="s">
        <v>1212</v>
      </c>
      <c r="E7" s="899"/>
      <c r="F7" s="899"/>
      <c r="G7" s="899"/>
      <c r="H7" s="962"/>
      <c r="I7" s="22" t="s">
        <v>1213</v>
      </c>
      <c r="J7" s="19"/>
      <c r="K7" s="19"/>
      <c r="L7" s="19"/>
      <c r="M7" s="19"/>
      <c r="N7" s="19" t="s">
        <v>1214</v>
      </c>
      <c r="O7" s="19"/>
      <c r="P7" s="19"/>
      <c r="Q7" s="19"/>
      <c r="R7" s="23"/>
    </row>
    <row r="8" spans="1:18">
      <c r="A8" s="961" t="s">
        <v>475</v>
      </c>
      <c r="B8" s="899"/>
      <c r="C8" s="899"/>
      <c r="D8" s="899" t="s">
        <v>476</v>
      </c>
      <c r="E8" s="899"/>
      <c r="F8" s="899"/>
      <c r="G8" s="899"/>
      <c r="H8" s="962"/>
      <c r="I8" s="22" t="s">
        <v>477</v>
      </c>
      <c r="J8" s="19"/>
      <c r="K8" s="19"/>
      <c r="L8" s="19"/>
      <c r="M8" s="19"/>
      <c r="N8" s="19" t="s">
        <v>1241</v>
      </c>
      <c r="O8" s="19"/>
      <c r="P8" s="19"/>
      <c r="Q8" s="19"/>
      <c r="R8" s="23"/>
    </row>
    <row r="9" spans="1:18">
      <c r="A9" s="961" t="s">
        <v>1242</v>
      </c>
      <c r="B9" s="899"/>
      <c r="C9" s="899"/>
      <c r="D9" s="899" t="s">
        <v>1243</v>
      </c>
      <c r="E9" s="899"/>
      <c r="F9" s="899"/>
      <c r="G9" s="899"/>
      <c r="H9" s="962"/>
      <c r="I9" s="2741" t="s">
        <v>1244</v>
      </c>
      <c r="J9" s="2742"/>
      <c r="K9" s="2742"/>
      <c r="L9" s="2742"/>
      <c r="M9" s="2742"/>
      <c r="N9" s="19" t="s">
        <v>1245</v>
      </c>
      <c r="O9" s="19"/>
      <c r="P9" s="19"/>
      <c r="Q9" s="19"/>
      <c r="R9" s="23"/>
    </row>
    <row r="10" spans="1:18">
      <c r="A10" s="961" t="s">
        <v>1246</v>
      </c>
      <c r="B10" s="899"/>
      <c r="C10" s="899"/>
      <c r="D10" s="899" t="s">
        <v>1247</v>
      </c>
      <c r="E10" s="899"/>
      <c r="F10" s="899"/>
      <c r="G10" s="899"/>
      <c r="H10" s="962"/>
      <c r="I10" s="2741" t="s">
        <v>4636</v>
      </c>
      <c r="J10" s="2742"/>
      <c r="K10" s="2742"/>
      <c r="L10" s="2742"/>
      <c r="M10" s="2742"/>
      <c r="N10" s="19" t="s">
        <v>1248</v>
      </c>
      <c r="O10" s="19"/>
      <c r="P10" s="19"/>
      <c r="Q10" s="19"/>
      <c r="R10" s="23"/>
    </row>
    <row r="11" spans="1:18">
      <c r="A11" s="961" t="s">
        <v>1249</v>
      </c>
      <c r="B11" s="899"/>
      <c r="C11" s="899"/>
      <c r="D11" s="899" t="s">
        <v>1250</v>
      </c>
      <c r="E11" s="899"/>
      <c r="F11" s="899"/>
      <c r="G11" s="899"/>
      <c r="H11" s="962"/>
      <c r="I11" s="2741" t="s">
        <v>4637</v>
      </c>
      <c r="J11" s="2742"/>
      <c r="K11" s="2742"/>
      <c r="L11" s="2742"/>
      <c r="M11" s="2742"/>
      <c r="N11" s="19" t="s">
        <v>1251</v>
      </c>
      <c r="O11" s="19"/>
      <c r="P11" s="19"/>
      <c r="Q11" s="19"/>
      <c r="R11" s="23"/>
    </row>
    <row r="12" spans="1:18">
      <c r="A12" s="961" t="s">
        <v>1252</v>
      </c>
      <c r="B12" s="899"/>
      <c r="C12" s="899"/>
      <c r="D12" s="899" t="s">
        <v>1253</v>
      </c>
      <c r="E12" s="899"/>
      <c r="F12" s="899"/>
      <c r="G12" s="899"/>
      <c r="H12" s="962"/>
      <c r="I12" s="2741" t="s">
        <v>1254</v>
      </c>
      <c r="J12" s="2742"/>
      <c r="K12" s="2742"/>
      <c r="L12" s="2742"/>
      <c r="M12" s="2742"/>
      <c r="N12" s="19" t="s">
        <v>1255</v>
      </c>
      <c r="O12" s="19"/>
      <c r="P12" s="19"/>
      <c r="Q12" s="19"/>
      <c r="R12" s="23"/>
    </row>
    <row r="13" spans="1:18">
      <c r="A13" s="961" t="s">
        <v>1256</v>
      </c>
      <c r="B13" s="899"/>
      <c r="C13" s="899"/>
      <c r="D13" s="899" t="s">
        <v>1257</v>
      </c>
      <c r="E13" s="899"/>
      <c r="F13" s="899"/>
      <c r="G13" s="899"/>
      <c r="H13" s="962"/>
      <c r="I13" s="22" t="s">
        <v>1258</v>
      </c>
      <c r="J13" s="19"/>
      <c r="K13" s="19"/>
      <c r="L13" s="19"/>
      <c r="M13" s="19"/>
      <c r="N13" s="19" t="s">
        <v>1259</v>
      </c>
      <c r="O13" s="19"/>
      <c r="P13" s="19"/>
      <c r="Q13" s="19"/>
      <c r="R13" s="23"/>
    </row>
    <row r="14" spans="1:18">
      <c r="A14" s="961" t="s">
        <v>1260</v>
      </c>
      <c r="B14" s="899"/>
      <c r="C14" s="899"/>
      <c r="D14" s="899" t="s">
        <v>1261</v>
      </c>
      <c r="E14" s="899"/>
      <c r="F14" s="899"/>
      <c r="G14" s="899"/>
      <c r="H14" s="962"/>
      <c r="I14" s="22" t="s">
        <v>1262</v>
      </c>
      <c r="J14" s="19"/>
      <c r="K14" s="19"/>
      <c r="L14" s="19"/>
      <c r="M14" s="19"/>
      <c r="N14" s="19" t="s">
        <v>1263</v>
      </c>
      <c r="O14" s="19"/>
      <c r="P14" s="19"/>
      <c r="Q14" s="19"/>
      <c r="R14" s="23"/>
    </row>
    <row r="15" spans="1:18" ht="15.75" thickBot="1">
      <c r="A15" s="961"/>
      <c r="B15" s="899"/>
      <c r="C15" s="899"/>
      <c r="D15" s="899"/>
      <c r="E15" s="899"/>
      <c r="F15" s="899"/>
      <c r="G15" s="899"/>
      <c r="H15" s="962"/>
      <c r="I15" s="961"/>
      <c r="J15" s="899"/>
      <c r="K15" s="899"/>
      <c r="L15" s="899"/>
      <c r="M15" s="899"/>
      <c r="N15" s="899"/>
      <c r="O15" s="899"/>
      <c r="P15" s="899"/>
      <c r="Q15" s="899"/>
      <c r="R15" s="962"/>
    </row>
    <row r="16" spans="1:18">
      <c r="A16" s="1020"/>
      <c r="B16" s="993"/>
      <c r="C16" s="1038" t="s">
        <v>1264</v>
      </c>
      <c r="D16" s="1034"/>
      <c r="E16" s="1018"/>
      <c r="F16" s="1038" t="s">
        <v>1264</v>
      </c>
      <c r="G16" s="1034"/>
      <c r="H16" s="1018"/>
      <c r="I16" s="1039" t="s">
        <v>1264</v>
      </c>
      <c r="J16" s="1034"/>
      <c r="K16" s="1018"/>
      <c r="L16" s="1038" t="s">
        <v>1264</v>
      </c>
      <c r="M16" s="1034"/>
      <c r="N16" s="1018"/>
      <c r="O16" s="1038" t="s">
        <v>1264</v>
      </c>
      <c r="P16" s="1034"/>
      <c r="Q16" s="1018"/>
      <c r="R16" s="1040"/>
    </row>
    <row r="17" spans="1:18">
      <c r="A17" s="1021" t="s">
        <v>1733</v>
      </c>
      <c r="B17" s="960" t="s">
        <v>1787</v>
      </c>
      <c r="C17" s="899"/>
      <c r="D17" s="899"/>
      <c r="E17" s="962"/>
      <c r="F17" s="899"/>
      <c r="G17" s="899"/>
      <c r="H17" s="962"/>
      <c r="I17" s="1011"/>
      <c r="J17" s="899"/>
      <c r="K17" s="962"/>
      <c r="L17" s="899"/>
      <c r="M17" s="899"/>
      <c r="N17" s="962"/>
      <c r="O17" s="899"/>
      <c r="P17" s="899"/>
      <c r="Q17" s="899"/>
      <c r="R17" s="1021" t="s">
        <v>1733</v>
      </c>
    </row>
    <row r="18" spans="1:18" ht="15.75" thickBot="1">
      <c r="A18" s="1023" t="s">
        <v>1736</v>
      </c>
      <c r="B18" s="1025" t="s">
        <v>3026</v>
      </c>
      <c r="C18" s="951"/>
      <c r="D18" s="1014" t="s">
        <v>3027</v>
      </c>
      <c r="E18" s="979"/>
      <c r="F18" s="951"/>
      <c r="G18" s="1014" t="s">
        <v>3028</v>
      </c>
      <c r="H18" s="979"/>
      <c r="I18" s="1041"/>
      <c r="J18" s="1014" t="s">
        <v>3029</v>
      </c>
      <c r="K18" s="979"/>
      <c r="L18" s="1014"/>
      <c r="M18" s="1014" t="s">
        <v>2353</v>
      </c>
      <c r="N18" s="979"/>
      <c r="O18" s="951"/>
      <c r="P18" s="990" t="s">
        <v>2354</v>
      </c>
      <c r="Q18" s="1014"/>
      <c r="R18" s="1023" t="s">
        <v>1736</v>
      </c>
    </row>
    <row r="19" spans="1:18">
      <c r="A19" s="1012">
        <v>1</v>
      </c>
      <c r="B19" s="962" t="s">
        <v>1265</v>
      </c>
      <c r="C19" s="899"/>
      <c r="D19" s="899"/>
      <c r="E19" s="960"/>
      <c r="F19" s="900"/>
      <c r="G19" s="900"/>
      <c r="H19" s="962"/>
      <c r="I19" s="961"/>
      <c r="J19" s="899"/>
      <c r="K19" s="962"/>
      <c r="L19" s="899"/>
      <c r="M19" s="900"/>
      <c r="N19" s="960"/>
      <c r="O19" s="900"/>
      <c r="P19" s="900"/>
      <c r="Q19" s="900"/>
      <c r="R19" s="1012">
        <v>1</v>
      </c>
    </row>
    <row r="20" spans="1:18">
      <c r="A20" s="1042"/>
      <c r="B20" s="974" t="s">
        <v>1266</v>
      </c>
      <c r="C20" s="914"/>
      <c r="D20" s="914"/>
      <c r="E20" s="1000"/>
      <c r="F20" s="1035"/>
      <c r="G20" s="1035"/>
      <c r="H20" s="974"/>
      <c r="I20" s="913"/>
      <c r="J20" s="914"/>
      <c r="K20" s="974"/>
      <c r="L20" s="914"/>
      <c r="M20" s="1035"/>
      <c r="N20" s="1000"/>
      <c r="O20" s="1035"/>
      <c r="P20" s="1035"/>
      <c r="Q20" s="1035"/>
      <c r="R20" s="1042"/>
    </row>
    <row r="21" spans="1:18">
      <c r="A21" s="1012">
        <v>2</v>
      </c>
      <c r="B21" s="962" t="s">
        <v>1267</v>
      </c>
      <c r="C21" s="899"/>
      <c r="D21" s="899"/>
      <c r="E21" s="912"/>
      <c r="F21" s="944"/>
      <c r="G21" s="944"/>
      <c r="H21" s="912"/>
      <c r="I21" s="961"/>
      <c r="J21" s="899"/>
      <c r="K21" s="962"/>
      <c r="L21" s="899"/>
      <c r="M21" s="944"/>
      <c r="N21" s="912"/>
      <c r="O21" s="944"/>
      <c r="P21" s="944"/>
      <c r="Q21" s="944"/>
      <c r="R21" s="1012">
        <v>2</v>
      </c>
    </row>
    <row r="22" spans="1:18">
      <c r="A22" s="1042"/>
      <c r="B22" s="974" t="s">
        <v>1268</v>
      </c>
      <c r="C22" s="914"/>
      <c r="D22" s="914"/>
      <c r="E22" s="1000"/>
      <c r="F22" s="1035"/>
      <c r="G22" s="1035"/>
      <c r="H22" s="1000"/>
      <c r="I22" s="913"/>
      <c r="J22" s="914"/>
      <c r="K22" s="974"/>
      <c r="L22" s="914"/>
      <c r="M22" s="1035"/>
      <c r="N22" s="1000"/>
      <c r="O22" s="1035"/>
      <c r="P22" s="1035"/>
      <c r="Q22" s="1035"/>
      <c r="R22" s="1042"/>
    </row>
    <row r="23" spans="1:18">
      <c r="A23" s="1042">
        <v>3</v>
      </c>
      <c r="B23" s="974" t="s">
        <v>1269</v>
      </c>
      <c r="C23" s="1043"/>
      <c r="D23" s="1043"/>
      <c r="E23" s="1044"/>
      <c r="F23" s="1045"/>
      <c r="G23" s="1045"/>
      <c r="H23" s="1046"/>
      <c r="I23" s="1047"/>
      <c r="J23" s="1043"/>
      <c r="K23" s="1046"/>
      <c r="L23" s="1043"/>
      <c r="M23" s="1045"/>
      <c r="N23" s="1044"/>
      <c r="O23" s="1045"/>
      <c r="P23" s="1045"/>
      <c r="Q23" s="1045"/>
      <c r="R23" s="1042">
        <v>3</v>
      </c>
    </row>
    <row r="24" spans="1:18">
      <c r="A24" s="1048">
        <v>4</v>
      </c>
      <c r="B24" s="974" t="s">
        <v>1270</v>
      </c>
      <c r="C24" s="1043"/>
      <c r="D24" s="1043"/>
      <c r="E24" s="1046"/>
      <c r="F24" s="1043"/>
      <c r="G24" s="1043"/>
      <c r="H24" s="1046"/>
      <c r="I24" s="1049"/>
      <c r="J24" s="1043"/>
      <c r="K24" s="1046"/>
      <c r="L24" s="1043"/>
      <c r="M24" s="1043"/>
      <c r="N24" s="1046"/>
      <c r="O24" s="1043"/>
      <c r="P24" s="1043"/>
      <c r="Q24" s="1043"/>
      <c r="R24" s="1042">
        <v>4</v>
      </c>
    </row>
    <row r="25" spans="1:18">
      <c r="A25" s="1027">
        <v>5</v>
      </c>
      <c r="B25" s="962" t="s">
        <v>1271</v>
      </c>
      <c r="C25" s="1050"/>
      <c r="D25" s="1050"/>
      <c r="E25" s="1051"/>
      <c r="F25" s="1050"/>
      <c r="G25" s="1050"/>
      <c r="H25" s="1051"/>
      <c r="I25" s="1052"/>
      <c r="J25" s="1050"/>
      <c r="K25" s="1051"/>
      <c r="L25" s="1050"/>
      <c r="M25" s="1050"/>
      <c r="N25" s="1051"/>
      <c r="O25" s="1050"/>
      <c r="P25" s="1050"/>
      <c r="Q25" s="1050"/>
      <c r="R25" s="1012">
        <v>5</v>
      </c>
    </row>
    <row r="26" spans="1:18">
      <c r="A26" s="1048"/>
      <c r="B26" s="974" t="s">
        <v>1272</v>
      </c>
      <c r="C26" s="1043"/>
      <c r="D26" s="1043"/>
      <c r="E26" s="1046"/>
      <c r="F26" s="1043"/>
      <c r="G26" s="1043"/>
      <c r="H26" s="1046"/>
      <c r="I26" s="1049"/>
      <c r="J26" s="1043"/>
      <c r="K26" s="1046"/>
      <c r="L26" s="1043"/>
      <c r="M26" s="1043"/>
      <c r="N26" s="1046"/>
      <c r="O26" s="1043"/>
      <c r="P26" s="1043"/>
      <c r="Q26" s="1043"/>
      <c r="R26" s="1042"/>
    </row>
    <row r="27" spans="1:18">
      <c r="A27" s="1048">
        <v>6</v>
      </c>
      <c r="B27" s="974" t="s">
        <v>1273</v>
      </c>
      <c r="C27" s="1043"/>
      <c r="D27" s="1043"/>
      <c r="E27" s="1046"/>
      <c r="F27" s="1043"/>
      <c r="G27" s="1043"/>
      <c r="H27" s="1046"/>
      <c r="I27" s="1049"/>
      <c r="J27" s="1043"/>
      <c r="K27" s="1046"/>
      <c r="L27" s="1043"/>
      <c r="M27" s="1043"/>
      <c r="N27" s="1046"/>
      <c r="O27" s="1043"/>
      <c r="P27" s="1043"/>
      <c r="Q27" s="1043"/>
      <c r="R27" s="1042">
        <v>6</v>
      </c>
    </row>
    <row r="28" spans="1:18">
      <c r="A28" s="1048">
        <v>7</v>
      </c>
      <c r="B28" s="974" t="s">
        <v>1274</v>
      </c>
      <c r="C28" s="914"/>
      <c r="D28" s="914"/>
      <c r="E28" s="974"/>
      <c r="F28" s="914"/>
      <c r="G28" s="914"/>
      <c r="H28" s="974"/>
      <c r="I28" s="1053"/>
      <c r="J28" s="914"/>
      <c r="K28" s="974"/>
      <c r="L28" s="914"/>
      <c r="M28" s="914"/>
      <c r="N28" s="974"/>
      <c r="O28" s="914"/>
      <c r="P28" s="914"/>
      <c r="Q28" s="914"/>
      <c r="R28" s="1042">
        <v>7</v>
      </c>
    </row>
    <row r="29" spans="1:18">
      <c r="A29" s="1048">
        <v>8</v>
      </c>
      <c r="B29" s="974" t="s">
        <v>1275</v>
      </c>
      <c r="C29" s="914"/>
      <c r="D29" s="914"/>
      <c r="E29" s="974"/>
      <c r="F29" s="914"/>
      <c r="G29" s="914"/>
      <c r="H29" s="974"/>
      <c r="I29" s="1053"/>
      <c r="J29" s="914"/>
      <c r="K29" s="974"/>
      <c r="L29" s="914"/>
      <c r="M29" s="914"/>
      <c r="N29" s="974"/>
      <c r="O29" s="914"/>
      <c r="P29" s="914"/>
      <c r="Q29" s="914"/>
      <c r="R29" s="1042">
        <v>8</v>
      </c>
    </row>
    <row r="30" spans="1:18">
      <c r="A30" s="1048">
        <v>9</v>
      </c>
      <c r="B30" s="974" t="s">
        <v>1276</v>
      </c>
      <c r="C30" s="914"/>
      <c r="D30" s="914"/>
      <c r="E30" s="974"/>
      <c r="F30" s="914"/>
      <c r="G30" s="914"/>
      <c r="H30" s="974"/>
      <c r="I30" s="1053"/>
      <c r="J30" s="914"/>
      <c r="K30" s="974"/>
      <c r="L30" s="914"/>
      <c r="M30" s="914"/>
      <c r="N30" s="974"/>
      <c r="O30" s="914"/>
      <c r="P30" s="914"/>
      <c r="Q30" s="914"/>
      <c r="R30" s="1042">
        <v>9</v>
      </c>
    </row>
    <row r="31" spans="1:18">
      <c r="A31" s="1048">
        <v>10</v>
      </c>
      <c r="B31" s="974" t="s">
        <v>1277</v>
      </c>
      <c r="C31" s="914"/>
      <c r="D31" s="914"/>
      <c r="E31" s="974"/>
      <c r="F31" s="914"/>
      <c r="G31" s="914"/>
      <c r="H31" s="974"/>
      <c r="I31" s="1053"/>
      <c r="J31" s="914"/>
      <c r="K31" s="974"/>
      <c r="L31" s="914"/>
      <c r="M31" s="914"/>
      <c r="N31" s="974"/>
      <c r="O31" s="914"/>
      <c r="P31" s="914"/>
      <c r="Q31" s="914"/>
      <c r="R31" s="1042">
        <v>10</v>
      </c>
    </row>
    <row r="32" spans="1:18">
      <c r="A32" s="1048">
        <v>11</v>
      </c>
      <c r="B32" s="974" t="s">
        <v>1278</v>
      </c>
      <c r="C32" s="1036"/>
      <c r="D32" s="1036"/>
      <c r="E32" s="1054"/>
      <c r="F32" s="1036"/>
      <c r="G32" s="1036"/>
      <c r="H32" s="1054"/>
      <c r="I32" s="1055"/>
      <c r="J32" s="1036"/>
      <c r="K32" s="1054"/>
      <c r="L32" s="1036"/>
      <c r="M32" s="1036"/>
      <c r="N32" s="1054"/>
      <c r="O32" s="1036"/>
      <c r="P32" s="1036"/>
      <c r="Q32" s="1036"/>
      <c r="R32" s="1042">
        <v>11</v>
      </c>
    </row>
    <row r="33" spans="1:19">
      <c r="A33" s="1048">
        <v>12</v>
      </c>
      <c r="B33" s="974" t="s">
        <v>1279</v>
      </c>
      <c r="C33" s="1036" t="s">
        <v>1793</v>
      </c>
      <c r="D33" s="1036" t="s">
        <v>1793</v>
      </c>
      <c r="E33" s="1054" t="s">
        <v>1793</v>
      </c>
      <c r="F33" s="1036"/>
      <c r="G33" s="1036"/>
      <c r="H33" s="1054"/>
      <c r="I33" s="1055"/>
      <c r="J33" s="1036"/>
      <c r="K33" s="1054"/>
      <c r="L33" s="1036"/>
      <c r="M33" s="1036"/>
      <c r="N33" s="1054"/>
      <c r="O33" s="1036"/>
      <c r="P33" s="1036"/>
      <c r="Q33" s="1036"/>
      <c r="R33" s="1042">
        <v>12</v>
      </c>
    </row>
    <row r="34" spans="1:19">
      <c r="A34" s="1048">
        <v>13</v>
      </c>
      <c r="B34" s="974" t="s">
        <v>1280</v>
      </c>
      <c r="C34" s="1056"/>
      <c r="D34" s="1056"/>
      <c r="E34" s="1057"/>
      <c r="F34" s="1056"/>
      <c r="G34" s="1056"/>
      <c r="H34" s="1057"/>
      <c r="I34" s="1058"/>
      <c r="J34" s="1056"/>
      <c r="K34" s="1057"/>
      <c r="L34" s="1056"/>
      <c r="M34" s="1056"/>
      <c r="N34" s="1057"/>
      <c r="O34" s="1056"/>
      <c r="P34" s="1056"/>
      <c r="Q34" s="1056"/>
      <c r="R34" s="1042">
        <v>13</v>
      </c>
    </row>
    <row r="35" spans="1:19">
      <c r="A35" s="1042">
        <v>14</v>
      </c>
      <c r="B35" s="974" t="s">
        <v>1281</v>
      </c>
      <c r="C35" s="1036"/>
      <c r="D35" s="1036"/>
      <c r="E35" s="1054"/>
      <c r="F35" s="1036"/>
      <c r="G35" s="1036"/>
      <c r="H35" s="1054"/>
      <c r="I35" s="1059"/>
      <c r="J35" s="1036"/>
      <c r="K35" s="1054"/>
      <c r="L35" s="1036"/>
      <c r="M35" s="1036"/>
      <c r="N35" s="1054"/>
      <c r="O35" s="1036"/>
      <c r="P35" s="1036"/>
      <c r="Q35" s="1036"/>
      <c r="R35" s="1042">
        <v>14</v>
      </c>
    </row>
    <row r="36" spans="1:19">
      <c r="A36" s="1042">
        <v>15</v>
      </c>
      <c r="B36" s="974" t="s">
        <v>1282</v>
      </c>
      <c r="C36" s="1036"/>
      <c r="D36" s="1036"/>
      <c r="E36" s="1054"/>
      <c r="F36" s="1036"/>
      <c r="G36" s="1036"/>
      <c r="H36" s="1054"/>
      <c r="I36" s="1059"/>
      <c r="J36" s="1036"/>
      <c r="K36" s="1054"/>
      <c r="L36" s="1036"/>
      <c r="M36" s="1036"/>
      <c r="N36" s="1054"/>
      <c r="O36" s="1036"/>
      <c r="P36" s="1036"/>
      <c r="Q36" s="1036"/>
      <c r="R36" s="1042">
        <v>15</v>
      </c>
    </row>
    <row r="37" spans="1:19">
      <c r="A37" s="2743">
        <v>16</v>
      </c>
      <c r="B37" s="2744" t="s">
        <v>4198</v>
      </c>
      <c r="C37" s="1359"/>
      <c r="D37" s="1359"/>
      <c r="E37" s="2745"/>
      <c r="F37" s="1359"/>
      <c r="G37" s="1359"/>
      <c r="H37" s="2745"/>
      <c r="I37" s="2746"/>
      <c r="J37" s="1359"/>
      <c r="K37" s="2745"/>
      <c r="L37" s="1359"/>
      <c r="M37" s="1359"/>
      <c r="N37" s="2745"/>
      <c r="O37" s="1359"/>
      <c r="P37" s="1359"/>
      <c r="Q37" s="1359"/>
      <c r="R37" s="2743">
        <v>16</v>
      </c>
      <c r="S37" s="9"/>
    </row>
    <row r="38" spans="1:19">
      <c r="A38" s="1042">
        <v>17</v>
      </c>
      <c r="B38" s="974" t="s">
        <v>1283</v>
      </c>
      <c r="C38" s="1056"/>
      <c r="D38" s="1056">
        <f>SUM(D34:D37)</f>
        <v>0</v>
      </c>
      <c r="E38" s="1057"/>
      <c r="F38" s="1056"/>
      <c r="G38" s="1056">
        <f>SUM(G34:G37)</f>
        <v>0</v>
      </c>
      <c r="H38" s="1057"/>
      <c r="I38" s="1060"/>
      <c r="J38" s="1056">
        <f>SUM(J34:J37)</f>
        <v>0</v>
      </c>
      <c r="K38" s="1057"/>
      <c r="L38" s="1056"/>
      <c r="M38" s="1056">
        <f>SUM(M34:M37)</f>
        <v>0</v>
      </c>
      <c r="N38" s="1057"/>
      <c r="O38" s="1056"/>
      <c r="P38" s="1056">
        <f>SUM(P34:P37)</f>
        <v>0</v>
      </c>
      <c r="Q38" s="1056"/>
      <c r="R38" s="1042">
        <v>17</v>
      </c>
    </row>
    <row r="39" spans="1:19">
      <c r="A39" s="1042">
        <v>18</v>
      </c>
      <c r="B39" s="2744" t="s">
        <v>4638</v>
      </c>
      <c r="C39" s="1061"/>
      <c r="D39" s="1061"/>
      <c r="E39" s="1062"/>
      <c r="F39" s="1061"/>
      <c r="G39" s="1061"/>
      <c r="H39" s="1062"/>
      <c r="I39" s="1063"/>
      <c r="J39" s="1061"/>
      <c r="K39" s="1062"/>
      <c r="L39" s="1061"/>
      <c r="M39" s="1061"/>
      <c r="N39" s="1062"/>
      <c r="O39" s="1061"/>
      <c r="P39" s="1061"/>
      <c r="Q39" s="1061"/>
      <c r="R39" s="1042">
        <v>17</v>
      </c>
    </row>
    <row r="40" spans="1:19">
      <c r="A40" s="1042">
        <v>19</v>
      </c>
      <c r="B40" s="974" t="s">
        <v>1284</v>
      </c>
      <c r="C40" s="1056"/>
      <c r="D40" s="1056"/>
      <c r="E40" s="1057"/>
      <c r="F40" s="1056"/>
      <c r="G40" s="1056"/>
      <c r="H40" s="1057"/>
      <c r="I40" s="1060"/>
      <c r="J40" s="1056"/>
      <c r="K40" s="1057"/>
      <c r="L40" s="1056"/>
      <c r="M40" s="1056"/>
      <c r="N40" s="1057"/>
      <c r="O40" s="1056"/>
      <c r="P40" s="1056"/>
      <c r="Q40" s="1056"/>
      <c r="R40" s="1042">
        <v>18</v>
      </c>
    </row>
    <row r="41" spans="1:19">
      <c r="A41" s="1042">
        <v>20</v>
      </c>
      <c r="B41" s="974" t="s">
        <v>2519</v>
      </c>
      <c r="C41" s="1036"/>
      <c r="D41" s="1036"/>
      <c r="E41" s="1054"/>
      <c r="F41" s="1036"/>
      <c r="G41" s="1036"/>
      <c r="H41" s="1054"/>
      <c r="I41" s="1059"/>
      <c r="J41" s="1036"/>
      <c r="K41" s="1054"/>
      <c r="L41" s="1036"/>
      <c r="M41" s="1036"/>
      <c r="N41" s="1054"/>
      <c r="O41" s="1036"/>
      <c r="P41" s="1036"/>
      <c r="Q41" s="1036"/>
      <c r="R41" s="1042">
        <v>19</v>
      </c>
    </row>
    <row r="42" spans="1:19">
      <c r="A42" s="1042">
        <v>21</v>
      </c>
      <c r="B42" s="974" t="s">
        <v>1285</v>
      </c>
      <c r="C42" s="1036"/>
      <c r="D42" s="1036"/>
      <c r="E42" s="1054"/>
      <c r="F42" s="1036"/>
      <c r="G42" s="1036"/>
      <c r="H42" s="1054"/>
      <c r="I42" s="1059"/>
      <c r="J42" s="1036"/>
      <c r="K42" s="1054"/>
      <c r="L42" s="1036"/>
      <c r="M42" s="1036"/>
      <c r="N42" s="1054"/>
      <c r="O42" s="1036"/>
      <c r="P42" s="1036"/>
      <c r="Q42" s="1036"/>
      <c r="R42" s="1042">
        <v>20</v>
      </c>
    </row>
    <row r="43" spans="1:19">
      <c r="A43" s="1042">
        <v>22</v>
      </c>
      <c r="B43" s="974" t="s">
        <v>1286</v>
      </c>
      <c r="C43" s="1036"/>
      <c r="D43" s="1036"/>
      <c r="E43" s="1054"/>
      <c r="F43" s="1036"/>
      <c r="G43" s="1036"/>
      <c r="H43" s="1054"/>
      <c r="I43" s="1059"/>
      <c r="J43" s="1036"/>
      <c r="K43" s="1054"/>
      <c r="L43" s="1036"/>
      <c r="M43" s="1036"/>
      <c r="N43" s="1054"/>
      <c r="O43" s="1036"/>
      <c r="P43" s="1036"/>
      <c r="Q43" s="1036"/>
      <c r="R43" s="1042">
        <v>21</v>
      </c>
    </row>
    <row r="44" spans="1:19">
      <c r="A44" s="1042">
        <v>23</v>
      </c>
      <c r="B44" s="974" t="s">
        <v>1287</v>
      </c>
      <c r="C44" s="1036"/>
      <c r="D44" s="1036"/>
      <c r="E44" s="1054"/>
      <c r="F44" s="1036"/>
      <c r="G44" s="1036"/>
      <c r="H44" s="1054"/>
      <c r="I44" s="1059"/>
      <c r="J44" s="1036"/>
      <c r="K44" s="1054"/>
      <c r="L44" s="1036"/>
      <c r="M44" s="1036"/>
      <c r="N44" s="1054"/>
      <c r="O44" s="1036"/>
      <c r="P44" s="1036"/>
      <c r="Q44" s="1036"/>
      <c r="R44" s="1042">
        <v>22</v>
      </c>
    </row>
    <row r="45" spans="1:19">
      <c r="A45" s="1042">
        <v>24</v>
      </c>
      <c r="B45" s="974" t="s">
        <v>2661</v>
      </c>
      <c r="C45" s="1036"/>
      <c r="D45" s="1036"/>
      <c r="E45" s="1054"/>
      <c r="F45" s="1036"/>
      <c r="G45" s="1036"/>
      <c r="H45" s="1054"/>
      <c r="I45" s="1059"/>
      <c r="J45" s="1036"/>
      <c r="K45" s="1054"/>
      <c r="L45" s="1036"/>
      <c r="M45" s="1036"/>
      <c r="N45" s="1054"/>
      <c r="O45" s="1036"/>
      <c r="P45" s="1036"/>
      <c r="Q45" s="1036"/>
      <c r="R45" s="1042">
        <v>23</v>
      </c>
    </row>
    <row r="46" spans="1:19">
      <c r="A46" s="1042">
        <v>25</v>
      </c>
      <c r="B46" s="974" t="s">
        <v>2662</v>
      </c>
      <c r="C46" s="1036"/>
      <c r="D46" s="1036"/>
      <c r="E46" s="1054"/>
      <c r="F46" s="1036"/>
      <c r="G46" s="1036"/>
      <c r="H46" s="1054"/>
      <c r="I46" s="1059"/>
      <c r="J46" s="1036"/>
      <c r="K46" s="1054"/>
      <c r="L46" s="1036"/>
      <c r="M46" s="1036"/>
      <c r="N46" s="1054"/>
      <c r="O46" s="1036"/>
      <c r="P46" s="1036"/>
      <c r="Q46" s="1036"/>
      <c r="R46" s="1042">
        <v>24</v>
      </c>
    </row>
    <row r="47" spans="1:19">
      <c r="A47" s="1042">
        <v>26</v>
      </c>
      <c r="B47" s="974" t="s">
        <v>2663</v>
      </c>
      <c r="C47" s="1036"/>
      <c r="D47" s="1036"/>
      <c r="E47" s="1054"/>
      <c r="F47" s="1036"/>
      <c r="G47" s="1036"/>
      <c r="H47" s="1054"/>
      <c r="I47" s="1059"/>
      <c r="J47" s="1036"/>
      <c r="K47" s="1054"/>
      <c r="L47" s="1036"/>
      <c r="M47" s="1036"/>
      <c r="N47" s="1054"/>
      <c r="O47" s="1036"/>
      <c r="P47" s="1036"/>
      <c r="Q47" s="1036"/>
      <c r="R47" s="1042">
        <v>25</v>
      </c>
    </row>
    <row r="48" spans="1:19">
      <c r="A48" s="1042">
        <v>27</v>
      </c>
      <c r="B48" s="974" t="s">
        <v>608</v>
      </c>
      <c r="C48" s="1036"/>
      <c r="D48" s="1036"/>
      <c r="E48" s="1054"/>
      <c r="F48" s="1036"/>
      <c r="G48" s="1036"/>
      <c r="H48" s="1054"/>
      <c r="I48" s="1059"/>
      <c r="J48" s="1036"/>
      <c r="K48" s="1054"/>
      <c r="L48" s="1036"/>
      <c r="M48" s="1036"/>
      <c r="N48" s="1054"/>
      <c r="O48" s="1036"/>
      <c r="P48" s="1036"/>
      <c r="Q48" s="1036"/>
      <c r="R48" s="1042">
        <v>26</v>
      </c>
    </row>
    <row r="49" spans="1:18">
      <c r="A49" s="1042">
        <v>28</v>
      </c>
      <c r="B49" s="974" t="s">
        <v>1307</v>
      </c>
      <c r="C49" s="1036"/>
      <c r="D49" s="1036"/>
      <c r="E49" s="1054"/>
      <c r="F49" s="1036"/>
      <c r="G49" s="1036"/>
      <c r="H49" s="1054"/>
      <c r="I49" s="1059"/>
      <c r="J49" s="1036"/>
      <c r="K49" s="1054"/>
      <c r="L49" s="1036"/>
      <c r="M49" s="1036"/>
      <c r="N49" s="1054"/>
      <c r="O49" s="1036"/>
      <c r="P49" s="1036"/>
      <c r="Q49" s="1036"/>
      <c r="R49" s="1042">
        <v>27</v>
      </c>
    </row>
    <row r="50" spans="1:18">
      <c r="A50" s="1042">
        <v>29</v>
      </c>
      <c r="B50" s="974" t="s">
        <v>3632</v>
      </c>
      <c r="C50" s="1036"/>
      <c r="D50" s="1036"/>
      <c r="E50" s="1054"/>
      <c r="F50" s="1036"/>
      <c r="G50" s="1036"/>
      <c r="H50" s="1054"/>
      <c r="I50" s="1059"/>
      <c r="J50" s="1036"/>
      <c r="K50" s="1054"/>
      <c r="L50" s="1036"/>
      <c r="M50" s="1036"/>
      <c r="N50" s="1054"/>
      <c r="O50" s="1036"/>
      <c r="P50" s="1036"/>
      <c r="Q50" s="1036"/>
      <c r="R50" s="1042">
        <v>28</v>
      </c>
    </row>
    <row r="51" spans="1:18">
      <c r="A51" s="1042">
        <v>30</v>
      </c>
      <c r="B51" s="974" t="s">
        <v>3637</v>
      </c>
      <c r="C51" s="1036"/>
      <c r="D51" s="1036"/>
      <c r="E51" s="1054"/>
      <c r="F51" s="1036"/>
      <c r="G51" s="1036"/>
      <c r="H51" s="1054"/>
      <c r="I51" s="1059"/>
      <c r="J51" s="1036"/>
      <c r="K51" s="1054"/>
      <c r="L51" s="1036"/>
      <c r="M51" s="1036"/>
      <c r="N51" s="1054"/>
      <c r="O51" s="1036"/>
      <c r="P51" s="1036"/>
      <c r="Q51" s="1036"/>
      <c r="R51" s="1042">
        <v>29</v>
      </c>
    </row>
    <row r="52" spans="1:18">
      <c r="A52" s="1042">
        <v>31</v>
      </c>
      <c r="B52" s="974" t="s">
        <v>2664</v>
      </c>
      <c r="C52" s="1036"/>
      <c r="D52" s="1036"/>
      <c r="E52" s="1054"/>
      <c r="F52" s="1036"/>
      <c r="G52" s="1036"/>
      <c r="H52" s="1054"/>
      <c r="I52" s="1059"/>
      <c r="J52" s="1036"/>
      <c r="K52" s="1054"/>
      <c r="L52" s="1036"/>
      <c r="M52" s="1036"/>
      <c r="N52" s="1054"/>
      <c r="O52" s="1036"/>
      <c r="P52" s="1036"/>
      <c r="Q52" s="1036"/>
      <c r="R52" s="1042">
        <v>30</v>
      </c>
    </row>
    <row r="53" spans="1:18">
      <c r="A53" s="1042">
        <v>32</v>
      </c>
      <c r="B53" s="974" t="s">
        <v>1102</v>
      </c>
      <c r="C53" s="1036"/>
      <c r="D53" s="1036"/>
      <c r="E53" s="1054"/>
      <c r="F53" s="1036"/>
      <c r="G53" s="1036"/>
      <c r="H53" s="1054"/>
      <c r="I53" s="1059"/>
      <c r="J53" s="1036"/>
      <c r="K53" s="1054"/>
      <c r="L53" s="1036"/>
      <c r="M53" s="1036"/>
      <c r="N53" s="1054"/>
      <c r="O53" s="1036"/>
      <c r="P53" s="1036"/>
      <c r="Q53" s="1036"/>
      <c r="R53" s="1042">
        <v>31</v>
      </c>
    </row>
    <row r="54" spans="1:18">
      <c r="A54" s="1042">
        <v>33</v>
      </c>
      <c r="B54" s="974" t="s">
        <v>2665</v>
      </c>
      <c r="C54" s="1036"/>
      <c r="D54" s="1036"/>
      <c r="E54" s="1054"/>
      <c r="F54" s="1036"/>
      <c r="G54" s="1036"/>
      <c r="H54" s="1054"/>
      <c r="I54" s="1059"/>
      <c r="J54" s="1036"/>
      <c r="K54" s="1054"/>
      <c r="L54" s="1036"/>
      <c r="M54" s="1036"/>
      <c r="N54" s="1054"/>
      <c r="O54" s="1036"/>
      <c r="P54" s="1036"/>
      <c r="Q54" s="1036"/>
      <c r="R54" s="1042">
        <v>32</v>
      </c>
    </row>
    <row r="55" spans="1:18">
      <c r="A55" s="1042">
        <v>34</v>
      </c>
      <c r="B55" s="974" t="s">
        <v>2666</v>
      </c>
      <c r="C55" s="1056"/>
      <c r="D55" s="1056">
        <f>SUM(D39:D54)</f>
        <v>0</v>
      </c>
      <c r="E55" s="1057"/>
      <c r="F55" s="1056"/>
      <c r="G55" s="1056">
        <f>SUM(G39:G54)</f>
        <v>0</v>
      </c>
      <c r="H55" s="1057"/>
      <c r="I55" s="1060"/>
      <c r="J55" s="1056">
        <f>SUM(J39:J54)</f>
        <v>0</v>
      </c>
      <c r="K55" s="1057"/>
      <c r="L55" s="1056"/>
      <c r="M55" s="1056">
        <f>SUM(M39:M54)</f>
        <v>0</v>
      </c>
      <c r="N55" s="1057"/>
      <c r="O55" s="1056"/>
      <c r="P55" s="1056">
        <f>SUM(P39:P54)</f>
        <v>0</v>
      </c>
      <c r="Q55" s="1056"/>
      <c r="R55" s="1042">
        <v>33</v>
      </c>
    </row>
    <row r="56" spans="1:18" ht="15.75" thickBot="1">
      <c r="A56" s="1042">
        <v>35</v>
      </c>
      <c r="B56" s="974" t="s">
        <v>2667</v>
      </c>
      <c r="C56" s="1064"/>
      <c r="D56" s="1064"/>
      <c r="E56" s="1065"/>
      <c r="F56" s="1064"/>
      <c r="G56" s="1064"/>
      <c r="H56" s="1065"/>
      <c r="I56" s="1066"/>
      <c r="J56" s="1064"/>
      <c r="K56" s="1065"/>
      <c r="L56" s="1064"/>
      <c r="M56" s="1064"/>
      <c r="N56" s="1065"/>
      <c r="O56" s="1064"/>
      <c r="P56" s="1064"/>
      <c r="Q56" s="1064"/>
      <c r="R56" s="1042">
        <v>34</v>
      </c>
    </row>
    <row r="57" spans="1:18" ht="15.75" thickBot="1">
      <c r="A57" s="1042">
        <v>36</v>
      </c>
      <c r="B57" s="974" t="s">
        <v>2668</v>
      </c>
      <c r="C57" s="1017"/>
      <c r="D57" s="1017"/>
      <c r="E57" s="1017"/>
      <c r="F57" s="1017"/>
      <c r="G57" s="1017"/>
      <c r="H57" s="1017"/>
      <c r="I57" s="1067"/>
      <c r="J57" s="1068"/>
      <c r="K57" s="1017"/>
      <c r="L57" s="1068"/>
      <c r="M57" s="1068"/>
      <c r="N57" s="1017"/>
      <c r="O57" s="1068"/>
      <c r="P57" s="1068"/>
      <c r="Q57" s="1068"/>
      <c r="R57" s="1042">
        <v>35</v>
      </c>
    </row>
    <row r="58" spans="1:18">
      <c r="A58" s="1012">
        <v>37</v>
      </c>
      <c r="B58" s="962" t="s">
        <v>2669</v>
      </c>
      <c r="C58" s="962"/>
      <c r="D58" s="962"/>
      <c r="E58" s="962"/>
      <c r="F58" s="962"/>
      <c r="G58" s="962"/>
      <c r="H58" s="962"/>
      <c r="I58" s="1012"/>
      <c r="J58" s="962"/>
      <c r="K58" s="962"/>
      <c r="L58" s="962"/>
      <c r="M58" s="962"/>
      <c r="N58" s="962"/>
      <c r="O58" s="962"/>
      <c r="P58" s="962"/>
      <c r="Q58" s="899"/>
      <c r="R58" s="1012">
        <v>36</v>
      </c>
    </row>
    <row r="59" spans="1:18">
      <c r="A59" s="1042"/>
      <c r="B59" s="974" t="s">
        <v>2670</v>
      </c>
      <c r="C59" s="974"/>
      <c r="D59" s="974"/>
      <c r="E59" s="974"/>
      <c r="F59" s="974"/>
      <c r="G59" s="974"/>
      <c r="H59" s="974"/>
      <c r="I59" s="1042"/>
      <c r="J59" s="974"/>
      <c r="K59" s="974"/>
      <c r="L59" s="974"/>
      <c r="M59" s="974"/>
      <c r="N59" s="974"/>
      <c r="O59" s="974"/>
      <c r="P59" s="974"/>
      <c r="Q59" s="914"/>
      <c r="R59" s="1042"/>
    </row>
    <row r="60" spans="1:18">
      <c r="A60" s="1042">
        <v>38</v>
      </c>
      <c r="B60" s="974" t="s">
        <v>2671</v>
      </c>
      <c r="C60" s="1054"/>
      <c r="D60" s="1054"/>
      <c r="E60" s="1054"/>
      <c r="F60" s="1054"/>
      <c r="G60" s="1054"/>
      <c r="H60" s="1054"/>
      <c r="I60" s="1069"/>
      <c r="J60" s="1054"/>
      <c r="K60" s="1054"/>
      <c r="L60" s="1054"/>
      <c r="M60" s="1054"/>
      <c r="N60" s="1054"/>
      <c r="O60" s="1054"/>
      <c r="P60" s="1054"/>
      <c r="Q60" s="1036"/>
      <c r="R60" s="1042">
        <v>37</v>
      </c>
    </row>
    <row r="61" spans="1:18">
      <c r="A61" s="1012">
        <v>39</v>
      </c>
      <c r="B61" s="962" t="s">
        <v>409</v>
      </c>
      <c r="C61" s="1030"/>
      <c r="D61" s="1030"/>
      <c r="E61" s="1030"/>
      <c r="F61" s="1030"/>
      <c r="G61" s="1030"/>
      <c r="H61" s="1030"/>
      <c r="I61" s="1070"/>
      <c r="J61" s="1030"/>
      <c r="K61" s="1030"/>
      <c r="L61" s="1030"/>
      <c r="M61" s="1030"/>
      <c r="N61" s="1030"/>
      <c r="O61" s="1030"/>
      <c r="P61" s="1030"/>
      <c r="Q61" s="973"/>
      <c r="R61" s="1012">
        <v>38</v>
      </c>
    </row>
    <row r="62" spans="1:18">
      <c r="A62" s="1042"/>
      <c r="B62" s="974" t="s">
        <v>410</v>
      </c>
      <c r="C62" s="1054"/>
      <c r="D62" s="1054"/>
      <c r="E62" s="1054"/>
      <c r="F62" s="1054"/>
      <c r="G62" s="1054"/>
      <c r="H62" s="1054"/>
      <c r="I62" s="1069"/>
      <c r="J62" s="1054"/>
      <c r="K62" s="1054"/>
      <c r="L62" s="1054"/>
      <c r="M62" s="1054"/>
      <c r="N62" s="1054"/>
      <c r="O62" s="1054"/>
      <c r="P62" s="1054"/>
      <c r="Q62" s="1036"/>
      <c r="R62" s="1042"/>
    </row>
    <row r="63" spans="1:18">
      <c r="A63" s="1012">
        <v>40</v>
      </c>
      <c r="B63" s="962" t="s">
        <v>87</v>
      </c>
      <c r="C63" s="1071"/>
      <c r="D63" s="1071"/>
      <c r="E63" s="1071"/>
      <c r="F63" s="1071"/>
      <c r="G63" s="1071"/>
      <c r="H63" s="1071"/>
      <c r="I63" s="1072"/>
      <c r="J63" s="1071"/>
      <c r="K63" s="1071"/>
      <c r="L63" s="1071"/>
      <c r="M63" s="1071"/>
      <c r="N63" s="1071"/>
      <c r="O63" s="1071"/>
      <c r="P63" s="1071"/>
      <c r="Q63" s="1073"/>
      <c r="R63" s="1012">
        <v>39</v>
      </c>
    </row>
    <row r="64" spans="1:18">
      <c r="A64" s="1042"/>
      <c r="B64" s="974" t="s">
        <v>88</v>
      </c>
      <c r="C64" s="1074"/>
      <c r="D64" s="1074"/>
      <c r="E64" s="1074"/>
      <c r="F64" s="1074"/>
      <c r="G64" s="1074"/>
      <c r="H64" s="1074"/>
      <c r="I64" s="1075"/>
      <c r="J64" s="1074"/>
      <c r="K64" s="1074"/>
      <c r="L64" s="1074"/>
      <c r="M64" s="1074"/>
      <c r="N64" s="1074"/>
      <c r="O64" s="1074"/>
      <c r="P64" s="1074"/>
      <c r="Q64" s="1076"/>
      <c r="R64" s="1042"/>
    </row>
    <row r="65" spans="1:18">
      <c r="A65" s="1042">
        <v>41</v>
      </c>
      <c r="B65" s="974" t="s">
        <v>89</v>
      </c>
      <c r="C65" s="1074"/>
      <c r="D65" s="1074"/>
      <c r="E65" s="1074"/>
      <c r="F65" s="1074"/>
      <c r="G65" s="1074"/>
      <c r="H65" s="1074"/>
      <c r="I65" s="1075"/>
      <c r="J65" s="1074"/>
      <c r="K65" s="1074"/>
      <c r="L65" s="1074"/>
      <c r="M65" s="1074"/>
      <c r="N65" s="1074"/>
      <c r="O65" s="1074"/>
      <c r="P65" s="1074"/>
      <c r="Q65" s="1076"/>
      <c r="R65" s="1042">
        <v>40</v>
      </c>
    </row>
    <row r="66" spans="1:18">
      <c r="A66" s="1042">
        <v>42</v>
      </c>
      <c r="B66" s="974" t="s">
        <v>90</v>
      </c>
      <c r="C66" s="1074"/>
      <c r="D66" s="1074"/>
      <c r="E66" s="1074"/>
      <c r="F66" s="1074"/>
      <c r="G66" s="1074"/>
      <c r="H66" s="1074"/>
      <c r="I66" s="1075"/>
      <c r="J66" s="1074"/>
      <c r="K66" s="1074"/>
      <c r="L66" s="1074"/>
      <c r="M66" s="1074"/>
      <c r="N66" s="1074"/>
      <c r="O66" s="1074"/>
      <c r="P66" s="1074"/>
      <c r="Q66" s="1076"/>
      <c r="R66" s="1042">
        <v>41</v>
      </c>
    </row>
    <row r="67" spans="1:18">
      <c r="A67" s="1042">
        <v>43</v>
      </c>
      <c r="B67" s="974" t="s">
        <v>91</v>
      </c>
      <c r="C67" s="1074"/>
      <c r="D67" s="1074"/>
      <c r="E67" s="1074"/>
      <c r="F67" s="1074"/>
      <c r="G67" s="1074"/>
      <c r="H67" s="1074"/>
      <c r="I67" s="1075"/>
      <c r="J67" s="1074"/>
      <c r="K67" s="1074"/>
      <c r="L67" s="1074"/>
      <c r="M67" s="1074"/>
      <c r="N67" s="1074"/>
      <c r="O67" s="1074"/>
      <c r="P67" s="1074"/>
      <c r="Q67" s="1076"/>
      <c r="R67" s="1042">
        <v>42</v>
      </c>
    </row>
    <row r="68" spans="1:18" ht="15.75" thickBot="1">
      <c r="A68" s="1031">
        <v>44</v>
      </c>
      <c r="B68" s="979" t="s">
        <v>92</v>
      </c>
      <c r="C68" s="1077"/>
      <c r="D68" s="1077"/>
      <c r="E68" s="1077"/>
      <c r="F68" s="1077"/>
      <c r="G68" s="1077"/>
      <c r="H68" s="1077"/>
      <c r="I68" s="1078"/>
      <c r="J68" s="1077"/>
      <c r="K68" s="1077"/>
      <c r="L68" s="1077"/>
      <c r="M68" s="1077"/>
      <c r="N68" s="1077"/>
      <c r="O68" s="1077"/>
      <c r="P68" s="1077"/>
      <c r="Q68" s="1079"/>
      <c r="R68" s="1031">
        <v>43</v>
      </c>
    </row>
    <row r="69" spans="1:18">
      <c r="A69" s="1503" t="s">
        <v>4684</v>
      </c>
      <c r="B69" s="2503"/>
      <c r="C69" s="899"/>
      <c r="D69" s="899"/>
      <c r="E69" s="899"/>
      <c r="F69" s="899"/>
      <c r="G69" s="899"/>
      <c r="H69" s="899"/>
      <c r="I69" s="1503" t="s">
        <v>4684</v>
      </c>
      <c r="J69" s="2503"/>
      <c r="K69" s="2503"/>
      <c r="L69" s="899"/>
      <c r="M69" s="899"/>
      <c r="N69" s="899"/>
      <c r="O69" s="899"/>
      <c r="P69" s="899"/>
      <c r="Q69" s="900" t="s">
        <v>93</v>
      </c>
      <c r="R69" s="900"/>
    </row>
    <row r="70" spans="1:18">
      <c r="A70" s="900" t="s">
        <v>94</v>
      </c>
      <c r="B70" s="900"/>
      <c r="C70" s="900"/>
      <c r="D70" s="900"/>
      <c r="E70" s="900"/>
      <c r="F70" s="900"/>
      <c r="G70" s="900"/>
      <c r="H70" s="900"/>
      <c r="I70" s="900" t="s">
        <v>95</v>
      </c>
      <c r="J70" s="900"/>
      <c r="K70" s="900"/>
      <c r="L70" s="900"/>
      <c r="M70" s="900"/>
      <c r="N70" s="900"/>
      <c r="O70" s="900"/>
      <c r="P70" s="900"/>
      <c r="Q70" s="900"/>
      <c r="R70" s="900"/>
    </row>
    <row r="71" spans="1:18">
      <c r="A71" s="900"/>
      <c r="B71" s="900"/>
      <c r="C71" s="900"/>
      <c r="D71" s="900"/>
      <c r="E71" s="900"/>
      <c r="F71" s="900"/>
      <c r="G71" s="900"/>
      <c r="H71" s="900"/>
      <c r="I71" s="900"/>
      <c r="J71" s="900"/>
      <c r="K71" s="900"/>
      <c r="L71" s="900"/>
      <c r="M71" s="900"/>
      <c r="N71" s="900"/>
      <c r="O71" s="900"/>
      <c r="P71" s="900"/>
      <c r="Q71" s="900"/>
      <c r="R71" s="900"/>
    </row>
    <row r="73" spans="1:18" ht="15.75">
      <c r="A73" s="71" t="s">
        <v>420</v>
      </c>
      <c r="B73" s="900"/>
      <c r="C73" s="900"/>
      <c r="D73" s="900"/>
      <c r="E73" s="900"/>
      <c r="F73" s="900"/>
      <c r="G73" s="900"/>
      <c r="H73" s="900"/>
    </row>
    <row r="75" spans="1:18" ht="16.5" thickBot="1">
      <c r="A75" s="968" t="str">
        <f>'Data Sheet'!$C$25</f>
        <v>Orange &amp; Rockland Utilities, Inc</v>
      </c>
      <c r="B75" s="899"/>
      <c r="C75" s="899"/>
      <c r="D75" s="899"/>
      <c r="E75" s="957" t="str">
        <f>'Data Sheet'!$C$40</f>
        <v>April 30, 2017</v>
      </c>
      <c r="F75" s="899"/>
      <c r="G75" s="899" t="str">
        <f>'Data Sheet'!$C$38</f>
        <v>December 31, 2016</v>
      </c>
      <c r="H75" s="899"/>
      <c r="I75" s="968" t="str">
        <f>'Data Sheet'!$C$25</f>
        <v>Orange &amp; Rockland Utilities, Inc</v>
      </c>
      <c r="J75" s="899"/>
      <c r="K75" s="899"/>
      <c r="L75" s="899"/>
      <c r="M75" s="899"/>
      <c r="N75" s="957" t="str">
        <f>'Data Sheet'!$C$40</f>
        <v>April 30, 2017</v>
      </c>
      <c r="P75" t="str">
        <f>'Data Sheet'!$C$38</f>
        <v>December 31, 2016</v>
      </c>
    </row>
    <row r="76" spans="1:18">
      <c r="A76" s="901"/>
      <c r="B76" s="902"/>
      <c r="C76" s="902"/>
      <c r="D76" s="902"/>
      <c r="E76" s="902"/>
      <c r="F76" s="902"/>
      <c r="G76" s="902"/>
      <c r="H76" s="958"/>
      <c r="I76" s="901"/>
      <c r="J76" s="902"/>
      <c r="K76" s="902"/>
      <c r="L76" s="902"/>
      <c r="M76" s="902"/>
      <c r="N76" s="902"/>
      <c r="O76" s="902"/>
      <c r="P76" s="902"/>
      <c r="Q76" s="902"/>
      <c r="R76" s="958"/>
    </row>
    <row r="77" spans="1:18" ht="15.75">
      <c r="A77" s="3506" t="s">
        <v>1205</v>
      </c>
      <c r="B77" s="3651"/>
      <c r="C77" s="3651"/>
      <c r="D77" s="3651"/>
      <c r="E77" s="3651"/>
      <c r="F77" s="3651"/>
      <c r="G77" s="3651"/>
      <c r="H77" s="3508"/>
      <c r="I77" s="959"/>
      <c r="J77" s="71" t="s">
        <v>1206</v>
      </c>
      <c r="K77" s="71"/>
      <c r="L77" s="71"/>
      <c r="M77" s="900"/>
      <c r="N77" s="900"/>
      <c r="O77" s="900"/>
      <c r="P77" s="900"/>
      <c r="Q77" s="900"/>
      <c r="R77" s="960"/>
    </row>
    <row r="78" spans="1:18" ht="15.75" thickBot="1">
      <c r="A78" s="961"/>
      <c r="B78" s="899"/>
      <c r="C78" s="899"/>
      <c r="D78" s="899"/>
      <c r="E78" s="899"/>
      <c r="F78" s="899"/>
      <c r="G78" s="899"/>
      <c r="H78" s="962"/>
      <c r="I78" s="961"/>
      <c r="J78" s="899"/>
      <c r="K78" s="899"/>
      <c r="L78" s="899"/>
      <c r="M78" s="899"/>
      <c r="N78" s="899"/>
      <c r="O78" s="899"/>
      <c r="P78" s="899"/>
      <c r="Q78" s="899"/>
      <c r="R78" s="962"/>
    </row>
    <row r="79" spans="1:18">
      <c r="A79" s="1020"/>
      <c r="B79" s="993"/>
      <c r="C79" s="1038" t="s">
        <v>1264</v>
      </c>
      <c r="D79" s="1034"/>
      <c r="E79" s="1018"/>
      <c r="F79" s="1038" t="s">
        <v>1264</v>
      </c>
      <c r="G79" s="1034"/>
      <c r="H79" s="1018"/>
      <c r="I79" s="1039" t="s">
        <v>1264</v>
      </c>
      <c r="J79" s="1034"/>
      <c r="K79" s="1018"/>
      <c r="L79" s="1038" t="s">
        <v>1264</v>
      </c>
      <c r="M79" s="1034"/>
      <c r="N79" s="1018"/>
      <c r="O79" s="1038" t="s">
        <v>1264</v>
      </c>
      <c r="P79" s="1034"/>
      <c r="Q79" s="1018"/>
      <c r="R79" s="1040"/>
    </row>
    <row r="80" spans="1:18">
      <c r="A80" s="1021" t="s">
        <v>1733</v>
      </c>
      <c r="B80" s="960" t="s">
        <v>1787</v>
      </c>
      <c r="C80" s="899"/>
      <c r="D80" s="899"/>
      <c r="E80" s="962"/>
      <c r="F80" s="899"/>
      <c r="G80" s="899"/>
      <c r="H80" s="962"/>
      <c r="I80" s="1011"/>
      <c r="J80" s="899"/>
      <c r="K80" s="962"/>
      <c r="L80" s="899"/>
      <c r="M80" s="899"/>
      <c r="N80" s="962"/>
      <c r="O80" s="899"/>
      <c r="P80" s="899"/>
      <c r="Q80" s="899"/>
      <c r="R80" s="1021" t="s">
        <v>1733</v>
      </c>
    </row>
    <row r="81" spans="1:18" ht="15.75" thickBot="1">
      <c r="A81" s="1023" t="s">
        <v>1736</v>
      </c>
      <c r="B81" s="1025" t="s">
        <v>3026</v>
      </c>
      <c r="C81" s="951"/>
      <c r="D81" s="1014" t="s">
        <v>3027</v>
      </c>
      <c r="E81" s="979"/>
      <c r="F81" s="951"/>
      <c r="G81" s="1014" t="s">
        <v>3028</v>
      </c>
      <c r="H81" s="979"/>
      <c r="I81" s="1041"/>
      <c r="J81" s="1014" t="s">
        <v>3029</v>
      </c>
      <c r="K81" s="979"/>
      <c r="L81" s="1014"/>
      <c r="M81" s="1014" t="s">
        <v>2353</v>
      </c>
      <c r="N81" s="979"/>
      <c r="O81" s="951"/>
      <c r="P81" s="990" t="s">
        <v>2354</v>
      </c>
      <c r="Q81" s="1014"/>
      <c r="R81" s="1023" t="s">
        <v>1736</v>
      </c>
    </row>
    <row r="82" spans="1:18">
      <c r="A82" s="1012">
        <v>1</v>
      </c>
      <c r="B82" s="962" t="s">
        <v>1265</v>
      </c>
      <c r="C82" s="899"/>
      <c r="D82" s="899"/>
      <c r="E82" s="960"/>
      <c r="F82" s="900"/>
      <c r="G82" s="900"/>
      <c r="H82" s="962"/>
      <c r="I82" s="961"/>
      <c r="J82" s="899"/>
      <c r="K82" s="962"/>
      <c r="L82" s="899"/>
      <c r="M82" s="900"/>
      <c r="N82" s="960"/>
      <c r="O82" s="900"/>
      <c r="P82" s="900"/>
      <c r="Q82" s="900"/>
      <c r="R82" s="1012">
        <v>1</v>
      </c>
    </row>
    <row r="83" spans="1:18">
      <c r="A83" s="1042"/>
      <c r="B83" s="974" t="s">
        <v>1266</v>
      </c>
      <c r="C83" s="914"/>
      <c r="D83" s="914"/>
      <c r="E83" s="1000"/>
      <c r="F83" s="1035"/>
      <c r="G83" s="1035"/>
      <c r="H83" s="974"/>
      <c r="I83" s="913"/>
      <c r="J83" s="914"/>
      <c r="K83" s="974"/>
      <c r="L83" s="914"/>
      <c r="M83" s="1035"/>
      <c r="N83" s="1000"/>
      <c r="O83" s="1035"/>
      <c r="P83" s="1035"/>
      <c r="Q83" s="1035"/>
      <c r="R83" s="1042"/>
    </row>
    <row r="84" spans="1:18">
      <c r="A84" s="1012">
        <v>2</v>
      </c>
      <c r="B84" s="962" t="s">
        <v>1267</v>
      </c>
      <c r="C84" s="899"/>
      <c r="D84" s="899"/>
      <c r="E84" s="912"/>
      <c r="F84" s="944"/>
      <c r="G84" s="944"/>
      <c r="H84" s="912"/>
      <c r="I84" s="961"/>
      <c r="J84" s="899"/>
      <c r="K84" s="962"/>
      <c r="L84" s="899"/>
      <c r="M84" s="944"/>
      <c r="N84" s="912"/>
      <c r="O84" s="944"/>
      <c r="P84" s="944"/>
      <c r="Q84" s="944"/>
      <c r="R84" s="1012">
        <v>2</v>
      </c>
    </row>
    <row r="85" spans="1:18">
      <c r="A85" s="1042"/>
      <c r="B85" s="974" t="s">
        <v>1268</v>
      </c>
      <c r="C85" s="914"/>
      <c r="D85" s="914"/>
      <c r="E85" s="1000"/>
      <c r="F85" s="1035"/>
      <c r="G85" s="1035"/>
      <c r="H85" s="1000"/>
      <c r="I85" s="913"/>
      <c r="J85" s="914"/>
      <c r="K85" s="974"/>
      <c r="L85" s="914"/>
      <c r="M85" s="1035"/>
      <c r="N85" s="1000"/>
      <c r="O85" s="1035"/>
      <c r="P85" s="1035"/>
      <c r="Q85" s="1035"/>
      <c r="R85" s="1042"/>
    </row>
    <row r="86" spans="1:18">
      <c r="A86" s="1042">
        <v>3</v>
      </c>
      <c r="B86" s="974" t="s">
        <v>1269</v>
      </c>
      <c r="C86" s="1043"/>
      <c r="D86" s="1043"/>
      <c r="E86" s="1044"/>
      <c r="F86" s="1045"/>
      <c r="G86" s="1045"/>
      <c r="H86" s="1046"/>
      <c r="I86" s="1047"/>
      <c r="J86" s="1043"/>
      <c r="K86" s="1046"/>
      <c r="L86" s="1043"/>
      <c r="M86" s="1045"/>
      <c r="N86" s="1044"/>
      <c r="O86" s="1045"/>
      <c r="P86" s="1045"/>
      <c r="Q86" s="1045"/>
      <c r="R86" s="1042">
        <v>3</v>
      </c>
    </row>
    <row r="87" spans="1:18">
      <c r="A87" s="1048">
        <v>4</v>
      </c>
      <c r="B87" s="974" t="s">
        <v>1270</v>
      </c>
      <c r="C87" s="1043"/>
      <c r="D87" s="1043"/>
      <c r="E87" s="1046"/>
      <c r="F87" s="1043"/>
      <c r="G87" s="1043"/>
      <c r="H87" s="1046"/>
      <c r="I87" s="1049"/>
      <c r="J87" s="1043"/>
      <c r="K87" s="1046"/>
      <c r="L87" s="1043"/>
      <c r="M87" s="1043"/>
      <c r="N87" s="1046"/>
      <c r="O87" s="1043"/>
      <c r="P87" s="1043"/>
      <c r="Q87" s="1043"/>
      <c r="R87" s="1042">
        <v>4</v>
      </c>
    </row>
    <row r="88" spans="1:18">
      <c r="A88" s="1027">
        <v>5</v>
      </c>
      <c r="B88" s="962" t="s">
        <v>1271</v>
      </c>
      <c r="C88" s="1050"/>
      <c r="D88" s="1050"/>
      <c r="E88" s="1051"/>
      <c r="F88" s="1050"/>
      <c r="G88" s="1050"/>
      <c r="H88" s="1051"/>
      <c r="I88" s="1052"/>
      <c r="J88" s="1050"/>
      <c r="K88" s="1051"/>
      <c r="L88" s="1050"/>
      <c r="M88" s="1050"/>
      <c r="N88" s="1051"/>
      <c r="O88" s="1050"/>
      <c r="P88" s="1050"/>
      <c r="Q88" s="1050"/>
      <c r="R88" s="1012">
        <v>5</v>
      </c>
    </row>
    <row r="89" spans="1:18">
      <c r="A89" s="1048"/>
      <c r="B89" s="974" t="s">
        <v>1272</v>
      </c>
      <c r="C89" s="1043"/>
      <c r="D89" s="1043"/>
      <c r="E89" s="1046"/>
      <c r="F89" s="1043"/>
      <c r="G89" s="1043"/>
      <c r="H89" s="1046"/>
      <c r="I89" s="1049"/>
      <c r="J89" s="1043"/>
      <c r="K89" s="1046"/>
      <c r="L89" s="1043"/>
      <c r="M89" s="1043"/>
      <c r="N89" s="1046"/>
      <c r="O89" s="1043"/>
      <c r="P89" s="1043"/>
      <c r="Q89" s="1043"/>
      <c r="R89" s="1042"/>
    </row>
    <row r="90" spans="1:18">
      <c r="A90" s="1048">
        <v>6</v>
      </c>
      <c r="B90" s="974" t="s">
        <v>1273</v>
      </c>
      <c r="C90" s="1043"/>
      <c r="D90" s="1043"/>
      <c r="E90" s="1046"/>
      <c r="F90" s="1043"/>
      <c r="G90" s="1043"/>
      <c r="H90" s="1046"/>
      <c r="I90" s="1049"/>
      <c r="J90" s="1043"/>
      <c r="K90" s="1046"/>
      <c r="L90" s="1043"/>
      <c r="M90" s="1043"/>
      <c r="N90" s="1046"/>
      <c r="O90" s="1043"/>
      <c r="P90" s="1043"/>
      <c r="Q90" s="1043"/>
      <c r="R90" s="1042">
        <v>6</v>
      </c>
    </row>
    <row r="91" spans="1:18">
      <c r="A91" s="1048">
        <v>7</v>
      </c>
      <c r="B91" s="974" t="s">
        <v>1274</v>
      </c>
      <c r="C91" s="914"/>
      <c r="D91" s="914"/>
      <c r="E91" s="974"/>
      <c r="F91" s="914"/>
      <c r="G91" s="914"/>
      <c r="H91" s="974"/>
      <c r="I91" s="1053"/>
      <c r="J91" s="914"/>
      <c r="K91" s="974"/>
      <c r="L91" s="914"/>
      <c r="M91" s="914"/>
      <c r="N91" s="974"/>
      <c r="O91" s="914"/>
      <c r="P91" s="914"/>
      <c r="Q91" s="914"/>
      <c r="R91" s="1042">
        <v>7</v>
      </c>
    </row>
    <row r="92" spans="1:18">
      <c r="A92" s="1048">
        <v>8</v>
      </c>
      <c r="B92" s="974" t="s">
        <v>1275</v>
      </c>
      <c r="C92" s="914"/>
      <c r="D92" s="914"/>
      <c r="E92" s="974"/>
      <c r="F92" s="914"/>
      <c r="G92" s="914"/>
      <c r="H92" s="974"/>
      <c r="I92" s="1053"/>
      <c r="J92" s="914"/>
      <c r="K92" s="974"/>
      <c r="L92" s="914"/>
      <c r="M92" s="914"/>
      <c r="N92" s="974"/>
      <c r="O92" s="914"/>
      <c r="P92" s="914"/>
      <c r="Q92" s="914"/>
      <c r="R92" s="1042">
        <v>8</v>
      </c>
    </row>
    <row r="93" spans="1:18">
      <c r="A93" s="1048">
        <v>9</v>
      </c>
      <c r="B93" s="974" t="s">
        <v>1276</v>
      </c>
      <c r="C93" s="914"/>
      <c r="D93" s="914"/>
      <c r="E93" s="974"/>
      <c r="F93" s="914"/>
      <c r="G93" s="914"/>
      <c r="H93" s="974"/>
      <c r="I93" s="1053"/>
      <c r="J93" s="914"/>
      <c r="K93" s="974"/>
      <c r="L93" s="914"/>
      <c r="M93" s="914"/>
      <c r="N93" s="974"/>
      <c r="O93" s="914"/>
      <c r="P93" s="914"/>
      <c r="Q93" s="914"/>
      <c r="R93" s="1042">
        <v>9</v>
      </c>
    </row>
    <row r="94" spans="1:18">
      <c r="A94" s="1048">
        <v>10</v>
      </c>
      <c r="B94" s="974" t="s">
        <v>1277</v>
      </c>
      <c r="C94" s="914"/>
      <c r="D94" s="914"/>
      <c r="E94" s="974"/>
      <c r="F94" s="914"/>
      <c r="G94" s="914"/>
      <c r="H94" s="974"/>
      <c r="I94" s="1053"/>
      <c r="J94" s="914"/>
      <c r="K94" s="974"/>
      <c r="L94" s="914"/>
      <c r="M94" s="914"/>
      <c r="N94" s="974"/>
      <c r="O94" s="914"/>
      <c r="P94" s="914"/>
      <c r="Q94" s="914"/>
      <c r="R94" s="1042">
        <v>10</v>
      </c>
    </row>
    <row r="95" spans="1:18">
      <c r="A95" s="1048">
        <v>11</v>
      </c>
      <c r="B95" s="974" t="s">
        <v>1278</v>
      </c>
      <c r="C95" s="1036"/>
      <c r="D95" s="1036"/>
      <c r="E95" s="1054"/>
      <c r="F95" s="1036"/>
      <c r="G95" s="1036"/>
      <c r="H95" s="1054"/>
      <c r="I95" s="1055"/>
      <c r="J95" s="1036"/>
      <c r="K95" s="1054"/>
      <c r="L95" s="1036"/>
      <c r="M95" s="1036"/>
      <c r="N95" s="1054"/>
      <c r="O95" s="1036"/>
      <c r="P95" s="1036"/>
      <c r="Q95" s="1036"/>
      <c r="R95" s="1042">
        <v>11</v>
      </c>
    </row>
    <row r="96" spans="1:18">
      <c r="A96" s="1048">
        <v>12</v>
      </c>
      <c r="B96" s="974" t="s">
        <v>1279</v>
      </c>
      <c r="C96" s="1036"/>
      <c r="D96" s="1036"/>
      <c r="E96" s="1054"/>
      <c r="F96" s="1036"/>
      <c r="G96" s="1036"/>
      <c r="H96" s="1054"/>
      <c r="I96" s="1055"/>
      <c r="J96" s="1036"/>
      <c r="K96" s="1054"/>
      <c r="L96" s="1036"/>
      <c r="M96" s="1036"/>
      <c r="N96" s="1054"/>
      <c r="O96" s="1036"/>
      <c r="P96" s="1036"/>
      <c r="Q96" s="1036"/>
      <c r="R96" s="1042">
        <v>12</v>
      </c>
    </row>
    <row r="97" spans="1:18">
      <c r="A97" s="1048">
        <v>13</v>
      </c>
      <c r="B97" s="974" t="s">
        <v>1280</v>
      </c>
      <c r="C97" s="1056"/>
      <c r="D97" s="1056"/>
      <c r="E97" s="1057"/>
      <c r="F97" s="1056"/>
      <c r="G97" s="1056"/>
      <c r="H97" s="1057"/>
      <c r="I97" s="1058"/>
      <c r="J97" s="1056"/>
      <c r="K97" s="1057"/>
      <c r="L97" s="1056"/>
      <c r="M97" s="1056"/>
      <c r="N97" s="1057"/>
      <c r="O97" s="1056"/>
      <c r="P97" s="1056"/>
      <c r="Q97" s="1056"/>
      <c r="R97" s="1042">
        <v>13</v>
      </c>
    </row>
    <row r="98" spans="1:18">
      <c r="A98" s="1042">
        <v>14</v>
      </c>
      <c r="B98" s="974" t="s">
        <v>1281</v>
      </c>
      <c r="C98" s="1036"/>
      <c r="D98" s="1036"/>
      <c r="E98" s="1054"/>
      <c r="F98" s="1036"/>
      <c r="G98" s="1036"/>
      <c r="H98" s="1054"/>
      <c r="I98" s="1059"/>
      <c r="J98" s="1036"/>
      <c r="K98" s="1054"/>
      <c r="L98" s="1036"/>
      <c r="M98" s="1036"/>
      <c r="N98" s="1054"/>
      <c r="O98" s="1036"/>
      <c r="P98" s="1036"/>
      <c r="Q98" s="1036"/>
      <c r="R98" s="1042">
        <v>14</v>
      </c>
    </row>
    <row r="99" spans="1:18">
      <c r="A99" s="1042">
        <v>15</v>
      </c>
      <c r="B99" s="974" t="s">
        <v>1282</v>
      </c>
      <c r="C99" s="1036"/>
      <c r="D99" s="1036"/>
      <c r="E99" s="1054"/>
      <c r="F99" s="1036"/>
      <c r="G99" s="1036"/>
      <c r="H99" s="1054"/>
      <c r="I99" s="1059"/>
      <c r="J99" s="1036"/>
      <c r="K99" s="1054"/>
      <c r="L99" s="1036"/>
      <c r="M99" s="1036"/>
      <c r="N99" s="1054"/>
      <c r="O99" s="1036"/>
      <c r="P99" s="1036"/>
      <c r="Q99" s="1036"/>
      <c r="R99" s="1042">
        <v>15</v>
      </c>
    </row>
    <row r="100" spans="1:18" s="1421" customFormat="1">
      <c r="A100" s="2743">
        <v>16</v>
      </c>
      <c r="B100" s="2744" t="s">
        <v>4198</v>
      </c>
      <c r="C100" s="1359"/>
      <c r="D100" s="1359"/>
      <c r="E100" s="2745"/>
      <c r="F100" s="1359"/>
      <c r="G100" s="1359"/>
      <c r="H100" s="2745"/>
      <c r="I100" s="2746"/>
      <c r="J100" s="1359"/>
      <c r="K100" s="2745"/>
      <c r="L100" s="1359"/>
      <c r="M100" s="1359"/>
      <c r="N100" s="2745"/>
      <c r="O100" s="1359"/>
      <c r="P100" s="1359"/>
      <c r="Q100" s="1359"/>
      <c r="R100" s="2743">
        <v>16</v>
      </c>
    </row>
    <row r="101" spans="1:18">
      <c r="A101" s="1042">
        <v>17</v>
      </c>
      <c r="B101" s="974" t="s">
        <v>1283</v>
      </c>
      <c r="C101" s="1056"/>
      <c r="D101" s="1056">
        <f>SUM(D97:D100)</f>
        <v>0</v>
      </c>
      <c r="E101" s="1057"/>
      <c r="F101" s="1056"/>
      <c r="G101" s="1056">
        <f>SUM(G97:G100)</f>
        <v>0</v>
      </c>
      <c r="H101" s="1057"/>
      <c r="I101" s="1060"/>
      <c r="J101" s="1056">
        <f>SUM(J97:J100)</f>
        <v>0</v>
      </c>
      <c r="K101" s="1057"/>
      <c r="L101" s="1056"/>
      <c r="M101" s="1056">
        <f>SUM(M97:M100)</f>
        <v>0</v>
      </c>
      <c r="N101" s="1057"/>
      <c r="O101" s="1056"/>
      <c r="P101" s="1056">
        <f>SUM(P97:P100)</f>
        <v>0</v>
      </c>
      <c r="Q101" s="1056"/>
      <c r="R101" s="1042">
        <v>16</v>
      </c>
    </row>
    <row r="102" spans="1:18">
      <c r="A102" s="1042">
        <v>18</v>
      </c>
      <c r="B102" s="2744" t="s">
        <v>4638</v>
      </c>
      <c r="C102" s="1061"/>
      <c r="D102" s="1061"/>
      <c r="E102" s="1062"/>
      <c r="F102" s="1061"/>
      <c r="G102" s="1061"/>
      <c r="H102" s="1062"/>
      <c r="I102" s="1063"/>
      <c r="J102" s="1061"/>
      <c r="K102" s="1062"/>
      <c r="L102" s="1061"/>
      <c r="M102" s="1061"/>
      <c r="N102" s="1062"/>
      <c r="O102" s="1061"/>
      <c r="P102" s="1061"/>
      <c r="Q102" s="1061"/>
      <c r="R102" s="1042">
        <v>17</v>
      </c>
    </row>
    <row r="103" spans="1:18">
      <c r="A103" s="1042">
        <v>19</v>
      </c>
      <c r="B103" s="974" t="s">
        <v>1284</v>
      </c>
      <c r="C103" s="1056"/>
      <c r="D103" s="1056"/>
      <c r="E103" s="1057"/>
      <c r="F103" s="1056"/>
      <c r="G103" s="1056"/>
      <c r="H103" s="1057"/>
      <c r="I103" s="1060"/>
      <c r="J103" s="1056"/>
      <c r="K103" s="1057"/>
      <c r="L103" s="1056"/>
      <c r="M103" s="1056"/>
      <c r="N103" s="1057"/>
      <c r="O103" s="1056"/>
      <c r="P103" s="1056"/>
      <c r="Q103" s="1056"/>
      <c r="R103" s="1042">
        <v>18</v>
      </c>
    </row>
    <row r="104" spans="1:18">
      <c r="A104" s="1042">
        <v>20</v>
      </c>
      <c r="B104" s="974" t="s">
        <v>2519</v>
      </c>
      <c r="C104" s="1036"/>
      <c r="D104" s="1036"/>
      <c r="E104" s="1054"/>
      <c r="F104" s="1036"/>
      <c r="G104" s="1036"/>
      <c r="H104" s="1054"/>
      <c r="I104" s="1059"/>
      <c r="J104" s="1036"/>
      <c r="K104" s="1054"/>
      <c r="L104" s="1036"/>
      <c r="M104" s="1036"/>
      <c r="N104" s="1054"/>
      <c r="O104" s="1036"/>
      <c r="P104" s="1036"/>
      <c r="Q104" s="1036"/>
      <c r="R104" s="1042">
        <v>19</v>
      </c>
    </row>
    <row r="105" spans="1:18">
      <c r="A105" s="1042">
        <v>21</v>
      </c>
      <c r="B105" s="974" t="s">
        <v>1285</v>
      </c>
      <c r="C105" s="1036"/>
      <c r="D105" s="1036"/>
      <c r="E105" s="1054"/>
      <c r="F105" s="1036"/>
      <c r="G105" s="1036"/>
      <c r="H105" s="1054"/>
      <c r="I105" s="1059"/>
      <c r="J105" s="1036"/>
      <c r="K105" s="1054"/>
      <c r="L105" s="1036"/>
      <c r="M105" s="1036"/>
      <c r="N105" s="1054"/>
      <c r="O105" s="1036"/>
      <c r="P105" s="1036"/>
      <c r="Q105" s="1036"/>
      <c r="R105" s="1042">
        <v>20</v>
      </c>
    </row>
    <row r="106" spans="1:18">
      <c r="A106" s="1042">
        <v>22</v>
      </c>
      <c r="B106" s="974" t="s">
        <v>1286</v>
      </c>
      <c r="C106" s="1036"/>
      <c r="D106" s="1036"/>
      <c r="E106" s="1054"/>
      <c r="F106" s="1036"/>
      <c r="G106" s="1036"/>
      <c r="H106" s="1054"/>
      <c r="I106" s="1059"/>
      <c r="J106" s="1036"/>
      <c r="K106" s="1054"/>
      <c r="L106" s="1036"/>
      <c r="M106" s="1036"/>
      <c r="N106" s="1054"/>
      <c r="O106" s="1036"/>
      <c r="P106" s="1036"/>
      <c r="Q106" s="1036"/>
      <c r="R106" s="1042">
        <v>21</v>
      </c>
    </row>
    <row r="107" spans="1:18">
      <c r="A107" s="1042">
        <v>23</v>
      </c>
      <c r="B107" s="974" t="s">
        <v>1287</v>
      </c>
      <c r="C107" s="1036"/>
      <c r="D107" s="1036"/>
      <c r="E107" s="1054"/>
      <c r="F107" s="1036"/>
      <c r="G107" s="1036"/>
      <c r="H107" s="1054"/>
      <c r="I107" s="1059"/>
      <c r="J107" s="1036"/>
      <c r="K107" s="1054"/>
      <c r="L107" s="1036"/>
      <c r="M107" s="1036"/>
      <c r="N107" s="1054"/>
      <c r="O107" s="1036"/>
      <c r="P107" s="1036"/>
      <c r="Q107" s="1036"/>
      <c r="R107" s="1042">
        <v>22</v>
      </c>
    </row>
    <row r="108" spans="1:18">
      <c r="A108" s="1042">
        <v>24</v>
      </c>
      <c r="B108" s="974" t="s">
        <v>2661</v>
      </c>
      <c r="C108" s="1036"/>
      <c r="D108" s="1036"/>
      <c r="E108" s="1054"/>
      <c r="F108" s="1036"/>
      <c r="G108" s="1036"/>
      <c r="H108" s="1054"/>
      <c r="I108" s="1059"/>
      <c r="J108" s="1036"/>
      <c r="K108" s="1054"/>
      <c r="L108" s="1036"/>
      <c r="M108" s="1036"/>
      <c r="N108" s="1054"/>
      <c r="O108" s="1036"/>
      <c r="P108" s="1036"/>
      <c r="Q108" s="1036"/>
      <c r="R108" s="1042">
        <v>23</v>
      </c>
    </row>
    <row r="109" spans="1:18">
      <c r="A109" s="1042">
        <v>25</v>
      </c>
      <c r="B109" s="974" t="s">
        <v>2662</v>
      </c>
      <c r="C109" s="1036"/>
      <c r="D109" s="1036"/>
      <c r="E109" s="1054"/>
      <c r="F109" s="1036"/>
      <c r="G109" s="1036"/>
      <c r="H109" s="1054"/>
      <c r="I109" s="1059"/>
      <c r="J109" s="1036"/>
      <c r="K109" s="1054"/>
      <c r="L109" s="1036"/>
      <c r="M109" s="1036"/>
      <c r="N109" s="1054"/>
      <c r="O109" s="1036"/>
      <c r="P109" s="1036"/>
      <c r="Q109" s="1036"/>
      <c r="R109" s="1042">
        <v>24</v>
      </c>
    </row>
    <row r="110" spans="1:18">
      <c r="A110" s="1042">
        <v>26</v>
      </c>
      <c r="B110" s="974" t="s">
        <v>2663</v>
      </c>
      <c r="C110" s="1036"/>
      <c r="D110" s="1036"/>
      <c r="E110" s="1054"/>
      <c r="F110" s="1036"/>
      <c r="G110" s="1036"/>
      <c r="H110" s="1054"/>
      <c r="I110" s="1059"/>
      <c r="J110" s="1036"/>
      <c r="K110" s="1054"/>
      <c r="L110" s="1036"/>
      <c r="M110" s="1036"/>
      <c r="N110" s="1054"/>
      <c r="O110" s="1036"/>
      <c r="P110" s="1036"/>
      <c r="Q110" s="1036"/>
      <c r="R110" s="1042">
        <v>25</v>
      </c>
    </row>
    <row r="111" spans="1:18">
      <c r="A111" s="1042">
        <v>27</v>
      </c>
      <c r="B111" s="974" t="s">
        <v>608</v>
      </c>
      <c r="C111" s="1036"/>
      <c r="D111" s="1036"/>
      <c r="E111" s="1054"/>
      <c r="F111" s="1036"/>
      <c r="G111" s="1036"/>
      <c r="H111" s="1054"/>
      <c r="I111" s="1059"/>
      <c r="J111" s="1036"/>
      <c r="K111" s="1054"/>
      <c r="L111" s="1036"/>
      <c r="M111" s="1036"/>
      <c r="N111" s="1054"/>
      <c r="O111" s="1036"/>
      <c r="P111" s="1036"/>
      <c r="Q111" s="1036"/>
      <c r="R111" s="1042">
        <v>26</v>
      </c>
    </row>
    <row r="112" spans="1:18">
      <c r="A112" s="1042">
        <v>28</v>
      </c>
      <c r="B112" s="974" t="s">
        <v>1307</v>
      </c>
      <c r="C112" s="1036"/>
      <c r="D112" s="1036"/>
      <c r="E112" s="1054"/>
      <c r="F112" s="1036"/>
      <c r="G112" s="1036"/>
      <c r="H112" s="1054"/>
      <c r="I112" s="1059"/>
      <c r="J112" s="1036"/>
      <c r="K112" s="1054"/>
      <c r="L112" s="1036"/>
      <c r="M112" s="1036"/>
      <c r="N112" s="1054"/>
      <c r="O112" s="1036"/>
      <c r="P112" s="1036"/>
      <c r="Q112" s="1036"/>
      <c r="R112" s="1042">
        <v>27</v>
      </c>
    </row>
    <row r="113" spans="1:18">
      <c r="A113" s="1042">
        <v>29</v>
      </c>
      <c r="B113" s="974" t="s">
        <v>3632</v>
      </c>
      <c r="C113" s="1036"/>
      <c r="D113" s="1036"/>
      <c r="E113" s="1054"/>
      <c r="F113" s="1036"/>
      <c r="G113" s="1036"/>
      <c r="H113" s="1054"/>
      <c r="I113" s="1059"/>
      <c r="J113" s="1036"/>
      <c r="K113" s="1054"/>
      <c r="L113" s="1036"/>
      <c r="M113" s="1036"/>
      <c r="N113" s="1054"/>
      <c r="O113" s="1036"/>
      <c r="P113" s="1036"/>
      <c r="Q113" s="1036"/>
      <c r="R113" s="1042">
        <v>28</v>
      </c>
    </row>
    <row r="114" spans="1:18">
      <c r="A114" s="1042">
        <v>30</v>
      </c>
      <c r="B114" s="974" t="s">
        <v>3637</v>
      </c>
      <c r="C114" s="1036"/>
      <c r="D114" s="1036"/>
      <c r="E114" s="1054"/>
      <c r="F114" s="1036"/>
      <c r="G114" s="1036"/>
      <c r="H114" s="1054"/>
      <c r="I114" s="1059"/>
      <c r="J114" s="1036"/>
      <c r="K114" s="1054"/>
      <c r="L114" s="1036"/>
      <c r="M114" s="1036"/>
      <c r="N114" s="1054"/>
      <c r="O114" s="1036"/>
      <c r="P114" s="1036"/>
      <c r="Q114" s="1036"/>
      <c r="R114" s="1042">
        <v>29</v>
      </c>
    </row>
    <row r="115" spans="1:18">
      <c r="A115" s="1042">
        <v>31</v>
      </c>
      <c r="B115" s="974" t="s">
        <v>2664</v>
      </c>
      <c r="C115" s="1036"/>
      <c r="D115" s="1036"/>
      <c r="E115" s="1054"/>
      <c r="F115" s="1036"/>
      <c r="G115" s="1036"/>
      <c r="H115" s="1054"/>
      <c r="I115" s="1059"/>
      <c r="J115" s="1036"/>
      <c r="K115" s="1054"/>
      <c r="L115" s="1036"/>
      <c r="M115" s="1036"/>
      <c r="N115" s="1054"/>
      <c r="O115" s="1036"/>
      <c r="P115" s="1036"/>
      <c r="Q115" s="1036"/>
      <c r="R115" s="1042">
        <v>30</v>
      </c>
    </row>
    <row r="116" spans="1:18">
      <c r="A116" s="1042">
        <v>32</v>
      </c>
      <c r="B116" s="974" t="s">
        <v>1102</v>
      </c>
      <c r="C116" s="1036"/>
      <c r="D116" s="1036"/>
      <c r="E116" s="1054"/>
      <c r="F116" s="1036"/>
      <c r="G116" s="1036"/>
      <c r="H116" s="1054"/>
      <c r="I116" s="1059"/>
      <c r="J116" s="1036"/>
      <c r="K116" s="1054"/>
      <c r="L116" s="1036"/>
      <c r="M116" s="1036"/>
      <c r="N116" s="1054"/>
      <c r="O116" s="1036"/>
      <c r="P116" s="1036"/>
      <c r="Q116" s="1036"/>
      <c r="R116" s="1042">
        <v>31</v>
      </c>
    </row>
    <row r="117" spans="1:18">
      <c r="A117" s="1042">
        <v>33</v>
      </c>
      <c r="B117" s="974" t="s">
        <v>2665</v>
      </c>
      <c r="C117" s="1036"/>
      <c r="D117" s="1036"/>
      <c r="E117" s="1054"/>
      <c r="F117" s="1036"/>
      <c r="G117" s="1036"/>
      <c r="H117" s="1054"/>
      <c r="I117" s="1059"/>
      <c r="J117" s="1036"/>
      <c r="K117" s="1054"/>
      <c r="L117" s="1036"/>
      <c r="M117" s="1036"/>
      <c r="N117" s="1054"/>
      <c r="O117" s="1036"/>
      <c r="P117" s="1036"/>
      <c r="Q117" s="1036"/>
      <c r="R117" s="1042">
        <v>32</v>
      </c>
    </row>
    <row r="118" spans="1:18">
      <c r="A118" s="1042">
        <v>34</v>
      </c>
      <c r="B118" s="974" t="s">
        <v>2666</v>
      </c>
      <c r="C118" s="1056"/>
      <c r="D118" s="1056">
        <f>SUM(D102:D117)</f>
        <v>0</v>
      </c>
      <c r="E118" s="1057"/>
      <c r="F118" s="1056"/>
      <c r="G118" s="1056">
        <f>SUM(G102:G117)</f>
        <v>0</v>
      </c>
      <c r="H118" s="1057"/>
      <c r="I118" s="1060"/>
      <c r="J118" s="1056">
        <f>SUM(J102:J117)</f>
        <v>0</v>
      </c>
      <c r="K118" s="1057"/>
      <c r="L118" s="1056"/>
      <c r="M118" s="1056">
        <f>SUM(M102:M117)</f>
        <v>0</v>
      </c>
      <c r="N118" s="1057"/>
      <c r="O118" s="1056"/>
      <c r="P118" s="1056">
        <f>SUM(P102:P117)</f>
        <v>0</v>
      </c>
      <c r="Q118" s="1056"/>
      <c r="R118" s="1042">
        <v>33</v>
      </c>
    </row>
    <row r="119" spans="1:18" ht="15.75" thickBot="1">
      <c r="A119" s="1042">
        <v>35</v>
      </c>
      <c r="B119" s="974" t="s">
        <v>2667</v>
      </c>
      <c r="C119" s="1064"/>
      <c r="D119" s="1064"/>
      <c r="E119" s="1065"/>
      <c r="F119" s="1064"/>
      <c r="G119" s="1064"/>
      <c r="H119" s="1065"/>
      <c r="I119" s="1066"/>
      <c r="J119" s="1064"/>
      <c r="K119" s="1065"/>
      <c r="L119" s="1064"/>
      <c r="M119" s="1064"/>
      <c r="N119" s="1065"/>
      <c r="O119" s="1064"/>
      <c r="P119" s="1064"/>
      <c r="Q119" s="1064"/>
      <c r="R119" s="1042">
        <v>34</v>
      </c>
    </row>
    <row r="120" spans="1:18" ht="15.75" thickBot="1">
      <c r="A120" s="1042">
        <v>36</v>
      </c>
      <c r="B120" s="974" t="s">
        <v>2668</v>
      </c>
      <c r="C120" s="1017"/>
      <c r="D120" s="1017"/>
      <c r="E120" s="1017"/>
      <c r="F120" s="1017"/>
      <c r="G120" s="1017"/>
      <c r="H120" s="1017"/>
      <c r="I120" s="1067"/>
      <c r="J120" s="1068"/>
      <c r="K120" s="1017"/>
      <c r="L120" s="1068"/>
      <c r="M120" s="1068"/>
      <c r="N120" s="1017"/>
      <c r="O120" s="1068"/>
      <c r="P120" s="1068"/>
      <c r="Q120" s="1068"/>
      <c r="R120" s="1042">
        <v>35</v>
      </c>
    </row>
    <row r="121" spans="1:18">
      <c r="A121" s="1012">
        <v>37</v>
      </c>
      <c r="B121" s="962" t="s">
        <v>2669</v>
      </c>
      <c r="C121" s="962"/>
      <c r="D121" s="962"/>
      <c r="E121" s="962"/>
      <c r="F121" s="962"/>
      <c r="G121" s="962"/>
      <c r="H121" s="962"/>
      <c r="I121" s="1012"/>
      <c r="J121" s="962"/>
      <c r="K121" s="962"/>
      <c r="L121" s="962"/>
      <c r="M121" s="962"/>
      <c r="N121" s="962"/>
      <c r="O121" s="962"/>
      <c r="P121" s="962"/>
      <c r="Q121" s="899"/>
      <c r="R121" s="1012">
        <v>36</v>
      </c>
    </row>
    <row r="122" spans="1:18">
      <c r="A122" s="1042"/>
      <c r="B122" s="974" t="s">
        <v>2670</v>
      </c>
      <c r="C122" s="974"/>
      <c r="D122" s="974"/>
      <c r="E122" s="974"/>
      <c r="F122" s="974"/>
      <c r="G122" s="974"/>
      <c r="H122" s="974"/>
      <c r="I122" s="1042"/>
      <c r="J122" s="974"/>
      <c r="K122" s="974"/>
      <c r="L122" s="974"/>
      <c r="M122" s="974"/>
      <c r="N122" s="974"/>
      <c r="O122" s="974"/>
      <c r="P122" s="974"/>
      <c r="Q122" s="914"/>
      <c r="R122" s="1042"/>
    </row>
    <row r="123" spans="1:18">
      <c r="A123" s="1042">
        <v>38</v>
      </c>
      <c r="B123" s="974" t="s">
        <v>2671</v>
      </c>
      <c r="C123" s="1054"/>
      <c r="D123" s="1054"/>
      <c r="E123" s="1054"/>
      <c r="F123" s="1054"/>
      <c r="G123" s="1054"/>
      <c r="H123" s="1054"/>
      <c r="I123" s="1069"/>
      <c r="J123" s="1054"/>
      <c r="K123" s="1054"/>
      <c r="L123" s="1054"/>
      <c r="M123" s="1054"/>
      <c r="N123" s="1054"/>
      <c r="O123" s="1054"/>
      <c r="P123" s="1054"/>
      <c r="Q123" s="1036"/>
      <c r="R123" s="1042">
        <v>37</v>
      </c>
    </row>
    <row r="124" spans="1:18">
      <c r="A124" s="1012">
        <v>39</v>
      </c>
      <c r="B124" s="962" t="s">
        <v>409</v>
      </c>
      <c r="C124" s="1030"/>
      <c r="D124" s="1030"/>
      <c r="E124" s="1030"/>
      <c r="F124" s="1030"/>
      <c r="G124" s="1030"/>
      <c r="H124" s="1030"/>
      <c r="I124" s="1070"/>
      <c r="J124" s="1030"/>
      <c r="K124" s="1030"/>
      <c r="L124" s="1030"/>
      <c r="M124" s="1030"/>
      <c r="N124" s="1030"/>
      <c r="O124" s="1030"/>
      <c r="P124" s="1030"/>
      <c r="Q124" s="973"/>
      <c r="R124" s="1012">
        <v>38</v>
      </c>
    </row>
    <row r="125" spans="1:18">
      <c r="A125" s="1042"/>
      <c r="B125" s="974" t="s">
        <v>410</v>
      </c>
      <c r="C125" s="1054"/>
      <c r="D125" s="1054"/>
      <c r="E125" s="1054"/>
      <c r="F125" s="1054"/>
      <c r="G125" s="1054"/>
      <c r="H125" s="1054"/>
      <c r="I125" s="1069"/>
      <c r="J125" s="1054"/>
      <c r="K125" s="1054"/>
      <c r="L125" s="1054"/>
      <c r="M125" s="1054"/>
      <c r="N125" s="1054"/>
      <c r="O125" s="1054"/>
      <c r="P125" s="1054"/>
      <c r="Q125" s="1036"/>
      <c r="R125" s="1042"/>
    </row>
    <row r="126" spans="1:18">
      <c r="A126" s="1012">
        <v>40</v>
      </c>
      <c r="B126" s="962" t="s">
        <v>87</v>
      </c>
      <c r="C126" s="1071"/>
      <c r="D126" s="1071"/>
      <c r="E126" s="1071"/>
      <c r="F126" s="1071"/>
      <c r="G126" s="1071"/>
      <c r="H126" s="1071"/>
      <c r="I126" s="1072"/>
      <c r="J126" s="1071"/>
      <c r="K126" s="1071"/>
      <c r="L126" s="1071"/>
      <c r="M126" s="1071"/>
      <c r="N126" s="1071"/>
      <c r="O126" s="1071"/>
      <c r="P126" s="1071"/>
      <c r="Q126" s="1073"/>
      <c r="R126" s="1012">
        <v>39</v>
      </c>
    </row>
    <row r="127" spans="1:18">
      <c r="A127" s="1042"/>
      <c r="B127" s="974" t="s">
        <v>88</v>
      </c>
      <c r="C127" s="1074"/>
      <c r="D127" s="1074"/>
      <c r="E127" s="1074"/>
      <c r="F127" s="1074"/>
      <c r="G127" s="1074"/>
      <c r="H127" s="1074"/>
      <c r="I127" s="1075"/>
      <c r="J127" s="1074"/>
      <c r="K127" s="1074"/>
      <c r="L127" s="1074"/>
      <c r="M127" s="1074"/>
      <c r="N127" s="1074"/>
      <c r="O127" s="1074"/>
      <c r="P127" s="1074"/>
      <c r="Q127" s="1076"/>
      <c r="R127" s="1042"/>
    </row>
    <row r="128" spans="1:18">
      <c r="A128" s="1042">
        <v>41</v>
      </c>
      <c r="B128" s="974" t="s">
        <v>89</v>
      </c>
      <c r="C128" s="1074"/>
      <c r="D128" s="1074"/>
      <c r="E128" s="1074"/>
      <c r="F128" s="1074"/>
      <c r="G128" s="1074"/>
      <c r="H128" s="1074"/>
      <c r="I128" s="1075"/>
      <c r="J128" s="1074"/>
      <c r="K128" s="1074"/>
      <c r="L128" s="1074"/>
      <c r="M128" s="1074"/>
      <c r="N128" s="1074"/>
      <c r="O128" s="1074"/>
      <c r="P128" s="1074"/>
      <c r="Q128" s="1076"/>
      <c r="R128" s="1042">
        <v>40</v>
      </c>
    </row>
    <row r="129" spans="1:18">
      <c r="A129" s="1042">
        <v>42</v>
      </c>
      <c r="B129" s="974" t="s">
        <v>90</v>
      </c>
      <c r="C129" s="1074"/>
      <c r="D129" s="1074"/>
      <c r="E129" s="1074"/>
      <c r="F129" s="1074"/>
      <c r="G129" s="1074"/>
      <c r="H129" s="1074"/>
      <c r="I129" s="1075"/>
      <c r="J129" s="1074"/>
      <c r="K129" s="1074"/>
      <c r="L129" s="1074"/>
      <c r="M129" s="1074"/>
      <c r="N129" s="1074"/>
      <c r="O129" s="1074"/>
      <c r="P129" s="1074"/>
      <c r="Q129" s="1076"/>
      <c r="R129" s="1042">
        <v>41</v>
      </c>
    </row>
    <row r="130" spans="1:18">
      <c r="A130" s="1042">
        <v>43</v>
      </c>
      <c r="B130" s="974" t="s">
        <v>91</v>
      </c>
      <c r="C130" s="1074"/>
      <c r="D130" s="1074"/>
      <c r="E130" s="1074"/>
      <c r="F130" s="1074"/>
      <c r="G130" s="1074"/>
      <c r="H130" s="1074"/>
      <c r="I130" s="1075"/>
      <c r="J130" s="1074"/>
      <c r="K130" s="1074"/>
      <c r="L130" s="1074"/>
      <c r="M130" s="1074"/>
      <c r="N130" s="1074"/>
      <c r="O130" s="1074"/>
      <c r="P130" s="1074"/>
      <c r="Q130" s="1076"/>
      <c r="R130" s="1042">
        <v>42</v>
      </c>
    </row>
    <row r="131" spans="1:18" ht="15.75" thickBot="1">
      <c r="A131" s="1031">
        <v>44</v>
      </c>
      <c r="B131" s="979" t="s">
        <v>92</v>
      </c>
      <c r="C131" s="1077"/>
      <c r="D131" s="1077"/>
      <c r="E131" s="1077"/>
      <c r="F131" s="1077"/>
      <c r="G131" s="1077"/>
      <c r="H131" s="1077"/>
      <c r="I131" s="1078"/>
      <c r="J131" s="1077"/>
      <c r="K131" s="1077"/>
      <c r="L131" s="1077"/>
      <c r="M131" s="1077"/>
      <c r="N131" s="1077"/>
      <c r="O131" s="1077"/>
      <c r="P131" s="1077"/>
      <c r="Q131" s="1079"/>
      <c r="R131" s="1031">
        <v>43</v>
      </c>
    </row>
    <row r="132" spans="1:18">
      <c r="A132" s="1503" t="s">
        <v>4684</v>
      </c>
      <c r="B132" s="2503"/>
      <c r="C132" s="2503"/>
      <c r="D132" s="899"/>
      <c r="E132" s="899"/>
      <c r="F132" s="899"/>
      <c r="G132" s="899"/>
      <c r="H132" s="899"/>
      <c r="I132" s="1503" t="s">
        <v>4684</v>
      </c>
      <c r="J132" s="2503"/>
      <c r="K132" s="2503"/>
      <c r="L132" s="899"/>
      <c r="M132" s="899"/>
      <c r="N132" s="899"/>
      <c r="O132" s="899"/>
      <c r="P132" s="899"/>
      <c r="Q132" s="900" t="s">
        <v>93</v>
      </c>
      <c r="R132" s="900"/>
    </row>
    <row r="133" spans="1:18">
      <c r="A133" s="900" t="s">
        <v>96</v>
      </c>
      <c r="B133" s="900"/>
      <c r="C133" s="900"/>
      <c r="D133" s="900"/>
      <c r="E133" s="900"/>
      <c r="F133" s="900"/>
      <c r="G133" s="900"/>
      <c r="H133" s="900"/>
      <c r="I133" s="900" t="s">
        <v>97</v>
      </c>
      <c r="J133" s="900"/>
      <c r="K133" s="900"/>
      <c r="L133" s="900"/>
      <c r="M133" s="900"/>
      <c r="N133" s="900"/>
      <c r="O133" s="900"/>
      <c r="P133" s="900"/>
      <c r="Q133" s="900"/>
      <c r="R133" s="900"/>
    </row>
  </sheetData>
  <mergeCells count="1">
    <mergeCell ref="A77:H77"/>
  </mergeCells>
  <printOptions horizontalCentered="1" verticalCentered="1"/>
  <pageMargins left="0.25" right="0.25" top="0.25" bottom="0.25" header="0" footer="0"/>
  <pageSetup scale="68" fitToWidth="2" fitToHeight="2" pageOrder="overThenDown" orientation="portrait" r:id="rId1"/>
  <headerFooter alignWithMargins="0"/>
  <rowBreaks count="1" manualBreakCount="1">
    <brk id="73"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39"/>
  <sheetViews>
    <sheetView defaultGridColor="0" view="pageBreakPreview" topLeftCell="A13" colorId="22" zoomScale="50" zoomScaleNormal="60" zoomScaleSheetLayoutView="50" workbookViewId="0"/>
  </sheetViews>
  <sheetFormatPr defaultColWidth="9.6640625" defaultRowHeight="15"/>
  <cols>
    <col min="1" max="1" width="4.6640625" customWidth="1"/>
    <col min="2" max="2" width="48.33203125" customWidth="1"/>
    <col min="3" max="3" width="14.6640625" customWidth="1"/>
    <col min="4" max="4" width="16.21875" customWidth="1"/>
    <col min="5" max="5" width="14.6640625" customWidth="1"/>
    <col min="6" max="6" width="17" customWidth="1"/>
    <col min="7" max="7" width="2.6640625" customWidth="1"/>
    <col min="8" max="8" width="15.6640625" customWidth="1"/>
    <col min="9" max="9" width="18.44140625" customWidth="1"/>
    <col min="10" max="10" width="17.6640625" customWidth="1"/>
    <col min="11" max="12" width="15.6640625" customWidth="1"/>
    <col min="13" max="13" width="18.77734375" customWidth="1"/>
    <col min="14" max="14" width="4.6640625" customWidth="1"/>
  </cols>
  <sheetData>
    <row r="1" spans="1:14">
      <c r="A1" s="901" t="s">
        <v>1804</v>
      </c>
      <c r="B1" s="902"/>
      <c r="C1" s="1006" t="s">
        <v>1347</v>
      </c>
      <c r="D1" s="1009"/>
      <c r="E1" s="1008" t="s">
        <v>1806</v>
      </c>
      <c r="F1" s="1008" t="s">
        <v>1807</v>
      </c>
      <c r="G1" s="899"/>
      <c r="H1" s="901" t="s">
        <v>1804</v>
      </c>
      <c r="I1" s="958"/>
      <c r="J1" s="1006" t="s">
        <v>1347</v>
      </c>
      <c r="K1" s="1009"/>
      <c r="L1" s="1008" t="s">
        <v>1806</v>
      </c>
      <c r="M1" s="1010" t="s">
        <v>1807</v>
      </c>
      <c r="N1" s="993"/>
    </row>
    <row r="2" spans="1:14">
      <c r="A2" s="72" t="str">
        <f>'Data Sheet'!$C$25</f>
        <v>Orange &amp; Rockland Utilities, Inc</v>
      </c>
      <c r="B2" s="899"/>
      <c r="C2" s="961" t="s">
        <v>1139</v>
      </c>
      <c r="D2" s="899"/>
      <c r="E2" s="1011" t="s">
        <v>1809</v>
      </c>
      <c r="F2" s="1021"/>
      <c r="G2" s="899"/>
      <c r="H2" s="72" t="str">
        <f>'Data Sheet'!$C$25</f>
        <v>Orange &amp; Rockland Utilities, Inc</v>
      </c>
      <c r="I2" s="962"/>
      <c r="J2" s="961" t="s">
        <v>1139</v>
      </c>
      <c r="K2" s="899"/>
      <c r="L2" s="1011" t="s">
        <v>1809</v>
      </c>
      <c r="M2" s="959"/>
      <c r="N2" s="960"/>
    </row>
    <row r="3" spans="1:14" ht="15" customHeight="1" thickBot="1">
      <c r="A3" s="978"/>
      <c r="B3" s="951"/>
      <c r="C3" s="978" t="s">
        <v>1140</v>
      </c>
      <c r="D3" s="979"/>
      <c r="E3" s="1080" t="str">
        <f>'Data Sheet'!$C$40</f>
        <v>April 30, 2017</v>
      </c>
      <c r="F3" s="1031" t="str">
        <f>'Data Sheet'!$C$38</f>
        <v>December 31, 2016</v>
      </c>
      <c r="G3" s="899"/>
      <c r="H3" s="978"/>
      <c r="I3" s="979"/>
      <c r="J3" s="978" t="s">
        <v>1140</v>
      </c>
      <c r="K3" s="979"/>
      <c r="L3" s="1080" t="str">
        <f>'Data Sheet'!$C$40</f>
        <v>April 30, 2017</v>
      </c>
      <c r="M3" s="1026" t="str">
        <f>'Data Sheet'!$C$38</f>
        <v>December 31, 2016</v>
      </c>
      <c r="N3" s="1025"/>
    </row>
    <row r="4" spans="1:14" ht="15" customHeight="1" thickBot="1">
      <c r="A4" s="570" t="s">
        <v>98</v>
      </c>
      <c r="B4" s="571"/>
      <c r="C4" s="571"/>
      <c r="D4" s="1014"/>
      <c r="E4" s="1014"/>
      <c r="F4" s="1015"/>
      <c r="G4" s="899"/>
      <c r="H4" s="570" t="s">
        <v>832</v>
      </c>
      <c r="I4" s="571"/>
      <c r="J4" s="571"/>
      <c r="K4" s="571"/>
      <c r="L4" s="1014"/>
      <c r="M4" s="1016"/>
      <c r="N4" s="979"/>
    </row>
    <row r="5" spans="1:14" ht="15.75">
      <c r="A5" s="68"/>
      <c r="B5" s="71"/>
      <c r="C5" s="71"/>
      <c r="D5" s="900"/>
      <c r="E5" s="900"/>
      <c r="F5" s="993"/>
      <c r="G5" s="899"/>
      <c r="H5" s="68"/>
      <c r="I5" s="71"/>
      <c r="J5" s="71"/>
      <c r="K5" s="71"/>
      <c r="L5" s="900"/>
      <c r="M5" s="1019"/>
      <c r="N5" s="962"/>
    </row>
    <row r="6" spans="1:14">
      <c r="A6" s="961" t="s">
        <v>833</v>
      </c>
      <c r="B6" s="899"/>
      <c r="C6" s="899" t="s">
        <v>834</v>
      </c>
      <c r="D6" s="899"/>
      <c r="E6" s="899"/>
      <c r="F6" s="962"/>
      <c r="G6" s="899"/>
      <c r="H6" s="961" t="s">
        <v>835</v>
      </c>
      <c r="I6" s="899"/>
      <c r="J6" s="899"/>
      <c r="K6" s="899" t="s">
        <v>836</v>
      </c>
      <c r="L6" s="899"/>
      <c r="M6" s="899"/>
      <c r="N6" s="962"/>
    </row>
    <row r="7" spans="1:14">
      <c r="A7" s="961" t="s">
        <v>837</v>
      </c>
      <c r="B7" s="899"/>
      <c r="C7" s="899" t="s">
        <v>838</v>
      </c>
      <c r="D7" s="899"/>
      <c r="E7" s="899"/>
      <c r="F7" s="962"/>
      <c r="G7" s="899"/>
      <c r="H7" s="961" t="s">
        <v>839</v>
      </c>
      <c r="I7" s="899"/>
      <c r="J7" s="899"/>
      <c r="K7" s="899" t="s">
        <v>840</v>
      </c>
      <c r="L7" s="899"/>
      <c r="M7" s="899"/>
      <c r="N7" s="962"/>
    </row>
    <row r="8" spans="1:14">
      <c r="A8" s="961" t="s">
        <v>841</v>
      </c>
      <c r="B8" s="899"/>
      <c r="C8" s="899" t="s">
        <v>842</v>
      </c>
      <c r="D8" s="899"/>
      <c r="E8" s="899"/>
      <c r="F8" s="962"/>
      <c r="G8" s="899"/>
      <c r="H8" s="961" t="s">
        <v>843</v>
      </c>
      <c r="I8" s="899"/>
      <c r="J8" s="899"/>
      <c r="K8" s="899" t="s">
        <v>844</v>
      </c>
      <c r="L8" s="899"/>
      <c r="M8" s="899"/>
      <c r="N8" s="962"/>
    </row>
    <row r="9" spans="1:14">
      <c r="A9" s="961" t="s">
        <v>845</v>
      </c>
      <c r="B9" s="899"/>
      <c r="C9" s="899" t="s">
        <v>846</v>
      </c>
      <c r="D9" s="899"/>
      <c r="E9" s="899"/>
      <c r="F9" s="962"/>
      <c r="G9" s="899"/>
      <c r="H9" s="961" t="s">
        <v>847</v>
      </c>
      <c r="I9" s="899"/>
      <c r="J9" s="899"/>
      <c r="K9" s="899"/>
      <c r="L9" s="899"/>
      <c r="M9" s="899"/>
      <c r="N9" s="962"/>
    </row>
    <row r="10" spans="1:14">
      <c r="A10" s="961" t="s">
        <v>848</v>
      </c>
      <c r="B10" s="899"/>
      <c r="C10" s="899" t="s">
        <v>849</v>
      </c>
      <c r="D10" s="899"/>
      <c r="E10" s="899"/>
      <c r="F10" s="962"/>
      <c r="G10" s="899"/>
      <c r="H10" s="961" t="s">
        <v>850</v>
      </c>
      <c r="I10" s="899"/>
      <c r="J10" s="899"/>
      <c r="K10" s="899"/>
      <c r="L10" s="899"/>
      <c r="M10" s="899"/>
      <c r="N10" s="962"/>
    </row>
    <row r="11" spans="1:14">
      <c r="A11" s="961" t="s">
        <v>851</v>
      </c>
      <c r="B11" s="899"/>
      <c r="C11" s="899"/>
      <c r="D11" s="899"/>
      <c r="E11" s="899"/>
      <c r="F11" s="962"/>
      <c r="G11" s="899"/>
      <c r="H11" s="961"/>
      <c r="I11" s="899"/>
      <c r="J11" s="899"/>
      <c r="K11" s="899"/>
      <c r="L11" s="899"/>
      <c r="M11" s="899"/>
      <c r="N11" s="962"/>
    </row>
    <row r="12" spans="1:14" ht="15.75" thickBot="1">
      <c r="A12" s="978"/>
      <c r="B12" s="951"/>
      <c r="C12" s="951"/>
      <c r="D12" s="951"/>
      <c r="E12" s="951"/>
      <c r="F12" s="979"/>
      <c r="G12" s="899"/>
      <c r="H12" s="978"/>
      <c r="I12" s="951"/>
      <c r="J12" s="951"/>
      <c r="K12" s="951"/>
      <c r="L12" s="951"/>
      <c r="M12" s="951"/>
      <c r="N12" s="979"/>
    </row>
    <row r="13" spans="1:14">
      <c r="A13" s="1012"/>
      <c r="B13" s="962"/>
      <c r="C13" s="899"/>
      <c r="D13" s="962"/>
      <c r="E13" s="899"/>
      <c r="F13" s="1537"/>
      <c r="G13" s="899"/>
      <c r="H13" s="961"/>
      <c r="I13" s="962"/>
      <c r="J13" s="899"/>
      <c r="K13" s="962"/>
      <c r="L13" s="899"/>
      <c r="M13" s="962"/>
      <c r="N13" s="962"/>
    </row>
    <row r="14" spans="1:14">
      <c r="A14" s="1022"/>
      <c r="B14" s="962"/>
      <c r="C14" s="899" t="s">
        <v>852</v>
      </c>
      <c r="D14" s="912"/>
      <c r="E14" s="899" t="s">
        <v>852</v>
      </c>
      <c r="F14" s="960"/>
      <c r="G14" s="899"/>
      <c r="H14" s="72" t="s">
        <v>853</v>
      </c>
      <c r="I14" s="960"/>
      <c r="J14" s="961" t="s">
        <v>853</v>
      </c>
      <c r="K14" s="962"/>
      <c r="L14" s="961" t="s">
        <v>853</v>
      </c>
      <c r="M14" s="962"/>
      <c r="N14" s="962"/>
    </row>
    <row r="15" spans="1:14">
      <c r="A15" s="1021" t="s">
        <v>1733</v>
      </c>
      <c r="B15" s="960" t="s">
        <v>1787</v>
      </c>
      <c r="C15" s="899" t="s">
        <v>854</v>
      </c>
      <c r="D15" s="962"/>
      <c r="E15" s="899" t="s">
        <v>854</v>
      </c>
      <c r="F15" s="912"/>
      <c r="G15" s="899"/>
      <c r="H15" s="961" t="s">
        <v>855</v>
      </c>
      <c r="I15" s="912"/>
      <c r="J15" s="961" t="s">
        <v>855</v>
      </c>
      <c r="K15" s="962"/>
      <c r="L15" s="961" t="s">
        <v>855</v>
      </c>
      <c r="M15" s="962"/>
      <c r="N15" s="1021" t="s">
        <v>1733</v>
      </c>
    </row>
    <row r="16" spans="1:14">
      <c r="A16" s="1021" t="s">
        <v>1736</v>
      </c>
      <c r="B16" s="960"/>
      <c r="C16" s="899"/>
      <c r="D16" s="962"/>
      <c r="E16" s="899"/>
      <c r="F16" s="962"/>
      <c r="G16" s="899"/>
      <c r="H16" s="1011"/>
      <c r="I16" s="912"/>
      <c r="J16" s="899"/>
      <c r="K16" s="962"/>
      <c r="L16" s="899"/>
      <c r="M16" s="962"/>
      <c r="N16" s="1021" t="s">
        <v>1736</v>
      </c>
    </row>
    <row r="17" spans="1:14" ht="15.75" thickBot="1">
      <c r="A17" s="1023"/>
      <c r="B17" s="1025" t="s">
        <v>3026</v>
      </c>
      <c r="C17" s="1014" t="s">
        <v>3027</v>
      </c>
      <c r="D17" s="1025"/>
      <c r="E17" s="1014" t="s">
        <v>3028</v>
      </c>
      <c r="F17" s="1025"/>
      <c r="G17" s="899"/>
      <c r="H17" s="1026" t="s">
        <v>3029</v>
      </c>
      <c r="I17" s="1025"/>
      <c r="J17" s="1014" t="s">
        <v>2353</v>
      </c>
      <c r="K17" s="1025"/>
      <c r="L17" s="1014" t="s">
        <v>2354</v>
      </c>
      <c r="M17" s="1025"/>
      <c r="N17" s="1023"/>
    </row>
    <row r="18" spans="1:14">
      <c r="A18" s="1042">
        <v>1</v>
      </c>
      <c r="B18" s="974" t="s">
        <v>856</v>
      </c>
      <c r="C18" s="914"/>
      <c r="D18" s="974"/>
      <c r="E18" s="977"/>
      <c r="F18" s="972"/>
      <c r="G18" s="899"/>
      <c r="H18" s="913"/>
      <c r="I18" s="974"/>
      <c r="J18" s="914"/>
      <c r="K18" s="974"/>
      <c r="L18" s="977"/>
      <c r="M18" s="972"/>
      <c r="N18" s="1042">
        <v>1</v>
      </c>
    </row>
    <row r="19" spans="1:14">
      <c r="A19" s="1042">
        <v>2</v>
      </c>
      <c r="B19" s="974" t="s">
        <v>857</v>
      </c>
      <c r="C19" s="914"/>
      <c r="D19" s="974"/>
      <c r="E19" s="1035"/>
      <c r="F19" s="1000"/>
      <c r="G19" s="899"/>
      <c r="H19" s="913"/>
      <c r="I19" s="974"/>
      <c r="J19" s="914"/>
      <c r="K19" s="974"/>
      <c r="L19" s="1035"/>
      <c r="M19" s="1000"/>
      <c r="N19" s="1042">
        <v>2</v>
      </c>
    </row>
    <row r="20" spans="1:14">
      <c r="A20" s="1042">
        <v>3</v>
      </c>
      <c r="B20" s="974" t="s">
        <v>1269</v>
      </c>
      <c r="C20" s="914"/>
      <c r="D20" s="974"/>
      <c r="E20" s="1035"/>
      <c r="F20" s="1000"/>
      <c r="G20" s="899"/>
      <c r="H20" s="913"/>
      <c r="I20" s="974"/>
      <c r="J20" s="914"/>
      <c r="K20" s="974"/>
      <c r="L20" s="1035"/>
      <c r="M20" s="1000"/>
      <c r="N20" s="1042">
        <v>3</v>
      </c>
    </row>
    <row r="21" spans="1:14">
      <c r="A21" s="1048">
        <v>4</v>
      </c>
      <c r="B21" s="974" t="s">
        <v>1270</v>
      </c>
      <c r="C21" s="914"/>
      <c r="D21" s="974"/>
      <c r="E21" s="914"/>
      <c r="F21" s="974"/>
      <c r="G21" s="899"/>
      <c r="H21" s="1053"/>
      <c r="I21" s="1081"/>
      <c r="J21" s="914"/>
      <c r="K21" s="974"/>
      <c r="L21" s="914"/>
      <c r="M21" s="974"/>
      <c r="N21" s="1048">
        <v>4</v>
      </c>
    </row>
    <row r="22" spans="1:14">
      <c r="A22" s="1027">
        <v>5</v>
      </c>
      <c r="B22" s="962" t="s">
        <v>858</v>
      </c>
      <c r="C22" s="899"/>
      <c r="D22" s="962"/>
      <c r="E22" s="899"/>
      <c r="F22" s="962"/>
      <c r="G22" s="899"/>
      <c r="H22" s="1028"/>
      <c r="I22" s="1082"/>
      <c r="J22" s="899"/>
      <c r="K22" s="962"/>
      <c r="L22" s="899"/>
      <c r="M22" s="962"/>
      <c r="N22" s="1027">
        <v>5</v>
      </c>
    </row>
    <row r="23" spans="1:14">
      <c r="A23" s="1048"/>
      <c r="B23" s="974" t="s">
        <v>859</v>
      </c>
      <c r="C23" s="914"/>
      <c r="D23" s="974"/>
      <c r="E23" s="914"/>
      <c r="F23" s="974"/>
      <c r="G23" s="899"/>
      <c r="H23" s="1053"/>
      <c r="I23" s="1081"/>
      <c r="J23" s="914"/>
      <c r="K23" s="974"/>
      <c r="L23" s="914"/>
      <c r="M23" s="974"/>
      <c r="N23" s="1048"/>
    </row>
    <row r="24" spans="1:14">
      <c r="A24" s="1048">
        <v>6</v>
      </c>
      <c r="B24" s="974" t="s">
        <v>860</v>
      </c>
      <c r="C24" s="914"/>
      <c r="D24" s="974"/>
      <c r="E24" s="914"/>
      <c r="F24" s="974"/>
      <c r="G24" s="899"/>
      <c r="H24" s="1053"/>
      <c r="I24" s="1081"/>
      <c r="J24" s="914"/>
      <c r="K24" s="974"/>
      <c r="L24" s="914"/>
      <c r="M24" s="974"/>
      <c r="N24" s="1048">
        <v>6</v>
      </c>
    </row>
    <row r="25" spans="1:14">
      <c r="A25" s="1048">
        <v>7</v>
      </c>
      <c r="B25" s="974" t="s">
        <v>1274</v>
      </c>
      <c r="C25" s="914"/>
      <c r="D25" s="974"/>
      <c r="E25" s="914"/>
      <c r="F25" s="974"/>
      <c r="G25" s="899"/>
      <c r="H25" s="1053"/>
      <c r="I25" s="1081"/>
      <c r="J25" s="914"/>
      <c r="K25" s="974"/>
      <c r="L25" s="914"/>
      <c r="M25" s="974"/>
      <c r="N25" s="1048">
        <v>7</v>
      </c>
    </row>
    <row r="26" spans="1:14">
      <c r="A26" s="1048">
        <v>8</v>
      </c>
      <c r="B26" s="974" t="s">
        <v>861</v>
      </c>
      <c r="C26" s="914"/>
      <c r="D26" s="974"/>
      <c r="E26" s="914"/>
      <c r="F26" s="974"/>
      <c r="G26" s="899"/>
      <c r="H26" s="1053"/>
      <c r="I26" s="1081"/>
      <c r="J26" s="914"/>
      <c r="K26" s="974"/>
      <c r="L26" s="914"/>
      <c r="M26" s="974"/>
      <c r="N26" s="1048">
        <v>8</v>
      </c>
    </row>
    <row r="27" spans="1:14">
      <c r="A27" s="1048">
        <v>9</v>
      </c>
      <c r="B27" s="974" t="s">
        <v>862</v>
      </c>
      <c r="C27" s="914"/>
      <c r="D27" s="974"/>
      <c r="E27" s="914"/>
      <c r="F27" s="974"/>
      <c r="G27" s="899"/>
      <c r="H27" s="1053"/>
      <c r="I27" s="1081"/>
      <c r="J27" s="914"/>
      <c r="K27" s="974"/>
      <c r="L27" s="914"/>
      <c r="M27" s="974"/>
      <c r="N27" s="1048">
        <v>9</v>
      </c>
    </row>
    <row r="28" spans="1:14">
      <c r="A28" s="1048">
        <v>10</v>
      </c>
      <c r="B28" s="974" t="s">
        <v>863</v>
      </c>
      <c r="C28" s="914"/>
      <c r="D28" s="974"/>
      <c r="E28" s="914"/>
      <c r="F28" s="974"/>
      <c r="G28" s="899"/>
      <c r="H28" s="1053"/>
      <c r="I28" s="1081"/>
      <c r="J28" s="914"/>
      <c r="K28" s="974"/>
      <c r="L28" s="914"/>
      <c r="M28" s="974"/>
      <c r="N28" s="1048">
        <v>10</v>
      </c>
    </row>
    <row r="29" spans="1:14">
      <c r="A29" s="1048">
        <v>11</v>
      </c>
      <c r="B29" s="974" t="s">
        <v>1278</v>
      </c>
      <c r="C29" s="1036"/>
      <c r="D29" s="1054"/>
      <c r="E29" s="1036"/>
      <c r="F29" s="1054"/>
      <c r="G29" s="973"/>
      <c r="H29" s="1055"/>
      <c r="I29" s="1083"/>
      <c r="J29" s="1036"/>
      <c r="K29" s="1054"/>
      <c r="L29" s="1036"/>
      <c r="M29" s="1054"/>
      <c r="N29" s="1048">
        <v>11</v>
      </c>
    </row>
    <row r="30" spans="1:14">
      <c r="A30" s="1048">
        <v>12</v>
      </c>
      <c r="B30" s="974" t="s">
        <v>1279</v>
      </c>
      <c r="C30" s="1036"/>
      <c r="D30" s="1054"/>
      <c r="E30" s="1036"/>
      <c r="F30" s="1054"/>
      <c r="G30" s="973"/>
      <c r="H30" s="1055"/>
      <c r="I30" s="1083"/>
      <c r="J30" s="1036"/>
      <c r="K30" s="1054"/>
      <c r="L30" s="1036"/>
      <c r="M30" s="1054"/>
      <c r="N30" s="1048">
        <v>12</v>
      </c>
    </row>
    <row r="31" spans="1:14">
      <c r="A31" s="1048">
        <v>13</v>
      </c>
      <c r="B31" s="974" t="s">
        <v>864</v>
      </c>
      <c r="C31" s="914"/>
      <c r="D31" s="974"/>
      <c r="E31" s="914"/>
      <c r="F31" s="974"/>
      <c r="G31" s="899"/>
      <c r="H31" s="1053"/>
      <c r="I31" s="1081"/>
      <c r="J31" s="914"/>
      <c r="K31" s="974"/>
      <c r="L31" s="914"/>
      <c r="M31" s="974"/>
      <c r="N31" s="1048">
        <v>13</v>
      </c>
    </row>
    <row r="32" spans="1:14">
      <c r="A32" s="1042">
        <v>14</v>
      </c>
      <c r="B32" s="974" t="s">
        <v>865</v>
      </c>
      <c r="C32" s="1056"/>
      <c r="D32" s="1057"/>
      <c r="E32" s="1056"/>
      <c r="F32" s="1057"/>
      <c r="G32" s="1084"/>
      <c r="H32" s="1060"/>
      <c r="I32" s="1057"/>
      <c r="J32" s="1056"/>
      <c r="K32" s="1057"/>
      <c r="L32" s="1056"/>
      <c r="M32" s="1057"/>
      <c r="N32" s="1042">
        <v>14</v>
      </c>
    </row>
    <row r="33" spans="1:14">
      <c r="A33" s="1042">
        <v>15</v>
      </c>
      <c r="B33" s="974" t="s">
        <v>866</v>
      </c>
      <c r="C33" s="1036"/>
      <c r="D33" s="1054"/>
      <c r="E33" s="1036"/>
      <c r="F33" s="1054"/>
      <c r="G33" s="973"/>
      <c r="H33" s="1059"/>
      <c r="I33" s="1054"/>
      <c r="J33" s="1036"/>
      <c r="K33" s="1054"/>
      <c r="L33" s="1036"/>
      <c r="M33" s="1054"/>
      <c r="N33" s="1042">
        <v>15</v>
      </c>
    </row>
    <row r="34" spans="1:14">
      <c r="A34" s="1042">
        <v>16</v>
      </c>
      <c r="B34" s="974" t="s">
        <v>218</v>
      </c>
      <c r="C34" s="1036"/>
      <c r="D34" s="1054"/>
      <c r="E34" s="1036"/>
      <c r="F34" s="1054"/>
      <c r="G34" s="973"/>
      <c r="H34" s="1059"/>
      <c r="I34" s="1054"/>
      <c r="J34" s="1036"/>
      <c r="K34" s="1054"/>
      <c r="L34" s="1036"/>
      <c r="M34" s="1054"/>
      <c r="N34" s="1042">
        <v>16</v>
      </c>
    </row>
    <row r="35" spans="1:14">
      <c r="A35" s="1042">
        <v>17</v>
      </c>
      <c r="B35" s="974" t="s">
        <v>219</v>
      </c>
      <c r="C35" s="1036"/>
      <c r="D35" s="1054"/>
      <c r="E35" s="1036"/>
      <c r="F35" s="1054"/>
      <c r="G35" s="973"/>
      <c r="H35" s="1059"/>
      <c r="I35" s="1054"/>
      <c r="J35" s="1036"/>
      <c r="K35" s="1054"/>
      <c r="L35" s="1036"/>
      <c r="M35" s="1054"/>
      <c r="N35" s="1042">
        <v>17</v>
      </c>
    </row>
    <row r="36" spans="1:14">
      <c r="A36" s="1042">
        <v>18</v>
      </c>
      <c r="B36" s="76" t="s">
        <v>220</v>
      </c>
      <c r="C36" s="1036"/>
      <c r="D36" s="1054"/>
      <c r="E36" s="1036"/>
      <c r="F36" s="1054"/>
      <c r="G36" s="973"/>
      <c r="H36" s="1059"/>
      <c r="I36" s="1054"/>
      <c r="J36" s="1036"/>
      <c r="K36" s="1054"/>
      <c r="L36" s="1036"/>
      <c r="M36" s="1054"/>
      <c r="N36" s="1042">
        <v>18</v>
      </c>
    </row>
    <row r="37" spans="1:14" s="1421" customFormat="1">
      <c r="A37" s="2743">
        <v>19</v>
      </c>
      <c r="B37" s="2744" t="s">
        <v>4422</v>
      </c>
      <c r="C37" s="1359"/>
      <c r="D37" s="2745"/>
      <c r="E37" s="1359"/>
      <c r="F37" s="2745"/>
      <c r="G37" s="2544"/>
      <c r="H37" s="2746"/>
      <c r="I37" s="2745"/>
      <c r="J37" s="1359"/>
      <c r="K37" s="2745"/>
      <c r="L37" s="1359"/>
      <c r="M37" s="2745"/>
      <c r="N37" s="2743">
        <v>19</v>
      </c>
    </row>
    <row r="38" spans="1:14">
      <c r="A38" s="1042">
        <v>20</v>
      </c>
      <c r="B38" s="76" t="s">
        <v>4199</v>
      </c>
      <c r="C38" s="1056">
        <f>SUM(C32:C37)</f>
        <v>0</v>
      </c>
      <c r="D38" s="1057"/>
      <c r="E38" s="1056">
        <f>SUM(E32:E37)</f>
        <v>0</v>
      </c>
      <c r="F38" s="1057"/>
      <c r="G38" s="1084"/>
      <c r="H38" s="1060">
        <f>SUM(H32:H37)</f>
        <v>0</v>
      </c>
      <c r="I38" s="1057"/>
      <c r="J38" s="1056">
        <f>SUM(J32:J37)</f>
        <v>0</v>
      </c>
      <c r="K38" s="1057"/>
      <c r="L38" s="1056">
        <f>SUM(L32:L37)</f>
        <v>0</v>
      </c>
      <c r="M38" s="1057"/>
      <c r="N38" s="1042">
        <v>20</v>
      </c>
    </row>
    <row r="39" spans="1:14">
      <c r="A39" s="1042">
        <v>21</v>
      </c>
      <c r="B39" s="974" t="s">
        <v>222</v>
      </c>
      <c r="C39" s="1085"/>
      <c r="D39" s="1086"/>
      <c r="E39" s="1085"/>
      <c r="F39" s="1086"/>
      <c r="G39" s="1087"/>
      <c r="H39" s="1088"/>
      <c r="I39" s="1086"/>
      <c r="J39" s="1085"/>
      <c r="K39" s="1086"/>
      <c r="L39" s="1085"/>
      <c r="M39" s="1086"/>
      <c r="N39" s="1042">
        <v>21</v>
      </c>
    </row>
    <row r="40" spans="1:14">
      <c r="A40" s="1042">
        <v>22</v>
      </c>
      <c r="B40" s="974" t="s">
        <v>223</v>
      </c>
      <c r="C40" s="914"/>
      <c r="D40" s="974"/>
      <c r="E40" s="914"/>
      <c r="F40" s="974"/>
      <c r="G40" s="899"/>
      <c r="H40" s="913"/>
      <c r="I40" s="974"/>
      <c r="J40" s="914"/>
      <c r="K40" s="974"/>
      <c r="L40" s="914"/>
      <c r="M40" s="974"/>
      <c r="N40" s="1042">
        <v>22</v>
      </c>
    </row>
    <row r="41" spans="1:14">
      <c r="A41" s="1042">
        <v>23</v>
      </c>
      <c r="B41" s="974" t="s">
        <v>224</v>
      </c>
      <c r="C41" s="1056"/>
      <c r="D41" s="1057"/>
      <c r="E41" s="1056"/>
      <c r="F41" s="1057"/>
      <c r="G41" s="1084"/>
      <c r="H41" s="1060"/>
      <c r="I41" s="1057"/>
      <c r="J41" s="1056"/>
      <c r="K41" s="1057"/>
      <c r="L41" s="1056"/>
      <c r="M41" s="1057"/>
      <c r="N41" s="1042">
        <v>23</v>
      </c>
    </row>
    <row r="42" spans="1:14">
      <c r="A42" s="1042">
        <v>24</v>
      </c>
      <c r="B42" s="974" t="s">
        <v>225</v>
      </c>
      <c r="C42" s="1036"/>
      <c r="D42" s="1054"/>
      <c r="E42" s="1036"/>
      <c r="F42" s="1054"/>
      <c r="G42" s="973"/>
      <c r="H42" s="1059"/>
      <c r="I42" s="1054"/>
      <c r="J42" s="1036"/>
      <c r="K42" s="1054"/>
      <c r="L42" s="1036"/>
      <c r="M42" s="1054"/>
      <c r="N42" s="1042">
        <v>24</v>
      </c>
    </row>
    <row r="43" spans="1:14">
      <c r="A43" s="1042">
        <v>25</v>
      </c>
      <c r="B43" s="974" t="s">
        <v>226</v>
      </c>
      <c r="C43" s="1036"/>
      <c r="D43" s="1054"/>
      <c r="E43" s="1036"/>
      <c r="F43" s="1054"/>
      <c r="G43" s="973"/>
      <c r="H43" s="1059"/>
      <c r="I43" s="1054"/>
      <c r="J43" s="1036"/>
      <c r="K43" s="1054"/>
      <c r="L43" s="1036"/>
      <c r="M43" s="1054"/>
      <c r="N43" s="1042">
        <v>25</v>
      </c>
    </row>
    <row r="44" spans="1:14">
      <c r="A44" s="1042">
        <v>26</v>
      </c>
      <c r="B44" s="974" t="s">
        <v>227</v>
      </c>
      <c r="C44" s="1036"/>
      <c r="D44" s="1054"/>
      <c r="E44" s="1036"/>
      <c r="F44" s="1054"/>
      <c r="G44" s="973"/>
      <c r="H44" s="1059"/>
      <c r="I44" s="1054"/>
      <c r="J44" s="1036"/>
      <c r="K44" s="1054"/>
      <c r="L44" s="1036"/>
      <c r="M44" s="1054"/>
      <c r="N44" s="1042">
        <v>26</v>
      </c>
    </row>
    <row r="45" spans="1:14">
      <c r="A45" s="1042">
        <v>27</v>
      </c>
      <c r="B45" s="974" t="s">
        <v>228</v>
      </c>
      <c r="C45" s="1036"/>
      <c r="D45" s="1054"/>
      <c r="E45" s="1036"/>
      <c r="F45" s="1054"/>
      <c r="G45" s="973"/>
      <c r="H45" s="1059"/>
      <c r="I45" s="1054"/>
      <c r="J45" s="1036"/>
      <c r="K45" s="1054"/>
      <c r="L45" s="1036"/>
      <c r="M45" s="1054"/>
      <c r="N45" s="1042">
        <v>27</v>
      </c>
    </row>
    <row r="46" spans="1:14">
      <c r="A46" s="1042">
        <v>28</v>
      </c>
      <c r="B46" s="974" t="s">
        <v>229</v>
      </c>
      <c r="C46" s="1036"/>
      <c r="D46" s="1054"/>
      <c r="E46" s="1036"/>
      <c r="F46" s="1054"/>
      <c r="G46" s="973"/>
      <c r="H46" s="1059"/>
      <c r="I46" s="1054"/>
      <c r="J46" s="1036"/>
      <c r="K46" s="1054"/>
      <c r="L46" s="1036"/>
      <c r="M46" s="1054"/>
      <c r="N46" s="1042">
        <v>28</v>
      </c>
    </row>
    <row r="47" spans="1:14">
      <c r="A47" s="1042">
        <v>29</v>
      </c>
      <c r="B47" s="974" t="s">
        <v>230</v>
      </c>
      <c r="C47" s="1036"/>
      <c r="D47" s="1054"/>
      <c r="E47" s="1036"/>
      <c r="F47" s="1054"/>
      <c r="G47" s="973"/>
      <c r="H47" s="1059"/>
      <c r="I47" s="1054"/>
      <c r="J47" s="1036"/>
      <c r="K47" s="1054"/>
      <c r="L47" s="1036"/>
      <c r="M47" s="1054"/>
      <c r="N47" s="1042">
        <v>29</v>
      </c>
    </row>
    <row r="48" spans="1:14">
      <c r="A48" s="1042">
        <v>30</v>
      </c>
      <c r="B48" s="974" t="s">
        <v>231</v>
      </c>
      <c r="C48" s="1036"/>
      <c r="D48" s="1054"/>
      <c r="E48" s="1036"/>
      <c r="F48" s="1054"/>
      <c r="G48" s="973"/>
      <c r="H48" s="1059"/>
      <c r="I48" s="1054"/>
      <c r="J48" s="1036"/>
      <c r="K48" s="1054"/>
      <c r="L48" s="1036"/>
      <c r="M48" s="1054"/>
      <c r="N48" s="1042">
        <v>30</v>
      </c>
    </row>
    <row r="49" spans="1:14">
      <c r="A49" s="1042">
        <v>31</v>
      </c>
      <c r="B49" s="974" t="s">
        <v>232</v>
      </c>
      <c r="C49" s="1036"/>
      <c r="D49" s="1054"/>
      <c r="E49" s="1036"/>
      <c r="F49" s="1054"/>
      <c r="G49" s="973"/>
      <c r="H49" s="1059"/>
      <c r="I49" s="1054"/>
      <c r="J49" s="1036"/>
      <c r="K49" s="1054"/>
      <c r="L49" s="1036"/>
      <c r="M49" s="1054"/>
      <c r="N49" s="1042">
        <v>31</v>
      </c>
    </row>
    <row r="50" spans="1:14">
      <c r="A50" s="1042">
        <v>32</v>
      </c>
      <c r="B50" s="974" t="s">
        <v>233</v>
      </c>
      <c r="C50" s="1036"/>
      <c r="D50" s="1054"/>
      <c r="E50" s="1036"/>
      <c r="F50" s="1054"/>
      <c r="G50" s="973"/>
      <c r="H50" s="1059"/>
      <c r="I50" s="1054"/>
      <c r="K50" s="1054"/>
      <c r="L50" s="1036"/>
      <c r="M50" s="1054"/>
      <c r="N50" s="1042">
        <v>32</v>
      </c>
    </row>
    <row r="51" spans="1:14">
      <c r="A51" s="1042">
        <v>33</v>
      </c>
      <c r="B51" s="974" t="s">
        <v>234</v>
      </c>
      <c r="C51" s="1036"/>
      <c r="D51" s="1054"/>
      <c r="E51" s="1036"/>
      <c r="F51" s="1054"/>
      <c r="G51" s="973"/>
      <c r="H51" s="1059"/>
      <c r="I51" s="1054"/>
      <c r="J51" s="1036"/>
      <c r="K51" s="1054"/>
      <c r="L51" s="1036"/>
      <c r="M51" s="1054"/>
      <c r="N51" s="1042">
        <v>33</v>
      </c>
    </row>
    <row r="52" spans="1:14">
      <c r="A52" s="1042">
        <v>34</v>
      </c>
      <c r="B52" s="974" t="s">
        <v>235</v>
      </c>
      <c r="C52" s="1056">
        <f>SUM(C41:C51)</f>
        <v>0</v>
      </c>
      <c r="D52" s="1057"/>
      <c r="E52" s="1056">
        <f>SUM(E41:E51)</f>
        <v>0</v>
      </c>
      <c r="F52" s="1057"/>
      <c r="G52" s="1084"/>
      <c r="H52" s="1060">
        <f>SUM(H41:H51)</f>
        <v>0</v>
      </c>
      <c r="I52" s="1036"/>
      <c r="J52" s="1056">
        <f>SUM(J41:J51)</f>
        <v>0</v>
      </c>
      <c r="K52" s="1057"/>
      <c r="L52" s="1056">
        <f>SUM(L41:L51)</f>
        <v>0</v>
      </c>
      <c r="M52" s="1057"/>
      <c r="N52" s="1042">
        <v>34</v>
      </c>
    </row>
    <row r="53" spans="1:14">
      <c r="A53" s="1042">
        <v>35</v>
      </c>
      <c r="B53" s="974" t="s">
        <v>141</v>
      </c>
      <c r="C53" s="1085"/>
      <c r="D53" s="1086"/>
      <c r="E53" s="1085"/>
      <c r="F53" s="1086"/>
      <c r="G53" s="1087"/>
      <c r="H53" s="1088"/>
      <c r="I53" s="1086"/>
      <c r="J53" s="1085"/>
      <c r="K53" s="1086"/>
      <c r="L53" s="1085"/>
      <c r="M53" s="1086"/>
      <c r="N53" s="1042">
        <v>35</v>
      </c>
    </row>
    <row r="54" spans="1:14">
      <c r="A54" s="1012"/>
      <c r="B54" s="962"/>
      <c r="C54" s="899"/>
      <c r="D54" s="962"/>
      <c r="E54" s="899"/>
      <c r="F54" s="962"/>
      <c r="G54" s="899"/>
      <c r="H54" s="961"/>
      <c r="I54" s="899"/>
      <c r="J54" s="899"/>
      <c r="K54" s="899"/>
      <c r="L54" s="899"/>
      <c r="M54" s="899"/>
      <c r="N54" s="1012"/>
    </row>
    <row r="55" spans="1:14">
      <c r="A55" s="1012"/>
      <c r="B55" s="962"/>
      <c r="C55" s="899"/>
      <c r="D55" s="962"/>
      <c r="E55" s="899"/>
      <c r="F55" s="962"/>
      <c r="G55" s="899"/>
      <c r="H55" s="961"/>
      <c r="I55" s="899"/>
      <c r="J55" s="899"/>
      <c r="K55" s="899"/>
      <c r="L55" s="899"/>
      <c r="M55" s="899"/>
      <c r="N55" s="1012"/>
    </row>
    <row r="56" spans="1:14">
      <c r="A56" s="1012"/>
      <c r="B56" s="962"/>
      <c r="C56" s="899"/>
      <c r="D56" s="962"/>
      <c r="E56" s="899"/>
      <c r="F56" s="962"/>
      <c r="G56" s="899"/>
      <c r="H56" s="961"/>
      <c r="I56" s="899"/>
      <c r="J56" s="899"/>
      <c r="K56" s="899"/>
      <c r="L56" s="899"/>
      <c r="M56" s="899"/>
      <c r="N56" s="1012"/>
    </row>
    <row r="57" spans="1:14">
      <c r="A57" s="1012"/>
      <c r="B57" s="962"/>
      <c r="C57" s="899"/>
      <c r="D57" s="962"/>
      <c r="E57" s="899"/>
      <c r="F57" s="962"/>
      <c r="G57" s="899"/>
      <c r="H57" s="961"/>
      <c r="I57" s="899"/>
      <c r="J57" s="899"/>
      <c r="K57" s="899"/>
      <c r="L57" s="899"/>
      <c r="M57" s="899"/>
      <c r="N57" s="1012"/>
    </row>
    <row r="58" spans="1:14">
      <c r="A58" s="1012"/>
      <c r="B58" s="962"/>
      <c r="C58" s="899"/>
      <c r="D58" s="962"/>
      <c r="E58" s="899"/>
      <c r="F58" s="962"/>
      <c r="G58" s="899"/>
      <c r="H58" s="961"/>
      <c r="I58" s="899"/>
      <c r="J58" s="899"/>
      <c r="K58" s="899"/>
      <c r="L58" s="899"/>
      <c r="M58" s="899"/>
      <c r="N58" s="1012"/>
    </row>
    <row r="59" spans="1:14">
      <c r="A59" s="1012"/>
      <c r="B59" s="962"/>
      <c r="C59" s="899"/>
      <c r="D59" s="962"/>
      <c r="E59" s="899"/>
      <c r="F59" s="962"/>
      <c r="G59" s="899"/>
      <c r="H59" s="961"/>
      <c r="I59" s="899"/>
      <c r="J59" s="899"/>
      <c r="K59" s="899"/>
      <c r="L59" s="899"/>
      <c r="M59" s="899"/>
      <c r="N59" s="1012"/>
    </row>
    <row r="60" spans="1:14">
      <c r="A60" s="1012"/>
      <c r="B60" s="962"/>
      <c r="C60" s="899"/>
      <c r="D60" s="962"/>
      <c r="E60" s="899"/>
      <c r="F60" s="962"/>
      <c r="G60" s="899"/>
      <c r="H60" s="961"/>
      <c r="I60" s="899"/>
      <c r="J60" s="899"/>
      <c r="K60" s="899"/>
      <c r="L60" s="899"/>
      <c r="M60" s="899"/>
      <c r="N60" s="1012"/>
    </row>
    <row r="61" spans="1:14">
      <c r="A61" s="1012"/>
      <c r="B61" s="962"/>
      <c r="C61" s="899"/>
      <c r="D61" s="962"/>
      <c r="E61" s="899"/>
      <c r="F61" s="962"/>
      <c r="G61" s="899"/>
      <c r="H61" s="961"/>
      <c r="I61" s="899"/>
      <c r="J61" s="899"/>
      <c r="K61" s="899"/>
      <c r="L61" s="899"/>
      <c r="M61" s="899"/>
      <c r="N61" s="1012"/>
    </row>
    <row r="62" spans="1:14">
      <c r="A62" s="1012"/>
      <c r="B62" s="962"/>
      <c r="C62" s="899"/>
      <c r="D62" s="962"/>
      <c r="E62" s="899"/>
      <c r="F62" s="962"/>
      <c r="G62" s="899"/>
      <c r="H62" s="961"/>
      <c r="I62" s="899"/>
      <c r="J62" s="899"/>
      <c r="K62" s="899"/>
      <c r="L62" s="899"/>
      <c r="M62" s="899"/>
      <c r="N62" s="1012"/>
    </row>
    <row r="63" spans="1:14">
      <c r="A63" s="1012"/>
      <c r="B63" s="962"/>
      <c r="C63" s="899"/>
      <c r="D63" s="962"/>
      <c r="E63" s="899"/>
      <c r="F63" s="962"/>
      <c r="G63" s="899"/>
      <c r="H63" s="961"/>
      <c r="I63" s="899"/>
      <c r="J63" s="899"/>
      <c r="K63" s="899"/>
      <c r="L63" s="899"/>
      <c r="M63" s="899"/>
      <c r="N63" s="1012"/>
    </row>
    <row r="64" spans="1:14">
      <c r="A64" s="1012"/>
      <c r="B64" s="962"/>
      <c r="C64" s="899"/>
      <c r="D64" s="962"/>
      <c r="E64" s="899"/>
      <c r="F64" s="962"/>
      <c r="G64" s="899"/>
      <c r="H64" s="961"/>
      <c r="I64" s="899"/>
      <c r="J64" s="899"/>
      <c r="K64" s="899"/>
      <c r="L64" s="899"/>
      <c r="M64" s="899"/>
      <c r="N64" s="1012"/>
    </row>
    <row r="65" spans="1:14" ht="15.75" thickBot="1">
      <c r="A65" s="1031"/>
      <c r="B65" s="979"/>
      <c r="C65" s="951"/>
      <c r="D65" s="979"/>
      <c r="E65" s="951"/>
      <c r="F65" s="979"/>
      <c r="G65" s="899"/>
      <c r="H65" s="978"/>
      <c r="I65" s="951"/>
      <c r="J65" s="951"/>
      <c r="K65" s="951"/>
      <c r="L65" s="951"/>
      <c r="M65" s="951"/>
      <c r="N65" s="1031"/>
    </row>
    <row r="66" spans="1:14">
      <c r="A66" s="1089"/>
      <c r="B66" s="1089"/>
      <c r="C66" s="1089"/>
      <c r="D66" s="1089"/>
      <c r="E66" s="1089"/>
      <c r="F66" s="1089"/>
      <c r="G66" s="899"/>
      <c r="H66" s="1089"/>
      <c r="I66" s="1089"/>
      <c r="J66" s="1089"/>
      <c r="K66" s="1089"/>
      <c r="L66" s="1089"/>
      <c r="M66" s="1089"/>
      <c r="N66" s="1089"/>
    </row>
    <row r="67" spans="1:14">
      <c r="A67" s="1503" t="s">
        <v>4677</v>
      </c>
      <c r="B67" s="1503"/>
      <c r="C67" s="899"/>
      <c r="D67" s="899"/>
      <c r="E67" s="899"/>
      <c r="F67" s="899"/>
      <c r="G67" s="899"/>
      <c r="H67" s="1503" t="s">
        <v>4677</v>
      </c>
      <c r="I67" s="1503"/>
      <c r="J67" s="899"/>
      <c r="K67" s="900"/>
    </row>
    <row r="68" spans="1:14">
      <c r="A68" s="900" t="s">
        <v>142</v>
      </c>
      <c r="B68" s="900"/>
      <c r="C68" s="900"/>
      <c r="D68" s="900"/>
      <c r="E68" s="900"/>
      <c r="F68" s="900"/>
      <c r="G68" s="899"/>
      <c r="H68" s="900" t="s">
        <v>143</v>
      </c>
      <c r="I68" s="900"/>
      <c r="J68" s="900"/>
      <c r="K68" s="900"/>
      <c r="L68" s="900"/>
      <c r="M68" s="900"/>
      <c r="N68" s="900"/>
    </row>
    <row r="71" spans="1:14" ht="15.75">
      <c r="A71" s="71" t="s">
        <v>420</v>
      </c>
      <c r="B71" s="900"/>
      <c r="C71" s="900"/>
      <c r="D71" s="900"/>
      <c r="E71" s="900"/>
      <c r="F71" s="900"/>
    </row>
    <row r="73" spans="1:14" ht="16.5" thickBot="1">
      <c r="A73" s="968" t="str">
        <f>'Data Sheet'!$C$25</f>
        <v>Orange &amp; Rockland Utilities, Inc</v>
      </c>
      <c r="B73" s="899"/>
      <c r="C73" s="1090"/>
      <c r="D73" s="1090"/>
      <c r="E73" s="1032" t="str">
        <f>'Data Sheet'!$C$40</f>
        <v>April 30, 2017</v>
      </c>
      <c r="F73" s="899" t="str">
        <f>'Data Sheet'!$C$38</f>
        <v>December 31, 2016</v>
      </c>
      <c r="G73" s="899"/>
      <c r="H73" s="968" t="str">
        <f>'Data Sheet'!$C$25</f>
        <v>Orange &amp; Rockland Utilities, Inc</v>
      </c>
      <c r="I73" s="899"/>
      <c r="J73" s="1090"/>
      <c r="K73" s="1090"/>
      <c r="L73" s="1032" t="str">
        <f>'Data Sheet'!$C$40</f>
        <v>April 30, 2017</v>
      </c>
      <c r="M73" s="899" t="str">
        <f>'Data Sheet'!$C$38</f>
        <v>December 31, 2016</v>
      </c>
      <c r="N73" s="900"/>
    </row>
    <row r="74" spans="1:14">
      <c r="A74" s="901"/>
      <c r="B74" s="902"/>
      <c r="C74" s="902"/>
      <c r="D74" s="902"/>
      <c r="E74" s="902"/>
      <c r="F74" s="958"/>
      <c r="G74" s="899"/>
      <c r="H74" s="901"/>
      <c r="I74" s="902"/>
      <c r="J74" s="902"/>
      <c r="K74" s="902"/>
      <c r="L74" s="902"/>
      <c r="M74" s="902"/>
      <c r="N74" s="993"/>
    </row>
    <row r="75" spans="1:14" ht="15.75">
      <c r="A75" s="68" t="s">
        <v>98</v>
      </c>
      <c r="B75" s="71"/>
      <c r="C75" s="71"/>
      <c r="D75" s="900"/>
      <c r="E75" s="900"/>
      <c r="F75" s="960"/>
      <c r="G75" s="899"/>
      <c r="H75" s="68" t="s">
        <v>98</v>
      </c>
      <c r="I75" s="71"/>
      <c r="J75" s="71"/>
      <c r="K75" s="900"/>
      <c r="L75" s="900"/>
      <c r="M75" s="900"/>
      <c r="N75" s="962"/>
    </row>
    <row r="76" spans="1:14" ht="16.5" thickBot="1">
      <c r="A76" s="570"/>
      <c r="B76" s="571"/>
      <c r="C76" s="571"/>
      <c r="D76" s="1014"/>
      <c r="E76" s="1014"/>
      <c r="F76" s="1025"/>
      <c r="G76" s="899"/>
      <c r="H76" s="570"/>
      <c r="I76" s="571"/>
      <c r="J76" s="571"/>
      <c r="K76" s="571"/>
      <c r="L76" s="1014"/>
      <c r="M76" s="1014"/>
      <c r="N76" s="979"/>
    </row>
    <row r="77" spans="1:14">
      <c r="A77" s="901" t="s">
        <v>833</v>
      </c>
      <c r="B77" s="902"/>
      <c r="C77" s="902" t="s">
        <v>834</v>
      </c>
      <c r="D77" s="902"/>
      <c r="E77" s="902"/>
      <c r="F77" s="958"/>
      <c r="G77" s="899"/>
      <c r="H77" s="961" t="s">
        <v>835</v>
      </c>
      <c r="I77" s="899"/>
      <c r="J77" s="899"/>
      <c r="K77" s="899" t="s">
        <v>836</v>
      </c>
      <c r="L77" s="899"/>
      <c r="M77" s="899"/>
      <c r="N77" s="962"/>
    </row>
    <row r="78" spans="1:14">
      <c r="A78" s="961" t="s">
        <v>837</v>
      </c>
      <c r="B78" s="899"/>
      <c r="C78" s="899" t="s">
        <v>838</v>
      </c>
      <c r="D78" s="899"/>
      <c r="E78" s="899"/>
      <c r="F78" s="962"/>
      <c r="G78" s="899"/>
      <c r="H78" s="961" t="s">
        <v>839</v>
      </c>
      <c r="I78" s="899"/>
      <c r="J78" s="899"/>
      <c r="K78" s="899" t="s">
        <v>840</v>
      </c>
      <c r="L78" s="899"/>
      <c r="M78" s="899"/>
      <c r="N78" s="962"/>
    </row>
    <row r="79" spans="1:14">
      <c r="A79" s="961" t="s">
        <v>841</v>
      </c>
      <c r="B79" s="899"/>
      <c r="C79" s="899" t="s">
        <v>842</v>
      </c>
      <c r="D79" s="899"/>
      <c r="E79" s="899"/>
      <c r="F79" s="962"/>
      <c r="G79" s="899"/>
      <c r="H79" s="961" t="s">
        <v>843</v>
      </c>
      <c r="I79" s="899"/>
      <c r="J79" s="899"/>
      <c r="K79" s="899" t="s">
        <v>844</v>
      </c>
      <c r="L79" s="899"/>
      <c r="M79" s="899"/>
      <c r="N79" s="962"/>
    </row>
    <row r="80" spans="1:14">
      <c r="A80" s="961" t="s">
        <v>845</v>
      </c>
      <c r="B80" s="899"/>
      <c r="C80" s="899" t="s">
        <v>846</v>
      </c>
      <c r="D80" s="899"/>
      <c r="E80" s="899"/>
      <c r="F80" s="962"/>
      <c r="G80" s="899"/>
      <c r="H80" s="961" t="s">
        <v>847</v>
      </c>
      <c r="I80" s="899"/>
      <c r="J80" s="899"/>
      <c r="K80" s="899"/>
      <c r="L80" s="899"/>
      <c r="M80" s="899"/>
      <c r="N80" s="962"/>
    </row>
    <row r="81" spans="1:14">
      <c r="A81" s="961" t="s">
        <v>848</v>
      </c>
      <c r="B81" s="899"/>
      <c r="C81" s="899" t="s">
        <v>849</v>
      </c>
      <c r="D81" s="899"/>
      <c r="E81" s="899"/>
      <c r="F81" s="962"/>
      <c r="G81" s="899"/>
      <c r="H81" s="961" t="s">
        <v>850</v>
      </c>
      <c r="I81" s="899"/>
      <c r="J81" s="899"/>
      <c r="K81" s="899"/>
      <c r="L81" s="899"/>
      <c r="M81" s="899"/>
      <c r="N81" s="962"/>
    </row>
    <row r="82" spans="1:14">
      <c r="A82" s="961" t="s">
        <v>851</v>
      </c>
      <c r="B82" s="899"/>
      <c r="C82" s="899"/>
      <c r="D82" s="899"/>
      <c r="E82" s="899"/>
      <c r="F82" s="962"/>
      <c r="G82" s="899"/>
      <c r="H82" s="961"/>
      <c r="I82" s="899"/>
      <c r="J82" s="899"/>
      <c r="K82" s="899"/>
      <c r="L82" s="899"/>
      <c r="M82" s="899"/>
      <c r="N82" s="962"/>
    </row>
    <row r="83" spans="1:14" ht="15.75" thickBot="1">
      <c r="A83" s="978"/>
      <c r="B83" s="951"/>
      <c r="C83" s="951"/>
      <c r="D83" s="951"/>
      <c r="E83" s="951"/>
      <c r="F83" s="979"/>
      <c r="G83" s="899"/>
      <c r="H83" s="978"/>
      <c r="I83" s="951"/>
      <c r="J83" s="951"/>
      <c r="K83" s="951"/>
      <c r="L83" s="951"/>
      <c r="M83" s="951"/>
      <c r="N83" s="979"/>
    </row>
    <row r="84" spans="1:14">
      <c r="A84" s="1012"/>
      <c r="B84" s="962"/>
      <c r="C84" s="899"/>
      <c r="D84" s="962"/>
      <c r="E84" s="899"/>
      <c r="F84" s="962"/>
      <c r="G84" s="899"/>
      <c r="H84" s="961"/>
      <c r="I84" s="962"/>
      <c r="J84" s="899"/>
      <c r="K84" s="962"/>
      <c r="L84" s="899"/>
      <c r="M84" s="962"/>
      <c r="N84" s="962"/>
    </row>
    <row r="85" spans="1:14">
      <c r="A85" s="1022"/>
      <c r="B85" s="962"/>
      <c r="C85" s="899" t="s">
        <v>852</v>
      </c>
      <c r="D85" s="912"/>
      <c r="E85" s="899" t="s">
        <v>852</v>
      </c>
      <c r="F85" s="962"/>
      <c r="G85" s="899"/>
      <c r="H85" s="961" t="s">
        <v>853</v>
      </c>
      <c r="I85" s="960"/>
      <c r="J85" s="961" t="s">
        <v>853</v>
      </c>
      <c r="K85" s="962"/>
      <c r="L85" s="961" t="s">
        <v>853</v>
      </c>
      <c r="M85" s="962"/>
      <c r="N85" s="962"/>
    </row>
    <row r="86" spans="1:14">
      <c r="A86" s="1021" t="s">
        <v>1733</v>
      </c>
      <c r="B86" s="960" t="s">
        <v>1787</v>
      </c>
      <c r="C86" s="899" t="s">
        <v>854</v>
      </c>
      <c r="D86" s="962"/>
      <c r="E86" s="899" t="s">
        <v>854</v>
      </c>
      <c r="F86" s="962"/>
      <c r="G86" s="899"/>
      <c r="H86" s="961" t="s">
        <v>855</v>
      </c>
      <c r="I86" s="912"/>
      <c r="J86" s="961" t="s">
        <v>855</v>
      </c>
      <c r="K86" s="962"/>
      <c r="L86" s="961" t="s">
        <v>855</v>
      </c>
      <c r="M86" s="962"/>
      <c r="N86" s="1021" t="s">
        <v>1733</v>
      </c>
    </row>
    <row r="87" spans="1:14">
      <c r="A87" s="1021" t="s">
        <v>1736</v>
      </c>
      <c r="B87" s="960"/>
      <c r="C87" s="899"/>
      <c r="D87" s="962"/>
      <c r="E87" s="899"/>
      <c r="F87" s="962"/>
      <c r="G87" s="899"/>
      <c r="H87" s="1011"/>
      <c r="I87" s="912"/>
      <c r="J87" s="899"/>
      <c r="K87" s="962"/>
      <c r="L87" s="899"/>
      <c r="M87" s="962"/>
      <c r="N87" s="1021" t="s">
        <v>1736</v>
      </c>
    </row>
    <row r="88" spans="1:14" ht="15.75" thickBot="1">
      <c r="A88" s="1023"/>
      <c r="B88" s="1025" t="s">
        <v>3026</v>
      </c>
      <c r="C88" s="1014" t="s">
        <v>3027</v>
      </c>
      <c r="D88" s="1025"/>
      <c r="E88" s="1014" t="s">
        <v>3028</v>
      </c>
      <c r="F88" s="1025"/>
      <c r="G88" s="899"/>
      <c r="H88" s="1026" t="s">
        <v>3029</v>
      </c>
      <c r="I88" s="1025"/>
      <c r="J88" s="1014" t="s">
        <v>2353</v>
      </c>
      <c r="K88" s="1025"/>
      <c r="L88" s="1014" t="s">
        <v>2354</v>
      </c>
      <c r="M88" s="1025"/>
      <c r="N88" s="1023"/>
    </row>
    <row r="89" spans="1:14">
      <c r="A89" s="1042">
        <v>1</v>
      </c>
      <c r="B89" s="974" t="s">
        <v>856</v>
      </c>
      <c r="C89" s="914"/>
      <c r="D89" s="974"/>
      <c r="E89" s="977"/>
      <c r="F89" s="972"/>
      <c r="G89" s="899"/>
      <c r="H89" s="913"/>
      <c r="I89" s="974"/>
      <c r="J89" s="914"/>
      <c r="K89" s="974"/>
      <c r="L89" s="977"/>
      <c r="M89" s="972"/>
      <c r="N89" s="1042">
        <v>1</v>
      </c>
    </row>
    <row r="90" spans="1:14">
      <c r="A90" s="1042">
        <v>2</v>
      </c>
      <c r="B90" s="974" t="s">
        <v>857</v>
      </c>
      <c r="C90" s="914"/>
      <c r="D90" s="974"/>
      <c r="E90" s="1035"/>
      <c r="F90" s="1000"/>
      <c r="G90" s="899"/>
      <c r="H90" s="913"/>
      <c r="I90" s="974"/>
      <c r="J90" s="914"/>
      <c r="K90" s="974"/>
      <c r="L90" s="1035"/>
      <c r="M90" s="1000"/>
      <c r="N90" s="1042">
        <v>2</v>
      </c>
    </row>
    <row r="91" spans="1:14">
      <c r="A91" s="1042">
        <v>3</v>
      </c>
      <c r="B91" s="974" t="s">
        <v>1269</v>
      </c>
      <c r="C91" s="914"/>
      <c r="D91" s="974"/>
      <c r="E91" s="1035"/>
      <c r="F91" s="1000"/>
      <c r="G91" s="899"/>
      <c r="H91" s="913"/>
      <c r="I91" s="974"/>
      <c r="J91" s="914"/>
      <c r="K91" s="974"/>
      <c r="L91" s="1035"/>
      <c r="M91" s="1000"/>
      <c r="N91" s="1042">
        <v>3</v>
      </c>
    </row>
    <row r="92" spans="1:14">
      <c r="A92" s="1048">
        <v>4</v>
      </c>
      <c r="B92" s="974" t="s">
        <v>1270</v>
      </c>
      <c r="C92" s="914"/>
      <c r="D92" s="974"/>
      <c r="E92" s="914"/>
      <c r="F92" s="974"/>
      <c r="G92" s="899"/>
      <c r="H92" s="1053"/>
      <c r="I92" s="1081"/>
      <c r="J92" s="914"/>
      <c r="K92" s="974"/>
      <c r="L92" s="914"/>
      <c r="M92" s="974"/>
      <c r="N92" s="1048">
        <v>4</v>
      </c>
    </row>
    <row r="93" spans="1:14">
      <c r="A93" s="1027">
        <v>5</v>
      </c>
      <c r="B93" s="962" t="s">
        <v>858</v>
      </c>
      <c r="C93" s="899"/>
      <c r="D93" s="962"/>
      <c r="E93" s="899"/>
      <c r="F93" s="962"/>
      <c r="G93" s="899"/>
      <c r="H93" s="1028"/>
      <c r="I93" s="1082"/>
      <c r="J93" s="899"/>
      <c r="K93" s="962"/>
      <c r="L93" s="899"/>
      <c r="M93" s="962"/>
      <c r="N93" s="1027">
        <v>5</v>
      </c>
    </row>
    <row r="94" spans="1:14">
      <c r="A94" s="1048"/>
      <c r="B94" s="974" t="s">
        <v>859</v>
      </c>
      <c r="C94" s="914"/>
      <c r="D94" s="974"/>
      <c r="E94" s="914"/>
      <c r="F94" s="974"/>
      <c r="G94" s="899"/>
      <c r="H94" s="1053"/>
      <c r="I94" s="1081"/>
      <c r="J94" s="914"/>
      <c r="K94" s="974"/>
      <c r="L94" s="914"/>
      <c r="M94" s="974"/>
      <c r="N94" s="1048"/>
    </row>
    <row r="95" spans="1:14">
      <c r="A95" s="1048">
        <v>6</v>
      </c>
      <c r="B95" s="974" t="s">
        <v>860</v>
      </c>
      <c r="C95" s="914"/>
      <c r="D95" s="974"/>
      <c r="E95" s="914"/>
      <c r="F95" s="974"/>
      <c r="G95" s="899"/>
      <c r="H95" s="1053"/>
      <c r="I95" s="1081"/>
      <c r="J95" s="914"/>
      <c r="K95" s="974"/>
      <c r="L95" s="914"/>
      <c r="M95" s="974"/>
      <c r="N95" s="1048">
        <v>6</v>
      </c>
    </row>
    <row r="96" spans="1:14">
      <c r="A96" s="1048">
        <v>7</v>
      </c>
      <c r="B96" s="974" t="s">
        <v>1274</v>
      </c>
      <c r="C96" s="914"/>
      <c r="D96" s="974"/>
      <c r="E96" s="914"/>
      <c r="F96" s="974"/>
      <c r="G96" s="899"/>
      <c r="H96" s="1053"/>
      <c r="I96" s="1081"/>
      <c r="J96" s="914"/>
      <c r="K96" s="974"/>
      <c r="L96" s="914"/>
      <c r="M96" s="974"/>
      <c r="N96" s="1048">
        <v>7</v>
      </c>
    </row>
    <row r="97" spans="1:14">
      <c r="A97" s="1048">
        <v>8</v>
      </c>
      <c r="B97" s="974" t="s">
        <v>861</v>
      </c>
      <c r="C97" s="914"/>
      <c r="D97" s="974"/>
      <c r="E97" s="914"/>
      <c r="F97" s="974"/>
      <c r="G97" s="899"/>
      <c r="H97" s="1053"/>
      <c r="I97" s="1081"/>
      <c r="J97" s="914"/>
      <c r="K97" s="974"/>
      <c r="L97" s="914"/>
      <c r="M97" s="974"/>
      <c r="N97" s="1048">
        <v>8</v>
      </c>
    </row>
    <row r="98" spans="1:14">
      <c r="A98" s="1048">
        <v>9</v>
      </c>
      <c r="B98" s="974" t="s">
        <v>862</v>
      </c>
      <c r="C98" s="914"/>
      <c r="D98" s="974"/>
      <c r="E98" s="914"/>
      <c r="F98" s="974"/>
      <c r="G98" s="899"/>
      <c r="H98" s="1053"/>
      <c r="I98" s="1081"/>
      <c r="J98" s="914"/>
      <c r="K98" s="974"/>
      <c r="L98" s="914"/>
      <c r="M98" s="974"/>
      <c r="N98" s="1048">
        <v>9</v>
      </c>
    </row>
    <row r="99" spans="1:14">
      <c r="A99" s="1048">
        <v>10</v>
      </c>
      <c r="B99" s="974" t="s">
        <v>863</v>
      </c>
      <c r="C99" s="914"/>
      <c r="D99" s="974"/>
      <c r="E99" s="914"/>
      <c r="F99" s="974"/>
      <c r="G99" s="899"/>
      <c r="H99" s="1053"/>
      <c r="I99" s="1081"/>
      <c r="J99" s="914"/>
      <c r="K99" s="974"/>
      <c r="L99" s="914"/>
      <c r="M99" s="974"/>
      <c r="N99" s="1048">
        <v>10</v>
      </c>
    </row>
    <row r="100" spans="1:14">
      <c r="A100" s="1048">
        <v>11</v>
      </c>
      <c r="B100" s="974" t="s">
        <v>1278</v>
      </c>
      <c r="C100" s="1036"/>
      <c r="D100" s="1054"/>
      <c r="E100" s="1036"/>
      <c r="F100" s="1054"/>
      <c r="G100" s="973"/>
      <c r="H100" s="1055"/>
      <c r="I100" s="1083"/>
      <c r="J100" s="1036"/>
      <c r="K100" s="1054"/>
      <c r="L100" s="1036"/>
      <c r="M100" s="1054"/>
      <c r="N100" s="1048">
        <v>11</v>
      </c>
    </row>
    <row r="101" spans="1:14">
      <c r="A101" s="1048">
        <v>12</v>
      </c>
      <c r="B101" s="974" t="s">
        <v>1279</v>
      </c>
      <c r="C101" s="1036"/>
      <c r="D101" s="1054"/>
      <c r="E101" s="1036"/>
      <c r="F101" s="1054"/>
      <c r="G101" s="973"/>
      <c r="H101" s="1055"/>
      <c r="I101" s="1083"/>
      <c r="J101" s="1036"/>
      <c r="K101" s="1054"/>
      <c r="L101" s="1036"/>
      <c r="M101" s="1054"/>
      <c r="N101" s="1048">
        <v>12</v>
      </c>
    </row>
    <row r="102" spans="1:14">
      <c r="A102" s="1048">
        <v>13</v>
      </c>
      <c r="B102" s="974" t="s">
        <v>864</v>
      </c>
      <c r="C102" s="914"/>
      <c r="D102" s="974"/>
      <c r="E102" s="914"/>
      <c r="F102" s="974"/>
      <c r="G102" s="899"/>
      <c r="H102" s="1053"/>
      <c r="I102" s="1081"/>
      <c r="J102" s="914"/>
      <c r="K102" s="974"/>
      <c r="L102" s="914"/>
      <c r="M102" s="974"/>
      <c r="N102" s="1048">
        <v>13</v>
      </c>
    </row>
    <row r="103" spans="1:14">
      <c r="A103" s="1042">
        <v>14</v>
      </c>
      <c r="B103" s="974" t="s">
        <v>865</v>
      </c>
      <c r="C103" s="1056"/>
      <c r="D103" s="1057"/>
      <c r="E103" s="1056"/>
      <c r="F103" s="1057"/>
      <c r="G103" s="1084"/>
      <c r="H103" s="1060"/>
      <c r="I103" s="1057"/>
      <c r="J103" s="1056"/>
      <c r="K103" s="1057"/>
      <c r="L103" s="1056"/>
      <c r="M103" s="1057"/>
      <c r="N103" s="1042">
        <v>14</v>
      </c>
    </row>
    <row r="104" spans="1:14">
      <c r="A104" s="1042">
        <v>15</v>
      </c>
      <c r="B104" s="974" t="s">
        <v>866</v>
      </c>
      <c r="C104" s="1036"/>
      <c r="D104" s="1054"/>
      <c r="E104" s="1036"/>
      <c r="F104" s="1054"/>
      <c r="G104" s="973"/>
      <c r="H104" s="1059"/>
      <c r="I104" s="1054"/>
      <c r="J104" s="1036"/>
      <c r="K104" s="1054"/>
      <c r="L104" s="1036"/>
      <c r="M104" s="1054"/>
      <c r="N104" s="1042">
        <v>15</v>
      </c>
    </row>
    <row r="105" spans="1:14">
      <c r="A105" s="1042">
        <v>16</v>
      </c>
      <c r="B105" s="974" t="s">
        <v>218</v>
      </c>
      <c r="C105" s="1036"/>
      <c r="D105" s="1054"/>
      <c r="E105" s="1036"/>
      <c r="F105" s="1054"/>
      <c r="G105" s="973"/>
      <c r="H105" s="1059"/>
      <c r="I105" s="1054"/>
      <c r="J105" s="1036"/>
      <c r="K105" s="1054"/>
      <c r="L105" s="1036"/>
      <c r="M105" s="1054"/>
      <c r="N105" s="1042">
        <v>16</v>
      </c>
    </row>
    <row r="106" spans="1:14">
      <c r="A106" s="1042">
        <v>17</v>
      </c>
      <c r="B106" s="974" t="s">
        <v>219</v>
      </c>
      <c r="C106" s="1036"/>
      <c r="D106" s="1054"/>
      <c r="E106" s="1036"/>
      <c r="F106" s="1054"/>
      <c r="G106" s="973"/>
      <c r="H106" s="1059"/>
      <c r="I106" s="1054"/>
      <c r="J106" s="1036"/>
      <c r="K106" s="1054"/>
      <c r="L106" s="1036"/>
      <c r="M106" s="1054"/>
      <c r="N106" s="1042">
        <v>17</v>
      </c>
    </row>
    <row r="107" spans="1:14">
      <c r="A107" s="1042">
        <v>18</v>
      </c>
      <c r="B107" s="974" t="s">
        <v>220</v>
      </c>
      <c r="C107" s="1036"/>
      <c r="D107" s="1054"/>
      <c r="E107" s="1036"/>
      <c r="F107" s="1054"/>
      <c r="G107" s="973"/>
      <c r="H107" s="1059"/>
      <c r="I107" s="1054"/>
      <c r="J107" s="1036"/>
      <c r="K107" s="1054"/>
      <c r="L107" s="1036"/>
      <c r="M107" s="1054"/>
      <c r="N107" s="1042">
        <v>18</v>
      </c>
    </row>
    <row r="108" spans="1:14" s="1421" customFormat="1">
      <c r="A108" s="2743">
        <v>19</v>
      </c>
      <c r="B108" s="2744" t="s">
        <v>4422</v>
      </c>
      <c r="C108" s="1359"/>
      <c r="D108" s="2745"/>
      <c r="E108" s="1359"/>
      <c r="F108" s="2745"/>
      <c r="G108" s="2544"/>
      <c r="H108" s="2746"/>
      <c r="I108" s="2745"/>
      <c r="J108" s="1359"/>
      <c r="K108" s="2745"/>
      <c r="L108" s="1359"/>
      <c r="M108" s="2745"/>
      <c r="N108" s="2743">
        <v>19</v>
      </c>
    </row>
    <row r="109" spans="1:14">
      <c r="A109" s="1042">
        <v>20</v>
      </c>
      <c r="B109" s="974" t="s">
        <v>221</v>
      </c>
      <c r="C109" s="1056">
        <f>SUM(C103:C108)</f>
        <v>0</v>
      </c>
      <c r="D109" s="1057"/>
      <c r="E109" s="1056">
        <f>SUM(E103:E108)</f>
        <v>0</v>
      </c>
      <c r="F109" s="1057"/>
      <c r="G109" s="1084"/>
      <c r="H109" s="1060">
        <f>SUM(H103:H108)</f>
        <v>0</v>
      </c>
      <c r="I109" s="1057"/>
      <c r="J109" s="1056">
        <f>SUM(J103:J108)</f>
        <v>0</v>
      </c>
      <c r="K109" s="1057"/>
      <c r="L109" s="1056">
        <f>SUM(L103:L108)</f>
        <v>0</v>
      </c>
      <c r="M109" s="1057"/>
      <c r="N109" s="1042">
        <v>20</v>
      </c>
    </row>
    <row r="110" spans="1:14">
      <c r="A110" s="1042">
        <v>21</v>
      </c>
      <c r="B110" s="974" t="s">
        <v>222</v>
      </c>
      <c r="C110" s="1085"/>
      <c r="D110" s="1086"/>
      <c r="E110" s="1085"/>
      <c r="F110" s="1086"/>
      <c r="G110" s="1087"/>
      <c r="H110" s="1088"/>
      <c r="I110" s="1086"/>
      <c r="J110" s="1085"/>
      <c r="K110" s="1086"/>
      <c r="L110" s="1085"/>
      <c r="M110" s="1086"/>
      <c r="N110" s="1042">
        <v>21</v>
      </c>
    </row>
    <row r="111" spans="1:14">
      <c r="A111" s="1042">
        <v>22</v>
      </c>
      <c r="B111" s="974" t="s">
        <v>223</v>
      </c>
      <c r="C111" s="914"/>
      <c r="D111" s="974"/>
      <c r="E111" s="914"/>
      <c r="F111" s="974"/>
      <c r="G111" s="899"/>
      <c r="H111" s="913"/>
      <c r="I111" s="974"/>
      <c r="J111" s="914"/>
      <c r="K111" s="974"/>
      <c r="L111" s="914"/>
      <c r="M111" s="974"/>
      <c r="N111" s="1042">
        <v>22</v>
      </c>
    </row>
    <row r="112" spans="1:14">
      <c r="A112" s="1042">
        <v>23</v>
      </c>
      <c r="B112" s="974" t="s">
        <v>224</v>
      </c>
      <c r="C112" s="1056"/>
      <c r="D112" s="1057"/>
      <c r="E112" s="1056"/>
      <c r="F112" s="1057"/>
      <c r="G112" s="1084"/>
      <c r="H112" s="1060"/>
      <c r="I112" s="1057"/>
      <c r="J112" s="1056"/>
      <c r="K112" s="1057"/>
      <c r="L112" s="1056"/>
      <c r="M112" s="1057"/>
      <c r="N112" s="1042">
        <v>23</v>
      </c>
    </row>
    <row r="113" spans="1:14">
      <c r="A113" s="1042">
        <v>24</v>
      </c>
      <c r="B113" s="974" t="s">
        <v>225</v>
      </c>
      <c r="C113" s="1036"/>
      <c r="D113" s="1054"/>
      <c r="E113" s="1036"/>
      <c r="F113" s="1054"/>
      <c r="G113" s="973"/>
      <c r="H113" s="1059"/>
      <c r="I113" s="1054"/>
      <c r="J113" s="1036"/>
      <c r="K113" s="1054"/>
      <c r="L113" s="1036"/>
      <c r="M113" s="1054"/>
      <c r="N113" s="1042">
        <v>24</v>
      </c>
    </row>
    <row r="114" spans="1:14">
      <c r="A114" s="1042">
        <v>25</v>
      </c>
      <c r="B114" s="974" t="s">
        <v>226</v>
      </c>
      <c r="C114" s="1036"/>
      <c r="D114" s="1054"/>
      <c r="E114" s="1036"/>
      <c r="F114" s="1054"/>
      <c r="G114" s="973"/>
      <c r="H114" s="1059"/>
      <c r="I114" s="1054"/>
      <c r="J114" s="1036"/>
      <c r="K114" s="1054"/>
      <c r="L114" s="1036"/>
      <c r="M114" s="1054"/>
      <c r="N114" s="1042">
        <v>25</v>
      </c>
    </row>
    <row r="115" spans="1:14">
      <c r="A115" s="1042">
        <v>26</v>
      </c>
      <c r="B115" s="974" t="s">
        <v>227</v>
      </c>
      <c r="C115" s="1036"/>
      <c r="D115" s="1054"/>
      <c r="E115" s="1036"/>
      <c r="F115" s="1054"/>
      <c r="G115" s="973"/>
      <c r="H115" s="1059"/>
      <c r="I115" s="1054"/>
      <c r="J115" s="1036"/>
      <c r="K115" s="1054"/>
      <c r="L115" s="1036"/>
      <c r="M115" s="1054"/>
      <c r="N115" s="1042">
        <v>26</v>
      </c>
    </row>
    <row r="116" spans="1:14">
      <c r="A116" s="1042">
        <v>27</v>
      </c>
      <c r="B116" s="974" t="s">
        <v>228</v>
      </c>
      <c r="C116" s="1036"/>
      <c r="D116" s="1054"/>
      <c r="E116" s="1036"/>
      <c r="F116" s="1054"/>
      <c r="G116" s="973"/>
      <c r="H116" s="1059"/>
      <c r="I116" s="1054"/>
      <c r="J116" s="1036"/>
      <c r="K116" s="1054"/>
      <c r="L116" s="1036"/>
      <c r="M116" s="1054"/>
      <c r="N116" s="1042">
        <v>27</v>
      </c>
    </row>
    <row r="117" spans="1:14">
      <c r="A117" s="1042">
        <v>28</v>
      </c>
      <c r="B117" s="974" t="s">
        <v>229</v>
      </c>
      <c r="C117" s="1036"/>
      <c r="D117" s="1054"/>
      <c r="E117" s="1036"/>
      <c r="F117" s="1054"/>
      <c r="G117" s="973"/>
      <c r="H117" s="1059"/>
      <c r="I117" s="1054"/>
      <c r="J117" s="1036"/>
      <c r="K117" s="1054"/>
      <c r="L117" s="1036"/>
      <c r="M117" s="1054"/>
      <c r="N117" s="1042">
        <v>28</v>
      </c>
    </row>
    <row r="118" spans="1:14">
      <c r="A118" s="1042">
        <v>29</v>
      </c>
      <c r="B118" s="974" t="s">
        <v>230</v>
      </c>
      <c r="C118" s="1036"/>
      <c r="D118" s="1054"/>
      <c r="E118" s="1036"/>
      <c r="F118" s="1054"/>
      <c r="G118" s="973"/>
      <c r="H118" s="1059"/>
      <c r="I118" s="1054"/>
      <c r="J118" s="1036"/>
      <c r="K118" s="1054"/>
      <c r="L118" s="1036"/>
      <c r="M118" s="1054"/>
      <c r="N118" s="1042">
        <v>29</v>
      </c>
    </row>
    <row r="119" spans="1:14">
      <c r="A119" s="1042">
        <v>30</v>
      </c>
      <c r="B119" s="974" t="s">
        <v>231</v>
      </c>
      <c r="C119" s="1036"/>
      <c r="D119" s="1054"/>
      <c r="E119" s="1036"/>
      <c r="F119" s="1054"/>
      <c r="G119" s="973"/>
      <c r="H119" s="1059"/>
      <c r="I119" s="1054"/>
      <c r="J119" s="1036"/>
      <c r="K119" s="1054"/>
      <c r="L119" s="1036"/>
      <c r="M119" s="1054"/>
      <c r="N119" s="1042">
        <v>30</v>
      </c>
    </row>
    <row r="120" spans="1:14">
      <c r="A120" s="1042">
        <v>31</v>
      </c>
      <c r="B120" s="974" t="s">
        <v>232</v>
      </c>
      <c r="C120" s="1036"/>
      <c r="D120" s="1054"/>
      <c r="E120" s="1036"/>
      <c r="F120" s="1054"/>
      <c r="G120" s="973"/>
      <c r="H120" s="1059"/>
      <c r="I120" s="1054"/>
      <c r="J120" s="1036"/>
      <c r="K120" s="1054"/>
      <c r="L120" s="1036"/>
      <c r="M120" s="1054"/>
      <c r="N120" s="1042">
        <v>31</v>
      </c>
    </row>
    <row r="121" spans="1:14">
      <c r="A121" s="1042">
        <v>32</v>
      </c>
      <c r="B121" s="974" t="s">
        <v>233</v>
      </c>
      <c r="C121" s="1036"/>
      <c r="D121" s="1054"/>
      <c r="E121" s="1036"/>
      <c r="F121" s="1054"/>
      <c r="G121" s="973"/>
      <c r="H121" s="1059"/>
      <c r="I121" s="1054"/>
      <c r="J121" s="2528"/>
      <c r="K121" s="1054"/>
      <c r="L121" s="1036"/>
      <c r="M121" s="1054"/>
      <c r="N121" s="1042">
        <v>32</v>
      </c>
    </row>
    <row r="122" spans="1:14">
      <c r="A122" s="1042">
        <v>33</v>
      </c>
      <c r="B122" s="974" t="s">
        <v>234</v>
      </c>
      <c r="C122" s="1036"/>
      <c r="D122" s="1054"/>
      <c r="E122" s="1036"/>
      <c r="F122" s="1054"/>
      <c r="G122" s="973"/>
      <c r="H122" s="1059"/>
      <c r="I122" s="1054"/>
      <c r="J122" s="2537"/>
      <c r="K122" s="1054"/>
      <c r="L122" s="1036"/>
      <c r="M122" s="1054"/>
      <c r="N122" s="1042">
        <v>33</v>
      </c>
    </row>
    <row r="123" spans="1:14">
      <c r="A123" s="1042">
        <v>34</v>
      </c>
      <c r="B123" s="974" t="s">
        <v>235</v>
      </c>
      <c r="C123" s="1056">
        <f>SUM(C112:C122)</f>
        <v>0</v>
      </c>
      <c r="D123" s="1057"/>
      <c r="E123" s="1056">
        <f>SUM(E112:E122)</f>
        <v>0</v>
      </c>
      <c r="F123" s="1057"/>
      <c r="G123" s="1084"/>
      <c r="H123" s="1060">
        <f>SUM(H112:H122)</f>
        <v>0</v>
      </c>
      <c r="I123" s="1036"/>
      <c r="J123" s="1060">
        <f>SUM(J112:J122)</f>
        <v>0</v>
      </c>
      <c r="K123" s="1057"/>
      <c r="L123" s="1056">
        <f>SUM(L112:L122)</f>
        <v>0</v>
      </c>
      <c r="M123" s="1057"/>
      <c r="N123" s="1042">
        <v>34</v>
      </c>
    </row>
    <row r="124" spans="1:14">
      <c r="A124" s="1042">
        <v>35</v>
      </c>
      <c r="B124" s="974" t="s">
        <v>141</v>
      </c>
      <c r="C124" s="1085"/>
      <c r="D124" s="1086"/>
      <c r="E124" s="1085"/>
      <c r="F124" s="1086"/>
      <c r="G124" s="899"/>
      <c r="H124" s="913"/>
      <c r="I124" s="974"/>
      <c r="J124" s="914"/>
      <c r="K124" s="974"/>
      <c r="L124" s="914"/>
      <c r="M124" s="974"/>
      <c r="N124" s="1042">
        <v>35</v>
      </c>
    </row>
    <row r="125" spans="1:14">
      <c r="A125" s="1012"/>
      <c r="B125" s="962"/>
      <c r="C125" s="899"/>
      <c r="D125" s="962"/>
      <c r="E125" s="899"/>
      <c r="F125" s="962"/>
      <c r="G125" s="899"/>
      <c r="H125" s="961"/>
      <c r="I125" s="899"/>
      <c r="J125" s="899"/>
      <c r="K125" s="899"/>
      <c r="L125" s="899"/>
      <c r="M125" s="899"/>
      <c r="N125" s="1012"/>
    </row>
    <row r="126" spans="1:14">
      <c r="A126" s="1012"/>
      <c r="B126" s="962"/>
      <c r="C126" s="899"/>
      <c r="D126" s="962"/>
      <c r="E126" s="899"/>
      <c r="F126" s="962"/>
      <c r="G126" s="899"/>
      <c r="H126" s="961"/>
      <c r="I126" s="899"/>
      <c r="J126" s="899"/>
      <c r="K126" s="899"/>
      <c r="L126" s="899"/>
      <c r="M126" s="899"/>
      <c r="N126" s="1012"/>
    </row>
    <row r="127" spans="1:14">
      <c r="A127" s="1012"/>
      <c r="B127" s="962"/>
      <c r="C127" s="899"/>
      <c r="D127" s="962"/>
      <c r="E127" s="899"/>
      <c r="F127" s="962"/>
      <c r="G127" s="899"/>
      <c r="H127" s="961"/>
      <c r="I127" s="899"/>
      <c r="J127" s="899"/>
      <c r="K127" s="899"/>
      <c r="L127" s="899"/>
      <c r="M127" s="899"/>
      <c r="N127" s="1012"/>
    </row>
    <row r="128" spans="1:14">
      <c r="A128" s="1012"/>
      <c r="B128" s="962"/>
      <c r="C128" s="899"/>
      <c r="D128" s="962"/>
      <c r="E128" s="899"/>
      <c r="F128" s="962"/>
      <c r="G128" s="899"/>
      <c r="H128" s="961"/>
      <c r="I128" s="899"/>
      <c r="J128" s="899"/>
      <c r="K128" s="899"/>
      <c r="L128" s="899"/>
      <c r="M128" s="899"/>
      <c r="N128" s="1012"/>
    </row>
    <row r="129" spans="1:14">
      <c r="A129" s="1012"/>
      <c r="B129" s="962"/>
      <c r="C129" s="899"/>
      <c r="D129" s="962"/>
      <c r="E129" s="899"/>
      <c r="F129" s="962"/>
      <c r="G129" s="899"/>
      <c r="H129" s="961"/>
      <c r="I129" s="899"/>
      <c r="J129" s="899"/>
      <c r="K129" s="899"/>
      <c r="L129" s="899"/>
      <c r="M129" s="899"/>
      <c r="N129" s="1012"/>
    </row>
    <row r="130" spans="1:14">
      <c r="A130" s="1012"/>
      <c r="B130" s="962"/>
      <c r="C130" s="899"/>
      <c r="D130" s="962"/>
      <c r="E130" s="899"/>
      <c r="F130" s="962"/>
      <c r="G130" s="899"/>
      <c r="H130" s="961"/>
      <c r="I130" s="899"/>
      <c r="J130" s="899"/>
      <c r="K130" s="899"/>
      <c r="L130" s="899"/>
      <c r="M130" s="899"/>
      <c r="N130" s="1012"/>
    </row>
    <row r="131" spans="1:14">
      <c r="A131" s="1012"/>
      <c r="B131" s="962"/>
      <c r="C131" s="899"/>
      <c r="D131" s="962"/>
      <c r="E131" s="899"/>
      <c r="F131" s="962"/>
      <c r="G131" s="899"/>
      <c r="H131" s="961"/>
      <c r="I131" s="899"/>
      <c r="J131" s="899"/>
      <c r="K131" s="899"/>
      <c r="L131" s="899"/>
      <c r="M131" s="899"/>
      <c r="N131" s="1012"/>
    </row>
    <row r="132" spans="1:14">
      <c r="A132" s="1012"/>
      <c r="B132" s="962"/>
      <c r="C132" s="899"/>
      <c r="D132" s="962"/>
      <c r="E132" s="899"/>
      <c r="F132" s="962"/>
      <c r="G132" s="899"/>
      <c r="H132" s="961"/>
      <c r="J132" s="899"/>
      <c r="K132" s="899"/>
      <c r="L132" s="899"/>
      <c r="M132" s="899"/>
      <c r="N132" s="1012"/>
    </row>
    <row r="133" spans="1:14">
      <c r="A133" s="1012"/>
      <c r="B133" s="962"/>
      <c r="C133" s="899"/>
      <c r="D133" s="962"/>
      <c r="E133" s="899"/>
      <c r="F133" s="962"/>
      <c r="G133" s="899"/>
      <c r="H133" s="961"/>
      <c r="I133" s="899"/>
      <c r="J133" s="899"/>
      <c r="K133" s="899"/>
      <c r="L133" s="899"/>
      <c r="M133" s="899"/>
      <c r="N133" s="1012"/>
    </row>
    <row r="134" spans="1:14">
      <c r="A134" s="1012"/>
      <c r="B134" s="962"/>
      <c r="C134" s="899"/>
      <c r="D134" s="962"/>
      <c r="E134" s="899"/>
      <c r="F134" s="962"/>
      <c r="G134" s="899"/>
      <c r="H134" s="961"/>
      <c r="I134" s="899"/>
      <c r="J134" s="899"/>
      <c r="K134" s="899"/>
      <c r="L134" s="899"/>
      <c r="M134" s="899"/>
      <c r="N134" s="1012"/>
    </row>
    <row r="135" spans="1:14">
      <c r="A135" s="1012"/>
      <c r="B135" s="962"/>
      <c r="C135" s="899"/>
      <c r="D135" s="962"/>
      <c r="E135" s="899"/>
      <c r="F135" s="962"/>
      <c r="G135" s="899"/>
      <c r="H135" s="961"/>
      <c r="I135" s="899"/>
      <c r="J135" s="899"/>
      <c r="K135" s="899"/>
      <c r="L135" s="899"/>
      <c r="M135" s="899"/>
      <c r="N135" s="1012"/>
    </row>
    <row r="136" spans="1:14" ht="15.75" thickBot="1">
      <c r="A136" s="1031"/>
      <c r="B136" s="979"/>
      <c r="C136" s="951"/>
      <c r="D136" s="979"/>
      <c r="E136" s="951"/>
      <c r="F136" s="979"/>
      <c r="G136" s="899"/>
      <c r="H136" s="978"/>
      <c r="I136" s="951"/>
      <c r="J136" s="951"/>
      <c r="K136" s="951"/>
      <c r="L136" s="951"/>
      <c r="M136" s="951"/>
      <c r="N136" s="1031"/>
    </row>
    <row r="137" spans="1:14">
      <c r="A137" s="1089"/>
      <c r="B137" s="1089"/>
      <c r="C137" s="1089"/>
      <c r="D137" s="1089"/>
      <c r="E137" s="1089"/>
      <c r="F137" s="1089"/>
      <c r="G137" s="899"/>
      <c r="H137" s="1089"/>
      <c r="I137" s="1089"/>
      <c r="J137" s="1089"/>
      <c r="K137" s="1089"/>
      <c r="L137" s="1089"/>
      <c r="M137" s="1089"/>
      <c r="N137" s="1089"/>
    </row>
    <row r="138" spans="1:14">
      <c r="A138" s="1503" t="s">
        <v>4677</v>
      </c>
      <c r="B138" s="1503"/>
      <c r="C138" s="899"/>
      <c r="D138" s="899"/>
      <c r="E138" s="899"/>
      <c r="F138" s="899"/>
      <c r="G138" s="899"/>
      <c r="H138" s="1503" t="s">
        <v>4677</v>
      </c>
      <c r="I138" s="1503"/>
      <c r="J138" s="899"/>
      <c r="K138" s="900"/>
    </row>
    <row r="139" spans="1:14">
      <c r="A139" s="900" t="s">
        <v>144</v>
      </c>
      <c r="B139" s="900"/>
      <c r="C139" s="900"/>
      <c r="D139" s="900"/>
      <c r="E139" s="900"/>
      <c r="F139" s="900"/>
      <c r="G139" s="899"/>
      <c r="H139" s="900" t="s">
        <v>145</v>
      </c>
      <c r="I139" s="900"/>
      <c r="J139" s="900"/>
      <c r="K139" s="900"/>
      <c r="L139" s="900"/>
      <c r="M139" s="900"/>
      <c r="N139" s="900"/>
    </row>
  </sheetData>
  <printOptions horizontalCentered="1" verticalCentered="1"/>
  <pageMargins left="0.25" right="0.25" top="0.25" bottom="0.25" header="0" footer="0"/>
  <pageSetup scale="72" fitToWidth="2" fitToHeight="2" pageOrder="overThenDown"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62"/>
  <sheetViews>
    <sheetView defaultGridColor="0" view="pageBreakPreview" colorId="22" zoomScale="50" zoomScaleNormal="70" zoomScaleSheetLayoutView="50" workbookViewId="0"/>
  </sheetViews>
  <sheetFormatPr defaultColWidth="9.6640625" defaultRowHeight="15"/>
  <cols>
    <col min="1" max="1" width="4.6640625" customWidth="1"/>
    <col min="2" max="2" width="60.88671875" customWidth="1"/>
    <col min="3" max="3" width="14.6640625" customWidth="1"/>
    <col min="4" max="4" width="5.6640625" customWidth="1"/>
    <col min="5" max="5" width="14.6640625" customWidth="1"/>
    <col min="6" max="6" width="16.77734375" customWidth="1"/>
    <col min="7" max="7" width="2.6640625" style="1373" customWidth="1"/>
    <col min="8" max="13" width="16.6640625" customWidth="1"/>
    <col min="14" max="14" width="4.6640625" customWidth="1"/>
  </cols>
  <sheetData>
    <row r="1" spans="1:14">
      <c r="A1" s="901" t="s">
        <v>1804</v>
      </c>
      <c r="B1" s="902"/>
      <c r="C1" s="1006" t="s">
        <v>1347</v>
      </c>
      <c r="D1" s="1009"/>
      <c r="E1" s="1008" t="s">
        <v>1806</v>
      </c>
      <c r="F1" s="1008" t="s">
        <v>1807</v>
      </c>
      <c r="G1" s="2503"/>
      <c r="H1" s="901" t="s">
        <v>1804</v>
      </c>
      <c r="I1" s="958"/>
      <c r="J1" s="1006" t="s">
        <v>1347</v>
      </c>
      <c r="K1" s="1009"/>
      <c r="L1" s="1008" t="s">
        <v>1806</v>
      </c>
      <c r="M1" s="1010" t="s">
        <v>1807</v>
      </c>
      <c r="N1" s="993"/>
    </row>
    <row r="2" spans="1:14">
      <c r="A2" s="72" t="str">
        <f>'Data Sheet'!$C$25</f>
        <v>Orange &amp; Rockland Utilities, Inc</v>
      </c>
      <c r="B2" s="899"/>
      <c r="C2" s="961" t="s">
        <v>1139</v>
      </c>
      <c r="D2" s="899"/>
      <c r="E2" s="1011" t="s">
        <v>1809</v>
      </c>
      <c r="F2" s="1021"/>
      <c r="G2" s="2503"/>
      <c r="H2" s="72" t="str">
        <f>'Data Sheet'!$C$25</f>
        <v>Orange &amp; Rockland Utilities, Inc</v>
      </c>
      <c r="I2" s="962"/>
      <c r="J2" s="961" t="s">
        <v>1139</v>
      </c>
      <c r="K2" s="899"/>
      <c r="L2" s="1011" t="s">
        <v>1809</v>
      </c>
      <c r="M2" s="959"/>
      <c r="N2" s="960"/>
    </row>
    <row r="3" spans="1:14" ht="15" customHeight="1" thickBot="1">
      <c r="A3" s="978"/>
      <c r="B3" s="951"/>
      <c r="C3" s="978" t="s">
        <v>1140</v>
      </c>
      <c r="D3" s="979"/>
      <c r="E3" s="1080" t="str">
        <f>'Data Sheet'!$C$40</f>
        <v>April 30, 2017</v>
      </c>
      <c r="F3" s="1276" t="str">
        <f>'Data Sheet'!$C$38</f>
        <v>December 31, 2016</v>
      </c>
      <c r="G3" s="2503"/>
      <c r="H3" s="978"/>
      <c r="I3" s="979"/>
      <c r="J3" s="978" t="s">
        <v>1140</v>
      </c>
      <c r="K3" s="979"/>
      <c r="L3" s="1080" t="str">
        <f>'Data Sheet'!$C$40</f>
        <v>April 30, 2017</v>
      </c>
      <c r="M3" s="1026" t="str">
        <f>'Data Sheet'!$C$38</f>
        <v>December 31, 2016</v>
      </c>
      <c r="N3" s="1025"/>
    </row>
    <row r="4" spans="1:14" ht="15" customHeight="1" thickBot="1">
      <c r="A4" s="570" t="s">
        <v>146</v>
      </c>
      <c r="B4" s="571"/>
      <c r="C4" s="571"/>
      <c r="D4" s="1014"/>
      <c r="E4" s="1014"/>
      <c r="F4" s="1015"/>
      <c r="G4" s="2503"/>
      <c r="H4" s="570" t="s">
        <v>147</v>
      </c>
      <c r="I4" s="571"/>
      <c r="J4" s="571"/>
      <c r="K4" s="571"/>
      <c r="L4" s="1014"/>
      <c r="M4" s="1016"/>
      <c r="N4" s="979"/>
    </row>
    <row r="5" spans="1:14" ht="15.75">
      <c r="A5" s="68"/>
      <c r="B5" s="71"/>
      <c r="C5" s="71"/>
      <c r="D5" s="900"/>
      <c r="E5" s="900"/>
      <c r="F5" s="993"/>
      <c r="G5" s="2503"/>
      <c r="H5" s="68"/>
      <c r="I5" s="71"/>
      <c r="J5" s="71"/>
      <c r="K5" s="71"/>
      <c r="L5" s="900"/>
      <c r="M5" s="1019"/>
      <c r="N5" s="962"/>
    </row>
    <row r="6" spans="1:14">
      <c r="A6" s="961" t="s">
        <v>148</v>
      </c>
      <c r="B6" s="899"/>
      <c r="C6" s="899" t="s">
        <v>149</v>
      </c>
      <c r="D6" s="899"/>
      <c r="E6" s="899"/>
      <c r="F6" s="962"/>
      <c r="G6" s="2503"/>
      <c r="H6" s="961" t="s">
        <v>150</v>
      </c>
      <c r="I6" s="899"/>
      <c r="J6" s="899"/>
      <c r="K6" s="1503" t="s">
        <v>151</v>
      </c>
      <c r="L6" s="1503"/>
      <c r="M6" s="1503"/>
      <c r="N6" s="962"/>
    </row>
    <row r="7" spans="1:14">
      <c r="A7" s="961" t="s">
        <v>152</v>
      </c>
      <c r="B7" s="899"/>
      <c r="C7" s="899" t="s">
        <v>153</v>
      </c>
      <c r="D7" s="899"/>
      <c r="E7" s="899"/>
      <c r="F7" s="962"/>
      <c r="G7" s="2503"/>
      <c r="H7" s="961" t="s">
        <v>154</v>
      </c>
      <c r="I7" s="899"/>
      <c r="J7" s="899"/>
      <c r="K7" s="1503" t="s">
        <v>155</v>
      </c>
      <c r="L7" s="1503"/>
      <c r="M7" s="1503"/>
      <c r="N7" s="962"/>
    </row>
    <row r="8" spans="1:14">
      <c r="A8" s="961" t="s">
        <v>841</v>
      </c>
      <c r="B8" s="899"/>
      <c r="C8" s="899" t="s">
        <v>115</v>
      </c>
      <c r="D8" s="899"/>
      <c r="E8" s="899"/>
      <c r="F8" s="962"/>
      <c r="G8" s="2503"/>
      <c r="H8" s="1504" t="s">
        <v>4639</v>
      </c>
      <c r="I8" s="1503"/>
      <c r="J8" s="1503"/>
      <c r="K8" s="1503" t="s">
        <v>116</v>
      </c>
      <c r="L8" s="1503"/>
      <c r="M8" s="1503"/>
      <c r="N8" s="962"/>
    </row>
    <row r="9" spans="1:14">
      <c r="A9" s="961" t="s">
        <v>867</v>
      </c>
      <c r="B9" s="899"/>
      <c r="C9" s="899" t="s">
        <v>868</v>
      </c>
      <c r="D9" s="899"/>
      <c r="E9" s="899"/>
      <c r="F9" s="962"/>
      <c r="G9" s="2503"/>
      <c r="H9" s="1504" t="s">
        <v>869</v>
      </c>
      <c r="I9" s="1503"/>
      <c r="J9" s="1503"/>
      <c r="K9" s="1503" t="s">
        <v>870</v>
      </c>
      <c r="L9" s="1503"/>
      <c r="M9" s="1503"/>
      <c r="N9" s="962"/>
    </row>
    <row r="10" spans="1:14">
      <c r="A10" s="961" t="s">
        <v>871</v>
      </c>
      <c r="B10" s="899"/>
      <c r="C10" s="899" t="s">
        <v>872</v>
      </c>
      <c r="D10" s="899"/>
      <c r="E10" s="899"/>
      <c r="F10" s="962"/>
      <c r="G10" s="2503"/>
      <c r="H10" s="1504" t="s">
        <v>4640</v>
      </c>
      <c r="I10" s="1503"/>
      <c r="J10" s="1503"/>
      <c r="K10" s="1503" t="s">
        <v>873</v>
      </c>
      <c r="L10" s="1503"/>
      <c r="M10" s="1503"/>
      <c r="N10" s="962"/>
    </row>
    <row r="11" spans="1:14">
      <c r="A11" s="961" t="s">
        <v>874</v>
      </c>
      <c r="B11" s="899"/>
      <c r="C11" s="899" t="s">
        <v>875</v>
      </c>
      <c r="D11" s="899"/>
      <c r="E11" s="899"/>
      <c r="F11" s="962"/>
      <c r="G11" s="2503"/>
      <c r="H11" s="1504" t="s">
        <v>4641</v>
      </c>
      <c r="I11" s="1503"/>
      <c r="J11" s="1503"/>
      <c r="K11" s="1503" t="s">
        <v>876</v>
      </c>
      <c r="L11" s="1503"/>
      <c r="M11" s="1503"/>
      <c r="N11" s="962"/>
    </row>
    <row r="12" spans="1:14">
      <c r="A12" s="961" t="s">
        <v>156</v>
      </c>
      <c r="B12" s="899"/>
      <c r="C12" s="899" t="s">
        <v>157</v>
      </c>
      <c r="D12" s="899"/>
      <c r="E12" s="899"/>
      <c r="F12" s="962"/>
      <c r="G12" s="2503"/>
      <c r="H12" s="1504" t="s">
        <v>158</v>
      </c>
      <c r="I12" s="1503"/>
      <c r="J12" s="1503"/>
      <c r="K12" s="1503" t="s">
        <v>159</v>
      </c>
      <c r="L12" s="1503"/>
      <c r="M12" s="1503"/>
      <c r="N12" s="962"/>
    </row>
    <row r="13" spans="1:14">
      <c r="A13" s="961"/>
      <c r="B13" s="899"/>
      <c r="C13" s="899" t="s">
        <v>160</v>
      </c>
      <c r="D13" s="899"/>
      <c r="E13" s="899"/>
      <c r="F13" s="962"/>
      <c r="G13" s="2503"/>
      <c r="H13" s="1504" t="s">
        <v>161</v>
      </c>
      <c r="I13" s="1503"/>
      <c r="J13" s="1503"/>
      <c r="K13" s="1503" t="s">
        <v>162</v>
      </c>
      <c r="L13" s="1503"/>
      <c r="M13" s="1503"/>
      <c r="N13" s="962"/>
    </row>
    <row r="14" spans="1:14">
      <c r="A14" s="961"/>
      <c r="B14" s="899"/>
      <c r="C14" s="899"/>
      <c r="D14" s="899"/>
      <c r="E14" s="899"/>
      <c r="F14" s="962"/>
      <c r="G14" s="2503"/>
      <c r="H14" s="961"/>
      <c r="I14" s="899"/>
      <c r="J14" s="899"/>
      <c r="K14" s="899"/>
      <c r="L14" s="899"/>
      <c r="M14" s="899"/>
      <c r="N14" s="962"/>
    </row>
    <row r="15" spans="1:14" ht="15.75" thickBot="1">
      <c r="A15" s="978"/>
      <c r="B15" s="951"/>
      <c r="C15" s="951"/>
      <c r="D15" s="951"/>
      <c r="E15" s="951"/>
      <c r="F15" s="979"/>
      <c r="G15" s="2503"/>
      <c r="H15" s="978"/>
      <c r="I15" s="951"/>
      <c r="J15" s="951"/>
      <c r="K15" s="951"/>
      <c r="L15" s="951"/>
      <c r="M15" s="951"/>
      <c r="N15" s="979"/>
    </row>
    <row r="16" spans="1:14">
      <c r="A16" s="1012"/>
      <c r="B16" s="899"/>
      <c r="C16" s="899"/>
      <c r="D16" s="962"/>
      <c r="E16" s="899"/>
      <c r="F16" s="962"/>
      <c r="G16" s="2503"/>
      <c r="H16" s="961"/>
      <c r="I16" s="962"/>
      <c r="J16" s="899"/>
      <c r="K16" s="962"/>
      <c r="L16" s="899"/>
      <c r="M16" s="962"/>
      <c r="N16" s="962"/>
    </row>
    <row r="17" spans="1:14">
      <c r="A17" s="1022"/>
      <c r="B17" s="899"/>
      <c r="C17" s="899"/>
      <c r="D17" s="912"/>
      <c r="E17" s="899" t="s">
        <v>163</v>
      </c>
      <c r="F17" s="962"/>
      <c r="G17" s="2503"/>
      <c r="H17" s="961" t="s">
        <v>163</v>
      </c>
      <c r="I17" s="960"/>
      <c r="J17" s="961" t="s">
        <v>163</v>
      </c>
      <c r="K17" s="962"/>
      <c r="L17" s="961" t="s">
        <v>163</v>
      </c>
      <c r="M17" s="962"/>
      <c r="N17" s="962"/>
    </row>
    <row r="18" spans="1:14">
      <c r="A18" s="1021" t="s">
        <v>1733</v>
      </c>
      <c r="B18" s="900" t="s">
        <v>1787</v>
      </c>
      <c r="C18" s="899"/>
      <c r="D18" s="962"/>
      <c r="E18" s="899" t="s">
        <v>1638</v>
      </c>
      <c r="F18" s="962"/>
      <c r="G18" s="2503"/>
      <c r="H18" s="961" t="s">
        <v>1638</v>
      </c>
      <c r="I18" s="912"/>
      <c r="J18" s="961" t="s">
        <v>1638</v>
      </c>
      <c r="K18" s="962"/>
      <c r="L18" s="961" t="s">
        <v>1638</v>
      </c>
      <c r="M18" s="962"/>
      <c r="N18" s="1021" t="s">
        <v>1733</v>
      </c>
    </row>
    <row r="19" spans="1:14">
      <c r="A19" s="1021" t="s">
        <v>1736</v>
      </c>
      <c r="B19" s="900"/>
      <c r="C19" s="899"/>
      <c r="D19" s="962"/>
      <c r="E19" s="899"/>
      <c r="F19" s="962"/>
      <c r="G19" s="2503"/>
      <c r="H19" s="1011"/>
      <c r="I19" s="912"/>
      <c r="J19" s="899"/>
      <c r="K19" s="962"/>
      <c r="L19" s="899"/>
      <c r="M19" s="962"/>
      <c r="N19" s="1021" t="s">
        <v>1736</v>
      </c>
    </row>
    <row r="20" spans="1:14" ht="15.75" thickBot="1">
      <c r="A20" s="1023"/>
      <c r="B20" s="1014" t="s">
        <v>3026</v>
      </c>
      <c r="C20" s="1014"/>
      <c r="D20" s="1025"/>
      <c r="E20" s="1014" t="s">
        <v>3027</v>
      </c>
      <c r="F20" s="1025"/>
      <c r="G20" s="2503"/>
      <c r="H20" s="1026" t="s">
        <v>3028</v>
      </c>
      <c r="I20" s="1025"/>
      <c r="J20" s="1014" t="s">
        <v>3029</v>
      </c>
      <c r="K20" s="1025"/>
      <c r="L20" s="1014" t="s">
        <v>2353</v>
      </c>
      <c r="M20" s="1025"/>
      <c r="N20" s="1023"/>
    </row>
    <row r="21" spans="1:14">
      <c r="A21" s="1042">
        <v>1</v>
      </c>
      <c r="B21" s="300" t="s">
        <v>857</v>
      </c>
      <c r="C21" s="914"/>
      <c r="D21" s="974"/>
      <c r="E21" s="977"/>
      <c r="F21" s="972"/>
      <c r="G21" s="2503"/>
      <c r="H21" s="913"/>
      <c r="I21" s="974"/>
      <c r="J21" s="914"/>
      <c r="K21" s="974"/>
      <c r="L21" s="977"/>
      <c r="M21" s="972"/>
      <c r="N21" s="1042">
        <v>1</v>
      </c>
    </row>
    <row r="22" spans="1:14">
      <c r="A22" s="1042">
        <v>2</v>
      </c>
      <c r="B22" s="300" t="s">
        <v>1269</v>
      </c>
      <c r="C22" s="914"/>
      <c r="D22" s="974"/>
      <c r="E22" s="1035"/>
      <c r="F22" s="1000"/>
      <c r="G22" s="2503"/>
      <c r="H22" s="913"/>
      <c r="I22" s="974"/>
      <c r="J22" s="914"/>
      <c r="K22" s="974"/>
      <c r="L22" s="1035"/>
      <c r="M22" s="1000"/>
      <c r="N22" s="1042">
        <v>2</v>
      </c>
    </row>
    <row r="23" spans="1:14">
      <c r="A23" s="1042">
        <v>3</v>
      </c>
      <c r="B23" s="300" t="s">
        <v>1270</v>
      </c>
      <c r="C23" s="914"/>
      <c r="D23" s="974"/>
      <c r="E23" s="1035"/>
      <c r="F23" s="1000"/>
      <c r="G23" s="2503"/>
      <c r="H23" s="913"/>
      <c r="I23" s="974"/>
      <c r="J23" s="914"/>
      <c r="K23" s="974"/>
      <c r="L23" s="1035"/>
      <c r="M23" s="1000"/>
      <c r="N23" s="1042">
        <v>3</v>
      </c>
    </row>
    <row r="24" spans="1:14">
      <c r="A24" s="1048">
        <v>4</v>
      </c>
      <c r="B24" s="300" t="s">
        <v>1639</v>
      </c>
      <c r="C24" s="914"/>
      <c r="D24" s="974"/>
      <c r="E24" s="914"/>
      <c r="F24" s="974"/>
      <c r="G24" s="2503"/>
      <c r="H24" s="1053"/>
      <c r="I24" s="1081"/>
      <c r="J24" s="914"/>
      <c r="K24" s="974"/>
      <c r="L24" s="914"/>
      <c r="M24" s="974"/>
      <c r="N24" s="1048">
        <v>4</v>
      </c>
    </row>
    <row r="25" spans="1:14">
      <c r="A25" s="1048">
        <v>5</v>
      </c>
      <c r="B25" s="300" t="s">
        <v>860</v>
      </c>
      <c r="C25" s="914"/>
      <c r="D25" s="974"/>
      <c r="E25" s="914"/>
      <c r="F25" s="974"/>
      <c r="G25" s="2503"/>
      <c r="H25" s="1053"/>
      <c r="I25" s="1081"/>
      <c r="J25" s="914"/>
      <c r="K25" s="974"/>
      <c r="L25" s="914"/>
      <c r="M25" s="974"/>
      <c r="N25" s="1048">
        <v>5</v>
      </c>
    </row>
    <row r="26" spans="1:14">
      <c r="A26" s="1048">
        <v>6</v>
      </c>
      <c r="B26" s="300" t="s">
        <v>2912</v>
      </c>
      <c r="C26" s="914"/>
      <c r="D26" s="974"/>
      <c r="E26" s="914"/>
      <c r="F26" s="974"/>
      <c r="G26" s="2503"/>
      <c r="H26" s="1053"/>
      <c r="I26" s="1081"/>
      <c r="J26" s="914"/>
      <c r="K26" s="974"/>
      <c r="L26" s="914"/>
      <c r="M26" s="974"/>
      <c r="N26" s="1048">
        <v>6</v>
      </c>
    </row>
    <row r="27" spans="1:14">
      <c r="A27" s="1048">
        <v>7</v>
      </c>
      <c r="B27" s="300" t="s">
        <v>861</v>
      </c>
      <c r="C27" s="914"/>
      <c r="D27" s="974"/>
      <c r="E27" s="914"/>
      <c r="F27" s="974"/>
      <c r="G27" s="2503"/>
      <c r="H27" s="1053"/>
      <c r="I27" s="1081"/>
      <c r="J27" s="914"/>
      <c r="K27" s="974"/>
      <c r="L27" s="914"/>
      <c r="M27" s="974"/>
      <c r="N27" s="1048">
        <v>7</v>
      </c>
    </row>
    <row r="28" spans="1:14">
      <c r="A28" s="1048">
        <v>8</v>
      </c>
      <c r="B28" s="300" t="s">
        <v>1278</v>
      </c>
      <c r="C28" s="914"/>
      <c r="D28" s="974"/>
      <c r="E28" s="914"/>
      <c r="F28" s="974"/>
      <c r="G28" s="2503"/>
      <c r="H28" s="1053"/>
      <c r="I28" s="1081"/>
      <c r="J28" s="914"/>
      <c r="K28" s="974"/>
      <c r="L28" s="914"/>
      <c r="M28" s="974"/>
      <c r="N28" s="1048">
        <v>8</v>
      </c>
    </row>
    <row r="29" spans="1:14">
      <c r="A29" s="1048">
        <v>9</v>
      </c>
      <c r="B29" s="300" t="s">
        <v>2913</v>
      </c>
      <c r="C29" s="914"/>
      <c r="D29" s="974"/>
      <c r="E29" s="914"/>
      <c r="F29" s="974"/>
      <c r="G29" s="2503"/>
      <c r="H29" s="1053"/>
      <c r="I29" s="1081"/>
      <c r="J29" s="914"/>
      <c r="K29" s="974"/>
      <c r="L29" s="914"/>
      <c r="M29" s="974"/>
      <c r="N29" s="1048">
        <v>9</v>
      </c>
    </row>
    <row r="30" spans="1:14">
      <c r="A30" s="1048">
        <v>10</v>
      </c>
      <c r="B30" s="300" t="s">
        <v>2914</v>
      </c>
      <c r="C30" s="914"/>
      <c r="D30" s="974"/>
      <c r="E30" s="914"/>
      <c r="F30" s="974"/>
      <c r="G30" s="2503"/>
      <c r="H30" s="1053"/>
      <c r="I30" s="1081"/>
      <c r="J30" s="914"/>
      <c r="K30" s="974"/>
      <c r="L30" s="914"/>
      <c r="M30" s="974"/>
      <c r="N30" s="1048">
        <v>10</v>
      </c>
    </row>
    <row r="31" spans="1:14">
      <c r="A31" s="1048">
        <v>11</v>
      </c>
      <c r="B31" s="300" t="s">
        <v>2915</v>
      </c>
      <c r="C31" s="914"/>
      <c r="D31" s="974"/>
      <c r="E31" s="914"/>
      <c r="F31" s="974"/>
      <c r="G31" s="2503"/>
      <c r="H31" s="1053"/>
      <c r="I31" s="1081"/>
      <c r="J31" s="914"/>
      <c r="K31" s="974"/>
      <c r="L31" s="914"/>
      <c r="M31" s="974"/>
      <c r="N31" s="1048">
        <v>11</v>
      </c>
    </row>
    <row r="32" spans="1:14">
      <c r="A32" s="1048">
        <v>12</v>
      </c>
      <c r="B32" s="300" t="s">
        <v>864</v>
      </c>
      <c r="C32" s="914"/>
      <c r="D32" s="974"/>
      <c r="E32" s="914"/>
      <c r="F32" s="974"/>
      <c r="G32" s="2503"/>
      <c r="H32" s="1053"/>
      <c r="I32" s="1081"/>
      <c r="J32" s="914"/>
      <c r="K32" s="974"/>
      <c r="L32" s="914"/>
      <c r="M32" s="974"/>
      <c r="N32" s="1048">
        <v>12</v>
      </c>
    </row>
    <row r="33" spans="1:15">
      <c r="A33" s="1048">
        <v>13</v>
      </c>
      <c r="B33" s="300" t="s">
        <v>865</v>
      </c>
      <c r="C33" s="914"/>
      <c r="D33" s="974"/>
      <c r="E33" s="914"/>
      <c r="F33" s="974"/>
      <c r="G33" s="2503"/>
      <c r="H33" s="1053"/>
      <c r="I33" s="1081"/>
      <c r="J33" s="914"/>
      <c r="K33" s="974"/>
      <c r="L33" s="914"/>
      <c r="M33" s="974"/>
      <c r="N33" s="1048">
        <v>13</v>
      </c>
    </row>
    <row r="34" spans="1:15">
      <c r="A34" s="1042">
        <v>14</v>
      </c>
      <c r="B34" s="300" t="s">
        <v>866</v>
      </c>
      <c r="C34" s="914"/>
      <c r="D34" s="974"/>
      <c r="E34" s="914"/>
      <c r="F34" s="974"/>
      <c r="G34" s="2503"/>
      <c r="H34" s="913"/>
      <c r="I34" s="974"/>
      <c r="J34" s="914"/>
      <c r="K34" s="974"/>
      <c r="L34" s="914"/>
      <c r="M34" s="974"/>
      <c r="N34" s="1042">
        <v>14</v>
      </c>
    </row>
    <row r="35" spans="1:15">
      <c r="A35" s="1042">
        <v>15</v>
      </c>
      <c r="B35" s="300" t="s">
        <v>218</v>
      </c>
      <c r="C35" s="914"/>
      <c r="D35" s="974"/>
      <c r="E35" s="914"/>
      <c r="F35" s="974"/>
      <c r="G35" s="2503"/>
      <c r="H35" s="913"/>
      <c r="I35" s="974"/>
      <c r="J35" s="914"/>
      <c r="K35" s="974"/>
      <c r="L35" s="914"/>
      <c r="M35" s="974"/>
      <c r="N35" s="1042">
        <v>15</v>
      </c>
    </row>
    <row r="36" spans="1:15">
      <c r="A36" s="1042">
        <v>16</v>
      </c>
      <c r="B36" s="300" t="s">
        <v>2916</v>
      </c>
      <c r="C36" s="914"/>
      <c r="D36" s="974"/>
      <c r="E36" s="914"/>
      <c r="F36" s="974"/>
      <c r="G36" s="2503"/>
      <c r="H36" s="913"/>
      <c r="I36" s="974"/>
      <c r="J36" s="914"/>
      <c r="K36" s="974"/>
      <c r="L36" s="914"/>
      <c r="M36" s="974"/>
      <c r="N36" s="1042">
        <v>16</v>
      </c>
    </row>
    <row r="37" spans="1:15">
      <c r="A37" s="1042">
        <v>17</v>
      </c>
      <c r="B37" s="300" t="s">
        <v>2917</v>
      </c>
      <c r="C37" s="914"/>
      <c r="D37" s="974"/>
      <c r="E37" s="914"/>
      <c r="F37" s="974"/>
      <c r="G37" s="2503"/>
      <c r="H37" s="913"/>
      <c r="I37" s="974"/>
      <c r="J37" s="914"/>
      <c r="K37" s="974"/>
      <c r="L37" s="914"/>
      <c r="M37" s="974"/>
      <c r="N37" s="1042">
        <v>17</v>
      </c>
    </row>
    <row r="38" spans="1:15">
      <c r="A38" s="1042">
        <v>18</v>
      </c>
      <c r="B38" s="300" t="s">
        <v>2918</v>
      </c>
      <c r="C38" s="914"/>
      <c r="D38" s="974"/>
      <c r="E38" s="914"/>
      <c r="F38" s="974"/>
      <c r="G38" s="2503"/>
      <c r="H38" s="913"/>
      <c r="I38" s="974"/>
      <c r="J38" s="914"/>
      <c r="K38" s="974"/>
      <c r="L38" s="914"/>
      <c r="M38" s="974"/>
      <c r="N38" s="1042">
        <v>18</v>
      </c>
    </row>
    <row r="39" spans="1:15">
      <c r="A39" s="1042">
        <v>19</v>
      </c>
      <c r="B39" s="300" t="s">
        <v>220</v>
      </c>
      <c r="C39" s="914"/>
      <c r="D39" s="974"/>
      <c r="E39" s="914"/>
      <c r="F39" s="974"/>
      <c r="G39" s="2503"/>
      <c r="H39" s="913"/>
      <c r="I39" s="974"/>
      <c r="J39" s="914"/>
      <c r="K39" s="974"/>
      <c r="L39" s="914"/>
      <c r="M39" s="974"/>
      <c r="N39" s="1042">
        <v>19</v>
      </c>
    </row>
    <row r="40" spans="1:15" s="1502" customFormat="1">
      <c r="A40" s="2743">
        <v>20</v>
      </c>
      <c r="B40" s="1510" t="s">
        <v>4422</v>
      </c>
      <c r="C40" s="2747"/>
      <c r="D40" s="2744"/>
      <c r="E40" s="2747"/>
      <c r="F40" s="2744"/>
      <c r="G40" s="1503"/>
      <c r="H40" s="2748"/>
      <c r="I40" s="2744"/>
      <c r="J40" s="2747"/>
      <c r="K40" s="2744"/>
      <c r="L40" s="2747"/>
      <c r="M40" s="2744"/>
      <c r="N40" s="2743">
        <v>20</v>
      </c>
      <c r="O40" s="9"/>
    </row>
    <row r="41" spans="1:15">
      <c r="A41" s="1042">
        <v>21</v>
      </c>
      <c r="B41" s="300" t="s">
        <v>2919</v>
      </c>
      <c r="C41" s="914"/>
      <c r="D41" s="974"/>
      <c r="E41" s="914"/>
      <c r="F41" s="974"/>
      <c r="G41" s="2503"/>
      <c r="H41" s="913"/>
      <c r="I41" s="974"/>
      <c r="J41" s="914"/>
      <c r="K41" s="974"/>
      <c r="L41" s="914"/>
      <c r="M41" s="974"/>
      <c r="N41" s="1042">
        <v>21</v>
      </c>
    </row>
    <row r="42" spans="1:15">
      <c r="A42" s="1042">
        <v>22</v>
      </c>
      <c r="B42" s="1510" t="s">
        <v>4245</v>
      </c>
      <c r="C42" s="914"/>
      <c r="D42" s="974"/>
      <c r="E42" s="914"/>
      <c r="F42" s="974"/>
      <c r="G42" s="2503"/>
      <c r="H42" s="913"/>
      <c r="I42" s="974"/>
      <c r="J42" s="914"/>
      <c r="K42" s="974"/>
      <c r="L42" s="914"/>
      <c r="M42" s="974"/>
      <c r="N42" s="1042">
        <v>22</v>
      </c>
    </row>
    <row r="43" spans="1:15">
      <c r="A43" s="1042">
        <v>23</v>
      </c>
      <c r="B43" s="300" t="s">
        <v>2874</v>
      </c>
      <c r="C43" s="914"/>
      <c r="D43" s="974"/>
      <c r="E43" s="914"/>
      <c r="F43" s="974"/>
      <c r="G43" s="2503"/>
      <c r="H43" s="913"/>
      <c r="I43" s="974"/>
      <c r="J43" s="914"/>
      <c r="K43" s="974"/>
      <c r="L43" s="914"/>
      <c r="M43" s="974"/>
      <c r="N43" s="1042">
        <v>23</v>
      </c>
    </row>
    <row r="44" spans="1:15">
      <c r="A44" s="1042">
        <v>24</v>
      </c>
      <c r="B44" s="300" t="s">
        <v>224</v>
      </c>
      <c r="C44" s="914"/>
      <c r="D44" s="974"/>
      <c r="E44" s="914"/>
      <c r="F44" s="974"/>
      <c r="G44" s="2503"/>
      <c r="H44" s="913"/>
      <c r="I44" s="974"/>
      <c r="J44" s="914"/>
      <c r="K44" s="974"/>
      <c r="L44" s="914"/>
      <c r="M44" s="974"/>
      <c r="N44" s="1042">
        <v>24</v>
      </c>
    </row>
    <row r="45" spans="1:15">
      <c r="A45" s="1042">
        <v>25</v>
      </c>
      <c r="B45" s="300" t="s">
        <v>225</v>
      </c>
      <c r="C45" s="914"/>
      <c r="D45" s="974"/>
      <c r="E45" s="914"/>
      <c r="F45" s="974"/>
      <c r="G45" s="2503"/>
      <c r="H45" s="913"/>
      <c r="I45" s="974"/>
      <c r="J45" s="914"/>
      <c r="K45" s="974"/>
      <c r="L45" s="914"/>
      <c r="M45" s="974"/>
      <c r="N45" s="1042">
        <v>25</v>
      </c>
    </row>
    <row r="46" spans="1:15">
      <c r="A46" s="1042">
        <v>26</v>
      </c>
      <c r="B46" s="300" t="s">
        <v>2875</v>
      </c>
      <c r="C46" s="914"/>
      <c r="D46" s="974"/>
      <c r="E46" s="914"/>
      <c r="F46" s="974"/>
      <c r="G46" s="2503"/>
      <c r="H46" s="913"/>
      <c r="I46" s="974"/>
      <c r="J46" s="914"/>
      <c r="K46" s="974"/>
      <c r="L46" s="914"/>
      <c r="M46" s="974"/>
      <c r="N46" s="1042">
        <v>26</v>
      </c>
    </row>
    <row r="47" spans="1:15">
      <c r="A47" s="1042">
        <v>27</v>
      </c>
      <c r="B47" s="300" t="s">
        <v>227</v>
      </c>
      <c r="C47" s="914"/>
      <c r="D47" s="974"/>
      <c r="E47" s="914"/>
      <c r="F47" s="974"/>
      <c r="G47" s="2503"/>
      <c r="H47" s="913"/>
      <c r="I47" s="974"/>
      <c r="J47" s="914"/>
      <c r="K47" s="974"/>
      <c r="L47" s="914"/>
      <c r="M47" s="974"/>
      <c r="N47" s="1042">
        <v>27</v>
      </c>
    </row>
    <row r="48" spans="1:15">
      <c r="A48" s="1042">
        <v>28</v>
      </c>
      <c r="B48" s="300" t="s">
        <v>2876</v>
      </c>
      <c r="C48" s="914"/>
      <c r="D48" s="974"/>
      <c r="E48" s="914"/>
      <c r="F48" s="974"/>
      <c r="G48" s="2503"/>
      <c r="H48" s="913"/>
      <c r="I48" s="974"/>
      <c r="J48" s="914"/>
      <c r="K48" s="974"/>
      <c r="L48" s="914"/>
      <c r="M48" s="974"/>
      <c r="N48" s="1042">
        <v>28</v>
      </c>
    </row>
    <row r="49" spans="1:14">
      <c r="A49" s="1042">
        <v>29</v>
      </c>
      <c r="B49" s="300" t="s">
        <v>229</v>
      </c>
      <c r="C49" s="914"/>
      <c r="D49" s="974"/>
      <c r="E49" s="914"/>
      <c r="F49" s="974"/>
      <c r="G49" s="2503"/>
      <c r="H49" s="913"/>
      <c r="I49" s="974"/>
      <c r="J49" s="914"/>
      <c r="K49" s="974"/>
      <c r="L49" s="914"/>
      <c r="M49" s="974"/>
      <c r="N49" s="1042">
        <v>29</v>
      </c>
    </row>
    <row r="50" spans="1:14">
      <c r="A50" s="1042">
        <v>30</v>
      </c>
      <c r="B50" s="300" t="s">
        <v>230</v>
      </c>
      <c r="C50" s="914"/>
      <c r="D50" s="974"/>
      <c r="E50" s="914"/>
      <c r="F50" s="974"/>
      <c r="G50" s="2503"/>
      <c r="H50" s="913"/>
      <c r="I50" s="974"/>
      <c r="J50" s="914"/>
      <c r="K50" s="974"/>
      <c r="L50" s="914"/>
      <c r="M50" s="974"/>
      <c r="N50" s="1042">
        <v>30</v>
      </c>
    </row>
    <row r="51" spans="1:14">
      <c r="A51" s="1042">
        <v>31</v>
      </c>
      <c r="B51" s="300" t="s">
        <v>231</v>
      </c>
      <c r="C51" s="914"/>
      <c r="D51" s="974"/>
      <c r="E51" s="914"/>
      <c r="F51" s="974"/>
      <c r="G51" s="2503"/>
      <c r="H51" s="913"/>
      <c r="I51" s="974"/>
      <c r="J51" s="914"/>
      <c r="K51" s="974"/>
      <c r="L51" s="914"/>
      <c r="M51" s="974"/>
      <c r="N51" s="1042">
        <v>31</v>
      </c>
    </row>
    <row r="52" spans="1:14">
      <c r="A52" s="1042">
        <v>32</v>
      </c>
      <c r="B52" s="300" t="s">
        <v>232</v>
      </c>
      <c r="C52" s="914"/>
      <c r="D52" s="974"/>
      <c r="E52" s="914"/>
      <c r="F52" s="974"/>
      <c r="G52" s="2503"/>
      <c r="H52" s="913"/>
      <c r="I52" s="974"/>
      <c r="J52" s="914"/>
      <c r="K52" s="974"/>
      <c r="L52" s="914"/>
      <c r="M52" s="974"/>
      <c r="N52" s="1042">
        <v>32</v>
      </c>
    </row>
    <row r="53" spans="1:14">
      <c r="A53" s="1042">
        <v>33</v>
      </c>
      <c r="B53" s="300" t="s">
        <v>233</v>
      </c>
      <c r="C53" s="914"/>
      <c r="D53" s="974"/>
      <c r="E53" s="914"/>
      <c r="F53" s="974"/>
      <c r="G53" s="2503"/>
      <c r="H53" s="913"/>
      <c r="I53" s="974"/>
      <c r="J53" s="914"/>
      <c r="K53" s="974"/>
      <c r="L53" s="914"/>
      <c r="M53" s="974"/>
      <c r="N53" s="1042">
        <v>33</v>
      </c>
    </row>
    <row r="54" spans="1:14">
      <c r="A54" s="1042">
        <v>34</v>
      </c>
      <c r="B54" s="300" t="s">
        <v>2877</v>
      </c>
      <c r="C54" s="914"/>
      <c r="D54" s="974"/>
      <c r="E54" s="914"/>
      <c r="F54" s="974"/>
      <c r="G54" s="2503"/>
      <c r="H54" s="913"/>
      <c r="I54" s="974"/>
      <c r="J54" s="914"/>
      <c r="K54" s="974"/>
      <c r="L54" s="914"/>
      <c r="M54" s="974"/>
      <c r="N54" s="1042">
        <v>34</v>
      </c>
    </row>
    <row r="55" spans="1:14">
      <c r="A55" s="1042">
        <v>35</v>
      </c>
      <c r="B55" s="300" t="s">
        <v>2878</v>
      </c>
      <c r="C55" s="914"/>
      <c r="D55" s="974"/>
      <c r="E55" s="914"/>
      <c r="F55" s="974"/>
      <c r="G55" s="2503"/>
      <c r="H55" s="913"/>
      <c r="I55" s="974"/>
      <c r="J55" s="914"/>
      <c r="K55" s="974"/>
      <c r="L55" s="914"/>
      <c r="M55" s="974"/>
      <c r="N55" s="1042">
        <v>35</v>
      </c>
    </row>
    <row r="56" spans="1:14">
      <c r="A56" s="1042">
        <v>36</v>
      </c>
      <c r="B56" s="300" t="s">
        <v>2879</v>
      </c>
      <c r="C56" s="914"/>
      <c r="D56" s="974"/>
      <c r="E56" s="914"/>
      <c r="F56" s="974"/>
      <c r="G56" s="2503"/>
      <c r="H56" s="913"/>
      <c r="I56" s="974"/>
      <c r="J56" s="914"/>
      <c r="K56" s="974"/>
      <c r="L56" s="914"/>
      <c r="M56" s="974"/>
      <c r="N56" s="1042">
        <v>36</v>
      </c>
    </row>
    <row r="57" spans="1:14">
      <c r="A57" s="1042">
        <v>37</v>
      </c>
      <c r="B57" s="300" t="s">
        <v>2880</v>
      </c>
      <c r="C57" s="914"/>
      <c r="D57" s="974"/>
      <c r="E57" s="914"/>
      <c r="F57" s="974"/>
      <c r="G57" s="2503"/>
      <c r="H57" s="913"/>
      <c r="I57" s="974"/>
      <c r="J57" s="914"/>
      <c r="K57" s="974"/>
      <c r="L57" s="914"/>
      <c r="M57" s="974"/>
      <c r="N57" s="1042">
        <v>37</v>
      </c>
    </row>
    <row r="58" spans="1:14">
      <c r="A58" s="1509">
        <v>38</v>
      </c>
      <c r="B58" s="2675" t="s">
        <v>4642</v>
      </c>
      <c r="C58" s="1460"/>
      <c r="D58" s="962"/>
      <c r="E58" s="1089"/>
      <c r="F58" s="962"/>
      <c r="G58" s="2503"/>
      <c r="H58" s="1506"/>
      <c r="I58" s="1507"/>
      <c r="J58" s="1508"/>
      <c r="K58" s="1507"/>
      <c r="L58" s="1508"/>
      <c r="M58" s="1507"/>
      <c r="N58" s="1509">
        <v>38</v>
      </c>
    </row>
    <row r="59" spans="1:14" s="1421" customFormat="1" ht="15.75" thickBot="1">
      <c r="A59" s="2752">
        <v>39</v>
      </c>
      <c r="B59" s="2753" t="s">
        <v>4244</v>
      </c>
      <c r="C59" s="2754"/>
      <c r="D59" s="2755"/>
      <c r="E59" s="2754"/>
      <c r="F59" s="2756"/>
      <c r="G59" s="1503"/>
      <c r="H59" s="2749"/>
      <c r="I59" s="2750"/>
      <c r="J59" s="2751"/>
      <c r="K59" s="2750"/>
      <c r="L59" s="2751"/>
      <c r="M59" s="2750"/>
      <c r="N59" s="2752">
        <v>39</v>
      </c>
    </row>
    <row r="61" spans="1:14">
      <c r="A61" s="1503" t="s">
        <v>4677</v>
      </c>
      <c r="B61" s="1503"/>
      <c r="C61" s="1503"/>
      <c r="D61" s="1503"/>
      <c r="E61" s="1503"/>
      <c r="F61" s="1503"/>
      <c r="G61" s="1503"/>
      <c r="H61" s="1503" t="s">
        <v>4677</v>
      </c>
      <c r="I61" s="1503"/>
    </row>
    <row r="62" spans="1:14">
      <c r="A62" s="900" t="s">
        <v>3353</v>
      </c>
      <c r="B62" s="900"/>
      <c r="C62" s="900"/>
      <c r="D62" s="900"/>
      <c r="E62" s="900"/>
      <c r="F62" s="900"/>
      <c r="G62" s="2503"/>
      <c r="H62" s="900" t="s">
        <v>3354</v>
      </c>
      <c r="I62" s="900"/>
      <c r="J62" s="900"/>
      <c r="K62" s="900"/>
      <c r="L62" s="900"/>
      <c r="M62" s="900"/>
      <c r="N62" s="900"/>
    </row>
  </sheetData>
  <printOptions horizontalCentered="1" verticalCentered="1"/>
  <pageMargins left="0.25" right="0.25" top="0.25" bottom="0.25" header="0" footer="0"/>
  <pageSetup scale="72" fitToWidth="2"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34"/>
  <sheetViews>
    <sheetView defaultGridColor="0" view="pageBreakPreview" colorId="22" zoomScale="40" zoomScaleNormal="80" zoomScaleSheetLayoutView="40" workbookViewId="0"/>
  </sheetViews>
  <sheetFormatPr defaultColWidth="9.6640625" defaultRowHeight="15"/>
  <cols>
    <col min="1" max="1" width="4.6640625" customWidth="1"/>
    <col min="2" max="3" width="16.6640625" customWidth="1"/>
    <col min="4" max="4" width="12.5546875" customWidth="1"/>
    <col min="5" max="5" width="14.6640625" customWidth="1"/>
    <col min="6" max="6" width="12.6640625" customWidth="1"/>
    <col min="7" max="7" width="14.44140625" customWidth="1"/>
    <col min="8" max="8" width="18.5546875" customWidth="1"/>
    <col min="9" max="9" width="2.6640625" customWidth="1"/>
    <col min="10" max="11" width="16.6640625" customWidth="1"/>
    <col min="12" max="12" width="17.5546875" customWidth="1"/>
    <col min="13" max="15" width="16.6640625" customWidth="1"/>
    <col min="16" max="16" width="4.6640625" customWidth="1"/>
  </cols>
  <sheetData>
    <row r="1" spans="1:16">
      <c r="A1" s="901" t="s">
        <v>1804</v>
      </c>
      <c r="B1" s="902"/>
      <c r="C1" s="902"/>
      <c r="D1" s="1009"/>
      <c r="E1" s="1006" t="s">
        <v>1347</v>
      </c>
      <c r="F1" s="1034"/>
      <c r="G1" s="1008" t="s">
        <v>1806</v>
      </c>
      <c r="H1" s="993" t="s">
        <v>1807</v>
      </c>
      <c r="I1" s="899"/>
      <c r="J1" s="901" t="s">
        <v>1804</v>
      </c>
      <c r="K1" s="902"/>
      <c r="L1" s="1006" t="s">
        <v>1347</v>
      </c>
      <c r="M1" s="907"/>
      <c r="N1" s="1008" t="s">
        <v>1806</v>
      </c>
      <c r="O1" s="1019" t="s">
        <v>1807</v>
      </c>
      <c r="P1" s="993"/>
    </row>
    <row r="2" spans="1:16">
      <c r="A2" s="72" t="str">
        <f>'Data Sheet'!$C$25</f>
        <v>Orange &amp; Rockland Utilities, Inc</v>
      </c>
      <c r="B2" s="899"/>
      <c r="C2" s="899"/>
      <c r="D2" s="899"/>
      <c r="E2" s="961" t="s">
        <v>1139</v>
      </c>
      <c r="F2" s="944"/>
      <c r="G2" s="1021" t="s">
        <v>1809</v>
      </c>
      <c r="H2" s="962"/>
      <c r="I2" s="899"/>
      <c r="J2" s="72" t="str">
        <f>'Data Sheet'!$C$25</f>
        <v>Orange &amp; Rockland Utilities, Inc</v>
      </c>
      <c r="K2" s="899"/>
      <c r="L2" s="961" t="s">
        <v>1139</v>
      </c>
      <c r="M2" s="962"/>
      <c r="N2" s="1021" t="s">
        <v>1809</v>
      </c>
      <c r="O2" s="959"/>
      <c r="P2" s="960"/>
    </row>
    <row r="3" spans="1:16" ht="15" customHeight="1" thickBot="1">
      <c r="A3" s="978"/>
      <c r="B3" s="951"/>
      <c r="C3" s="951"/>
      <c r="D3" s="951"/>
      <c r="E3" s="978" t="s">
        <v>1140</v>
      </c>
      <c r="F3" s="951"/>
      <c r="G3" s="1091" t="str">
        <f>'Data Sheet'!$C$40</f>
        <v>April 30, 2017</v>
      </c>
      <c r="H3" s="1277" t="str">
        <f>'Data Sheet'!$C$38</f>
        <v>December 31, 2016</v>
      </c>
      <c r="I3" s="899"/>
      <c r="J3" s="978"/>
      <c r="K3" s="951"/>
      <c r="L3" s="978" t="s">
        <v>1140</v>
      </c>
      <c r="M3" s="979"/>
      <c r="N3" s="1080" t="str">
        <f>'Data Sheet'!$C$40</f>
        <v>April 30, 2017</v>
      </c>
      <c r="O3" s="934" t="str">
        <f>'Data Sheet'!$C$38</f>
        <v>December 31, 2016</v>
      </c>
      <c r="P3" s="1025"/>
    </row>
    <row r="4" spans="1:16" ht="15" customHeight="1" thickBot="1">
      <c r="A4" s="570" t="s">
        <v>3355</v>
      </c>
      <c r="B4" s="571"/>
      <c r="C4" s="571"/>
      <c r="D4" s="1014"/>
      <c r="E4" s="1014"/>
      <c r="F4" s="1014"/>
      <c r="G4" s="1016"/>
      <c r="H4" s="1025"/>
      <c r="I4" s="899"/>
      <c r="J4" s="3652" t="s">
        <v>4644</v>
      </c>
      <c r="K4" s="3653"/>
      <c r="L4" s="3653"/>
      <c r="M4" s="3653"/>
      <c r="N4" s="3653"/>
      <c r="O4" s="3653"/>
      <c r="P4" s="3654"/>
    </row>
    <row r="5" spans="1:16" ht="15.75">
      <c r="A5" s="68"/>
      <c r="B5" s="71"/>
      <c r="C5" s="71"/>
      <c r="D5" s="900"/>
      <c r="E5" s="900"/>
      <c r="F5" s="900"/>
      <c r="G5" s="1019"/>
      <c r="H5" s="962"/>
      <c r="I5" s="899"/>
      <c r="J5" s="68"/>
      <c r="K5" s="71"/>
      <c r="L5" s="71"/>
      <c r="M5" s="900"/>
      <c r="N5" s="900"/>
      <c r="O5" s="1019"/>
      <c r="P5" s="962"/>
    </row>
    <row r="6" spans="1:16">
      <c r="A6" s="961" t="s">
        <v>3357</v>
      </c>
      <c r="B6" s="899"/>
      <c r="C6" s="899"/>
      <c r="D6" s="899"/>
      <c r="E6" s="899" t="s">
        <v>3358</v>
      </c>
      <c r="F6" s="899"/>
      <c r="G6" s="899"/>
      <c r="H6" s="962"/>
      <c r="I6" s="899"/>
      <c r="J6" s="961" t="s">
        <v>3359</v>
      </c>
      <c r="K6" s="899"/>
      <c r="L6" s="899"/>
      <c r="M6" s="899" t="s">
        <v>3360</v>
      </c>
      <c r="N6" s="899"/>
      <c r="O6" s="899"/>
      <c r="P6" s="962"/>
    </row>
    <row r="7" spans="1:16">
      <c r="A7" s="961" t="s">
        <v>3361</v>
      </c>
      <c r="B7" s="899"/>
      <c r="C7" s="899"/>
      <c r="D7" s="899"/>
      <c r="E7" s="899" t="s">
        <v>3362</v>
      </c>
      <c r="F7" s="899"/>
      <c r="G7" s="899"/>
      <c r="H7" s="962"/>
      <c r="I7" s="899"/>
      <c r="J7" s="961" t="s">
        <v>3363</v>
      </c>
      <c r="K7" s="899"/>
      <c r="L7" s="899"/>
      <c r="M7" s="899" t="s">
        <v>3364</v>
      </c>
      <c r="N7" s="899"/>
      <c r="O7" s="899"/>
      <c r="P7" s="962"/>
    </row>
    <row r="8" spans="1:16">
      <c r="A8" s="961" t="s">
        <v>3365</v>
      </c>
      <c r="B8" s="899"/>
      <c r="C8" s="899"/>
      <c r="D8" s="899"/>
      <c r="E8" s="899" t="s">
        <v>3366</v>
      </c>
      <c r="F8" s="899"/>
      <c r="G8" s="899"/>
      <c r="H8" s="962"/>
      <c r="I8" s="899"/>
      <c r="J8" s="961" t="s">
        <v>3367</v>
      </c>
      <c r="K8" s="899"/>
      <c r="L8" s="899"/>
      <c r="M8" s="899" t="s">
        <v>3368</v>
      </c>
      <c r="N8" s="899"/>
      <c r="O8" s="899"/>
      <c r="P8" s="962"/>
    </row>
    <row r="9" spans="1:16">
      <c r="A9" s="961" t="s">
        <v>3369</v>
      </c>
      <c r="B9" s="899"/>
      <c r="C9" s="899"/>
      <c r="D9" s="899"/>
      <c r="E9" s="899" t="s">
        <v>3370</v>
      </c>
      <c r="F9" s="899"/>
      <c r="G9" s="899"/>
      <c r="H9" s="962"/>
      <c r="I9" s="899"/>
      <c r="J9" s="961" t="s">
        <v>3371</v>
      </c>
      <c r="K9" s="899"/>
      <c r="L9" s="899"/>
      <c r="M9" s="899" t="s">
        <v>3372</v>
      </c>
      <c r="N9" s="899"/>
      <c r="O9" s="899"/>
      <c r="P9" s="962"/>
    </row>
    <row r="10" spans="1:16">
      <c r="A10" s="961"/>
      <c r="B10" s="899"/>
      <c r="C10" s="899"/>
      <c r="D10" s="899"/>
      <c r="E10" s="899"/>
      <c r="F10" s="899"/>
      <c r="G10" s="899"/>
      <c r="H10" s="962"/>
      <c r="I10" s="899"/>
      <c r="J10" s="961" t="s">
        <v>3373</v>
      </c>
      <c r="K10" s="899"/>
      <c r="L10" s="899"/>
      <c r="M10" s="899" t="s">
        <v>3374</v>
      </c>
      <c r="N10" s="899"/>
      <c r="O10" s="899"/>
      <c r="P10" s="962"/>
    </row>
    <row r="11" spans="1:16" ht="15.75" thickBot="1">
      <c r="A11" s="961"/>
      <c r="B11" s="899"/>
      <c r="C11" s="899"/>
      <c r="D11" s="899"/>
      <c r="E11" s="899"/>
      <c r="F11" s="899"/>
      <c r="G11" s="899"/>
      <c r="H11" s="962"/>
      <c r="I11" s="899"/>
      <c r="J11" s="961"/>
      <c r="K11" s="899"/>
      <c r="L11" s="899"/>
      <c r="M11" s="899"/>
      <c r="N11" s="899"/>
      <c r="O11" s="899"/>
      <c r="P11" s="962"/>
    </row>
    <row r="12" spans="1:16" ht="15.75" thickBot="1">
      <c r="A12" s="1020"/>
      <c r="B12" s="1019"/>
      <c r="C12" s="993"/>
      <c r="D12" s="993"/>
      <c r="E12" s="1018" t="s">
        <v>3375</v>
      </c>
      <c r="F12" s="1018" t="s">
        <v>3376</v>
      </c>
      <c r="G12" s="993" t="s">
        <v>3376</v>
      </c>
      <c r="H12" s="958"/>
      <c r="I12" s="899"/>
      <c r="J12" s="1505" t="s">
        <v>4214</v>
      </c>
      <c r="K12" s="1018"/>
      <c r="L12" s="1016" t="s">
        <v>2874</v>
      </c>
      <c r="M12" s="1015"/>
      <c r="N12" s="1018"/>
      <c r="O12" s="1018"/>
      <c r="P12" s="958"/>
    </row>
    <row r="13" spans="1:16">
      <c r="A13" s="1021"/>
      <c r="B13" s="1011"/>
      <c r="C13" s="912"/>
      <c r="D13" s="912" t="s">
        <v>2343</v>
      </c>
      <c r="E13" s="912" t="s">
        <v>3378</v>
      </c>
      <c r="F13" s="912" t="s">
        <v>3379</v>
      </c>
      <c r="G13" s="912" t="s">
        <v>3380</v>
      </c>
      <c r="H13" s="912"/>
      <c r="I13" s="899"/>
      <c r="J13" s="2757" t="s">
        <v>4215</v>
      </c>
      <c r="K13" s="1021"/>
      <c r="L13" s="912"/>
      <c r="M13" s="912"/>
      <c r="N13" s="912" t="s">
        <v>3381</v>
      </c>
      <c r="O13" s="912" t="s">
        <v>3382</v>
      </c>
      <c r="P13" s="912"/>
    </row>
    <row r="14" spans="1:16">
      <c r="A14" s="1021" t="s">
        <v>1733</v>
      </c>
      <c r="B14" s="959" t="s">
        <v>3383</v>
      </c>
      <c r="C14" s="960"/>
      <c r="D14" s="912" t="s">
        <v>3384</v>
      </c>
      <c r="E14" s="912" t="s">
        <v>3385</v>
      </c>
      <c r="F14" s="912" t="s">
        <v>1970</v>
      </c>
      <c r="G14" s="912" t="s">
        <v>2966</v>
      </c>
      <c r="H14" s="912" t="s">
        <v>2967</v>
      </c>
      <c r="I14" s="899"/>
      <c r="J14" s="2757" t="s">
        <v>4643</v>
      </c>
      <c r="K14" s="1021" t="s">
        <v>3635</v>
      </c>
      <c r="L14" s="912"/>
      <c r="M14" s="912"/>
      <c r="N14" s="912" t="s">
        <v>531</v>
      </c>
      <c r="O14" s="912" t="s">
        <v>2968</v>
      </c>
      <c r="P14" s="1021" t="s">
        <v>1733</v>
      </c>
    </row>
    <row r="15" spans="1:16">
      <c r="A15" s="1021" t="s">
        <v>1736</v>
      </c>
      <c r="B15" s="959"/>
      <c r="C15" s="960"/>
      <c r="D15" s="912" t="s">
        <v>2969</v>
      </c>
      <c r="E15" s="912" t="s">
        <v>2970</v>
      </c>
      <c r="F15" s="912" t="s">
        <v>2971</v>
      </c>
      <c r="G15" s="912" t="s">
        <v>3377</v>
      </c>
      <c r="H15" s="912"/>
      <c r="I15" s="899"/>
      <c r="J15" s="1021" t="s">
        <v>2972</v>
      </c>
      <c r="K15" s="1021" t="s">
        <v>2973</v>
      </c>
      <c r="L15" s="912" t="s">
        <v>2519</v>
      </c>
      <c r="M15" s="912" t="s">
        <v>3627</v>
      </c>
      <c r="N15" s="912" t="s">
        <v>2519</v>
      </c>
      <c r="O15" s="912" t="s">
        <v>2974</v>
      </c>
      <c r="P15" s="1021" t="s">
        <v>1736</v>
      </c>
    </row>
    <row r="16" spans="1:16">
      <c r="A16" s="1021"/>
      <c r="B16" s="959"/>
      <c r="C16" s="960"/>
      <c r="D16" s="912"/>
      <c r="E16" s="912" t="s">
        <v>2975</v>
      </c>
      <c r="F16" s="912" t="s">
        <v>2976</v>
      </c>
      <c r="G16" s="912" t="s">
        <v>2977</v>
      </c>
      <c r="H16" s="912"/>
      <c r="I16" s="899"/>
      <c r="J16" s="1021" t="s">
        <v>2978</v>
      </c>
      <c r="K16" s="1021"/>
      <c r="L16" s="912"/>
      <c r="M16" s="912"/>
      <c r="N16" s="912"/>
      <c r="O16" s="912" t="s">
        <v>2979</v>
      </c>
      <c r="P16" s="1021"/>
    </row>
    <row r="17" spans="1:16" ht="15.75" thickBot="1">
      <c r="A17" s="1023"/>
      <c r="B17" s="1014" t="s">
        <v>3026</v>
      </c>
      <c r="C17" s="1025"/>
      <c r="D17" s="1024" t="s">
        <v>3027</v>
      </c>
      <c r="E17" s="1024" t="s">
        <v>3028</v>
      </c>
      <c r="F17" s="1024" t="s">
        <v>3029</v>
      </c>
      <c r="G17" s="1024" t="s">
        <v>2353</v>
      </c>
      <c r="H17" s="1024" t="s">
        <v>2354</v>
      </c>
      <c r="I17" s="899"/>
      <c r="J17" s="1023" t="s">
        <v>2355</v>
      </c>
      <c r="K17" s="1024" t="s">
        <v>2356</v>
      </c>
      <c r="L17" s="1024" t="s">
        <v>2357</v>
      </c>
      <c r="M17" s="1024" t="s">
        <v>2358</v>
      </c>
      <c r="N17" s="1024" t="s">
        <v>2359</v>
      </c>
      <c r="O17" s="1024" t="s">
        <v>2360</v>
      </c>
      <c r="P17" s="1023"/>
    </row>
    <row r="18" spans="1:16">
      <c r="A18" s="1012">
        <v>1</v>
      </c>
      <c r="B18" s="1028"/>
      <c r="C18" s="962"/>
      <c r="D18" s="962"/>
      <c r="E18" s="962"/>
      <c r="F18" s="962"/>
      <c r="G18" s="1030"/>
      <c r="H18" s="1030"/>
      <c r="I18" s="899"/>
      <c r="J18" s="1070"/>
      <c r="K18" s="1309"/>
      <c r="L18" s="1030"/>
      <c r="M18" s="1030"/>
      <c r="N18" s="962"/>
      <c r="O18" s="962"/>
      <c r="P18" s="1012">
        <v>1</v>
      </c>
    </row>
    <row r="19" spans="1:16">
      <c r="A19" s="1012">
        <v>2</v>
      </c>
      <c r="B19" s="1028"/>
      <c r="C19" s="962"/>
      <c r="D19" s="962"/>
      <c r="E19" s="962"/>
      <c r="F19" s="962"/>
      <c r="G19" s="1030"/>
      <c r="H19" s="1030"/>
      <c r="I19" s="899"/>
      <c r="J19" s="1070"/>
      <c r="K19" s="1309"/>
      <c r="L19" s="1030"/>
      <c r="M19" s="1030"/>
      <c r="N19" s="962"/>
      <c r="O19" s="962"/>
      <c r="P19" s="1012">
        <v>2</v>
      </c>
    </row>
    <row r="20" spans="1:16">
      <c r="A20" s="1012">
        <v>3</v>
      </c>
      <c r="B20" s="1028"/>
      <c r="C20" s="962"/>
      <c r="D20" s="962"/>
      <c r="E20" s="962"/>
      <c r="F20" s="962"/>
      <c r="G20" s="1030"/>
      <c r="H20" s="1030"/>
      <c r="I20" s="899"/>
      <c r="J20" s="1070"/>
      <c r="K20" s="1309"/>
      <c r="L20" s="1030"/>
      <c r="M20" s="1030"/>
      <c r="N20" s="962"/>
      <c r="O20" s="962"/>
      <c r="P20" s="1012">
        <v>3</v>
      </c>
    </row>
    <row r="21" spans="1:16">
      <c r="A21" s="1012">
        <v>4</v>
      </c>
      <c r="B21" s="1028"/>
      <c r="C21" s="962"/>
      <c r="D21" s="962"/>
      <c r="E21" s="962"/>
      <c r="F21" s="962"/>
      <c r="G21" s="1030"/>
      <c r="H21" s="1030"/>
      <c r="I21" s="899"/>
      <c r="J21" s="1070"/>
      <c r="K21" s="1309"/>
      <c r="L21" s="1030"/>
      <c r="M21" s="1030"/>
      <c r="N21" s="962"/>
      <c r="O21" s="962"/>
      <c r="P21" s="1012">
        <v>4</v>
      </c>
    </row>
    <row r="22" spans="1:16">
      <c r="A22" s="1012">
        <v>5</v>
      </c>
      <c r="B22" s="1028"/>
      <c r="C22" s="962"/>
      <c r="D22" s="962"/>
      <c r="E22" s="962"/>
      <c r="F22" s="962"/>
      <c r="G22" s="1030"/>
      <c r="H22" s="1030"/>
      <c r="I22" s="899"/>
      <c r="J22" s="1070"/>
      <c r="K22" s="1309"/>
      <c r="L22" s="1030"/>
      <c r="M22" s="1030"/>
      <c r="N22" s="962"/>
      <c r="O22" s="962"/>
      <c r="P22" s="1012">
        <v>5</v>
      </c>
    </row>
    <row r="23" spans="1:16">
      <c r="A23" s="1012">
        <v>6</v>
      </c>
      <c r="B23" s="1028"/>
      <c r="C23" s="962"/>
      <c r="D23" s="962"/>
      <c r="E23" s="962"/>
      <c r="F23" s="962"/>
      <c r="G23" s="1030"/>
      <c r="H23" s="1030"/>
      <c r="I23" s="899"/>
      <c r="J23" s="1070"/>
      <c r="K23" s="1309"/>
      <c r="L23" s="1030"/>
      <c r="M23" s="1030"/>
      <c r="N23" s="962"/>
      <c r="O23" s="962"/>
      <c r="P23" s="1012">
        <v>6</v>
      </c>
    </row>
    <row r="24" spans="1:16">
      <c r="A24" s="1012">
        <v>7</v>
      </c>
      <c r="B24" s="1028"/>
      <c r="C24" s="962"/>
      <c r="D24" s="962"/>
      <c r="E24" s="962"/>
      <c r="F24" s="962"/>
      <c r="G24" s="1030"/>
      <c r="H24" s="1030"/>
      <c r="I24" s="899"/>
      <c r="J24" s="1070"/>
      <c r="K24" s="1309"/>
      <c r="L24" s="1030"/>
      <c r="M24" s="1030"/>
      <c r="N24" s="962"/>
      <c r="O24" s="962"/>
      <c r="P24" s="1012">
        <v>7</v>
      </c>
    </row>
    <row r="25" spans="1:16">
      <c r="A25" s="1012">
        <v>8</v>
      </c>
      <c r="B25" s="1028"/>
      <c r="C25" s="962"/>
      <c r="D25" s="962"/>
      <c r="E25" s="962"/>
      <c r="F25" s="962"/>
      <c r="G25" s="1030"/>
      <c r="H25" s="1030"/>
      <c r="I25" s="899"/>
      <c r="J25" s="1070"/>
      <c r="K25" s="1309"/>
      <c r="L25" s="1030"/>
      <c r="M25" s="1030"/>
      <c r="N25" s="962"/>
      <c r="O25" s="962"/>
      <c r="P25" s="1012">
        <v>8</v>
      </c>
    </row>
    <row r="26" spans="1:16">
      <c r="A26" s="1012">
        <v>9</v>
      </c>
      <c r="B26" s="1028"/>
      <c r="C26" s="962"/>
      <c r="D26" s="962"/>
      <c r="E26" s="962"/>
      <c r="F26" s="962"/>
      <c r="G26" s="1030"/>
      <c r="H26" s="1030"/>
      <c r="I26" s="899"/>
      <c r="J26" s="1070"/>
      <c r="K26" s="1309"/>
      <c r="L26" s="1030"/>
      <c r="M26" s="1030"/>
      <c r="N26" s="962"/>
      <c r="O26" s="962"/>
      <c r="P26" s="1012">
        <v>9</v>
      </c>
    </row>
    <row r="27" spans="1:16">
      <c r="A27" s="1012">
        <v>10</v>
      </c>
      <c r="B27" s="1028"/>
      <c r="C27" s="962"/>
      <c r="D27" s="962"/>
      <c r="E27" s="962"/>
      <c r="F27" s="962"/>
      <c r="G27" s="1030"/>
      <c r="H27" s="1030"/>
      <c r="I27" s="899"/>
      <c r="J27" s="1070"/>
      <c r="K27" s="1309"/>
      <c r="L27" s="1030"/>
      <c r="M27" s="1030"/>
      <c r="N27" s="962"/>
      <c r="O27" s="962"/>
      <c r="P27" s="1012">
        <v>10</v>
      </c>
    </row>
    <row r="28" spans="1:16">
      <c r="A28" s="1012">
        <v>11</v>
      </c>
      <c r="B28" s="1028"/>
      <c r="C28" s="962"/>
      <c r="D28" s="962"/>
      <c r="E28" s="962"/>
      <c r="F28" s="962"/>
      <c r="G28" s="1030"/>
      <c r="H28" s="1030"/>
      <c r="I28" s="899"/>
      <c r="J28" s="1070"/>
      <c r="K28" s="1309"/>
      <c r="L28" s="1030"/>
      <c r="M28" s="1030"/>
      <c r="N28" s="962"/>
      <c r="O28" s="962"/>
      <c r="P28" s="1012">
        <v>11</v>
      </c>
    </row>
    <row r="29" spans="1:16">
      <c r="A29" s="1012">
        <v>12</v>
      </c>
      <c r="B29" s="961"/>
      <c r="C29" s="962"/>
      <c r="D29" s="962"/>
      <c r="E29" s="962"/>
      <c r="F29" s="962"/>
      <c r="G29" s="1030"/>
      <c r="H29" s="1030"/>
      <c r="I29" s="899"/>
      <c r="J29" s="1070"/>
      <c r="K29" s="1070"/>
      <c r="L29" s="1030"/>
      <c r="M29" s="1030"/>
      <c r="N29" s="962"/>
      <c r="O29" s="962"/>
      <c r="P29" s="1012">
        <v>12</v>
      </c>
    </row>
    <row r="30" spans="1:16">
      <c r="A30" s="1012">
        <v>13</v>
      </c>
      <c r="B30" s="961"/>
      <c r="C30" s="962"/>
      <c r="D30" s="962"/>
      <c r="E30" s="962"/>
      <c r="F30" s="962"/>
      <c r="G30" s="1030"/>
      <c r="H30" s="1030"/>
      <c r="I30" s="899"/>
      <c r="J30" s="1070"/>
      <c r="K30" s="1070"/>
      <c r="L30" s="1030"/>
      <c r="M30" s="1030"/>
      <c r="N30" s="962"/>
      <c r="O30" s="962"/>
      <c r="P30" s="1012">
        <v>13</v>
      </c>
    </row>
    <row r="31" spans="1:16">
      <c r="A31" s="1012">
        <v>14</v>
      </c>
      <c r="B31" s="961"/>
      <c r="C31" s="962"/>
      <c r="D31" s="962"/>
      <c r="E31" s="962"/>
      <c r="F31" s="962"/>
      <c r="G31" s="1030"/>
      <c r="H31" s="1030"/>
      <c r="I31" s="899"/>
      <c r="J31" s="1070"/>
      <c r="K31" s="1070"/>
      <c r="L31" s="1030"/>
      <c r="M31" s="1030"/>
      <c r="N31" s="962"/>
      <c r="O31" s="962"/>
      <c r="P31" s="1012">
        <v>14</v>
      </c>
    </row>
    <row r="32" spans="1:16">
      <c r="A32" s="1012">
        <v>15</v>
      </c>
      <c r="B32" s="961"/>
      <c r="C32" s="962"/>
      <c r="D32" s="962"/>
      <c r="E32" s="962"/>
      <c r="F32" s="962"/>
      <c r="G32" s="1030"/>
      <c r="H32" s="1030"/>
      <c r="I32" s="899"/>
      <c r="J32" s="1070"/>
      <c r="K32" s="1070"/>
      <c r="L32" s="1030"/>
      <c r="M32" s="1030"/>
      <c r="N32" s="962"/>
      <c r="O32" s="962"/>
      <c r="P32" s="1012">
        <v>15</v>
      </c>
    </row>
    <row r="33" spans="1:16">
      <c r="A33" s="1012">
        <v>16</v>
      </c>
      <c r="B33" s="961"/>
      <c r="C33" s="962"/>
      <c r="D33" s="962"/>
      <c r="E33" s="962"/>
      <c r="F33" s="962"/>
      <c r="G33" s="1030"/>
      <c r="H33" s="1030"/>
      <c r="I33" s="899"/>
      <c r="J33" s="1070"/>
      <c r="K33" s="1070"/>
      <c r="L33" s="1030"/>
      <c r="M33" s="1030"/>
      <c r="N33" s="962"/>
      <c r="O33" s="962"/>
      <c r="P33" s="1012">
        <v>16</v>
      </c>
    </row>
    <row r="34" spans="1:16">
      <c r="A34" s="1012">
        <v>17</v>
      </c>
      <c r="B34" s="961"/>
      <c r="C34" s="962"/>
      <c r="D34" s="962"/>
      <c r="E34" s="962"/>
      <c r="F34" s="962"/>
      <c r="G34" s="1030"/>
      <c r="H34" s="1030"/>
      <c r="I34" s="899"/>
      <c r="J34" s="1070"/>
      <c r="K34" s="1070"/>
      <c r="L34" s="1030"/>
      <c r="M34" s="1030"/>
      <c r="N34" s="962"/>
      <c r="O34" s="962"/>
      <c r="P34" s="1012">
        <v>17</v>
      </c>
    </row>
    <row r="35" spans="1:16">
      <c r="A35" s="1012">
        <v>18</v>
      </c>
      <c r="B35" s="961"/>
      <c r="C35" s="962"/>
      <c r="D35" s="962"/>
      <c r="E35" s="962"/>
      <c r="F35" s="962"/>
      <c r="G35" s="1030"/>
      <c r="H35" s="1030"/>
      <c r="I35" s="899"/>
      <c r="J35" s="1070"/>
      <c r="K35" s="1070"/>
      <c r="L35" s="1030"/>
      <c r="M35" s="1030"/>
      <c r="N35" s="962"/>
      <c r="O35" s="962"/>
      <c r="P35" s="1012">
        <v>18</v>
      </c>
    </row>
    <row r="36" spans="1:16">
      <c r="A36" s="1012">
        <v>19</v>
      </c>
      <c r="B36" s="961"/>
      <c r="C36" s="962"/>
      <c r="D36" s="962"/>
      <c r="E36" s="962"/>
      <c r="F36" s="962"/>
      <c r="G36" s="1030"/>
      <c r="H36" s="1030"/>
      <c r="I36" s="899"/>
      <c r="J36" s="1070"/>
      <c r="K36" s="1070"/>
      <c r="L36" s="1030"/>
      <c r="M36" s="1030"/>
      <c r="N36" s="962"/>
      <c r="O36" s="962"/>
      <c r="P36" s="1012">
        <v>19</v>
      </c>
    </row>
    <row r="37" spans="1:16">
      <c r="A37" s="1012">
        <v>20</v>
      </c>
      <c r="B37" s="961"/>
      <c r="C37" s="962"/>
      <c r="D37" s="962"/>
      <c r="E37" s="962"/>
      <c r="F37" s="962"/>
      <c r="G37" s="1030"/>
      <c r="H37" s="1030"/>
      <c r="I37" s="899"/>
      <c r="J37" s="1070"/>
      <c r="K37" s="1070"/>
      <c r="L37" s="1030"/>
      <c r="M37" s="1030"/>
      <c r="N37" s="962"/>
      <c r="O37" s="962"/>
      <c r="P37" s="1012">
        <v>20</v>
      </c>
    </row>
    <row r="38" spans="1:16">
      <c r="A38" s="1012">
        <v>21</v>
      </c>
      <c r="B38" s="961"/>
      <c r="C38" s="962"/>
      <c r="D38" s="962"/>
      <c r="E38" s="962"/>
      <c r="F38" s="962"/>
      <c r="G38" s="1030"/>
      <c r="H38" s="1030"/>
      <c r="I38" s="899"/>
      <c r="J38" s="1070"/>
      <c r="K38" s="1070"/>
      <c r="L38" s="1030"/>
      <c r="M38" s="1030"/>
      <c r="N38" s="962"/>
      <c r="O38" s="962"/>
      <c r="P38" s="1012">
        <v>21</v>
      </c>
    </row>
    <row r="39" spans="1:16">
      <c r="A39" s="1012">
        <v>22</v>
      </c>
      <c r="B39" s="961"/>
      <c r="C39" s="962"/>
      <c r="D39" s="962"/>
      <c r="E39" s="962"/>
      <c r="F39" s="962"/>
      <c r="G39" s="1030"/>
      <c r="H39" s="1030"/>
      <c r="I39" s="899"/>
      <c r="J39" s="1070"/>
      <c r="K39" s="1070"/>
      <c r="L39" s="1030"/>
      <c r="M39" s="1030"/>
      <c r="N39" s="962"/>
      <c r="O39" s="962"/>
      <c r="P39" s="1012">
        <v>22</v>
      </c>
    </row>
    <row r="40" spans="1:16">
      <c r="A40" s="1012">
        <v>23</v>
      </c>
      <c r="B40" s="961"/>
      <c r="C40" s="962"/>
      <c r="D40" s="962"/>
      <c r="E40" s="962"/>
      <c r="F40" s="962"/>
      <c r="G40" s="1030"/>
      <c r="H40" s="1030"/>
      <c r="I40" s="899"/>
      <c r="J40" s="1070"/>
      <c r="K40" s="1070"/>
      <c r="L40" s="1030"/>
      <c r="M40" s="1030"/>
      <c r="N40" s="962"/>
      <c r="O40" s="962"/>
      <c r="P40" s="1012">
        <v>23</v>
      </c>
    </row>
    <row r="41" spans="1:16">
      <c r="A41" s="1012">
        <v>24</v>
      </c>
      <c r="B41" s="961"/>
      <c r="C41" s="962"/>
      <c r="D41" s="962"/>
      <c r="E41" s="962"/>
      <c r="F41" s="962"/>
      <c r="G41" s="1030"/>
      <c r="H41" s="1030"/>
      <c r="I41" s="899"/>
      <c r="J41" s="1070"/>
      <c r="K41" s="1070"/>
      <c r="L41" s="1030"/>
      <c r="M41" s="1030"/>
      <c r="N41" s="962"/>
      <c r="O41" s="962"/>
      <c r="P41" s="1012">
        <v>24</v>
      </c>
    </row>
    <row r="42" spans="1:16">
      <c r="A42" s="1012">
        <v>25</v>
      </c>
      <c r="B42" s="961"/>
      <c r="C42" s="962"/>
      <c r="D42" s="962"/>
      <c r="E42" s="962"/>
      <c r="F42" s="962"/>
      <c r="G42" s="1030"/>
      <c r="H42" s="1030"/>
      <c r="I42" s="899"/>
      <c r="J42" s="1070"/>
      <c r="K42" s="1070"/>
      <c r="L42" s="1030"/>
      <c r="M42" s="1030"/>
      <c r="N42" s="962"/>
      <c r="O42" s="962"/>
      <c r="P42" s="1012">
        <v>25</v>
      </c>
    </row>
    <row r="43" spans="1:16">
      <c r="A43" s="1012">
        <v>26</v>
      </c>
      <c r="B43" s="961"/>
      <c r="C43" s="962"/>
      <c r="D43" s="962"/>
      <c r="E43" s="962"/>
      <c r="F43" s="962"/>
      <c r="G43" s="1030"/>
      <c r="H43" s="1030"/>
      <c r="I43" s="899"/>
      <c r="J43" s="1070"/>
      <c r="K43" s="1070"/>
      <c r="L43" s="1030"/>
      <c r="M43" s="1030"/>
      <c r="N43" s="962"/>
      <c r="O43" s="962"/>
      <c r="P43" s="1012">
        <v>26</v>
      </c>
    </row>
    <row r="44" spans="1:16">
      <c r="A44" s="1012">
        <v>27</v>
      </c>
      <c r="B44" s="961"/>
      <c r="C44" s="962"/>
      <c r="D44" s="962"/>
      <c r="E44" s="962"/>
      <c r="F44" s="962"/>
      <c r="G44" s="1030"/>
      <c r="H44" s="1030"/>
      <c r="I44" s="899"/>
      <c r="J44" s="1070"/>
      <c r="K44" s="1070"/>
      <c r="L44" s="1030"/>
      <c r="M44" s="1030"/>
      <c r="N44" s="962"/>
      <c r="O44" s="962"/>
      <c r="P44" s="1012">
        <v>27</v>
      </c>
    </row>
    <row r="45" spans="1:16">
      <c r="A45" s="1012">
        <v>28</v>
      </c>
      <c r="B45" s="961"/>
      <c r="C45" s="962"/>
      <c r="D45" s="962"/>
      <c r="E45" s="962"/>
      <c r="F45" s="962"/>
      <c r="G45" s="1030"/>
      <c r="H45" s="1030"/>
      <c r="I45" s="899"/>
      <c r="J45" s="1070"/>
      <c r="K45" s="1070"/>
      <c r="L45" s="1030"/>
      <c r="M45" s="1030"/>
      <c r="N45" s="962"/>
      <c r="O45" s="962"/>
      <c r="P45" s="1012">
        <v>28</v>
      </c>
    </row>
    <row r="46" spans="1:16">
      <c r="A46" s="1012">
        <v>29</v>
      </c>
      <c r="B46" s="961"/>
      <c r="C46" s="962"/>
      <c r="D46" s="962"/>
      <c r="E46" s="962"/>
      <c r="F46" s="962"/>
      <c r="G46" s="1030"/>
      <c r="H46" s="1030"/>
      <c r="I46" s="899"/>
      <c r="J46" s="1070"/>
      <c r="K46" s="1070"/>
      <c r="L46" s="1030"/>
      <c r="M46" s="1030"/>
      <c r="N46" s="962"/>
      <c r="O46" s="962"/>
      <c r="P46" s="1012">
        <v>29</v>
      </c>
    </row>
    <row r="47" spans="1:16">
      <c r="A47" s="1012">
        <v>30</v>
      </c>
      <c r="B47" s="961"/>
      <c r="C47" s="962"/>
      <c r="D47" s="962"/>
      <c r="E47" s="962"/>
      <c r="F47" s="962"/>
      <c r="G47" s="1030"/>
      <c r="H47" s="1030"/>
      <c r="I47" s="899"/>
      <c r="J47" s="1070"/>
      <c r="K47" s="1070"/>
      <c r="L47" s="1030"/>
      <c r="M47" s="1030"/>
      <c r="N47" s="962"/>
      <c r="O47" s="962"/>
      <c r="P47" s="1012">
        <v>30</v>
      </c>
    </row>
    <row r="48" spans="1:16">
      <c r="A48" s="1012">
        <v>31</v>
      </c>
      <c r="B48" s="961"/>
      <c r="C48" s="962"/>
      <c r="D48" s="962"/>
      <c r="E48" s="962"/>
      <c r="F48" s="962"/>
      <c r="G48" s="1030"/>
      <c r="H48" s="1030"/>
      <c r="I48" s="899"/>
      <c r="J48" s="1070"/>
      <c r="K48" s="1070"/>
      <c r="L48" s="1030"/>
      <c r="M48" s="1030"/>
      <c r="N48" s="962"/>
      <c r="O48" s="962"/>
      <c r="P48" s="1012">
        <v>31</v>
      </c>
    </row>
    <row r="49" spans="1:16">
      <c r="A49" s="1012">
        <v>32</v>
      </c>
      <c r="B49" s="961"/>
      <c r="C49" s="962"/>
      <c r="D49" s="962"/>
      <c r="E49" s="962"/>
      <c r="F49" s="962"/>
      <c r="G49" s="1030"/>
      <c r="H49" s="1030"/>
      <c r="I49" s="899"/>
      <c r="J49" s="1070"/>
      <c r="K49" s="1070"/>
      <c r="L49" s="1030"/>
      <c r="M49" s="1030"/>
      <c r="N49" s="962"/>
      <c r="O49" s="962"/>
      <c r="P49" s="1012">
        <v>32</v>
      </c>
    </row>
    <row r="50" spans="1:16">
      <c r="A50" s="1012">
        <v>33</v>
      </c>
      <c r="B50" s="961"/>
      <c r="C50" s="962"/>
      <c r="D50" s="962"/>
      <c r="E50" s="962"/>
      <c r="F50" s="962"/>
      <c r="G50" s="1030"/>
      <c r="H50" s="1030"/>
      <c r="I50" s="899"/>
      <c r="J50" s="1070"/>
      <c r="K50" s="1070"/>
      <c r="L50" s="1030"/>
      <c r="M50" s="1030"/>
      <c r="N50" s="962"/>
      <c r="O50" s="962"/>
      <c r="P50" s="1012">
        <v>33</v>
      </c>
    </row>
    <row r="51" spans="1:16">
      <c r="A51" s="1012">
        <v>34</v>
      </c>
      <c r="B51" s="961"/>
      <c r="C51" s="962"/>
      <c r="D51" s="962"/>
      <c r="E51" s="962"/>
      <c r="F51" s="962"/>
      <c r="G51" s="1030"/>
      <c r="H51" s="1030"/>
      <c r="I51" s="899"/>
      <c r="J51" s="1070"/>
      <c r="K51" s="1070"/>
      <c r="L51" s="1030"/>
      <c r="M51" s="1030"/>
      <c r="N51" s="962"/>
      <c r="O51" s="962"/>
      <c r="P51" s="1012">
        <v>34</v>
      </c>
    </row>
    <row r="52" spans="1:16">
      <c r="A52" s="1012">
        <v>35</v>
      </c>
      <c r="B52" s="961"/>
      <c r="C52" s="962"/>
      <c r="D52" s="962"/>
      <c r="E52" s="962"/>
      <c r="F52" s="962"/>
      <c r="G52" s="1030"/>
      <c r="H52" s="1030"/>
      <c r="I52" s="899"/>
      <c r="J52" s="1070"/>
      <c r="K52" s="1070"/>
      <c r="L52" s="1030"/>
      <c r="M52" s="1030"/>
      <c r="N52" s="962"/>
      <c r="O52" s="962"/>
      <c r="P52" s="1012">
        <v>35</v>
      </c>
    </row>
    <row r="53" spans="1:16">
      <c r="A53" s="1012">
        <v>36</v>
      </c>
      <c r="B53" s="961"/>
      <c r="C53" s="962"/>
      <c r="D53" s="962"/>
      <c r="E53" s="962"/>
      <c r="F53" s="962"/>
      <c r="G53" s="1030"/>
      <c r="H53" s="1030"/>
      <c r="I53" s="899"/>
      <c r="J53" s="1070"/>
      <c r="K53" s="1070"/>
      <c r="L53" s="1030"/>
      <c r="M53" s="1030"/>
      <c r="N53" s="962"/>
      <c r="O53" s="962"/>
      <c r="P53" s="1012">
        <v>36</v>
      </c>
    </row>
    <row r="54" spans="1:16">
      <c r="A54" s="1012">
        <v>37</v>
      </c>
      <c r="B54" s="961"/>
      <c r="C54" s="962"/>
      <c r="D54" s="962"/>
      <c r="E54" s="962"/>
      <c r="F54" s="962"/>
      <c r="G54" s="1030"/>
      <c r="H54" s="1030"/>
      <c r="I54" s="899"/>
      <c r="J54" s="1070"/>
      <c r="K54" s="1070"/>
      <c r="L54" s="1030"/>
      <c r="M54" s="1030"/>
      <c r="N54" s="962"/>
      <c r="O54" s="962"/>
      <c r="P54" s="1012">
        <v>37</v>
      </c>
    </row>
    <row r="55" spans="1:16">
      <c r="A55" s="1012">
        <v>38</v>
      </c>
      <c r="B55" s="961"/>
      <c r="C55" s="962"/>
      <c r="D55" s="962"/>
      <c r="E55" s="962"/>
      <c r="F55" s="962"/>
      <c r="G55" s="1030"/>
      <c r="H55" s="1030"/>
      <c r="I55" s="899"/>
      <c r="J55" s="1070"/>
      <c r="K55" s="1070"/>
      <c r="L55" s="1030"/>
      <c r="M55" s="1030"/>
      <c r="N55" s="962"/>
      <c r="O55" s="962"/>
      <c r="P55" s="1012">
        <v>38</v>
      </c>
    </row>
    <row r="56" spans="1:16">
      <c r="A56" s="1012">
        <v>39</v>
      </c>
      <c r="B56" s="961"/>
      <c r="C56" s="962"/>
      <c r="D56" s="962"/>
      <c r="E56" s="962"/>
      <c r="F56" s="962"/>
      <c r="G56" s="1030"/>
      <c r="H56" s="1030"/>
      <c r="I56" s="899"/>
      <c r="J56" s="1070"/>
      <c r="K56" s="1070"/>
      <c r="L56" s="1030"/>
      <c r="M56" s="1030"/>
      <c r="N56" s="962"/>
      <c r="O56" s="962"/>
      <c r="P56" s="1012">
        <v>39</v>
      </c>
    </row>
    <row r="57" spans="1:16">
      <c r="A57" s="1012">
        <v>40</v>
      </c>
      <c r="B57" s="961"/>
      <c r="C57" s="962"/>
      <c r="D57" s="962"/>
      <c r="E57" s="962"/>
      <c r="F57" s="962"/>
      <c r="G57" s="1030"/>
      <c r="H57" s="1030"/>
      <c r="I57" s="899"/>
      <c r="J57" s="1070"/>
      <c r="K57" s="1070"/>
      <c r="L57" s="1030"/>
      <c r="M57" s="1030"/>
      <c r="N57" s="962"/>
      <c r="O57" s="962"/>
      <c r="P57" s="1012">
        <v>40</v>
      </c>
    </row>
    <row r="58" spans="1:16">
      <c r="A58" s="1012">
        <v>41</v>
      </c>
      <c r="B58" s="961"/>
      <c r="C58" s="962"/>
      <c r="D58" s="962"/>
      <c r="E58" s="962"/>
      <c r="F58" s="962"/>
      <c r="G58" s="1030"/>
      <c r="H58" s="1030"/>
      <c r="I58" s="899"/>
      <c r="J58" s="1070"/>
      <c r="K58" s="1070"/>
      <c r="L58" s="1030"/>
      <c r="M58" s="1030"/>
      <c r="N58" s="962"/>
      <c r="O58" s="962"/>
      <c r="P58" s="1012">
        <v>41</v>
      </c>
    </row>
    <row r="59" spans="1:16">
      <c r="A59" s="1012">
        <v>42</v>
      </c>
      <c r="B59" s="961"/>
      <c r="C59" s="962"/>
      <c r="D59" s="962"/>
      <c r="E59" s="962"/>
      <c r="F59" s="962"/>
      <c r="G59" s="1030"/>
      <c r="H59" s="1030"/>
      <c r="I59" s="899"/>
      <c r="J59" s="1070"/>
      <c r="K59" s="1070"/>
      <c r="L59" s="1030"/>
      <c r="M59" s="1030"/>
      <c r="N59" s="962"/>
      <c r="O59" s="962"/>
      <c r="P59" s="1012">
        <v>42</v>
      </c>
    </row>
    <row r="60" spans="1:16">
      <c r="A60" s="1012">
        <v>43</v>
      </c>
      <c r="B60" s="961"/>
      <c r="C60" s="962"/>
      <c r="D60" s="962"/>
      <c r="E60" s="962"/>
      <c r="F60" s="962"/>
      <c r="G60" s="1030"/>
      <c r="H60" s="1030"/>
      <c r="I60" s="899"/>
      <c r="J60" s="1070"/>
      <c r="K60" s="1070"/>
      <c r="L60" s="1030"/>
      <c r="M60" s="1030"/>
      <c r="N60" s="962"/>
      <c r="O60" s="962"/>
      <c r="P60" s="1012">
        <v>43</v>
      </c>
    </row>
    <row r="61" spans="1:16">
      <c r="A61" s="1012">
        <v>44</v>
      </c>
      <c r="B61" s="961"/>
      <c r="C61" s="962"/>
      <c r="D61" s="962"/>
      <c r="E61" s="962"/>
      <c r="F61" s="962"/>
      <c r="G61" s="1030"/>
      <c r="H61" s="1030"/>
      <c r="I61" s="899"/>
      <c r="J61" s="1070"/>
      <c r="K61" s="1070"/>
      <c r="L61" s="1030"/>
      <c r="M61" s="1030"/>
      <c r="N61" s="962"/>
      <c r="O61" s="962"/>
      <c r="P61" s="1012">
        <v>44</v>
      </c>
    </row>
    <row r="62" spans="1:16">
      <c r="A62" s="1012">
        <v>45</v>
      </c>
      <c r="B62" s="961"/>
      <c r="C62" s="962"/>
      <c r="D62" s="962"/>
      <c r="E62" s="962"/>
      <c r="F62" s="962"/>
      <c r="G62" s="1030"/>
      <c r="H62" s="1030"/>
      <c r="I62" s="899"/>
      <c r="J62" s="1070"/>
      <c r="K62" s="1070"/>
      <c r="L62" s="1030"/>
      <c r="M62" s="1030"/>
      <c r="N62" s="962"/>
      <c r="O62" s="962"/>
      <c r="P62" s="1012">
        <v>45</v>
      </c>
    </row>
    <row r="63" spans="1:16" ht="15.75" thickBot="1">
      <c r="A63" s="1031">
        <v>46</v>
      </c>
      <c r="B63" s="978"/>
      <c r="C63" s="1024"/>
      <c r="D63" s="979"/>
      <c r="E63" s="979"/>
      <c r="F63" s="979"/>
      <c r="G63" s="1077"/>
      <c r="H63" s="1077"/>
      <c r="I63" s="899"/>
      <c r="J63" s="1078"/>
      <c r="K63" s="1078"/>
      <c r="L63" s="1310"/>
      <c r="M63" s="1077"/>
      <c r="N63" s="979"/>
      <c r="O63" s="979"/>
      <c r="P63" s="1031">
        <v>46</v>
      </c>
    </row>
    <row r="64" spans="1:16">
      <c r="A64" s="1089"/>
      <c r="B64" s="1089"/>
      <c r="C64" s="1093"/>
      <c r="D64" s="1089"/>
      <c r="E64" s="1089"/>
      <c r="F64" s="1089"/>
      <c r="G64" s="1089"/>
      <c r="H64" s="1089"/>
      <c r="I64" s="899"/>
      <c r="J64" s="1089"/>
      <c r="K64" s="1089"/>
      <c r="L64" s="1093"/>
      <c r="M64" s="1089"/>
      <c r="N64" s="1089"/>
      <c r="O64" s="1089"/>
      <c r="P64" s="1089"/>
    </row>
    <row r="65" spans="1:16">
      <c r="A65" s="1503" t="s">
        <v>4677</v>
      </c>
      <c r="B65" s="2503"/>
      <c r="C65" s="2503"/>
      <c r="D65" s="899"/>
      <c r="E65" s="899"/>
      <c r="F65" s="899"/>
      <c r="G65" s="899"/>
      <c r="H65" s="899"/>
      <c r="I65" s="899"/>
      <c r="J65" s="1503" t="s">
        <v>4677</v>
      </c>
      <c r="K65" s="2503"/>
      <c r="L65" s="2503"/>
      <c r="M65" s="899"/>
      <c r="N65" s="899"/>
      <c r="O65" s="899"/>
      <c r="P65" s="956" t="s">
        <v>2980</v>
      </c>
    </row>
    <row r="66" spans="1:16">
      <c r="A66" s="900" t="s">
        <v>2981</v>
      </c>
      <c r="B66" s="900"/>
      <c r="C66" s="900"/>
      <c r="D66" s="900"/>
      <c r="E66" s="900"/>
      <c r="F66" s="900"/>
      <c r="G66" s="900"/>
      <c r="H66" s="900"/>
      <c r="I66" s="899"/>
      <c r="J66" s="900" t="s">
        <v>2982</v>
      </c>
      <c r="K66" s="900"/>
      <c r="L66" s="900"/>
      <c r="M66" s="900"/>
      <c r="N66" s="900"/>
      <c r="O66" s="900"/>
      <c r="P66" s="900"/>
    </row>
    <row r="68" spans="1:16" ht="15.75">
      <c r="A68" s="71" t="s">
        <v>420</v>
      </c>
      <c r="B68" s="900"/>
      <c r="C68" s="900"/>
      <c r="D68" s="900"/>
      <c r="E68" s="900"/>
      <c r="F68" s="900"/>
      <c r="G68" s="900"/>
      <c r="H68" s="900"/>
    </row>
    <row r="70" spans="1:16" ht="16.5" thickBot="1">
      <c r="A70" s="968" t="str">
        <f>'Data Sheet'!$C$25</f>
        <v>Orange &amp; Rockland Utilities, Inc</v>
      </c>
      <c r="B70" s="899"/>
      <c r="C70" s="899"/>
      <c r="D70" s="1090"/>
      <c r="E70" s="1090"/>
      <c r="F70" s="944"/>
      <c r="G70" s="1032" t="str">
        <f>'Data Sheet'!$C$40</f>
        <v>April 30, 2017</v>
      </c>
      <c r="H70" s="899" t="str">
        <f>'Data Sheet'!$C$38</f>
        <v>December 31, 2016</v>
      </c>
      <c r="I70" s="899"/>
      <c r="J70" s="968" t="str">
        <f>'Data Sheet'!$C$25</f>
        <v>Orange &amp; Rockland Utilities, Inc</v>
      </c>
      <c r="K70" s="899"/>
      <c r="L70" s="1090"/>
      <c r="M70" s="1090"/>
      <c r="N70" s="1032" t="str">
        <f>'Data Sheet'!$C$40</f>
        <v>April 30, 2017</v>
      </c>
      <c r="O70" s="899" t="str">
        <f>'Data Sheet'!$C$38</f>
        <v>December 31, 2016</v>
      </c>
      <c r="P70" s="900"/>
    </row>
    <row r="71" spans="1:16">
      <c r="A71" s="901"/>
      <c r="B71" s="902"/>
      <c r="C71" s="902"/>
      <c r="D71" s="902"/>
      <c r="E71" s="902"/>
      <c r="F71" s="902"/>
      <c r="G71" s="902"/>
      <c r="H71" s="958"/>
      <c r="I71" s="899"/>
      <c r="J71" s="901"/>
      <c r="K71" s="902"/>
      <c r="L71" s="902"/>
      <c r="M71" s="902"/>
      <c r="N71" s="902"/>
      <c r="O71" s="902"/>
      <c r="P71" s="993"/>
    </row>
    <row r="72" spans="1:16" ht="15.75">
      <c r="A72" s="68" t="s">
        <v>3355</v>
      </c>
      <c r="B72" s="71"/>
      <c r="C72" s="71"/>
      <c r="D72" s="900"/>
      <c r="E72" s="900"/>
      <c r="F72" s="900"/>
      <c r="G72" s="900"/>
      <c r="H72" s="960"/>
      <c r="I72" s="899"/>
      <c r="J72" s="68" t="s">
        <v>3356</v>
      </c>
      <c r="K72" s="71"/>
      <c r="L72" s="71"/>
      <c r="M72" s="900"/>
      <c r="N72" s="900"/>
      <c r="O72" s="900"/>
      <c r="P72" s="960"/>
    </row>
    <row r="73" spans="1:16" ht="16.5" thickBot="1">
      <c r="A73" s="570"/>
      <c r="B73" s="571"/>
      <c r="C73" s="571"/>
      <c r="D73" s="1014"/>
      <c r="E73" s="1014"/>
      <c r="F73" s="1014"/>
      <c r="G73" s="1014"/>
      <c r="H73" s="979"/>
      <c r="I73" s="899"/>
      <c r="J73" s="570"/>
      <c r="K73" s="571"/>
      <c r="L73" s="571"/>
      <c r="M73" s="1014"/>
      <c r="N73" s="1014"/>
      <c r="O73" s="1014"/>
      <c r="P73" s="979"/>
    </row>
    <row r="74" spans="1:16">
      <c r="A74" s="961" t="s">
        <v>3357</v>
      </c>
      <c r="B74" s="899"/>
      <c r="C74" s="899"/>
      <c r="D74" s="899"/>
      <c r="E74" s="899" t="s">
        <v>3358</v>
      </c>
      <c r="F74" s="899"/>
      <c r="G74" s="899"/>
      <c r="H74" s="962"/>
      <c r="I74" s="899"/>
      <c r="J74" s="961" t="s">
        <v>3359</v>
      </c>
      <c r="K74" s="899"/>
      <c r="L74" s="899"/>
      <c r="M74" s="899" t="s">
        <v>3360</v>
      </c>
      <c r="N74" s="899"/>
      <c r="O74" s="899"/>
      <c r="P74" s="962"/>
    </row>
    <row r="75" spans="1:16">
      <c r="A75" s="961" t="s">
        <v>3361</v>
      </c>
      <c r="B75" s="899"/>
      <c r="C75" s="899"/>
      <c r="D75" s="899"/>
      <c r="E75" s="899" t="s">
        <v>3362</v>
      </c>
      <c r="F75" s="899"/>
      <c r="G75" s="899"/>
      <c r="H75" s="962"/>
      <c r="I75" s="899"/>
      <c r="J75" s="961" t="s">
        <v>3363</v>
      </c>
      <c r="K75" s="899"/>
      <c r="L75" s="899"/>
      <c r="M75" s="899" t="s">
        <v>3364</v>
      </c>
      <c r="N75" s="899"/>
      <c r="O75" s="899"/>
      <c r="P75" s="962"/>
    </row>
    <row r="76" spans="1:16">
      <c r="A76" s="961" t="s">
        <v>3365</v>
      </c>
      <c r="B76" s="899"/>
      <c r="C76" s="899"/>
      <c r="D76" s="899"/>
      <c r="E76" s="899" t="s">
        <v>3366</v>
      </c>
      <c r="F76" s="899"/>
      <c r="G76" s="899"/>
      <c r="H76" s="962"/>
      <c r="I76" s="899"/>
      <c r="J76" s="961" t="s">
        <v>3367</v>
      </c>
      <c r="K76" s="899"/>
      <c r="L76" s="899"/>
      <c r="M76" s="899" t="s">
        <v>3368</v>
      </c>
      <c r="N76" s="899"/>
      <c r="O76" s="899"/>
      <c r="P76" s="962"/>
    </row>
    <row r="77" spans="1:16">
      <c r="A77" s="961" t="s">
        <v>3369</v>
      </c>
      <c r="B77" s="899"/>
      <c r="C77" s="899"/>
      <c r="D77" s="899"/>
      <c r="E77" s="899" t="s">
        <v>3370</v>
      </c>
      <c r="F77" s="899"/>
      <c r="G77" s="899"/>
      <c r="H77" s="962"/>
      <c r="I77" s="899"/>
      <c r="J77" s="961" t="s">
        <v>3371</v>
      </c>
      <c r="K77" s="899"/>
      <c r="L77" s="899"/>
      <c r="M77" s="899" t="s">
        <v>3372</v>
      </c>
      <c r="N77" s="899"/>
      <c r="O77" s="899"/>
      <c r="P77" s="962"/>
    </row>
    <row r="78" spans="1:16">
      <c r="A78" s="961"/>
      <c r="B78" s="899"/>
      <c r="C78" s="899"/>
      <c r="D78" s="899"/>
      <c r="E78" s="899"/>
      <c r="F78" s="899"/>
      <c r="G78" s="899"/>
      <c r="H78" s="962"/>
      <c r="I78" s="899"/>
      <c r="J78" s="961" t="s">
        <v>3373</v>
      </c>
      <c r="K78" s="899"/>
      <c r="L78" s="899"/>
      <c r="M78" s="899" t="s">
        <v>3374</v>
      </c>
      <c r="N78" s="899"/>
      <c r="O78" s="899"/>
      <c r="P78" s="962"/>
    </row>
    <row r="79" spans="1:16" ht="15.75" thickBot="1">
      <c r="A79" s="961"/>
      <c r="B79" s="899"/>
      <c r="C79" s="899"/>
      <c r="D79" s="899"/>
      <c r="E79" s="899"/>
      <c r="F79" s="899"/>
      <c r="G79" s="899"/>
      <c r="H79" s="962"/>
      <c r="I79" s="899"/>
      <c r="J79" s="961"/>
      <c r="K79" s="899"/>
      <c r="L79" s="899"/>
      <c r="M79" s="899"/>
      <c r="N79" s="899"/>
      <c r="O79" s="899"/>
      <c r="P79" s="962"/>
    </row>
    <row r="80" spans="1:16" ht="15.75" thickBot="1">
      <c r="A80" s="1020"/>
      <c r="B80" s="1019"/>
      <c r="C80" s="993"/>
      <c r="D80" s="993"/>
      <c r="E80" s="1018" t="s">
        <v>3375</v>
      </c>
      <c r="F80" s="1018" t="s">
        <v>3376</v>
      </c>
      <c r="G80" s="993" t="s">
        <v>3376</v>
      </c>
      <c r="H80" s="958"/>
      <c r="I80" s="899"/>
      <c r="J80" s="1505" t="s">
        <v>4214</v>
      </c>
      <c r="K80" s="1018"/>
      <c r="L80" s="1016" t="s">
        <v>2874</v>
      </c>
      <c r="M80" s="1015"/>
      <c r="N80" s="1018"/>
      <c r="O80" s="1018"/>
      <c r="P80" s="958"/>
    </row>
    <row r="81" spans="1:16">
      <c r="A81" s="1021"/>
      <c r="B81" s="1011"/>
      <c r="C81" s="912"/>
      <c r="D81" s="912" t="s">
        <v>2343</v>
      </c>
      <c r="E81" s="912" t="s">
        <v>3378</v>
      </c>
      <c r="F81" s="912" t="s">
        <v>3379</v>
      </c>
      <c r="G81" s="912" t="s">
        <v>3380</v>
      </c>
      <c r="H81" s="912"/>
      <c r="I81" s="899"/>
      <c r="J81" s="2757" t="s">
        <v>4215</v>
      </c>
      <c r="K81" s="1021"/>
      <c r="L81" s="912"/>
      <c r="M81" s="912"/>
      <c r="N81" s="912" t="s">
        <v>3381</v>
      </c>
      <c r="O81" s="912" t="s">
        <v>3382</v>
      </c>
      <c r="P81" s="912"/>
    </row>
    <row r="82" spans="1:16">
      <c r="A82" s="1021" t="s">
        <v>1733</v>
      </c>
      <c r="B82" s="959" t="s">
        <v>3383</v>
      </c>
      <c r="C82" s="960"/>
      <c r="D82" s="912" t="s">
        <v>3384</v>
      </c>
      <c r="E82" s="912" t="s">
        <v>3385</v>
      </c>
      <c r="F82" s="912" t="s">
        <v>1970</v>
      </c>
      <c r="G82" s="912" t="s">
        <v>2966</v>
      </c>
      <c r="H82" s="912" t="s">
        <v>2967</v>
      </c>
      <c r="I82" s="899"/>
      <c r="J82" s="2757" t="s">
        <v>4643</v>
      </c>
      <c r="K82" s="1021" t="s">
        <v>3635</v>
      </c>
      <c r="L82" s="912"/>
      <c r="M82" s="912"/>
      <c r="N82" s="912" t="s">
        <v>531</v>
      </c>
      <c r="O82" s="912" t="s">
        <v>2968</v>
      </c>
      <c r="P82" s="1021" t="s">
        <v>1733</v>
      </c>
    </row>
    <row r="83" spans="1:16">
      <c r="A83" s="1021" t="s">
        <v>1736</v>
      </c>
      <c r="B83" s="959"/>
      <c r="C83" s="960"/>
      <c r="D83" s="912" t="s">
        <v>2969</v>
      </c>
      <c r="E83" s="912" t="s">
        <v>2970</v>
      </c>
      <c r="F83" s="912" t="s">
        <v>2971</v>
      </c>
      <c r="G83" s="912" t="s">
        <v>3377</v>
      </c>
      <c r="H83" s="912"/>
      <c r="I83" s="899"/>
      <c r="J83" s="1021" t="s">
        <v>2972</v>
      </c>
      <c r="K83" s="1021" t="s">
        <v>2973</v>
      </c>
      <c r="L83" s="912" t="s">
        <v>2519</v>
      </c>
      <c r="M83" s="912" t="s">
        <v>3627</v>
      </c>
      <c r="N83" s="912" t="s">
        <v>2519</v>
      </c>
      <c r="O83" s="912" t="s">
        <v>2974</v>
      </c>
      <c r="P83" s="1021" t="s">
        <v>1736</v>
      </c>
    </row>
    <row r="84" spans="1:16">
      <c r="A84" s="1021"/>
      <c r="B84" s="959"/>
      <c r="C84" s="960"/>
      <c r="D84" s="912"/>
      <c r="E84" s="912" t="s">
        <v>2975</v>
      </c>
      <c r="F84" s="912" t="s">
        <v>2976</v>
      </c>
      <c r="G84" s="912" t="s">
        <v>2977</v>
      </c>
      <c r="H84" s="912"/>
      <c r="I84" s="899"/>
      <c r="J84" s="1021" t="s">
        <v>2978</v>
      </c>
      <c r="K84" s="1021"/>
      <c r="L84" s="912"/>
      <c r="M84" s="912"/>
      <c r="N84" s="912"/>
      <c r="O84" s="912" t="s">
        <v>2979</v>
      </c>
      <c r="P84" s="1021"/>
    </row>
    <row r="85" spans="1:16" ht="15.75" thickBot="1">
      <c r="A85" s="1023"/>
      <c r="B85" s="1014" t="s">
        <v>3026</v>
      </c>
      <c r="C85" s="1025"/>
      <c r="D85" s="1024" t="s">
        <v>3027</v>
      </c>
      <c r="E85" s="1024" t="s">
        <v>3028</v>
      </c>
      <c r="F85" s="1024" t="s">
        <v>3029</v>
      </c>
      <c r="G85" s="1024" t="s">
        <v>2353</v>
      </c>
      <c r="H85" s="1024" t="s">
        <v>2354</v>
      </c>
      <c r="I85" s="899"/>
      <c r="J85" s="1023" t="s">
        <v>2355</v>
      </c>
      <c r="K85" s="1024" t="s">
        <v>2356</v>
      </c>
      <c r="L85" s="1024" t="s">
        <v>2357</v>
      </c>
      <c r="M85" s="1024" t="s">
        <v>2358</v>
      </c>
      <c r="N85" s="1024" t="s">
        <v>2359</v>
      </c>
      <c r="O85" s="1024" t="s">
        <v>2360</v>
      </c>
      <c r="P85" s="1023"/>
    </row>
    <row r="86" spans="1:16">
      <c r="A86" s="1012">
        <v>1</v>
      </c>
      <c r="B86" s="1028"/>
      <c r="C86" s="962"/>
      <c r="D86" s="962"/>
      <c r="E86" s="962"/>
      <c r="F86" s="962"/>
      <c r="G86" s="1030"/>
      <c r="H86" s="1030"/>
      <c r="I86" s="899"/>
      <c r="J86" s="1070"/>
      <c r="K86" s="1309"/>
      <c r="L86" s="1030"/>
      <c r="M86" s="1030"/>
      <c r="N86" s="962"/>
      <c r="O86" s="962"/>
      <c r="P86" s="1012">
        <v>1</v>
      </c>
    </row>
    <row r="87" spans="1:16">
      <c r="A87" s="1012">
        <v>2</v>
      </c>
      <c r="B87" s="1028"/>
      <c r="C87" s="962"/>
      <c r="D87" s="962"/>
      <c r="E87" s="962"/>
      <c r="F87" s="962"/>
      <c r="G87" s="1030"/>
      <c r="H87" s="1030"/>
      <c r="I87" s="899"/>
      <c r="J87" s="1070"/>
      <c r="K87" s="1309"/>
      <c r="L87" s="1030"/>
      <c r="M87" s="1030"/>
      <c r="N87" s="962"/>
      <c r="O87" s="962"/>
      <c r="P87" s="1012">
        <v>2</v>
      </c>
    </row>
    <row r="88" spans="1:16">
      <c r="A88" s="1012">
        <v>3</v>
      </c>
      <c r="B88" s="1028"/>
      <c r="C88" s="962"/>
      <c r="D88" s="962"/>
      <c r="E88" s="962"/>
      <c r="F88" s="962"/>
      <c r="G88" s="1030"/>
      <c r="H88" s="1030"/>
      <c r="I88" s="899"/>
      <c r="J88" s="1070"/>
      <c r="K88" s="1309"/>
      <c r="L88" s="1030"/>
      <c r="M88" s="1030"/>
      <c r="N88" s="962"/>
      <c r="O88" s="962"/>
      <c r="P88" s="1012">
        <v>3</v>
      </c>
    </row>
    <row r="89" spans="1:16">
      <c r="A89" s="1012">
        <v>4</v>
      </c>
      <c r="B89" s="1028"/>
      <c r="C89" s="962"/>
      <c r="D89" s="962"/>
      <c r="E89" s="962"/>
      <c r="F89" s="962"/>
      <c r="G89" s="1030"/>
      <c r="H89" s="1030"/>
      <c r="I89" s="899"/>
      <c r="J89" s="1070"/>
      <c r="K89" s="1309"/>
      <c r="L89" s="1030"/>
      <c r="M89" s="1030"/>
      <c r="N89" s="962"/>
      <c r="O89" s="962"/>
      <c r="P89" s="1012">
        <v>4</v>
      </c>
    </row>
    <row r="90" spans="1:16">
      <c r="A90" s="1012">
        <v>5</v>
      </c>
      <c r="B90" s="1028"/>
      <c r="C90" s="962"/>
      <c r="D90" s="962"/>
      <c r="E90" s="962"/>
      <c r="F90" s="962"/>
      <c r="G90" s="1030"/>
      <c r="H90" s="1030"/>
      <c r="I90" s="899"/>
      <c r="J90" s="1070"/>
      <c r="K90" s="1309"/>
      <c r="L90" s="1030"/>
      <c r="M90" s="1030"/>
      <c r="N90" s="962"/>
      <c r="O90" s="962"/>
      <c r="P90" s="1012">
        <v>5</v>
      </c>
    </row>
    <row r="91" spans="1:16">
      <c r="A91" s="1012">
        <v>6</v>
      </c>
      <c r="B91" s="1028"/>
      <c r="C91" s="962"/>
      <c r="D91" s="962"/>
      <c r="E91" s="962"/>
      <c r="F91" s="962"/>
      <c r="G91" s="1030"/>
      <c r="H91" s="1030"/>
      <c r="I91" s="899"/>
      <c r="J91" s="1070"/>
      <c r="K91" s="1309"/>
      <c r="L91" s="1030"/>
      <c r="M91" s="1030"/>
      <c r="N91" s="962"/>
      <c r="O91" s="962"/>
      <c r="P91" s="1012">
        <v>6</v>
      </c>
    </row>
    <row r="92" spans="1:16">
      <c r="A92" s="1012">
        <v>7</v>
      </c>
      <c r="B92" s="1028"/>
      <c r="C92" s="962"/>
      <c r="D92" s="962"/>
      <c r="E92" s="962"/>
      <c r="F92" s="962"/>
      <c r="G92" s="1030"/>
      <c r="H92" s="1030"/>
      <c r="I92" s="899"/>
      <c r="J92" s="1070"/>
      <c r="K92" s="1309"/>
      <c r="L92" s="1030"/>
      <c r="M92" s="1030"/>
      <c r="N92" s="962"/>
      <c r="O92" s="962"/>
      <c r="P92" s="1012">
        <v>7</v>
      </c>
    </row>
    <row r="93" spans="1:16">
      <c r="A93" s="1012">
        <v>8</v>
      </c>
      <c r="B93" s="1028"/>
      <c r="C93" s="962"/>
      <c r="D93" s="962"/>
      <c r="E93" s="962"/>
      <c r="F93" s="962"/>
      <c r="G93" s="1030"/>
      <c r="H93" s="1030"/>
      <c r="I93" s="899"/>
      <c r="J93" s="1070"/>
      <c r="K93" s="1309"/>
      <c r="L93" s="1030"/>
      <c r="M93" s="1030"/>
      <c r="N93" s="962"/>
      <c r="O93" s="962"/>
      <c r="P93" s="1012">
        <v>8</v>
      </c>
    </row>
    <row r="94" spans="1:16">
      <c r="A94" s="1012">
        <v>9</v>
      </c>
      <c r="B94" s="1028"/>
      <c r="C94" s="962"/>
      <c r="D94" s="962"/>
      <c r="E94" s="962"/>
      <c r="F94" s="962"/>
      <c r="G94" s="1030"/>
      <c r="H94" s="1030"/>
      <c r="I94" s="899"/>
      <c r="J94" s="1070"/>
      <c r="K94" s="1309"/>
      <c r="L94" s="1030"/>
      <c r="M94" s="1030"/>
      <c r="N94" s="962"/>
      <c r="O94" s="962"/>
      <c r="P94" s="1012">
        <v>9</v>
      </c>
    </row>
    <row r="95" spans="1:16">
      <c r="A95" s="1012">
        <v>10</v>
      </c>
      <c r="B95" s="1028"/>
      <c r="C95" s="962"/>
      <c r="D95" s="962"/>
      <c r="E95" s="962"/>
      <c r="F95" s="962"/>
      <c r="G95" s="1030"/>
      <c r="H95" s="1030"/>
      <c r="I95" s="899"/>
      <c r="J95" s="1070"/>
      <c r="K95" s="1309"/>
      <c r="L95" s="1030"/>
      <c r="M95" s="1030"/>
      <c r="N95" s="962"/>
      <c r="O95" s="962"/>
      <c r="P95" s="1012">
        <v>10</v>
      </c>
    </row>
    <row r="96" spans="1:16">
      <c r="A96" s="1012">
        <v>11</v>
      </c>
      <c r="B96" s="1028"/>
      <c r="C96" s="962"/>
      <c r="D96" s="962"/>
      <c r="E96" s="962"/>
      <c r="F96" s="962"/>
      <c r="G96" s="1030"/>
      <c r="H96" s="1030"/>
      <c r="I96" s="899"/>
      <c r="J96" s="1070"/>
      <c r="K96" s="1309"/>
      <c r="L96" s="1030"/>
      <c r="M96" s="1030"/>
      <c r="N96" s="962"/>
      <c r="O96" s="962"/>
      <c r="P96" s="1012">
        <v>11</v>
      </c>
    </row>
    <row r="97" spans="1:16">
      <c r="A97" s="1012">
        <v>12</v>
      </c>
      <c r="B97" s="961"/>
      <c r="C97" s="962"/>
      <c r="D97" s="962"/>
      <c r="E97" s="962"/>
      <c r="F97" s="962"/>
      <c r="G97" s="1030"/>
      <c r="H97" s="1030"/>
      <c r="I97" s="899"/>
      <c r="J97" s="1070"/>
      <c r="K97" s="1070"/>
      <c r="L97" s="1030"/>
      <c r="M97" s="1030"/>
      <c r="N97" s="962"/>
      <c r="O97" s="962"/>
      <c r="P97" s="1012">
        <v>12</v>
      </c>
    </row>
    <row r="98" spans="1:16">
      <c r="A98" s="1012">
        <v>13</v>
      </c>
      <c r="B98" s="961"/>
      <c r="C98" s="962"/>
      <c r="D98" s="962"/>
      <c r="E98" s="962"/>
      <c r="F98" s="962"/>
      <c r="G98" s="1030"/>
      <c r="H98" s="1030"/>
      <c r="I98" s="899"/>
      <c r="J98" s="1070"/>
      <c r="K98" s="1070"/>
      <c r="L98" s="1030"/>
      <c r="M98" s="1030"/>
      <c r="N98" s="962"/>
      <c r="O98" s="962"/>
      <c r="P98" s="1012">
        <v>13</v>
      </c>
    </row>
    <row r="99" spans="1:16">
      <c r="A99" s="1012">
        <v>14</v>
      </c>
      <c r="B99" s="961"/>
      <c r="C99" s="962"/>
      <c r="D99" s="962"/>
      <c r="E99" s="962"/>
      <c r="F99" s="962"/>
      <c r="G99" s="1030"/>
      <c r="H99" s="1030"/>
      <c r="I99" s="899"/>
      <c r="J99" s="1070"/>
      <c r="K99" s="1070"/>
      <c r="L99" s="1030"/>
      <c r="M99" s="1030"/>
      <c r="N99" s="962"/>
      <c r="O99" s="962"/>
      <c r="P99" s="1012">
        <v>14</v>
      </c>
    </row>
    <row r="100" spans="1:16">
      <c r="A100" s="1012">
        <v>15</v>
      </c>
      <c r="B100" s="961"/>
      <c r="C100" s="962"/>
      <c r="D100" s="962"/>
      <c r="E100" s="962"/>
      <c r="F100" s="962"/>
      <c r="G100" s="1030"/>
      <c r="H100" s="1030"/>
      <c r="I100" s="899"/>
      <c r="J100" s="1070"/>
      <c r="K100" s="1070"/>
      <c r="L100" s="1030"/>
      <c r="M100" s="1030"/>
      <c r="N100" s="962"/>
      <c r="O100" s="962"/>
      <c r="P100" s="1012">
        <v>15</v>
      </c>
    </row>
    <row r="101" spans="1:16">
      <c r="A101" s="1012">
        <v>16</v>
      </c>
      <c r="B101" s="961"/>
      <c r="C101" s="962"/>
      <c r="D101" s="962"/>
      <c r="E101" s="962"/>
      <c r="F101" s="962"/>
      <c r="G101" s="1030"/>
      <c r="H101" s="1030"/>
      <c r="I101" s="899"/>
      <c r="J101" s="1070"/>
      <c r="K101" s="1070"/>
      <c r="L101" s="1030"/>
      <c r="M101" s="1030"/>
      <c r="N101" s="962"/>
      <c r="O101" s="962"/>
      <c r="P101" s="1012">
        <v>16</v>
      </c>
    </row>
    <row r="102" spans="1:16">
      <c r="A102" s="1012">
        <v>17</v>
      </c>
      <c r="B102" s="961"/>
      <c r="C102" s="962"/>
      <c r="D102" s="962"/>
      <c r="E102" s="962"/>
      <c r="F102" s="962"/>
      <c r="G102" s="1030"/>
      <c r="H102" s="1030"/>
      <c r="I102" s="899"/>
      <c r="J102" s="1070"/>
      <c r="K102" s="1070"/>
      <c r="L102" s="1030"/>
      <c r="M102" s="1030"/>
      <c r="N102" s="962"/>
      <c r="O102" s="962"/>
      <c r="P102" s="1012">
        <v>17</v>
      </c>
    </row>
    <row r="103" spans="1:16">
      <c r="A103" s="1012">
        <v>18</v>
      </c>
      <c r="B103" s="961"/>
      <c r="C103" s="962"/>
      <c r="D103" s="962"/>
      <c r="E103" s="962"/>
      <c r="F103" s="962"/>
      <c r="G103" s="1030"/>
      <c r="H103" s="1030"/>
      <c r="I103" s="899"/>
      <c r="J103" s="1070"/>
      <c r="K103" s="1070"/>
      <c r="L103" s="1030"/>
      <c r="M103" s="1030"/>
      <c r="N103" s="962"/>
      <c r="O103" s="962"/>
      <c r="P103" s="1012">
        <v>18</v>
      </c>
    </row>
    <row r="104" spans="1:16">
      <c r="A104" s="1012">
        <v>19</v>
      </c>
      <c r="B104" s="961"/>
      <c r="C104" s="962"/>
      <c r="D104" s="962"/>
      <c r="E104" s="962"/>
      <c r="F104" s="962"/>
      <c r="G104" s="1030"/>
      <c r="H104" s="1030"/>
      <c r="I104" s="899"/>
      <c r="J104" s="1070"/>
      <c r="K104" s="1070"/>
      <c r="L104" s="1030"/>
      <c r="M104" s="1030"/>
      <c r="N104" s="962"/>
      <c r="O104" s="962"/>
      <c r="P104" s="1012">
        <v>19</v>
      </c>
    </row>
    <row r="105" spans="1:16">
      <c r="A105" s="1012">
        <v>20</v>
      </c>
      <c r="B105" s="961"/>
      <c r="C105" s="962"/>
      <c r="D105" s="962"/>
      <c r="E105" s="962"/>
      <c r="F105" s="962"/>
      <c r="G105" s="1030"/>
      <c r="H105" s="1030"/>
      <c r="I105" s="899"/>
      <c r="J105" s="1070"/>
      <c r="K105" s="1070"/>
      <c r="L105" s="1030"/>
      <c r="M105" s="1030"/>
      <c r="N105" s="962"/>
      <c r="O105" s="962"/>
      <c r="P105" s="1012">
        <v>20</v>
      </c>
    </row>
    <row r="106" spans="1:16">
      <c r="A106" s="1012">
        <v>21</v>
      </c>
      <c r="B106" s="961"/>
      <c r="C106" s="962"/>
      <c r="D106" s="962"/>
      <c r="E106" s="962"/>
      <c r="F106" s="962"/>
      <c r="G106" s="1030"/>
      <c r="H106" s="1030"/>
      <c r="I106" s="899"/>
      <c r="J106" s="1070"/>
      <c r="K106" s="1070"/>
      <c r="L106" s="1030"/>
      <c r="M106" s="1030"/>
      <c r="N106" s="962"/>
      <c r="O106" s="962"/>
      <c r="P106" s="1012">
        <v>21</v>
      </c>
    </row>
    <row r="107" spans="1:16">
      <c r="A107" s="1012">
        <v>22</v>
      </c>
      <c r="B107" s="961"/>
      <c r="C107" s="962"/>
      <c r="D107" s="962"/>
      <c r="E107" s="962"/>
      <c r="F107" s="962"/>
      <c r="G107" s="1030"/>
      <c r="H107" s="1030"/>
      <c r="I107" s="899"/>
      <c r="J107" s="1070"/>
      <c r="K107" s="1070"/>
      <c r="L107" s="1030"/>
      <c r="M107" s="1030"/>
      <c r="N107" s="962"/>
      <c r="O107" s="962"/>
      <c r="P107" s="1012">
        <v>22</v>
      </c>
    </row>
    <row r="108" spans="1:16">
      <c r="A108" s="1012">
        <v>23</v>
      </c>
      <c r="B108" s="961"/>
      <c r="C108" s="962"/>
      <c r="D108" s="962"/>
      <c r="E108" s="962"/>
      <c r="F108" s="962"/>
      <c r="G108" s="1030"/>
      <c r="H108" s="1030"/>
      <c r="I108" s="899"/>
      <c r="J108" s="1070"/>
      <c r="K108" s="1070"/>
      <c r="L108" s="1030"/>
      <c r="M108" s="1030"/>
      <c r="N108" s="962"/>
      <c r="O108" s="962"/>
      <c r="P108" s="1012">
        <v>23</v>
      </c>
    </row>
    <row r="109" spans="1:16">
      <c r="A109" s="1012">
        <v>24</v>
      </c>
      <c r="B109" s="961"/>
      <c r="C109" s="962"/>
      <c r="D109" s="962"/>
      <c r="E109" s="962"/>
      <c r="F109" s="962"/>
      <c r="G109" s="1030"/>
      <c r="H109" s="1030"/>
      <c r="I109" s="899"/>
      <c r="J109" s="1070"/>
      <c r="K109" s="1070"/>
      <c r="L109" s="1030"/>
      <c r="M109" s="1030"/>
      <c r="N109" s="962"/>
      <c r="O109" s="962"/>
      <c r="P109" s="1012">
        <v>24</v>
      </c>
    </row>
    <row r="110" spans="1:16">
      <c r="A110" s="1012">
        <v>25</v>
      </c>
      <c r="B110" s="961"/>
      <c r="C110" s="962"/>
      <c r="D110" s="962"/>
      <c r="E110" s="962"/>
      <c r="F110" s="962"/>
      <c r="G110" s="1030"/>
      <c r="H110" s="1030"/>
      <c r="I110" s="899"/>
      <c r="J110" s="1070"/>
      <c r="K110" s="1070"/>
      <c r="L110" s="1030"/>
      <c r="M110" s="1030"/>
      <c r="N110" s="962"/>
      <c r="O110" s="962"/>
      <c r="P110" s="1012">
        <v>25</v>
      </c>
    </row>
    <row r="111" spans="1:16">
      <c r="A111" s="1012">
        <v>26</v>
      </c>
      <c r="B111" s="961"/>
      <c r="C111" s="962"/>
      <c r="D111" s="962"/>
      <c r="E111" s="962"/>
      <c r="F111" s="962"/>
      <c r="G111" s="1030"/>
      <c r="H111" s="1030"/>
      <c r="I111" s="899"/>
      <c r="J111" s="1070"/>
      <c r="K111" s="1070"/>
      <c r="L111" s="1030"/>
      <c r="M111" s="1030"/>
      <c r="N111" s="962"/>
      <c r="O111" s="962"/>
      <c r="P111" s="1012">
        <v>26</v>
      </c>
    </row>
    <row r="112" spans="1:16">
      <c r="A112" s="1012">
        <v>27</v>
      </c>
      <c r="B112" s="961"/>
      <c r="C112" s="962"/>
      <c r="D112" s="962"/>
      <c r="E112" s="962"/>
      <c r="F112" s="962"/>
      <c r="G112" s="1030"/>
      <c r="H112" s="1030"/>
      <c r="I112" s="899"/>
      <c r="J112" s="1070"/>
      <c r="K112" s="1070"/>
      <c r="L112" s="1030"/>
      <c r="M112" s="1030"/>
      <c r="N112" s="962"/>
      <c r="O112" s="962"/>
      <c r="P112" s="1012">
        <v>27</v>
      </c>
    </row>
    <row r="113" spans="1:16">
      <c r="A113" s="1012">
        <v>28</v>
      </c>
      <c r="B113" s="961"/>
      <c r="C113" s="962"/>
      <c r="D113" s="962"/>
      <c r="E113" s="962"/>
      <c r="F113" s="962"/>
      <c r="G113" s="1030"/>
      <c r="H113" s="1030"/>
      <c r="I113" s="899"/>
      <c r="J113" s="1070"/>
      <c r="K113" s="1070"/>
      <c r="L113" s="1030"/>
      <c r="M113" s="1030"/>
      <c r="N113" s="962"/>
      <c r="O113" s="962"/>
      <c r="P113" s="1012">
        <v>28</v>
      </c>
    </row>
    <row r="114" spans="1:16">
      <c r="A114" s="1012">
        <v>29</v>
      </c>
      <c r="B114" s="961"/>
      <c r="C114" s="962"/>
      <c r="D114" s="962"/>
      <c r="E114" s="962"/>
      <c r="F114" s="962"/>
      <c r="G114" s="1030"/>
      <c r="H114" s="1030"/>
      <c r="I114" s="899"/>
      <c r="J114" s="1070"/>
      <c r="K114" s="1070"/>
      <c r="L114" s="1030"/>
      <c r="M114" s="1030"/>
      <c r="N114" s="962"/>
      <c r="O114" s="962"/>
      <c r="P114" s="1012">
        <v>29</v>
      </c>
    </row>
    <row r="115" spans="1:16">
      <c r="A115" s="1012">
        <v>30</v>
      </c>
      <c r="B115" s="961"/>
      <c r="C115" s="962"/>
      <c r="D115" s="962"/>
      <c r="E115" s="962"/>
      <c r="F115" s="962"/>
      <c r="G115" s="1030"/>
      <c r="H115" s="1030"/>
      <c r="I115" s="899"/>
      <c r="J115" s="1070"/>
      <c r="K115" s="1070"/>
      <c r="L115" s="1030"/>
      <c r="M115" s="1030"/>
      <c r="N115" s="962"/>
      <c r="O115" s="962"/>
      <c r="P115" s="1012">
        <v>30</v>
      </c>
    </row>
    <row r="116" spans="1:16">
      <c r="A116" s="1012">
        <v>31</v>
      </c>
      <c r="B116" s="961"/>
      <c r="C116" s="962"/>
      <c r="D116" s="962"/>
      <c r="E116" s="962"/>
      <c r="F116" s="962"/>
      <c r="G116" s="1030"/>
      <c r="H116" s="1030"/>
      <c r="I116" s="899"/>
      <c r="J116" s="1070"/>
      <c r="K116" s="1070"/>
      <c r="L116" s="1030"/>
      <c r="M116" s="1030"/>
      <c r="N116" s="962"/>
      <c r="O116" s="962"/>
      <c r="P116" s="1012">
        <v>31</v>
      </c>
    </row>
    <row r="117" spans="1:16">
      <c r="A117" s="1012">
        <v>32</v>
      </c>
      <c r="B117" s="961"/>
      <c r="C117" s="962"/>
      <c r="D117" s="962"/>
      <c r="E117" s="962"/>
      <c r="F117" s="962"/>
      <c r="G117" s="1030"/>
      <c r="H117" s="1030"/>
      <c r="I117" s="899"/>
      <c r="J117" s="1070"/>
      <c r="K117" s="1070"/>
      <c r="L117" s="1030"/>
      <c r="M117" s="1030"/>
      <c r="N117" s="962"/>
      <c r="O117" s="962"/>
      <c r="P117" s="1012">
        <v>32</v>
      </c>
    </row>
    <row r="118" spans="1:16">
      <c r="A118" s="1012">
        <v>33</v>
      </c>
      <c r="B118" s="961"/>
      <c r="C118" s="962"/>
      <c r="D118" s="962"/>
      <c r="E118" s="962"/>
      <c r="F118" s="962"/>
      <c r="G118" s="1030"/>
      <c r="H118" s="1030"/>
      <c r="I118" s="899"/>
      <c r="J118" s="1070"/>
      <c r="K118" s="1070"/>
      <c r="L118" s="1030"/>
      <c r="M118" s="1030"/>
      <c r="N118" s="962"/>
      <c r="O118" s="962"/>
      <c r="P118" s="1012">
        <v>33</v>
      </c>
    </row>
    <row r="119" spans="1:16">
      <c r="A119" s="1012">
        <v>34</v>
      </c>
      <c r="B119" s="961"/>
      <c r="C119" s="962"/>
      <c r="D119" s="962"/>
      <c r="E119" s="962"/>
      <c r="F119" s="962"/>
      <c r="G119" s="1030"/>
      <c r="H119" s="1030"/>
      <c r="I119" s="899"/>
      <c r="J119" s="1070"/>
      <c r="K119" s="1070"/>
      <c r="L119" s="1030"/>
      <c r="M119" s="1030"/>
      <c r="N119" s="962"/>
      <c r="O119" s="962"/>
      <c r="P119" s="1012">
        <v>34</v>
      </c>
    </row>
    <row r="120" spans="1:16">
      <c r="A120" s="1012">
        <v>35</v>
      </c>
      <c r="B120" s="961"/>
      <c r="C120" s="962"/>
      <c r="D120" s="962"/>
      <c r="E120" s="962"/>
      <c r="F120" s="962"/>
      <c r="G120" s="1030"/>
      <c r="H120" s="1030"/>
      <c r="I120" s="899"/>
      <c r="J120" s="1070"/>
      <c r="K120" s="1070"/>
      <c r="L120" s="1030"/>
      <c r="M120" s="1030"/>
      <c r="N120" s="962"/>
      <c r="O120" s="962"/>
      <c r="P120" s="1012">
        <v>35</v>
      </c>
    </row>
    <row r="121" spans="1:16">
      <c r="A121" s="1012">
        <v>36</v>
      </c>
      <c r="B121" s="961"/>
      <c r="C121" s="962"/>
      <c r="D121" s="962"/>
      <c r="E121" s="962"/>
      <c r="F121" s="962"/>
      <c r="G121" s="1030"/>
      <c r="H121" s="1030"/>
      <c r="I121" s="899"/>
      <c r="J121" s="1070"/>
      <c r="K121" s="1070"/>
      <c r="L121" s="1030"/>
      <c r="M121" s="1030"/>
      <c r="N121" s="962"/>
      <c r="O121" s="962"/>
      <c r="P121" s="1012">
        <v>36</v>
      </c>
    </row>
    <row r="122" spans="1:16">
      <c r="A122" s="1012">
        <v>37</v>
      </c>
      <c r="B122" s="961"/>
      <c r="C122" s="962"/>
      <c r="D122" s="962"/>
      <c r="E122" s="962"/>
      <c r="F122" s="962"/>
      <c r="G122" s="1030"/>
      <c r="H122" s="1030"/>
      <c r="I122" s="899"/>
      <c r="J122" s="1070"/>
      <c r="K122" s="1070"/>
      <c r="L122" s="1030"/>
      <c r="M122" s="1030"/>
      <c r="N122" s="962"/>
      <c r="O122" s="962"/>
      <c r="P122" s="1012">
        <v>37</v>
      </c>
    </row>
    <row r="123" spans="1:16">
      <c r="A123" s="1012">
        <v>38</v>
      </c>
      <c r="B123" s="961"/>
      <c r="C123" s="962"/>
      <c r="D123" s="962"/>
      <c r="E123" s="962"/>
      <c r="F123" s="962"/>
      <c r="G123" s="1030"/>
      <c r="H123" s="1030"/>
      <c r="I123" s="899"/>
      <c r="J123" s="1070"/>
      <c r="K123" s="1070"/>
      <c r="L123" s="1030"/>
      <c r="M123" s="1030"/>
      <c r="N123" s="962"/>
      <c r="O123" s="962"/>
      <c r="P123" s="1012">
        <v>38</v>
      </c>
    </row>
    <row r="124" spans="1:16">
      <c r="A124" s="1012">
        <v>39</v>
      </c>
      <c r="B124" s="961"/>
      <c r="C124" s="962"/>
      <c r="D124" s="962"/>
      <c r="E124" s="962"/>
      <c r="F124" s="962"/>
      <c r="G124" s="1030"/>
      <c r="H124" s="1030"/>
      <c r="I124" s="899"/>
      <c r="J124" s="1070"/>
      <c r="K124" s="1070"/>
      <c r="L124" s="1030"/>
      <c r="M124" s="1030"/>
      <c r="N124" s="962"/>
      <c r="O124" s="962"/>
      <c r="P124" s="1012">
        <v>39</v>
      </c>
    </row>
    <row r="125" spans="1:16">
      <c r="A125" s="1012">
        <v>40</v>
      </c>
      <c r="B125" s="961"/>
      <c r="C125" s="962"/>
      <c r="D125" s="962"/>
      <c r="E125" s="962"/>
      <c r="F125" s="962"/>
      <c r="G125" s="1030"/>
      <c r="H125" s="1030"/>
      <c r="I125" s="899"/>
      <c r="J125" s="1070"/>
      <c r="K125" s="1070"/>
      <c r="L125" s="1030"/>
      <c r="M125" s="1030"/>
      <c r="N125" s="962"/>
      <c r="O125" s="962"/>
      <c r="P125" s="1012">
        <v>40</v>
      </c>
    </row>
    <row r="126" spans="1:16">
      <c r="A126" s="1012">
        <v>41</v>
      </c>
      <c r="B126" s="961"/>
      <c r="C126" s="962"/>
      <c r="D126" s="962"/>
      <c r="E126" s="962"/>
      <c r="F126" s="962"/>
      <c r="G126" s="1030"/>
      <c r="H126" s="1030"/>
      <c r="I126" s="899"/>
      <c r="J126" s="1070"/>
      <c r="K126" s="1070"/>
      <c r="L126" s="1030"/>
      <c r="M126" s="1030"/>
      <c r="N126" s="962"/>
      <c r="O126" s="962"/>
      <c r="P126" s="1012">
        <v>41</v>
      </c>
    </row>
    <row r="127" spans="1:16">
      <c r="A127" s="1012">
        <v>42</v>
      </c>
      <c r="B127" s="961"/>
      <c r="C127" s="962"/>
      <c r="D127" s="962"/>
      <c r="E127" s="962"/>
      <c r="F127" s="962"/>
      <c r="G127" s="1030"/>
      <c r="H127" s="1030"/>
      <c r="I127" s="899"/>
      <c r="J127" s="1070"/>
      <c r="K127" s="1070"/>
      <c r="L127" s="1030"/>
      <c r="M127" s="1030"/>
      <c r="N127" s="962"/>
      <c r="O127" s="962"/>
      <c r="P127" s="1012">
        <v>42</v>
      </c>
    </row>
    <row r="128" spans="1:16">
      <c r="A128" s="1012">
        <v>43</v>
      </c>
      <c r="B128" s="961"/>
      <c r="C128" s="962"/>
      <c r="D128" s="962"/>
      <c r="E128" s="962"/>
      <c r="F128" s="962"/>
      <c r="G128" s="1030"/>
      <c r="H128" s="1030"/>
      <c r="I128" s="899"/>
      <c r="J128" s="1070"/>
      <c r="K128" s="1070"/>
      <c r="L128" s="1030"/>
      <c r="M128" s="1030"/>
      <c r="N128" s="962"/>
      <c r="O128" s="962"/>
      <c r="P128" s="1012">
        <v>43</v>
      </c>
    </row>
    <row r="129" spans="1:16">
      <c r="A129" s="1012">
        <v>44</v>
      </c>
      <c r="B129" s="961"/>
      <c r="C129" s="962"/>
      <c r="D129" s="962"/>
      <c r="E129" s="962"/>
      <c r="F129" s="962"/>
      <c r="G129" s="1030"/>
      <c r="H129" s="1030"/>
      <c r="I129" s="899"/>
      <c r="J129" s="1070"/>
      <c r="K129" s="1070"/>
      <c r="L129" s="1030"/>
      <c r="M129" s="1030"/>
      <c r="N129" s="962"/>
      <c r="O129" s="962"/>
      <c r="P129" s="1012">
        <v>44</v>
      </c>
    </row>
    <row r="130" spans="1:16">
      <c r="A130" s="1012">
        <v>45</v>
      </c>
      <c r="B130" s="961"/>
      <c r="C130" s="962"/>
      <c r="D130" s="962"/>
      <c r="E130" s="962"/>
      <c r="F130" s="962"/>
      <c r="G130" s="1030"/>
      <c r="H130" s="1030"/>
      <c r="I130" s="899"/>
      <c r="J130" s="1070"/>
      <c r="K130" s="1070"/>
      <c r="L130" s="1030"/>
      <c r="M130" s="1030"/>
      <c r="N130" s="962"/>
      <c r="O130" s="962"/>
      <c r="P130" s="1012">
        <v>45</v>
      </c>
    </row>
    <row r="131" spans="1:16" ht="15.75" thickBot="1">
      <c r="A131" s="1031">
        <v>46</v>
      </c>
      <c r="B131" s="978"/>
      <c r="C131" s="1024"/>
      <c r="D131" s="979"/>
      <c r="E131" s="979"/>
      <c r="F131" s="979"/>
      <c r="G131" s="1077"/>
      <c r="H131" s="1077"/>
      <c r="I131" s="899"/>
      <c r="J131" s="1078"/>
      <c r="K131" s="1078"/>
      <c r="L131" s="1310"/>
      <c r="M131" s="1077"/>
      <c r="N131" s="979"/>
      <c r="O131" s="979"/>
      <c r="P131" s="1031">
        <v>46</v>
      </c>
    </row>
    <row r="132" spans="1:16">
      <c r="A132" s="1089"/>
      <c r="B132" s="1089"/>
      <c r="C132" s="1093"/>
      <c r="D132" s="1089"/>
      <c r="E132" s="1089"/>
      <c r="F132" s="1089"/>
      <c r="G132" s="1089"/>
      <c r="H132" s="1089"/>
      <c r="I132" s="899"/>
      <c r="J132" s="1089"/>
      <c r="K132" s="1089"/>
      <c r="L132" s="1093"/>
      <c r="M132" s="1089"/>
      <c r="N132" s="1089"/>
      <c r="O132" s="1089"/>
      <c r="P132" s="1089"/>
    </row>
    <row r="133" spans="1:16">
      <c r="A133" s="1503" t="s">
        <v>4677</v>
      </c>
      <c r="B133" s="2503"/>
      <c r="C133" s="2503"/>
      <c r="D133" s="899"/>
      <c r="E133" s="899"/>
      <c r="F133" s="899"/>
      <c r="G133" s="899"/>
      <c r="H133" s="899"/>
      <c r="I133" s="899"/>
      <c r="J133" s="1503" t="s">
        <v>4677</v>
      </c>
      <c r="K133" s="2503"/>
      <c r="L133" s="2503"/>
      <c r="M133" s="899"/>
      <c r="N133" s="899"/>
      <c r="O133" s="899"/>
      <c r="P133" s="956" t="s">
        <v>2980</v>
      </c>
    </row>
    <row r="134" spans="1:16">
      <c r="A134" s="900" t="s">
        <v>2983</v>
      </c>
      <c r="B134" s="900"/>
      <c r="C134" s="900"/>
      <c r="D134" s="900"/>
      <c r="E134" s="900"/>
      <c r="F134" s="900"/>
      <c r="G134" s="900"/>
      <c r="H134" s="900"/>
      <c r="I134" s="899"/>
      <c r="J134" s="900" t="s">
        <v>2984</v>
      </c>
      <c r="K134" s="900"/>
      <c r="L134" s="900"/>
      <c r="M134" s="900"/>
      <c r="N134" s="900"/>
      <c r="O134" s="900"/>
      <c r="P134" s="900"/>
    </row>
  </sheetData>
  <mergeCells count="1">
    <mergeCell ref="J4:P4"/>
  </mergeCells>
  <printOptions horizontalCentered="1" verticalCentered="1"/>
  <pageMargins left="0.5" right="0.5" top="0.5" bottom="0.5" header="0" footer="0"/>
  <pageSetup scale="71" fitToWidth="2" fitToHeight="2" pageOrder="overThenDown"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view="pageBreakPreview" zoomScale="55" zoomScaleNormal="100" zoomScaleSheetLayoutView="55" workbookViewId="0"/>
  </sheetViews>
  <sheetFormatPr defaultRowHeight="15"/>
  <cols>
    <col min="1" max="1" width="4.6640625" customWidth="1"/>
    <col min="2" max="2" width="39.6640625" customWidth="1"/>
    <col min="3" max="3" width="26.6640625" customWidth="1"/>
    <col min="4" max="4" width="27.44140625" customWidth="1"/>
    <col min="5" max="5" width="23.5546875" customWidth="1"/>
    <col min="6" max="6" width="22.33203125" customWidth="1"/>
    <col min="7" max="8" width="13.44140625" customWidth="1"/>
    <col min="9" max="9" width="25.109375" customWidth="1"/>
    <col min="10" max="11" width="13.44140625" customWidth="1"/>
    <col min="12" max="12" width="17.33203125" customWidth="1"/>
    <col min="13" max="13" width="20.6640625" customWidth="1"/>
    <col min="14" max="14" width="19" style="9" customWidth="1"/>
    <col min="15" max="15" width="19" customWidth="1"/>
    <col min="16" max="16" width="20.44140625" bestFit="1" customWidth="1"/>
    <col min="17" max="17" width="13.6640625" bestFit="1" customWidth="1"/>
    <col min="18" max="18" width="9.33203125" bestFit="1" customWidth="1"/>
    <col min="19" max="19" width="13.6640625" bestFit="1" customWidth="1"/>
    <col min="20" max="20" width="9.77734375" bestFit="1" customWidth="1"/>
    <col min="21" max="21" width="3.44140625" bestFit="1" customWidth="1"/>
  </cols>
  <sheetData>
    <row r="1" spans="1:21" ht="15.75" thickBot="1">
      <c r="A1" s="1374"/>
      <c r="B1" s="1374"/>
      <c r="C1" s="1374"/>
      <c r="D1" s="1374"/>
      <c r="E1" s="1374"/>
      <c r="F1" s="1374"/>
      <c r="G1" s="1374"/>
      <c r="H1" s="1374"/>
      <c r="I1" s="1374"/>
      <c r="J1" s="1374"/>
      <c r="K1" s="1374"/>
      <c r="L1" s="1374"/>
      <c r="M1" s="1374"/>
      <c r="N1" s="1375"/>
    </row>
    <row r="2" spans="1:21" ht="15.75" thickTop="1">
      <c r="A2" s="1322" t="s">
        <v>3295</v>
      </c>
      <c r="B2" s="1323"/>
      <c r="C2" s="1324" t="s">
        <v>3296</v>
      </c>
      <c r="D2" s="1325" t="s">
        <v>1806</v>
      </c>
      <c r="E2" s="1327" t="s">
        <v>1807</v>
      </c>
      <c r="F2" s="1322" t="s">
        <v>1804</v>
      </c>
      <c r="G2" s="1324"/>
      <c r="H2" s="1326" t="s">
        <v>3296</v>
      </c>
      <c r="I2" s="1324"/>
      <c r="J2" s="1326" t="s">
        <v>1806</v>
      </c>
      <c r="K2" s="1324"/>
      <c r="L2" s="1326" t="s">
        <v>1807</v>
      </c>
      <c r="M2" s="1327"/>
      <c r="N2" s="1322" t="s">
        <v>1804</v>
      </c>
      <c r="O2" s="1324"/>
      <c r="P2" s="1326" t="s">
        <v>3296</v>
      </c>
      <c r="Q2" s="1326" t="s">
        <v>1806</v>
      </c>
      <c r="R2" s="1324"/>
      <c r="S2" s="1326" t="s">
        <v>1807</v>
      </c>
      <c r="T2" s="1324"/>
      <c r="U2" s="1327"/>
    </row>
    <row r="3" spans="1:21">
      <c r="A3" s="72" t="str">
        <f>'Data Sheet'!$C$25</f>
        <v>Orange &amp; Rockland Utilities, Inc</v>
      </c>
      <c r="B3" s="81"/>
      <c r="C3" s="808" t="s">
        <v>3297</v>
      </c>
      <c r="D3" s="78" t="s">
        <v>3315</v>
      </c>
      <c r="E3" s="1329"/>
      <c r="F3" s="72" t="str">
        <f>'Data Sheet'!$C$25</f>
        <v>Orange &amp; Rockland Utilities, Inc</v>
      </c>
      <c r="G3" s="808"/>
      <c r="H3" s="98" t="s">
        <v>3297</v>
      </c>
      <c r="I3" s="808"/>
      <c r="J3" s="98" t="s">
        <v>3315</v>
      </c>
      <c r="K3" s="808"/>
      <c r="L3" s="98"/>
      <c r="M3" s="1329"/>
      <c r="N3" s="72" t="str">
        <f>'Data Sheet'!$C$25</f>
        <v>Orange &amp; Rockland Utilities, Inc</v>
      </c>
      <c r="O3" s="808"/>
      <c r="P3" s="98" t="s">
        <v>3297</v>
      </c>
      <c r="Q3" s="98" t="s">
        <v>3315</v>
      </c>
      <c r="R3" s="808"/>
      <c r="S3" s="98"/>
      <c r="T3" s="808"/>
      <c r="U3" s="1329"/>
    </row>
    <row r="4" spans="1:21" ht="15.75" thickBot="1">
      <c r="A4" s="1330" t="s">
        <v>3298</v>
      </c>
      <c r="B4" s="81"/>
      <c r="C4" s="808" t="s">
        <v>3299</v>
      </c>
      <c r="D4" s="1091" t="str">
        <f>'Data Sheet'!$C$40</f>
        <v>April 30, 2017</v>
      </c>
      <c r="E4" s="1277" t="str">
        <f>'Data Sheet'!$C$38</f>
        <v>December 31, 2016</v>
      </c>
      <c r="F4" s="1330"/>
      <c r="G4" s="77"/>
      <c r="H4" s="105" t="s">
        <v>3299</v>
      </c>
      <c r="I4" s="1511"/>
      <c r="J4" s="681" t="str">
        <f>'[24]Data Sheet'!$C$40</f>
        <v xml:space="preserve"> </v>
      </c>
      <c r="K4" s="1091" t="str">
        <f>'Data Sheet'!$C$40</f>
        <v>April 30, 2017</v>
      </c>
      <c r="L4" s="1277" t="str">
        <f>'Data Sheet'!$C$38</f>
        <v>December 31, 2016</v>
      </c>
      <c r="M4" s="1331"/>
      <c r="N4" s="1330"/>
      <c r="O4" s="77"/>
      <c r="P4" s="105" t="s">
        <v>3299</v>
      </c>
      <c r="Q4" s="1529" t="str">
        <f>'[24]Data Sheet'!$C$40</f>
        <v xml:space="preserve"> </v>
      </c>
      <c r="R4" s="1091" t="str">
        <f>'Data Sheet'!$C$40</f>
        <v>April 30, 2017</v>
      </c>
      <c r="S4" s="1277" t="str">
        <f>'Data Sheet'!$C$38</f>
        <v>December 31, 2016</v>
      </c>
      <c r="T4" s="77"/>
      <c r="U4" s="1331"/>
    </row>
    <row r="5" spans="1:21">
      <c r="A5" s="1376" t="s">
        <v>4246</v>
      </c>
      <c r="B5" s="233"/>
      <c r="C5" s="233"/>
      <c r="D5" s="233"/>
      <c r="E5" s="1333"/>
      <c r="F5" s="1376" t="s">
        <v>4247</v>
      </c>
      <c r="G5" s="233"/>
      <c r="H5" s="233"/>
      <c r="I5" s="233"/>
      <c r="J5" s="233"/>
      <c r="K5" s="233"/>
      <c r="L5" s="233"/>
      <c r="M5" s="1333"/>
      <c r="N5" s="1376" t="s">
        <v>4247</v>
      </c>
      <c r="O5" s="233"/>
      <c r="P5" s="233"/>
      <c r="Q5" s="233"/>
      <c r="R5" s="233"/>
      <c r="S5" s="233"/>
      <c r="T5" s="233"/>
      <c r="U5" s="1333"/>
    </row>
    <row r="6" spans="1:21">
      <c r="A6" s="1328" t="s">
        <v>4248</v>
      </c>
      <c r="B6" s="808"/>
      <c r="C6" s="808"/>
      <c r="D6" s="808"/>
      <c r="E6" s="1329"/>
      <c r="F6" s="1328" t="s">
        <v>4249</v>
      </c>
      <c r="G6" s="808"/>
      <c r="H6" s="808"/>
      <c r="I6" s="808"/>
      <c r="J6" s="808"/>
      <c r="K6" s="808"/>
      <c r="L6" s="808"/>
      <c r="M6" s="1329"/>
      <c r="N6" s="1328"/>
      <c r="O6" s="808"/>
      <c r="P6" s="808"/>
      <c r="Q6" s="808"/>
      <c r="R6" s="808"/>
      <c r="S6" s="808"/>
      <c r="T6" s="808"/>
      <c r="U6" s="1329"/>
    </row>
    <row r="7" spans="1:21">
      <c r="A7" s="1328" t="s">
        <v>4250</v>
      </c>
      <c r="B7" s="1338"/>
      <c r="C7" s="1338"/>
      <c r="D7" s="1338"/>
      <c r="E7" s="1329"/>
      <c r="F7" s="1328" t="s">
        <v>4251</v>
      </c>
      <c r="G7" s="1338"/>
      <c r="H7" s="1338"/>
      <c r="I7" s="1338"/>
      <c r="J7" s="1338"/>
      <c r="K7" s="1338"/>
      <c r="L7" s="1338"/>
      <c r="M7" s="1329"/>
      <c r="N7" s="1328"/>
      <c r="O7" s="1338"/>
      <c r="P7" s="1338"/>
      <c r="Q7" s="1338"/>
      <c r="R7" s="1338"/>
      <c r="S7" s="1338"/>
      <c r="T7" s="1338"/>
      <c r="U7" s="1329"/>
    </row>
    <row r="8" spans="1:21">
      <c r="A8" s="1328" t="s">
        <v>4252</v>
      </c>
      <c r="B8" s="1338"/>
      <c r="C8" s="1338"/>
      <c r="D8" s="1338"/>
      <c r="E8" s="1329"/>
      <c r="F8" s="1512" t="s">
        <v>4267</v>
      </c>
      <c r="G8" s="1338"/>
      <c r="H8" s="1338"/>
      <c r="I8" s="1338"/>
      <c r="J8" s="1338"/>
      <c r="K8" s="1338"/>
      <c r="L8" s="1338"/>
      <c r="M8" s="1329"/>
      <c r="N8" s="1512"/>
      <c r="O8" s="1338"/>
      <c r="P8" s="1338"/>
      <c r="Q8" s="1338"/>
      <c r="R8" s="1338"/>
      <c r="S8" s="1338"/>
      <c r="T8" s="1338"/>
      <c r="U8" s="1329"/>
    </row>
    <row r="9" spans="1:21">
      <c r="A9" s="1512" t="s">
        <v>4253</v>
      </c>
      <c r="B9" s="1338"/>
      <c r="C9" s="1338"/>
      <c r="D9" s="1338"/>
      <c r="E9" s="1329"/>
      <c r="F9" s="1512" t="s">
        <v>4268</v>
      </c>
      <c r="G9" s="1338"/>
      <c r="H9" s="1338"/>
      <c r="I9" s="1338"/>
      <c r="J9" s="1338"/>
      <c r="K9" s="1338"/>
      <c r="L9" s="1338"/>
      <c r="M9" s="1329"/>
      <c r="N9" s="1512"/>
      <c r="O9" s="1338"/>
      <c r="P9" s="1338"/>
      <c r="Q9" s="1338"/>
      <c r="R9" s="1338"/>
      <c r="S9" s="1338"/>
      <c r="T9" s="1338"/>
      <c r="U9" s="1329"/>
    </row>
    <row r="10" spans="1:21">
      <c r="A10" s="1328" t="s">
        <v>4254</v>
      </c>
      <c r="B10" s="1338"/>
      <c r="C10" s="1338"/>
      <c r="D10" s="1338"/>
      <c r="E10" s="1329"/>
      <c r="F10" s="1328" t="s">
        <v>4266</v>
      </c>
      <c r="G10" s="1338"/>
      <c r="H10" s="1338"/>
      <c r="I10" s="1338"/>
      <c r="J10" s="1338"/>
      <c r="K10" s="1338"/>
      <c r="L10" s="1338"/>
      <c r="M10" s="1329"/>
      <c r="N10" s="1328"/>
      <c r="O10" s="1338"/>
      <c r="P10" s="1338"/>
      <c r="Q10" s="1338"/>
      <c r="R10" s="1338"/>
      <c r="S10" s="1338"/>
      <c r="T10" s="1338"/>
      <c r="U10" s="1329"/>
    </row>
    <row r="11" spans="1:21">
      <c r="A11" s="1328" t="s">
        <v>4255</v>
      </c>
      <c r="B11" s="1338"/>
      <c r="C11" s="1338"/>
      <c r="D11" s="1338"/>
      <c r="E11" s="1329"/>
      <c r="F11" s="1512" t="s">
        <v>4269</v>
      </c>
      <c r="G11" s="1338"/>
      <c r="H11" s="1338"/>
      <c r="I11" s="1338"/>
      <c r="J11" s="1338"/>
      <c r="K11" s="1338"/>
      <c r="L11" s="1338"/>
      <c r="M11" s="1329"/>
      <c r="N11" s="1512"/>
      <c r="O11" s="1338"/>
      <c r="P11" s="1338"/>
      <c r="Q11" s="1338"/>
      <c r="R11" s="1338"/>
      <c r="S11" s="1338"/>
      <c r="T11" s="1338"/>
      <c r="U11" s="1329"/>
    </row>
    <row r="12" spans="1:21">
      <c r="A12" s="1328" t="s">
        <v>4256</v>
      </c>
      <c r="B12" s="1338"/>
      <c r="C12" s="1338"/>
      <c r="D12" s="1338"/>
      <c r="E12" s="1329"/>
      <c r="F12" s="1512" t="s">
        <v>4270</v>
      </c>
      <c r="G12" s="1338"/>
      <c r="H12" s="1338"/>
      <c r="I12" s="1338"/>
      <c r="J12" s="1338"/>
      <c r="K12" s="1338"/>
      <c r="L12" s="1338"/>
      <c r="M12" s="1329"/>
      <c r="N12" s="1512"/>
      <c r="O12" s="1338"/>
      <c r="P12" s="1338"/>
      <c r="Q12" s="1338"/>
      <c r="R12" s="1338"/>
      <c r="S12" s="1338"/>
      <c r="T12" s="1338"/>
      <c r="U12" s="1329"/>
    </row>
    <row r="13" spans="1:21">
      <c r="A13" s="1328"/>
      <c r="B13" s="1338"/>
      <c r="C13" s="1338"/>
      <c r="D13" s="1338"/>
      <c r="E13" s="1329"/>
      <c r="F13" s="1512" t="s">
        <v>4271</v>
      </c>
      <c r="G13" s="1338"/>
      <c r="H13" s="1338"/>
      <c r="I13" s="1338"/>
      <c r="J13" s="1338"/>
      <c r="K13" s="1338"/>
      <c r="L13" s="1338"/>
      <c r="M13" s="1329"/>
      <c r="N13" s="1512"/>
      <c r="O13" s="1338"/>
      <c r="P13" s="1338"/>
      <c r="Q13" s="1338"/>
      <c r="R13" s="1338"/>
      <c r="S13" s="1338"/>
      <c r="T13" s="1338"/>
      <c r="U13" s="1329"/>
    </row>
    <row r="14" spans="1:21">
      <c r="A14" s="1328"/>
      <c r="B14" s="808"/>
      <c r="C14" s="1377"/>
      <c r="D14" s="1377"/>
      <c r="E14" s="1378"/>
      <c r="F14" s="1330"/>
      <c r="G14" s="77"/>
      <c r="H14" s="77"/>
      <c r="I14" s="1377"/>
      <c r="J14" s="1377"/>
      <c r="K14" s="808"/>
      <c r="L14" s="1377"/>
      <c r="M14" s="1378"/>
      <c r="N14" s="1330"/>
      <c r="O14" s="77"/>
      <c r="P14" s="77"/>
      <c r="Q14" s="1377"/>
      <c r="R14" s="808"/>
      <c r="S14" s="1377"/>
      <c r="T14" s="77"/>
      <c r="U14" s="1378"/>
    </row>
    <row r="15" spans="1:21">
      <c r="A15" s="1379"/>
      <c r="B15" s="1341"/>
      <c r="C15" s="1380"/>
      <c r="D15" s="1380"/>
      <c r="E15" s="1381"/>
      <c r="F15" s="3655" t="s">
        <v>4260</v>
      </c>
      <c r="G15" s="3656"/>
      <c r="H15" s="3657"/>
      <c r="I15" s="3658" t="s">
        <v>4261</v>
      </c>
      <c r="J15" s="3659"/>
      <c r="K15" s="3660"/>
      <c r="L15" s="1383"/>
      <c r="M15" s="1381"/>
      <c r="N15" s="1530"/>
      <c r="O15" s="1531" t="s">
        <v>4272</v>
      </c>
      <c r="P15" s="1447"/>
      <c r="Q15" s="1380"/>
      <c r="R15" s="1532"/>
      <c r="S15" s="1383"/>
      <c r="T15" s="814"/>
      <c r="U15" s="1381"/>
    </row>
    <row r="16" spans="1:21">
      <c r="A16" s="1342"/>
      <c r="B16" s="1343"/>
      <c r="C16" s="1355"/>
      <c r="D16" s="1355"/>
      <c r="E16" s="1385"/>
      <c r="F16" s="1384"/>
      <c r="G16" s="814"/>
      <c r="H16" s="1516"/>
      <c r="I16" s="1517"/>
      <c r="J16" s="814"/>
      <c r="K16" s="1518"/>
      <c r="L16" s="1383"/>
      <c r="M16" s="1385"/>
      <c r="N16" s="1384"/>
      <c r="O16" s="814" t="s">
        <v>4273</v>
      </c>
      <c r="P16" s="291"/>
      <c r="Q16" s="1533"/>
      <c r="R16" s="1343"/>
      <c r="S16" s="1383"/>
      <c r="T16" s="814"/>
      <c r="U16" s="1385"/>
    </row>
    <row r="17" spans="1:21">
      <c r="A17" s="1342"/>
      <c r="B17" s="1343"/>
      <c r="C17" s="1355"/>
      <c r="D17" s="1355"/>
      <c r="E17" s="1385"/>
      <c r="F17" s="1342"/>
      <c r="G17" s="1533"/>
      <c r="H17" s="291"/>
      <c r="I17" s="1355"/>
      <c r="J17" s="1355"/>
      <c r="K17" s="1448"/>
      <c r="L17" s="1383"/>
      <c r="M17" s="1385"/>
      <c r="N17" s="1342"/>
      <c r="O17" s="1533" t="s">
        <v>4274</v>
      </c>
      <c r="P17" s="291"/>
      <c r="Q17" s="1355"/>
      <c r="R17" s="1448"/>
      <c r="S17" s="1383"/>
      <c r="T17" s="814"/>
      <c r="U17" s="1385"/>
    </row>
    <row r="18" spans="1:21">
      <c r="A18" s="1342"/>
      <c r="B18" s="1343"/>
      <c r="C18" s="1355"/>
      <c r="D18" s="1355"/>
      <c r="E18" s="1385"/>
      <c r="F18" s="1384"/>
      <c r="G18" s="814"/>
      <c r="H18" s="1343"/>
      <c r="I18" s="1448"/>
      <c r="J18" s="1448"/>
      <c r="K18" s="1448"/>
      <c r="L18" s="1383"/>
      <c r="M18" s="1385"/>
      <c r="N18" s="1384" t="s">
        <v>4275</v>
      </c>
      <c r="O18" s="814" t="s">
        <v>4276</v>
      </c>
      <c r="P18" s="1343" t="s">
        <v>4277</v>
      </c>
      <c r="Q18" s="1355"/>
      <c r="R18" s="1448"/>
      <c r="S18" s="1383"/>
      <c r="T18" s="814"/>
      <c r="U18" s="1385"/>
    </row>
    <row r="19" spans="1:21">
      <c r="A19" s="1342"/>
      <c r="B19" s="1343"/>
      <c r="C19" s="1355" t="s">
        <v>4423</v>
      </c>
      <c r="D19" s="1355"/>
      <c r="E19" s="1385"/>
      <c r="F19" s="1384"/>
      <c r="G19" s="814"/>
      <c r="H19" s="1343"/>
      <c r="I19" s="1448"/>
      <c r="J19" s="1448"/>
      <c r="K19" s="1448"/>
      <c r="L19" s="1383" t="s">
        <v>4259</v>
      </c>
      <c r="M19" s="1382" t="s">
        <v>4262</v>
      </c>
      <c r="N19" s="1384" t="s">
        <v>4263</v>
      </c>
      <c r="O19" s="814" t="s">
        <v>4278</v>
      </c>
      <c r="P19" s="1343" t="s">
        <v>4278</v>
      </c>
      <c r="Q19" s="1383" t="s">
        <v>4279</v>
      </c>
      <c r="R19" s="1534" t="s">
        <v>2247</v>
      </c>
      <c r="S19" s="1383" t="s">
        <v>1375</v>
      </c>
      <c r="T19" s="814" t="s">
        <v>1376</v>
      </c>
      <c r="U19" s="1385"/>
    </row>
    <row r="20" spans="1:21">
      <c r="A20" s="1342" t="s">
        <v>1733</v>
      </c>
      <c r="B20" s="1343" t="s">
        <v>4257</v>
      </c>
      <c r="C20" s="1355" t="s">
        <v>3606</v>
      </c>
      <c r="D20" s="1355" t="s">
        <v>4258</v>
      </c>
      <c r="E20" s="1382" t="s">
        <v>4259</v>
      </c>
      <c r="F20" s="1384" t="s">
        <v>2247</v>
      </c>
      <c r="G20" s="814" t="s">
        <v>1375</v>
      </c>
      <c r="H20" s="1343" t="s">
        <v>1376</v>
      </c>
      <c r="I20" s="1448" t="s">
        <v>2247</v>
      </c>
      <c r="J20" s="1448" t="s">
        <v>1375</v>
      </c>
      <c r="K20" s="1448" t="s">
        <v>1376</v>
      </c>
      <c r="L20" s="1383" t="s">
        <v>3611</v>
      </c>
      <c r="M20" s="1382" t="s">
        <v>4263</v>
      </c>
      <c r="N20" s="1384" t="s">
        <v>4280</v>
      </c>
      <c r="O20" s="814" t="s">
        <v>4281</v>
      </c>
      <c r="P20" s="1343" t="s">
        <v>4281</v>
      </c>
      <c r="Q20" s="1533" t="s">
        <v>1170</v>
      </c>
      <c r="R20" s="1343" t="s">
        <v>4282</v>
      </c>
      <c r="S20" s="1383" t="s">
        <v>4282</v>
      </c>
      <c r="T20" s="814" t="s">
        <v>4282</v>
      </c>
      <c r="U20" s="1385"/>
    </row>
    <row r="21" spans="1:21">
      <c r="A21" s="1535" t="s">
        <v>1736</v>
      </c>
      <c r="B21" s="1343" t="s">
        <v>3026</v>
      </c>
      <c r="C21" s="1386" t="s">
        <v>3027</v>
      </c>
      <c r="D21" s="1355" t="s">
        <v>3028</v>
      </c>
      <c r="E21" s="2504" t="s">
        <v>3029</v>
      </c>
      <c r="F21" s="1342" t="s">
        <v>2353</v>
      </c>
      <c r="G21" s="291" t="s">
        <v>2354</v>
      </c>
      <c r="H21" s="1388" t="s">
        <v>2355</v>
      </c>
      <c r="I21" s="1388" t="s">
        <v>2356</v>
      </c>
      <c r="J21" s="1388" t="s">
        <v>2357</v>
      </c>
      <c r="K21" s="1519" t="s">
        <v>2358</v>
      </c>
      <c r="L21" s="1389" t="s">
        <v>2359</v>
      </c>
      <c r="M21" s="2504" t="s">
        <v>2360</v>
      </c>
      <c r="N21" s="1342" t="s">
        <v>181</v>
      </c>
      <c r="O21" s="291" t="s">
        <v>182</v>
      </c>
      <c r="P21" s="1388" t="s">
        <v>183</v>
      </c>
      <c r="Q21" s="1519" t="s">
        <v>184</v>
      </c>
      <c r="R21" s="1389" t="s">
        <v>1077</v>
      </c>
      <c r="S21" s="1389" t="s">
        <v>4283</v>
      </c>
      <c r="T21" s="651" t="s">
        <v>4284</v>
      </c>
      <c r="U21" s="1390"/>
    </row>
    <row r="22" spans="1:21">
      <c r="A22" s="1391">
        <v>1</v>
      </c>
      <c r="B22" s="1348" t="s">
        <v>5897</v>
      </c>
      <c r="C22" s="1349"/>
      <c r="D22" s="1356"/>
      <c r="E22" s="1397"/>
      <c r="F22" s="1348" t="s">
        <v>5897</v>
      </c>
      <c r="G22" s="1393"/>
      <c r="H22" s="1394"/>
      <c r="I22" s="1393"/>
      <c r="J22" s="1520"/>
      <c r="K22" s="1395"/>
      <c r="L22" s="1521"/>
      <c r="M22" s="1397"/>
      <c r="N22" s="1348" t="s">
        <v>5897</v>
      </c>
      <c r="O22" s="1393"/>
      <c r="P22" s="1394"/>
      <c r="Q22" s="1520" t="s">
        <v>4285</v>
      </c>
      <c r="R22" s="1395"/>
      <c r="S22" s="1521"/>
      <c r="T22" s="1396"/>
      <c r="U22" s="1397">
        <v>1</v>
      </c>
    </row>
    <row r="23" spans="1:21">
      <c r="A23" s="1391">
        <v>2</v>
      </c>
      <c r="B23" s="1348"/>
      <c r="C23" s="1349"/>
      <c r="D23" s="1351"/>
      <c r="E23" s="1401"/>
      <c r="F23" s="1398"/>
      <c r="G23" s="320"/>
      <c r="H23" s="320"/>
      <c r="I23" s="462"/>
      <c r="J23" s="1522"/>
      <c r="K23" s="1399"/>
      <c r="L23" s="1399"/>
      <c r="M23" s="1401"/>
      <c r="N23" s="1398"/>
      <c r="O23" s="320"/>
      <c r="P23" s="320"/>
      <c r="Q23" s="1522" t="s">
        <v>4286</v>
      </c>
      <c r="R23" s="1399"/>
      <c r="S23" s="1399"/>
      <c r="T23" s="1400"/>
      <c r="U23" s="1401">
        <v>2</v>
      </c>
    </row>
    <row r="24" spans="1:21">
      <c r="A24" s="1391">
        <v>3</v>
      </c>
      <c r="B24" s="1348"/>
      <c r="C24" s="1349"/>
      <c r="D24" s="1351"/>
      <c r="E24" s="1401"/>
      <c r="F24" s="1402"/>
      <c r="G24" s="253"/>
      <c r="H24" s="253"/>
      <c r="I24" s="269"/>
      <c r="J24" s="1353"/>
      <c r="K24" s="1403"/>
      <c r="L24" s="1403"/>
      <c r="M24" s="1401"/>
      <c r="N24" s="1402"/>
      <c r="O24" s="253"/>
      <c r="P24" s="253"/>
      <c r="Q24" s="1353" t="s">
        <v>4287</v>
      </c>
      <c r="R24" s="1403"/>
      <c r="S24" s="1403"/>
      <c r="T24" s="1400"/>
      <c r="U24" s="1401">
        <v>3</v>
      </c>
    </row>
    <row r="25" spans="1:21">
      <c r="A25" s="1391">
        <v>4</v>
      </c>
      <c r="B25" s="1348"/>
      <c r="C25" s="1349"/>
      <c r="D25" s="1353"/>
      <c r="E25" s="1401"/>
      <c r="F25" s="1402"/>
      <c r="G25" s="253"/>
      <c r="H25" s="253"/>
      <c r="I25" s="269"/>
      <c r="J25" s="1353"/>
      <c r="K25" s="1403"/>
      <c r="L25" s="1403"/>
      <c r="M25" s="1401"/>
      <c r="N25" s="1402"/>
      <c r="O25" s="253"/>
      <c r="P25" s="253"/>
      <c r="Q25" s="1353" t="s">
        <v>4288</v>
      </c>
      <c r="R25" s="1403"/>
      <c r="S25" s="1403"/>
      <c r="T25" s="1400"/>
      <c r="U25" s="1401">
        <v>4</v>
      </c>
    </row>
    <row r="26" spans="1:21">
      <c r="A26" s="1391">
        <v>5</v>
      </c>
      <c r="B26" s="1348"/>
      <c r="C26" s="1349"/>
      <c r="D26" s="1353"/>
      <c r="E26" s="1401"/>
      <c r="F26" s="1402"/>
      <c r="G26" s="692"/>
      <c r="H26" s="692"/>
      <c r="I26" s="260"/>
      <c r="J26" s="1368"/>
      <c r="K26" s="1404"/>
      <c r="L26" s="1404"/>
      <c r="M26" s="1401"/>
      <c r="N26" s="1402"/>
      <c r="O26" s="692"/>
      <c r="P26" s="692"/>
      <c r="Q26" s="1368" t="s">
        <v>2337</v>
      </c>
      <c r="R26" s="1404"/>
      <c r="S26" s="1404"/>
      <c r="T26" s="1400"/>
      <c r="U26" s="1401">
        <v>5</v>
      </c>
    </row>
    <row r="27" spans="1:21">
      <c r="A27" s="1391">
        <v>6</v>
      </c>
      <c r="B27" s="1348"/>
      <c r="C27" s="1349"/>
      <c r="D27" s="1357"/>
      <c r="E27" s="1401"/>
      <c r="F27" s="1405"/>
      <c r="G27" s="1406"/>
      <c r="H27" s="1406"/>
      <c r="I27" s="1523"/>
      <c r="J27" s="1406"/>
      <c r="K27" s="1407"/>
      <c r="L27" s="1406"/>
      <c r="M27" s="1401"/>
      <c r="N27" s="1405"/>
      <c r="O27" s="1406"/>
      <c r="P27" s="1406"/>
      <c r="Q27" s="1406"/>
      <c r="R27" s="1407"/>
      <c r="S27" s="1406"/>
      <c r="T27" s="1400"/>
      <c r="U27" s="1401">
        <v>6</v>
      </c>
    </row>
    <row r="28" spans="1:21">
      <c r="A28" s="1391">
        <v>7</v>
      </c>
      <c r="B28" s="1348"/>
      <c r="C28" s="1349"/>
      <c r="D28" s="1360"/>
      <c r="E28" s="1401"/>
      <c r="F28" s="1408"/>
      <c r="G28" s="1409"/>
      <c r="H28" s="1406"/>
      <c r="I28" s="1524"/>
      <c r="J28" s="1409"/>
      <c r="K28" s="1410"/>
      <c r="L28" s="1409"/>
      <c r="M28" s="1401"/>
      <c r="N28" s="1408"/>
      <c r="O28" s="1409"/>
      <c r="P28" s="1406"/>
      <c r="Q28" s="1409"/>
      <c r="R28" s="1410"/>
      <c r="S28" s="1409"/>
      <c r="T28" s="1400"/>
      <c r="U28" s="1401">
        <v>7</v>
      </c>
    </row>
    <row r="29" spans="1:21">
      <c r="A29" s="1391">
        <v>8</v>
      </c>
      <c r="B29" s="1348"/>
      <c r="C29" s="1349"/>
      <c r="D29" s="1353"/>
      <c r="E29" s="1401"/>
      <c r="F29" s="1402"/>
      <c r="G29" s="464"/>
      <c r="H29" s="464"/>
      <c r="I29" s="465"/>
      <c r="J29" s="1525"/>
      <c r="K29" s="1411"/>
      <c r="L29" s="1411"/>
      <c r="M29" s="1401"/>
      <c r="N29" s="1402"/>
      <c r="O29" s="464"/>
      <c r="P29" s="464"/>
      <c r="Q29" s="1525"/>
      <c r="R29" s="1411"/>
      <c r="S29" s="1411"/>
      <c r="T29" s="1400"/>
      <c r="U29" s="1401">
        <v>8</v>
      </c>
    </row>
    <row r="30" spans="1:21">
      <c r="A30" s="1391">
        <v>9</v>
      </c>
      <c r="B30" s="1348"/>
      <c r="C30" s="1349"/>
      <c r="D30" s="1353"/>
      <c r="E30" s="1401"/>
      <c r="F30" s="1412"/>
      <c r="G30" s="253"/>
      <c r="H30" s="253"/>
      <c r="I30" s="269"/>
      <c r="J30" s="1353"/>
      <c r="K30" s="1403"/>
      <c r="L30" s="1403"/>
      <c r="M30" s="1401"/>
      <c r="N30" s="1412"/>
      <c r="O30" s="253"/>
      <c r="P30" s="253"/>
      <c r="Q30" s="1353"/>
      <c r="R30" s="1403"/>
      <c r="S30" s="1403"/>
      <c r="T30" s="1400"/>
      <c r="U30" s="1401">
        <v>9</v>
      </c>
    </row>
    <row r="31" spans="1:21">
      <c r="A31" s="1391">
        <v>10</v>
      </c>
      <c r="B31" s="1348"/>
      <c r="C31" s="1349"/>
      <c r="D31" s="1353"/>
      <c r="E31" s="1401"/>
      <c r="F31" s="1402"/>
      <c r="G31" s="253"/>
      <c r="H31" s="253"/>
      <c r="I31" s="269"/>
      <c r="J31" s="1353"/>
      <c r="K31" s="1403"/>
      <c r="L31" s="1403"/>
      <c r="M31" s="1401"/>
      <c r="N31" s="1402"/>
      <c r="O31" s="253"/>
      <c r="P31" s="253"/>
      <c r="Q31" s="1353"/>
      <c r="R31" s="1403"/>
      <c r="S31" s="1403"/>
      <c r="T31" s="1400"/>
      <c r="U31" s="1401">
        <v>10</v>
      </c>
    </row>
    <row r="32" spans="1:21">
      <c r="A32" s="1391">
        <v>11</v>
      </c>
      <c r="B32" s="1348"/>
      <c r="C32" s="1349"/>
      <c r="D32" s="1353"/>
      <c r="E32" s="1401"/>
      <c r="F32" s="1402"/>
      <c r="G32" s="253"/>
      <c r="H32" s="253"/>
      <c r="I32" s="269"/>
      <c r="J32" s="1353"/>
      <c r="K32" s="1403"/>
      <c r="L32" s="1403"/>
      <c r="M32" s="1401"/>
      <c r="N32" s="1402"/>
      <c r="O32" s="253"/>
      <c r="P32" s="253"/>
      <c r="Q32" s="1353"/>
      <c r="R32" s="1403"/>
      <c r="S32" s="1403"/>
      <c r="T32" s="1400"/>
      <c r="U32" s="1401">
        <v>11</v>
      </c>
    </row>
    <row r="33" spans="1:21">
      <c r="A33" s="1391">
        <v>12</v>
      </c>
      <c r="B33" s="1348"/>
      <c r="C33" s="1349"/>
      <c r="D33" s="1353"/>
      <c r="E33" s="1401"/>
      <c r="F33" s="1402"/>
      <c r="G33" s="253"/>
      <c r="H33" s="253"/>
      <c r="I33" s="269"/>
      <c r="J33" s="1353"/>
      <c r="K33" s="1403"/>
      <c r="L33" s="1403"/>
      <c r="M33" s="1401"/>
      <c r="N33" s="1402"/>
      <c r="O33" s="253"/>
      <c r="P33" s="253"/>
      <c r="Q33" s="1353"/>
      <c r="R33" s="1403"/>
      <c r="S33" s="1403"/>
      <c r="T33" s="1400"/>
      <c r="U33" s="1401">
        <v>12</v>
      </c>
    </row>
    <row r="34" spans="1:21">
      <c r="A34" s="1391">
        <v>13</v>
      </c>
      <c r="B34" s="1348"/>
      <c r="C34" s="1349"/>
      <c r="D34" s="1353"/>
      <c r="E34" s="1401"/>
      <c r="F34" s="1402"/>
      <c r="G34" s="253"/>
      <c r="H34" s="253"/>
      <c r="I34" s="269"/>
      <c r="J34" s="1353"/>
      <c r="K34" s="1403"/>
      <c r="L34" s="1403"/>
      <c r="M34" s="1401"/>
      <c r="N34" s="1402"/>
      <c r="O34" s="253"/>
      <c r="P34" s="253"/>
      <c r="Q34" s="1353"/>
      <c r="R34" s="1403"/>
      <c r="S34" s="1403"/>
      <c r="T34" s="1400"/>
      <c r="U34" s="1401">
        <v>13</v>
      </c>
    </row>
    <row r="35" spans="1:21">
      <c r="A35" s="1391">
        <v>14</v>
      </c>
      <c r="B35" s="1348"/>
      <c r="C35" s="1349"/>
      <c r="D35" s="1353"/>
      <c r="E35" s="1401"/>
      <c r="F35" s="1402"/>
      <c r="G35" s="253"/>
      <c r="H35" s="253"/>
      <c r="I35" s="269"/>
      <c r="J35" s="1353"/>
      <c r="K35" s="1403"/>
      <c r="L35" s="1403"/>
      <c r="M35" s="1401"/>
      <c r="N35" s="1402"/>
      <c r="O35" s="253"/>
      <c r="P35" s="253"/>
      <c r="Q35" s="1353"/>
      <c r="R35" s="1403"/>
      <c r="S35" s="1403"/>
      <c r="T35" s="1400"/>
      <c r="U35" s="1401">
        <v>14</v>
      </c>
    </row>
    <row r="36" spans="1:21">
      <c r="A36" s="1391">
        <v>15</v>
      </c>
      <c r="B36" s="1348"/>
      <c r="C36" s="1349"/>
      <c r="D36" s="1353"/>
      <c r="E36" s="1401"/>
      <c r="F36" s="1402"/>
      <c r="G36" s="692"/>
      <c r="H36" s="692"/>
      <c r="I36" s="260"/>
      <c r="J36" s="1368"/>
      <c r="K36" s="1403"/>
      <c r="L36" s="1403"/>
      <c r="M36" s="1401"/>
      <c r="N36" s="1402"/>
      <c r="O36" s="692"/>
      <c r="P36" s="692"/>
      <c r="Q36" s="1368"/>
      <c r="R36" s="1403"/>
      <c r="S36" s="1403"/>
      <c r="T36" s="1400"/>
      <c r="U36" s="1401">
        <v>15</v>
      </c>
    </row>
    <row r="37" spans="1:21">
      <c r="A37" s="1391">
        <v>16</v>
      </c>
      <c r="B37" s="1348"/>
      <c r="C37" s="1349"/>
      <c r="D37" s="1363"/>
      <c r="E37" s="1401"/>
      <c r="F37" s="1413"/>
      <c r="G37" s="1406"/>
      <c r="H37" s="1407"/>
      <c r="I37" s="1526"/>
      <c r="J37" s="1406"/>
      <c r="K37" s="1414"/>
      <c r="L37" s="1414"/>
      <c r="M37" s="1401"/>
      <c r="N37" s="1413"/>
      <c r="O37" s="1406"/>
      <c r="P37" s="1407"/>
      <c r="Q37" s="1406"/>
      <c r="R37" s="1414"/>
      <c r="S37" s="1414"/>
      <c r="T37" s="1400"/>
      <c r="U37" s="1401">
        <v>16</v>
      </c>
    </row>
    <row r="38" spans="1:21">
      <c r="A38" s="1391">
        <v>17</v>
      </c>
      <c r="B38" s="1348"/>
      <c r="C38" s="1349"/>
      <c r="D38" s="1363"/>
      <c r="E38" s="1401"/>
      <c r="F38" s="1415"/>
      <c r="G38" s="1416"/>
      <c r="H38" s="1416"/>
      <c r="I38" s="1359"/>
      <c r="J38" s="1360"/>
      <c r="K38" s="1414"/>
      <c r="L38" s="1414"/>
      <c r="M38" s="1401"/>
      <c r="N38" s="1415"/>
      <c r="O38" s="1416"/>
      <c r="P38" s="1416"/>
      <c r="Q38" s="1360"/>
      <c r="R38" s="1414"/>
      <c r="S38" s="1414"/>
      <c r="T38" s="1400"/>
      <c r="U38" s="1401">
        <v>17</v>
      </c>
    </row>
    <row r="39" spans="1:21">
      <c r="A39" s="1391">
        <v>18</v>
      </c>
      <c r="B39" s="1348"/>
      <c r="C39" s="1349"/>
      <c r="D39" s="1353"/>
      <c r="E39" s="1401"/>
      <c r="F39" s="1402"/>
      <c r="G39" s="253"/>
      <c r="H39" s="253"/>
      <c r="I39" s="269"/>
      <c r="J39" s="1353"/>
      <c r="K39" s="1403"/>
      <c r="L39" s="1403"/>
      <c r="M39" s="1401"/>
      <c r="N39" s="1402"/>
      <c r="O39" s="253"/>
      <c r="P39" s="253"/>
      <c r="Q39" s="1353"/>
      <c r="R39" s="1403"/>
      <c r="S39" s="1403"/>
      <c r="T39" s="1400"/>
      <c r="U39" s="1401">
        <v>18</v>
      </c>
    </row>
    <row r="40" spans="1:21">
      <c r="A40" s="1391">
        <v>19</v>
      </c>
      <c r="B40" s="1348"/>
      <c r="C40" s="1349"/>
      <c r="D40" s="1353"/>
      <c r="E40" s="1401"/>
      <c r="F40" s="1402"/>
      <c r="G40" s="253"/>
      <c r="H40" s="253"/>
      <c r="I40" s="269"/>
      <c r="J40" s="1353"/>
      <c r="K40" s="1403"/>
      <c r="L40" s="1403"/>
      <c r="M40" s="1401"/>
      <c r="N40" s="1402"/>
      <c r="O40" s="253"/>
      <c r="P40" s="253"/>
      <c r="Q40" s="1353"/>
      <c r="R40" s="1403"/>
      <c r="S40" s="1403"/>
      <c r="T40" s="1400"/>
      <c r="U40" s="1401">
        <v>19</v>
      </c>
    </row>
    <row r="41" spans="1:21">
      <c r="A41" s="1391">
        <v>20</v>
      </c>
      <c r="B41" s="1348"/>
      <c r="C41" s="1349"/>
      <c r="D41" s="1353"/>
      <c r="E41" s="1401"/>
      <c r="F41" s="1402"/>
      <c r="G41" s="253"/>
      <c r="H41" s="253"/>
      <c r="I41" s="269"/>
      <c r="J41" s="1353"/>
      <c r="K41" s="1403"/>
      <c r="L41" s="1403"/>
      <c r="M41" s="1401"/>
      <c r="N41" s="1402"/>
      <c r="O41" s="253"/>
      <c r="P41" s="253"/>
      <c r="Q41" s="1353"/>
      <c r="R41" s="1403"/>
      <c r="S41" s="1403"/>
      <c r="T41" s="1400"/>
      <c r="U41" s="1401">
        <v>20</v>
      </c>
    </row>
    <row r="42" spans="1:21">
      <c r="A42" s="1391">
        <v>21</v>
      </c>
      <c r="B42" s="1348"/>
      <c r="C42" s="1349"/>
      <c r="D42" s="1353"/>
      <c r="E42" s="1401"/>
      <c r="F42" s="1402"/>
      <c r="G42" s="253"/>
      <c r="H42" s="253"/>
      <c r="I42" s="269"/>
      <c r="J42" s="1353"/>
      <c r="K42" s="1403"/>
      <c r="L42" s="1403"/>
      <c r="M42" s="1401"/>
      <c r="N42" s="1402"/>
      <c r="O42" s="253"/>
      <c r="P42" s="253"/>
      <c r="Q42" s="1353"/>
      <c r="R42" s="1403"/>
      <c r="S42" s="1403"/>
      <c r="T42" s="1400"/>
      <c r="U42" s="1401">
        <v>21</v>
      </c>
    </row>
    <row r="43" spans="1:21">
      <c r="A43" s="1391">
        <v>22</v>
      </c>
      <c r="B43" s="1348"/>
      <c r="C43" s="1349"/>
      <c r="D43" s="1353"/>
      <c r="E43" s="1401"/>
      <c r="F43" s="1402"/>
      <c r="G43" s="253"/>
      <c r="H43" s="253"/>
      <c r="I43" s="269"/>
      <c r="J43" s="1353"/>
      <c r="K43" s="1403"/>
      <c r="L43" s="1403"/>
      <c r="M43" s="1401"/>
      <c r="N43" s="1402"/>
      <c r="O43" s="253"/>
      <c r="P43" s="253"/>
      <c r="Q43" s="1353"/>
      <c r="R43" s="1403"/>
      <c r="S43" s="1403"/>
      <c r="T43" s="1400"/>
      <c r="U43" s="1401">
        <v>22</v>
      </c>
    </row>
    <row r="44" spans="1:21">
      <c r="A44" s="1391">
        <v>23</v>
      </c>
      <c r="B44" s="1348"/>
      <c r="C44" s="1349"/>
      <c r="D44" s="1353"/>
      <c r="E44" s="1401"/>
      <c r="F44" s="1402"/>
      <c r="G44" s="253"/>
      <c r="H44" s="253"/>
      <c r="I44" s="269"/>
      <c r="J44" s="1353"/>
      <c r="K44" s="1403"/>
      <c r="L44" s="1403"/>
      <c r="M44" s="1401"/>
      <c r="N44" s="1402"/>
      <c r="O44" s="253"/>
      <c r="P44" s="253"/>
      <c r="Q44" s="1353"/>
      <c r="R44" s="1403"/>
      <c r="S44" s="1403"/>
      <c r="T44" s="1400"/>
      <c r="U44" s="1401">
        <v>23</v>
      </c>
    </row>
    <row r="45" spans="1:21">
      <c r="A45" s="1391">
        <v>24</v>
      </c>
      <c r="B45" s="1348"/>
      <c r="C45" s="1349"/>
      <c r="D45" s="1363"/>
      <c r="E45" s="1401"/>
      <c r="F45" s="1417"/>
      <c r="G45" s="1357"/>
      <c r="H45" s="1414"/>
      <c r="I45" s="1362"/>
      <c r="J45" s="1363"/>
      <c r="K45" s="1414"/>
      <c r="L45" s="1414"/>
      <c r="M45" s="1401"/>
      <c r="N45" s="1417"/>
      <c r="O45" s="1357"/>
      <c r="P45" s="1414"/>
      <c r="Q45" s="1363"/>
      <c r="R45" s="1414"/>
      <c r="S45" s="1414"/>
      <c r="T45" s="1400"/>
      <c r="U45" s="1401">
        <v>24</v>
      </c>
    </row>
    <row r="46" spans="1:21">
      <c r="A46" s="1391">
        <v>25</v>
      </c>
      <c r="B46" s="1348"/>
      <c r="C46" s="1349"/>
      <c r="D46" s="1353"/>
      <c r="E46" s="1401"/>
      <c r="F46" s="1402"/>
      <c r="G46" s="464"/>
      <c r="H46" s="253"/>
      <c r="I46" s="269"/>
      <c r="J46" s="1353"/>
      <c r="K46" s="1403"/>
      <c r="L46" s="1403"/>
      <c r="M46" s="1401"/>
      <c r="N46" s="1402"/>
      <c r="O46" s="464"/>
      <c r="P46" s="253"/>
      <c r="Q46" s="1353"/>
      <c r="R46" s="1403"/>
      <c r="S46" s="1403"/>
      <c r="T46" s="1400"/>
      <c r="U46" s="1401">
        <v>25</v>
      </c>
    </row>
    <row r="47" spans="1:21">
      <c r="A47" s="1391">
        <v>26</v>
      </c>
      <c r="B47" s="1348"/>
      <c r="C47" s="1349"/>
      <c r="D47" s="1353"/>
      <c r="E47" s="1401"/>
      <c r="F47" s="1402"/>
      <c r="G47" s="253"/>
      <c r="H47" s="253"/>
      <c r="I47" s="269"/>
      <c r="J47" s="1353"/>
      <c r="K47" s="1403"/>
      <c r="L47" s="1403"/>
      <c r="M47" s="1401"/>
      <c r="N47" s="1402"/>
      <c r="O47" s="253"/>
      <c r="P47" s="253"/>
      <c r="Q47" s="1353"/>
      <c r="R47" s="1403"/>
      <c r="S47" s="1403"/>
      <c r="T47" s="1400"/>
      <c r="U47" s="1401">
        <v>26</v>
      </c>
    </row>
    <row r="48" spans="1:21">
      <c r="A48" s="1391">
        <v>27</v>
      </c>
      <c r="B48" s="1348"/>
      <c r="C48" s="1349"/>
      <c r="D48" s="1353"/>
      <c r="E48" s="1401"/>
      <c r="F48" s="1402"/>
      <c r="G48" s="253"/>
      <c r="H48" s="253"/>
      <c r="I48" s="269"/>
      <c r="J48" s="1353"/>
      <c r="K48" s="1403"/>
      <c r="L48" s="1403"/>
      <c r="M48" s="1401"/>
      <c r="N48" s="1402"/>
      <c r="O48" s="253"/>
      <c r="P48" s="253"/>
      <c r="Q48" s="1353"/>
      <c r="R48" s="1403"/>
      <c r="S48" s="1403"/>
      <c r="T48" s="1400"/>
      <c r="U48" s="1401">
        <v>27</v>
      </c>
    </row>
    <row r="49" spans="1:21">
      <c r="A49" s="1391">
        <v>28</v>
      </c>
      <c r="B49" s="1348"/>
      <c r="C49" s="1349"/>
      <c r="D49" s="1353"/>
      <c r="E49" s="1401"/>
      <c r="F49" s="1402"/>
      <c r="G49" s="253"/>
      <c r="H49" s="253"/>
      <c r="I49" s="269"/>
      <c r="J49" s="1353"/>
      <c r="K49" s="1403"/>
      <c r="L49" s="1403"/>
      <c r="M49" s="1401"/>
      <c r="N49" s="1402"/>
      <c r="O49" s="253"/>
      <c r="P49" s="253"/>
      <c r="Q49" s="1353"/>
      <c r="R49" s="1403"/>
      <c r="S49" s="1403"/>
      <c r="T49" s="1400"/>
      <c r="U49" s="1401">
        <v>28</v>
      </c>
    </row>
    <row r="50" spans="1:21">
      <c r="A50" s="1391">
        <v>29</v>
      </c>
      <c r="B50" s="1348"/>
      <c r="C50" s="1349"/>
      <c r="D50" s="1353"/>
      <c r="E50" s="1401"/>
      <c r="F50" s="1402"/>
      <c r="G50" s="253"/>
      <c r="H50" s="253"/>
      <c r="I50" s="269"/>
      <c r="J50" s="1353"/>
      <c r="K50" s="1403"/>
      <c r="L50" s="1403"/>
      <c r="M50" s="1401"/>
      <c r="N50" s="1402"/>
      <c r="O50" s="253"/>
      <c r="P50" s="253"/>
      <c r="Q50" s="1353"/>
      <c r="R50" s="1403"/>
      <c r="S50" s="1403"/>
      <c r="T50" s="1400"/>
      <c r="U50" s="1401">
        <v>29</v>
      </c>
    </row>
    <row r="51" spans="1:21">
      <c r="A51" s="1391">
        <v>30</v>
      </c>
      <c r="B51" s="1348"/>
      <c r="C51" s="1349"/>
      <c r="D51" s="1353"/>
      <c r="E51" s="1401"/>
      <c r="F51" s="1402"/>
      <c r="G51" s="253"/>
      <c r="H51" s="253"/>
      <c r="I51" s="269"/>
      <c r="J51" s="1353"/>
      <c r="K51" s="1403"/>
      <c r="L51" s="1403"/>
      <c r="M51" s="1401"/>
      <c r="N51" s="1402"/>
      <c r="O51" s="253"/>
      <c r="P51" s="253"/>
      <c r="Q51" s="1353"/>
      <c r="R51" s="1403"/>
      <c r="S51" s="1403"/>
      <c r="T51" s="1400"/>
      <c r="U51" s="1401">
        <v>30</v>
      </c>
    </row>
    <row r="52" spans="1:21">
      <c r="A52" s="1391">
        <v>31</v>
      </c>
      <c r="B52" s="1348"/>
      <c r="C52" s="1349"/>
      <c r="D52" s="1353"/>
      <c r="E52" s="1401"/>
      <c r="F52" s="1402"/>
      <c r="G52" s="253"/>
      <c r="H52" s="253"/>
      <c r="I52" s="269"/>
      <c r="J52" s="1353"/>
      <c r="K52" s="1403"/>
      <c r="L52" s="1403"/>
      <c r="M52" s="1401"/>
      <c r="N52" s="1402"/>
      <c r="O52" s="253"/>
      <c r="P52" s="253"/>
      <c r="Q52" s="1353"/>
      <c r="R52" s="1403"/>
      <c r="S52" s="1403"/>
      <c r="T52" s="1400"/>
      <c r="U52" s="1401">
        <v>31</v>
      </c>
    </row>
    <row r="53" spans="1:21">
      <c r="A53" s="1391">
        <v>32</v>
      </c>
      <c r="B53" s="1348"/>
      <c r="C53" s="1349"/>
      <c r="D53" s="1353"/>
      <c r="E53" s="1401"/>
      <c r="F53" s="1402"/>
      <c r="G53" s="253"/>
      <c r="H53" s="253"/>
      <c r="I53" s="269"/>
      <c r="J53" s="1353"/>
      <c r="K53" s="1403"/>
      <c r="L53" s="1403"/>
      <c r="M53" s="1401"/>
      <c r="N53" s="1402"/>
      <c r="O53" s="253"/>
      <c r="P53" s="253"/>
      <c r="Q53" s="1353"/>
      <c r="R53" s="1403"/>
      <c r="S53" s="1403"/>
      <c r="T53" s="1400"/>
      <c r="U53" s="1401">
        <v>32</v>
      </c>
    </row>
    <row r="54" spans="1:21">
      <c r="A54" s="1391">
        <v>33</v>
      </c>
      <c r="B54" s="1348"/>
      <c r="C54" s="1349"/>
      <c r="D54" s="1363"/>
      <c r="E54" s="1401"/>
      <c r="F54" s="1417"/>
      <c r="G54" s="1363"/>
      <c r="H54" s="1414"/>
      <c r="I54" s="1362"/>
      <c r="J54" s="1363"/>
      <c r="K54" s="1414"/>
      <c r="L54" s="1414"/>
      <c r="M54" s="1401"/>
      <c r="N54" s="1417"/>
      <c r="O54" s="1363"/>
      <c r="P54" s="1414"/>
      <c r="Q54" s="1363"/>
      <c r="R54" s="1414"/>
      <c r="S54" s="1414"/>
      <c r="T54" s="1400"/>
      <c r="U54" s="1401">
        <v>33</v>
      </c>
    </row>
    <row r="55" spans="1:21">
      <c r="A55" s="1391">
        <v>34</v>
      </c>
      <c r="B55" s="1348"/>
      <c r="C55" s="1349"/>
      <c r="D55" s="1353"/>
      <c r="E55" s="1401"/>
      <c r="F55" s="1402"/>
      <c r="G55" s="253"/>
      <c r="H55" s="253"/>
      <c r="I55" s="269"/>
      <c r="J55" s="1353"/>
      <c r="K55" s="1403"/>
      <c r="L55" s="1403"/>
      <c r="M55" s="1401"/>
      <c r="N55" s="1402"/>
      <c r="O55" s="253"/>
      <c r="P55" s="253"/>
      <c r="Q55" s="1353"/>
      <c r="R55" s="1403"/>
      <c r="S55" s="1403"/>
      <c r="T55" s="1400"/>
      <c r="U55" s="1401">
        <v>34</v>
      </c>
    </row>
    <row r="56" spans="1:21">
      <c r="A56" s="1391">
        <v>35</v>
      </c>
      <c r="B56" s="1348"/>
      <c r="C56" s="1349"/>
      <c r="D56" s="1353"/>
      <c r="E56" s="1401"/>
      <c r="F56" s="1402"/>
      <c r="G56" s="253"/>
      <c r="H56" s="253"/>
      <c r="I56" s="269"/>
      <c r="J56" s="1353"/>
      <c r="K56" s="1403"/>
      <c r="L56" s="1403"/>
      <c r="M56" s="1401"/>
      <c r="N56" s="1402"/>
      <c r="O56" s="253"/>
      <c r="P56" s="253"/>
      <c r="Q56" s="1353"/>
      <c r="R56" s="1403"/>
      <c r="S56" s="1403"/>
      <c r="T56" s="1400"/>
      <c r="U56" s="1401">
        <v>35</v>
      </c>
    </row>
    <row r="57" spans="1:21">
      <c r="A57" s="1391">
        <v>36</v>
      </c>
      <c r="B57" s="1348"/>
      <c r="C57" s="1349"/>
      <c r="D57" s="1353"/>
      <c r="E57" s="1401"/>
      <c r="F57" s="1402"/>
      <c r="G57" s="253"/>
      <c r="H57" s="253"/>
      <c r="I57" s="269"/>
      <c r="J57" s="1353"/>
      <c r="K57" s="1403"/>
      <c r="L57" s="1403"/>
      <c r="M57" s="1401"/>
      <c r="N57" s="1402"/>
      <c r="O57" s="253"/>
      <c r="P57" s="253"/>
      <c r="Q57" s="1353"/>
      <c r="R57" s="1403"/>
      <c r="S57" s="1403"/>
      <c r="T57" s="1400"/>
      <c r="U57" s="1401">
        <v>36</v>
      </c>
    </row>
    <row r="58" spans="1:21">
      <c r="A58" s="1391">
        <v>37</v>
      </c>
      <c r="B58" s="1348"/>
      <c r="C58" s="1349"/>
      <c r="D58" s="1353"/>
      <c r="E58" s="1401"/>
      <c r="F58" s="1402"/>
      <c r="G58" s="253"/>
      <c r="H58" s="253"/>
      <c r="I58" s="269"/>
      <c r="J58" s="1353"/>
      <c r="K58" s="1403"/>
      <c r="L58" s="1403"/>
      <c r="M58" s="1401"/>
      <c r="N58" s="1402"/>
      <c r="O58" s="253"/>
      <c r="P58" s="253"/>
      <c r="Q58" s="1353"/>
      <c r="R58" s="1403"/>
      <c r="S58" s="1403"/>
      <c r="T58" s="1400"/>
      <c r="U58" s="1401">
        <v>37</v>
      </c>
    </row>
    <row r="59" spans="1:21">
      <c r="A59" s="1391">
        <v>38</v>
      </c>
      <c r="B59" s="1348"/>
      <c r="C59" s="1349"/>
      <c r="D59" s="1353"/>
      <c r="E59" s="1401"/>
      <c r="F59" s="1402"/>
      <c r="G59" s="253"/>
      <c r="H59" s="253"/>
      <c r="I59" s="269"/>
      <c r="J59" s="1527"/>
      <c r="K59" s="1403"/>
      <c r="L59" s="1403"/>
      <c r="M59" s="1401"/>
      <c r="N59" s="1402"/>
      <c r="O59" s="253"/>
      <c r="P59" s="253"/>
      <c r="Q59" s="1527"/>
      <c r="R59" s="1403"/>
      <c r="S59" s="1403"/>
      <c r="T59" s="1400"/>
      <c r="U59" s="1401">
        <v>38</v>
      </c>
    </row>
    <row r="60" spans="1:21" ht="15.75" thickBot="1">
      <c r="A60" s="1418">
        <v>39</v>
      </c>
      <c r="B60" s="1370" t="s">
        <v>2338</v>
      </c>
      <c r="C60" s="1371">
        <f>SUM(C22:C59)</f>
        <v>0</v>
      </c>
      <c r="D60" s="1371">
        <f>SUM(D22:D59)</f>
        <v>0</v>
      </c>
      <c r="E60" s="1419">
        <f>SUM(E22:E59)</f>
        <v>0</v>
      </c>
      <c r="F60" s="1528">
        <f t="shared" ref="F60:T60" si="0">SUM(F22:F59)</f>
        <v>0</v>
      </c>
      <c r="G60" s="1371">
        <f t="shared" si="0"/>
        <v>0</v>
      </c>
      <c r="H60" s="1371">
        <f t="shared" si="0"/>
        <v>0</v>
      </c>
      <c r="I60" s="1371">
        <f t="shared" si="0"/>
        <v>0</v>
      </c>
      <c r="J60" s="1371">
        <f t="shared" si="0"/>
        <v>0</v>
      </c>
      <c r="K60" s="1371">
        <f t="shared" si="0"/>
        <v>0</v>
      </c>
      <c r="L60" s="1371">
        <f t="shared" si="0"/>
        <v>0</v>
      </c>
      <c r="M60" s="1419">
        <f t="shared" si="0"/>
        <v>0</v>
      </c>
      <c r="N60" s="1528">
        <f t="shared" si="0"/>
        <v>0</v>
      </c>
      <c r="O60" s="1371">
        <f t="shared" si="0"/>
        <v>0</v>
      </c>
      <c r="P60" s="1371">
        <f t="shared" si="0"/>
        <v>0</v>
      </c>
      <c r="Q60" s="1371" t="s">
        <v>2338</v>
      </c>
      <c r="R60" s="1371">
        <f>SUM(R22:R59)</f>
        <v>0</v>
      </c>
      <c r="S60" s="1371">
        <f t="shared" si="0"/>
        <v>0</v>
      </c>
      <c r="T60" s="1371">
        <f t="shared" si="0"/>
        <v>0</v>
      </c>
      <c r="U60" s="1419">
        <v>39</v>
      </c>
    </row>
    <row r="61" spans="1:21" ht="15.75" thickTop="1">
      <c r="A61" s="808"/>
      <c r="B61" s="808"/>
      <c r="C61" s="808"/>
      <c r="D61" s="970"/>
      <c r="E61" s="970"/>
      <c r="F61" s="970"/>
      <c r="G61" s="970"/>
      <c r="H61" s="970"/>
      <c r="I61" s="970"/>
      <c r="J61" s="970"/>
      <c r="K61" s="970"/>
      <c r="L61" s="970"/>
      <c r="M61" s="17"/>
      <c r="N61" s="17"/>
    </row>
    <row r="62" spans="1:21">
      <c r="A62" s="17" t="s">
        <v>4668</v>
      </c>
      <c r="B62" s="17"/>
      <c r="C62" s="17"/>
      <c r="D62" s="17"/>
      <c r="E62" s="17"/>
      <c r="F62" s="17" t="s">
        <v>4668</v>
      </c>
      <c r="G62" s="17"/>
      <c r="H62" s="17"/>
      <c r="I62" s="17"/>
      <c r="J62" s="17"/>
      <c r="K62" s="17"/>
      <c r="L62" s="17"/>
      <c r="M62" s="17"/>
      <c r="N62" s="17" t="s">
        <v>4668</v>
      </c>
    </row>
    <row r="63" spans="1:21">
      <c r="A63" s="69" t="s">
        <v>4264</v>
      </c>
      <c r="B63" s="69"/>
      <c r="C63" s="69"/>
      <c r="D63" s="69"/>
      <c r="E63" s="69"/>
      <c r="F63" s="69" t="s">
        <v>4265</v>
      </c>
      <c r="G63" s="69"/>
      <c r="H63" s="69"/>
      <c r="I63" s="69"/>
      <c r="J63" s="69"/>
      <c r="K63" s="69"/>
      <c r="L63" s="69"/>
      <c r="M63" s="69"/>
      <c r="N63" s="69" t="s">
        <v>4289</v>
      </c>
      <c r="O63" s="69"/>
      <c r="P63" s="69"/>
      <c r="Q63" s="69"/>
      <c r="R63" s="69"/>
      <c r="S63" s="69"/>
      <c r="T63" s="69"/>
      <c r="U63" s="69"/>
    </row>
    <row r="64" spans="1:21">
      <c r="N64" s="17"/>
    </row>
    <row r="65" spans="13:14">
      <c r="N65" s="808"/>
    </row>
    <row r="66" spans="13:14">
      <c r="N66" s="808"/>
    </row>
    <row r="67" spans="13:14">
      <c r="N67" s="808"/>
    </row>
    <row r="68" spans="13:14">
      <c r="N68" s="808"/>
    </row>
    <row r="69" spans="13:14">
      <c r="N69" s="814"/>
    </row>
    <row r="70" spans="13:14">
      <c r="N70" s="814"/>
    </row>
    <row r="71" spans="13:14">
      <c r="N71" s="814"/>
    </row>
    <row r="72" spans="13:14">
      <c r="N72" s="814"/>
    </row>
    <row r="73" spans="13:14">
      <c r="N73" s="814"/>
    </row>
    <row r="74" spans="13:14">
      <c r="N74" s="814"/>
    </row>
    <row r="75" spans="13:14">
      <c r="M75" s="809"/>
      <c r="N75" s="814"/>
    </row>
    <row r="76" spans="13:14">
      <c r="N76" s="814"/>
    </row>
    <row r="77" spans="13:14">
      <c r="N77" s="814"/>
    </row>
    <row r="78" spans="13:14">
      <c r="N78" s="814"/>
    </row>
    <row r="79" spans="13:14">
      <c r="N79" s="814"/>
    </row>
    <row r="80" spans="13:14">
      <c r="N80" s="814"/>
    </row>
    <row r="81" spans="14:14">
      <c r="N81" s="814"/>
    </row>
    <row r="82" spans="14:14">
      <c r="N82" s="814"/>
    </row>
    <row r="83" spans="14:14">
      <c r="N83" s="814"/>
    </row>
    <row r="84" spans="14:14">
      <c r="N84" s="814"/>
    </row>
    <row r="85" spans="14:14">
      <c r="N85" s="814"/>
    </row>
    <row r="86" spans="14:14">
      <c r="N86" s="814"/>
    </row>
    <row r="87" spans="14:14">
      <c r="N87" s="814"/>
    </row>
    <row r="88" spans="14:14">
      <c r="N88" s="814"/>
    </row>
    <row r="89" spans="14:14">
      <c r="N89" s="814"/>
    </row>
    <row r="90" spans="14:14">
      <c r="N90" s="814"/>
    </row>
    <row r="91" spans="14:14">
      <c r="N91" s="814"/>
    </row>
    <row r="92" spans="14:14">
      <c r="N92" s="814"/>
    </row>
    <row r="93" spans="14:14">
      <c r="N93" s="814"/>
    </row>
    <row r="94" spans="14:14">
      <c r="N94" s="814"/>
    </row>
    <row r="95" spans="14:14">
      <c r="N95" s="814"/>
    </row>
    <row r="96" spans="14:14">
      <c r="N96" s="814"/>
    </row>
    <row r="97" spans="14:14">
      <c r="N97" s="814"/>
    </row>
    <row r="98" spans="14:14">
      <c r="N98" s="814"/>
    </row>
    <row r="99" spans="14:14">
      <c r="N99" s="814"/>
    </row>
    <row r="100" spans="14:14">
      <c r="N100" s="814"/>
    </row>
    <row r="101" spans="14:14">
      <c r="N101" s="814"/>
    </row>
    <row r="102" spans="14:14">
      <c r="N102" s="814"/>
    </row>
    <row r="103" spans="14:14">
      <c r="N103" s="814"/>
    </row>
    <row r="104" spans="14:14">
      <c r="N104" s="814"/>
    </row>
    <row r="105" spans="14:14">
      <c r="N105" s="814"/>
    </row>
    <row r="106" spans="14:14">
      <c r="N106" s="814"/>
    </row>
    <row r="107" spans="14:14">
      <c r="N107" s="814"/>
    </row>
    <row r="108" spans="14:14">
      <c r="N108" s="814"/>
    </row>
    <row r="109" spans="14:14">
      <c r="N109" s="814"/>
    </row>
    <row r="110" spans="14:14">
      <c r="N110" s="814"/>
    </row>
    <row r="111" spans="14:14">
      <c r="N111" s="814"/>
    </row>
    <row r="112" spans="14:14">
      <c r="N112" s="814"/>
    </row>
    <row r="113" spans="14:14">
      <c r="N113" s="814"/>
    </row>
    <row r="114" spans="14:14">
      <c r="N114" s="814"/>
    </row>
    <row r="115" spans="14:14">
      <c r="N115" s="814"/>
    </row>
    <row r="116" spans="14:14">
      <c r="N116" s="814"/>
    </row>
    <row r="117" spans="14:14">
      <c r="N117" s="814"/>
    </row>
    <row r="118" spans="14:14">
      <c r="N118" s="814"/>
    </row>
    <row r="119" spans="14:14">
      <c r="N119" s="814"/>
    </row>
    <row r="120" spans="14:14">
      <c r="N120" s="814"/>
    </row>
    <row r="121" spans="14:14">
      <c r="N121" s="808"/>
    </row>
    <row r="122" spans="14:14">
      <c r="N122" s="1420"/>
    </row>
    <row r="123" spans="14:14">
      <c r="N123" s="969"/>
    </row>
    <row r="124" spans="14:14">
      <c r="N124" s="808"/>
    </row>
    <row r="125" spans="14:14">
      <c r="N125" s="808"/>
    </row>
    <row r="126" spans="14:14">
      <c r="N126" s="808"/>
    </row>
    <row r="127" spans="14:14">
      <c r="N127" s="808"/>
    </row>
    <row r="128" spans="14:14">
      <c r="N128" s="808"/>
    </row>
    <row r="129" spans="14:14">
      <c r="N129" s="808"/>
    </row>
    <row r="130" spans="14:14">
      <c r="N130" s="808"/>
    </row>
    <row r="131" spans="14:14">
      <c r="N131" s="808"/>
    </row>
    <row r="132" spans="14:14">
      <c r="N132" s="808"/>
    </row>
    <row r="133" spans="14:14">
      <c r="N133" s="808"/>
    </row>
    <row r="134" spans="14:14">
      <c r="N134" s="808"/>
    </row>
    <row r="135" spans="14:14">
      <c r="N135" s="808"/>
    </row>
    <row r="136" spans="14:14">
      <c r="N136" s="808"/>
    </row>
    <row r="137" spans="14:14">
      <c r="N137" s="808"/>
    </row>
    <row r="138" spans="14:14">
      <c r="N138" s="810"/>
    </row>
    <row r="139" spans="14:14">
      <c r="N139" s="810"/>
    </row>
    <row r="140" spans="14:14">
      <c r="N140" s="810"/>
    </row>
    <row r="141" spans="14:14">
      <c r="N141" s="810"/>
    </row>
    <row r="142" spans="14:14">
      <c r="N142" s="810"/>
    </row>
    <row r="143" spans="14:14">
      <c r="N143" s="810"/>
    </row>
    <row r="144" spans="14:14">
      <c r="N144" s="810"/>
    </row>
    <row r="145" spans="14:14">
      <c r="N145" s="810"/>
    </row>
    <row r="146" spans="14:14">
      <c r="N146" s="810"/>
    </row>
    <row r="147" spans="14:14">
      <c r="N147" s="810"/>
    </row>
    <row r="148" spans="14:14">
      <c r="N148" s="810"/>
    </row>
  </sheetData>
  <mergeCells count="2">
    <mergeCell ref="F15:H15"/>
    <mergeCell ref="I15:K15"/>
  </mergeCells>
  <pageMargins left="0.7" right="0.7" top="0.75" bottom="0.75" header="0.3" footer="0.3"/>
  <pageSetup scale="54" orientation="portrait" r:id="rId1"/>
  <colBreaks count="2" manualBreakCount="2">
    <brk id="5" max="1048575" man="1"/>
    <brk id="13"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topLeftCell="A53" zoomScale="70" zoomScaleNormal="70" zoomScaleSheetLayoutView="70" workbookViewId="0"/>
  </sheetViews>
  <sheetFormatPr defaultRowHeight="15"/>
  <cols>
    <col min="1" max="1" width="4.6640625" customWidth="1"/>
    <col min="2" max="2" width="34.33203125" customWidth="1"/>
    <col min="3" max="3" width="19.21875" bestFit="1" customWidth="1"/>
    <col min="4" max="4" width="25.88671875" customWidth="1"/>
    <col min="5" max="5" width="18.77734375" customWidth="1"/>
    <col min="6" max="6" width="18.88671875" customWidth="1"/>
    <col min="7" max="7" width="20.44140625" customWidth="1"/>
    <col min="8" max="8" width="19.21875" bestFit="1" customWidth="1"/>
    <col min="9" max="9" width="25.109375" customWidth="1"/>
    <col min="10" max="10" width="16.6640625" bestFit="1" customWidth="1"/>
    <col min="11" max="11" width="3.44140625" bestFit="1" customWidth="1"/>
  </cols>
  <sheetData>
    <row r="1" spans="1:11" ht="15.75" thickBot="1">
      <c r="A1" s="1374"/>
      <c r="B1" s="1374"/>
      <c r="C1" s="1374"/>
      <c r="D1" s="1374"/>
      <c r="E1" s="1374"/>
      <c r="F1" s="1374"/>
      <c r="G1" s="1374"/>
      <c r="H1" s="1374"/>
      <c r="I1" s="1374"/>
      <c r="J1" s="1374"/>
    </row>
    <row r="2" spans="1:11" ht="15.75" thickTop="1">
      <c r="A2" s="1322" t="s">
        <v>3295</v>
      </c>
      <c r="B2" s="1323"/>
      <c r="C2" s="1324" t="s">
        <v>3296</v>
      </c>
      <c r="D2" s="1325" t="s">
        <v>1806</v>
      </c>
      <c r="E2" s="1327" t="s">
        <v>1807</v>
      </c>
      <c r="F2" s="1322" t="s">
        <v>1804</v>
      </c>
      <c r="G2" s="1324"/>
      <c r="H2" s="1326" t="s">
        <v>3296</v>
      </c>
      <c r="I2" s="1324"/>
      <c r="J2" s="1326" t="s">
        <v>1806</v>
      </c>
      <c r="K2" s="1327"/>
    </row>
    <row r="3" spans="1:11">
      <c r="A3" s="72" t="str">
        <f>'Data Sheet'!$C$25</f>
        <v>Orange &amp; Rockland Utilities, Inc</v>
      </c>
      <c r="B3" s="81"/>
      <c r="C3" s="808" t="s">
        <v>3297</v>
      </c>
      <c r="D3" s="78" t="s">
        <v>3315</v>
      </c>
      <c r="E3" s="1329"/>
      <c r="F3" s="72" t="str">
        <f>'Data Sheet'!$C$25</f>
        <v>Orange &amp; Rockland Utilities, Inc</v>
      </c>
      <c r="G3" s="808"/>
      <c r="H3" s="98" t="s">
        <v>3297</v>
      </c>
      <c r="I3" s="808"/>
      <c r="J3" s="98" t="s">
        <v>3315</v>
      </c>
      <c r="K3" s="1329"/>
    </row>
    <row r="4" spans="1:11" ht="15.75" thickBot="1">
      <c r="A4" s="1330" t="s">
        <v>3298</v>
      </c>
      <c r="B4" s="81"/>
      <c r="C4" s="808" t="s">
        <v>3299</v>
      </c>
      <c r="D4" s="1091" t="str">
        <f>'Data Sheet'!$C$40</f>
        <v>April 30, 2017</v>
      </c>
      <c r="E4" s="1277" t="str">
        <f>'Data Sheet'!$C$38</f>
        <v>December 31, 2016</v>
      </c>
      <c r="F4" s="1330"/>
      <c r="G4" s="77"/>
      <c r="H4" s="105" t="s">
        <v>3299</v>
      </c>
      <c r="I4" s="1091" t="str">
        <f>'Data Sheet'!$C$40</f>
        <v>April 30, 2017</v>
      </c>
      <c r="J4" s="1277" t="str">
        <f>'Data Sheet'!$C$38</f>
        <v>December 31, 2016</v>
      </c>
      <c r="K4" s="1331"/>
    </row>
    <row r="5" spans="1:11">
      <c r="A5" s="1376" t="s">
        <v>4290</v>
      </c>
      <c r="B5" s="233"/>
      <c r="C5" s="233"/>
      <c r="D5" s="233"/>
      <c r="E5" s="1333"/>
      <c r="F5" s="1376" t="s">
        <v>4291</v>
      </c>
      <c r="G5" s="233"/>
      <c r="H5" s="233"/>
      <c r="I5" s="233"/>
      <c r="J5" s="233"/>
      <c r="K5" s="1333"/>
    </row>
    <row r="6" spans="1:11">
      <c r="A6" s="1328" t="s">
        <v>4292</v>
      </c>
      <c r="B6" s="808"/>
      <c r="C6" s="808"/>
      <c r="D6" s="808"/>
      <c r="E6" s="1329"/>
      <c r="F6" s="1328"/>
      <c r="G6" s="808"/>
      <c r="H6" s="808"/>
      <c r="I6" s="808"/>
      <c r="J6" s="808"/>
      <c r="K6" s="1329"/>
    </row>
    <row r="7" spans="1:11">
      <c r="A7" s="1328" t="s">
        <v>4293</v>
      </c>
      <c r="B7" s="1338"/>
      <c r="C7" s="1338"/>
      <c r="D7" s="1338"/>
      <c r="E7" s="1329"/>
      <c r="F7" s="1328"/>
      <c r="G7" s="1338"/>
      <c r="H7" s="1338"/>
      <c r="I7" s="1338"/>
      <c r="J7" s="1338"/>
      <c r="K7" s="1329"/>
    </row>
    <row r="8" spans="1:11">
      <c r="A8" s="1328" t="s">
        <v>4294</v>
      </c>
      <c r="B8" s="1338"/>
      <c r="C8" s="1338"/>
      <c r="D8" s="1338"/>
      <c r="E8" s="1329"/>
      <c r="F8" s="1512"/>
      <c r="G8" s="1338"/>
      <c r="H8" s="1338"/>
      <c r="I8" s="1338"/>
      <c r="J8" s="1338"/>
      <c r="K8" s="1329"/>
    </row>
    <row r="9" spans="1:11">
      <c r="A9" s="1328" t="s">
        <v>4295</v>
      </c>
      <c r="B9" s="1338"/>
      <c r="C9" s="1338"/>
      <c r="D9" s="1338"/>
      <c r="E9" s="1329"/>
      <c r="F9" s="1512"/>
      <c r="G9" s="1338"/>
      <c r="H9" s="1338"/>
      <c r="I9" s="1338"/>
      <c r="J9" s="1338"/>
      <c r="K9" s="1329"/>
    </row>
    <row r="10" spans="1:11">
      <c r="A10" s="1512" t="s">
        <v>4296</v>
      </c>
      <c r="B10" s="1338"/>
      <c r="C10" s="1338"/>
      <c r="D10" s="1338"/>
      <c r="E10" s="1329"/>
      <c r="F10" s="1328"/>
      <c r="G10" s="1338"/>
      <c r="H10" s="1338"/>
      <c r="I10" s="1338"/>
      <c r="J10" s="1338"/>
      <c r="K10" s="1329"/>
    </row>
    <row r="11" spans="1:11">
      <c r="A11" s="1512" t="s">
        <v>4297</v>
      </c>
      <c r="B11" s="1338"/>
      <c r="C11" s="1338"/>
      <c r="D11" s="1338"/>
      <c r="E11" s="1329"/>
      <c r="F11" s="1512"/>
      <c r="G11" s="1338"/>
      <c r="H11" s="1338"/>
      <c r="I11" s="1338"/>
      <c r="J11" s="1338"/>
      <c r="K11" s="1329"/>
    </row>
    <row r="12" spans="1:11">
      <c r="A12" s="1512" t="s">
        <v>4298</v>
      </c>
      <c r="B12" s="1338"/>
      <c r="C12" s="1338"/>
      <c r="D12" s="1338"/>
      <c r="E12" s="1329"/>
      <c r="F12" s="1512"/>
      <c r="G12" s="1338"/>
      <c r="H12" s="1338"/>
      <c r="I12" s="1338"/>
      <c r="J12" s="1338"/>
      <c r="K12" s="1329"/>
    </row>
    <row r="13" spans="1:11">
      <c r="A13" s="1328" t="s">
        <v>4299</v>
      </c>
      <c r="B13" s="1338"/>
      <c r="C13" s="1338"/>
      <c r="D13" s="1338"/>
      <c r="E13" s="1329"/>
      <c r="F13" s="1512"/>
      <c r="G13" s="1338"/>
      <c r="H13" s="1338"/>
      <c r="I13" s="1338"/>
      <c r="J13" s="1338"/>
      <c r="K13" s="1329"/>
    </row>
    <row r="14" spans="1:11">
      <c r="A14" s="1328" t="s">
        <v>4300</v>
      </c>
      <c r="B14" s="1338"/>
      <c r="C14" s="1338"/>
      <c r="D14" s="1338"/>
      <c r="E14" s="1329"/>
      <c r="F14" s="1512"/>
      <c r="G14" s="1338"/>
      <c r="H14" s="1338"/>
      <c r="I14" s="1338"/>
      <c r="J14" s="1338"/>
      <c r="K14" s="1329"/>
    </row>
    <row r="15" spans="1:11">
      <c r="A15" s="1328"/>
      <c r="B15" s="808"/>
      <c r="C15" s="1377"/>
      <c r="D15" s="1377"/>
      <c r="E15" s="1378"/>
      <c r="F15" s="1330"/>
      <c r="G15" s="77"/>
      <c r="H15" s="77"/>
      <c r="I15" s="1377"/>
      <c r="J15" s="1377"/>
      <c r="K15" s="1378"/>
    </row>
    <row r="16" spans="1:11">
      <c r="A16" s="1513"/>
      <c r="B16" s="1514"/>
      <c r="C16" s="1515"/>
      <c r="D16" s="1515"/>
      <c r="E16" s="2505"/>
      <c r="F16" s="3661" t="s">
        <v>4301</v>
      </c>
      <c r="G16" s="3662"/>
      <c r="H16" s="3662"/>
      <c r="I16" s="3662"/>
      <c r="J16" s="3663"/>
      <c r="K16" s="1381"/>
    </row>
    <row r="17" spans="1:11">
      <c r="A17" s="1342" t="s">
        <v>1733</v>
      </c>
      <c r="B17" s="1343" t="s">
        <v>4257</v>
      </c>
      <c r="C17" s="1355" t="s">
        <v>4423</v>
      </c>
      <c r="D17" s="1355" t="s">
        <v>4258</v>
      </c>
      <c r="E17" s="1382" t="s">
        <v>4302</v>
      </c>
      <c r="F17" s="1342" t="s">
        <v>4303</v>
      </c>
      <c r="G17" s="1536" t="s">
        <v>3627</v>
      </c>
      <c r="H17" s="1516" t="s">
        <v>4304</v>
      </c>
      <c r="I17" s="1517" t="s">
        <v>4305</v>
      </c>
      <c r="J17" s="814" t="s">
        <v>2843</v>
      </c>
      <c r="K17" s="1385"/>
    </row>
    <row r="18" spans="1:11">
      <c r="A18" s="1535" t="s">
        <v>1736</v>
      </c>
      <c r="B18" s="1343" t="s">
        <v>3026</v>
      </c>
      <c r="C18" s="1355" t="s">
        <v>3606</v>
      </c>
      <c r="D18" s="1355" t="s">
        <v>3028</v>
      </c>
      <c r="E18" s="1382" t="s">
        <v>958</v>
      </c>
      <c r="F18" s="1384" t="s">
        <v>4306</v>
      </c>
      <c r="G18" s="1533" t="s">
        <v>2354</v>
      </c>
      <c r="H18" s="291" t="s">
        <v>4307</v>
      </c>
      <c r="I18" s="1355" t="s">
        <v>4275</v>
      </c>
      <c r="J18" s="1355" t="s">
        <v>2357</v>
      </c>
      <c r="K18" s="1385"/>
    </row>
    <row r="19" spans="1:11">
      <c r="A19" s="1535"/>
      <c r="B19" s="1343"/>
      <c r="C19" s="1355" t="s">
        <v>3027</v>
      </c>
      <c r="D19" s="1355"/>
      <c r="E19" s="1382" t="s">
        <v>3029</v>
      </c>
      <c r="F19" s="1384" t="s">
        <v>4308</v>
      </c>
      <c r="G19" s="1533"/>
      <c r="H19" s="1343" t="s">
        <v>2355</v>
      </c>
      <c r="I19" s="1448" t="s">
        <v>4263</v>
      </c>
      <c r="J19" s="1448"/>
      <c r="K19" s="1385"/>
    </row>
    <row r="20" spans="1:11">
      <c r="A20" s="1342"/>
      <c r="B20" s="1343"/>
      <c r="C20" s="1355"/>
      <c r="D20" s="1355"/>
      <c r="E20" s="1385"/>
      <c r="F20" s="1384" t="s">
        <v>2353</v>
      </c>
      <c r="G20" s="814"/>
      <c r="H20" s="1343"/>
      <c r="I20" s="1448" t="s">
        <v>2356</v>
      </c>
      <c r="J20" s="1448"/>
      <c r="K20" s="1385"/>
    </row>
    <row r="21" spans="1:11">
      <c r="A21" s="1535"/>
      <c r="B21" s="1343"/>
      <c r="C21" s="1386"/>
      <c r="D21" s="1355"/>
      <c r="E21" s="1390"/>
      <c r="F21" s="1342"/>
      <c r="G21" s="291"/>
      <c r="H21" s="1388"/>
      <c r="I21" s="1388"/>
      <c r="J21" s="1388"/>
      <c r="K21" s="1390"/>
    </row>
    <row r="22" spans="1:11">
      <c r="A22" s="1391">
        <v>1</v>
      </c>
      <c r="B22" s="1348" t="s">
        <v>5897</v>
      </c>
      <c r="C22" s="1349"/>
      <c r="D22" s="1356"/>
      <c r="E22" s="1397"/>
      <c r="F22" s="1392"/>
      <c r="G22" s="1393"/>
      <c r="H22" s="1394"/>
      <c r="I22" s="1393"/>
      <c r="J22" s="1520"/>
      <c r="K22" s="1397">
        <v>1</v>
      </c>
    </row>
    <row r="23" spans="1:11">
      <c r="A23" s="1391">
        <v>2</v>
      </c>
      <c r="B23" s="1348"/>
      <c r="C23" s="1349"/>
      <c r="D23" s="1351"/>
      <c r="E23" s="1401"/>
      <c r="F23" s="1398"/>
      <c r="G23" s="320"/>
      <c r="H23" s="320"/>
      <c r="I23" s="462"/>
      <c r="J23" s="1522"/>
      <c r="K23" s="1401">
        <v>2</v>
      </c>
    </row>
    <row r="24" spans="1:11">
      <c r="A24" s="1391">
        <v>3</v>
      </c>
      <c r="B24" s="1348"/>
      <c r="C24" s="1349"/>
      <c r="D24" s="1351"/>
      <c r="E24" s="1401"/>
      <c r="F24" s="1402"/>
      <c r="G24" s="253"/>
      <c r="H24" s="253"/>
      <c r="I24" s="269"/>
      <c r="J24" s="1353"/>
      <c r="K24" s="1401">
        <v>3</v>
      </c>
    </row>
    <row r="25" spans="1:11">
      <c r="A25" s="1391">
        <v>4</v>
      </c>
      <c r="B25" s="1348"/>
      <c r="C25" s="1349"/>
      <c r="D25" s="1353"/>
      <c r="E25" s="1401"/>
      <c r="F25" s="1402"/>
      <c r="G25" s="253"/>
      <c r="H25" s="253"/>
      <c r="I25" s="269"/>
      <c r="J25" s="1353"/>
      <c r="K25" s="1401">
        <v>4</v>
      </c>
    </row>
    <row r="26" spans="1:11">
      <c r="A26" s="1391">
        <v>5</v>
      </c>
      <c r="B26" s="1348"/>
      <c r="C26" s="1349"/>
      <c r="D26" s="1353"/>
      <c r="E26" s="1401"/>
      <c r="F26" s="1402"/>
      <c r="G26" s="692"/>
      <c r="H26" s="692"/>
      <c r="I26" s="260"/>
      <c r="J26" s="1368"/>
      <c r="K26" s="1401">
        <v>5</v>
      </c>
    </row>
    <row r="27" spans="1:11">
      <c r="A27" s="1391">
        <v>6</v>
      </c>
      <c r="B27" s="1348"/>
      <c r="C27" s="1349"/>
      <c r="D27" s="1357"/>
      <c r="E27" s="1401"/>
      <c r="F27" s="1405"/>
      <c r="G27" s="1406"/>
      <c r="H27" s="1406"/>
      <c r="I27" s="1523"/>
      <c r="J27" s="1406"/>
      <c r="K27" s="1401">
        <v>6</v>
      </c>
    </row>
    <row r="28" spans="1:11">
      <c r="A28" s="1391">
        <v>7</v>
      </c>
      <c r="B28" s="1348"/>
      <c r="C28" s="1349"/>
      <c r="D28" s="1360"/>
      <c r="E28" s="1401"/>
      <c r="F28" s="1408"/>
      <c r="G28" s="1409"/>
      <c r="H28" s="1406"/>
      <c r="I28" s="1524"/>
      <c r="J28" s="1409"/>
      <c r="K28" s="1401">
        <v>7</v>
      </c>
    </row>
    <row r="29" spans="1:11">
      <c r="A29" s="1391">
        <v>8</v>
      </c>
      <c r="B29" s="1348"/>
      <c r="C29" s="1349"/>
      <c r="D29" s="1353"/>
      <c r="E29" s="1401"/>
      <c r="F29" s="1402"/>
      <c r="G29" s="464"/>
      <c r="H29" s="464"/>
      <c r="I29" s="465"/>
      <c r="J29" s="1525"/>
      <c r="K29" s="1401">
        <v>8</v>
      </c>
    </row>
    <row r="30" spans="1:11">
      <c r="A30" s="1391">
        <v>9</v>
      </c>
      <c r="B30" s="1348"/>
      <c r="C30" s="1349"/>
      <c r="D30" s="1353"/>
      <c r="E30" s="1401"/>
      <c r="F30" s="1412"/>
      <c r="G30" s="253"/>
      <c r="H30" s="253"/>
      <c r="I30" s="269"/>
      <c r="J30" s="1353"/>
      <c r="K30" s="1401">
        <v>9</v>
      </c>
    </row>
    <row r="31" spans="1:11">
      <c r="A31" s="1391">
        <v>10</v>
      </c>
      <c r="B31" s="1348"/>
      <c r="C31" s="1349"/>
      <c r="D31" s="1353"/>
      <c r="E31" s="1401"/>
      <c r="F31" s="1402"/>
      <c r="G31" s="253"/>
      <c r="H31" s="253"/>
      <c r="I31" s="269"/>
      <c r="J31" s="1353"/>
      <c r="K31" s="1401">
        <v>10</v>
      </c>
    </row>
    <row r="32" spans="1:11">
      <c r="A32" s="1391">
        <v>11</v>
      </c>
      <c r="B32" s="1348"/>
      <c r="C32" s="1349"/>
      <c r="D32" s="1353"/>
      <c r="E32" s="1401"/>
      <c r="F32" s="1402"/>
      <c r="G32" s="253"/>
      <c r="H32" s="253"/>
      <c r="I32" s="269"/>
      <c r="J32" s="1353"/>
      <c r="K32" s="1401">
        <v>11</v>
      </c>
    </row>
    <row r="33" spans="1:11">
      <c r="A33" s="1391">
        <v>12</v>
      </c>
      <c r="B33" s="1348"/>
      <c r="C33" s="1349"/>
      <c r="D33" s="1353"/>
      <c r="E33" s="1401"/>
      <c r="F33" s="1402"/>
      <c r="G33" s="253"/>
      <c r="H33" s="253"/>
      <c r="I33" s="269"/>
      <c r="J33" s="1353"/>
      <c r="K33" s="1401">
        <v>12</v>
      </c>
    </row>
    <row r="34" spans="1:11">
      <c r="A34" s="1391">
        <v>13</v>
      </c>
      <c r="B34" s="1348"/>
      <c r="C34" s="1349"/>
      <c r="D34" s="1353"/>
      <c r="E34" s="1401"/>
      <c r="F34" s="1402"/>
      <c r="G34" s="253"/>
      <c r="H34" s="253"/>
      <c r="I34" s="269"/>
      <c r="J34" s="1353"/>
      <c r="K34" s="1401">
        <v>13</v>
      </c>
    </row>
    <row r="35" spans="1:11">
      <c r="A35" s="1391">
        <v>14</v>
      </c>
      <c r="B35" s="1348"/>
      <c r="C35" s="1349"/>
      <c r="D35" s="1353"/>
      <c r="E35" s="1401"/>
      <c r="F35" s="1402"/>
      <c r="G35" s="253"/>
      <c r="H35" s="253"/>
      <c r="I35" s="269"/>
      <c r="J35" s="1353"/>
      <c r="K35" s="1401">
        <v>14</v>
      </c>
    </row>
    <row r="36" spans="1:11">
      <c r="A36" s="1391">
        <v>15</v>
      </c>
      <c r="B36" s="1348"/>
      <c r="C36" s="1349"/>
      <c r="D36" s="1353"/>
      <c r="E36" s="1401"/>
      <c r="F36" s="1402"/>
      <c r="G36" s="692"/>
      <c r="H36" s="692"/>
      <c r="I36" s="260"/>
      <c r="J36" s="1368"/>
      <c r="K36" s="1401">
        <v>15</v>
      </c>
    </row>
    <row r="37" spans="1:11">
      <c r="A37" s="1391">
        <v>16</v>
      </c>
      <c r="B37" s="1348"/>
      <c r="C37" s="1349"/>
      <c r="D37" s="1363"/>
      <c r="E37" s="1401"/>
      <c r="F37" s="1413"/>
      <c r="G37" s="1406"/>
      <c r="H37" s="1407"/>
      <c r="I37" s="1526"/>
      <c r="J37" s="1406"/>
      <c r="K37" s="1401">
        <v>16</v>
      </c>
    </row>
    <row r="38" spans="1:11">
      <c r="A38" s="1391">
        <v>17</v>
      </c>
      <c r="B38" s="1348"/>
      <c r="C38" s="1349"/>
      <c r="D38" s="1363"/>
      <c r="E38" s="1401"/>
      <c r="F38" s="1415"/>
      <c r="G38" s="1416"/>
      <c r="H38" s="1416"/>
      <c r="I38" s="1359"/>
      <c r="J38" s="1360"/>
      <c r="K38" s="1401">
        <v>17</v>
      </c>
    </row>
    <row r="39" spans="1:11">
      <c r="A39" s="1391">
        <v>18</v>
      </c>
      <c r="B39" s="1348"/>
      <c r="C39" s="1349"/>
      <c r="D39" s="1353"/>
      <c r="E39" s="1401"/>
      <c r="F39" s="1402"/>
      <c r="G39" s="253"/>
      <c r="H39" s="253"/>
      <c r="I39" s="269"/>
      <c r="J39" s="1353"/>
      <c r="K39" s="1401">
        <v>18</v>
      </c>
    </row>
    <row r="40" spans="1:11">
      <c r="A40" s="1391">
        <v>19</v>
      </c>
      <c r="B40" s="1348"/>
      <c r="C40" s="1349"/>
      <c r="D40" s="1353"/>
      <c r="E40" s="1401"/>
      <c r="F40" s="1402"/>
      <c r="G40" s="253"/>
      <c r="H40" s="253"/>
      <c r="I40" s="269"/>
      <c r="J40" s="1353"/>
      <c r="K40" s="1401">
        <v>19</v>
      </c>
    </row>
    <row r="41" spans="1:11">
      <c r="A41" s="1391">
        <v>20</v>
      </c>
      <c r="B41" s="1348"/>
      <c r="C41" s="1349"/>
      <c r="D41" s="1353"/>
      <c r="E41" s="1401"/>
      <c r="F41" s="1402"/>
      <c r="G41" s="253"/>
      <c r="H41" s="253"/>
      <c r="I41" s="269"/>
      <c r="J41" s="1353"/>
      <c r="K41" s="1401">
        <v>20</v>
      </c>
    </row>
    <row r="42" spans="1:11">
      <c r="A42" s="1391">
        <v>21</v>
      </c>
      <c r="B42" s="1348"/>
      <c r="C42" s="1349"/>
      <c r="D42" s="1353"/>
      <c r="E42" s="1401"/>
      <c r="F42" s="1402"/>
      <c r="G42" s="253"/>
      <c r="H42" s="253"/>
      <c r="I42" s="269"/>
      <c r="J42" s="1353"/>
      <c r="K42" s="1401">
        <v>21</v>
      </c>
    </row>
    <row r="43" spans="1:11">
      <c r="A43" s="1391">
        <v>22</v>
      </c>
      <c r="B43" s="1348"/>
      <c r="C43" s="1349"/>
      <c r="D43" s="1353"/>
      <c r="E43" s="1401"/>
      <c r="F43" s="1402"/>
      <c r="G43" s="253"/>
      <c r="H43" s="253"/>
      <c r="I43" s="269"/>
      <c r="J43" s="1353"/>
      <c r="K43" s="1401">
        <v>22</v>
      </c>
    </row>
    <row r="44" spans="1:11">
      <c r="A44" s="1391">
        <v>23</v>
      </c>
      <c r="B44" s="1348"/>
      <c r="C44" s="1349"/>
      <c r="D44" s="1353"/>
      <c r="E44" s="1401"/>
      <c r="F44" s="1402"/>
      <c r="G44" s="253"/>
      <c r="H44" s="253"/>
      <c r="I44" s="269"/>
      <c r="J44" s="1353"/>
      <c r="K44" s="1401">
        <v>23</v>
      </c>
    </row>
    <row r="45" spans="1:11">
      <c r="A45" s="1391">
        <v>24</v>
      </c>
      <c r="B45" s="1348"/>
      <c r="C45" s="1349"/>
      <c r="D45" s="1363"/>
      <c r="E45" s="1401"/>
      <c r="F45" s="1417"/>
      <c r="G45" s="1357"/>
      <c r="H45" s="1414"/>
      <c r="I45" s="1362"/>
      <c r="J45" s="1363"/>
      <c r="K45" s="1401">
        <v>24</v>
      </c>
    </row>
    <row r="46" spans="1:11">
      <c r="A46" s="1391">
        <v>25</v>
      </c>
      <c r="B46" s="1348"/>
      <c r="C46" s="1349"/>
      <c r="D46" s="1353"/>
      <c r="E46" s="1401"/>
      <c r="F46" s="1402"/>
      <c r="G46" s="464"/>
      <c r="H46" s="253"/>
      <c r="I46" s="269"/>
      <c r="J46" s="1353"/>
      <c r="K46" s="1401">
        <v>25</v>
      </c>
    </row>
    <row r="47" spans="1:11">
      <c r="A47" s="1391">
        <v>26</v>
      </c>
      <c r="B47" s="1348"/>
      <c r="C47" s="1349"/>
      <c r="D47" s="1353"/>
      <c r="E47" s="1401"/>
      <c r="F47" s="1402"/>
      <c r="G47" s="253"/>
      <c r="H47" s="253"/>
      <c r="I47" s="269"/>
      <c r="J47" s="1353"/>
      <c r="K47" s="1401">
        <v>26</v>
      </c>
    </row>
    <row r="48" spans="1:11">
      <c r="A48" s="1391">
        <v>27</v>
      </c>
      <c r="B48" s="1348"/>
      <c r="C48" s="1349"/>
      <c r="D48" s="1353"/>
      <c r="E48" s="1401"/>
      <c r="F48" s="1402"/>
      <c r="G48" s="253"/>
      <c r="H48" s="253"/>
      <c r="I48" s="269"/>
      <c r="J48" s="1353"/>
      <c r="K48" s="1401">
        <v>27</v>
      </c>
    </row>
    <row r="49" spans="1:11">
      <c r="A49" s="1391">
        <v>28</v>
      </c>
      <c r="B49" s="1348"/>
      <c r="C49" s="1349"/>
      <c r="D49" s="1353"/>
      <c r="E49" s="1401"/>
      <c r="F49" s="1402"/>
      <c r="G49" s="253"/>
      <c r="H49" s="253"/>
      <c r="I49" s="269"/>
      <c r="J49" s="1353"/>
      <c r="K49" s="1401">
        <v>28</v>
      </c>
    </row>
    <row r="50" spans="1:11">
      <c r="A50" s="1391">
        <v>29</v>
      </c>
      <c r="B50" s="1348"/>
      <c r="C50" s="1349"/>
      <c r="D50" s="1353"/>
      <c r="E50" s="1401"/>
      <c r="F50" s="1402"/>
      <c r="G50" s="253"/>
      <c r="H50" s="253"/>
      <c r="I50" s="269"/>
      <c r="J50" s="1353"/>
      <c r="K50" s="1401">
        <v>29</v>
      </c>
    </row>
    <row r="51" spans="1:11">
      <c r="A51" s="1391">
        <v>30</v>
      </c>
      <c r="B51" s="1348"/>
      <c r="C51" s="1349"/>
      <c r="D51" s="1353"/>
      <c r="E51" s="1401"/>
      <c r="F51" s="1402"/>
      <c r="G51" s="253"/>
      <c r="H51" s="253"/>
      <c r="I51" s="269"/>
      <c r="J51" s="1353"/>
      <c r="K51" s="1401">
        <v>30</v>
      </c>
    </row>
    <row r="52" spans="1:11">
      <c r="A52" s="1391">
        <v>31</v>
      </c>
      <c r="B52" s="1348"/>
      <c r="C52" s="1349"/>
      <c r="D52" s="1353"/>
      <c r="E52" s="1401"/>
      <c r="F52" s="1402"/>
      <c r="G52" s="253"/>
      <c r="H52" s="253"/>
      <c r="I52" s="269"/>
      <c r="J52" s="1353"/>
      <c r="K52" s="1401">
        <v>31</v>
      </c>
    </row>
    <row r="53" spans="1:11">
      <c r="A53" s="1391">
        <v>32</v>
      </c>
      <c r="B53" s="1348"/>
      <c r="C53" s="1349"/>
      <c r="D53" s="1353"/>
      <c r="E53" s="1401"/>
      <c r="F53" s="1402"/>
      <c r="G53" s="253"/>
      <c r="H53" s="253"/>
      <c r="I53" s="269"/>
      <c r="J53" s="1353"/>
      <c r="K53" s="1401">
        <v>32</v>
      </c>
    </row>
    <row r="54" spans="1:11">
      <c r="A54" s="1391">
        <v>33</v>
      </c>
      <c r="B54" s="1348"/>
      <c r="C54" s="1349"/>
      <c r="D54" s="1363"/>
      <c r="E54" s="1401"/>
      <c r="F54" s="1417"/>
      <c r="G54" s="1363"/>
      <c r="H54" s="1414"/>
      <c r="I54" s="1362"/>
      <c r="J54" s="1363"/>
      <c r="K54" s="1401">
        <v>33</v>
      </c>
    </row>
    <row r="55" spans="1:11">
      <c r="A55" s="1391">
        <v>34</v>
      </c>
      <c r="B55" s="1348"/>
      <c r="C55" s="1349"/>
      <c r="D55" s="1353"/>
      <c r="E55" s="1401"/>
      <c r="F55" s="1402"/>
      <c r="G55" s="253"/>
      <c r="H55" s="253"/>
      <c r="I55" s="269"/>
      <c r="J55" s="1353"/>
      <c r="K55" s="1401">
        <v>34</v>
      </c>
    </row>
    <row r="56" spans="1:11">
      <c r="A56" s="1391">
        <v>35</v>
      </c>
      <c r="B56" s="1348"/>
      <c r="C56" s="1349"/>
      <c r="D56" s="1353"/>
      <c r="E56" s="1401"/>
      <c r="F56" s="1402"/>
      <c r="G56" s="253"/>
      <c r="H56" s="253"/>
      <c r="I56" s="269"/>
      <c r="J56" s="1353"/>
      <c r="K56" s="1401">
        <v>35</v>
      </c>
    </row>
    <row r="57" spans="1:11">
      <c r="A57" s="1391">
        <v>36</v>
      </c>
      <c r="B57" s="1348"/>
      <c r="C57" s="1349"/>
      <c r="D57" s="1353"/>
      <c r="E57" s="1401"/>
      <c r="F57" s="1402"/>
      <c r="G57" s="253"/>
      <c r="H57" s="253"/>
      <c r="I57" s="269"/>
      <c r="J57" s="1353"/>
      <c r="K57" s="1401">
        <v>36</v>
      </c>
    </row>
    <row r="58" spans="1:11">
      <c r="A58" s="1391">
        <v>37</v>
      </c>
      <c r="B58" s="1348"/>
      <c r="C58" s="1349"/>
      <c r="D58" s="1353"/>
      <c r="E58" s="1401"/>
      <c r="F58" s="1402"/>
      <c r="G58" s="253"/>
      <c r="H58" s="253"/>
      <c r="I58" s="269"/>
      <c r="J58" s="1353"/>
      <c r="K58" s="1401">
        <v>37</v>
      </c>
    </row>
    <row r="59" spans="1:11">
      <c r="A59" s="1391">
        <v>38</v>
      </c>
      <c r="B59" s="1348"/>
      <c r="C59" s="1349"/>
      <c r="D59" s="1353"/>
      <c r="E59" s="1401"/>
      <c r="F59" s="1402"/>
      <c r="G59" s="253"/>
      <c r="H59" s="253"/>
      <c r="I59" s="269"/>
      <c r="J59" s="1527"/>
      <c r="K59" s="1401">
        <v>38</v>
      </c>
    </row>
    <row r="60" spans="1:11" ht="15.75" thickBot="1">
      <c r="A60" s="1418">
        <v>39</v>
      </c>
      <c r="B60" s="1370" t="s">
        <v>2338</v>
      </c>
      <c r="C60" s="1371">
        <f>SUM(C22:C59)</f>
        <v>0</v>
      </c>
      <c r="D60" s="1371">
        <f t="shared" ref="D60:J60" si="0">SUM(D22:D59)</f>
        <v>0</v>
      </c>
      <c r="E60" s="2506">
        <f t="shared" si="0"/>
        <v>0</v>
      </c>
      <c r="F60" s="1528">
        <f t="shared" si="0"/>
        <v>0</v>
      </c>
      <c r="G60" s="1371">
        <f t="shared" si="0"/>
        <v>0</v>
      </c>
      <c r="H60" s="1371">
        <f t="shared" si="0"/>
        <v>0</v>
      </c>
      <c r="I60" s="1371">
        <f t="shared" si="0"/>
        <v>0</v>
      </c>
      <c r="J60" s="1371">
        <f t="shared" si="0"/>
        <v>0</v>
      </c>
      <c r="K60" s="1419">
        <v>39</v>
      </c>
    </row>
    <row r="61" spans="1:11" ht="15.75" thickTop="1">
      <c r="A61" s="808"/>
      <c r="B61" s="808"/>
      <c r="C61" s="808"/>
      <c r="D61" s="970"/>
      <c r="E61" s="970"/>
      <c r="F61" s="970"/>
      <c r="G61" s="970"/>
      <c r="H61" s="970"/>
      <c r="I61" s="970"/>
      <c r="J61" s="970"/>
    </row>
    <row r="62" spans="1:11">
      <c r="A62" s="17" t="s">
        <v>4668</v>
      </c>
      <c r="B62" s="17"/>
      <c r="C62" s="17"/>
      <c r="D62" s="17"/>
      <c r="E62" s="17"/>
      <c r="F62" s="17" t="s">
        <v>4668</v>
      </c>
      <c r="G62" s="17"/>
      <c r="H62" s="17"/>
      <c r="I62" s="17"/>
      <c r="J62" s="17"/>
    </row>
    <row r="63" spans="1:11">
      <c r="A63" s="69" t="s">
        <v>4424</v>
      </c>
      <c r="B63" s="69"/>
      <c r="C63" s="69"/>
      <c r="D63" s="69"/>
      <c r="E63" s="69"/>
      <c r="F63" s="69" t="s">
        <v>4425</v>
      </c>
      <c r="G63" s="69"/>
      <c r="H63" s="69"/>
      <c r="I63" s="69"/>
      <c r="J63" s="69"/>
      <c r="K63" s="69"/>
    </row>
  </sheetData>
  <mergeCells count="1">
    <mergeCell ref="F16:J16"/>
  </mergeCells>
  <pageMargins left="0.7" right="0.7" top="0.75" bottom="0.75" header="0.3" footer="0.3"/>
  <pageSetup scale="73" orientation="portrait" r:id="rId1"/>
  <colBreaks count="1" manualBreakCount="1">
    <brk id="5"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578"/>
  <sheetViews>
    <sheetView defaultGridColor="0" view="pageBreakPreview" topLeftCell="A274" colorId="22" zoomScale="70" zoomScaleNormal="100" zoomScaleSheetLayoutView="70" workbookViewId="0">
      <selection activeCell="M311" sqref="M311"/>
    </sheetView>
  </sheetViews>
  <sheetFormatPr defaultColWidth="9.6640625" defaultRowHeight="15"/>
  <cols>
    <col min="1" max="1" width="4.6640625" customWidth="1"/>
    <col min="2" max="2" width="27.44140625" customWidth="1"/>
    <col min="3" max="3" width="23.77734375" customWidth="1"/>
    <col min="4" max="5" width="12.6640625" customWidth="1"/>
    <col min="6" max="6" width="14" customWidth="1"/>
    <col min="7" max="7" width="22" customWidth="1"/>
    <col min="8" max="8" width="14.6640625" customWidth="1"/>
    <col min="9" max="9" width="19" bestFit="1" customWidth="1"/>
    <col min="10" max="10" width="10" hidden="1" customWidth="1"/>
    <col min="11" max="11" width="16.5546875" customWidth="1"/>
    <col min="12" max="12" width="13.6640625" customWidth="1"/>
    <col min="13" max="13" width="15.33203125" customWidth="1"/>
    <col min="14" max="14" width="13.6640625" customWidth="1"/>
    <col min="15" max="15" width="11.6640625" customWidth="1"/>
    <col min="16" max="16" width="13.6640625" customWidth="1"/>
    <col min="17" max="17" width="12.6640625" customWidth="1"/>
    <col min="18" max="18" width="13.6640625" customWidth="1"/>
    <col min="19" max="19" width="4.6640625" customWidth="1"/>
  </cols>
  <sheetData>
    <row r="1" spans="1:19">
      <c r="A1" s="901" t="s">
        <v>1804</v>
      </c>
      <c r="B1" s="902"/>
      <c r="C1" s="902"/>
      <c r="D1" s="1009"/>
      <c r="E1" s="1009"/>
      <c r="F1" s="1006" t="s">
        <v>1347</v>
      </c>
      <c r="G1" s="1018"/>
      <c r="H1" s="1008" t="s">
        <v>1806</v>
      </c>
      <c r="I1" s="1020" t="s">
        <v>1807</v>
      </c>
      <c r="J1" s="899"/>
      <c r="K1" s="901" t="s">
        <v>1804</v>
      </c>
      <c r="L1" s="902"/>
      <c r="M1" s="902"/>
      <c r="N1" s="1006" t="s">
        <v>1347</v>
      </c>
      <c r="O1" s="1009"/>
      <c r="P1" s="902"/>
      <c r="Q1" s="1008" t="s">
        <v>1806</v>
      </c>
      <c r="R1" s="1010" t="s">
        <v>1807</v>
      </c>
      <c r="S1" s="993"/>
    </row>
    <row r="2" spans="1:19">
      <c r="A2" s="72" t="str">
        <f>'Data Sheet'!$C$25</f>
        <v>Orange &amp; Rockland Utilities, Inc</v>
      </c>
      <c r="B2" s="899"/>
      <c r="C2" s="899"/>
      <c r="D2" s="899"/>
      <c r="E2" s="899"/>
      <c r="F2" s="961" t="s">
        <v>1139</v>
      </c>
      <c r="G2" s="912"/>
      <c r="H2" s="899"/>
      <c r="I2" s="1022"/>
      <c r="J2" s="899"/>
      <c r="K2" s="72" t="str">
        <f>'Data Sheet'!$C$25</f>
        <v>Orange &amp; Rockland Utilities, Inc</v>
      </c>
      <c r="L2" s="899"/>
      <c r="M2" s="899"/>
      <c r="N2" s="961" t="s">
        <v>1139</v>
      </c>
      <c r="O2" s="899"/>
      <c r="P2" s="899"/>
      <c r="Q2" s="1021" t="s">
        <v>1809</v>
      </c>
      <c r="R2" s="959"/>
      <c r="S2" s="960"/>
    </row>
    <row r="3" spans="1:19" ht="15" customHeight="1" thickBot="1">
      <c r="A3" s="978"/>
      <c r="B3" s="951"/>
      <c r="C3" s="951"/>
      <c r="D3" s="951"/>
      <c r="E3" s="951"/>
      <c r="F3" s="978" t="s">
        <v>1140</v>
      </c>
      <c r="G3" s="1024"/>
      <c r="H3" s="1094" t="str">
        <f>'Data Sheet'!$C$40</f>
        <v>April 30, 2017</v>
      </c>
      <c r="I3" s="1031" t="str">
        <f>'Data Sheet'!$C$38</f>
        <v>December 31, 2016</v>
      </c>
      <c r="J3" s="899"/>
      <c r="K3" s="978"/>
      <c r="L3" s="951"/>
      <c r="M3" s="951"/>
      <c r="N3" s="978" t="s">
        <v>1140</v>
      </c>
      <c r="O3" s="951"/>
      <c r="P3" s="979"/>
      <c r="Q3" s="1080" t="str">
        <f>'Data Sheet'!$C$40</f>
        <v>April 30, 2017</v>
      </c>
      <c r="R3" s="1026" t="str">
        <f>'Data Sheet'!$C$38</f>
        <v>December 31, 2016</v>
      </c>
      <c r="S3" s="1025"/>
    </row>
    <row r="4" spans="1:19" ht="15" customHeight="1" thickBot="1">
      <c r="A4" s="570" t="s">
        <v>2985</v>
      </c>
      <c r="B4" s="571"/>
      <c r="C4" s="571"/>
      <c r="D4" s="1014"/>
      <c r="E4" s="1014"/>
      <c r="F4" s="1014"/>
      <c r="G4" s="1014"/>
      <c r="H4" s="1016"/>
      <c r="I4" s="1025"/>
      <c r="J4" s="899"/>
      <c r="K4" s="570" t="s">
        <v>2986</v>
      </c>
      <c r="L4" s="571"/>
      <c r="M4" s="571"/>
      <c r="N4" s="1014"/>
      <c r="O4" s="1014"/>
      <c r="P4" s="1014"/>
      <c r="Q4" s="1014"/>
      <c r="R4" s="1016"/>
      <c r="S4" s="1025"/>
    </row>
    <row r="5" spans="1:19" ht="15.75">
      <c r="A5" s="68"/>
      <c r="B5" s="71"/>
      <c r="C5" s="71"/>
      <c r="D5" s="69"/>
      <c r="E5" s="69"/>
      <c r="F5" s="69"/>
      <c r="G5" s="69"/>
      <c r="H5" s="369"/>
      <c r="I5" s="73"/>
      <c r="J5" s="899"/>
      <c r="K5" s="68"/>
      <c r="L5" s="71"/>
      <c r="M5" s="71"/>
      <c r="N5" s="69"/>
      <c r="O5" s="69"/>
      <c r="P5" s="69"/>
      <c r="Q5" s="69"/>
      <c r="R5" s="369"/>
      <c r="S5" s="73"/>
    </row>
    <row r="6" spans="1:19">
      <c r="A6" s="235" t="s">
        <v>2987</v>
      </c>
      <c r="B6" s="236"/>
      <c r="C6" s="236"/>
      <c r="D6" s="236"/>
      <c r="E6" s="236"/>
      <c r="F6" s="236" t="s">
        <v>2988</v>
      </c>
      <c r="G6" s="236"/>
      <c r="H6" s="236"/>
      <c r="I6" s="237"/>
      <c r="J6" s="899"/>
      <c r="K6" s="235" t="s">
        <v>2989</v>
      </c>
      <c r="L6" s="236"/>
      <c r="M6" s="236"/>
      <c r="N6" s="236"/>
      <c r="O6" s="236" t="s">
        <v>2990</v>
      </c>
      <c r="P6" s="236"/>
      <c r="Q6" s="236"/>
      <c r="R6" s="236"/>
      <c r="S6" s="237"/>
    </row>
    <row r="7" spans="1:19">
      <c r="A7" s="235" t="s">
        <v>2991</v>
      </c>
      <c r="B7" s="236"/>
      <c r="C7" s="236"/>
      <c r="D7" s="236"/>
      <c r="E7" s="236"/>
      <c r="F7" s="236" t="s">
        <v>2992</v>
      </c>
      <c r="G7" s="236"/>
      <c r="H7" s="236"/>
      <c r="I7" s="237"/>
      <c r="J7" s="899"/>
      <c r="K7" s="235" t="s">
        <v>2993</v>
      </c>
      <c r="L7" s="236"/>
      <c r="M7" s="236"/>
      <c r="N7" s="236"/>
      <c r="O7" s="236" t="s">
        <v>2994</v>
      </c>
      <c r="P7" s="236"/>
      <c r="Q7" s="236"/>
      <c r="R7" s="236"/>
      <c r="S7" s="237"/>
    </row>
    <row r="8" spans="1:19">
      <c r="A8" s="235" t="s">
        <v>1215</v>
      </c>
      <c r="B8" s="236"/>
      <c r="C8" s="236"/>
      <c r="D8" s="236"/>
      <c r="E8" s="236"/>
      <c r="F8" s="236" t="s">
        <v>1216</v>
      </c>
      <c r="G8" s="236"/>
      <c r="H8" s="236"/>
      <c r="I8" s="237"/>
      <c r="J8" s="899"/>
      <c r="K8" s="235" t="s">
        <v>1217</v>
      </c>
      <c r="L8" s="236"/>
      <c r="M8" s="236"/>
      <c r="N8" s="236"/>
      <c r="O8" s="236" t="s">
        <v>1218</v>
      </c>
      <c r="P8" s="236"/>
      <c r="Q8" s="236"/>
      <c r="R8" s="236"/>
      <c r="S8" s="237"/>
    </row>
    <row r="9" spans="1:19">
      <c r="A9" s="235" t="s">
        <v>1219</v>
      </c>
      <c r="B9" s="236"/>
      <c r="C9" s="236"/>
      <c r="D9" s="236"/>
      <c r="E9" s="236"/>
      <c r="F9" s="236" t="s">
        <v>1220</v>
      </c>
      <c r="G9" s="236"/>
      <c r="H9" s="236"/>
      <c r="I9" s="237"/>
      <c r="J9" s="899"/>
      <c r="K9" s="235" t="s">
        <v>1221</v>
      </c>
      <c r="L9" s="236"/>
      <c r="M9" s="236"/>
      <c r="N9" s="236"/>
      <c r="O9" s="236" t="s">
        <v>1222</v>
      </c>
      <c r="P9" s="236"/>
      <c r="Q9" s="236"/>
      <c r="R9" s="236"/>
      <c r="S9" s="237"/>
    </row>
    <row r="10" spans="1:19">
      <c r="A10" s="235" t="s">
        <v>1223</v>
      </c>
      <c r="B10" s="236"/>
      <c r="C10" s="236"/>
      <c r="D10" s="236"/>
      <c r="E10" s="236"/>
      <c r="F10" s="236" t="s">
        <v>1224</v>
      </c>
      <c r="G10" s="236"/>
      <c r="H10" s="236"/>
      <c r="I10" s="237"/>
      <c r="J10" s="899"/>
      <c r="K10" s="235" t="s">
        <v>1225</v>
      </c>
      <c r="L10" s="236"/>
      <c r="M10" s="236"/>
      <c r="N10" s="236"/>
      <c r="O10" s="236" t="s">
        <v>1226</v>
      </c>
      <c r="P10" s="236"/>
      <c r="Q10" s="236"/>
      <c r="R10" s="236"/>
      <c r="S10" s="237"/>
    </row>
    <row r="11" spans="1:19">
      <c r="A11" s="235" t="s">
        <v>1227</v>
      </c>
      <c r="B11" s="236"/>
      <c r="C11" s="236"/>
      <c r="D11" s="236"/>
      <c r="E11" s="236"/>
      <c r="F11" s="236" t="s">
        <v>1228</v>
      </c>
      <c r="G11" s="236"/>
      <c r="H11" s="236"/>
      <c r="I11" s="237"/>
      <c r="J11" s="899"/>
      <c r="K11" s="235" t="s">
        <v>1229</v>
      </c>
      <c r="L11" s="236"/>
      <c r="M11" s="236"/>
      <c r="N11" s="236"/>
      <c r="O11" s="236" t="s">
        <v>1230</v>
      </c>
      <c r="P11" s="236"/>
      <c r="Q11" s="236"/>
      <c r="R11" s="236"/>
      <c r="S11" s="237"/>
    </row>
    <row r="12" spans="1:19">
      <c r="A12" s="235" t="s">
        <v>1231</v>
      </c>
      <c r="B12" s="236"/>
      <c r="C12" s="236"/>
      <c r="D12" s="236"/>
      <c r="E12" s="236"/>
      <c r="F12" s="236" t="s">
        <v>1232</v>
      </c>
      <c r="G12" s="236"/>
      <c r="H12" s="236"/>
      <c r="I12" s="237"/>
      <c r="J12" s="899"/>
      <c r="K12" s="235" t="s">
        <v>1233</v>
      </c>
      <c r="L12" s="236"/>
      <c r="M12" s="236"/>
      <c r="N12" s="236"/>
      <c r="O12" s="236" t="s">
        <v>1234</v>
      </c>
      <c r="P12" s="236"/>
      <c r="Q12" s="236"/>
      <c r="R12" s="236"/>
      <c r="S12" s="237"/>
    </row>
    <row r="13" spans="1:19">
      <c r="A13" s="235" t="s">
        <v>1235</v>
      </c>
      <c r="B13" s="236"/>
      <c r="C13" s="236"/>
      <c r="D13" s="236"/>
      <c r="E13" s="236"/>
      <c r="F13" s="236" t="s">
        <v>1236</v>
      </c>
      <c r="G13" s="236"/>
      <c r="H13" s="236"/>
      <c r="I13" s="237"/>
      <c r="J13" s="899"/>
      <c r="K13" s="235" t="s">
        <v>1237</v>
      </c>
      <c r="L13" s="236"/>
      <c r="M13" s="236"/>
      <c r="N13" s="236"/>
      <c r="O13" s="236" t="s">
        <v>1238</v>
      </c>
      <c r="P13" s="236"/>
      <c r="Q13" s="236"/>
      <c r="R13" s="236"/>
      <c r="S13" s="237"/>
    </row>
    <row r="14" spans="1:19">
      <c r="A14" s="235" t="s">
        <v>1239</v>
      </c>
      <c r="B14" s="236"/>
      <c r="C14" s="236"/>
      <c r="D14" s="236"/>
      <c r="E14" s="236"/>
      <c r="F14" s="236" t="s">
        <v>1240</v>
      </c>
      <c r="G14" s="236"/>
      <c r="H14" s="236"/>
      <c r="I14" s="237"/>
      <c r="J14" s="899"/>
      <c r="K14" s="235" t="s">
        <v>2620</v>
      </c>
      <c r="L14" s="236"/>
      <c r="M14" s="236"/>
      <c r="N14" s="236"/>
      <c r="O14" s="236" t="s">
        <v>2621</v>
      </c>
      <c r="P14" s="236"/>
      <c r="Q14" s="236"/>
      <c r="R14" s="236"/>
      <c r="S14" s="237"/>
    </row>
    <row r="15" spans="1:19">
      <c r="A15" s="235" t="s">
        <v>2622</v>
      </c>
      <c r="B15" s="236"/>
      <c r="C15" s="236"/>
      <c r="D15" s="236"/>
      <c r="E15" s="236"/>
      <c r="F15" s="236" t="s">
        <v>2623</v>
      </c>
      <c r="G15" s="236"/>
      <c r="H15" s="236"/>
      <c r="I15" s="237"/>
      <c r="J15" s="899"/>
      <c r="K15" s="235" t="s">
        <v>2624</v>
      </c>
      <c r="L15" s="236"/>
      <c r="M15" s="236"/>
      <c r="N15" s="236"/>
      <c r="O15" s="236" t="s">
        <v>2625</v>
      </c>
      <c r="P15" s="236"/>
      <c r="Q15" s="236"/>
      <c r="R15" s="236"/>
      <c r="S15" s="237"/>
    </row>
    <row r="16" spans="1:19">
      <c r="A16" s="235" t="s">
        <v>2626</v>
      </c>
      <c r="B16" s="236"/>
      <c r="C16" s="236"/>
      <c r="D16" s="236"/>
      <c r="E16" s="236"/>
      <c r="F16" s="236" t="s">
        <v>2627</v>
      </c>
      <c r="G16" s="236"/>
      <c r="H16" s="236"/>
      <c r="I16" s="237"/>
      <c r="J16" s="899"/>
      <c r="K16" s="235" t="s">
        <v>2628</v>
      </c>
      <c r="L16" s="236"/>
      <c r="M16" s="236"/>
      <c r="N16" s="236"/>
      <c r="O16" s="236" t="s">
        <v>1234</v>
      </c>
      <c r="P16" s="236"/>
      <c r="Q16" s="236"/>
      <c r="R16" s="236"/>
      <c r="S16" s="237"/>
    </row>
    <row r="17" spans="1:19">
      <c r="A17" s="235" t="s">
        <v>2629</v>
      </c>
      <c r="B17" s="236"/>
      <c r="C17" s="236"/>
      <c r="D17" s="236"/>
      <c r="E17" s="236"/>
      <c r="F17" s="236" t="s">
        <v>2630</v>
      </c>
      <c r="G17" s="236"/>
      <c r="H17" s="236"/>
      <c r="I17" s="237"/>
      <c r="J17" s="899"/>
      <c r="K17" s="235" t="s">
        <v>2631</v>
      </c>
      <c r="L17" s="236"/>
      <c r="M17" s="236"/>
      <c r="N17" s="236"/>
      <c r="O17" s="236" t="s">
        <v>2632</v>
      </c>
      <c r="P17" s="236"/>
      <c r="Q17" s="236"/>
      <c r="R17" s="236"/>
      <c r="S17" s="237"/>
    </row>
    <row r="18" spans="1:19">
      <c r="A18" s="235" t="s">
        <v>2633</v>
      </c>
      <c r="B18" s="236"/>
      <c r="C18" s="236"/>
      <c r="D18" s="236"/>
      <c r="E18" s="236"/>
      <c r="F18" s="236" t="s">
        <v>2634</v>
      </c>
      <c r="G18" s="236"/>
      <c r="H18" s="236"/>
      <c r="I18" s="237"/>
      <c r="J18" s="899"/>
      <c r="K18" s="235" t="s">
        <v>2635</v>
      </c>
      <c r="L18" s="236"/>
      <c r="M18" s="236"/>
      <c r="N18" s="236"/>
      <c r="O18" s="236" t="s">
        <v>2636</v>
      </c>
      <c r="P18" s="236"/>
      <c r="Q18" s="236"/>
      <c r="R18" s="236"/>
      <c r="S18" s="237"/>
    </row>
    <row r="19" spans="1:19">
      <c r="A19" s="235" t="s">
        <v>2637</v>
      </c>
      <c r="B19" s="236"/>
      <c r="C19" s="236"/>
      <c r="D19" s="236"/>
      <c r="E19" s="236"/>
      <c r="F19" s="236" t="s">
        <v>2638</v>
      </c>
      <c r="G19" s="236"/>
      <c r="H19" s="236"/>
      <c r="I19" s="237"/>
      <c r="J19" s="899"/>
      <c r="K19" s="235"/>
      <c r="L19" s="236"/>
      <c r="M19" s="236"/>
      <c r="N19" s="236"/>
      <c r="O19" s="236"/>
      <c r="P19" s="236"/>
      <c r="Q19" s="236"/>
      <c r="R19" s="236"/>
      <c r="S19" s="237"/>
    </row>
    <row r="20" spans="1:19" ht="15.75" thickBot="1">
      <c r="A20" s="626"/>
      <c r="B20" s="625"/>
      <c r="C20" s="625"/>
      <c r="D20" s="625"/>
      <c r="E20" s="625"/>
      <c r="F20" s="625"/>
      <c r="G20" s="625"/>
      <c r="H20" s="625"/>
      <c r="I20" s="627"/>
      <c r="J20" s="899"/>
      <c r="K20" s="235"/>
      <c r="L20" s="236"/>
      <c r="M20" s="236"/>
      <c r="N20" s="236"/>
      <c r="O20" s="236"/>
      <c r="P20" s="236"/>
      <c r="Q20" s="236"/>
      <c r="R20" s="236"/>
      <c r="S20" s="237"/>
    </row>
    <row r="21" spans="1:19">
      <c r="A21" s="1008"/>
      <c r="B21" s="899"/>
      <c r="C21" s="962"/>
      <c r="D21" s="900" t="s">
        <v>2639</v>
      </c>
      <c r="E21" s="960"/>
      <c r="F21" s="962"/>
      <c r="G21" s="900" t="s">
        <v>2640</v>
      </c>
      <c r="H21" s="900"/>
      <c r="I21" s="1040"/>
      <c r="J21" s="899"/>
      <c r="K21" s="1008"/>
      <c r="L21" s="1019" t="s">
        <v>2641</v>
      </c>
      <c r="M21" s="1019"/>
      <c r="N21" s="993"/>
      <c r="O21" s="1034"/>
      <c r="P21" s="1034"/>
      <c r="Q21" s="1034"/>
      <c r="R21" s="1034"/>
      <c r="S21" s="1040"/>
    </row>
    <row r="22" spans="1:19">
      <c r="A22" s="1021"/>
      <c r="B22" s="900" t="s">
        <v>2642</v>
      </c>
      <c r="C22" s="960"/>
      <c r="D22" s="628" t="s">
        <v>2643</v>
      </c>
      <c r="E22" s="960"/>
      <c r="F22" s="912" t="s">
        <v>2644</v>
      </c>
      <c r="G22" s="628" t="s">
        <v>2645</v>
      </c>
      <c r="H22" s="900"/>
      <c r="I22" s="1021" t="s">
        <v>1791</v>
      </c>
      <c r="J22" s="899"/>
      <c r="K22" s="1021" t="s">
        <v>2646</v>
      </c>
      <c r="L22" s="628" t="s">
        <v>2647</v>
      </c>
      <c r="M22" s="900"/>
      <c r="N22" s="629"/>
      <c r="O22" s="900" t="s">
        <v>2648</v>
      </c>
      <c r="P22" s="900"/>
      <c r="Q22" s="628"/>
      <c r="R22" s="900"/>
      <c r="S22" s="1021"/>
    </row>
    <row r="23" spans="1:19" ht="15.75" thickBot="1">
      <c r="A23" s="1021" t="s">
        <v>1733</v>
      </c>
      <c r="B23" s="951"/>
      <c r="C23" s="979"/>
      <c r="D23" s="630" t="s">
        <v>2649</v>
      </c>
      <c r="E23" s="1025"/>
      <c r="F23" s="912" t="s">
        <v>2650</v>
      </c>
      <c r="G23" s="630" t="s">
        <v>2672</v>
      </c>
      <c r="H23" s="1014"/>
      <c r="I23" s="1021" t="s">
        <v>531</v>
      </c>
      <c r="J23" s="899"/>
      <c r="K23" s="1021" t="s">
        <v>2673</v>
      </c>
      <c r="L23" s="630" t="s">
        <v>2674</v>
      </c>
      <c r="M23" s="1014"/>
      <c r="N23" s="631"/>
      <c r="O23" s="990"/>
      <c r="P23" s="990"/>
      <c r="Q23" s="632"/>
      <c r="R23" s="1024"/>
      <c r="S23" s="1021" t="s">
        <v>1733</v>
      </c>
    </row>
    <row r="24" spans="1:19">
      <c r="A24" s="1021" t="s">
        <v>1736</v>
      </c>
      <c r="B24" s="912" t="s">
        <v>2675</v>
      </c>
      <c r="C24" s="912" t="s">
        <v>2676</v>
      </c>
      <c r="D24" s="912" t="s">
        <v>2677</v>
      </c>
      <c r="E24" s="912" t="s">
        <v>2678</v>
      </c>
      <c r="F24" s="912" t="s">
        <v>2679</v>
      </c>
      <c r="G24" s="960" t="s">
        <v>2680</v>
      </c>
      <c r="H24" s="960" t="s">
        <v>2680</v>
      </c>
      <c r="I24" s="1021" t="s">
        <v>2681</v>
      </c>
      <c r="J24" s="899"/>
      <c r="K24" s="1021" t="s">
        <v>2682</v>
      </c>
      <c r="L24" s="912" t="s">
        <v>2683</v>
      </c>
      <c r="M24" s="912" t="s">
        <v>2684</v>
      </c>
      <c r="N24" s="912" t="s">
        <v>2685</v>
      </c>
      <c r="O24" s="912" t="s">
        <v>3635</v>
      </c>
      <c r="P24" s="912" t="s">
        <v>3627</v>
      </c>
      <c r="Q24" s="912" t="s">
        <v>608</v>
      </c>
      <c r="R24" s="944" t="s">
        <v>2338</v>
      </c>
      <c r="S24" s="1021" t="s">
        <v>1736</v>
      </c>
    </row>
    <row r="25" spans="1:19">
      <c r="A25" s="1012"/>
      <c r="B25" s="962"/>
      <c r="C25" s="912"/>
      <c r="D25" s="962"/>
      <c r="E25" s="912"/>
      <c r="F25" s="912"/>
      <c r="G25" s="960" t="s">
        <v>2686</v>
      </c>
      <c r="H25" s="960" t="s">
        <v>2687</v>
      </c>
      <c r="I25" s="1012"/>
      <c r="J25" s="899"/>
      <c r="K25" s="1012"/>
      <c r="L25" s="962"/>
      <c r="M25" s="912" t="s">
        <v>2688</v>
      </c>
      <c r="N25" s="962"/>
      <c r="O25" s="912" t="s">
        <v>2091</v>
      </c>
      <c r="P25" s="912" t="s">
        <v>2091</v>
      </c>
      <c r="Q25" s="962"/>
      <c r="R25" s="912" t="s">
        <v>2091</v>
      </c>
      <c r="S25" s="1012"/>
    </row>
    <row r="26" spans="1:19" ht="15.75" thickBot="1">
      <c r="A26" s="1031"/>
      <c r="B26" s="1024" t="s">
        <v>3026</v>
      </c>
      <c r="C26" s="1024" t="s">
        <v>3027</v>
      </c>
      <c r="D26" s="1024" t="s">
        <v>3028</v>
      </c>
      <c r="E26" s="1024" t="s">
        <v>3029</v>
      </c>
      <c r="F26" s="1024" t="s">
        <v>2353</v>
      </c>
      <c r="G26" s="1025" t="s">
        <v>2354</v>
      </c>
      <c r="H26" s="1025" t="s">
        <v>2355</v>
      </c>
      <c r="I26" s="1025" t="s">
        <v>2356</v>
      </c>
      <c r="J26" s="899"/>
      <c r="K26" s="1023" t="s">
        <v>2357</v>
      </c>
      <c r="L26" s="1024" t="s">
        <v>2358</v>
      </c>
      <c r="M26" s="1024" t="s">
        <v>2359</v>
      </c>
      <c r="N26" s="1024" t="s">
        <v>2360</v>
      </c>
      <c r="O26" s="1024" t="s">
        <v>181</v>
      </c>
      <c r="P26" s="1024" t="s">
        <v>182</v>
      </c>
      <c r="Q26" s="1024" t="s">
        <v>183</v>
      </c>
      <c r="R26" s="1014" t="s">
        <v>184</v>
      </c>
      <c r="S26" s="1031"/>
    </row>
    <row r="27" spans="1:19">
      <c r="A27" s="1012">
        <v>1</v>
      </c>
      <c r="B27" s="3036" t="s">
        <v>5107</v>
      </c>
      <c r="C27" s="3036" t="s">
        <v>5108</v>
      </c>
      <c r="D27" s="3037">
        <v>345</v>
      </c>
      <c r="E27" s="3037">
        <v>345</v>
      </c>
      <c r="F27" s="3038" t="s">
        <v>5109</v>
      </c>
      <c r="G27" s="3036">
        <v>1.69</v>
      </c>
      <c r="H27" s="3036"/>
      <c r="I27" s="3039">
        <v>1</v>
      </c>
      <c r="J27" s="899"/>
      <c r="K27" s="3040" t="s">
        <v>5110</v>
      </c>
      <c r="L27" s="1096"/>
      <c r="M27" s="1096"/>
      <c r="N27" s="1096">
        <f t="shared" ref="N27:N61" si="0">L27+M27</f>
        <v>0</v>
      </c>
      <c r="O27" s="1097"/>
      <c r="P27" s="1097"/>
      <c r="Q27" s="1097"/>
      <c r="R27" s="1098">
        <f t="shared" ref="R27:R61" si="1">SUM(O27:Q27)</f>
        <v>0</v>
      </c>
      <c r="S27" s="1012">
        <v>1</v>
      </c>
    </row>
    <row r="28" spans="1:19">
      <c r="A28" s="1012">
        <v>2</v>
      </c>
      <c r="B28" s="3041"/>
      <c r="C28" s="3041" t="s">
        <v>2679</v>
      </c>
      <c r="D28" s="3042"/>
      <c r="E28" s="3042"/>
      <c r="F28" s="3043"/>
      <c r="G28" s="3041"/>
      <c r="H28" s="3041"/>
      <c r="I28" s="3044"/>
      <c r="J28" s="899"/>
      <c r="K28" s="3041"/>
      <c r="L28" s="1030"/>
      <c r="M28" s="1030"/>
      <c r="N28" s="1030">
        <f t="shared" si="0"/>
        <v>0</v>
      </c>
      <c r="O28" s="1029"/>
      <c r="P28" s="1029"/>
      <c r="Q28" s="1029"/>
      <c r="R28" s="1100">
        <f t="shared" si="1"/>
        <v>0</v>
      </c>
      <c r="S28" s="1012">
        <v>2</v>
      </c>
    </row>
    <row r="29" spans="1:19">
      <c r="A29" s="1012">
        <v>3</v>
      </c>
      <c r="B29" s="3040" t="s">
        <v>5111</v>
      </c>
      <c r="C29" s="3040" t="s">
        <v>5108</v>
      </c>
      <c r="D29" s="3037">
        <v>345</v>
      </c>
      <c r="E29" s="3037">
        <v>345</v>
      </c>
      <c r="F29" s="3038" t="s">
        <v>5109</v>
      </c>
      <c r="G29" s="3040">
        <v>1.69</v>
      </c>
      <c r="H29" s="3040"/>
      <c r="I29" s="3039">
        <v>1</v>
      </c>
      <c r="J29" s="899"/>
      <c r="K29" s="3040" t="s">
        <v>5110</v>
      </c>
      <c r="L29" s="1030"/>
      <c r="M29" s="1030"/>
      <c r="N29" s="1030">
        <f t="shared" si="0"/>
        <v>0</v>
      </c>
      <c r="O29" s="1029"/>
      <c r="P29" s="1029"/>
      <c r="Q29" s="1029"/>
      <c r="R29" s="1100">
        <f t="shared" si="1"/>
        <v>0</v>
      </c>
      <c r="S29" s="1012">
        <v>3</v>
      </c>
    </row>
    <row r="30" spans="1:19">
      <c r="A30" s="1012">
        <v>4</v>
      </c>
      <c r="B30" s="3041"/>
      <c r="C30" s="3041" t="s">
        <v>2679</v>
      </c>
      <c r="D30" s="3042"/>
      <c r="E30" s="3042"/>
      <c r="F30" s="3043"/>
      <c r="G30" s="3041"/>
      <c r="H30" s="3041"/>
      <c r="I30" s="3044"/>
      <c r="J30" s="899"/>
      <c r="K30" s="3041"/>
      <c r="L30" s="1030"/>
      <c r="M30" s="1030"/>
      <c r="N30" s="1030">
        <f t="shared" si="0"/>
        <v>0</v>
      </c>
      <c r="O30" s="1029"/>
      <c r="P30" s="1029"/>
      <c r="Q30" s="1029"/>
      <c r="R30" s="1100">
        <f t="shared" si="1"/>
        <v>0</v>
      </c>
      <c r="S30" s="1012">
        <v>4</v>
      </c>
    </row>
    <row r="31" spans="1:19">
      <c r="A31" s="1012">
        <v>5</v>
      </c>
      <c r="B31" s="3040" t="s">
        <v>5112</v>
      </c>
      <c r="C31" s="3040" t="s">
        <v>5113</v>
      </c>
      <c r="D31" s="3037">
        <v>345</v>
      </c>
      <c r="E31" s="3037">
        <v>345</v>
      </c>
      <c r="F31" s="3045" t="s">
        <v>5114</v>
      </c>
      <c r="G31" s="3040">
        <v>4.9800000000000004</v>
      </c>
      <c r="H31" s="3040">
        <v>4.9800000000000004</v>
      </c>
      <c r="I31" s="3039">
        <v>2</v>
      </c>
      <c r="J31" s="899"/>
      <c r="K31" s="3040" t="s">
        <v>5115</v>
      </c>
      <c r="L31" s="1030"/>
      <c r="M31" s="1030"/>
      <c r="N31" s="1030">
        <f t="shared" si="0"/>
        <v>0</v>
      </c>
      <c r="O31" s="1029"/>
      <c r="P31" s="1029"/>
      <c r="Q31" s="1029"/>
      <c r="R31" s="1100">
        <f t="shared" si="1"/>
        <v>0</v>
      </c>
      <c r="S31" s="1012">
        <v>5</v>
      </c>
    </row>
    <row r="32" spans="1:19">
      <c r="A32" s="1027">
        <v>6</v>
      </c>
      <c r="B32" s="3041" t="s">
        <v>5116</v>
      </c>
      <c r="C32" s="3041"/>
      <c r="D32" s="3042"/>
      <c r="E32" s="3042"/>
      <c r="F32" s="3046"/>
      <c r="G32" s="3041"/>
      <c r="H32" s="3041"/>
      <c r="I32" s="3044"/>
      <c r="J32" s="899"/>
      <c r="K32" s="3041" t="s">
        <v>5117</v>
      </c>
      <c r="L32" s="1030"/>
      <c r="M32" s="1030"/>
      <c r="N32" s="1030">
        <f t="shared" si="0"/>
        <v>0</v>
      </c>
      <c r="O32" s="1029"/>
      <c r="P32" s="1029"/>
      <c r="Q32" s="1029"/>
      <c r="R32" s="1100">
        <f t="shared" si="1"/>
        <v>0</v>
      </c>
      <c r="S32" s="1012">
        <v>6</v>
      </c>
    </row>
    <row r="33" spans="1:19">
      <c r="A33" s="1027">
        <v>7</v>
      </c>
      <c r="B33" s="3040" t="s">
        <v>5118</v>
      </c>
      <c r="C33" s="3040" t="s">
        <v>5119</v>
      </c>
      <c r="D33" s="3037">
        <v>345</v>
      </c>
      <c r="E33" s="3037">
        <v>345</v>
      </c>
      <c r="F33" s="3045" t="s">
        <v>5120</v>
      </c>
      <c r="G33" s="3040">
        <v>0.01</v>
      </c>
      <c r="H33" s="3040"/>
      <c r="I33" s="3039">
        <v>1</v>
      </c>
      <c r="J33" s="899"/>
      <c r="K33" s="3040" t="s">
        <v>5115</v>
      </c>
      <c r="L33" s="1030"/>
      <c r="M33" s="1030"/>
      <c r="N33" s="1030">
        <f t="shared" si="0"/>
        <v>0</v>
      </c>
      <c r="O33" s="1029"/>
      <c r="P33" s="1029"/>
      <c r="Q33" s="1029"/>
      <c r="R33" s="1100">
        <f t="shared" si="1"/>
        <v>0</v>
      </c>
      <c r="S33" s="1012">
        <v>7</v>
      </c>
    </row>
    <row r="34" spans="1:19">
      <c r="A34" s="1027">
        <v>8</v>
      </c>
      <c r="B34" s="3041"/>
      <c r="C34" s="3041"/>
      <c r="D34" s="3042"/>
      <c r="E34" s="3042"/>
      <c r="F34" s="3046"/>
      <c r="G34" s="3041"/>
      <c r="H34" s="3041"/>
      <c r="I34" s="3044"/>
      <c r="J34" s="899"/>
      <c r="K34" s="3041" t="s">
        <v>5121</v>
      </c>
      <c r="L34" s="1030"/>
      <c r="M34" s="1030"/>
      <c r="N34" s="1030">
        <f t="shared" si="0"/>
        <v>0</v>
      </c>
      <c r="O34" s="1029"/>
      <c r="P34" s="1029"/>
      <c r="Q34" s="1029"/>
      <c r="R34" s="1100">
        <f t="shared" si="1"/>
        <v>0</v>
      </c>
      <c r="S34" s="1012">
        <v>8</v>
      </c>
    </row>
    <row r="35" spans="1:19">
      <c r="A35" s="1027">
        <v>9</v>
      </c>
      <c r="B35" s="3040" t="s">
        <v>5122</v>
      </c>
      <c r="C35" s="3040" t="s">
        <v>5123</v>
      </c>
      <c r="D35" s="3037">
        <v>345</v>
      </c>
      <c r="E35" s="3037">
        <v>345</v>
      </c>
      <c r="F35" s="3045" t="s">
        <v>5124</v>
      </c>
      <c r="G35" s="3040">
        <v>3.46</v>
      </c>
      <c r="H35" s="3040">
        <v>3.46</v>
      </c>
      <c r="I35" s="3039">
        <v>2</v>
      </c>
      <c r="J35" s="899"/>
      <c r="K35" s="3040" t="s">
        <v>5125</v>
      </c>
      <c r="L35" s="1030"/>
      <c r="M35" s="1030"/>
      <c r="N35" s="1030">
        <f t="shared" si="0"/>
        <v>0</v>
      </c>
      <c r="O35" s="1029"/>
      <c r="P35" s="1029"/>
      <c r="Q35" s="1029"/>
      <c r="R35" s="1100">
        <f t="shared" si="1"/>
        <v>0</v>
      </c>
      <c r="S35" s="1012">
        <v>9</v>
      </c>
    </row>
    <row r="36" spans="1:19">
      <c r="A36" s="1027">
        <v>10</v>
      </c>
      <c r="B36" s="3041"/>
      <c r="C36" s="3041"/>
      <c r="D36" s="3042"/>
      <c r="E36" s="3042"/>
      <c r="F36" s="3046"/>
      <c r="G36" s="3041"/>
      <c r="H36" s="3041"/>
      <c r="I36" s="3044"/>
      <c r="J36" s="899"/>
      <c r="K36" s="3041" t="s">
        <v>5117</v>
      </c>
      <c r="L36" s="1030"/>
      <c r="M36" s="1030"/>
      <c r="N36" s="1030">
        <f t="shared" si="0"/>
        <v>0</v>
      </c>
      <c r="O36" s="1029"/>
      <c r="P36" s="1029"/>
      <c r="Q36" s="1029"/>
      <c r="R36" s="1100">
        <f t="shared" si="1"/>
        <v>0</v>
      </c>
      <c r="S36" s="1012">
        <v>10</v>
      </c>
    </row>
    <row r="37" spans="1:19">
      <c r="A37" s="1027">
        <v>11</v>
      </c>
      <c r="B37" s="3047" t="s">
        <v>5126</v>
      </c>
      <c r="C37" s="3047" t="s">
        <v>5127</v>
      </c>
      <c r="D37" s="3048">
        <v>345</v>
      </c>
      <c r="E37" s="3048">
        <v>345</v>
      </c>
      <c r="F37" s="3047" t="s">
        <v>5124</v>
      </c>
      <c r="G37" s="3049">
        <v>15</v>
      </c>
      <c r="H37" s="3050"/>
      <c r="I37" s="3051">
        <v>1</v>
      </c>
      <c r="J37" s="899"/>
      <c r="K37" s="3047" t="s">
        <v>5128</v>
      </c>
      <c r="L37" s="1030"/>
      <c r="M37" s="1030"/>
      <c r="N37" s="1030">
        <f t="shared" si="0"/>
        <v>0</v>
      </c>
      <c r="O37" s="1029"/>
      <c r="P37" s="1029"/>
      <c r="Q37" s="1029"/>
      <c r="R37" s="1100">
        <f t="shared" si="1"/>
        <v>0</v>
      </c>
      <c r="S37" s="1012">
        <v>11</v>
      </c>
    </row>
    <row r="38" spans="1:19">
      <c r="A38" s="1027">
        <v>12</v>
      </c>
      <c r="B38" s="3047"/>
      <c r="C38" s="3047"/>
      <c r="D38" s="3048"/>
      <c r="E38" s="3048"/>
      <c r="F38" s="3047"/>
      <c r="G38" s="3049"/>
      <c r="H38" s="3051"/>
      <c r="I38" s="3052"/>
      <c r="J38" s="899"/>
      <c r="K38" s="3047" t="s">
        <v>5121</v>
      </c>
      <c r="L38" s="1030"/>
      <c r="M38" s="1030"/>
      <c r="N38" s="1030">
        <f t="shared" si="0"/>
        <v>0</v>
      </c>
      <c r="O38" s="1029"/>
      <c r="P38" s="1029"/>
      <c r="Q38" s="1029"/>
      <c r="R38" s="1100">
        <f t="shared" si="1"/>
        <v>0</v>
      </c>
      <c r="S38" s="1012">
        <v>12</v>
      </c>
    </row>
    <row r="39" spans="1:19">
      <c r="A39" s="1027">
        <v>13</v>
      </c>
      <c r="B39" s="3040" t="s">
        <v>5129</v>
      </c>
      <c r="C39" s="3040" t="s">
        <v>5130</v>
      </c>
      <c r="D39" s="3037">
        <v>345</v>
      </c>
      <c r="E39" s="3037">
        <v>345</v>
      </c>
      <c r="F39" s="3045" t="s">
        <v>5124</v>
      </c>
      <c r="G39" s="3040">
        <v>24.88</v>
      </c>
      <c r="H39" s="3053">
        <v>24.88</v>
      </c>
      <c r="I39" s="3039">
        <v>1</v>
      </c>
      <c r="J39" s="899"/>
      <c r="K39" s="3040" t="s">
        <v>5125</v>
      </c>
      <c r="L39" s="1030"/>
      <c r="M39" s="1030"/>
      <c r="N39" s="1030">
        <f t="shared" si="0"/>
        <v>0</v>
      </c>
      <c r="O39" s="1029"/>
      <c r="P39" s="1029"/>
      <c r="Q39" s="1029"/>
      <c r="R39" s="1100">
        <f t="shared" si="1"/>
        <v>0</v>
      </c>
      <c r="S39" s="1012">
        <v>13</v>
      </c>
    </row>
    <row r="40" spans="1:19">
      <c r="A40" s="1027">
        <v>14</v>
      </c>
      <c r="B40" s="3041"/>
      <c r="C40" s="3041"/>
      <c r="D40" s="3042"/>
      <c r="E40" s="3042"/>
      <c r="F40" s="3046"/>
      <c r="G40" s="3041"/>
      <c r="H40" s="3041"/>
      <c r="I40" s="3044"/>
      <c r="J40" s="899"/>
      <c r="K40" s="3041" t="s">
        <v>5121</v>
      </c>
      <c r="L40" s="1030"/>
      <c r="M40" s="1030"/>
      <c r="N40" s="1030">
        <f t="shared" si="0"/>
        <v>0</v>
      </c>
      <c r="O40" s="1029"/>
      <c r="P40" s="1029"/>
      <c r="Q40" s="1029"/>
      <c r="R40" s="1100">
        <f t="shared" si="1"/>
        <v>0</v>
      </c>
      <c r="S40" s="1012">
        <v>14</v>
      </c>
    </row>
    <row r="41" spans="1:19">
      <c r="A41" s="1027">
        <v>15</v>
      </c>
      <c r="B41" s="3040" t="s">
        <v>5131</v>
      </c>
      <c r="C41" s="3040" t="s">
        <v>5113</v>
      </c>
      <c r="D41" s="3037">
        <v>345</v>
      </c>
      <c r="E41" s="3037">
        <v>345</v>
      </c>
      <c r="F41" s="3045" t="s">
        <v>5114</v>
      </c>
      <c r="G41" s="3040"/>
      <c r="H41" s="3040">
        <v>5.28</v>
      </c>
      <c r="I41" s="3039">
        <v>1</v>
      </c>
      <c r="J41" s="899"/>
      <c r="K41" s="3040" t="s">
        <v>5115</v>
      </c>
      <c r="L41" s="1030"/>
      <c r="M41" s="1030"/>
      <c r="N41" s="1030">
        <f t="shared" si="0"/>
        <v>0</v>
      </c>
      <c r="O41" s="1029"/>
      <c r="P41" s="1029"/>
      <c r="Q41" s="1029"/>
      <c r="R41" s="1100">
        <f t="shared" si="1"/>
        <v>0</v>
      </c>
      <c r="S41" s="1012">
        <v>15</v>
      </c>
    </row>
    <row r="42" spans="1:19">
      <c r="A42" s="1027">
        <v>16</v>
      </c>
      <c r="B42" s="3041"/>
      <c r="C42" s="3041"/>
      <c r="D42" s="3042"/>
      <c r="E42" s="3042"/>
      <c r="F42" s="3046"/>
      <c r="G42" s="3041"/>
      <c r="H42" s="3041"/>
      <c r="I42" s="3044"/>
      <c r="J42" s="899"/>
      <c r="K42" s="3041" t="s">
        <v>5121</v>
      </c>
      <c r="L42" s="1030"/>
      <c r="M42" s="1030"/>
      <c r="N42" s="1030">
        <f t="shared" si="0"/>
        <v>0</v>
      </c>
      <c r="O42" s="1029"/>
      <c r="P42" s="1029"/>
      <c r="Q42" s="1029"/>
      <c r="R42" s="1100">
        <f t="shared" si="1"/>
        <v>0</v>
      </c>
      <c r="S42" s="1012">
        <v>16</v>
      </c>
    </row>
    <row r="43" spans="1:19" ht="15.75" thickBot="1">
      <c r="A43" s="1012">
        <v>17</v>
      </c>
      <c r="B43" s="3040" t="s">
        <v>5132</v>
      </c>
      <c r="C43" s="3040" t="s">
        <v>5133</v>
      </c>
      <c r="D43" s="3037">
        <v>345</v>
      </c>
      <c r="E43" s="3037">
        <v>345</v>
      </c>
      <c r="F43" s="3045" t="s">
        <v>5114</v>
      </c>
      <c r="G43" s="3040"/>
      <c r="H43" s="3040">
        <v>9.3699999999999992</v>
      </c>
      <c r="I43" s="3039">
        <v>1</v>
      </c>
      <c r="J43" s="899"/>
      <c r="K43" s="3040" t="s">
        <v>5115</v>
      </c>
      <c r="L43" s="1030"/>
      <c r="M43" s="1030"/>
      <c r="N43" s="1030">
        <f t="shared" si="0"/>
        <v>0</v>
      </c>
      <c r="O43" s="1029"/>
      <c r="P43" s="1029"/>
      <c r="Q43" s="1029"/>
      <c r="R43" s="1100">
        <f t="shared" si="1"/>
        <v>0</v>
      </c>
      <c r="S43" s="1012">
        <v>17</v>
      </c>
    </row>
    <row r="44" spans="1:19">
      <c r="A44" s="1012">
        <v>18</v>
      </c>
      <c r="B44" s="3054" t="s">
        <v>5134</v>
      </c>
      <c r="C44" s="3054" t="s">
        <v>5135</v>
      </c>
      <c r="D44" s="3055">
        <v>138</v>
      </c>
      <c r="E44" s="3055">
        <v>115</v>
      </c>
      <c r="F44" s="3056" t="s">
        <v>5136</v>
      </c>
      <c r="G44" s="3054">
        <v>1.07</v>
      </c>
      <c r="H44" s="3054"/>
      <c r="I44" s="3065">
        <v>1</v>
      </c>
      <c r="J44" s="899"/>
      <c r="K44" s="3054" t="s">
        <v>5137</v>
      </c>
      <c r="L44" s="1030"/>
      <c r="M44" s="1030"/>
      <c r="N44" s="1030">
        <f t="shared" si="0"/>
        <v>0</v>
      </c>
      <c r="O44" s="1029"/>
      <c r="P44" s="1029"/>
      <c r="Q44" s="1029"/>
      <c r="R44" s="1100">
        <f t="shared" si="1"/>
        <v>0</v>
      </c>
      <c r="S44" s="1012">
        <v>18</v>
      </c>
    </row>
    <row r="45" spans="1:19">
      <c r="A45" s="1012">
        <v>19</v>
      </c>
      <c r="B45" s="3053" t="s">
        <v>5134</v>
      </c>
      <c r="C45" s="3053" t="s">
        <v>5135</v>
      </c>
      <c r="D45" s="3048">
        <v>138</v>
      </c>
      <c r="E45" s="3048">
        <v>115</v>
      </c>
      <c r="F45" s="3047" t="s">
        <v>5124</v>
      </c>
      <c r="G45" s="3053">
        <v>0.86</v>
      </c>
      <c r="H45" s="3053"/>
      <c r="I45" s="3051">
        <v>1</v>
      </c>
      <c r="J45" s="899"/>
      <c r="K45" s="3053" t="s">
        <v>5138</v>
      </c>
      <c r="L45" s="1030"/>
      <c r="M45" s="1030"/>
      <c r="N45" s="1030">
        <f t="shared" si="0"/>
        <v>0</v>
      </c>
      <c r="O45" s="1029"/>
      <c r="P45" s="1029"/>
      <c r="Q45" s="1029"/>
      <c r="R45" s="1100">
        <f t="shared" si="1"/>
        <v>0</v>
      </c>
      <c r="S45" s="1012">
        <v>19</v>
      </c>
    </row>
    <row r="46" spans="1:19">
      <c r="A46" s="1012">
        <v>20</v>
      </c>
      <c r="B46" s="3053" t="s">
        <v>5134</v>
      </c>
      <c r="C46" s="3053" t="s">
        <v>5135</v>
      </c>
      <c r="D46" s="3048">
        <v>138</v>
      </c>
      <c r="E46" s="3048">
        <v>115</v>
      </c>
      <c r="F46" s="3047" t="s">
        <v>5124</v>
      </c>
      <c r="G46" s="3053">
        <v>7.63</v>
      </c>
      <c r="H46" s="3053"/>
      <c r="I46" s="3051">
        <v>1</v>
      </c>
      <c r="J46" s="899"/>
      <c r="K46" s="3053" t="s">
        <v>5139</v>
      </c>
      <c r="L46" s="1030"/>
      <c r="M46" s="1030"/>
      <c r="N46" s="1030">
        <f t="shared" si="0"/>
        <v>0</v>
      </c>
      <c r="O46" s="1029"/>
      <c r="P46" s="1029"/>
      <c r="Q46" s="1029"/>
      <c r="R46" s="1100">
        <f t="shared" si="1"/>
        <v>0</v>
      </c>
      <c r="S46" s="1012">
        <v>20</v>
      </c>
    </row>
    <row r="47" spans="1:19">
      <c r="A47" s="1012">
        <v>21</v>
      </c>
      <c r="B47" s="3053" t="s">
        <v>5140</v>
      </c>
      <c r="C47" s="3053" t="s">
        <v>5141</v>
      </c>
      <c r="D47" s="3048">
        <v>138</v>
      </c>
      <c r="E47" s="3048">
        <v>115</v>
      </c>
      <c r="F47" s="3047" t="s">
        <v>5124</v>
      </c>
      <c r="G47" s="3057">
        <v>7.34</v>
      </c>
      <c r="H47" s="3053"/>
      <c r="I47" s="3051">
        <v>1</v>
      </c>
      <c r="J47" s="899"/>
      <c r="K47" s="3053" t="s">
        <v>5139</v>
      </c>
      <c r="L47" s="1030"/>
      <c r="M47" s="1030"/>
      <c r="N47" s="1030">
        <f t="shared" si="0"/>
        <v>0</v>
      </c>
      <c r="O47" s="1029"/>
      <c r="P47" s="1029"/>
      <c r="Q47" s="1029"/>
      <c r="R47" s="1100">
        <f t="shared" si="1"/>
        <v>0</v>
      </c>
      <c r="S47" s="1012">
        <v>21</v>
      </c>
    </row>
    <row r="48" spans="1:19">
      <c r="A48" s="1012">
        <v>22</v>
      </c>
      <c r="B48" s="3058" t="s">
        <v>5142</v>
      </c>
      <c r="C48" s="3058" t="s">
        <v>5143</v>
      </c>
      <c r="D48" s="3037">
        <v>138</v>
      </c>
      <c r="E48" s="3037">
        <v>138</v>
      </c>
      <c r="F48" s="3045" t="s">
        <v>5114</v>
      </c>
      <c r="G48" s="3059"/>
      <c r="H48" s="3058">
        <v>0.86</v>
      </c>
      <c r="I48" s="3039">
        <v>1</v>
      </c>
      <c r="J48" s="899"/>
      <c r="K48" s="3058" t="s">
        <v>5138</v>
      </c>
      <c r="L48" s="1030"/>
      <c r="M48" s="1030"/>
      <c r="N48" s="1030">
        <f t="shared" si="0"/>
        <v>0</v>
      </c>
      <c r="O48" s="1029"/>
      <c r="P48" s="1029"/>
      <c r="Q48" s="1029"/>
      <c r="R48" s="1100">
        <f t="shared" si="1"/>
        <v>0</v>
      </c>
      <c r="S48" s="1012">
        <v>22</v>
      </c>
    </row>
    <row r="49" spans="1:19">
      <c r="A49" s="1012">
        <v>23</v>
      </c>
      <c r="B49" s="3058" t="s">
        <v>5142</v>
      </c>
      <c r="C49" s="3058" t="s">
        <v>5143</v>
      </c>
      <c r="D49" s="3037">
        <v>138</v>
      </c>
      <c r="E49" s="3037">
        <v>138</v>
      </c>
      <c r="F49" s="3045" t="s">
        <v>5136</v>
      </c>
      <c r="G49" s="1115">
        <v>5.32</v>
      </c>
      <c r="H49" s="3058"/>
      <c r="I49" s="3039">
        <v>1</v>
      </c>
      <c r="J49" s="899"/>
      <c r="K49" s="3058" t="s">
        <v>5145</v>
      </c>
      <c r="L49" s="1030"/>
      <c r="M49" s="1030"/>
      <c r="N49" s="1030">
        <f t="shared" si="0"/>
        <v>0</v>
      </c>
      <c r="O49" s="1029"/>
      <c r="P49" s="1029"/>
      <c r="Q49" s="1029"/>
      <c r="R49" s="1100">
        <f t="shared" si="1"/>
        <v>0</v>
      </c>
      <c r="S49" s="1012">
        <v>23</v>
      </c>
    </row>
    <row r="50" spans="1:19">
      <c r="A50" s="1012">
        <v>24</v>
      </c>
      <c r="B50" s="3058" t="s">
        <v>5142</v>
      </c>
      <c r="C50" s="3058" t="s">
        <v>5143</v>
      </c>
      <c r="D50" s="3037">
        <v>138</v>
      </c>
      <c r="E50" s="3037">
        <v>115</v>
      </c>
      <c r="F50" s="3045" t="s">
        <v>5124</v>
      </c>
      <c r="G50" s="3060">
        <v>2.1800000000000002</v>
      </c>
      <c r="H50" s="3058"/>
      <c r="I50" s="3039">
        <v>1</v>
      </c>
      <c r="J50" s="899"/>
      <c r="K50" s="3058" t="s">
        <v>5139</v>
      </c>
      <c r="L50" s="1030"/>
      <c r="M50" s="1030"/>
      <c r="N50" s="1030">
        <f t="shared" si="0"/>
        <v>0</v>
      </c>
      <c r="O50" s="1029"/>
      <c r="P50" s="1029"/>
      <c r="Q50" s="1029"/>
      <c r="R50" s="1100">
        <f t="shared" si="1"/>
        <v>0</v>
      </c>
      <c r="S50" s="1012">
        <v>24</v>
      </c>
    </row>
    <row r="51" spans="1:19">
      <c r="A51" s="1012">
        <v>25</v>
      </c>
      <c r="B51" s="3058" t="s">
        <v>5142</v>
      </c>
      <c r="C51" s="3058" t="s">
        <v>5143</v>
      </c>
      <c r="D51" s="3037">
        <v>138</v>
      </c>
      <c r="E51" s="3037">
        <v>138</v>
      </c>
      <c r="F51" s="3045" t="s">
        <v>5136</v>
      </c>
      <c r="G51" s="3060">
        <v>1.34</v>
      </c>
      <c r="H51" s="3039"/>
      <c r="I51" s="3039">
        <v>1</v>
      </c>
      <c r="J51" s="899"/>
      <c r="K51" s="3045" t="s">
        <v>5146</v>
      </c>
      <c r="L51" s="1030"/>
      <c r="M51" s="1030"/>
      <c r="N51" s="1030">
        <f t="shared" si="0"/>
        <v>0</v>
      </c>
      <c r="O51" s="1029"/>
      <c r="P51" s="1029"/>
      <c r="Q51" s="1029"/>
      <c r="R51" s="1100">
        <f t="shared" si="1"/>
        <v>0</v>
      </c>
      <c r="S51" s="1012">
        <v>25</v>
      </c>
    </row>
    <row r="52" spans="1:19">
      <c r="A52" s="1012">
        <v>26</v>
      </c>
      <c r="B52" s="3045" t="s">
        <v>5147</v>
      </c>
      <c r="C52" s="3045" t="s">
        <v>5148</v>
      </c>
      <c r="D52" s="3037">
        <v>138</v>
      </c>
      <c r="E52" s="3037">
        <v>138</v>
      </c>
      <c r="F52" s="3045" t="s">
        <v>5136</v>
      </c>
      <c r="G52" s="3061">
        <v>2.4</v>
      </c>
      <c r="H52" s="3039"/>
      <c r="I52" s="3039">
        <v>1</v>
      </c>
      <c r="J52" s="899"/>
      <c r="K52" s="3045" t="s">
        <v>5145</v>
      </c>
      <c r="L52" s="1030"/>
      <c r="M52" s="1030"/>
      <c r="N52" s="1030">
        <f t="shared" si="0"/>
        <v>0</v>
      </c>
      <c r="O52" s="1029"/>
      <c r="P52" s="1029"/>
      <c r="Q52" s="1029"/>
      <c r="R52" s="1100">
        <f t="shared" si="1"/>
        <v>0</v>
      </c>
      <c r="S52" s="1012">
        <v>26</v>
      </c>
    </row>
    <row r="53" spans="1:19">
      <c r="A53" s="1012">
        <v>27</v>
      </c>
      <c r="B53" s="3047" t="s">
        <v>5149</v>
      </c>
      <c r="C53" s="3047" t="s">
        <v>5148</v>
      </c>
      <c r="D53" s="3048">
        <v>138</v>
      </c>
      <c r="E53" s="3048">
        <v>138</v>
      </c>
      <c r="F53" s="3047" t="s">
        <v>5124</v>
      </c>
      <c r="G53" s="3049">
        <v>0.1</v>
      </c>
      <c r="H53" s="3050"/>
      <c r="I53" s="3051">
        <v>1</v>
      </c>
      <c r="J53" s="899"/>
      <c r="K53" s="3053" t="s">
        <v>5150</v>
      </c>
      <c r="L53" s="1030"/>
      <c r="M53" s="1030"/>
      <c r="N53" s="1030">
        <f t="shared" si="0"/>
        <v>0</v>
      </c>
      <c r="O53" s="1029"/>
      <c r="P53" s="1029"/>
      <c r="Q53" s="1029"/>
      <c r="R53" s="1100">
        <f t="shared" si="1"/>
        <v>0</v>
      </c>
      <c r="S53" s="1012">
        <v>27</v>
      </c>
    </row>
    <row r="54" spans="1:19">
      <c r="A54" s="1012">
        <v>28</v>
      </c>
      <c r="B54" s="3058" t="s">
        <v>5151</v>
      </c>
      <c r="C54" s="3058" t="s">
        <v>5144</v>
      </c>
      <c r="D54" s="3037">
        <v>138</v>
      </c>
      <c r="E54" s="3037">
        <v>138</v>
      </c>
      <c r="F54" s="3045" t="s">
        <v>5114</v>
      </c>
      <c r="G54" s="3058">
        <v>0.87</v>
      </c>
      <c r="H54" s="3058"/>
      <c r="I54" s="3039">
        <v>1</v>
      </c>
      <c r="J54" s="899"/>
      <c r="K54" s="3058" t="s">
        <v>5152</v>
      </c>
      <c r="L54" s="1030"/>
      <c r="M54" s="1030"/>
      <c r="N54" s="1030">
        <f t="shared" si="0"/>
        <v>0</v>
      </c>
      <c r="O54" s="1029"/>
      <c r="P54" s="1029"/>
      <c r="Q54" s="1029"/>
      <c r="R54" s="1100">
        <f t="shared" si="1"/>
        <v>0</v>
      </c>
      <c r="S54" s="1012">
        <v>28</v>
      </c>
    </row>
    <row r="55" spans="1:19" ht="15.75">
      <c r="A55" s="1012">
        <v>29</v>
      </c>
      <c r="B55" s="3040" t="s">
        <v>5153</v>
      </c>
      <c r="C55" s="3040" t="s">
        <v>5123</v>
      </c>
      <c r="D55" s="3037">
        <v>138</v>
      </c>
      <c r="E55" s="3037">
        <v>138</v>
      </c>
      <c r="F55" s="3045" t="s">
        <v>5136</v>
      </c>
      <c r="G55" s="3040">
        <v>0.17</v>
      </c>
      <c r="H55" s="3040"/>
      <c r="I55" s="3066"/>
      <c r="J55" s="899"/>
      <c r="K55" s="3041" t="s">
        <v>5145</v>
      </c>
      <c r="L55" s="1030"/>
      <c r="M55" s="1030"/>
      <c r="N55" s="1030">
        <f t="shared" si="0"/>
        <v>0</v>
      </c>
      <c r="O55" s="1029"/>
      <c r="P55" s="1029"/>
      <c r="Q55" s="1029"/>
      <c r="R55" s="1100">
        <f t="shared" si="1"/>
        <v>0</v>
      </c>
      <c r="S55" s="1012">
        <v>29</v>
      </c>
    </row>
    <row r="56" spans="1:19">
      <c r="A56" s="1012">
        <v>30</v>
      </c>
      <c r="B56" s="3040" t="s">
        <v>5153</v>
      </c>
      <c r="C56" s="3040" t="s">
        <v>5123</v>
      </c>
      <c r="D56" s="3037">
        <v>138</v>
      </c>
      <c r="E56" s="3037">
        <v>138</v>
      </c>
      <c r="F56" s="3045" t="s">
        <v>5136</v>
      </c>
      <c r="G56" s="3040"/>
      <c r="H56" s="3040">
        <v>1.21</v>
      </c>
      <c r="I56" s="3039">
        <v>1</v>
      </c>
      <c r="J56" s="899"/>
      <c r="K56" s="3040" t="s">
        <v>5137</v>
      </c>
      <c r="L56" s="1030"/>
      <c r="M56" s="1030"/>
      <c r="N56" s="1030">
        <f t="shared" si="0"/>
        <v>0</v>
      </c>
      <c r="O56" s="1029"/>
      <c r="P56" s="1029"/>
      <c r="Q56" s="1029"/>
      <c r="R56" s="1100">
        <f t="shared" si="1"/>
        <v>0</v>
      </c>
      <c r="S56" s="1012">
        <v>30</v>
      </c>
    </row>
    <row r="57" spans="1:19">
      <c r="A57" s="1012">
        <v>31</v>
      </c>
      <c r="B57" s="3040" t="s">
        <v>5153</v>
      </c>
      <c r="C57" s="3040" t="s">
        <v>5123</v>
      </c>
      <c r="D57" s="3037">
        <v>138</v>
      </c>
      <c r="E57" s="3037">
        <v>138</v>
      </c>
      <c r="F57" s="3045" t="s">
        <v>5124</v>
      </c>
      <c r="G57" s="3040"/>
      <c r="H57" s="3040">
        <v>0.86</v>
      </c>
      <c r="I57" s="3039">
        <v>1</v>
      </c>
      <c r="J57" s="899"/>
      <c r="K57" s="3040" t="s">
        <v>5138</v>
      </c>
      <c r="L57" s="1030"/>
      <c r="M57" s="1030"/>
      <c r="N57" s="1030">
        <f t="shared" si="0"/>
        <v>0</v>
      </c>
      <c r="O57" s="1029"/>
      <c r="P57" s="1029"/>
      <c r="Q57" s="1029"/>
      <c r="R57" s="1100">
        <f t="shared" si="1"/>
        <v>0</v>
      </c>
      <c r="S57" s="1012">
        <v>31</v>
      </c>
    </row>
    <row r="58" spans="1:19">
      <c r="A58" s="1012">
        <v>32</v>
      </c>
      <c r="B58" s="3040" t="s">
        <v>5153</v>
      </c>
      <c r="C58" s="3040" t="s">
        <v>5123</v>
      </c>
      <c r="D58" s="3037">
        <v>138</v>
      </c>
      <c r="E58" s="3037">
        <v>138</v>
      </c>
      <c r="F58" s="3045" t="s">
        <v>5124</v>
      </c>
      <c r="G58" s="3040">
        <v>1.1100000000000001</v>
      </c>
      <c r="H58" s="3040"/>
      <c r="I58" s="3039">
        <v>1</v>
      </c>
      <c r="J58" s="899"/>
      <c r="K58" s="3040" t="s">
        <v>5138</v>
      </c>
      <c r="L58" s="1030"/>
      <c r="M58" s="1030"/>
      <c r="N58" s="1030">
        <f t="shared" si="0"/>
        <v>0</v>
      </c>
      <c r="O58" s="1029"/>
      <c r="P58" s="1029"/>
      <c r="Q58" s="1029"/>
      <c r="R58" s="1100">
        <f t="shared" si="1"/>
        <v>0</v>
      </c>
      <c r="S58" s="1012">
        <v>32</v>
      </c>
    </row>
    <row r="59" spans="1:19">
      <c r="A59" s="1012">
        <v>33</v>
      </c>
      <c r="B59" s="3040" t="s">
        <v>5154</v>
      </c>
      <c r="C59" s="3040" t="s">
        <v>5155</v>
      </c>
      <c r="D59" s="3037">
        <v>138</v>
      </c>
      <c r="E59" s="3037">
        <v>138</v>
      </c>
      <c r="F59" s="3045" t="s">
        <v>5156</v>
      </c>
      <c r="G59" s="3040">
        <v>1.98</v>
      </c>
      <c r="H59" s="3040"/>
      <c r="I59" s="3039">
        <v>1</v>
      </c>
      <c r="J59" s="899"/>
      <c r="K59" s="3040" t="s">
        <v>5137</v>
      </c>
      <c r="L59" s="1030"/>
      <c r="M59" s="1030"/>
      <c r="N59" s="1030">
        <f t="shared" si="0"/>
        <v>0</v>
      </c>
      <c r="O59" s="1029"/>
      <c r="P59" s="1029"/>
      <c r="Q59" s="1029"/>
      <c r="R59" s="1100">
        <f t="shared" si="1"/>
        <v>0</v>
      </c>
      <c r="S59" s="1012">
        <v>33</v>
      </c>
    </row>
    <row r="60" spans="1:19" ht="15.75" thickBot="1">
      <c r="A60" s="1012">
        <v>34</v>
      </c>
      <c r="B60" s="3062" t="s">
        <v>5157</v>
      </c>
      <c r="C60" s="3062" t="s">
        <v>5158</v>
      </c>
      <c r="D60" s="3063">
        <v>138</v>
      </c>
      <c r="E60" s="3063">
        <v>138</v>
      </c>
      <c r="F60" s="3064" t="s">
        <v>5109</v>
      </c>
      <c r="G60" s="3062">
        <v>0.92</v>
      </c>
      <c r="H60" s="3062"/>
      <c r="I60" s="3067">
        <v>1</v>
      </c>
      <c r="J60" s="899"/>
      <c r="K60" s="3062" t="s">
        <v>5110</v>
      </c>
      <c r="L60" s="1030"/>
      <c r="M60" s="1030"/>
      <c r="N60" s="1030">
        <f t="shared" si="0"/>
        <v>0</v>
      </c>
      <c r="O60" s="1029"/>
      <c r="P60" s="1029"/>
      <c r="Q60" s="1029"/>
      <c r="R60" s="1100">
        <f t="shared" si="1"/>
        <v>0</v>
      </c>
      <c r="S60" s="1012">
        <v>34</v>
      </c>
    </row>
    <row r="61" spans="1:19" ht="15.75" thickBot="1">
      <c r="A61" s="1031">
        <v>35</v>
      </c>
      <c r="B61" s="979"/>
      <c r="C61" s="979"/>
      <c r="D61" s="1077"/>
      <c r="E61" s="1312"/>
      <c r="F61" s="979"/>
      <c r="G61" s="1312"/>
      <c r="H61" s="1314"/>
      <c r="I61" s="1078"/>
      <c r="J61" s="899"/>
      <c r="K61" s="1012"/>
      <c r="L61" s="1030"/>
      <c r="M61" s="1030"/>
      <c r="N61" s="1030">
        <f t="shared" si="0"/>
        <v>0</v>
      </c>
      <c r="O61" s="1029"/>
      <c r="P61" s="1029"/>
      <c r="Q61" s="1029"/>
      <c r="R61" s="1100">
        <f t="shared" si="1"/>
        <v>0</v>
      </c>
      <c r="S61" s="1012">
        <v>35</v>
      </c>
    </row>
    <row r="62" spans="1:19" ht="15.75" thickBot="1">
      <c r="A62" s="1031">
        <v>36</v>
      </c>
      <c r="B62" s="951"/>
      <c r="C62" s="951"/>
      <c r="D62" s="951"/>
      <c r="E62" s="951"/>
      <c r="F62" s="1024" t="s">
        <v>2338</v>
      </c>
      <c r="G62" s="1312">
        <f>SUM(G27:G61)</f>
        <v>85.000000000000028</v>
      </c>
      <c r="H62" s="1312">
        <f>SUM(H27:H61)</f>
        <v>50.9</v>
      </c>
      <c r="I62" s="1077">
        <f>SUM(I27:I61)</f>
        <v>27</v>
      </c>
      <c r="J62" s="899"/>
      <c r="K62" s="1101"/>
      <c r="L62" s="1102">
        <f t="shared" ref="L62:R62" si="2">SUM(L27:L61)</f>
        <v>0</v>
      </c>
      <c r="M62" s="1102">
        <f t="shared" si="2"/>
        <v>0</v>
      </c>
      <c r="N62" s="1102">
        <f t="shared" si="2"/>
        <v>0</v>
      </c>
      <c r="O62" s="1102">
        <f t="shared" si="2"/>
        <v>0</v>
      </c>
      <c r="P62" s="1102">
        <f t="shared" si="2"/>
        <v>0</v>
      </c>
      <c r="Q62" s="1102">
        <f t="shared" si="2"/>
        <v>0</v>
      </c>
      <c r="R62" s="1102">
        <f t="shared" si="2"/>
        <v>0</v>
      </c>
      <c r="S62" s="1101">
        <v>36</v>
      </c>
    </row>
    <row r="63" spans="1:19">
      <c r="A63" s="1089"/>
      <c r="B63" s="1089"/>
      <c r="C63" s="1089"/>
      <c r="D63" s="1089"/>
      <c r="E63" s="1089"/>
      <c r="F63" s="1093"/>
      <c r="G63" s="1103"/>
      <c r="H63" s="1103"/>
      <c r="I63" s="1103"/>
      <c r="J63" s="899"/>
      <c r="K63" s="1089"/>
      <c r="L63" s="1104"/>
      <c r="M63" s="1104"/>
      <c r="N63" s="1104"/>
      <c r="O63" s="1104"/>
      <c r="P63" s="1104"/>
      <c r="Q63" s="1104"/>
      <c r="R63" s="1104"/>
      <c r="S63" s="1089"/>
    </row>
    <row r="64" spans="1:19" ht="15.75">
      <c r="A64" s="115" t="s">
        <v>3824</v>
      </c>
      <c r="B64" s="899"/>
      <c r="C64" s="899"/>
      <c r="D64" s="899"/>
      <c r="E64" s="899"/>
      <c r="F64" s="899"/>
      <c r="G64" s="899"/>
      <c r="H64" s="899"/>
      <c r="I64" s="899"/>
      <c r="J64" s="899"/>
      <c r="K64" s="115" t="s">
        <v>3824</v>
      </c>
      <c r="L64" s="899"/>
      <c r="M64" s="899"/>
      <c r="N64" s="899"/>
      <c r="O64" s="900"/>
    </row>
    <row r="65" spans="1:19">
      <c r="A65" s="900" t="s">
        <v>2689</v>
      </c>
      <c r="B65" s="900"/>
      <c r="C65" s="900"/>
      <c r="D65" s="900"/>
      <c r="E65" s="900"/>
      <c r="F65" s="900"/>
      <c r="G65" s="900"/>
      <c r="H65" s="900"/>
      <c r="I65" s="900"/>
      <c r="J65" s="899"/>
      <c r="K65" s="900" t="s">
        <v>2690</v>
      </c>
      <c r="L65" s="900"/>
      <c r="M65" s="900"/>
      <c r="N65" s="900"/>
      <c r="O65" s="900"/>
      <c r="P65" s="900"/>
      <c r="Q65" s="900"/>
      <c r="R65" s="900"/>
      <c r="S65" s="900"/>
    </row>
    <row r="67" spans="1:19" ht="15.75">
      <c r="A67" s="71" t="s">
        <v>1415</v>
      </c>
      <c r="B67" s="900"/>
      <c r="C67" s="900"/>
      <c r="D67" s="900"/>
      <c r="E67" s="900"/>
      <c r="F67" s="900"/>
      <c r="G67" s="900"/>
      <c r="H67" s="900"/>
      <c r="I67" s="900"/>
    </row>
    <row r="69" spans="1:19" ht="16.5" thickBot="1">
      <c r="A69" s="968" t="str">
        <f>'Data Sheet'!$C$25</f>
        <v>Orange &amp; Rockland Utilities, Inc</v>
      </c>
      <c r="B69" s="951"/>
      <c r="C69" s="951"/>
      <c r="D69" s="951"/>
      <c r="E69" s="951"/>
      <c r="F69" s="951"/>
      <c r="G69" s="957" t="str">
        <f>'Data Sheet'!$C$40</f>
        <v>April 30, 2017</v>
      </c>
      <c r="H69" s="899" t="str">
        <f>'Data Sheet'!$C$38</f>
        <v>December 31, 2016</v>
      </c>
      <c r="I69" s="1014"/>
      <c r="J69" s="899"/>
      <c r="K69" s="968" t="str">
        <f>'Data Sheet'!$C$25</f>
        <v>Orange &amp; Rockland Utilities, Inc</v>
      </c>
      <c r="L69" s="951"/>
      <c r="M69" s="951"/>
      <c r="N69" s="951"/>
      <c r="O69" s="951"/>
      <c r="P69" s="951"/>
      <c r="Q69" s="957" t="str">
        <f>'Data Sheet'!$C$40</f>
        <v>April 30, 2017</v>
      </c>
      <c r="R69" s="899" t="str">
        <f>'Data Sheet'!$C$38</f>
        <v>December 31, 2016</v>
      </c>
      <c r="S69" s="1014"/>
    </row>
    <row r="70" spans="1:19" ht="16.5" thickBot="1">
      <c r="A70" s="633" t="s">
        <v>2986</v>
      </c>
      <c r="B70" s="571"/>
      <c r="C70" s="571"/>
      <c r="D70" s="1014"/>
      <c r="E70" s="1014"/>
      <c r="F70" s="1014"/>
      <c r="G70" s="1016"/>
      <c r="H70" s="1016"/>
      <c r="I70" s="1025"/>
      <c r="J70" s="899"/>
      <c r="K70" s="633" t="s">
        <v>2986</v>
      </c>
      <c r="L70" s="571"/>
      <c r="M70" s="571"/>
      <c r="N70" s="1014"/>
      <c r="O70" s="1014"/>
      <c r="P70" s="1014"/>
      <c r="Q70" s="1016"/>
      <c r="R70" s="1016"/>
      <c r="S70" s="1025"/>
    </row>
    <row r="71" spans="1:19">
      <c r="A71" s="1008"/>
      <c r="B71" s="899"/>
      <c r="C71" s="962"/>
      <c r="D71" s="900" t="s">
        <v>2639</v>
      </c>
      <c r="E71" s="960"/>
      <c r="F71" s="962"/>
      <c r="G71" s="900" t="s">
        <v>2640</v>
      </c>
      <c r="H71" s="900"/>
      <c r="I71" s="1040"/>
      <c r="J71" s="899"/>
      <c r="K71" s="1008"/>
      <c r="L71" s="1019" t="s">
        <v>2641</v>
      </c>
      <c r="M71" s="1019"/>
      <c r="N71" s="993"/>
      <c r="O71" s="1034"/>
      <c r="P71" s="1034"/>
      <c r="Q71" s="1034"/>
      <c r="R71" s="1034"/>
      <c r="S71" s="1040"/>
    </row>
    <row r="72" spans="1:19">
      <c r="A72" s="1021"/>
      <c r="B72" s="900" t="s">
        <v>2642</v>
      </c>
      <c r="C72" s="960"/>
      <c r="D72" s="628" t="s">
        <v>2643</v>
      </c>
      <c r="E72" s="960"/>
      <c r="F72" s="912" t="s">
        <v>2644</v>
      </c>
      <c r="G72" s="628" t="s">
        <v>2645</v>
      </c>
      <c r="H72" s="900"/>
      <c r="I72" s="1021" t="s">
        <v>1791</v>
      </c>
      <c r="J72" s="899"/>
      <c r="K72" s="1021" t="s">
        <v>2646</v>
      </c>
      <c r="L72" s="628" t="s">
        <v>2647</v>
      </c>
      <c r="M72" s="900"/>
      <c r="N72" s="629"/>
      <c r="O72" s="900" t="s">
        <v>2648</v>
      </c>
      <c r="P72" s="900"/>
      <c r="Q72" s="628"/>
      <c r="R72" s="900"/>
      <c r="S72" s="1021"/>
    </row>
    <row r="73" spans="1:19" ht="15.75" thickBot="1">
      <c r="A73" s="1021" t="s">
        <v>1733</v>
      </c>
      <c r="B73" s="951"/>
      <c r="C73" s="979"/>
      <c r="D73" s="630" t="s">
        <v>2649</v>
      </c>
      <c r="E73" s="1025"/>
      <c r="F73" s="912" t="s">
        <v>2650</v>
      </c>
      <c r="G73" s="630" t="s">
        <v>2672</v>
      </c>
      <c r="H73" s="1014"/>
      <c r="I73" s="1021" t="s">
        <v>531</v>
      </c>
      <c r="J73" s="899"/>
      <c r="K73" s="1021" t="s">
        <v>2673</v>
      </c>
      <c r="L73" s="630" t="s">
        <v>2674</v>
      </c>
      <c r="M73" s="1014"/>
      <c r="N73" s="631"/>
      <c r="O73" s="990"/>
      <c r="P73" s="990"/>
      <c r="Q73" s="632"/>
      <c r="R73" s="1024"/>
      <c r="S73" s="1021" t="s">
        <v>1733</v>
      </c>
    </row>
    <row r="74" spans="1:19">
      <c r="A74" s="1021" t="s">
        <v>1736</v>
      </c>
      <c r="B74" s="912" t="s">
        <v>2675</v>
      </c>
      <c r="C74" s="912" t="s">
        <v>2676</v>
      </c>
      <c r="D74" s="912" t="s">
        <v>2677</v>
      </c>
      <c r="E74" s="912" t="s">
        <v>2678</v>
      </c>
      <c r="F74" s="912" t="s">
        <v>2679</v>
      </c>
      <c r="G74" s="960" t="s">
        <v>2680</v>
      </c>
      <c r="H74" s="960" t="s">
        <v>2680</v>
      </c>
      <c r="I74" s="1021" t="s">
        <v>2681</v>
      </c>
      <c r="J74" s="899"/>
      <c r="K74" s="1021" t="s">
        <v>2682</v>
      </c>
      <c r="L74" s="912" t="s">
        <v>2683</v>
      </c>
      <c r="M74" s="912" t="s">
        <v>2684</v>
      </c>
      <c r="N74" s="912" t="s">
        <v>2685</v>
      </c>
      <c r="O74" s="912" t="s">
        <v>3635</v>
      </c>
      <c r="P74" s="912" t="s">
        <v>3627</v>
      </c>
      <c r="Q74" s="912" t="s">
        <v>608</v>
      </c>
      <c r="R74" s="944" t="s">
        <v>2338</v>
      </c>
      <c r="S74" s="1021" t="s">
        <v>1736</v>
      </c>
    </row>
    <row r="75" spans="1:19">
      <c r="A75" s="1012"/>
      <c r="B75" s="962"/>
      <c r="C75" s="912"/>
      <c r="D75" s="962"/>
      <c r="E75" s="912"/>
      <c r="F75" s="912"/>
      <c r="G75" s="960" t="s">
        <v>2686</v>
      </c>
      <c r="H75" s="960" t="s">
        <v>2687</v>
      </c>
      <c r="I75" s="1012"/>
      <c r="J75" s="899"/>
      <c r="K75" s="1012"/>
      <c r="L75" s="962"/>
      <c r="M75" s="912" t="s">
        <v>2688</v>
      </c>
      <c r="N75" s="962"/>
      <c r="O75" s="912" t="s">
        <v>2091</v>
      </c>
      <c r="P75" s="912" t="s">
        <v>2091</v>
      </c>
      <c r="Q75" s="962"/>
      <c r="R75" s="912" t="s">
        <v>2091</v>
      </c>
      <c r="S75" s="1012"/>
    </row>
    <row r="76" spans="1:19" ht="15.75" thickBot="1">
      <c r="A76" s="1031"/>
      <c r="B76" s="1024" t="s">
        <v>3026</v>
      </c>
      <c r="C76" s="1024" t="s">
        <v>3027</v>
      </c>
      <c r="D76" s="1024" t="s">
        <v>3028</v>
      </c>
      <c r="E76" s="1024" t="s">
        <v>3029</v>
      </c>
      <c r="F76" s="1024" t="s">
        <v>2353</v>
      </c>
      <c r="G76" s="1025" t="s">
        <v>2354</v>
      </c>
      <c r="H76" s="1025" t="s">
        <v>2355</v>
      </c>
      <c r="I76" s="1025" t="s">
        <v>2356</v>
      </c>
      <c r="J76" s="899"/>
      <c r="K76" s="1023" t="s">
        <v>2357</v>
      </c>
      <c r="L76" s="1024" t="s">
        <v>2358</v>
      </c>
      <c r="M76" s="1024" t="s">
        <v>2359</v>
      </c>
      <c r="N76" s="1024" t="s">
        <v>2360</v>
      </c>
      <c r="O76" s="1024" t="s">
        <v>181</v>
      </c>
      <c r="P76" s="1024" t="s">
        <v>182</v>
      </c>
      <c r="Q76" s="1024" t="s">
        <v>183</v>
      </c>
      <c r="R76" s="1014" t="s">
        <v>184</v>
      </c>
      <c r="S76" s="1031"/>
    </row>
    <row r="77" spans="1:19">
      <c r="A77" s="1012">
        <v>1</v>
      </c>
      <c r="B77" s="3040" t="s">
        <v>5157</v>
      </c>
      <c r="C77" s="3040" t="s">
        <v>5158</v>
      </c>
      <c r="D77" s="3037">
        <v>138</v>
      </c>
      <c r="E77" s="3037">
        <v>138</v>
      </c>
      <c r="F77" s="3045" t="s">
        <v>5124</v>
      </c>
      <c r="G77" s="3040">
        <v>3.31</v>
      </c>
      <c r="H77" s="3040"/>
      <c r="I77" s="3039">
        <v>1</v>
      </c>
      <c r="J77" s="899"/>
      <c r="K77" s="3040" t="s">
        <v>5145</v>
      </c>
      <c r="L77" s="1030"/>
      <c r="M77" s="1030"/>
      <c r="N77" s="1030">
        <f t="shared" ref="N77:N128" si="3">L77+M77</f>
        <v>0</v>
      </c>
      <c r="O77" s="1311"/>
      <c r="P77" s="1311"/>
      <c r="Q77" s="1311"/>
      <c r="R77" s="1313">
        <f t="shared" ref="R77:R128" si="4">SUM(O77:Q77)</f>
        <v>0</v>
      </c>
      <c r="S77" s="1012">
        <v>1</v>
      </c>
    </row>
    <row r="78" spans="1:19">
      <c r="A78" s="1012">
        <v>2</v>
      </c>
      <c r="B78" s="3040" t="s">
        <v>5160</v>
      </c>
      <c r="C78" s="3040" t="s">
        <v>5161</v>
      </c>
      <c r="D78" s="3037">
        <v>138</v>
      </c>
      <c r="E78" s="3037">
        <v>138</v>
      </c>
      <c r="F78" s="3045" t="s">
        <v>5156</v>
      </c>
      <c r="G78" s="3040">
        <v>4.21</v>
      </c>
      <c r="H78" s="3040"/>
      <c r="I78" s="3039">
        <v>1</v>
      </c>
      <c r="J78" s="899"/>
      <c r="K78" s="3040" t="s">
        <v>5145</v>
      </c>
      <c r="L78" s="1030"/>
      <c r="M78" s="1030"/>
      <c r="N78" s="1030">
        <f t="shared" si="3"/>
        <v>0</v>
      </c>
      <c r="O78" s="1311"/>
      <c r="P78" s="1311"/>
      <c r="Q78" s="1311"/>
      <c r="R78" s="1313">
        <f t="shared" si="4"/>
        <v>0</v>
      </c>
      <c r="S78" s="1012">
        <v>2</v>
      </c>
    </row>
    <row r="79" spans="1:19">
      <c r="A79" s="1012">
        <v>3</v>
      </c>
      <c r="B79" s="3040" t="s">
        <v>5162</v>
      </c>
      <c r="C79" s="3040" t="s">
        <v>5163</v>
      </c>
      <c r="D79" s="3037">
        <v>138</v>
      </c>
      <c r="E79" s="3037">
        <v>138</v>
      </c>
      <c r="F79" s="3045" t="s">
        <v>5156</v>
      </c>
      <c r="G79" s="3060">
        <v>0.5</v>
      </c>
      <c r="H79" s="3068"/>
      <c r="I79" s="3039">
        <v>1</v>
      </c>
      <c r="J79" s="899"/>
      <c r="K79" s="3040" t="s">
        <v>5145</v>
      </c>
      <c r="L79" s="1030"/>
      <c r="M79" s="1030"/>
      <c r="N79" s="1030">
        <f t="shared" si="3"/>
        <v>0</v>
      </c>
      <c r="O79" s="1311"/>
      <c r="P79" s="1311"/>
      <c r="Q79" s="1311"/>
      <c r="R79" s="1313">
        <f t="shared" si="4"/>
        <v>0</v>
      </c>
      <c r="S79" s="1012">
        <v>3</v>
      </c>
    </row>
    <row r="80" spans="1:19">
      <c r="A80" s="1012">
        <v>4</v>
      </c>
      <c r="B80" s="3071" t="s">
        <v>5164</v>
      </c>
      <c r="C80" s="3040" t="s">
        <v>5165</v>
      </c>
      <c r="D80" s="3037">
        <v>138</v>
      </c>
      <c r="E80" s="3037">
        <v>138</v>
      </c>
      <c r="F80" s="3045" t="s">
        <v>5109</v>
      </c>
      <c r="G80" s="3060">
        <v>0.57999999999999996</v>
      </c>
      <c r="H80" s="3068"/>
      <c r="I80" s="3039">
        <v>1</v>
      </c>
      <c r="J80" s="899"/>
      <c r="K80" s="3074" t="s">
        <v>5196</v>
      </c>
      <c r="L80" s="1030"/>
      <c r="M80" s="1030"/>
      <c r="N80" s="1030">
        <f t="shared" si="3"/>
        <v>0</v>
      </c>
      <c r="O80" s="1311"/>
      <c r="P80" s="1311"/>
      <c r="Q80" s="1311"/>
      <c r="R80" s="1313">
        <f t="shared" si="4"/>
        <v>0</v>
      </c>
      <c r="S80" s="1012">
        <v>4</v>
      </c>
    </row>
    <row r="81" spans="1:19">
      <c r="A81" s="1012">
        <v>5</v>
      </c>
      <c r="B81" s="3071" t="s">
        <v>5166</v>
      </c>
      <c r="C81" s="3040" t="s">
        <v>5167</v>
      </c>
      <c r="D81" s="3037">
        <v>138</v>
      </c>
      <c r="E81" s="3037">
        <v>138</v>
      </c>
      <c r="F81" s="3045" t="s">
        <v>5124</v>
      </c>
      <c r="G81" s="3060">
        <v>1.57</v>
      </c>
      <c r="H81" s="3068"/>
      <c r="I81" s="3039">
        <v>1</v>
      </c>
      <c r="J81" s="899"/>
      <c r="K81" s="3040" t="s">
        <v>5145</v>
      </c>
      <c r="L81" s="1030"/>
      <c r="M81" s="1030"/>
      <c r="N81" s="1030">
        <f t="shared" si="3"/>
        <v>0</v>
      </c>
      <c r="O81" s="1311"/>
      <c r="P81" s="1311"/>
      <c r="Q81" s="1311"/>
      <c r="R81" s="1313">
        <f t="shared" si="4"/>
        <v>0</v>
      </c>
      <c r="S81" s="1012">
        <v>5</v>
      </c>
    </row>
    <row r="82" spans="1:19">
      <c r="A82" s="1027">
        <v>6</v>
      </c>
      <c r="B82" s="3040" t="s">
        <v>5168</v>
      </c>
      <c r="C82" s="3040" t="s">
        <v>5169</v>
      </c>
      <c r="D82" s="3037">
        <v>138</v>
      </c>
      <c r="E82" s="3037">
        <v>138</v>
      </c>
      <c r="F82" s="3038" t="s">
        <v>5109</v>
      </c>
      <c r="G82" s="3060">
        <v>0.93</v>
      </c>
      <c r="H82" s="3068"/>
      <c r="I82" s="3039">
        <v>1</v>
      </c>
      <c r="J82" s="899"/>
      <c r="K82" s="3040" t="s">
        <v>5110</v>
      </c>
      <c r="L82" s="1030"/>
      <c r="M82" s="1030"/>
      <c r="N82" s="1030">
        <f t="shared" si="3"/>
        <v>0</v>
      </c>
      <c r="O82" s="1311"/>
      <c r="P82" s="1311"/>
      <c r="Q82" s="1311"/>
      <c r="R82" s="1313">
        <f t="shared" si="4"/>
        <v>0</v>
      </c>
      <c r="S82" s="1012">
        <v>6</v>
      </c>
    </row>
    <row r="83" spans="1:19">
      <c r="A83" s="1027">
        <v>7</v>
      </c>
      <c r="B83" s="3040" t="s">
        <v>5168</v>
      </c>
      <c r="C83" s="3040" t="s">
        <v>5169</v>
      </c>
      <c r="D83" s="3037">
        <v>138</v>
      </c>
      <c r="E83" s="3037">
        <v>138</v>
      </c>
      <c r="F83" s="3038" t="s">
        <v>5124</v>
      </c>
      <c r="G83" s="3060"/>
      <c r="H83" s="3072">
        <v>1.39</v>
      </c>
      <c r="I83" s="3039">
        <v>1</v>
      </c>
      <c r="J83" s="899"/>
      <c r="K83" s="3040" t="s">
        <v>5145</v>
      </c>
      <c r="L83" s="1030"/>
      <c r="M83" s="1030"/>
      <c r="N83" s="1030">
        <f t="shared" si="3"/>
        <v>0</v>
      </c>
      <c r="O83" s="1311"/>
      <c r="P83" s="1311"/>
      <c r="Q83" s="1311"/>
      <c r="R83" s="1313">
        <f t="shared" si="4"/>
        <v>0</v>
      </c>
      <c r="S83" s="1012">
        <v>7</v>
      </c>
    </row>
    <row r="84" spans="1:19">
      <c r="A84" s="1027">
        <v>8</v>
      </c>
      <c r="B84" s="3040" t="s">
        <v>5170</v>
      </c>
      <c r="C84" s="3040" t="s">
        <v>5163</v>
      </c>
      <c r="D84" s="3037">
        <v>138</v>
      </c>
      <c r="E84" s="3037">
        <v>138</v>
      </c>
      <c r="F84" s="3045" t="s">
        <v>5156</v>
      </c>
      <c r="G84" s="3060">
        <v>4.71</v>
      </c>
      <c r="H84" s="3072"/>
      <c r="I84" s="3039">
        <v>1</v>
      </c>
      <c r="J84" s="899"/>
      <c r="K84" s="3040" t="s">
        <v>5145</v>
      </c>
      <c r="L84" s="1030"/>
      <c r="M84" s="1030"/>
      <c r="N84" s="1030">
        <f t="shared" si="3"/>
        <v>0</v>
      </c>
      <c r="O84" s="1311"/>
      <c r="P84" s="1311"/>
      <c r="Q84" s="1311"/>
      <c r="R84" s="1313">
        <f t="shared" si="4"/>
        <v>0</v>
      </c>
      <c r="S84" s="1012">
        <v>8</v>
      </c>
    </row>
    <row r="85" spans="1:19">
      <c r="A85" s="1027">
        <v>9</v>
      </c>
      <c r="B85" s="3071" t="s">
        <v>5171</v>
      </c>
      <c r="C85" s="3040" t="s">
        <v>5165</v>
      </c>
      <c r="D85" s="3037">
        <v>138</v>
      </c>
      <c r="E85" s="3037">
        <v>138</v>
      </c>
      <c r="F85" s="3045" t="s">
        <v>5109</v>
      </c>
      <c r="G85" s="3060">
        <v>0.57999999999999996</v>
      </c>
      <c r="H85" s="3072"/>
      <c r="I85" s="3039"/>
      <c r="J85" s="899"/>
      <c r="K85" s="3074" t="s">
        <v>5196</v>
      </c>
      <c r="L85" s="1030"/>
      <c r="M85" s="1030"/>
      <c r="N85" s="1030">
        <f t="shared" si="3"/>
        <v>0</v>
      </c>
      <c r="O85" s="1311"/>
      <c r="P85" s="1311"/>
      <c r="Q85" s="1311"/>
      <c r="R85" s="1313">
        <f t="shared" si="4"/>
        <v>0</v>
      </c>
      <c r="S85" s="1012">
        <v>9</v>
      </c>
    </row>
    <row r="86" spans="1:19">
      <c r="A86" s="1027">
        <v>10</v>
      </c>
      <c r="B86" s="3071" t="s">
        <v>5172</v>
      </c>
      <c r="C86" s="3040" t="s">
        <v>5167</v>
      </c>
      <c r="D86" s="3037">
        <v>138</v>
      </c>
      <c r="E86" s="3037">
        <v>138</v>
      </c>
      <c r="F86" s="3045" t="s">
        <v>5124</v>
      </c>
      <c r="G86" s="3060">
        <v>1.57</v>
      </c>
      <c r="H86" s="3072"/>
      <c r="I86" s="3039"/>
      <c r="J86" s="899"/>
      <c r="K86" s="3040" t="s">
        <v>5145</v>
      </c>
      <c r="L86" s="1030"/>
      <c r="M86" s="1030"/>
      <c r="N86" s="1030">
        <f t="shared" si="3"/>
        <v>0</v>
      </c>
      <c r="O86" s="1311"/>
      <c r="P86" s="1311"/>
      <c r="Q86" s="1311"/>
      <c r="R86" s="1313">
        <f t="shared" si="4"/>
        <v>0</v>
      </c>
      <c r="S86" s="1012">
        <v>10</v>
      </c>
    </row>
    <row r="87" spans="1:19">
      <c r="A87" s="1027">
        <v>11</v>
      </c>
      <c r="B87" s="3040" t="s">
        <v>5173</v>
      </c>
      <c r="C87" s="3040" t="s">
        <v>5158</v>
      </c>
      <c r="D87" s="3037">
        <v>138</v>
      </c>
      <c r="E87" s="3037">
        <v>138</v>
      </c>
      <c r="F87" s="3038" t="s">
        <v>5124</v>
      </c>
      <c r="G87" s="3060"/>
      <c r="H87" s="3068">
        <v>1.94</v>
      </c>
      <c r="I87" s="3039">
        <v>1</v>
      </c>
      <c r="J87" s="899"/>
      <c r="K87" s="3040" t="s">
        <v>5145</v>
      </c>
      <c r="L87" s="1030"/>
      <c r="M87" s="1030"/>
      <c r="N87" s="1030">
        <f t="shared" si="3"/>
        <v>0</v>
      </c>
      <c r="O87" s="1311"/>
      <c r="P87" s="1311"/>
      <c r="Q87" s="1311"/>
      <c r="R87" s="1313">
        <f t="shared" si="4"/>
        <v>0</v>
      </c>
      <c r="S87" s="1012">
        <v>11</v>
      </c>
    </row>
    <row r="88" spans="1:19">
      <c r="A88" s="1027">
        <v>12</v>
      </c>
      <c r="B88" s="3040" t="s">
        <v>5174</v>
      </c>
      <c r="C88" s="3040" t="s">
        <v>5175</v>
      </c>
      <c r="D88" s="3037">
        <v>138</v>
      </c>
      <c r="E88" s="3037">
        <v>138</v>
      </c>
      <c r="F88" s="3045" t="s">
        <v>5156</v>
      </c>
      <c r="G88" s="3040">
        <v>0.32</v>
      </c>
      <c r="H88" s="3068">
        <v>3.38</v>
      </c>
      <c r="I88" s="3039">
        <v>1</v>
      </c>
      <c r="J88" s="899"/>
      <c r="K88" s="3040" t="s">
        <v>5145</v>
      </c>
      <c r="L88" s="1030"/>
      <c r="M88" s="1030"/>
      <c r="N88" s="1030">
        <f t="shared" si="3"/>
        <v>0</v>
      </c>
      <c r="O88" s="1311"/>
      <c r="P88" s="1311"/>
      <c r="Q88" s="1311"/>
      <c r="R88" s="1313">
        <f t="shared" si="4"/>
        <v>0</v>
      </c>
      <c r="S88" s="1012">
        <v>12</v>
      </c>
    </row>
    <row r="89" spans="1:19">
      <c r="A89" s="1027">
        <v>13</v>
      </c>
      <c r="B89" s="3040" t="s">
        <v>5176</v>
      </c>
      <c r="C89" s="3040" t="s">
        <v>5177</v>
      </c>
      <c r="D89" s="3037">
        <v>138</v>
      </c>
      <c r="E89" s="3037">
        <v>138</v>
      </c>
      <c r="F89" s="3038" t="s">
        <v>5109</v>
      </c>
      <c r="G89" s="3040">
        <v>0.67</v>
      </c>
      <c r="H89" s="3068"/>
      <c r="I89" s="3039">
        <v>1</v>
      </c>
      <c r="J89" s="899"/>
      <c r="K89" s="3040" t="s">
        <v>5110</v>
      </c>
      <c r="L89" s="1030"/>
      <c r="M89" s="1030"/>
      <c r="N89" s="1030">
        <f t="shared" si="3"/>
        <v>0</v>
      </c>
      <c r="O89" s="1311"/>
      <c r="P89" s="1311"/>
      <c r="Q89" s="1311"/>
      <c r="R89" s="1313">
        <f t="shared" si="4"/>
        <v>0</v>
      </c>
      <c r="S89" s="1012">
        <v>13</v>
      </c>
    </row>
    <row r="90" spans="1:19">
      <c r="A90" s="1027">
        <v>14</v>
      </c>
      <c r="B90" s="3040" t="s">
        <v>5178</v>
      </c>
      <c r="C90" s="3040" t="s">
        <v>5175</v>
      </c>
      <c r="D90" s="3037">
        <v>138</v>
      </c>
      <c r="E90" s="3037">
        <v>138</v>
      </c>
      <c r="F90" s="3038" t="s">
        <v>5109</v>
      </c>
      <c r="G90" s="3040">
        <v>0.67</v>
      </c>
      <c r="H90" s="3068"/>
      <c r="I90" s="3039">
        <v>1</v>
      </c>
      <c r="J90" s="899"/>
      <c r="K90" s="3040" t="s">
        <v>5110</v>
      </c>
      <c r="L90" s="1030"/>
      <c r="M90" s="1030"/>
      <c r="N90" s="1030">
        <f t="shared" si="3"/>
        <v>0</v>
      </c>
      <c r="O90" s="1311"/>
      <c r="P90" s="1311"/>
      <c r="Q90" s="1311"/>
      <c r="R90" s="1313">
        <f t="shared" si="4"/>
        <v>0</v>
      </c>
      <c r="S90" s="1012">
        <v>14</v>
      </c>
    </row>
    <row r="91" spans="1:19">
      <c r="A91" s="1027">
        <v>15</v>
      </c>
      <c r="B91" s="3040" t="s">
        <v>5179</v>
      </c>
      <c r="C91" s="3040" t="s">
        <v>5180</v>
      </c>
      <c r="D91" s="3037">
        <v>138</v>
      </c>
      <c r="E91" s="3037">
        <v>138</v>
      </c>
      <c r="F91" s="3045" t="s">
        <v>5136</v>
      </c>
      <c r="G91" s="3040"/>
      <c r="H91" s="3068">
        <v>6.32</v>
      </c>
      <c r="I91" s="3039">
        <v>1</v>
      </c>
      <c r="J91" s="899"/>
      <c r="K91" s="3040" t="s">
        <v>5137</v>
      </c>
      <c r="L91" s="1030"/>
      <c r="M91" s="1030"/>
      <c r="N91" s="1030">
        <f t="shared" si="3"/>
        <v>0</v>
      </c>
      <c r="O91" s="1311"/>
      <c r="P91" s="1311"/>
      <c r="Q91" s="1311"/>
      <c r="R91" s="1313">
        <f t="shared" si="4"/>
        <v>0</v>
      </c>
      <c r="S91" s="1012">
        <v>15</v>
      </c>
    </row>
    <row r="92" spans="1:19">
      <c r="A92" s="1027">
        <v>16</v>
      </c>
      <c r="B92" s="3040" t="s">
        <v>5181</v>
      </c>
      <c r="C92" s="3040" t="s">
        <v>5182</v>
      </c>
      <c r="D92" s="3037">
        <v>138</v>
      </c>
      <c r="E92" s="3037">
        <v>138</v>
      </c>
      <c r="F92" s="3045" t="s">
        <v>5136</v>
      </c>
      <c r="G92" s="3040">
        <v>2.37</v>
      </c>
      <c r="H92" s="3068">
        <v>2.37</v>
      </c>
      <c r="I92" s="3039">
        <v>1</v>
      </c>
      <c r="J92" s="899"/>
      <c r="K92" s="3040" t="s">
        <v>5137</v>
      </c>
      <c r="L92" s="1030"/>
      <c r="M92" s="1030"/>
      <c r="N92" s="1030">
        <f t="shared" si="3"/>
        <v>0</v>
      </c>
      <c r="O92" s="1311"/>
      <c r="P92" s="1311"/>
      <c r="Q92" s="1311"/>
      <c r="R92" s="1313">
        <f t="shared" si="4"/>
        <v>0</v>
      </c>
      <c r="S92" s="1012">
        <v>16</v>
      </c>
    </row>
    <row r="93" spans="1:19">
      <c r="A93" s="1012">
        <v>17</v>
      </c>
      <c r="B93" s="3040" t="s">
        <v>5181</v>
      </c>
      <c r="C93" s="3040" t="s">
        <v>5183</v>
      </c>
      <c r="D93" s="3037">
        <v>138</v>
      </c>
      <c r="E93" s="3037">
        <v>138</v>
      </c>
      <c r="F93" s="3045" t="s">
        <v>5184</v>
      </c>
      <c r="G93" s="3068">
        <v>0.1</v>
      </c>
      <c r="H93" s="3068">
        <v>0.1</v>
      </c>
      <c r="I93" s="3039">
        <v>1</v>
      </c>
      <c r="J93" s="899"/>
      <c r="K93" s="3040" t="s">
        <v>5145</v>
      </c>
      <c r="L93" s="1030"/>
      <c r="M93" s="1030"/>
      <c r="N93" s="1030">
        <f t="shared" si="3"/>
        <v>0</v>
      </c>
      <c r="O93" s="1311"/>
      <c r="P93" s="1311"/>
      <c r="Q93" s="1311"/>
      <c r="R93" s="1313">
        <f t="shared" si="4"/>
        <v>0</v>
      </c>
      <c r="S93" s="1012">
        <v>17</v>
      </c>
    </row>
    <row r="94" spans="1:19">
      <c r="A94" s="1012">
        <v>18</v>
      </c>
      <c r="B94" s="3040" t="s">
        <v>5185</v>
      </c>
      <c r="C94" s="3040" t="s">
        <v>5182</v>
      </c>
      <c r="D94" s="3037">
        <v>138</v>
      </c>
      <c r="E94" s="3037">
        <v>138</v>
      </c>
      <c r="F94" s="3045" t="s">
        <v>5184</v>
      </c>
      <c r="G94" s="3073">
        <v>0.1</v>
      </c>
      <c r="H94" s="3068">
        <v>0.1</v>
      </c>
      <c r="I94" s="3039">
        <v>1</v>
      </c>
      <c r="J94" s="899"/>
      <c r="K94" s="3040" t="s">
        <v>5137</v>
      </c>
      <c r="L94" s="1030"/>
      <c r="M94" s="1030"/>
      <c r="N94" s="1030">
        <f t="shared" si="3"/>
        <v>0</v>
      </c>
      <c r="O94" s="1311"/>
      <c r="P94" s="1311"/>
      <c r="Q94" s="1311"/>
      <c r="R94" s="1313">
        <f t="shared" si="4"/>
        <v>0</v>
      </c>
      <c r="S94" s="1012">
        <v>18</v>
      </c>
    </row>
    <row r="95" spans="1:19">
      <c r="A95" s="1012">
        <v>19</v>
      </c>
      <c r="B95" s="3040" t="s">
        <v>5185</v>
      </c>
      <c r="C95" s="3040" t="s">
        <v>5182</v>
      </c>
      <c r="D95" s="3037">
        <v>138</v>
      </c>
      <c r="E95" s="3037">
        <v>138</v>
      </c>
      <c r="F95" s="3045" t="s">
        <v>5156</v>
      </c>
      <c r="G95" s="3074">
        <v>0.38</v>
      </c>
      <c r="H95" s="3068"/>
      <c r="I95" s="3039">
        <v>1</v>
      </c>
      <c r="J95" s="899"/>
      <c r="K95" s="3040" t="s">
        <v>5137</v>
      </c>
      <c r="L95" s="1030"/>
      <c r="M95" s="1030"/>
      <c r="N95" s="1030">
        <f t="shared" si="3"/>
        <v>0</v>
      </c>
      <c r="O95" s="1311"/>
      <c r="P95" s="1311"/>
      <c r="Q95" s="1311"/>
      <c r="R95" s="1313">
        <f t="shared" si="4"/>
        <v>0</v>
      </c>
      <c r="S95" s="1012">
        <v>19</v>
      </c>
    </row>
    <row r="96" spans="1:19">
      <c r="A96" s="1012">
        <v>20</v>
      </c>
      <c r="B96" s="3040" t="s">
        <v>5185</v>
      </c>
      <c r="C96" s="3040" t="s">
        <v>5182</v>
      </c>
      <c r="D96" s="3037">
        <v>138</v>
      </c>
      <c r="E96" s="3037">
        <v>138</v>
      </c>
      <c r="F96" s="3045" t="s">
        <v>5156</v>
      </c>
      <c r="G96" s="3074">
        <v>0.44</v>
      </c>
      <c r="H96" s="3068"/>
      <c r="I96" s="3039">
        <v>1</v>
      </c>
      <c r="J96" s="899"/>
      <c r="K96" s="3040" t="s">
        <v>5145</v>
      </c>
      <c r="L96" s="1030"/>
      <c r="M96" s="1030"/>
      <c r="N96" s="1030">
        <f t="shared" si="3"/>
        <v>0</v>
      </c>
      <c r="O96" s="1311"/>
      <c r="P96" s="1311"/>
      <c r="Q96" s="1311"/>
      <c r="R96" s="1313">
        <f t="shared" si="4"/>
        <v>0</v>
      </c>
      <c r="S96" s="1012">
        <v>20</v>
      </c>
    </row>
    <row r="97" spans="1:19">
      <c r="A97" s="1012">
        <v>21</v>
      </c>
      <c r="B97" s="3040" t="s">
        <v>5186</v>
      </c>
      <c r="C97" s="3040" t="s">
        <v>5187</v>
      </c>
      <c r="D97" s="3037">
        <v>138</v>
      </c>
      <c r="E97" s="3037">
        <v>138</v>
      </c>
      <c r="F97" s="3045" t="s">
        <v>5156</v>
      </c>
      <c r="G97" s="3075"/>
      <c r="H97" s="3075">
        <v>1.6</v>
      </c>
      <c r="I97" s="3039">
        <v>1</v>
      </c>
      <c r="J97" s="899"/>
      <c r="K97" s="3040" t="s">
        <v>5150</v>
      </c>
      <c r="L97" s="1030"/>
      <c r="M97" s="1030"/>
      <c r="N97" s="1030">
        <f t="shared" si="3"/>
        <v>0</v>
      </c>
      <c r="O97" s="1311"/>
      <c r="P97" s="1311"/>
      <c r="Q97" s="1311"/>
      <c r="R97" s="1313">
        <f t="shared" si="4"/>
        <v>0</v>
      </c>
      <c r="S97" s="1012">
        <v>21</v>
      </c>
    </row>
    <row r="98" spans="1:19">
      <c r="A98" s="1012">
        <v>22</v>
      </c>
      <c r="B98" s="3040" t="s">
        <v>5186</v>
      </c>
      <c r="C98" s="3040" t="s">
        <v>5187</v>
      </c>
      <c r="D98" s="3037">
        <v>138</v>
      </c>
      <c r="E98" s="3037">
        <v>138</v>
      </c>
      <c r="F98" s="3045" t="s">
        <v>5156</v>
      </c>
      <c r="G98" s="3040">
        <v>2.7</v>
      </c>
      <c r="H98" s="3068"/>
      <c r="I98" s="3039">
        <v>1</v>
      </c>
      <c r="J98" s="899"/>
      <c r="K98" s="3040" t="s">
        <v>5150</v>
      </c>
      <c r="L98" s="1030"/>
      <c r="M98" s="1030"/>
      <c r="N98" s="1030">
        <f t="shared" si="3"/>
        <v>0</v>
      </c>
      <c r="O98" s="1311"/>
      <c r="P98" s="1311"/>
      <c r="Q98" s="1311"/>
      <c r="R98" s="1313">
        <f t="shared" si="4"/>
        <v>0</v>
      </c>
      <c r="S98" s="1012">
        <v>22</v>
      </c>
    </row>
    <row r="99" spans="1:19">
      <c r="A99" s="1012">
        <v>23</v>
      </c>
      <c r="B99" s="3040" t="s">
        <v>5188</v>
      </c>
      <c r="C99" s="3040" t="s">
        <v>5189</v>
      </c>
      <c r="D99" s="3037">
        <v>138</v>
      </c>
      <c r="E99" s="3037">
        <v>138</v>
      </c>
      <c r="F99" s="3045" t="s">
        <v>5156</v>
      </c>
      <c r="G99" s="3040">
        <v>3.2</v>
      </c>
      <c r="H99" s="3075"/>
      <c r="I99" s="3039">
        <v>1</v>
      </c>
      <c r="J99" s="899"/>
      <c r="K99" s="3040" t="s">
        <v>5150</v>
      </c>
      <c r="L99" s="1030"/>
      <c r="M99" s="1030"/>
      <c r="N99" s="1030">
        <f t="shared" si="3"/>
        <v>0</v>
      </c>
      <c r="O99" s="1311"/>
      <c r="P99" s="1311"/>
      <c r="Q99" s="1311"/>
      <c r="R99" s="1313">
        <f t="shared" si="4"/>
        <v>0</v>
      </c>
      <c r="S99" s="1012">
        <v>23</v>
      </c>
    </row>
    <row r="100" spans="1:19">
      <c r="A100" s="1012">
        <v>24</v>
      </c>
      <c r="B100" s="3040" t="s">
        <v>5190</v>
      </c>
      <c r="C100" s="3040" t="s">
        <v>5167</v>
      </c>
      <c r="D100" s="3037">
        <v>138</v>
      </c>
      <c r="E100" s="3037">
        <v>138</v>
      </c>
      <c r="F100" s="3045" t="s">
        <v>5156</v>
      </c>
      <c r="G100" s="3040">
        <v>2.9</v>
      </c>
      <c r="H100" s="3068"/>
      <c r="I100" s="3039">
        <v>1</v>
      </c>
      <c r="J100" s="899"/>
      <c r="K100" s="3040" t="s">
        <v>5150</v>
      </c>
      <c r="L100" s="1030"/>
      <c r="M100" s="1030"/>
      <c r="N100" s="1030">
        <f t="shared" si="3"/>
        <v>0</v>
      </c>
      <c r="O100" s="1311"/>
      <c r="P100" s="1311"/>
      <c r="Q100" s="1311"/>
      <c r="R100" s="1313">
        <f t="shared" si="4"/>
        <v>0</v>
      </c>
      <c r="S100" s="1012">
        <v>24</v>
      </c>
    </row>
    <row r="101" spans="1:19">
      <c r="A101" s="1012">
        <v>25</v>
      </c>
      <c r="B101" s="3040" t="s">
        <v>5191</v>
      </c>
      <c r="C101" s="3040" t="s">
        <v>5158</v>
      </c>
      <c r="D101" s="3037">
        <v>138</v>
      </c>
      <c r="E101" s="3037">
        <v>138</v>
      </c>
      <c r="F101" s="3045" t="s">
        <v>5109</v>
      </c>
      <c r="G101" s="3040">
        <v>0.13</v>
      </c>
      <c r="H101" s="3068"/>
      <c r="I101" s="3039">
        <v>1</v>
      </c>
      <c r="J101" s="899"/>
      <c r="K101" s="3040" t="s">
        <v>5110</v>
      </c>
      <c r="L101" s="1030"/>
      <c r="M101" s="1030"/>
      <c r="N101" s="1030">
        <f t="shared" si="3"/>
        <v>0</v>
      </c>
      <c r="O101" s="1311"/>
      <c r="P101" s="1311"/>
      <c r="Q101" s="1311"/>
      <c r="R101" s="1313">
        <f t="shared" si="4"/>
        <v>0</v>
      </c>
      <c r="S101" s="1012">
        <v>25</v>
      </c>
    </row>
    <row r="102" spans="1:19">
      <c r="A102" s="1012">
        <v>26</v>
      </c>
      <c r="B102" s="3040" t="s">
        <v>5192</v>
      </c>
      <c r="C102" s="3040" t="s">
        <v>5158</v>
      </c>
      <c r="D102" s="3037">
        <v>138</v>
      </c>
      <c r="E102" s="3037">
        <v>138</v>
      </c>
      <c r="F102" s="3045" t="s">
        <v>5109</v>
      </c>
      <c r="G102" s="3040">
        <v>0.13</v>
      </c>
      <c r="H102" s="3068"/>
      <c r="I102" s="3039">
        <v>1</v>
      </c>
      <c r="J102" s="899"/>
      <c r="K102" s="3040" t="s">
        <v>5110</v>
      </c>
      <c r="L102" s="1030"/>
      <c r="M102" s="1030"/>
      <c r="N102" s="1030">
        <f t="shared" si="3"/>
        <v>0</v>
      </c>
      <c r="O102" s="1311"/>
      <c r="P102" s="1311"/>
      <c r="Q102" s="1311"/>
      <c r="R102" s="1313">
        <f t="shared" si="4"/>
        <v>0</v>
      </c>
      <c r="S102" s="1012">
        <v>26</v>
      </c>
    </row>
    <row r="103" spans="1:19">
      <c r="A103" s="1012">
        <v>27</v>
      </c>
      <c r="B103" s="3040" t="s">
        <v>5193</v>
      </c>
      <c r="C103" s="3040" t="s">
        <v>5194</v>
      </c>
      <c r="D103" s="3037">
        <v>138</v>
      </c>
      <c r="E103" s="3037">
        <v>138</v>
      </c>
      <c r="F103" s="3045" t="s">
        <v>5136</v>
      </c>
      <c r="G103" s="3040">
        <v>0.25</v>
      </c>
      <c r="H103" s="3076"/>
      <c r="I103" s="3039">
        <v>1</v>
      </c>
      <c r="J103" s="899"/>
      <c r="K103" s="3040" t="s">
        <v>5145</v>
      </c>
      <c r="L103" s="1030"/>
      <c r="M103" s="1030"/>
      <c r="N103" s="1030">
        <f t="shared" si="3"/>
        <v>0</v>
      </c>
      <c r="O103" s="1311"/>
      <c r="P103" s="1311"/>
      <c r="Q103" s="1311"/>
      <c r="R103" s="1313">
        <f t="shared" si="4"/>
        <v>0</v>
      </c>
      <c r="S103" s="1012">
        <v>27</v>
      </c>
    </row>
    <row r="104" spans="1:19">
      <c r="A104" s="1012">
        <v>28</v>
      </c>
      <c r="B104" s="3040" t="s">
        <v>5193</v>
      </c>
      <c r="C104" s="3040" t="s">
        <v>5194</v>
      </c>
      <c r="D104" s="3037">
        <v>138</v>
      </c>
      <c r="E104" s="3037">
        <v>138</v>
      </c>
      <c r="F104" s="3045" t="s">
        <v>5156</v>
      </c>
      <c r="G104" s="3040">
        <v>4.0999999999999996</v>
      </c>
      <c r="H104" s="3075">
        <v>0.66</v>
      </c>
      <c r="I104" s="3039">
        <v>1</v>
      </c>
      <c r="J104" s="899"/>
      <c r="K104" s="3040" t="s">
        <v>5197</v>
      </c>
      <c r="L104" s="1030"/>
      <c r="M104" s="1030"/>
      <c r="N104" s="1030">
        <f t="shared" si="3"/>
        <v>0</v>
      </c>
      <c r="O104" s="1311"/>
      <c r="P104" s="1311"/>
      <c r="Q104" s="1311"/>
      <c r="R104" s="1313">
        <f t="shared" si="4"/>
        <v>0</v>
      </c>
      <c r="S104" s="1012">
        <v>28</v>
      </c>
    </row>
    <row r="105" spans="1:19">
      <c r="A105" s="1012">
        <v>29</v>
      </c>
      <c r="B105" s="3040" t="s">
        <v>5193</v>
      </c>
      <c r="C105" s="3040" t="s">
        <v>5194</v>
      </c>
      <c r="D105" s="3037">
        <v>138</v>
      </c>
      <c r="E105" s="3037">
        <v>138</v>
      </c>
      <c r="F105" s="3045" t="s">
        <v>5114</v>
      </c>
      <c r="G105" s="3040">
        <v>3.28</v>
      </c>
      <c r="H105" s="3076"/>
      <c r="I105" s="3039">
        <v>1</v>
      </c>
      <c r="J105" s="899"/>
      <c r="K105" s="3040" t="s">
        <v>5198</v>
      </c>
      <c r="L105" s="1030"/>
      <c r="M105" s="1030"/>
      <c r="N105" s="1030">
        <f t="shared" si="3"/>
        <v>0</v>
      </c>
      <c r="O105" s="1311"/>
      <c r="P105" s="1311"/>
      <c r="Q105" s="1311"/>
      <c r="R105" s="1313">
        <f t="shared" si="4"/>
        <v>0</v>
      </c>
      <c r="S105" s="1012">
        <v>29</v>
      </c>
    </row>
    <row r="106" spans="1:19">
      <c r="A106" s="1012">
        <v>30</v>
      </c>
      <c r="B106" s="3040" t="s">
        <v>5193</v>
      </c>
      <c r="C106" s="3040" t="s">
        <v>5194</v>
      </c>
      <c r="D106" s="3037">
        <v>138</v>
      </c>
      <c r="E106" s="3037">
        <v>138</v>
      </c>
      <c r="F106" s="3045" t="s">
        <v>5109</v>
      </c>
      <c r="G106" s="3040">
        <v>1.86</v>
      </c>
      <c r="H106" s="3076"/>
      <c r="I106" s="3039">
        <v>1</v>
      </c>
      <c r="J106" s="899"/>
      <c r="K106" s="3040" t="s">
        <v>5199</v>
      </c>
      <c r="L106" s="1030"/>
      <c r="M106" s="1030"/>
      <c r="N106" s="1030">
        <f t="shared" si="3"/>
        <v>0</v>
      </c>
      <c r="O106" s="1311"/>
      <c r="P106" s="1311"/>
      <c r="Q106" s="1311"/>
      <c r="R106" s="1313">
        <f t="shared" si="4"/>
        <v>0</v>
      </c>
      <c r="S106" s="1012">
        <v>30</v>
      </c>
    </row>
    <row r="107" spans="1:19">
      <c r="A107" s="1012">
        <v>31</v>
      </c>
      <c r="B107" s="3040" t="s">
        <v>5195</v>
      </c>
      <c r="C107" s="3040" t="s">
        <v>5123</v>
      </c>
      <c r="D107" s="3037">
        <v>138</v>
      </c>
      <c r="E107" s="3037">
        <v>138</v>
      </c>
      <c r="F107" s="3045" t="s">
        <v>5109</v>
      </c>
      <c r="G107" s="3040">
        <v>1.86</v>
      </c>
      <c r="H107" s="3076"/>
      <c r="I107" s="3039">
        <v>1</v>
      </c>
      <c r="J107" s="899"/>
      <c r="K107" s="3040" t="s">
        <v>5199</v>
      </c>
      <c r="L107" s="1030"/>
      <c r="M107" s="1030"/>
      <c r="N107" s="1030">
        <f t="shared" si="3"/>
        <v>0</v>
      </c>
      <c r="O107" s="1311"/>
      <c r="P107" s="1311"/>
      <c r="Q107" s="1311"/>
      <c r="R107" s="1313">
        <f t="shared" si="4"/>
        <v>0</v>
      </c>
      <c r="S107" s="1012">
        <v>31</v>
      </c>
    </row>
    <row r="108" spans="1:19" ht="15.75" thickBot="1">
      <c r="A108" s="1012">
        <v>32</v>
      </c>
      <c r="B108" s="3040" t="s">
        <v>5195</v>
      </c>
      <c r="C108" s="3040" t="s">
        <v>5123</v>
      </c>
      <c r="D108" s="3037">
        <v>138</v>
      </c>
      <c r="E108" s="3063">
        <v>138</v>
      </c>
      <c r="F108" s="3045" t="s">
        <v>5114</v>
      </c>
      <c r="G108" s="3040">
        <v>1.3</v>
      </c>
      <c r="H108" s="3077"/>
      <c r="I108" s="3067">
        <v>1</v>
      </c>
      <c r="J108" s="899"/>
      <c r="K108" s="3062" t="s">
        <v>5198</v>
      </c>
      <c r="L108" s="1030"/>
      <c r="M108" s="1030"/>
      <c r="N108" s="1030">
        <f t="shared" si="3"/>
        <v>0</v>
      </c>
      <c r="O108" s="1311"/>
      <c r="P108" s="1311"/>
      <c r="Q108" s="1311"/>
      <c r="R108" s="1313">
        <f t="shared" si="4"/>
        <v>0</v>
      </c>
      <c r="S108" s="1012">
        <v>32</v>
      </c>
    </row>
    <row r="109" spans="1:19">
      <c r="A109" s="1012">
        <v>33</v>
      </c>
      <c r="B109" s="3040" t="s">
        <v>5200</v>
      </c>
      <c r="C109" s="3040" t="s">
        <v>5201</v>
      </c>
      <c r="D109" s="3037">
        <v>69</v>
      </c>
      <c r="E109" s="3037">
        <v>69</v>
      </c>
      <c r="F109" s="3045" t="s">
        <v>5136</v>
      </c>
      <c r="G109" s="3069">
        <v>3.2</v>
      </c>
      <c r="H109" s="3069"/>
      <c r="I109" s="3039">
        <v>1</v>
      </c>
      <c r="J109" s="899"/>
      <c r="K109" s="3040" t="s">
        <v>5219</v>
      </c>
      <c r="L109" s="1030"/>
      <c r="M109" s="1030"/>
      <c r="N109" s="1030">
        <f t="shared" si="3"/>
        <v>0</v>
      </c>
      <c r="O109" s="1311"/>
      <c r="P109" s="1311"/>
      <c r="Q109" s="1311"/>
      <c r="R109" s="1313">
        <f t="shared" si="4"/>
        <v>0</v>
      </c>
      <c r="S109" s="1012">
        <v>33</v>
      </c>
    </row>
    <row r="110" spans="1:19">
      <c r="A110" s="1012">
        <v>34</v>
      </c>
      <c r="B110" s="3040" t="s">
        <v>5202</v>
      </c>
      <c r="C110" s="3040" t="s">
        <v>5203</v>
      </c>
      <c r="D110" s="3037">
        <v>69</v>
      </c>
      <c r="E110" s="3037">
        <v>69</v>
      </c>
      <c r="F110" s="3045" t="s">
        <v>5156</v>
      </c>
      <c r="G110" s="3069">
        <v>10</v>
      </c>
      <c r="H110" s="3069"/>
      <c r="I110" s="3039">
        <v>1</v>
      </c>
      <c r="J110" s="899"/>
      <c r="K110" s="3040" t="s">
        <v>5220</v>
      </c>
      <c r="L110" s="1030"/>
      <c r="M110" s="1030"/>
      <c r="N110" s="1030">
        <f t="shared" si="3"/>
        <v>0</v>
      </c>
      <c r="O110" s="1311"/>
      <c r="P110" s="1311"/>
      <c r="Q110" s="1311"/>
      <c r="R110" s="1313">
        <f t="shared" si="4"/>
        <v>0</v>
      </c>
      <c r="S110" s="1012">
        <v>34</v>
      </c>
    </row>
    <row r="111" spans="1:19">
      <c r="A111" s="1012">
        <v>35</v>
      </c>
      <c r="B111" s="3040" t="s">
        <v>5204</v>
      </c>
      <c r="C111" s="3040" t="s">
        <v>5205</v>
      </c>
      <c r="D111" s="3078">
        <v>34.5</v>
      </c>
      <c r="E111" s="3037">
        <v>69</v>
      </c>
      <c r="F111" s="3045" t="s">
        <v>5156</v>
      </c>
      <c r="G111" s="3069">
        <v>12</v>
      </c>
      <c r="H111" s="3079"/>
      <c r="I111" s="3039">
        <v>1</v>
      </c>
      <c r="J111" s="899"/>
      <c r="K111" s="3040" t="s">
        <v>5220</v>
      </c>
      <c r="L111" s="1030"/>
      <c r="M111" s="1030"/>
      <c r="N111" s="1030">
        <f t="shared" si="3"/>
        <v>0</v>
      </c>
      <c r="O111" s="1311"/>
      <c r="P111" s="1311"/>
      <c r="Q111" s="1311"/>
      <c r="R111" s="1313">
        <f t="shared" si="4"/>
        <v>0</v>
      </c>
      <c r="S111" s="1012">
        <v>35</v>
      </c>
    </row>
    <row r="112" spans="1:19">
      <c r="A112" s="1012">
        <v>36</v>
      </c>
      <c r="B112" s="3040" t="s">
        <v>5206</v>
      </c>
      <c r="C112" s="3040" t="s">
        <v>5144</v>
      </c>
      <c r="D112" s="3037">
        <v>69</v>
      </c>
      <c r="E112" s="3037">
        <v>69</v>
      </c>
      <c r="F112" s="3045" t="s">
        <v>5124</v>
      </c>
      <c r="G112" s="3040">
        <v>21.11</v>
      </c>
      <c r="H112" s="3040"/>
      <c r="I112" s="3039">
        <v>1</v>
      </c>
      <c r="J112" s="899"/>
      <c r="K112" s="3040" t="s">
        <v>5221</v>
      </c>
      <c r="L112" s="1030"/>
      <c r="M112" s="1030"/>
      <c r="N112" s="1030">
        <f t="shared" si="3"/>
        <v>0</v>
      </c>
      <c r="O112" s="1311"/>
      <c r="P112" s="1311"/>
      <c r="Q112" s="1311"/>
      <c r="R112" s="1313">
        <f t="shared" si="4"/>
        <v>0</v>
      </c>
      <c r="S112" s="1012">
        <v>36</v>
      </c>
    </row>
    <row r="113" spans="1:19">
      <c r="A113" s="1012">
        <v>37</v>
      </c>
      <c r="B113" s="3040" t="s">
        <v>5207</v>
      </c>
      <c r="C113" s="3040" t="s">
        <v>5208</v>
      </c>
      <c r="D113" s="3037">
        <v>69</v>
      </c>
      <c r="E113" s="3037">
        <v>69</v>
      </c>
      <c r="F113" s="3045" t="s">
        <v>5124</v>
      </c>
      <c r="G113" s="3040"/>
      <c r="H113" s="3040">
        <v>10.029999999999999</v>
      </c>
      <c r="I113" s="3039">
        <v>1</v>
      </c>
      <c r="J113" s="899"/>
      <c r="K113" s="3040" t="s">
        <v>5221</v>
      </c>
      <c r="L113" s="1030"/>
      <c r="M113" s="1030"/>
      <c r="N113" s="1030">
        <f t="shared" si="3"/>
        <v>0</v>
      </c>
      <c r="O113" s="1311"/>
      <c r="P113" s="1311"/>
      <c r="Q113" s="1311"/>
      <c r="R113" s="1313">
        <f t="shared" si="4"/>
        <v>0</v>
      </c>
      <c r="S113" s="1012">
        <v>37</v>
      </c>
    </row>
    <row r="114" spans="1:19">
      <c r="A114" s="1012">
        <v>38</v>
      </c>
      <c r="B114" s="3040" t="s">
        <v>5209</v>
      </c>
      <c r="C114" s="3040" t="s">
        <v>5201</v>
      </c>
      <c r="D114" s="3037">
        <v>69</v>
      </c>
      <c r="E114" s="3037">
        <v>69</v>
      </c>
      <c r="F114" s="3045" t="s">
        <v>5124</v>
      </c>
      <c r="G114" s="3040"/>
      <c r="H114" s="3040">
        <v>11.08</v>
      </c>
      <c r="I114" s="3039">
        <v>1</v>
      </c>
      <c r="J114" s="899"/>
      <c r="K114" s="3040" t="s">
        <v>5221</v>
      </c>
      <c r="L114" s="1030"/>
      <c r="M114" s="1030"/>
      <c r="N114" s="1030">
        <f t="shared" si="3"/>
        <v>0</v>
      </c>
      <c r="O114" s="1311"/>
      <c r="P114" s="1311"/>
      <c r="Q114" s="1311"/>
      <c r="R114" s="1313">
        <f t="shared" si="4"/>
        <v>0</v>
      </c>
      <c r="S114" s="1012">
        <v>38</v>
      </c>
    </row>
    <row r="115" spans="1:19">
      <c r="A115" s="1012">
        <v>39</v>
      </c>
      <c r="B115" s="3040" t="s">
        <v>5210</v>
      </c>
      <c r="C115" s="3040" t="s">
        <v>5203</v>
      </c>
      <c r="D115" s="3037">
        <v>69</v>
      </c>
      <c r="E115" s="3037">
        <v>69</v>
      </c>
      <c r="F115" s="3045" t="s">
        <v>5156</v>
      </c>
      <c r="G115" s="3069"/>
      <c r="H115" s="3069">
        <v>10</v>
      </c>
      <c r="I115" s="3039">
        <v>1</v>
      </c>
      <c r="J115" s="899"/>
      <c r="K115" s="3040" t="s">
        <v>5220</v>
      </c>
      <c r="L115" s="1030"/>
      <c r="M115" s="1030"/>
      <c r="N115" s="1030">
        <f t="shared" si="3"/>
        <v>0</v>
      </c>
      <c r="O115" s="1311"/>
      <c r="P115" s="1311"/>
      <c r="Q115" s="1311"/>
      <c r="R115" s="1313">
        <f t="shared" si="4"/>
        <v>0</v>
      </c>
      <c r="S115" s="1012">
        <v>39</v>
      </c>
    </row>
    <row r="116" spans="1:19">
      <c r="A116" s="1012">
        <v>40</v>
      </c>
      <c r="B116" s="3040" t="s">
        <v>5211</v>
      </c>
      <c r="C116" s="3040" t="s">
        <v>5205</v>
      </c>
      <c r="D116" s="3078">
        <v>0</v>
      </c>
      <c r="E116" s="3037">
        <v>69</v>
      </c>
      <c r="F116" s="3045" t="s">
        <v>5156</v>
      </c>
      <c r="G116" s="3069"/>
      <c r="H116" s="3069">
        <v>12</v>
      </c>
      <c r="I116" s="3039">
        <v>1</v>
      </c>
      <c r="J116" s="899"/>
      <c r="K116" s="3040" t="s">
        <v>5220</v>
      </c>
      <c r="L116" s="1030"/>
      <c r="M116" s="1030"/>
      <c r="N116" s="1030">
        <f t="shared" si="3"/>
        <v>0</v>
      </c>
      <c r="O116" s="1311"/>
      <c r="P116" s="1311"/>
      <c r="Q116" s="1311"/>
      <c r="R116" s="1313">
        <f t="shared" si="4"/>
        <v>0</v>
      </c>
      <c r="S116" s="1012">
        <v>40</v>
      </c>
    </row>
    <row r="117" spans="1:19">
      <c r="A117" s="1012">
        <v>41</v>
      </c>
      <c r="B117" s="3040" t="s">
        <v>5212</v>
      </c>
      <c r="C117" s="3040" t="s">
        <v>5213</v>
      </c>
      <c r="D117" s="3037">
        <v>69</v>
      </c>
      <c r="E117" s="3037">
        <v>69</v>
      </c>
      <c r="F117" s="3045" t="s">
        <v>5124</v>
      </c>
      <c r="G117" s="3040">
        <v>5.29</v>
      </c>
      <c r="H117" s="3040"/>
      <c r="I117" s="3039">
        <v>1</v>
      </c>
      <c r="J117" s="899"/>
      <c r="K117" s="3040" t="s">
        <v>5221</v>
      </c>
      <c r="L117" s="1030"/>
      <c r="M117" s="1030"/>
      <c r="N117" s="1030">
        <f t="shared" si="3"/>
        <v>0</v>
      </c>
      <c r="O117" s="1311"/>
      <c r="P117" s="1311"/>
      <c r="Q117" s="1311"/>
      <c r="R117" s="1313">
        <f t="shared" si="4"/>
        <v>0</v>
      </c>
      <c r="S117" s="1012">
        <v>41</v>
      </c>
    </row>
    <row r="118" spans="1:19">
      <c r="A118" s="1012">
        <v>42</v>
      </c>
      <c r="B118" s="3040" t="s">
        <v>5214</v>
      </c>
      <c r="C118" s="3040" t="s">
        <v>5144</v>
      </c>
      <c r="D118" s="3037">
        <v>69</v>
      </c>
      <c r="E118" s="3037">
        <v>115</v>
      </c>
      <c r="F118" s="3045" t="s">
        <v>5215</v>
      </c>
      <c r="G118" s="3040">
        <v>2.89</v>
      </c>
      <c r="H118" s="3040"/>
      <c r="I118" s="3039">
        <v>1</v>
      </c>
      <c r="J118" s="899"/>
      <c r="K118" s="3040" t="s">
        <v>5159</v>
      </c>
      <c r="L118" s="1030"/>
      <c r="M118" s="1030"/>
      <c r="N118" s="1030">
        <f t="shared" si="3"/>
        <v>0</v>
      </c>
      <c r="O118" s="1311"/>
      <c r="P118" s="1311"/>
      <c r="Q118" s="1311"/>
      <c r="R118" s="1313">
        <f t="shared" si="4"/>
        <v>0</v>
      </c>
      <c r="S118" s="1012">
        <v>42</v>
      </c>
    </row>
    <row r="119" spans="1:19">
      <c r="A119" s="1012">
        <v>43</v>
      </c>
      <c r="B119" s="3040" t="s">
        <v>5216</v>
      </c>
      <c r="C119" s="3040" t="s">
        <v>5217</v>
      </c>
      <c r="D119" s="3037">
        <v>69</v>
      </c>
      <c r="E119" s="3037">
        <v>115</v>
      </c>
      <c r="F119" s="3045" t="s">
        <v>5136</v>
      </c>
      <c r="G119" s="3040">
        <v>2.34</v>
      </c>
      <c r="H119" s="3040"/>
      <c r="I119" s="3039">
        <v>1</v>
      </c>
      <c r="J119" s="899"/>
      <c r="K119" s="810" t="s">
        <v>5145</v>
      </c>
      <c r="L119" s="1030"/>
      <c r="M119" s="1030"/>
      <c r="N119" s="1030">
        <f t="shared" si="3"/>
        <v>0</v>
      </c>
      <c r="O119" s="1311"/>
      <c r="P119" s="1311"/>
      <c r="Q119" s="1311"/>
      <c r="R119" s="1313">
        <f t="shared" si="4"/>
        <v>0</v>
      </c>
      <c r="S119" s="1012">
        <v>43</v>
      </c>
    </row>
    <row r="120" spans="1:19">
      <c r="A120" s="1012">
        <v>44</v>
      </c>
      <c r="B120" s="3040" t="s">
        <v>5216</v>
      </c>
      <c r="C120" s="3040" t="s">
        <v>5217</v>
      </c>
      <c r="D120" s="3037">
        <v>69</v>
      </c>
      <c r="E120" s="3037">
        <v>115</v>
      </c>
      <c r="F120" s="3045" t="s">
        <v>5215</v>
      </c>
      <c r="G120" s="3040">
        <v>7.05</v>
      </c>
      <c r="H120" s="3040"/>
      <c r="I120" s="3039">
        <v>1</v>
      </c>
      <c r="J120" s="899"/>
      <c r="K120" s="3040" t="s">
        <v>5159</v>
      </c>
      <c r="L120" s="1030"/>
      <c r="M120" s="1030"/>
      <c r="N120" s="1030">
        <f t="shared" si="3"/>
        <v>0</v>
      </c>
      <c r="O120" s="1311"/>
      <c r="P120" s="1311"/>
      <c r="Q120" s="1311"/>
      <c r="R120" s="1313">
        <f t="shared" si="4"/>
        <v>0</v>
      </c>
      <c r="S120" s="1012">
        <v>44</v>
      </c>
    </row>
    <row r="121" spans="1:19">
      <c r="A121" s="1012">
        <v>45</v>
      </c>
      <c r="B121" s="3040" t="s">
        <v>5218</v>
      </c>
      <c r="C121" s="3040" t="s">
        <v>5144</v>
      </c>
      <c r="D121" s="3037">
        <v>69</v>
      </c>
      <c r="E121" s="3037">
        <v>115</v>
      </c>
      <c r="F121" s="3045" t="s">
        <v>5124</v>
      </c>
      <c r="G121" s="3040">
        <v>9.66</v>
      </c>
      <c r="H121" s="3040"/>
      <c r="I121" s="3039">
        <v>1</v>
      </c>
      <c r="J121" s="899"/>
      <c r="K121" s="3040" t="s">
        <v>5159</v>
      </c>
      <c r="L121" s="1030"/>
      <c r="M121" s="1030"/>
      <c r="N121" s="1030">
        <f t="shared" si="3"/>
        <v>0</v>
      </c>
      <c r="O121" s="1311"/>
      <c r="P121" s="1311"/>
      <c r="Q121" s="1311"/>
      <c r="R121" s="1313">
        <f t="shared" si="4"/>
        <v>0</v>
      </c>
      <c r="S121" s="1012">
        <v>45</v>
      </c>
    </row>
    <row r="122" spans="1:19" ht="15.75" thickBot="1">
      <c r="A122" s="1012">
        <v>46</v>
      </c>
      <c r="B122" s="3062" t="s">
        <v>5218</v>
      </c>
      <c r="C122" s="3062" t="s">
        <v>5144</v>
      </c>
      <c r="D122" s="3063">
        <v>69</v>
      </c>
      <c r="E122" s="3063">
        <v>115</v>
      </c>
      <c r="F122" s="3070" t="s">
        <v>5136</v>
      </c>
      <c r="G122" s="3062">
        <v>2.34</v>
      </c>
      <c r="H122" s="3062"/>
      <c r="I122" s="3067">
        <v>1</v>
      </c>
      <c r="J122" s="899"/>
      <c r="K122" s="3080" t="s">
        <v>5145</v>
      </c>
      <c r="L122" s="1030"/>
      <c r="M122" s="1030"/>
      <c r="N122" s="1030">
        <f t="shared" si="3"/>
        <v>0</v>
      </c>
      <c r="O122" s="1311"/>
      <c r="P122" s="1311"/>
      <c r="Q122" s="1311"/>
      <c r="R122" s="1313">
        <f t="shared" si="4"/>
        <v>0</v>
      </c>
      <c r="S122" s="1012">
        <v>46</v>
      </c>
    </row>
    <row r="123" spans="1:19">
      <c r="A123" s="1012">
        <v>47</v>
      </c>
      <c r="B123" s="962"/>
      <c r="C123" s="962"/>
      <c r="D123" s="1030"/>
      <c r="E123" s="1311"/>
      <c r="F123" s="962"/>
      <c r="G123" s="1311"/>
      <c r="H123" s="973"/>
      <c r="I123" s="1070"/>
      <c r="J123" s="899"/>
      <c r="K123" s="1012"/>
      <c r="L123" s="1030"/>
      <c r="M123" s="1030"/>
      <c r="N123" s="1030"/>
      <c r="O123" s="1311"/>
      <c r="P123" s="1311"/>
      <c r="Q123" s="1311"/>
      <c r="R123" s="1313">
        <f t="shared" si="4"/>
        <v>0</v>
      </c>
      <c r="S123" s="1012">
        <v>47</v>
      </c>
    </row>
    <row r="124" spans="1:19">
      <c r="A124" s="1012">
        <v>48</v>
      </c>
      <c r="B124" s="962"/>
      <c r="C124" s="962"/>
      <c r="D124" s="1030"/>
      <c r="E124" s="1311"/>
      <c r="F124" s="962"/>
      <c r="G124" s="1311"/>
      <c r="H124" s="973"/>
      <c r="I124" s="1070"/>
      <c r="J124" s="899"/>
      <c r="K124" s="1012"/>
      <c r="L124" s="1030"/>
      <c r="M124" s="1030"/>
      <c r="N124" s="1030"/>
      <c r="O124" s="1311"/>
      <c r="P124" s="1311"/>
      <c r="Q124" s="1311"/>
      <c r="R124" s="1313">
        <f t="shared" si="4"/>
        <v>0</v>
      </c>
      <c r="S124" s="1012">
        <v>48</v>
      </c>
    </row>
    <row r="125" spans="1:19">
      <c r="A125" s="1012">
        <v>49</v>
      </c>
      <c r="B125" s="962"/>
      <c r="C125" s="962"/>
      <c r="D125" s="1030"/>
      <c r="E125" s="1311"/>
      <c r="F125" s="962"/>
      <c r="G125" s="1311"/>
      <c r="H125" s="973"/>
      <c r="I125" s="1070"/>
      <c r="J125" s="899"/>
      <c r="K125" s="1012"/>
      <c r="L125" s="1030"/>
      <c r="M125" s="1030"/>
      <c r="N125" s="1030"/>
      <c r="O125" s="1311"/>
      <c r="P125" s="1311"/>
      <c r="Q125" s="1311"/>
      <c r="R125" s="1313">
        <f t="shared" si="4"/>
        <v>0</v>
      </c>
      <c r="S125" s="1012">
        <v>49</v>
      </c>
    </row>
    <row r="126" spans="1:19">
      <c r="A126" s="1012">
        <v>50</v>
      </c>
      <c r="B126" s="962"/>
      <c r="C126" s="962"/>
      <c r="D126" s="1030"/>
      <c r="E126" s="1311"/>
      <c r="F126" s="962"/>
      <c r="G126" s="1311"/>
      <c r="H126" s="973"/>
      <c r="I126" s="1070"/>
      <c r="J126" s="899"/>
      <c r="K126" s="1012"/>
      <c r="L126" s="1030"/>
      <c r="M126" s="1030"/>
      <c r="N126" s="1030"/>
      <c r="O126" s="1311"/>
      <c r="P126" s="1311"/>
      <c r="Q126" s="1311"/>
      <c r="R126" s="1313">
        <f t="shared" si="4"/>
        <v>0</v>
      </c>
      <c r="S126" s="1012">
        <v>50</v>
      </c>
    </row>
    <row r="127" spans="1:19">
      <c r="A127" s="1012">
        <v>51</v>
      </c>
      <c r="B127" s="962"/>
      <c r="C127" s="962"/>
      <c r="D127" s="1030"/>
      <c r="E127" s="1311"/>
      <c r="F127" s="962"/>
      <c r="G127" s="1311"/>
      <c r="H127" s="973"/>
      <c r="I127" s="1070"/>
      <c r="J127" s="899"/>
      <c r="K127" s="1012"/>
      <c r="L127" s="1030"/>
      <c r="M127" s="1030"/>
      <c r="N127" s="1030"/>
      <c r="O127" s="1311"/>
      <c r="P127" s="1311"/>
      <c r="Q127" s="1311"/>
      <c r="R127" s="1313">
        <f t="shared" si="4"/>
        <v>0</v>
      </c>
      <c r="S127" s="1012">
        <v>51</v>
      </c>
    </row>
    <row r="128" spans="1:19" ht="15.75" thickBot="1">
      <c r="A128" s="1031">
        <v>52</v>
      </c>
      <c r="B128" s="979"/>
      <c r="C128" s="979"/>
      <c r="D128" s="1077"/>
      <c r="E128" s="1312"/>
      <c r="F128" s="979"/>
      <c r="G128" s="1312"/>
      <c r="H128" s="1079"/>
      <c r="I128" s="1078"/>
      <c r="J128" s="899"/>
      <c r="K128" s="1012"/>
      <c r="L128" s="1030"/>
      <c r="M128" s="1030"/>
      <c r="N128" s="1030"/>
      <c r="O128" s="1311"/>
      <c r="P128" s="1311"/>
      <c r="Q128" s="1311"/>
      <c r="R128" s="1313">
        <f t="shared" si="4"/>
        <v>0</v>
      </c>
      <c r="S128" s="1031">
        <v>52</v>
      </c>
    </row>
    <row r="129" spans="1:19" ht="15.75" thickBot="1">
      <c r="A129" s="1031">
        <v>53</v>
      </c>
      <c r="B129" s="951"/>
      <c r="C129" s="951"/>
      <c r="D129" s="951"/>
      <c r="E129" s="951"/>
      <c r="F129" s="1024" t="s">
        <v>2338</v>
      </c>
      <c r="G129" s="1312">
        <f>SUM(G77:G128)</f>
        <v>120.60000000000001</v>
      </c>
      <c r="H129" s="1077">
        <f>SUM(H77:H128)</f>
        <v>60.97</v>
      </c>
      <c r="I129" s="1077">
        <f>SUM(I77:I128)</f>
        <v>44</v>
      </c>
      <c r="J129" s="899"/>
      <c r="K129" s="1101"/>
      <c r="L129" s="1315">
        <f t="shared" ref="L129:R129" si="5">SUM(L77:L128)</f>
        <v>0</v>
      </c>
      <c r="M129" s="1315">
        <f t="shared" si="5"/>
        <v>0</v>
      </c>
      <c r="N129" s="1315">
        <f t="shared" si="5"/>
        <v>0</v>
      </c>
      <c r="O129" s="1316">
        <f t="shared" si="5"/>
        <v>0</v>
      </c>
      <c r="P129" s="1316">
        <f t="shared" si="5"/>
        <v>0</v>
      </c>
      <c r="Q129" s="1316">
        <f t="shared" si="5"/>
        <v>0</v>
      </c>
      <c r="R129" s="1316">
        <f t="shared" si="5"/>
        <v>0</v>
      </c>
      <c r="S129" s="1031">
        <v>53</v>
      </c>
    </row>
    <row r="131" spans="1:19">
      <c r="B131" s="3020" t="s">
        <v>5990</v>
      </c>
      <c r="K131" s="3020" t="s">
        <v>5994</v>
      </c>
    </row>
    <row r="133" spans="1:19" ht="15.75" thickBot="1"/>
    <row r="134" spans="1:19" ht="16.5" thickBot="1">
      <c r="A134" s="633" t="s">
        <v>2986</v>
      </c>
      <c r="B134" s="571"/>
      <c r="C134" s="571"/>
      <c r="D134" s="1014"/>
      <c r="E134" s="1014"/>
      <c r="F134" s="1014"/>
      <c r="G134" s="1016"/>
      <c r="H134" s="1016"/>
      <c r="I134" s="1025"/>
      <c r="J134" s="899"/>
      <c r="K134" s="633" t="s">
        <v>2986</v>
      </c>
      <c r="L134" s="571"/>
      <c r="M134" s="571"/>
      <c r="N134" s="1014"/>
      <c r="O134" s="1014"/>
      <c r="P134" s="1014"/>
      <c r="Q134" s="1016"/>
      <c r="R134" s="1016"/>
      <c r="S134" s="1025"/>
    </row>
    <row r="135" spans="1:19">
      <c r="A135" s="1008"/>
      <c r="B135" s="899"/>
      <c r="C135" s="962"/>
      <c r="D135" s="900" t="s">
        <v>2639</v>
      </c>
      <c r="E135" s="960"/>
      <c r="F135" s="962"/>
      <c r="G135" s="900" t="s">
        <v>2640</v>
      </c>
      <c r="H135" s="900"/>
      <c r="I135" s="1040"/>
      <c r="J135" s="899"/>
      <c r="K135" s="1008"/>
      <c r="L135" s="1019" t="s">
        <v>2641</v>
      </c>
      <c r="M135" s="1019"/>
      <c r="N135" s="993"/>
      <c r="O135" s="1034"/>
      <c r="P135" s="1034"/>
      <c r="Q135" s="1034"/>
      <c r="R135" s="1034"/>
      <c r="S135" s="1040"/>
    </row>
    <row r="136" spans="1:19">
      <c r="A136" s="1021"/>
      <c r="B136" s="900" t="s">
        <v>2642</v>
      </c>
      <c r="C136" s="960"/>
      <c r="D136" s="628" t="s">
        <v>2643</v>
      </c>
      <c r="E136" s="960"/>
      <c r="F136" s="912" t="s">
        <v>2644</v>
      </c>
      <c r="G136" s="628" t="s">
        <v>2645</v>
      </c>
      <c r="H136" s="900"/>
      <c r="I136" s="1021" t="s">
        <v>1791</v>
      </c>
      <c r="J136" s="899"/>
      <c r="K136" s="1021" t="s">
        <v>2646</v>
      </c>
      <c r="L136" s="628" t="s">
        <v>2647</v>
      </c>
      <c r="M136" s="900"/>
      <c r="N136" s="629"/>
      <c r="O136" s="900" t="s">
        <v>2648</v>
      </c>
      <c r="P136" s="900"/>
      <c r="Q136" s="628"/>
      <c r="R136" s="900"/>
      <c r="S136" s="1021"/>
    </row>
    <row r="137" spans="1:19" ht="15.75" thickBot="1">
      <c r="A137" s="1021" t="s">
        <v>1733</v>
      </c>
      <c r="B137" s="951"/>
      <c r="C137" s="979"/>
      <c r="D137" s="630" t="s">
        <v>2649</v>
      </c>
      <c r="E137" s="1025"/>
      <c r="F137" s="912" t="s">
        <v>2650</v>
      </c>
      <c r="G137" s="630" t="s">
        <v>2672</v>
      </c>
      <c r="H137" s="1014"/>
      <c r="I137" s="1021" t="s">
        <v>531</v>
      </c>
      <c r="J137" s="899"/>
      <c r="K137" s="1021" t="s">
        <v>2673</v>
      </c>
      <c r="L137" s="630" t="s">
        <v>2674</v>
      </c>
      <c r="M137" s="1014"/>
      <c r="N137" s="631"/>
      <c r="O137" s="990"/>
      <c r="P137" s="990"/>
      <c r="Q137" s="632"/>
      <c r="R137" s="1024"/>
      <c r="S137" s="1021" t="s">
        <v>1733</v>
      </c>
    </row>
    <row r="138" spans="1:19">
      <c r="A138" s="1021" t="s">
        <v>1736</v>
      </c>
      <c r="B138" s="912" t="s">
        <v>2675</v>
      </c>
      <c r="C138" s="912" t="s">
        <v>2676</v>
      </c>
      <c r="D138" s="912" t="s">
        <v>2677</v>
      </c>
      <c r="E138" s="912" t="s">
        <v>2678</v>
      </c>
      <c r="F138" s="912" t="s">
        <v>2679</v>
      </c>
      <c r="G138" s="960" t="s">
        <v>2680</v>
      </c>
      <c r="H138" s="960" t="s">
        <v>2680</v>
      </c>
      <c r="I138" s="1021" t="s">
        <v>2681</v>
      </c>
      <c r="J138" s="899"/>
      <c r="K138" s="1021" t="s">
        <v>2682</v>
      </c>
      <c r="L138" s="912" t="s">
        <v>2683</v>
      </c>
      <c r="M138" s="912" t="s">
        <v>2684</v>
      </c>
      <c r="N138" s="912" t="s">
        <v>2685</v>
      </c>
      <c r="O138" s="912" t="s">
        <v>3635</v>
      </c>
      <c r="P138" s="912" t="s">
        <v>3627</v>
      </c>
      <c r="Q138" s="912" t="s">
        <v>608</v>
      </c>
      <c r="R138" s="944" t="s">
        <v>2338</v>
      </c>
      <c r="S138" s="1021" t="s">
        <v>1736</v>
      </c>
    </row>
    <row r="139" spans="1:19">
      <c r="A139" s="1012"/>
      <c r="B139" s="962"/>
      <c r="C139" s="912"/>
      <c r="D139" s="962"/>
      <c r="E139" s="912"/>
      <c r="F139" s="912"/>
      <c r="G139" s="960" t="s">
        <v>2686</v>
      </c>
      <c r="H139" s="960" t="s">
        <v>2687</v>
      </c>
      <c r="I139" s="1012"/>
      <c r="J139" s="899"/>
      <c r="K139" s="1012"/>
      <c r="L139" s="962"/>
      <c r="M139" s="912" t="s">
        <v>2688</v>
      </c>
      <c r="N139" s="962"/>
      <c r="O139" s="912" t="s">
        <v>2091</v>
      </c>
      <c r="P139" s="912" t="s">
        <v>2091</v>
      </c>
      <c r="Q139" s="962"/>
      <c r="R139" s="912" t="s">
        <v>2091</v>
      </c>
      <c r="S139" s="1012"/>
    </row>
    <row r="140" spans="1:19" ht="15.75" thickBot="1">
      <c r="A140" s="1031"/>
      <c r="B140" s="1024" t="s">
        <v>3026</v>
      </c>
      <c r="C140" s="1024" t="s">
        <v>3027</v>
      </c>
      <c r="D140" s="1024" t="s">
        <v>3028</v>
      </c>
      <c r="E140" s="1024" t="s">
        <v>3029</v>
      </c>
      <c r="F140" s="1024" t="s">
        <v>2353</v>
      </c>
      <c r="G140" s="1025" t="s">
        <v>2354</v>
      </c>
      <c r="H140" s="1025" t="s">
        <v>2355</v>
      </c>
      <c r="I140" s="1025" t="s">
        <v>2356</v>
      </c>
      <c r="J140" s="899"/>
      <c r="K140" s="1023" t="s">
        <v>2357</v>
      </c>
      <c r="L140" s="1024" t="s">
        <v>2358</v>
      </c>
      <c r="M140" s="1024" t="s">
        <v>2359</v>
      </c>
      <c r="N140" s="1024" t="s">
        <v>2360</v>
      </c>
      <c r="O140" s="1024" t="s">
        <v>181</v>
      </c>
      <c r="P140" s="1024" t="s">
        <v>182</v>
      </c>
      <c r="Q140" s="1024" t="s">
        <v>183</v>
      </c>
      <c r="R140" s="1014" t="s">
        <v>184</v>
      </c>
      <c r="S140" s="1031"/>
    </row>
    <row r="141" spans="1:19">
      <c r="A141" s="1012">
        <v>1</v>
      </c>
      <c r="B141" s="3040" t="s">
        <v>5222</v>
      </c>
      <c r="C141" s="3040" t="s">
        <v>5223</v>
      </c>
      <c r="D141" s="3037">
        <v>69</v>
      </c>
      <c r="E141" s="3037">
        <v>69</v>
      </c>
      <c r="F141" s="3045" t="s">
        <v>5136</v>
      </c>
      <c r="G141" s="3040">
        <v>1.76</v>
      </c>
      <c r="H141" s="3040"/>
      <c r="I141" s="3039">
        <v>1</v>
      </c>
      <c r="J141" s="899"/>
      <c r="K141" s="3040" t="s">
        <v>5145</v>
      </c>
      <c r="L141" s="1030"/>
      <c r="M141" s="1030"/>
      <c r="N141" s="1030">
        <f t="shared" ref="N141:N192" si="6">L141+M141</f>
        <v>0</v>
      </c>
      <c r="O141" s="1311"/>
      <c r="P141" s="1311"/>
      <c r="Q141" s="1311"/>
      <c r="R141" s="1313">
        <f t="shared" ref="R141:R192" si="7">SUM(O141:Q141)</f>
        <v>0</v>
      </c>
      <c r="S141" s="1012">
        <v>1</v>
      </c>
    </row>
    <row r="142" spans="1:19">
      <c r="A142" s="1012">
        <v>2</v>
      </c>
      <c r="B142" s="3040" t="s">
        <v>5222</v>
      </c>
      <c r="C142" s="3040" t="s">
        <v>5223</v>
      </c>
      <c r="D142" s="3037">
        <v>69</v>
      </c>
      <c r="E142" s="3037">
        <v>69</v>
      </c>
      <c r="F142" s="3038" t="s">
        <v>5156</v>
      </c>
      <c r="G142" s="3040">
        <v>1.24</v>
      </c>
      <c r="H142" s="3040"/>
      <c r="I142" s="3039">
        <v>1</v>
      </c>
      <c r="J142" s="899"/>
      <c r="K142" s="3040" t="s">
        <v>5145</v>
      </c>
      <c r="L142" s="1030"/>
      <c r="M142" s="1030"/>
      <c r="N142" s="1030">
        <f t="shared" si="6"/>
        <v>0</v>
      </c>
      <c r="O142" s="1311"/>
      <c r="P142" s="1311"/>
      <c r="Q142" s="1311"/>
      <c r="R142" s="1313">
        <f t="shared" si="7"/>
        <v>0</v>
      </c>
      <c r="S142" s="1012">
        <v>2</v>
      </c>
    </row>
    <row r="143" spans="1:19">
      <c r="A143" s="1012">
        <v>3</v>
      </c>
      <c r="B143" s="3068" t="s">
        <v>5224</v>
      </c>
      <c r="C143" s="3040" t="s">
        <v>5225</v>
      </c>
      <c r="D143" s="3037">
        <v>69</v>
      </c>
      <c r="E143" s="3037">
        <v>69</v>
      </c>
      <c r="F143" s="3045" t="s">
        <v>5136</v>
      </c>
      <c r="G143" s="3040">
        <v>3.31</v>
      </c>
      <c r="H143" s="3069">
        <v>0.4</v>
      </c>
      <c r="I143" s="3039">
        <v>1</v>
      </c>
      <c r="J143" s="899"/>
      <c r="K143" s="3040" t="s">
        <v>5145</v>
      </c>
      <c r="L143" s="1030"/>
      <c r="M143" s="1030"/>
      <c r="N143" s="1030">
        <f t="shared" si="6"/>
        <v>0</v>
      </c>
      <c r="O143" s="1311"/>
      <c r="P143" s="1311"/>
      <c r="Q143" s="1311"/>
      <c r="R143" s="1313">
        <f t="shared" si="7"/>
        <v>0</v>
      </c>
      <c r="S143" s="1012">
        <v>3</v>
      </c>
    </row>
    <row r="144" spans="1:19">
      <c r="A144" s="1012">
        <v>4</v>
      </c>
      <c r="B144" s="3068" t="s">
        <v>5224</v>
      </c>
      <c r="C144" s="3040" t="s">
        <v>5225</v>
      </c>
      <c r="D144" s="3037">
        <v>69</v>
      </c>
      <c r="E144" s="3037">
        <v>69</v>
      </c>
      <c r="F144" s="3045" t="s">
        <v>5156</v>
      </c>
      <c r="G144" s="3040">
        <v>8.9499999999999993</v>
      </c>
      <c r="H144" s="3040"/>
      <c r="I144" s="3039">
        <v>1</v>
      </c>
      <c r="J144" s="899"/>
      <c r="K144" s="3040" t="s">
        <v>5145</v>
      </c>
      <c r="L144" s="1030"/>
      <c r="M144" s="1030"/>
      <c r="N144" s="1030">
        <f t="shared" si="6"/>
        <v>0</v>
      </c>
      <c r="O144" s="1311"/>
      <c r="P144" s="1311"/>
      <c r="Q144" s="1311"/>
      <c r="R144" s="1313">
        <f t="shared" si="7"/>
        <v>0</v>
      </c>
      <c r="S144" s="1012">
        <v>4</v>
      </c>
    </row>
    <row r="145" spans="1:19">
      <c r="A145" s="1012">
        <v>5</v>
      </c>
      <c r="B145" s="3068" t="s">
        <v>5226</v>
      </c>
      <c r="C145" s="3040" t="s">
        <v>5227</v>
      </c>
      <c r="D145" s="3037">
        <v>69</v>
      </c>
      <c r="E145" s="3037">
        <v>69</v>
      </c>
      <c r="F145" s="3045" t="s">
        <v>5156</v>
      </c>
      <c r="G145" s="3040">
        <v>3.04</v>
      </c>
      <c r="H145" s="3040"/>
      <c r="I145" s="3039">
        <v>1</v>
      </c>
      <c r="J145" s="899"/>
      <c r="K145" s="3040" t="s">
        <v>5145</v>
      </c>
      <c r="L145" s="1030"/>
      <c r="M145" s="1030"/>
      <c r="N145" s="1030">
        <f t="shared" si="6"/>
        <v>0</v>
      </c>
      <c r="O145" s="1311"/>
      <c r="P145" s="1311"/>
      <c r="Q145" s="1311"/>
      <c r="R145" s="1313">
        <f t="shared" si="7"/>
        <v>0</v>
      </c>
      <c r="S145" s="1012">
        <v>5</v>
      </c>
    </row>
    <row r="146" spans="1:19" ht="45">
      <c r="A146" s="1027">
        <v>6</v>
      </c>
      <c r="B146" s="3068" t="s">
        <v>5228</v>
      </c>
      <c r="C146" s="3040" t="s">
        <v>5141</v>
      </c>
      <c r="D146" s="3037">
        <v>69</v>
      </c>
      <c r="E146" s="3037">
        <v>69</v>
      </c>
      <c r="F146" s="3038" t="s">
        <v>5136</v>
      </c>
      <c r="G146" s="3040">
        <v>4.49</v>
      </c>
      <c r="H146" s="3040"/>
      <c r="I146" s="3039">
        <v>1</v>
      </c>
      <c r="J146" s="899"/>
      <c r="K146" s="3084" t="s">
        <v>5257</v>
      </c>
      <c r="L146" s="1030"/>
      <c r="M146" s="1030"/>
      <c r="N146" s="1030">
        <f t="shared" si="6"/>
        <v>0</v>
      </c>
      <c r="O146" s="1311"/>
      <c r="P146" s="1311"/>
      <c r="Q146" s="1311"/>
      <c r="R146" s="1313">
        <f t="shared" si="7"/>
        <v>0</v>
      </c>
      <c r="S146" s="1012">
        <v>6</v>
      </c>
    </row>
    <row r="147" spans="1:19">
      <c r="A147" s="1027">
        <v>7</v>
      </c>
      <c r="B147" s="3068" t="s">
        <v>5229</v>
      </c>
      <c r="C147" s="3040" t="s">
        <v>5230</v>
      </c>
      <c r="D147" s="3037">
        <v>69</v>
      </c>
      <c r="E147" s="3037">
        <v>69</v>
      </c>
      <c r="F147" s="3038" t="s">
        <v>5109</v>
      </c>
      <c r="G147" s="3069">
        <v>0.6</v>
      </c>
      <c r="H147" s="3040"/>
      <c r="I147" s="3039">
        <v>1</v>
      </c>
      <c r="J147" s="899"/>
      <c r="K147" s="3040" t="s">
        <v>5258</v>
      </c>
      <c r="L147" s="1030"/>
      <c r="M147" s="1030"/>
      <c r="N147" s="1030">
        <f t="shared" si="6"/>
        <v>0</v>
      </c>
      <c r="O147" s="1311"/>
      <c r="P147" s="1311"/>
      <c r="Q147" s="1311"/>
      <c r="R147" s="1313">
        <f t="shared" si="7"/>
        <v>0</v>
      </c>
      <c r="S147" s="1012">
        <v>7</v>
      </c>
    </row>
    <row r="148" spans="1:19">
      <c r="A148" s="1027">
        <v>8</v>
      </c>
      <c r="B148" s="3068" t="s">
        <v>5231</v>
      </c>
      <c r="C148" s="3040" t="s">
        <v>5230</v>
      </c>
      <c r="D148" s="3037">
        <v>69</v>
      </c>
      <c r="E148" s="3037">
        <v>69</v>
      </c>
      <c r="F148" s="3038" t="s">
        <v>5109</v>
      </c>
      <c r="G148" s="3069">
        <v>0.6</v>
      </c>
      <c r="H148" s="3040"/>
      <c r="I148" s="3039">
        <v>1</v>
      </c>
      <c r="J148" s="899"/>
      <c r="K148" s="3040" t="s">
        <v>5258</v>
      </c>
      <c r="L148" s="1030"/>
      <c r="M148" s="1030"/>
      <c r="N148" s="1030">
        <f t="shared" si="6"/>
        <v>0</v>
      </c>
      <c r="O148" s="1311"/>
      <c r="P148" s="1311"/>
      <c r="Q148" s="1311"/>
      <c r="R148" s="1313">
        <f t="shared" si="7"/>
        <v>0</v>
      </c>
      <c r="S148" s="1012">
        <v>8</v>
      </c>
    </row>
    <row r="149" spans="1:19">
      <c r="A149" s="1027">
        <v>9</v>
      </c>
      <c r="B149" s="3068" t="s">
        <v>5232</v>
      </c>
      <c r="C149" s="3040" t="s">
        <v>5123</v>
      </c>
      <c r="D149" s="3037">
        <v>69</v>
      </c>
      <c r="E149" s="3037">
        <v>69</v>
      </c>
      <c r="F149" s="3045" t="s">
        <v>5136</v>
      </c>
      <c r="G149" s="3040">
        <v>0.03</v>
      </c>
      <c r="H149" s="3040"/>
      <c r="I149" s="3039">
        <v>1</v>
      </c>
      <c r="J149" s="899"/>
      <c r="K149" s="3040" t="s">
        <v>5145</v>
      </c>
      <c r="L149" s="1030"/>
      <c r="M149" s="1030"/>
      <c r="N149" s="1030">
        <f t="shared" si="6"/>
        <v>0</v>
      </c>
      <c r="O149" s="1311"/>
      <c r="P149" s="1311"/>
      <c r="Q149" s="1311"/>
      <c r="R149" s="1313">
        <f t="shared" si="7"/>
        <v>0</v>
      </c>
      <c r="S149" s="1012">
        <v>9</v>
      </c>
    </row>
    <row r="150" spans="1:19">
      <c r="A150" s="1027">
        <v>10</v>
      </c>
      <c r="B150" s="3068" t="s">
        <v>5233</v>
      </c>
      <c r="C150" s="3040" t="s">
        <v>5234</v>
      </c>
      <c r="D150" s="3037">
        <v>69</v>
      </c>
      <c r="E150" s="3037">
        <v>69</v>
      </c>
      <c r="F150" s="3045" t="s">
        <v>5156</v>
      </c>
      <c r="G150" s="3040">
        <v>2.59</v>
      </c>
      <c r="H150" s="3040"/>
      <c r="I150" s="3039">
        <v>1</v>
      </c>
      <c r="J150" s="899"/>
      <c r="K150" s="3040" t="s">
        <v>5145</v>
      </c>
      <c r="L150" s="1030"/>
      <c r="M150" s="1030"/>
      <c r="N150" s="1030">
        <f t="shared" si="6"/>
        <v>0</v>
      </c>
      <c r="O150" s="1311"/>
      <c r="P150" s="1311"/>
      <c r="Q150" s="1311"/>
      <c r="R150" s="1313">
        <f t="shared" si="7"/>
        <v>0</v>
      </c>
      <c r="S150" s="1012">
        <v>10</v>
      </c>
    </row>
    <row r="151" spans="1:19">
      <c r="A151" s="1027">
        <v>11</v>
      </c>
      <c r="B151" s="3068" t="s">
        <v>5235</v>
      </c>
      <c r="C151" s="3040" t="s">
        <v>5123</v>
      </c>
      <c r="D151" s="3037">
        <v>69</v>
      </c>
      <c r="E151" s="3037">
        <v>69</v>
      </c>
      <c r="F151" s="3045" t="s">
        <v>5156</v>
      </c>
      <c r="G151" s="3040">
        <v>3.03</v>
      </c>
      <c r="H151" s="3040"/>
      <c r="I151" s="3039">
        <v>1</v>
      </c>
      <c r="J151" s="899"/>
      <c r="K151" s="3040" t="s">
        <v>5145</v>
      </c>
      <c r="L151" s="1030"/>
      <c r="M151" s="1030"/>
      <c r="N151" s="1030">
        <f t="shared" si="6"/>
        <v>0</v>
      </c>
      <c r="O151" s="1311"/>
      <c r="P151" s="1311"/>
      <c r="Q151" s="1311"/>
      <c r="R151" s="1313">
        <f t="shared" si="7"/>
        <v>0</v>
      </c>
      <c r="S151" s="1012">
        <v>11</v>
      </c>
    </row>
    <row r="152" spans="1:19">
      <c r="A152" s="1027">
        <v>12</v>
      </c>
      <c r="B152" s="3068" t="s">
        <v>5236</v>
      </c>
      <c r="C152" s="3040" t="s">
        <v>5237</v>
      </c>
      <c r="D152" s="3037">
        <v>69</v>
      </c>
      <c r="E152" s="3037">
        <v>69</v>
      </c>
      <c r="F152" s="3045" t="s">
        <v>5156</v>
      </c>
      <c r="G152" s="3040">
        <v>0.11</v>
      </c>
      <c r="H152" s="3040"/>
      <c r="I152" s="3039">
        <v>1</v>
      </c>
      <c r="J152" s="899"/>
      <c r="K152" s="3040" t="s">
        <v>5221</v>
      </c>
      <c r="L152" s="1030"/>
      <c r="M152" s="1030"/>
      <c r="N152" s="1030">
        <f t="shared" si="6"/>
        <v>0</v>
      </c>
      <c r="O152" s="1311"/>
      <c r="P152" s="1311"/>
      <c r="Q152" s="1311"/>
      <c r="R152" s="1313">
        <f t="shared" si="7"/>
        <v>0</v>
      </c>
      <c r="S152" s="1012">
        <v>12</v>
      </c>
    </row>
    <row r="153" spans="1:19">
      <c r="A153" s="1027">
        <v>13</v>
      </c>
      <c r="B153" s="3068" t="s">
        <v>5238</v>
      </c>
      <c r="C153" s="3040" t="s">
        <v>5239</v>
      </c>
      <c r="D153" s="3037">
        <v>69</v>
      </c>
      <c r="E153" s="3037">
        <v>69</v>
      </c>
      <c r="F153" s="3045" t="s">
        <v>5156</v>
      </c>
      <c r="G153" s="3040">
        <v>2.21</v>
      </c>
      <c r="H153" s="3040"/>
      <c r="I153" s="3039">
        <v>1</v>
      </c>
      <c r="J153" s="899"/>
      <c r="K153" s="3040" t="s">
        <v>5197</v>
      </c>
      <c r="L153" s="1030"/>
      <c r="M153" s="1030"/>
      <c r="N153" s="1030">
        <f t="shared" si="6"/>
        <v>0</v>
      </c>
      <c r="O153" s="1311"/>
      <c r="P153" s="1311"/>
      <c r="Q153" s="1311"/>
      <c r="R153" s="1313">
        <f t="shared" si="7"/>
        <v>0</v>
      </c>
      <c r="S153" s="1012">
        <v>13</v>
      </c>
    </row>
    <row r="154" spans="1:19">
      <c r="A154" s="1027">
        <v>14</v>
      </c>
      <c r="B154" s="3068" t="s">
        <v>5240</v>
      </c>
      <c r="C154" s="3040" t="s">
        <v>5182</v>
      </c>
      <c r="D154" s="3037">
        <v>69</v>
      </c>
      <c r="E154" s="3037">
        <v>69</v>
      </c>
      <c r="F154" s="3045" t="s">
        <v>5136</v>
      </c>
      <c r="G154" s="3040">
        <v>9.74</v>
      </c>
      <c r="H154" s="3040"/>
      <c r="I154" s="3039">
        <v>1</v>
      </c>
      <c r="J154" s="899"/>
      <c r="K154" s="3040" t="s">
        <v>5145</v>
      </c>
      <c r="L154" s="1030"/>
      <c r="M154" s="1030"/>
      <c r="N154" s="1030">
        <f t="shared" si="6"/>
        <v>0</v>
      </c>
      <c r="O154" s="1311"/>
      <c r="P154" s="1311"/>
      <c r="Q154" s="1311"/>
      <c r="R154" s="1313">
        <f t="shared" si="7"/>
        <v>0</v>
      </c>
      <c r="S154" s="1012">
        <v>14</v>
      </c>
    </row>
    <row r="155" spans="1:19">
      <c r="A155" s="1027">
        <v>15</v>
      </c>
      <c r="B155" s="3068" t="s">
        <v>5240</v>
      </c>
      <c r="C155" s="3040" t="s">
        <v>5182</v>
      </c>
      <c r="D155" s="3037">
        <v>69</v>
      </c>
      <c r="E155" s="3037">
        <v>69</v>
      </c>
      <c r="F155" s="3045" t="s">
        <v>5156</v>
      </c>
      <c r="G155" s="3040">
        <v>0.74</v>
      </c>
      <c r="H155" s="3069"/>
      <c r="I155" s="3039">
        <v>1</v>
      </c>
      <c r="J155" s="899"/>
      <c r="K155" s="3040" t="s">
        <v>5145</v>
      </c>
      <c r="L155" s="1030"/>
      <c r="M155" s="1030"/>
      <c r="N155" s="1030">
        <f t="shared" si="6"/>
        <v>0</v>
      </c>
      <c r="O155" s="1311"/>
      <c r="P155" s="1311"/>
      <c r="Q155" s="1311"/>
      <c r="R155" s="1313">
        <f t="shared" si="7"/>
        <v>0</v>
      </c>
      <c r="S155" s="1012">
        <v>15</v>
      </c>
    </row>
    <row r="156" spans="1:19">
      <c r="A156" s="1027">
        <v>16</v>
      </c>
      <c r="B156" s="3068" t="s">
        <v>5241</v>
      </c>
      <c r="C156" s="3040" t="s">
        <v>5123</v>
      </c>
      <c r="D156" s="3037">
        <v>69</v>
      </c>
      <c r="E156" s="3037">
        <v>69</v>
      </c>
      <c r="F156" s="3045" t="s">
        <v>5136</v>
      </c>
      <c r="G156" s="3040">
        <v>0.12</v>
      </c>
      <c r="H156" s="3040"/>
      <c r="I156" s="3039">
        <v>1</v>
      </c>
      <c r="J156" s="899"/>
      <c r="K156" s="3040" t="s">
        <v>5138</v>
      </c>
      <c r="L156" s="1030"/>
      <c r="M156" s="1030"/>
      <c r="N156" s="1030">
        <f t="shared" si="6"/>
        <v>0</v>
      </c>
      <c r="O156" s="1311"/>
      <c r="P156" s="1311"/>
      <c r="Q156" s="1311"/>
      <c r="R156" s="1313">
        <f t="shared" si="7"/>
        <v>0</v>
      </c>
      <c r="S156" s="1012">
        <v>16</v>
      </c>
    </row>
    <row r="157" spans="1:19">
      <c r="A157" s="1012">
        <v>17</v>
      </c>
      <c r="B157" s="3068" t="s">
        <v>5241</v>
      </c>
      <c r="C157" s="3040" t="s">
        <v>5123</v>
      </c>
      <c r="D157" s="3037">
        <v>69</v>
      </c>
      <c r="E157" s="3037">
        <v>69</v>
      </c>
      <c r="F157" s="3045" t="s">
        <v>5124</v>
      </c>
      <c r="G157" s="3040"/>
      <c r="H157" s="3040">
        <v>1.07</v>
      </c>
      <c r="I157" s="3039">
        <v>1</v>
      </c>
      <c r="J157" s="899"/>
      <c r="K157" s="3040" t="s">
        <v>5138</v>
      </c>
      <c r="L157" s="1030"/>
      <c r="M157" s="1030"/>
      <c r="N157" s="1030">
        <f t="shared" si="6"/>
        <v>0</v>
      </c>
      <c r="O157" s="1311"/>
      <c r="P157" s="1311"/>
      <c r="Q157" s="1311"/>
      <c r="R157" s="1313">
        <f t="shared" si="7"/>
        <v>0</v>
      </c>
      <c r="S157" s="1012">
        <v>17</v>
      </c>
    </row>
    <row r="158" spans="1:19">
      <c r="A158" s="1012">
        <v>18</v>
      </c>
      <c r="B158" s="3068" t="s">
        <v>5242</v>
      </c>
      <c r="C158" s="3040" t="s">
        <v>5123</v>
      </c>
      <c r="D158" s="3037">
        <v>69</v>
      </c>
      <c r="E158" s="3037">
        <v>69</v>
      </c>
      <c r="F158" s="3045" t="s">
        <v>5114</v>
      </c>
      <c r="G158" s="3040"/>
      <c r="H158" s="3069">
        <v>4.63</v>
      </c>
      <c r="I158" s="3039">
        <v>1</v>
      </c>
      <c r="J158" s="899"/>
      <c r="K158" s="3040" t="s">
        <v>5198</v>
      </c>
      <c r="L158" s="1030"/>
      <c r="M158" s="1030"/>
      <c r="N158" s="1030">
        <f t="shared" si="6"/>
        <v>0</v>
      </c>
      <c r="O158" s="1311"/>
      <c r="P158" s="1311"/>
      <c r="Q158" s="1311"/>
      <c r="R158" s="1313">
        <f t="shared" si="7"/>
        <v>0</v>
      </c>
      <c r="S158" s="1012">
        <v>18</v>
      </c>
    </row>
    <row r="159" spans="1:19">
      <c r="A159" s="1012">
        <v>19</v>
      </c>
      <c r="B159" s="3068" t="s">
        <v>5243</v>
      </c>
      <c r="C159" s="3040" t="s">
        <v>5244</v>
      </c>
      <c r="D159" s="3037">
        <v>69</v>
      </c>
      <c r="E159" s="3037">
        <v>69</v>
      </c>
      <c r="F159" s="3045" t="s">
        <v>5136</v>
      </c>
      <c r="G159" s="3040">
        <v>0.47</v>
      </c>
      <c r="H159" s="3069"/>
      <c r="I159" s="3039">
        <v>1</v>
      </c>
      <c r="J159" s="899"/>
      <c r="K159" s="3040" t="s">
        <v>5159</v>
      </c>
      <c r="L159" s="1030"/>
      <c r="M159" s="1030"/>
      <c r="N159" s="1030">
        <f t="shared" si="6"/>
        <v>0</v>
      </c>
      <c r="O159" s="1311"/>
      <c r="P159" s="1311"/>
      <c r="Q159" s="1311"/>
      <c r="R159" s="1313">
        <f t="shared" si="7"/>
        <v>0</v>
      </c>
      <c r="S159" s="1012">
        <v>19</v>
      </c>
    </row>
    <row r="160" spans="1:19">
      <c r="A160" s="1012">
        <v>20</v>
      </c>
      <c r="B160" s="3068" t="s">
        <v>5245</v>
      </c>
      <c r="C160" s="3040" t="s">
        <v>5246</v>
      </c>
      <c r="D160" s="3037">
        <v>69</v>
      </c>
      <c r="E160" s="3037">
        <v>69</v>
      </c>
      <c r="F160" s="3045" t="s">
        <v>5136</v>
      </c>
      <c r="G160" s="3040">
        <v>0.26</v>
      </c>
      <c r="H160" s="3040"/>
      <c r="I160" s="3039">
        <v>1</v>
      </c>
      <c r="J160" s="899"/>
      <c r="K160" s="3040" t="s">
        <v>5145</v>
      </c>
      <c r="L160" s="1030"/>
      <c r="M160" s="1030"/>
      <c r="N160" s="1030">
        <f t="shared" si="6"/>
        <v>0</v>
      </c>
      <c r="O160" s="1311"/>
      <c r="P160" s="1311"/>
      <c r="Q160" s="1311"/>
      <c r="R160" s="1313">
        <f t="shared" si="7"/>
        <v>0</v>
      </c>
      <c r="S160" s="1012">
        <v>20</v>
      </c>
    </row>
    <row r="161" spans="1:19">
      <c r="A161" s="1012">
        <v>21</v>
      </c>
      <c r="B161" s="3068" t="s">
        <v>5247</v>
      </c>
      <c r="C161" s="3040" t="s">
        <v>5248</v>
      </c>
      <c r="D161" s="3037">
        <v>69</v>
      </c>
      <c r="E161" s="3037">
        <v>69</v>
      </c>
      <c r="F161" s="3045" t="s">
        <v>5136</v>
      </c>
      <c r="G161" s="3040">
        <v>0.56000000000000005</v>
      </c>
      <c r="H161" s="3040"/>
      <c r="I161" s="3039">
        <v>1</v>
      </c>
      <c r="J161" s="899"/>
      <c r="K161" s="3040" t="s">
        <v>5197</v>
      </c>
      <c r="L161" s="1030"/>
      <c r="M161" s="1030"/>
      <c r="N161" s="1030">
        <f t="shared" si="6"/>
        <v>0</v>
      </c>
      <c r="O161" s="1311"/>
      <c r="P161" s="1311"/>
      <c r="Q161" s="1311"/>
      <c r="R161" s="1313">
        <f t="shared" si="7"/>
        <v>0</v>
      </c>
      <c r="S161" s="1012">
        <v>21</v>
      </c>
    </row>
    <row r="162" spans="1:19">
      <c r="A162" s="1012">
        <v>22</v>
      </c>
      <c r="B162" s="3068" t="s">
        <v>5249</v>
      </c>
      <c r="C162" s="3040" t="s">
        <v>5250</v>
      </c>
      <c r="D162" s="3037">
        <v>69</v>
      </c>
      <c r="E162" s="3037">
        <v>69</v>
      </c>
      <c r="F162" s="3045" t="s">
        <v>5156</v>
      </c>
      <c r="G162" s="3040">
        <v>3.48</v>
      </c>
      <c r="H162" s="3040"/>
      <c r="I162" s="3039">
        <v>1</v>
      </c>
      <c r="J162" s="899"/>
      <c r="K162" s="3040" t="s">
        <v>5145</v>
      </c>
      <c r="L162" s="1030"/>
      <c r="M162" s="1030"/>
      <c r="N162" s="1030">
        <f t="shared" si="6"/>
        <v>0</v>
      </c>
      <c r="O162" s="1311"/>
      <c r="P162" s="1311"/>
      <c r="Q162" s="1311"/>
      <c r="R162" s="1313">
        <f t="shared" si="7"/>
        <v>0</v>
      </c>
      <c r="S162" s="1012">
        <v>22</v>
      </c>
    </row>
    <row r="163" spans="1:19">
      <c r="A163" s="1012">
        <v>23</v>
      </c>
      <c r="B163" s="3068" t="s">
        <v>5251</v>
      </c>
      <c r="C163" s="3040" t="s">
        <v>5252</v>
      </c>
      <c r="D163" s="3037">
        <v>69</v>
      </c>
      <c r="E163" s="3037">
        <v>69</v>
      </c>
      <c r="F163" s="3045" t="s">
        <v>5136</v>
      </c>
      <c r="G163" s="3069">
        <v>1.2</v>
      </c>
      <c r="H163" s="3040"/>
      <c r="I163" s="3039">
        <v>1</v>
      </c>
      <c r="J163" s="899"/>
      <c r="K163" s="3040" t="s">
        <v>5197</v>
      </c>
      <c r="L163" s="1030"/>
      <c r="M163" s="1030"/>
      <c r="N163" s="1030">
        <f t="shared" si="6"/>
        <v>0</v>
      </c>
      <c r="O163" s="1311"/>
      <c r="P163" s="1311"/>
      <c r="Q163" s="1311"/>
      <c r="R163" s="1313">
        <f t="shared" si="7"/>
        <v>0</v>
      </c>
      <c r="S163" s="1012">
        <v>23</v>
      </c>
    </row>
    <row r="164" spans="1:19">
      <c r="A164" s="1012">
        <v>24</v>
      </c>
      <c r="B164" s="3068" t="s">
        <v>5253</v>
      </c>
      <c r="C164" s="3040" t="s">
        <v>5123</v>
      </c>
      <c r="D164" s="3037">
        <v>69</v>
      </c>
      <c r="E164" s="3037">
        <v>69</v>
      </c>
      <c r="F164" s="3045" t="s">
        <v>5156</v>
      </c>
      <c r="G164" s="3040">
        <v>1.43</v>
      </c>
      <c r="H164" s="3040"/>
      <c r="I164" s="3039">
        <v>1</v>
      </c>
      <c r="J164" s="899"/>
      <c r="K164" s="3040" t="s">
        <v>5159</v>
      </c>
      <c r="L164" s="1030"/>
      <c r="M164" s="1030"/>
      <c r="N164" s="1030">
        <f t="shared" si="6"/>
        <v>0</v>
      </c>
      <c r="O164" s="1311"/>
      <c r="P164" s="1311"/>
      <c r="Q164" s="1311"/>
      <c r="R164" s="1313">
        <f t="shared" si="7"/>
        <v>0</v>
      </c>
      <c r="S164" s="1012">
        <v>24</v>
      </c>
    </row>
    <row r="165" spans="1:19">
      <c r="A165" s="1012">
        <v>25</v>
      </c>
      <c r="B165" s="3068" t="s">
        <v>5254</v>
      </c>
      <c r="C165" s="3040" t="s">
        <v>5123</v>
      </c>
      <c r="D165" s="3037">
        <v>69</v>
      </c>
      <c r="E165" s="3037">
        <v>69</v>
      </c>
      <c r="F165" s="3045" t="s">
        <v>5156</v>
      </c>
      <c r="G165" s="3040"/>
      <c r="H165" s="3040">
        <v>1.24</v>
      </c>
      <c r="I165" s="3039">
        <v>1</v>
      </c>
      <c r="J165" s="899"/>
      <c r="K165" s="3040" t="s">
        <v>5145</v>
      </c>
      <c r="L165" s="1030"/>
      <c r="M165" s="1030"/>
      <c r="N165" s="1030">
        <f t="shared" si="6"/>
        <v>0</v>
      </c>
      <c r="O165" s="1311"/>
      <c r="P165" s="1311"/>
      <c r="Q165" s="1311"/>
      <c r="R165" s="1313">
        <f t="shared" si="7"/>
        <v>0</v>
      </c>
      <c r="S165" s="1012">
        <v>25</v>
      </c>
    </row>
    <row r="166" spans="1:19">
      <c r="A166" s="1012">
        <v>26</v>
      </c>
      <c r="B166" s="3068" t="s">
        <v>5254</v>
      </c>
      <c r="C166" s="3040" t="s">
        <v>5123</v>
      </c>
      <c r="D166" s="3037">
        <v>69</v>
      </c>
      <c r="E166" s="3037">
        <v>69</v>
      </c>
      <c r="F166" s="3045" t="s">
        <v>5156</v>
      </c>
      <c r="G166" s="3040">
        <v>0.84</v>
      </c>
      <c r="H166" s="3040"/>
      <c r="I166" s="3039">
        <v>1</v>
      </c>
      <c r="J166" s="899"/>
      <c r="K166" s="3040" t="s">
        <v>5145</v>
      </c>
      <c r="L166" s="1030"/>
      <c r="M166" s="1030"/>
      <c r="N166" s="1030">
        <f t="shared" si="6"/>
        <v>0</v>
      </c>
      <c r="O166" s="1311"/>
      <c r="P166" s="1311"/>
      <c r="Q166" s="1311"/>
      <c r="R166" s="1313">
        <f t="shared" si="7"/>
        <v>0</v>
      </c>
      <c r="S166" s="1012">
        <v>26</v>
      </c>
    </row>
    <row r="167" spans="1:19">
      <c r="A167" s="1012">
        <v>27</v>
      </c>
      <c r="B167" s="3068" t="s">
        <v>5254</v>
      </c>
      <c r="C167" s="3040" t="s">
        <v>5123</v>
      </c>
      <c r="D167" s="3037">
        <v>69</v>
      </c>
      <c r="E167" s="3037">
        <v>69</v>
      </c>
      <c r="F167" s="3045" t="s">
        <v>5136</v>
      </c>
      <c r="G167" s="3040">
        <v>4.3600000000000003</v>
      </c>
      <c r="H167" s="3040"/>
      <c r="I167" s="3039">
        <v>1</v>
      </c>
      <c r="J167" s="899"/>
      <c r="K167" s="3040" t="s">
        <v>5145</v>
      </c>
      <c r="L167" s="1030"/>
      <c r="M167" s="1030"/>
      <c r="N167" s="1030">
        <f t="shared" si="6"/>
        <v>0</v>
      </c>
      <c r="O167" s="1311"/>
      <c r="P167" s="1311"/>
      <c r="Q167" s="1311"/>
      <c r="R167" s="1313">
        <f t="shared" si="7"/>
        <v>0</v>
      </c>
      <c r="S167" s="1012">
        <v>27</v>
      </c>
    </row>
    <row r="168" spans="1:19" ht="15.75" thickBot="1">
      <c r="A168" s="1012">
        <v>28</v>
      </c>
      <c r="B168" s="3083" t="s">
        <v>5255</v>
      </c>
      <c r="C168" s="3062" t="s">
        <v>5256</v>
      </c>
      <c r="D168" s="3063">
        <v>69</v>
      </c>
      <c r="E168" s="3063">
        <v>69</v>
      </c>
      <c r="F168" s="3070" t="s">
        <v>5136</v>
      </c>
      <c r="G168" s="3062">
        <v>2.86</v>
      </c>
      <c r="H168" s="3062"/>
      <c r="I168" s="3067">
        <v>1</v>
      </c>
      <c r="J168" s="899"/>
      <c r="K168" s="3062" t="s">
        <v>5259</v>
      </c>
      <c r="L168" s="1030"/>
      <c r="M168" s="1030"/>
      <c r="N168" s="1030">
        <f t="shared" si="6"/>
        <v>0</v>
      </c>
      <c r="O168" s="1311"/>
      <c r="P168" s="1311"/>
      <c r="Q168" s="1311"/>
      <c r="R168" s="1313">
        <f t="shared" si="7"/>
        <v>0</v>
      </c>
      <c r="S168" s="1012">
        <v>28</v>
      </c>
    </row>
    <row r="169" spans="1:19">
      <c r="A169" s="1012">
        <v>29</v>
      </c>
      <c r="B169" s="3068" t="s">
        <v>5255</v>
      </c>
      <c r="C169" s="3040" t="s">
        <v>5256</v>
      </c>
      <c r="D169" s="3037">
        <v>69</v>
      </c>
      <c r="E169" s="3037">
        <v>69</v>
      </c>
      <c r="F169" s="3045" t="s">
        <v>5136</v>
      </c>
      <c r="G169" s="3040">
        <v>1.42</v>
      </c>
      <c r="H169" s="3040"/>
      <c r="I169" s="3039">
        <v>1</v>
      </c>
      <c r="J169" s="899"/>
      <c r="K169" s="3040" t="s">
        <v>5282</v>
      </c>
      <c r="L169" s="1030"/>
      <c r="M169" s="1030"/>
      <c r="N169" s="1030">
        <f t="shared" si="6"/>
        <v>0</v>
      </c>
      <c r="O169" s="1311"/>
      <c r="P169" s="1311"/>
      <c r="Q169" s="1311"/>
      <c r="R169" s="1313">
        <f t="shared" si="7"/>
        <v>0</v>
      </c>
      <c r="S169" s="1012">
        <v>29</v>
      </c>
    </row>
    <row r="170" spans="1:19">
      <c r="A170" s="1012">
        <v>30</v>
      </c>
      <c r="B170" s="3068" t="s">
        <v>5260</v>
      </c>
      <c r="C170" s="3040" t="s">
        <v>5261</v>
      </c>
      <c r="D170" s="3037">
        <v>69</v>
      </c>
      <c r="E170" s="3037">
        <v>69</v>
      </c>
      <c r="F170" s="3045" t="s">
        <v>5136</v>
      </c>
      <c r="G170" s="3040">
        <v>1.34</v>
      </c>
      <c r="H170" s="3040"/>
      <c r="I170" s="3039">
        <v>1</v>
      </c>
      <c r="J170" s="899"/>
      <c r="K170" s="3040" t="s">
        <v>5145</v>
      </c>
      <c r="L170" s="1030"/>
      <c r="M170" s="1030"/>
      <c r="N170" s="1030">
        <f t="shared" si="6"/>
        <v>0</v>
      </c>
      <c r="O170" s="1311"/>
      <c r="P170" s="1311"/>
      <c r="Q170" s="1311"/>
      <c r="R170" s="1313">
        <f t="shared" si="7"/>
        <v>0</v>
      </c>
      <c r="S170" s="1012">
        <v>30</v>
      </c>
    </row>
    <row r="171" spans="1:19">
      <c r="A171" s="1012">
        <v>31</v>
      </c>
      <c r="B171" s="3040" t="s">
        <v>5260</v>
      </c>
      <c r="C171" s="3040" t="s">
        <v>5261</v>
      </c>
      <c r="D171" s="3037">
        <v>69</v>
      </c>
      <c r="E171" s="3037">
        <v>69</v>
      </c>
      <c r="F171" s="3045" t="s">
        <v>5136</v>
      </c>
      <c r="G171" s="3040">
        <v>3.19</v>
      </c>
      <c r="H171" s="3040"/>
      <c r="I171" s="3039">
        <v>1</v>
      </c>
      <c r="J171" s="899"/>
      <c r="K171" s="3040" t="s">
        <v>5283</v>
      </c>
      <c r="L171" s="1030"/>
      <c r="M171" s="1030"/>
      <c r="N171" s="1030">
        <f t="shared" si="6"/>
        <v>0</v>
      </c>
      <c r="O171" s="1311"/>
      <c r="P171" s="1311"/>
      <c r="Q171" s="1311"/>
      <c r="R171" s="1313">
        <f t="shared" si="7"/>
        <v>0</v>
      </c>
      <c r="S171" s="1012">
        <v>31</v>
      </c>
    </row>
    <row r="172" spans="1:19">
      <c r="A172" s="1012">
        <v>32</v>
      </c>
      <c r="B172" s="3040" t="s">
        <v>5262</v>
      </c>
      <c r="C172" s="3040" t="s">
        <v>5263</v>
      </c>
      <c r="D172" s="3037">
        <v>69</v>
      </c>
      <c r="E172" s="3037">
        <v>69</v>
      </c>
      <c r="F172" s="3045" t="s">
        <v>5136</v>
      </c>
      <c r="G172" s="3040">
        <v>0.37</v>
      </c>
      <c r="H172" s="3040"/>
      <c r="I172" s="3039">
        <v>1</v>
      </c>
      <c r="J172" s="899"/>
      <c r="K172" s="3040" t="s">
        <v>5145</v>
      </c>
      <c r="L172" s="1030"/>
      <c r="M172" s="1030"/>
      <c r="N172" s="1030">
        <f t="shared" si="6"/>
        <v>0</v>
      </c>
      <c r="O172" s="1311"/>
      <c r="P172" s="1311"/>
      <c r="Q172" s="1311"/>
      <c r="R172" s="1313">
        <f t="shared" si="7"/>
        <v>0</v>
      </c>
      <c r="S172" s="1012">
        <v>32</v>
      </c>
    </row>
    <row r="173" spans="1:19">
      <c r="A173" s="1012">
        <v>33</v>
      </c>
      <c r="B173" s="3085" t="s">
        <v>5262</v>
      </c>
      <c r="C173" s="3085" t="s">
        <v>5263</v>
      </c>
      <c r="D173" s="3086">
        <v>69</v>
      </c>
      <c r="E173" s="3086">
        <v>69</v>
      </c>
      <c r="F173" s="3087" t="s">
        <v>5136</v>
      </c>
      <c r="G173" s="3085">
        <v>0.16</v>
      </c>
      <c r="H173" s="3085"/>
      <c r="I173" s="3088">
        <v>1</v>
      </c>
      <c r="J173" s="899"/>
      <c r="K173" s="3085" t="s">
        <v>5159</v>
      </c>
      <c r="L173" s="1030"/>
      <c r="M173" s="1030"/>
      <c r="N173" s="1030">
        <f t="shared" si="6"/>
        <v>0</v>
      </c>
      <c r="O173" s="1311"/>
      <c r="P173" s="1311"/>
      <c r="Q173" s="1311"/>
      <c r="R173" s="1313">
        <f t="shared" si="7"/>
        <v>0</v>
      </c>
      <c r="S173" s="1012">
        <v>33</v>
      </c>
    </row>
    <row r="174" spans="1:19">
      <c r="A174" s="1012">
        <v>34</v>
      </c>
      <c r="B174" s="3085" t="s">
        <v>5264</v>
      </c>
      <c r="C174" s="3085" t="s">
        <v>5265</v>
      </c>
      <c r="D174" s="3086">
        <v>69</v>
      </c>
      <c r="E174" s="3086">
        <v>69</v>
      </c>
      <c r="F174" s="3087" t="s">
        <v>5266</v>
      </c>
      <c r="G174" s="3085">
        <v>0.51</v>
      </c>
      <c r="H174" s="3085"/>
      <c r="I174" s="3088">
        <v>1</v>
      </c>
      <c r="J174" s="899"/>
      <c r="K174" s="3087" t="s">
        <v>5284</v>
      </c>
      <c r="L174" s="1030"/>
      <c r="M174" s="1030"/>
      <c r="N174" s="1030">
        <f t="shared" si="6"/>
        <v>0</v>
      </c>
      <c r="O174" s="1311"/>
      <c r="P174" s="1311"/>
      <c r="Q174" s="1311"/>
      <c r="R174" s="1313">
        <f t="shared" si="7"/>
        <v>0</v>
      </c>
      <c r="S174" s="1012">
        <v>34</v>
      </c>
    </row>
    <row r="175" spans="1:19">
      <c r="A175" s="1012">
        <v>35</v>
      </c>
      <c r="B175" s="3085" t="s">
        <v>5267</v>
      </c>
      <c r="C175" s="3085" t="s">
        <v>5123</v>
      </c>
      <c r="D175" s="3086">
        <v>69</v>
      </c>
      <c r="E175" s="3086">
        <v>69</v>
      </c>
      <c r="F175" s="3087" t="s">
        <v>5136</v>
      </c>
      <c r="G175" s="3085">
        <v>0.18</v>
      </c>
      <c r="H175" s="3085"/>
      <c r="I175" s="3088">
        <v>1</v>
      </c>
      <c r="J175" s="899"/>
      <c r="K175" s="3085" t="s">
        <v>5145</v>
      </c>
      <c r="L175" s="1030"/>
      <c r="M175" s="1030"/>
      <c r="N175" s="1030">
        <f t="shared" si="6"/>
        <v>0</v>
      </c>
      <c r="O175" s="1311"/>
      <c r="P175" s="1311"/>
      <c r="Q175" s="1311"/>
      <c r="R175" s="1313">
        <f t="shared" si="7"/>
        <v>0</v>
      </c>
      <c r="S175" s="1012">
        <v>35</v>
      </c>
    </row>
    <row r="176" spans="1:19">
      <c r="A176" s="1012">
        <v>36</v>
      </c>
      <c r="B176" s="3040" t="s">
        <v>5268</v>
      </c>
      <c r="C176" s="3040" t="s">
        <v>5269</v>
      </c>
      <c r="D176" s="3037">
        <v>69</v>
      </c>
      <c r="E176" s="3037">
        <v>69</v>
      </c>
      <c r="F176" s="3038" t="s">
        <v>5136</v>
      </c>
      <c r="G176" s="3040">
        <v>3.18</v>
      </c>
      <c r="H176" s="3040">
        <v>0.73</v>
      </c>
      <c r="I176" s="3039">
        <v>1</v>
      </c>
      <c r="J176" s="899"/>
      <c r="K176" s="3040" t="s">
        <v>5145</v>
      </c>
      <c r="L176" s="1030"/>
      <c r="M176" s="1030"/>
      <c r="N176" s="1030">
        <f t="shared" si="6"/>
        <v>0</v>
      </c>
      <c r="O176" s="1311"/>
      <c r="P176" s="1311"/>
      <c r="Q176" s="1311"/>
      <c r="R176" s="1313">
        <f t="shared" si="7"/>
        <v>0</v>
      </c>
      <c r="S176" s="1012">
        <v>36</v>
      </c>
    </row>
    <row r="177" spans="1:19">
      <c r="A177" s="1012">
        <v>37</v>
      </c>
      <c r="B177" s="3040" t="s">
        <v>5270</v>
      </c>
      <c r="C177" s="3040" t="s">
        <v>5271</v>
      </c>
      <c r="D177" s="3037">
        <v>69</v>
      </c>
      <c r="E177" s="3037">
        <v>69</v>
      </c>
      <c r="F177" s="3038" t="s">
        <v>5136</v>
      </c>
      <c r="G177" s="3040">
        <v>3.52</v>
      </c>
      <c r="H177" s="3040"/>
      <c r="I177" s="3039">
        <v>1</v>
      </c>
      <c r="J177" s="899"/>
      <c r="K177" s="3040" t="s">
        <v>5145</v>
      </c>
      <c r="L177" s="1030"/>
      <c r="M177" s="1030"/>
      <c r="N177" s="1030">
        <f t="shared" si="6"/>
        <v>0</v>
      </c>
      <c r="O177" s="1311"/>
      <c r="P177" s="1311"/>
      <c r="Q177" s="1311"/>
      <c r="R177" s="1313">
        <f t="shared" si="7"/>
        <v>0</v>
      </c>
      <c r="S177" s="1012">
        <v>37</v>
      </c>
    </row>
    <row r="178" spans="1:19">
      <c r="A178" s="1012">
        <v>38</v>
      </c>
      <c r="B178" s="3040" t="s">
        <v>5272</v>
      </c>
      <c r="C178" s="3040" t="s">
        <v>5141</v>
      </c>
      <c r="D178" s="3037">
        <v>69</v>
      </c>
      <c r="E178" s="3037">
        <v>69</v>
      </c>
      <c r="F178" s="3045" t="s">
        <v>5136</v>
      </c>
      <c r="G178" s="3069">
        <v>4.5</v>
      </c>
      <c r="H178" s="3040"/>
      <c r="I178" s="3039">
        <v>1</v>
      </c>
      <c r="J178" s="899"/>
      <c r="K178" s="3040" t="s">
        <v>5145</v>
      </c>
      <c r="L178" s="1030"/>
      <c r="M178" s="1030"/>
      <c r="N178" s="1030">
        <f t="shared" si="6"/>
        <v>0</v>
      </c>
      <c r="O178" s="1311"/>
      <c r="P178" s="1311"/>
      <c r="Q178" s="1311"/>
      <c r="R178" s="1313">
        <f t="shared" si="7"/>
        <v>0</v>
      </c>
      <c r="S178" s="1012">
        <v>38</v>
      </c>
    </row>
    <row r="179" spans="1:19">
      <c r="A179" s="1012">
        <v>39</v>
      </c>
      <c r="B179" s="3040" t="s">
        <v>5273</v>
      </c>
      <c r="C179" s="3040" t="s">
        <v>5274</v>
      </c>
      <c r="D179" s="3037">
        <v>69</v>
      </c>
      <c r="E179" s="3037">
        <v>69</v>
      </c>
      <c r="F179" s="3045" t="s">
        <v>5136</v>
      </c>
      <c r="G179" s="3069">
        <v>2.4</v>
      </c>
      <c r="H179" s="3040"/>
      <c r="I179" s="3039">
        <v>1</v>
      </c>
      <c r="J179" s="899"/>
      <c r="K179" s="3040" t="s">
        <v>5145</v>
      </c>
      <c r="L179" s="1030"/>
      <c r="M179" s="1030"/>
      <c r="N179" s="1030">
        <f t="shared" si="6"/>
        <v>0</v>
      </c>
      <c r="O179" s="1311"/>
      <c r="P179" s="1311"/>
      <c r="Q179" s="1311"/>
      <c r="R179" s="1313">
        <f t="shared" si="7"/>
        <v>0</v>
      </c>
      <c r="S179" s="1012">
        <v>39</v>
      </c>
    </row>
    <row r="180" spans="1:19">
      <c r="A180" s="1012">
        <v>40</v>
      </c>
      <c r="B180" s="3040" t="s">
        <v>5273</v>
      </c>
      <c r="C180" s="3040" t="s">
        <v>5274</v>
      </c>
      <c r="D180" s="3037">
        <v>69</v>
      </c>
      <c r="E180" s="3037">
        <v>69</v>
      </c>
      <c r="F180" s="3045" t="s">
        <v>5156</v>
      </c>
      <c r="G180" s="3069">
        <v>1.8</v>
      </c>
      <c r="H180" s="3040"/>
      <c r="I180" s="3039">
        <v>1</v>
      </c>
      <c r="J180" s="899"/>
      <c r="K180" s="3040" t="s">
        <v>5145</v>
      </c>
      <c r="L180" s="1030"/>
      <c r="M180" s="1030"/>
      <c r="N180" s="1030">
        <f t="shared" si="6"/>
        <v>0</v>
      </c>
      <c r="O180" s="1311"/>
      <c r="P180" s="1311"/>
      <c r="Q180" s="1311"/>
      <c r="R180" s="1313">
        <f t="shared" si="7"/>
        <v>0</v>
      </c>
      <c r="S180" s="1012">
        <v>40</v>
      </c>
    </row>
    <row r="181" spans="1:19">
      <c r="A181" s="1012">
        <v>41</v>
      </c>
      <c r="B181" s="3040" t="s">
        <v>5275</v>
      </c>
      <c r="C181" s="3040" t="s">
        <v>5276</v>
      </c>
      <c r="D181" s="3037">
        <v>69</v>
      </c>
      <c r="E181" s="3037">
        <v>69</v>
      </c>
      <c r="F181" s="3045" t="s">
        <v>5136</v>
      </c>
      <c r="G181" s="3040">
        <v>3.14</v>
      </c>
      <c r="H181" s="3040"/>
      <c r="I181" s="3039">
        <v>1</v>
      </c>
      <c r="J181" s="899"/>
      <c r="K181" s="3040" t="s">
        <v>5145</v>
      </c>
      <c r="L181" s="1030"/>
      <c r="M181" s="1030"/>
      <c r="N181" s="1030">
        <f t="shared" si="6"/>
        <v>0</v>
      </c>
      <c r="O181" s="1311"/>
      <c r="P181" s="1311"/>
      <c r="Q181" s="1311"/>
      <c r="R181" s="1313">
        <f t="shared" si="7"/>
        <v>0</v>
      </c>
      <c r="S181" s="1012">
        <v>41</v>
      </c>
    </row>
    <row r="182" spans="1:19">
      <c r="A182" s="1012">
        <v>42</v>
      </c>
      <c r="B182" s="3040" t="s">
        <v>5277</v>
      </c>
      <c r="C182" s="3040" t="s">
        <v>5276</v>
      </c>
      <c r="D182" s="3037">
        <v>69</v>
      </c>
      <c r="E182" s="3037">
        <v>69</v>
      </c>
      <c r="F182" s="3045" t="s">
        <v>5156</v>
      </c>
      <c r="G182" s="3040"/>
      <c r="H182" s="3069">
        <v>1.8</v>
      </c>
      <c r="I182" s="3039">
        <v>1</v>
      </c>
      <c r="J182" s="899"/>
      <c r="K182" s="3040" t="s">
        <v>5145</v>
      </c>
      <c r="L182" s="1030"/>
      <c r="M182" s="1030"/>
      <c r="N182" s="1030">
        <f t="shared" si="6"/>
        <v>0</v>
      </c>
      <c r="O182" s="1311"/>
      <c r="P182" s="1311"/>
      <c r="Q182" s="1311"/>
      <c r="R182" s="1313">
        <f t="shared" si="7"/>
        <v>0</v>
      </c>
      <c r="S182" s="1012">
        <v>42</v>
      </c>
    </row>
    <row r="183" spans="1:19">
      <c r="A183" s="1012">
        <v>43</v>
      </c>
      <c r="B183" s="3040" t="s">
        <v>5277</v>
      </c>
      <c r="C183" s="3040" t="s">
        <v>5276</v>
      </c>
      <c r="D183" s="3037">
        <v>69</v>
      </c>
      <c r="E183" s="3037">
        <v>69</v>
      </c>
      <c r="F183" s="3045" t="s">
        <v>5136</v>
      </c>
      <c r="G183" s="3040">
        <v>0.74</v>
      </c>
      <c r="H183" s="3040"/>
      <c r="I183" s="3039">
        <v>1</v>
      </c>
      <c r="J183" s="899"/>
      <c r="K183" s="3040" t="s">
        <v>5145</v>
      </c>
      <c r="L183" s="1030"/>
      <c r="M183" s="1030"/>
      <c r="N183" s="1030">
        <f t="shared" si="6"/>
        <v>0</v>
      </c>
      <c r="O183" s="1311"/>
      <c r="P183" s="1311"/>
      <c r="Q183" s="1311"/>
      <c r="R183" s="1313">
        <f t="shared" si="7"/>
        <v>0</v>
      </c>
      <c r="S183" s="1012">
        <v>43</v>
      </c>
    </row>
    <row r="184" spans="1:19">
      <c r="A184" s="1012">
        <v>44</v>
      </c>
      <c r="B184" s="3040" t="s">
        <v>5278</v>
      </c>
      <c r="C184" s="3040" t="s">
        <v>5279</v>
      </c>
      <c r="D184" s="3037">
        <v>69</v>
      </c>
      <c r="E184" s="3037">
        <v>69</v>
      </c>
      <c r="F184" s="3045" t="s">
        <v>5136</v>
      </c>
      <c r="G184" s="3040">
        <v>1.38</v>
      </c>
      <c r="H184" s="3040"/>
      <c r="I184" s="3039">
        <v>1</v>
      </c>
      <c r="J184" s="899"/>
      <c r="K184" s="3040" t="s">
        <v>5145</v>
      </c>
      <c r="L184" s="1030"/>
      <c r="M184" s="1030"/>
      <c r="N184" s="1030">
        <f t="shared" si="6"/>
        <v>0</v>
      </c>
      <c r="O184" s="1311"/>
      <c r="P184" s="1311"/>
      <c r="Q184" s="1311"/>
      <c r="R184" s="1313">
        <f t="shared" si="7"/>
        <v>0</v>
      </c>
      <c r="S184" s="1012">
        <v>44</v>
      </c>
    </row>
    <row r="185" spans="1:19" ht="15.75" thickBot="1">
      <c r="A185" s="1012">
        <v>45</v>
      </c>
      <c r="B185" s="3062" t="s">
        <v>5280</v>
      </c>
      <c r="C185" s="3062" t="s">
        <v>5281</v>
      </c>
      <c r="D185" s="3063">
        <v>69</v>
      </c>
      <c r="E185" s="3063">
        <v>69</v>
      </c>
      <c r="F185" s="3070" t="s">
        <v>5136</v>
      </c>
      <c r="G185" s="3062">
        <v>2.4300000000000002</v>
      </c>
      <c r="H185" s="3062"/>
      <c r="I185" s="3067">
        <v>1</v>
      </c>
      <c r="J185" s="899"/>
      <c r="K185" s="3062" t="s">
        <v>5282</v>
      </c>
      <c r="L185" s="1030"/>
      <c r="M185" s="1030"/>
      <c r="N185" s="1030">
        <f t="shared" si="6"/>
        <v>0</v>
      </c>
      <c r="O185" s="1311"/>
      <c r="P185" s="1311"/>
      <c r="Q185" s="1311"/>
      <c r="R185" s="1313">
        <f t="shared" si="7"/>
        <v>0</v>
      </c>
      <c r="S185" s="1012">
        <v>45</v>
      </c>
    </row>
    <row r="186" spans="1:19" ht="15.75" thickBot="1">
      <c r="A186" s="1012">
        <v>46</v>
      </c>
      <c r="B186" s="3062"/>
      <c r="C186" s="3062"/>
      <c r="D186" s="3063"/>
      <c r="E186" s="3063"/>
      <c r="F186" s="3070"/>
      <c r="G186" s="3062"/>
      <c r="H186" s="3062"/>
      <c r="I186" s="3067"/>
      <c r="J186" s="899"/>
      <c r="K186" s="3080"/>
      <c r="L186" s="1030"/>
      <c r="M186" s="1030"/>
      <c r="N186" s="1030"/>
      <c r="O186" s="1311"/>
      <c r="P186" s="1311"/>
      <c r="Q186" s="1311"/>
      <c r="R186" s="1313">
        <f t="shared" si="7"/>
        <v>0</v>
      </c>
      <c r="S186" s="1012">
        <v>46</v>
      </c>
    </row>
    <row r="187" spans="1:19">
      <c r="A187" s="1012">
        <v>47</v>
      </c>
      <c r="B187" s="962"/>
      <c r="C187" s="962"/>
      <c r="D187" s="1030"/>
      <c r="E187" s="1311"/>
      <c r="F187" s="962"/>
      <c r="G187" s="1311"/>
      <c r="H187" s="973"/>
      <c r="I187" s="1070"/>
      <c r="J187" s="899"/>
      <c r="K187" s="1012"/>
      <c r="L187" s="1030"/>
      <c r="M187" s="1030"/>
      <c r="N187" s="1030"/>
      <c r="O187" s="1311"/>
      <c r="P187" s="1311"/>
      <c r="Q187" s="1311"/>
      <c r="R187" s="1313">
        <f t="shared" si="7"/>
        <v>0</v>
      </c>
      <c r="S187" s="1012">
        <v>47</v>
      </c>
    </row>
    <row r="188" spans="1:19">
      <c r="A188" s="1012">
        <v>48</v>
      </c>
      <c r="B188" s="962"/>
      <c r="C188" s="962"/>
      <c r="D188" s="1030"/>
      <c r="E188" s="1311"/>
      <c r="F188" s="962"/>
      <c r="G188" s="1311"/>
      <c r="H188" s="973"/>
      <c r="I188" s="1070"/>
      <c r="J188" s="899"/>
      <c r="K188" s="1012"/>
      <c r="L188" s="1030"/>
      <c r="M188" s="1030"/>
      <c r="N188" s="1030"/>
      <c r="O188" s="1311"/>
      <c r="P188" s="1311"/>
      <c r="Q188" s="1311"/>
      <c r="R188" s="1313">
        <f t="shared" si="7"/>
        <v>0</v>
      </c>
      <c r="S188" s="1012">
        <v>48</v>
      </c>
    </row>
    <row r="189" spans="1:19">
      <c r="A189" s="1012">
        <v>49</v>
      </c>
      <c r="B189" s="962"/>
      <c r="C189" s="962"/>
      <c r="D189" s="1030"/>
      <c r="E189" s="1311"/>
      <c r="F189" s="962"/>
      <c r="G189" s="1311"/>
      <c r="H189" s="973"/>
      <c r="I189" s="1070"/>
      <c r="J189" s="899"/>
      <c r="K189" s="1012"/>
      <c r="L189" s="1030"/>
      <c r="M189" s="1030"/>
      <c r="N189" s="1030"/>
      <c r="O189" s="1311"/>
      <c r="P189" s="1311"/>
      <c r="Q189" s="1311"/>
      <c r="R189" s="1313">
        <f t="shared" si="7"/>
        <v>0</v>
      </c>
      <c r="S189" s="1012">
        <v>49</v>
      </c>
    </row>
    <row r="190" spans="1:19">
      <c r="A190" s="1012">
        <v>50</v>
      </c>
      <c r="B190" s="962"/>
      <c r="C190" s="962"/>
      <c r="D190" s="1030"/>
      <c r="E190" s="1311"/>
      <c r="F190" s="962"/>
      <c r="G190" s="1311"/>
      <c r="H190" s="973"/>
      <c r="I190" s="1070"/>
      <c r="J190" s="899"/>
      <c r="K190" s="1012"/>
      <c r="L190" s="1030"/>
      <c r="M190" s="1030"/>
      <c r="N190" s="1030"/>
      <c r="O190" s="1311"/>
      <c r="P190" s="1311"/>
      <c r="Q190" s="1311"/>
      <c r="R190" s="1313">
        <f t="shared" si="7"/>
        <v>0</v>
      </c>
      <c r="S190" s="1012">
        <v>50</v>
      </c>
    </row>
    <row r="191" spans="1:19">
      <c r="A191" s="1012">
        <v>51</v>
      </c>
      <c r="B191" s="962"/>
      <c r="C191" s="962"/>
      <c r="D191" s="1030"/>
      <c r="E191" s="1311"/>
      <c r="F191" s="962"/>
      <c r="G191" s="1311"/>
      <c r="H191" s="973"/>
      <c r="I191" s="1070"/>
      <c r="J191" s="899"/>
      <c r="K191" s="1012"/>
      <c r="L191" s="1030"/>
      <c r="M191" s="1030"/>
      <c r="N191" s="1030"/>
      <c r="O191" s="1311"/>
      <c r="P191" s="1311"/>
      <c r="Q191" s="1311"/>
      <c r="R191" s="1313">
        <f t="shared" si="7"/>
        <v>0</v>
      </c>
      <c r="S191" s="1012">
        <v>51</v>
      </c>
    </row>
    <row r="192" spans="1:19" ht="15.75" thickBot="1">
      <c r="A192" s="1031">
        <v>52</v>
      </c>
      <c r="B192" s="979"/>
      <c r="C192" s="979"/>
      <c r="D192" s="1077"/>
      <c r="E192" s="1312"/>
      <c r="F192" s="979"/>
      <c r="G192" s="1312"/>
      <c r="H192" s="1079"/>
      <c r="I192" s="1078"/>
      <c r="J192" s="899"/>
      <c r="K192" s="1012"/>
      <c r="L192" s="1030"/>
      <c r="M192" s="1030"/>
      <c r="N192" s="1030"/>
      <c r="O192" s="1311"/>
      <c r="P192" s="1311"/>
      <c r="Q192" s="1311"/>
      <c r="R192" s="1313">
        <f t="shared" si="7"/>
        <v>0</v>
      </c>
      <c r="S192" s="1031">
        <v>52</v>
      </c>
    </row>
    <row r="193" spans="1:19" ht="15.75" thickBot="1">
      <c r="A193" s="1031">
        <v>53</v>
      </c>
      <c r="B193" s="951"/>
      <c r="C193" s="951"/>
      <c r="D193" s="951"/>
      <c r="E193" s="951"/>
      <c r="F193" s="1024" t="s">
        <v>2338</v>
      </c>
      <c r="G193" s="1312">
        <f>SUM(G141:G192)</f>
        <v>88.280000000000015</v>
      </c>
      <c r="H193" s="1077">
        <f>SUM(H141:H192)</f>
        <v>9.870000000000001</v>
      </c>
      <c r="I193" s="1077">
        <f>SUM(I141:I192)</f>
        <v>45</v>
      </c>
      <c r="J193" s="899"/>
      <c r="K193" s="1101"/>
      <c r="L193" s="1315">
        <f t="shared" ref="L193:R193" si="8">SUM(L141:L192)</f>
        <v>0</v>
      </c>
      <c r="M193" s="1315">
        <f t="shared" si="8"/>
        <v>0</v>
      </c>
      <c r="N193" s="1315">
        <f t="shared" si="8"/>
        <v>0</v>
      </c>
      <c r="O193" s="1316">
        <f t="shared" si="8"/>
        <v>0</v>
      </c>
      <c r="P193" s="1316">
        <f t="shared" si="8"/>
        <v>0</v>
      </c>
      <c r="Q193" s="1316">
        <f t="shared" si="8"/>
        <v>0</v>
      </c>
      <c r="R193" s="1316">
        <f t="shared" si="8"/>
        <v>0</v>
      </c>
      <c r="S193" s="1031">
        <v>53</v>
      </c>
    </row>
    <row r="194" spans="1:19">
      <c r="A194" s="3019"/>
      <c r="B194" s="3019"/>
      <c r="C194" s="3019"/>
      <c r="D194" s="3019"/>
      <c r="E194" s="3019"/>
      <c r="F194" s="3019"/>
      <c r="G194" s="3019"/>
      <c r="H194" s="3019"/>
      <c r="I194" s="3019"/>
      <c r="J194" s="3019"/>
      <c r="K194" s="3019"/>
      <c r="L194" s="3019"/>
      <c r="M194" s="3019"/>
      <c r="N194" s="3019"/>
      <c r="O194" s="3019"/>
      <c r="P194" s="3019"/>
      <c r="Q194" s="3019"/>
      <c r="R194" s="3019"/>
      <c r="S194" s="3019"/>
    </row>
    <row r="195" spans="1:19">
      <c r="A195" s="3019"/>
      <c r="B195" s="3020" t="s">
        <v>5991</v>
      </c>
      <c r="C195" s="3019"/>
      <c r="D195" s="3019"/>
      <c r="E195" s="3019"/>
      <c r="F195" s="3019"/>
      <c r="G195" s="3019"/>
      <c r="H195" s="3019"/>
      <c r="I195" s="3019"/>
      <c r="J195" s="3019"/>
      <c r="K195" s="3020" t="s">
        <v>5995</v>
      </c>
      <c r="L195" s="3019"/>
      <c r="M195" s="3019"/>
      <c r="N195" s="3019"/>
      <c r="O195" s="3019"/>
      <c r="P195" s="3019"/>
      <c r="Q195" s="3019"/>
      <c r="R195" s="3019"/>
      <c r="S195" s="3019"/>
    </row>
    <row r="197" spans="1:19" ht="15.75" thickBot="1"/>
    <row r="198" spans="1:19" ht="16.5" thickBot="1">
      <c r="A198" s="633" t="s">
        <v>2986</v>
      </c>
      <c r="B198" s="571"/>
      <c r="C198" s="571"/>
      <c r="D198" s="1014"/>
      <c r="E198" s="1014"/>
      <c r="F198" s="1014"/>
      <c r="G198" s="1016"/>
      <c r="H198" s="1016"/>
      <c r="I198" s="1025"/>
      <c r="J198" s="899"/>
      <c r="K198" s="633" t="s">
        <v>2986</v>
      </c>
      <c r="L198" s="571"/>
      <c r="M198" s="571"/>
      <c r="N198" s="1014"/>
      <c r="O198" s="1014"/>
      <c r="P198" s="1014"/>
      <c r="Q198" s="1016"/>
      <c r="R198" s="1016"/>
      <c r="S198" s="1025"/>
    </row>
    <row r="199" spans="1:19">
      <c r="A199" s="1008"/>
      <c r="B199" s="899"/>
      <c r="C199" s="962"/>
      <c r="D199" s="900" t="s">
        <v>2639</v>
      </c>
      <c r="E199" s="960"/>
      <c r="F199" s="962"/>
      <c r="G199" s="900" t="s">
        <v>2640</v>
      </c>
      <c r="H199" s="900"/>
      <c r="I199" s="1040"/>
      <c r="J199" s="899"/>
      <c r="K199" s="1008"/>
      <c r="L199" s="1019" t="s">
        <v>2641</v>
      </c>
      <c r="M199" s="1019"/>
      <c r="N199" s="993"/>
      <c r="O199" s="1034"/>
      <c r="P199" s="1034"/>
      <c r="Q199" s="1034"/>
      <c r="R199" s="1034"/>
      <c r="S199" s="1040"/>
    </row>
    <row r="200" spans="1:19">
      <c r="A200" s="1021"/>
      <c r="B200" s="900" t="s">
        <v>2642</v>
      </c>
      <c r="C200" s="960"/>
      <c r="D200" s="628" t="s">
        <v>2643</v>
      </c>
      <c r="E200" s="960"/>
      <c r="F200" s="912" t="s">
        <v>2644</v>
      </c>
      <c r="G200" s="628" t="s">
        <v>2645</v>
      </c>
      <c r="H200" s="900"/>
      <c r="I200" s="1021" t="s">
        <v>1791</v>
      </c>
      <c r="J200" s="899"/>
      <c r="K200" s="1021" t="s">
        <v>2646</v>
      </c>
      <c r="L200" s="628" t="s">
        <v>2647</v>
      </c>
      <c r="M200" s="900"/>
      <c r="N200" s="629"/>
      <c r="O200" s="900" t="s">
        <v>2648</v>
      </c>
      <c r="P200" s="900"/>
      <c r="Q200" s="628"/>
      <c r="R200" s="900"/>
      <c r="S200" s="1021"/>
    </row>
    <row r="201" spans="1:19" ht="15.75" thickBot="1">
      <c r="A201" s="1021" t="s">
        <v>1733</v>
      </c>
      <c r="B201" s="951"/>
      <c r="C201" s="979"/>
      <c r="D201" s="630" t="s">
        <v>2649</v>
      </c>
      <c r="E201" s="1025"/>
      <c r="F201" s="912" t="s">
        <v>2650</v>
      </c>
      <c r="G201" s="630" t="s">
        <v>2672</v>
      </c>
      <c r="H201" s="1014"/>
      <c r="I201" s="1021" t="s">
        <v>531</v>
      </c>
      <c r="J201" s="899"/>
      <c r="K201" s="1021" t="s">
        <v>2673</v>
      </c>
      <c r="L201" s="630" t="s">
        <v>2674</v>
      </c>
      <c r="M201" s="1014"/>
      <c r="N201" s="631"/>
      <c r="O201" s="990"/>
      <c r="P201" s="990"/>
      <c r="Q201" s="632"/>
      <c r="R201" s="1024"/>
      <c r="S201" s="1021" t="s">
        <v>1733</v>
      </c>
    </row>
    <row r="202" spans="1:19">
      <c r="A202" s="1021" t="s">
        <v>1736</v>
      </c>
      <c r="B202" s="912" t="s">
        <v>2675</v>
      </c>
      <c r="C202" s="912" t="s">
        <v>2676</v>
      </c>
      <c r="D202" s="912" t="s">
        <v>2677</v>
      </c>
      <c r="E202" s="912" t="s">
        <v>2678</v>
      </c>
      <c r="F202" s="912" t="s">
        <v>2679</v>
      </c>
      <c r="G202" s="960" t="s">
        <v>2680</v>
      </c>
      <c r="H202" s="960" t="s">
        <v>2680</v>
      </c>
      <c r="I202" s="1021" t="s">
        <v>2681</v>
      </c>
      <c r="J202" s="899"/>
      <c r="K202" s="1021" t="s">
        <v>2682</v>
      </c>
      <c r="L202" s="912" t="s">
        <v>2683</v>
      </c>
      <c r="M202" s="912" t="s">
        <v>2684</v>
      </c>
      <c r="N202" s="912" t="s">
        <v>2685</v>
      </c>
      <c r="O202" s="912" t="s">
        <v>3635</v>
      </c>
      <c r="P202" s="912" t="s">
        <v>3627</v>
      </c>
      <c r="Q202" s="912" t="s">
        <v>608</v>
      </c>
      <c r="R202" s="944" t="s">
        <v>2338</v>
      </c>
      <c r="S202" s="1021" t="s">
        <v>1736</v>
      </c>
    </row>
    <row r="203" spans="1:19">
      <c r="A203" s="1012"/>
      <c r="B203" s="962"/>
      <c r="C203" s="912"/>
      <c r="D203" s="962"/>
      <c r="E203" s="912"/>
      <c r="F203" s="912"/>
      <c r="G203" s="960" t="s">
        <v>2686</v>
      </c>
      <c r="H203" s="960" t="s">
        <v>2687</v>
      </c>
      <c r="I203" s="1012"/>
      <c r="J203" s="899"/>
      <c r="K203" s="1012"/>
      <c r="L203" s="962"/>
      <c r="M203" s="912" t="s">
        <v>2688</v>
      </c>
      <c r="N203" s="962"/>
      <c r="O203" s="912" t="s">
        <v>2091</v>
      </c>
      <c r="P203" s="912" t="s">
        <v>2091</v>
      </c>
      <c r="Q203" s="962"/>
      <c r="R203" s="912" t="s">
        <v>2091</v>
      </c>
      <c r="S203" s="1012"/>
    </row>
    <row r="204" spans="1:19" ht="15.75" thickBot="1">
      <c r="A204" s="1031"/>
      <c r="B204" s="1024" t="s">
        <v>3026</v>
      </c>
      <c r="C204" s="1024" t="s">
        <v>3027</v>
      </c>
      <c r="D204" s="1024" t="s">
        <v>3028</v>
      </c>
      <c r="E204" s="1024" t="s">
        <v>3029</v>
      </c>
      <c r="F204" s="1024" t="s">
        <v>2353</v>
      </c>
      <c r="G204" s="1025" t="s">
        <v>2354</v>
      </c>
      <c r="H204" s="1025" t="s">
        <v>2355</v>
      </c>
      <c r="I204" s="1025" t="s">
        <v>2356</v>
      </c>
      <c r="J204" s="899"/>
      <c r="K204" s="1023" t="s">
        <v>2357</v>
      </c>
      <c r="L204" s="1024" t="s">
        <v>2358</v>
      </c>
      <c r="M204" s="1024" t="s">
        <v>2359</v>
      </c>
      <c r="N204" s="1024" t="s">
        <v>2360</v>
      </c>
      <c r="O204" s="1024" t="s">
        <v>181</v>
      </c>
      <c r="P204" s="1024" t="s">
        <v>182</v>
      </c>
      <c r="Q204" s="1024" t="s">
        <v>183</v>
      </c>
      <c r="R204" s="1014" t="s">
        <v>184</v>
      </c>
      <c r="S204" s="1031"/>
    </row>
    <row r="205" spans="1:19">
      <c r="A205" s="1012">
        <v>1</v>
      </c>
      <c r="B205" s="3040" t="s">
        <v>5285</v>
      </c>
      <c r="C205" s="3040" t="s">
        <v>5286</v>
      </c>
      <c r="D205" s="3037">
        <v>34.5</v>
      </c>
      <c r="E205" s="3037">
        <v>34.5</v>
      </c>
      <c r="F205" s="3045" t="s">
        <v>5136</v>
      </c>
      <c r="G205" s="3040">
        <v>0.34</v>
      </c>
      <c r="H205" s="3040"/>
      <c r="I205" s="3039">
        <v>1</v>
      </c>
      <c r="J205" s="899"/>
      <c r="K205" s="3040" t="s">
        <v>5219</v>
      </c>
      <c r="L205" s="1030"/>
      <c r="M205" s="1030"/>
      <c r="N205" s="1030">
        <f t="shared" ref="N205:N256" si="9">L205+M205</f>
        <v>0</v>
      </c>
      <c r="O205" s="1311"/>
      <c r="P205" s="1311"/>
      <c r="Q205" s="1311"/>
      <c r="R205" s="1313">
        <f t="shared" ref="R205:R256" si="10">SUM(O205:Q205)</f>
        <v>0</v>
      </c>
      <c r="S205" s="1012">
        <v>1</v>
      </c>
    </row>
    <row r="206" spans="1:19">
      <c r="A206" s="1012">
        <v>2</v>
      </c>
      <c r="B206" s="3040" t="s">
        <v>5287</v>
      </c>
      <c r="C206" s="3040" t="s">
        <v>5237</v>
      </c>
      <c r="D206" s="3037">
        <v>34.5</v>
      </c>
      <c r="E206" s="3037">
        <v>34.5</v>
      </c>
      <c r="F206" s="3045" t="s">
        <v>5156</v>
      </c>
      <c r="G206" s="3040">
        <v>1.28</v>
      </c>
      <c r="H206" s="3040"/>
      <c r="I206" s="3039">
        <v>1</v>
      </c>
      <c r="J206" s="899"/>
      <c r="K206" s="3040" t="s">
        <v>5145</v>
      </c>
      <c r="L206" s="1030"/>
      <c r="M206" s="1030"/>
      <c r="N206" s="1030">
        <f t="shared" si="9"/>
        <v>0</v>
      </c>
      <c r="O206" s="1311"/>
      <c r="P206" s="1311"/>
      <c r="Q206" s="1311"/>
      <c r="R206" s="1313">
        <f t="shared" si="10"/>
        <v>0</v>
      </c>
      <c r="S206" s="1012">
        <v>2</v>
      </c>
    </row>
    <row r="207" spans="1:19">
      <c r="A207" s="1012">
        <v>3</v>
      </c>
      <c r="B207" s="3040" t="s">
        <v>5288</v>
      </c>
      <c r="C207" s="3040" t="s">
        <v>5237</v>
      </c>
      <c r="D207" s="3037">
        <v>34.5</v>
      </c>
      <c r="E207" s="3037">
        <v>34.5</v>
      </c>
      <c r="F207" s="3045" t="s">
        <v>5156</v>
      </c>
      <c r="G207" s="3060"/>
      <c r="H207" s="3068">
        <v>1.8</v>
      </c>
      <c r="I207" s="3039">
        <v>1</v>
      </c>
      <c r="J207" s="899"/>
      <c r="K207" s="3040" t="s">
        <v>5221</v>
      </c>
      <c r="L207" s="1030"/>
      <c r="M207" s="1030"/>
      <c r="N207" s="1030">
        <f t="shared" si="9"/>
        <v>0</v>
      </c>
      <c r="O207" s="1311"/>
      <c r="P207" s="1311"/>
      <c r="Q207" s="1311"/>
      <c r="R207" s="1313">
        <f t="shared" si="10"/>
        <v>0</v>
      </c>
      <c r="S207" s="1012">
        <v>3</v>
      </c>
    </row>
    <row r="208" spans="1:19">
      <c r="A208" s="1012">
        <v>4</v>
      </c>
      <c r="B208" s="3071" t="s">
        <v>5288</v>
      </c>
      <c r="C208" s="3040" t="s">
        <v>5237</v>
      </c>
      <c r="D208" s="3037">
        <v>34.5</v>
      </c>
      <c r="E208" s="3037">
        <v>34.5</v>
      </c>
      <c r="F208" s="3045" t="s">
        <v>5156</v>
      </c>
      <c r="G208" s="3060"/>
      <c r="H208" s="3068">
        <v>0.82</v>
      </c>
      <c r="I208" s="3039">
        <v>1</v>
      </c>
      <c r="J208" s="899"/>
      <c r="K208" s="3074" t="s">
        <v>5145</v>
      </c>
      <c r="L208" s="1030"/>
      <c r="M208" s="1030"/>
      <c r="N208" s="1030">
        <f t="shared" si="9"/>
        <v>0</v>
      </c>
      <c r="O208" s="1311"/>
      <c r="P208" s="1311"/>
      <c r="Q208" s="1311"/>
      <c r="R208" s="1313">
        <f t="shared" si="10"/>
        <v>0</v>
      </c>
      <c r="S208" s="1012">
        <v>4</v>
      </c>
    </row>
    <row r="209" spans="1:19">
      <c r="A209" s="1012">
        <v>5</v>
      </c>
      <c r="B209" s="3071" t="s">
        <v>5288</v>
      </c>
      <c r="C209" s="3040" t="s">
        <v>5237</v>
      </c>
      <c r="D209" s="3037">
        <v>34.5</v>
      </c>
      <c r="E209" s="3037">
        <v>34.5</v>
      </c>
      <c r="F209" s="3045" t="s">
        <v>5156</v>
      </c>
      <c r="G209" s="3060"/>
      <c r="H209" s="3068">
        <v>1.65</v>
      </c>
      <c r="I209" s="3039">
        <v>1</v>
      </c>
      <c r="J209" s="899"/>
      <c r="K209" s="3040" t="s">
        <v>5221</v>
      </c>
      <c r="L209" s="1030"/>
      <c r="M209" s="1030"/>
      <c r="N209" s="1030">
        <f t="shared" si="9"/>
        <v>0</v>
      </c>
      <c r="O209" s="1311"/>
      <c r="P209" s="1311"/>
      <c r="Q209" s="1311"/>
      <c r="R209" s="1313">
        <f t="shared" si="10"/>
        <v>0</v>
      </c>
      <c r="S209" s="1012">
        <v>5</v>
      </c>
    </row>
    <row r="210" spans="1:19">
      <c r="A210" s="1027">
        <v>6</v>
      </c>
      <c r="B210" s="3040" t="s">
        <v>5289</v>
      </c>
      <c r="C210" s="3040" t="s">
        <v>5290</v>
      </c>
      <c r="D210" s="3037">
        <v>34.5</v>
      </c>
      <c r="E210" s="3037">
        <v>34.5</v>
      </c>
      <c r="F210" s="3038" t="s">
        <v>5136</v>
      </c>
      <c r="G210" s="3060">
        <v>0.9</v>
      </c>
      <c r="H210" s="3068"/>
      <c r="I210" s="3039">
        <v>1</v>
      </c>
      <c r="J210" s="899"/>
      <c r="K210" s="3040" t="s">
        <v>5259</v>
      </c>
      <c r="L210" s="1030"/>
      <c r="M210" s="1030"/>
      <c r="N210" s="1030">
        <f t="shared" si="9"/>
        <v>0</v>
      </c>
      <c r="O210" s="1311"/>
      <c r="P210" s="1311"/>
      <c r="Q210" s="1311"/>
      <c r="R210" s="1313">
        <f t="shared" si="10"/>
        <v>0</v>
      </c>
      <c r="S210" s="1012">
        <v>6</v>
      </c>
    </row>
    <row r="211" spans="1:19">
      <c r="A211" s="1027">
        <v>7</v>
      </c>
      <c r="B211" s="3040" t="s">
        <v>5289</v>
      </c>
      <c r="C211" s="3040" t="s">
        <v>5290</v>
      </c>
      <c r="D211" s="3037">
        <v>34.5</v>
      </c>
      <c r="E211" s="3037">
        <v>69</v>
      </c>
      <c r="F211" s="3038" t="s">
        <v>5136</v>
      </c>
      <c r="G211" s="3060">
        <v>0.45</v>
      </c>
      <c r="H211" s="3072">
        <v>0.45</v>
      </c>
      <c r="I211" s="3039">
        <v>1</v>
      </c>
      <c r="J211" s="899"/>
      <c r="K211" s="3040" t="s">
        <v>5159</v>
      </c>
      <c r="L211" s="1030"/>
      <c r="M211" s="1030"/>
      <c r="N211" s="1030">
        <f t="shared" si="9"/>
        <v>0</v>
      </c>
      <c r="O211" s="1311"/>
      <c r="P211" s="1311"/>
      <c r="Q211" s="1311"/>
      <c r="R211" s="1313">
        <f t="shared" si="10"/>
        <v>0</v>
      </c>
      <c r="S211" s="1012">
        <v>7</v>
      </c>
    </row>
    <row r="212" spans="1:19">
      <c r="A212" s="1027">
        <v>8</v>
      </c>
      <c r="B212" s="3040" t="s">
        <v>5289</v>
      </c>
      <c r="C212" s="3040" t="s">
        <v>5290</v>
      </c>
      <c r="D212" s="3037">
        <v>34.5</v>
      </c>
      <c r="E212" s="3037">
        <v>34.5</v>
      </c>
      <c r="F212" s="3045" t="s">
        <v>5156</v>
      </c>
      <c r="G212" s="3060">
        <v>0.75</v>
      </c>
      <c r="H212" s="3072">
        <v>0.75</v>
      </c>
      <c r="I212" s="3039">
        <v>1</v>
      </c>
      <c r="J212" s="899"/>
      <c r="K212" s="3040" t="s">
        <v>5259</v>
      </c>
      <c r="L212" s="1030"/>
      <c r="M212" s="1030"/>
      <c r="N212" s="1030">
        <f t="shared" si="9"/>
        <v>0</v>
      </c>
      <c r="O212" s="1311"/>
      <c r="P212" s="1311"/>
      <c r="Q212" s="1311"/>
      <c r="R212" s="1313">
        <f t="shared" si="10"/>
        <v>0</v>
      </c>
      <c r="S212" s="1012">
        <v>8</v>
      </c>
    </row>
    <row r="213" spans="1:19">
      <c r="A213" s="1027">
        <v>9</v>
      </c>
      <c r="B213" s="3071" t="s">
        <v>5289</v>
      </c>
      <c r="C213" s="3040" t="s">
        <v>5290</v>
      </c>
      <c r="D213" s="3037">
        <v>34.5</v>
      </c>
      <c r="E213" s="3037">
        <v>34.5</v>
      </c>
      <c r="F213" s="3045" t="s">
        <v>5156</v>
      </c>
      <c r="G213" s="3060">
        <v>2.89</v>
      </c>
      <c r="H213" s="3072">
        <v>2.89</v>
      </c>
      <c r="I213" s="3039">
        <v>1</v>
      </c>
      <c r="J213" s="899"/>
      <c r="K213" s="3074" t="s">
        <v>5283</v>
      </c>
      <c r="L213" s="1030"/>
      <c r="M213" s="1030"/>
      <c r="N213" s="1030">
        <f t="shared" si="9"/>
        <v>0</v>
      </c>
      <c r="O213" s="1311"/>
      <c r="P213" s="1311"/>
      <c r="Q213" s="1311"/>
      <c r="R213" s="1313">
        <f t="shared" si="10"/>
        <v>0</v>
      </c>
      <c r="S213" s="1012">
        <v>9</v>
      </c>
    </row>
    <row r="214" spans="1:19">
      <c r="A214" s="1027">
        <v>10</v>
      </c>
      <c r="B214" s="3071" t="s">
        <v>5289</v>
      </c>
      <c r="C214" s="3040" t="s">
        <v>5290</v>
      </c>
      <c r="D214" s="3037">
        <v>34.5</v>
      </c>
      <c r="E214" s="3037">
        <v>69</v>
      </c>
      <c r="F214" s="3045" t="s">
        <v>5136</v>
      </c>
      <c r="G214" s="3060">
        <v>0.34</v>
      </c>
      <c r="H214" s="3072">
        <v>0.34</v>
      </c>
      <c r="I214" s="3039">
        <v>1</v>
      </c>
      <c r="J214" s="899"/>
      <c r="K214" s="3040" t="s">
        <v>5220</v>
      </c>
      <c r="L214" s="1030"/>
      <c r="M214" s="1030"/>
      <c r="N214" s="1030">
        <f t="shared" si="9"/>
        <v>0</v>
      </c>
      <c r="O214" s="1311"/>
      <c r="P214" s="1311"/>
      <c r="Q214" s="1311"/>
      <c r="R214" s="1313">
        <f t="shared" si="10"/>
        <v>0</v>
      </c>
      <c r="S214" s="1012">
        <v>10</v>
      </c>
    </row>
    <row r="215" spans="1:19">
      <c r="A215" s="1027">
        <v>11</v>
      </c>
      <c r="B215" s="3040" t="s">
        <v>5289</v>
      </c>
      <c r="C215" s="3040" t="s">
        <v>5290</v>
      </c>
      <c r="D215" s="3037">
        <v>34.5</v>
      </c>
      <c r="E215" s="3037">
        <v>34.5</v>
      </c>
      <c r="F215" s="3038" t="s">
        <v>5136</v>
      </c>
      <c r="G215" s="3060">
        <v>0.63</v>
      </c>
      <c r="H215" s="3068"/>
      <c r="I215" s="3039">
        <v>1</v>
      </c>
      <c r="J215" s="899"/>
      <c r="K215" s="3040" t="s">
        <v>5283</v>
      </c>
      <c r="L215" s="1030"/>
      <c r="M215" s="1030"/>
      <c r="N215" s="1030">
        <f t="shared" si="9"/>
        <v>0</v>
      </c>
      <c r="O215" s="1311"/>
      <c r="P215" s="1311"/>
      <c r="Q215" s="1311"/>
      <c r="R215" s="1313">
        <f t="shared" si="10"/>
        <v>0</v>
      </c>
      <c r="S215" s="1012">
        <v>11</v>
      </c>
    </row>
    <row r="216" spans="1:19">
      <c r="A216" s="1027">
        <v>12</v>
      </c>
      <c r="B216" s="3040" t="s">
        <v>5289</v>
      </c>
      <c r="C216" s="3040" t="s">
        <v>5290</v>
      </c>
      <c r="D216" s="3037">
        <v>34.5</v>
      </c>
      <c r="E216" s="3037">
        <v>69</v>
      </c>
      <c r="F216" s="3045" t="s">
        <v>5136</v>
      </c>
      <c r="G216" s="3040">
        <v>0.68</v>
      </c>
      <c r="H216" s="3068">
        <v>0.68</v>
      </c>
      <c r="I216" s="3039">
        <v>1</v>
      </c>
      <c r="J216" s="899"/>
      <c r="K216" s="3040" t="s">
        <v>5296</v>
      </c>
      <c r="L216" s="1030"/>
      <c r="M216" s="1030"/>
      <c r="N216" s="1030">
        <f t="shared" si="9"/>
        <v>0</v>
      </c>
      <c r="O216" s="1311"/>
      <c r="P216" s="1311"/>
      <c r="Q216" s="1311"/>
      <c r="R216" s="1313">
        <f t="shared" si="10"/>
        <v>0</v>
      </c>
      <c r="S216" s="1012">
        <v>12</v>
      </c>
    </row>
    <row r="217" spans="1:19">
      <c r="A217" s="1027">
        <v>13</v>
      </c>
      <c r="B217" s="3040" t="s">
        <v>5291</v>
      </c>
      <c r="C217" s="3040" t="s">
        <v>5292</v>
      </c>
      <c r="D217" s="3037">
        <v>34.5</v>
      </c>
      <c r="E217" s="3037">
        <v>34.5</v>
      </c>
      <c r="F217" s="3038" t="s">
        <v>5136</v>
      </c>
      <c r="G217" s="3040">
        <v>3.33</v>
      </c>
      <c r="H217" s="3068"/>
      <c r="I217" s="3039">
        <v>1</v>
      </c>
      <c r="J217" s="899"/>
      <c r="K217" s="3040" t="s">
        <v>5259</v>
      </c>
      <c r="L217" s="1030"/>
      <c r="M217" s="1030"/>
      <c r="N217" s="1030">
        <f t="shared" si="9"/>
        <v>0</v>
      </c>
      <c r="O217" s="1311"/>
      <c r="P217" s="1311"/>
      <c r="Q217" s="1311"/>
      <c r="R217" s="1313">
        <f t="shared" si="10"/>
        <v>0</v>
      </c>
      <c r="S217" s="1012">
        <v>13</v>
      </c>
    </row>
    <row r="218" spans="1:19">
      <c r="A218" s="1027">
        <v>14</v>
      </c>
      <c r="B218" s="3040" t="s">
        <v>5291</v>
      </c>
      <c r="C218" s="3040" t="s">
        <v>5292</v>
      </c>
      <c r="D218" s="3037">
        <v>34.5</v>
      </c>
      <c r="E218" s="3037">
        <v>34.5</v>
      </c>
      <c r="F218" s="3038" t="s">
        <v>5136</v>
      </c>
      <c r="G218" s="3040">
        <v>1.33</v>
      </c>
      <c r="H218" s="3068"/>
      <c r="I218" s="3039">
        <v>1</v>
      </c>
      <c r="J218" s="899"/>
      <c r="K218" s="3040" t="s">
        <v>5283</v>
      </c>
      <c r="L218" s="1030"/>
      <c r="M218" s="1030"/>
      <c r="N218" s="1030">
        <f t="shared" si="9"/>
        <v>0</v>
      </c>
      <c r="O218" s="1311"/>
      <c r="P218" s="1311"/>
      <c r="Q218" s="1311"/>
      <c r="R218" s="1313">
        <f t="shared" si="10"/>
        <v>0</v>
      </c>
      <c r="S218" s="1012">
        <v>14</v>
      </c>
    </row>
    <row r="219" spans="1:19">
      <c r="A219" s="1027">
        <v>15</v>
      </c>
      <c r="B219" s="3040" t="s">
        <v>5291</v>
      </c>
      <c r="C219" s="3040" t="s">
        <v>5292</v>
      </c>
      <c r="D219" s="3037">
        <v>34.5</v>
      </c>
      <c r="E219" s="3037">
        <v>34.5</v>
      </c>
      <c r="F219" s="3045" t="s">
        <v>5156</v>
      </c>
      <c r="G219" s="3040">
        <v>0.11</v>
      </c>
      <c r="H219" s="3068">
        <v>0.11</v>
      </c>
      <c r="I219" s="3039">
        <v>1</v>
      </c>
      <c r="J219" s="899"/>
      <c r="K219" s="3040" t="s">
        <v>5283</v>
      </c>
      <c r="L219" s="1030"/>
      <c r="M219" s="1030"/>
      <c r="N219" s="1030">
        <f t="shared" si="9"/>
        <v>0</v>
      </c>
      <c r="O219" s="1311"/>
      <c r="P219" s="1311"/>
      <c r="Q219" s="1311"/>
      <c r="R219" s="1313">
        <f t="shared" si="10"/>
        <v>0</v>
      </c>
      <c r="S219" s="1012">
        <v>15</v>
      </c>
    </row>
    <row r="220" spans="1:19">
      <c r="A220" s="1027">
        <v>16</v>
      </c>
      <c r="B220" s="3040" t="s">
        <v>5293</v>
      </c>
      <c r="C220" s="3040" t="s">
        <v>5290</v>
      </c>
      <c r="D220" s="3037">
        <v>34.5</v>
      </c>
      <c r="E220" s="3037">
        <v>34.5</v>
      </c>
      <c r="F220" s="3045" t="s">
        <v>5136</v>
      </c>
      <c r="G220" s="3040">
        <v>0.01</v>
      </c>
      <c r="H220" s="3068"/>
      <c r="I220" s="3039">
        <v>1</v>
      </c>
      <c r="J220" s="899"/>
      <c r="K220" s="3040" t="s">
        <v>5145</v>
      </c>
      <c r="L220" s="1030"/>
      <c r="M220" s="1030"/>
      <c r="N220" s="1030">
        <f t="shared" si="9"/>
        <v>0</v>
      </c>
      <c r="O220" s="1311"/>
      <c r="P220" s="1311"/>
      <c r="Q220" s="1311"/>
      <c r="R220" s="1313">
        <f t="shared" si="10"/>
        <v>0</v>
      </c>
      <c r="S220" s="1012">
        <v>16</v>
      </c>
    </row>
    <row r="221" spans="1:19">
      <c r="A221" s="1012">
        <v>17</v>
      </c>
      <c r="B221" s="3040" t="s">
        <v>5293</v>
      </c>
      <c r="C221" s="3040" t="s">
        <v>5290</v>
      </c>
      <c r="D221" s="3037">
        <v>34.5</v>
      </c>
      <c r="E221" s="3037">
        <v>34.5</v>
      </c>
      <c r="F221" s="3045" t="s">
        <v>5136</v>
      </c>
      <c r="G221" s="3068">
        <v>0.01</v>
      </c>
      <c r="H221" s="3068"/>
      <c r="I221" s="3039">
        <v>1</v>
      </c>
      <c r="J221" s="899"/>
      <c r="K221" s="3040" t="s">
        <v>5297</v>
      </c>
      <c r="L221" s="1030"/>
      <c r="M221" s="1030"/>
      <c r="N221" s="1030">
        <f t="shared" si="9"/>
        <v>0</v>
      </c>
      <c r="O221" s="1311"/>
      <c r="P221" s="1311"/>
      <c r="Q221" s="1311"/>
      <c r="R221" s="1313">
        <f t="shared" si="10"/>
        <v>0</v>
      </c>
      <c r="S221" s="1012">
        <v>17</v>
      </c>
    </row>
    <row r="222" spans="1:19">
      <c r="A222" s="1012">
        <v>18</v>
      </c>
      <c r="B222" s="3040" t="s">
        <v>5293</v>
      </c>
      <c r="C222" s="3040" t="s">
        <v>5290</v>
      </c>
      <c r="D222" s="3037">
        <v>34.5</v>
      </c>
      <c r="E222" s="3037">
        <v>34.5</v>
      </c>
      <c r="F222" s="3045" t="s">
        <v>5136</v>
      </c>
      <c r="G222" s="3073">
        <v>0.88</v>
      </c>
      <c r="H222" s="3068"/>
      <c r="I222" s="3039">
        <v>1</v>
      </c>
      <c r="J222" s="899"/>
      <c r="K222" s="3040" t="s">
        <v>5259</v>
      </c>
      <c r="L222" s="1030"/>
      <c r="M222" s="1030"/>
      <c r="N222" s="1030">
        <f t="shared" si="9"/>
        <v>0</v>
      </c>
      <c r="O222" s="1311"/>
      <c r="P222" s="1311"/>
      <c r="Q222" s="1311"/>
      <c r="R222" s="1313">
        <f t="shared" si="10"/>
        <v>0</v>
      </c>
      <c r="S222" s="1012">
        <v>18</v>
      </c>
    </row>
    <row r="223" spans="1:19">
      <c r="A223" s="1012">
        <v>19</v>
      </c>
      <c r="B223" s="3040" t="s">
        <v>5293</v>
      </c>
      <c r="C223" s="3040" t="s">
        <v>5290</v>
      </c>
      <c r="D223" s="3037">
        <v>34.5</v>
      </c>
      <c r="E223" s="3037">
        <v>34.5</v>
      </c>
      <c r="F223" s="3045" t="s">
        <v>5136</v>
      </c>
      <c r="G223" s="3074">
        <v>0.45</v>
      </c>
      <c r="H223" s="3068">
        <v>0.45</v>
      </c>
      <c r="I223" s="3039">
        <v>1</v>
      </c>
      <c r="J223" s="899"/>
      <c r="K223" s="3040" t="s">
        <v>5159</v>
      </c>
      <c r="L223" s="1030"/>
      <c r="M223" s="1030"/>
      <c r="N223" s="1030">
        <f t="shared" si="9"/>
        <v>0</v>
      </c>
      <c r="O223" s="1311"/>
      <c r="P223" s="1311"/>
      <c r="Q223" s="1311"/>
      <c r="R223" s="1313">
        <f t="shared" si="10"/>
        <v>0</v>
      </c>
      <c r="S223" s="1012">
        <v>19</v>
      </c>
    </row>
    <row r="224" spans="1:19">
      <c r="A224" s="1012">
        <v>20</v>
      </c>
      <c r="B224" s="3040" t="s">
        <v>5293</v>
      </c>
      <c r="C224" s="3040" t="s">
        <v>5290</v>
      </c>
      <c r="D224" s="3037">
        <v>34.5</v>
      </c>
      <c r="E224" s="3037">
        <v>34.5</v>
      </c>
      <c r="F224" s="3045" t="s">
        <v>5156</v>
      </c>
      <c r="G224" s="3074">
        <v>3.64</v>
      </c>
      <c r="H224" s="3068">
        <v>3.64</v>
      </c>
      <c r="I224" s="3039">
        <v>1</v>
      </c>
      <c r="J224" s="899"/>
      <c r="K224" s="3040" t="s">
        <v>5259</v>
      </c>
      <c r="L224" s="1030"/>
      <c r="M224" s="1030"/>
      <c r="N224" s="1030">
        <f t="shared" si="9"/>
        <v>0</v>
      </c>
      <c r="O224" s="1311"/>
      <c r="P224" s="1311"/>
      <c r="Q224" s="1311"/>
      <c r="R224" s="1313">
        <f t="shared" si="10"/>
        <v>0</v>
      </c>
      <c r="S224" s="1012">
        <v>20</v>
      </c>
    </row>
    <row r="225" spans="1:19">
      <c r="A225" s="1012">
        <v>21</v>
      </c>
      <c r="B225" s="3040" t="s">
        <v>5293</v>
      </c>
      <c r="C225" s="3040" t="s">
        <v>5290</v>
      </c>
      <c r="D225" s="3037">
        <v>34.5</v>
      </c>
      <c r="E225" s="3037">
        <v>69</v>
      </c>
      <c r="F225" s="3045" t="s">
        <v>5136</v>
      </c>
      <c r="G225" s="3075">
        <v>0.34</v>
      </c>
      <c r="H225" s="3075">
        <v>0.34</v>
      </c>
      <c r="I225" s="3039">
        <v>1</v>
      </c>
      <c r="J225" s="899"/>
      <c r="K225" s="3040" t="s">
        <v>5220</v>
      </c>
      <c r="L225" s="1030"/>
      <c r="M225" s="1030"/>
      <c r="N225" s="1030">
        <f t="shared" si="9"/>
        <v>0</v>
      </c>
      <c r="O225" s="1311"/>
      <c r="P225" s="1311"/>
      <c r="Q225" s="1311"/>
      <c r="R225" s="1313">
        <f t="shared" si="10"/>
        <v>0</v>
      </c>
      <c r="S225" s="1012">
        <v>21</v>
      </c>
    </row>
    <row r="226" spans="1:19">
      <c r="A226" s="1012">
        <v>22</v>
      </c>
      <c r="B226" s="3040" t="s">
        <v>5293</v>
      </c>
      <c r="C226" s="3040" t="s">
        <v>5290</v>
      </c>
      <c r="D226" s="3037">
        <v>34.5</v>
      </c>
      <c r="E226" s="3037">
        <v>69</v>
      </c>
      <c r="F226" s="3045" t="s">
        <v>5136</v>
      </c>
      <c r="G226" s="3040">
        <v>0.63</v>
      </c>
      <c r="H226" s="3068">
        <v>0.63</v>
      </c>
      <c r="I226" s="3039">
        <v>1</v>
      </c>
      <c r="J226" s="899"/>
      <c r="K226" s="3040" t="s">
        <v>5283</v>
      </c>
      <c r="L226" s="1030"/>
      <c r="M226" s="1030"/>
      <c r="N226" s="1030">
        <f t="shared" si="9"/>
        <v>0</v>
      </c>
      <c r="O226" s="1311"/>
      <c r="P226" s="1311"/>
      <c r="Q226" s="1311"/>
      <c r="R226" s="1313">
        <f t="shared" si="10"/>
        <v>0</v>
      </c>
      <c r="S226" s="1012">
        <v>22</v>
      </c>
    </row>
    <row r="227" spans="1:19">
      <c r="A227" s="1012">
        <v>23</v>
      </c>
      <c r="B227" s="3040" t="s">
        <v>5293</v>
      </c>
      <c r="C227" s="3040" t="s">
        <v>5290</v>
      </c>
      <c r="D227" s="3037">
        <v>34.5</v>
      </c>
      <c r="E227" s="3037">
        <v>69</v>
      </c>
      <c r="F227" s="3045" t="s">
        <v>5136</v>
      </c>
      <c r="G227" s="3040">
        <v>0.68</v>
      </c>
      <c r="H227" s="3075">
        <v>0.68</v>
      </c>
      <c r="I227" s="3039">
        <v>1</v>
      </c>
      <c r="J227" s="899"/>
      <c r="K227" s="3040" t="s">
        <v>5296</v>
      </c>
      <c r="L227" s="1030"/>
      <c r="M227" s="1030"/>
      <c r="N227" s="1030">
        <f t="shared" si="9"/>
        <v>0</v>
      </c>
      <c r="O227" s="1311"/>
      <c r="P227" s="1311"/>
      <c r="Q227" s="1311"/>
      <c r="R227" s="1313">
        <f t="shared" si="10"/>
        <v>0</v>
      </c>
      <c r="S227" s="1012">
        <v>23</v>
      </c>
    </row>
    <row r="228" spans="1:19">
      <c r="A228" s="1012">
        <v>24</v>
      </c>
      <c r="B228" s="3040" t="s">
        <v>5294</v>
      </c>
      <c r="C228" s="3040" t="s">
        <v>5295</v>
      </c>
      <c r="D228" s="3037">
        <v>34.5</v>
      </c>
      <c r="E228" s="3037">
        <v>69</v>
      </c>
      <c r="F228" s="3045" t="s">
        <v>5136</v>
      </c>
      <c r="G228" s="3040">
        <v>3.94</v>
      </c>
      <c r="H228" s="3068"/>
      <c r="I228" s="3039">
        <v>1</v>
      </c>
      <c r="J228" s="899"/>
      <c r="K228" s="3040" t="s">
        <v>5283</v>
      </c>
      <c r="L228" s="1030"/>
      <c r="M228" s="1030"/>
      <c r="N228" s="1030">
        <f t="shared" si="9"/>
        <v>0</v>
      </c>
      <c r="O228" s="1311"/>
      <c r="P228" s="1311"/>
      <c r="Q228" s="1311"/>
      <c r="R228" s="1313">
        <f t="shared" si="10"/>
        <v>0</v>
      </c>
      <c r="S228" s="1012">
        <v>24</v>
      </c>
    </row>
    <row r="229" spans="1:19">
      <c r="A229" s="1012">
        <v>25</v>
      </c>
      <c r="B229" s="3040" t="s">
        <v>5298</v>
      </c>
      <c r="C229" s="3040" t="s">
        <v>5295</v>
      </c>
      <c r="D229" s="3037">
        <v>34.5</v>
      </c>
      <c r="E229" s="3037">
        <v>69</v>
      </c>
      <c r="F229" s="3045" t="s">
        <v>5136</v>
      </c>
      <c r="G229" s="3040">
        <v>0.71</v>
      </c>
      <c r="H229" s="3068">
        <v>0.71</v>
      </c>
      <c r="I229" s="3039">
        <v>1</v>
      </c>
      <c r="J229" s="899"/>
      <c r="K229" s="3040" t="s">
        <v>5197</v>
      </c>
      <c r="L229" s="1030"/>
      <c r="M229" s="1030"/>
      <c r="N229" s="1030">
        <f t="shared" si="9"/>
        <v>0</v>
      </c>
      <c r="O229" s="1311"/>
      <c r="P229" s="1311"/>
      <c r="Q229" s="1311"/>
      <c r="R229" s="1313">
        <f t="shared" si="10"/>
        <v>0</v>
      </c>
      <c r="S229" s="1012">
        <v>25</v>
      </c>
    </row>
    <row r="230" spans="1:19">
      <c r="A230" s="1012">
        <v>26</v>
      </c>
      <c r="B230" s="3040" t="s">
        <v>5298</v>
      </c>
      <c r="C230" s="3040" t="s">
        <v>5295</v>
      </c>
      <c r="D230" s="3037">
        <v>34.5</v>
      </c>
      <c r="E230" s="3037">
        <v>34.5</v>
      </c>
      <c r="F230" s="3045" t="s">
        <v>5136</v>
      </c>
      <c r="G230" s="3040">
        <v>0.31</v>
      </c>
      <c r="H230" s="3068">
        <v>0.31</v>
      </c>
      <c r="I230" s="3039">
        <v>1</v>
      </c>
      <c r="J230" s="899"/>
      <c r="K230" s="3040" t="s">
        <v>5296</v>
      </c>
      <c r="L230" s="1030"/>
      <c r="M230" s="1030"/>
      <c r="N230" s="1030">
        <f t="shared" si="9"/>
        <v>0</v>
      </c>
      <c r="O230" s="1311"/>
      <c r="P230" s="1311"/>
      <c r="Q230" s="1311"/>
      <c r="R230" s="1313">
        <f t="shared" si="10"/>
        <v>0</v>
      </c>
      <c r="S230" s="1012">
        <v>26</v>
      </c>
    </row>
    <row r="231" spans="1:19">
      <c r="A231" s="1012">
        <v>27</v>
      </c>
      <c r="B231" s="3040" t="s">
        <v>5298</v>
      </c>
      <c r="C231" s="3040" t="s">
        <v>5295</v>
      </c>
      <c r="D231" s="3037">
        <v>34.5</v>
      </c>
      <c r="E231" s="3037">
        <v>69</v>
      </c>
      <c r="F231" s="3045" t="s">
        <v>5136</v>
      </c>
      <c r="G231" s="3040">
        <v>0.53</v>
      </c>
      <c r="H231" s="3076">
        <v>0.53</v>
      </c>
      <c r="I231" s="3039">
        <v>1</v>
      </c>
      <c r="J231" s="899"/>
      <c r="K231" s="3040" t="s">
        <v>5197</v>
      </c>
      <c r="L231" s="1030"/>
      <c r="M231" s="1030"/>
      <c r="N231" s="1030">
        <f t="shared" si="9"/>
        <v>0</v>
      </c>
      <c r="O231" s="1311"/>
      <c r="P231" s="1311"/>
      <c r="Q231" s="1311"/>
      <c r="R231" s="1313">
        <f t="shared" si="10"/>
        <v>0</v>
      </c>
      <c r="S231" s="1012">
        <v>27</v>
      </c>
    </row>
    <row r="232" spans="1:19">
      <c r="A232" s="1012">
        <v>28</v>
      </c>
      <c r="B232" s="3040" t="s">
        <v>5299</v>
      </c>
      <c r="C232" s="3040" t="s">
        <v>5292</v>
      </c>
      <c r="D232" s="3037">
        <v>34.5</v>
      </c>
      <c r="E232" s="3037">
        <v>69</v>
      </c>
      <c r="F232" s="3045" t="s">
        <v>5136</v>
      </c>
      <c r="G232" s="3040">
        <v>0.53</v>
      </c>
      <c r="H232" s="3075">
        <v>0.53</v>
      </c>
      <c r="I232" s="3039">
        <v>1</v>
      </c>
      <c r="J232" s="899"/>
      <c r="K232" s="3040" t="s">
        <v>5145</v>
      </c>
      <c r="L232" s="1030"/>
      <c r="M232" s="1030"/>
      <c r="N232" s="1030">
        <f t="shared" si="9"/>
        <v>0</v>
      </c>
      <c r="O232" s="1311"/>
      <c r="P232" s="1311"/>
      <c r="Q232" s="1311"/>
      <c r="R232" s="1313">
        <f t="shared" si="10"/>
        <v>0</v>
      </c>
      <c r="S232" s="1012">
        <v>28</v>
      </c>
    </row>
    <row r="233" spans="1:19">
      <c r="A233" s="1012">
        <v>29</v>
      </c>
      <c r="B233" s="3040" t="s">
        <v>5299</v>
      </c>
      <c r="C233" s="3040" t="s">
        <v>5292</v>
      </c>
      <c r="D233" s="3037">
        <v>34.5</v>
      </c>
      <c r="E233" s="3037">
        <v>34.5</v>
      </c>
      <c r="F233" s="3045" t="s">
        <v>5136</v>
      </c>
      <c r="G233" s="3040">
        <v>0.31</v>
      </c>
      <c r="H233" s="3076">
        <v>0.31</v>
      </c>
      <c r="I233" s="3039">
        <v>1</v>
      </c>
      <c r="J233" s="899"/>
      <c r="K233" s="3040" t="s">
        <v>5296</v>
      </c>
      <c r="L233" s="1030"/>
      <c r="M233" s="1030"/>
      <c r="N233" s="1030">
        <f t="shared" si="9"/>
        <v>0</v>
      </c>
      <c r="O233" s="1311"/>
      <c r="P233" s="1311"/>
      <c r="Q233" s="1311"/>
      <c r="R233" s="1313">
        <f t="shared" si="10"/>
        <v>0</v>
      </c>
      <c r="S233" s="1012">
        <v>29</v>
      </c>
    </row>
    <row r="234" spans="1:19">
      <c r="A234" s="1012">
        <v>30</v>
      </c>
      <c r="B234" s="3040" t="s">
        <v>5299</v>
      </c>
      <c r="C234" s="3040" t="s">
        <v>5292</v>
      </c>
      <c r="D234" s="3037">
        <v>34.5</v>
      </c>
      <c r="E234" s="3037">
        <v>69</v>
      </c>
      <c r="F234" s="3045" t="s">
        <v>5136</v>
      </c>
      <c r="G234" s="3040">
        <v>1.42</v>
      </c>
      <c r="H234" s="3076">
        <v>1.42</v>
      </c>
      <c r="I234" s="3039">
        <v>1</v>
      </c>
      <c r="J234" s="899"/>
      <c r="K234" s="3040" t="s">
        <v>5145</v>
      </c>
      <c r="L234" s="1030"/>
      <c r="M234" s="1030"/>
      <c r="N234" s="1030">
        <f t="shared" si="9"/>
        <v>0</v>
      </c>
      <c r="O234" s="1311"/>
      <c r="P234" s="1311"/>
      <c r="Q234" s="1311"/>
      <c r="R234" s="1313">
        <f t="shared" si="10"/>
        <v>0</v>
      </c>
      <c r="S234" s="1012">
        <v>30</v>
      </c>
    </row>
    <row r="235" spans="1:19">
      <c r="A235" s="1012">
        <v>31</v>
      </c>
      <c r="B235" s="3040" t="s">
        <v>5299</v>
      </c>
      <c r="C235" s="3040" t="s">
        <v>5292</v>
      </c>
      <c r="D235" s="3037">
        <v>34.5</v>
      </c>
      <c r="E235" s="3037">
        <v>34.5</v>
      </c>
      <c r="F235" s="3045" t="s">
        <v>5156</v>
      </c>
      <c r="G235" s="3040">
        <v>0.13</v>
      </c>
      <c r="H235" s="3076">
        <v>0.13</v>
      </c>
      <c r="I235" s="3039">
        <v>1</v>
      </c>
      <c r="J235" s="899"/>
      <c r="K235" s="3040" t="s">
        <v>5259</v>
      </c>
      <c r="L235" s="1030"/>
      <c r="M235" s="1030"/>
      <c r="N235" s="1030">
        <f t="shared" si="9"/>
        <v>0</v>
      </c>
      <c r="O235" s="1311"/>
      <c r="P235" s="1311"/>
      <c r="Q235" s="1311"/>
      <c r="R235" s="1313">
        <f t="shared" si="10"/>
        <v>0</v>
      </c>
      <c r="S235" s="1012">
        <v>31</v>
      </c>
    </row>
    <row r="236" spans="1:19" ht="15.75" thickBot="1">
      <c r="A236" s="1012">
        <v>32</v>
      </c>
      <c r="B236" s="3040" t="s">
        <v>5300</v>
      </c>
      <c r="C236" s="3040" t="s">
        <v>5301</v>
      </c>
      <c r="D236" s="3037">
        <v>34.5</v>
      </c>
      <c r="E236" s="3063">
        <v>69</v>
      </c>
      <c r="F236" s="3045" t="s">
        <v>5136</v>
      </c>
      <c r="G236" s="3040">
        <v>0.09</v>
      </c>
      <c r="H236" s="3077"/>
      <c r="I236" s="3067">
        <v>1</v>
      </c>
      <c r="J236" s="899"/>
      <c r="K236" s="3040" t="s">
        <v>5296</v>
      </c>
      <c r="L236" s="1030"/>
      <c r="M236" s="1030"/>
      <c r="N236" s="1030">
        <f t="shared" si="9"/>
        <v>0</v>
      </c>
      <c r="O236" s="1311"/>
      <c r="P236" s="1311"/>
      <c r="Q236" s="1311"/>
      <c r="R236" s="1313">
        <f t="shared" si="10"/>
        <v>0</v>
      </c>
      <c r="S236" s="1012">
        <v>32</v>
      </c>
    </row>
    <row r="237" spans="1:19" ht="15.75" thickBot="1">
      <c r="A237" s="1012">
        <v>33</v>
      </c>
      <c r="B237" s="3040" t="s">
        <v>5302</v>
      </c>
      <c r="C237" s="3040" t="s">
        <v>5303</v>
      </c>
      <c r="D237" s="3037">
        <v>34.5</v>
      </c>
      <c r="E237" s="3037">
        <v>34.5</v>
      </c>
      <c r="F237" s="3045" t="s">
        <v>5136</v>
      </c>
      <c r="G237" s="3069">
        <v>0.5</v>
      </c>
      <c r="H237" s="3069"/>
      <c r="I237" s="3039">
        <v>1</v>
      </c>
      <c r="J237" s="899"/>
      <c r="K237" s="3062" t="s">
        <v>5219</v>
      </c>
      <c r="L237" s="1030"/>
      <c r="M237" s="1030"/>
      <c r="N237" s="1030">
        <f t="shared" si="9"/>
        <v>0</v>
      </c>
      <c r="O237" s="1311"/>
      <c r="P237" s="1311"/>
      <c r="Q237" s="1311"/>
      <c r="R237" s="1313">
        <f t="shared" si="10"/>
        <v>0</v>
      </c>
      <c r="S237" s="1012">
        <v>33</v>
      </c>
    </row>
    <row r="238" spans="1:19">
      <c r="A238" s="1012">
        <v>34</v>
      </c>
      <c r="B238" s="3040"/>
      <c r="C238" s="3040"/>
      <c r="D238" s="3037"/>
      <c r="E238" s="3037"/>
      <c r="F238" s="3045"/>
      <c r="G238" s="3069"/>
      <c r="H238" s="3069"/>
      <c r="I238" s="3039"/>
      <c r="J238" s="899"/>
      <c r="K238" s="3040"/>
      <c r="L238" s="1030"/>
      <c r="M238" s="1030"/>
      <c r="N238" s="1030"/>
      <c r="O238" s="1311"/>
      <c r="P238" s="1311"/>
      <c r="Q238" s="1311"/>
      <c r="R238" s="1313">
        <f t="shared" si="10"/>
        <v>0</v>
      </c>
      <c r="S238" s="1012">
        <v>34</v>
      </c>
    </row>
    <row r="239" spans="1:19">
      <c r="A239" s="1012">
        <v>35</v>
      </c>
      <c r="B239" s="3040"/>
      <c r="C239" s="3040"/>
      <c r="D239" s="3078"/>
      <c r="E239" s="3037"/>
      <c r="F239" s="3045"/>
      <c r="G239" s="3069"/>
      <c r="H239" s="3079"/>
      <c r="I239" s="3039"/>
      <c r="J239" s="899"/>
      <c r="K239" s="3040"/>
      <c r="L239" s="1030"/>
      <c r="M239" s="1030"/>
      <c r="N239" s="1030"/>
      <c r="O239" s="1311"/>
      <c r="P239" s="1311"/>
      <c r="Q239" s="1311"/>
      <c r="R239" s="1313">
        <f t="shared" si="10"/>
        <v>0</v>
      </c>
      <c r="S239" s="1012">
        <v>35</v>
      </c>
    </row>
    <row r="240" spans="1:19">
      <c r="A240" s="1012">
        <v>36</v>
      </c>
      <c r="B240" s="3040"/>
      <c r="C240" s="3040"/>
      <c r="D240" s="3037"/>
      <c r="E240" s="3037"/>
      <c r="F240" s="3045"/>
      <c r="G240" s="3040"/>
      <c r="H240" s="3040"/>
      <c r="I240" s="3039"/>
      <c r="J240" s="899"/>
      <c r="K240" s="3040"/>
      <c r="L240" s="1030"/>
      <c r="M240" s="1030"/>
      <c r="N240" s="1030"/>
      <c r="O240" s="1311"/>
      <c r="P240" s="1311"/>
      <c r="Q240" s="1311"/>
      <c r="R240" s="1313">
        <f t="shared" si="10"/>
        <v>0</v>
      </c>
      <c r="S240" s="1012">
        <v>36</v>
      </c>
    </row>
    <row r="241" spans="1:19">
      <c r="A241" s="1012">
        <v>37</v>
      </c>
      <c r="B241" s="3040"/>
      <c r="C241" s="3040"/>
      <c r="D241" s="3037"/>
      <c r="E241" s="3037"/>
      <c r="F241" s="3045"/>
      <c r="G241" s="3040"/>
      <c r="H241" s="3040"/>
      <c r="I241" s="3039"/>
      <c r="J241" s="899"/>
      <c r="K241" s="3040"/>
      <c r="L241" s="1030"/>
      <c r="M241" s="1030"/>
      <c r="N241" s="1030"/>
      <c r="O241" s="1311"/>
      <c r="P241" s="1311"/>
      <c r="Q241" s="1311"/>
      <c r="R241" s="1313">
        <f t="shared" si="10"/>
        <v>0</v>
      </c>
      <c r="S241" s="1012">
        <v>37</v>
      </c>
    </row>
    <row r="242" spans="1:19">
      <c r="A242" s="1012">
        <v>38</v>
      </c>
      <c r="B242" s="3040"/>
      <c r="C242" s="3040"/>
      <c r="D242" s="3037"/>
      <c r="E242" s="3037"/>
      <c r="F242" s="3045"/>
      <c r="G242" s="3040"/>
      <c r="H242" s="3040"/>
      <c r="I242" s="3039"/>
      <c r="J242" s="899"/>
      <c r="K242" s="3040"/>
      <c r="L242" s="1030"/>
      <c r="M242" s="1030"/>
      <c r="N242" s="1030"/>
      <c r="O242" s="1311"/>
      <c r="P242" s="1311"/>
      <c r="Q242" s="1311"/>
      <c r="R242" s="1313">
        <f t="shared" si="10"/>
        <v>0</v>
      </c>
      <c r="S242" s="1012">
        <v>38</v>
      </c>
    </row>
    <row r="243" spans="1:19">
      <c r="A243" s="1012">
        <v>39</v>
      </c>
      <c r="B243" s="3040"/>
      <c r="C243" s="3040"/>
      <c r="D243" s="3037"/>
      <c r="E243" s="3037"/>
      <c r="F243" s="3045"/>
      <c r="G243" s="3069"/>
      <c r="H243" s="3069"/>
      <c r="I243" s="3039"/>
      <c r="J243" s="899"/>
      <c r="K243" s="3040"/>
      <c r="L243" s="1030"/>
      <c r="M243" s="1030"/>
      <c r="N243" s="1030"/>
      <c r="O243" s="1311"/>
      <c r="P243" s="1311"/>
      <c r="Q243" s="1311"/>
      <c r="R243" s="1313">
        <f t="shared" si="10"/>
        <v>0</v>
      </c>
      <c r="S243" s="1012">
        <v>39</v>
      </c>
    </row>
    <row r="244" spans="1:19">
      <c r="A244" s="1012">
        <v>40</v>
      </c>
      <c r="B244" s="3040"/>
      <c r="C244" s="3040"/>
      <c r="D244" s="3078"/>
      <c r="E244" s="3037"/>
      <c r="F244" s="3045"/>
      <c r="G244" s="3069"/>
      <c r="H244" s="3069"/>
      <c r="I244" s="3039"/>
      <c r="J244" s="899"/>
      <c r="K244" s="3040"/>
      <c r="L244" s="1030"/>
      <c r="M244" s="1030"/>
      <c r="N244" s="1030"/>
      <c r="O244" s="1311"/>
      <c r="P244" s="1311"/>
      <c r="Q244" s="1311"/>
      <c r="R244" s="1313">
        <f t="shared" si="10"/>
        <v>0</v>
      </c>
      <c r="S244" s="1012">
        <v>40</v>
      </c>
    </row>
    <row r="245" spans="1:19">
      <c r="A245" s="1012">
        <v>41</v>
      </c>
      <c r="B245" s="3040"/>
      <c r="C245" s="3040"/>
      <c r="D245" s="3037"/>
      <c r="E245" s="3037"/>
      <c r="F245" s="3045"/>
      <c r="G245" s="3040"/>
      <c r="H245" s="3040"/>
      <c r="I245" s="3039"/>
      <c r="J245" s="899"/>
      <c r="K245" s="3040"/>
      <c r="L245" s="1030"/>
      <c r="M245" s="1030"/>
      <c r="N245" s="1030"/>
      <c r="O245" s="1311"/>
      <c r="P245" s="1311"/>
      <c r="Q245" s="1311"/>
      <c r="R245" s="1313">
        <f t="shared" si="10"/>
        <v>0</v>
      </c>
      <c r="S245" s="1012">
        <v>41</v>
      </c>
    </row>
    <row r="246" spans="1:19">
      <c r="A246" s="1012">
        <v>42</v>
      </c>
      <c r="B246" s="3040"/>
      <c r="C246" s="3040"/>
      <c r="D246" s="3037"/>
      <c r="E246" s="3037"/>
      <c r="F246" s="3045"/>
      <c r="G246" s="3040"/>
      <c r="H246" s="3040"/>
      <c r="I246" s="3039"/>
      <c r="J246" s="899"/>
      <c r="K246" s="3040"/>
      <c r="L246" s="1030"/>
      <c r="M246" s="1030"/>
      <c r="N246" s="1030"/>
      <c r="O246" s="1311"/>
      <c r="P246" s="1311"/>
      <c r="Q246" s="1311"/>
      <c r="R246" s="1313">
        <f t="shared" si="10"/>
        <v>0</v>
      </c>
      <c r="S246" s="1012">
        <v>42</v>
      </c>
    </row>
    <row r="247" spans="1:19">
      <c r="A247" s="1012">
        <v>43</v>
      </c>
      <c r="B247" s="3040"/>
      <c r="C247" s="3040"/>
      <c r="D247" s="3037"/>
      <c r="E247" s="3037"/>
      <c r="F247" s="3045"/>
      <c r="G247" s="3040"/>
      <c r="H247" s="3040"/>
      <c r="I247" s="3039"/>
      <c r="J247" s="899"/>
      <c r="K247" s="810"/>
      <c r="L247" s="1030"/>
      <c r="M247" s="1030"/>
      <c r="N247" s="1030"/>
      <c r="O247" s="1311"/>
      <c r="P247" s="1311"/>
      <c r="Q247" s="1311"/>
      <c r="R247" s="1313">
        <f t="shared" si="10"/>
        <v>0</v>
      </c>
      <c r="S247" s="1012">
        <v>43</v>
      </c>
    </row>
    <row r="248" spans="1:19">
      <c r="A248" s="1012">
        <v>44</v>
      </c>
      <c r="B248" s="3040"/>
      <c r="C248" s="3040"/>
      <c r="D248" s="3037"/>
      <c r="E248" s="3037"/>
      <c r="F248" s="3045"/>
      <c r="G248" s="3040"/>
      <c r="H248" s="3040"/>
      <c r="I248" s="3039"/>
      <c r="J248" s="899"/>
      <c r="K248" s="3040"/>
      <c r="L248" s="1030"/>
      <c r="M248" s="1030"/>
      <c r="N248" s="1030"/>
      <c r="O248" s="1311"/>
      <c r="P248" s="1311"/>
      <c r="Q248" s="1311"/>
      <c r="R248" s="1313">
        <f t="shared" si="10"/>
        <v>0</v>
      </c>
      <c r="S248" s="1012">
        <v>44</v>
      </c>
    </row>
    <row r="249" spans="1:19">
      <c r="A249" s="1012">
        <v>45</v>
      </c>
      <c r="B249" s="3040"/>
      <c r="C249" s="3040"/>
      <c r="D249" s="3037"/>
      <c r="E249" s="3037"/>
      <c r="F249" s="3045"/>
      <c r="G249" s="3040"/>
      <c r="H249" s="3040"/>
      <c r="I249" s="3039"/>
      <c r="J249" s="899"/>
      <c r="K249" s="3040"/>
      <c r="L249" s="1030"/>
      <c r="M249" s="1030"/>
      <c r="N249" s="1030"/>
      <c r="O249" s="1311"/>
      <c r="P249" s="1311"/>
      <c r="Q249" s="1311"/>
      <c r="R249" s="1313">
        <f t="shared" si="10"/>
        <v>0</v>
      </c>
      <c r="S249" s="1012">
        <v>45</v>
      </c>
    </row>
    <row r="250" spans="1:19" ht="15.75" thickBot="1">
      <c r="A250" s="1012">
        <v>46</v>
      </c>
      <c r="B250" s="3062"/>
      <c r="C250" s="3062"/>
      <c r="D250" s="3063"/>
      <c r="E250" s="3063"/>
      <c r="F250" s="3070"/>
      <c r="G250" s="3062"/>
      <c r="H250" s="3062"/>
      <c r="I250" s="3067"/>
      <c r="J250" s="899"/>
      <c r="K250" s="3080"/>
      <c r="L250" s="1030"/>
      <c r="M250" s="1030"/>
      <c r="N250" s="1030"/>
      <c r="O250" s="1311"/>
      <c r="P250" s="1311"/>
      <c r="Q250" s="1311"/>
      <c r="R250" s="1313">
        <f t="shared" si="10"/>
        <v>0</v>
      </c>
      <c r="S250" s="1012">
        <v>46</v>
      </c>
    </row>
    <row r="251" spans="1:19">
      <c r="A251" s="1012">
        <v>47</v>
      </c>
      <c r="B251" s="962"/>
      <c r="C251" s="962"/>
      <c r="D251" s="1030"/>
      <c r="E251" s="1311"/>
      <c r="F251" s="962"/>
      <c r="G251" s="1311"/>
      <c r="H251" s="973"/>
      <c r="I251" s="1070"/>
      <c r="J251" s="899"/>
      <c r="K251" s="1012"/>
      <c r="L251" s="1030"/>
      <c r="M251" s="1030"/>
      <c r="N251" s="1030"/>
      <c r="O251" s="1311"/>
      <c r="P251" s="1311"/>
      <c r="Q251" s="1311"/>
      <c r="R251" s="1313">
        <f t="shared" si="10"/>
        <v>0</v>
      </c>
      <c r="S251" s="1012">
        <v>47</v>
      </c>
    </row>
    <row r="252" spans="1:19">
      <c r="A252" s="1012">
        <v>48</v>
      </c>
      <c r="B252" s="962"/>
      <c r="C252" s="962"/>
      <c r="D252" s="1030"/>
      <c r="E252" s="1311"/>
      <c r="F252" s="962"/>
      <c r="G252" s="1311"/>
      <c r="H252" s="973"/>
      <c r="I252" s="1070"/>
      <c r="J252" s="899"/>
      <c r="K252" s="1012"/>
      <c r="L252" s="1030"/>
      <c r="M252" s="1030"/>
      <c r="N252" s="1030"/>
      <c r="O252" s="1311"/>
      <c r="P252" s="1311"/>
      <c r="Q252" s="1311"/>
      <c r="R252" s="1313">
        <f t="shared" si="10"/>
        <v>0</v>
      </c>
      <c r="S252" s="1012">
        <v>48</v>
      </c>
    </row>
    <row r="253" spans="1:19">
      <c r="A253" s="1012">
        <v>49</v>
      </c>
      <c r="B253" s="962"/>
      <c r="C253" s="962"/>
      <c r="D253" s="1030"/>
      <c r="E253" s="1311"/>
      <c r="F253" s="962"/>
      <c r="G253" s="1311"/>
      <c r="H253" s="973"/>
      <c r="I253" s="1070"/>
      <c r="J253" s="899"/>
      <c r="K253" s="1012"/>
      <c r="L253" s="1030"/>
      <c r="M253" s="1030"/>
      <c r="N253" s="1030"/>
      <c r="O253" s="1311"/>
      <c r="P253" s="1311"/>
      <c r="Q253" s="1311"/>
      <c r="R253" s="1313">
        <f t="shared" si="10"/>
        <v>0</v>
      </c>
      <c r="S253" s="1012">
        <v>49</v>
      </c>
    </row>
    <row r="254" spans="1:19">
      <c r="A254" s="1012">
        <v>50</v>
      </c>
      <c r="B254" s="962"/>
      <c r="C254" s="962"/>
      <c r="D254" s="1030"/>
      <c r="E254" s="1311"/>
      <c r="F254" s="962"/>
      <c r="G254" s="1311"/>
      <c r="H254" s="973"/>
      <c r="I254" s="1070"/>
      <c r="J254" s="899"/>
      <c r="K254" s="1012"/>
      <c r="L254" s="1030"/>
      <c r="M254" s="1030"/>
      <c r="N254" s="1030"/>
      <c r="O254" s="1311"/>
      <c r="P254" s="1311"/>
      <c r="Q254" s="1311"/>
      <c r="R254" s="1313">
        <f t="shared" si="10"/>
        <v>0</v>
      </c>
      <c r="S254" s="1012">
        <v>50</v>
      </c>
    </row>
    <row r="255" spans="1:19">
      <c r="A255" s="1012">
        <v>51</v>
      </c>
      <c r="B255" s="962"/>
      <c r="C255" s="962"/>
      <c r="D255" s="1030"/>
      <c r="E255" s="1311"/>
      <c r="F255" s="962"/>
      <c r="G255" s="1311"/>
      <c r="H255" s="973"/>
      <c r="I255" s="1070"/>
      <c r="J255" s="899"/>
      <c r="K255" s="1012"/>
      <c r="L255" s="1030"/>
      <c r="M255" s="1030"/>
      <c r="N255" s="1030"/>
      <c r="O255" s="1311"/>
      <c r="P255" s="1311"/>
      <c r="Q255" s="1311"/>
      <c r="R255" s="1313">
        <f t="shared" si="10"/>
        <v>0</v>
      </c>
      <c r="S255" s="1012">
        <v>51</v>
      </c>
    </row>
    <row r="256" spans="1:19" ht="15.75" thickBot="1">
      <c r="A256" s="1031">
        <v>52</v>
      </c>
      <c r="B256" s="979"/>
      <c r="C256" s="979"/>
      <c r="D256" s="1077"/>
      <c r="E256" s="1312"/>
      <c r="F256" s="979"/>
      <c r="G256" s="1312"/>
      <c r="H256" s="1079"/>
      <c r="I256" s="1078"/>
      <c r="J256" s="899"/>
      <c r="K256" s="1012"/>
      <c r="L256" s="1030"/>
      <c r="M256" s="1030"/>
      <c r="N256" s="1030"/>
      <c r="O256" s="1311"/>
      <c r="P256" s="1311"/>
      <c r="Q256" s="1311"/>
      <c r="R256" s="1313">
        <f t="shared" si="10"/>
        <v>0</v>
      </c>
      <c r="S256" s="1031">
        <v>52</v>
      </c>
    </row>
    <row r="257" spans="1:19" ht="15.75" thickBot="1">
      <c r="A257" s="1031">
        <v>53</v>
      </c>
      <c r="B257" s="951"/>
      <c r="C257" s="951"/>
      <c r="D257" s="951"/>
      <c r="E257" s="951"/>
      <c r="F257" s="1024" t="s">
        <v>2338</v>
      </c>
      <c r="G257" s="1312">
        <f>SUM(G205:G256)</f>
        <v>28.14</v>
      </c>
      <c r="H257" s="1077">
        <f>SUM(H205:H256)</f>
        <v>19.169999999999998</v>
      </c>
      <c r="I257" s="1077">
        <f>SUM(I205:I256)</f>
        <v>33</v>
      </c>
      <c r="J257" s="899"/>
      <c r="K257" s="1101"/>
      <c r="L257" s="1315">
        <f t="shared" ref="L257:R257" si="11">SUM(L205:L256)</f>
        <v>0</v>
      </c>
      <c r="M257" s="1315">
        <f t="shared" si="11"/>
        <v>0</v>
      </c>
      <c r="N257" s="1315">
        <f t="shared" si="11"/>
        <v>0</v>
      </c>
      <c r="O257" s="1316">
        <f t="shared" si="11"/>
        <v>0</v>
      </c>
      <c r="P257" s="1316">
        <f t="shared" si="11"/>
        <v>0</v>
      </c>
      <c r="Q257" s="1316">
        <f t="shared" si="11"/>
        <v>0</v>
      </c>
      <c r="R257" s="1316">
        <f t="shared" si="11"/>
        <v>0</v>
      </c>
      <c r="S257" s="1031">
        <v>53</v>
      </c>
    </row>
    <row r="258" spans="1:19">
      <c r="A258" s="3019"/>
      <c r="B258" s="3019"/>
      <c r="C258" s="3019"/>
      <c r="D258" s="3019"/>
      <c r="E258" s="3019"/>
      <c r="F258" s="3019"/>
      <c r="G258" s="3019"/>
      <c r="H258" s="3019"/>
      <c r="I258" s="3019"/>
      <c r="J258" s="3019"/>
      <c r="K258" s="3019"/>
      <c r="L258" s="3019"/>
      <c r="M258" s="3019"/>
      <c r="N258" s="3019"/>
      <c r="O258" s="3019"/>
      <c r="P258" s="3019"/>
      <c r="Q258" s="3019"/>
      <c r="R258" s="3019"/>
      <c r="S258" s="3019"/>
    </row>
    <row r="259" spans="1:19">
      <c r="A259" s="3019"/>
      <c r="B259" s="3020" t="s">
        <v>5992</v>
      </c>
      <c r="C259" s="3019"/>
      <c r="D259" s="3019"/>
      <c r="E259" s="3019"/>
      <c r="F259" s="3019"/>
      <c r="G259" s="3019"/>
      <c r="H259" s="3019"/>
      <c r="I259" s="3019"/>
      <c r="J259" s="3019"/>
      <c r="K259" s="3020" t="s">
        <v>5996</v>
      </c>
      <c r="L259" s="3019"/>
      <c r="M259" s="3019"/>
      <c r="N259" s="3019"/>
      <c r="O259" s="3019"/>
      <c r="P259" s="3019"/>
      <c r="Q259" s="3019"/>
      <c r="R259" s="3019"/>
      <c r="S259" s="3019"/>
    </row>
    <row r="260" spans="1:19" ht="15.75" thickBot="1"/>
    <row r="261" spans="1:19" ht="16.5" thickBot="1">
      <c r="A261" s="633" t="s">
        <v>2986</v>
      </c>
      <c r="B261" s="571"/>
      <c r="C261" s="571"/>
      <c r="D261" s="1014"/>
      <c r="E261" s="1014"/>
      <c r="F261" s="1014"/>
      <c r="G261" s="1016"/>
      <c r="H261" s="1016"/>
      <c r="I261" s="1025"/>
      <c r="J261" s="899"/>
      <c r="K261" s="633" t="s">
        <v>2986</v>
      </c>
      <c r="L261" s="571"/>
      <c r="M261" s="571"/>
      <c r="N261" s="1014"/>
      <c r="O261" s="1014"/>
      <c r="P261" s="1014"/>
      <c r="Q261" s="1016"/>
      <c r="R261" s="1016"/>
      <c r="S261" s="1025"/>
    </row>
    <row r="262" spans="1:19">
      <c r="A262" s="1008"/>
      <c r="B262" s="899"/>
      <c r="C262" s="962"/>
      <c r="D262" s="900" t="s">
        <v>2639</v>
      </c>
      <c r="E262" s="960"/>
      <c r="F262" s="962"/>
      <c r="G262" s="900" t="s">
        <v>2640</v>
      </c>
      <c r="H262" s="900"/>
      <c r="I262" s="1040"/>
      <c r="J262" s="899"/>
      <c r="K262" s="1008"/>
      <c r="L262" s="1019" t="s">
        <v>2641</v>
      </c>
      <c r="M262" s="1019"/>
      <c r="N262" s="993"/>
      <c r="O262" s="1034"/>
      <c r="P262" s="1034"/>
      <c r="Q262" s="1034"/>
      <c r="R262" s="1034"/>
      <c r="S262" s="1040"/>
    </row>
    <row r="263" spans="1:19">
      <c r="A263" s="1021"/>
      <c r="B263" s="900" t="s">
        <v>2642</v>
      </c>
      <c r="C263" s="960"/>
      <c r="D263" s="628" t="s">
        <v>2643</v>
      </c>
      <c r="E263" s="960"/>
      <c r="F263" s="912" t="s">
        <v>2644</v>
      </c>
      <c r="G263" s="628" t="s">
        <v>2645</v>
      </c>
      <c r="H263" s="900"/>
      <c r="I263" s="1021" t="s">
        <v>1791</v>
      </c>
      <c r="J263" s="899"/>
      <c r="K263" s="1021" t="s">
        <v>2646</v>
      </c>
      <c r="L263" s="628" t="s">
        <v>2647</v>
      </c>
      <c r="M263" s="900"/>
      <c r="N263" s="629"/>
      <c r="O263" s="900" t="s">
        <v>2648</v>
      </c>
      <c r="P263" s="900"/>
      <c r="Q263" s="628"/>
      <c r="R263" s="900"/>
      <c r="S263" s="1021"/>
    </row>
    <row r="264" spans="1:19" ht="15.75" thickBot="1">
      <c r="A264" s="1021" t="s">
        <v>1733</v>
      </c>
      <c r="B264" s="951"/>
      <c r="C264" s="979"/>
      <c r="D264" s="630" t="s">
        <v>2649</v>
      </c>
      <c r="E264" s="1025"/>
      <c r="F264" s="912" t="s">
        <v>2650</v>
      </c>
      <c r="G264" s="630" t="s">
        <v>2672</v>
      </c>
      <c r="H264" s="1014"/>
      <c r="I264" s="1021" t="s">
        <v>531</v>
      </c>
      <c r="J264" s="899"/>
      <c r="K264" s="1021" t="s">
        <v>2673</v>
      </c>
      <c r="L264" s="630" t="s">
        <v>2674</v>
      </c>
      <c r="M264" s="1014"/>
      <c r="N264" s="631"/>
      <c r="O264" s="990"/>
      <c r="P264" s="990"/>
      <c r="Q264" s="632"/>
      <c r="R264" s="1024"/>
      <c r="S264" s="1021" t="s">
        <v>1733</v>
      </c>
    </row>
    <row r="265" spans="1:19">
      <c r="A265" s="1021" t="s">
        <v>1736</v>
      </c>
      <c r="B265" s="912" t="s">
        <v>2675</v>
      </c>
      <c r="C265" s="912" t="s">
        <v>2676</v>
      </c>
      <c r="D265" s="912" t="s">
        <v>2677</v>
      </c>
      <c r="E265" s="912" t="s">
        <v>2678</v>
      </c>
      <c r="F265" s="912" t="s">
        <v>2679</v>
      </c>
      <c r="G265" s="960" t="s">
        <v>2680</v>
      </c>
      <c r="H265" s="960" t="s">
        <v>2680</v>
      </c>
      <c r="I265" s="1021" t="s">
        <v>2681</v>
      </c>
      <c r="J265" s="899"/>
      <c r="K265" s="1021" t="s">
        <v>2682</v>
      </c>
      <c r="L265" s="912" t="s">
        <v>2683</v>
      </c>
      <c r="M265" s="912" t="s">
        <v>2684</v>
      </c>
      <c r="N265" s="912" t="s">
        <v>2685</v>
      </c>
      <c r="O265" s="912" t="s">
        <v>3635</v>
      </c>
      <c r="P265" s="912" t="s">
        <v>3627</v>
      </c>
      <c r="Q265" s="912" t="s">
        <v>608</v>
      </c>
      <c r="R265" s="944" t="s">
        <v>2338</v>
      </c>
      <c r="S265" s="1021" t="s">
        <v>1736</v>
      </c>
    </row>
    <row r="266" spans="1:19">
      <c r="A266" s="1012"/>
      <c r="B266" s="962"/>
      <c r="C266" s="912"/>
      <c r="D266" s="962"/>
      <c r="E266" s="912"/>
      <c r="F266" s="912"/>
      <c r="G266" s="960" t="s">
        <v>2686</v>
      </c>
      <c r="H266" s="960" t="s">
        <v>2687</v>
      </c>
      <c r="I266" s="1012"/>
      <c r="J266" s="899"/>
      <c r="K266" s="1012"/>
      <c r="L266" s="962"/>
      <c r="M266" s="912" t="s">
        <v>2688</v>
      </c>
      <c r="N266" s="962"/>
      <c r="O266" s="912" t="s">
        <v>2091</v>
      </c>
      <c r="P266" s="912" t="s">
        <v>2091</v>
      </c>
      <c r="Q266" s="962"/>
      <c r="R266" s="912" t="s">
        <v>2091</v>
      </c>
      <c r="S266" s="1012"/>
    </row>
    <row r="267" spans="1:19" ht="15.75" thickBot="1">
      <c r="A267" s="1031"/>
      <c r="B267" s="1024" t="s">
        <v>3026</v>
      </c>
      <c r="C267" s="1024" t="s">
        <v>3027</v>
      </c>
      <c r="D267" s="1024" t="s">
        <v>3028</v>
      </c>
      <c r="E267" s="1024" t="s">
        <v>3029</v>
      </c>
      <c r="F267" s="1024" t="s">
        <v>2353</v>
      </c>
      <c r="G267" s="1025" t="s">
        <v>2354</v>
      </c>
      <c r="H267" s="1025" t="s">
        <v>2355</v>
      </c>
      <c r="I267" s="1025" t="s">
        <v>2356</v>
      </c>
      <c r="J267" s="899"/>
      <c r="K267" s="1023" t="s">
        <v>2357</v>
      </c>
      <c r="L267" s="1024" t="s">
        <v>2358</v>
      </c>
      <c r="M267" s="1024" t="s">
        <v>2359</v>
      </c>
      <c r="N267" s="1024" t="s">
        <v>2360</v>
      </c>
      <c r="O267" s="1024" t="s">
        <v>181</v>
      </c>
      <c r="P267" s="1024" t="s">
        <v>182</v>
      </c>
      <c r="Q267" s="1024" t="s">
        <v>183</v>
      </c>
      <c r="R267" s="1014" t="s">
        <v>184</v>
      </c>
      <c r="S267" s="1031"/>
    </row>
    <row r="268" spans="1:19">
      <c r="A268" s="1012">
        <v>1</v>
      </c>
      <c r="B268" s="3040" t="s">
        <v>5304</v>
      </c>
      <c r="C268" s="3040" t="s">
        <v>5305</v>
      </c>
      <c r="D268" s="3037" t="s">
        <v>5306</v>
      </c>
      <c r="E268" s="3037">
        <v>34.5</v>
      </c>
      <c r="F268" s="3045" t="s">
        <v>5136</v>
      </c>
      <c r="G268" s="3040">
        <v>10.09</v>
      </c>
      <c r="H268" s="3040"/>
      <c r="I268" s="3039">
        <v>1</v>
      </c>
      <c r="J268" s="899"/>
      <c r="K268" s="3040" t="s">
        <v>5326</v>
      </c>
      <c r="L268" s="1030"/>
      <c r="M268" s="1030"/>
      <c r="N268" s="1030">
        <f t="shared" ref="N268:N319" si="12">L268+M268</f>
        <v>0</v>
      </c>
      <c r="O268" s="1311"/>
      <c r="P268" s="1311"/>
      <c r="Q268" s="1311"/>
      <c r="R268" s="1313">
        <f t="shared" ref="R268:R319" si="13">SUM(O268:Q268)</f>
        <v>0</v>
      </c>
      <c r="S268" s="1012">
        <v>1</v>
      </c>
    </row>
    <row r="269" spans="1:19">
      <c r="A269" s="1012">
        <v>2</v>
      </c>
      <c r="B269" s="3040" t="s">
        <v>5304</v>
      </c>
      <c r="C269" s="3040" t="s">
        <v>5305</v>
      </c>
      <c r="D269" s="3037" t="s">
        <v>5306</v>
      </c>
      <c r="E269" s="3037">
        <v>34.5</v>
      </c>
      <c r="F269" s="3045" t="s">
        <v>5136</v>
      </c>
      <c r="G269" s="3058">
        <v>0.93</v>
      </c>
      <c r="H269" s="3041"/>
      <c r="I269" s="3044">
        <v>1</v>
      </c>
      <c r="J269" s="899"/>
      <c r="K269" s="3040" t="s">
        <v>5259</v>
      </c>
      <c r="L269" s="1030"/>
      <c r="M269" s="1030"/>
      <c r="N269" s="1030">
        <f t="shared" si="12"/>
        <v>0</v>
      </c>
      <c r="O269" s="1311"/>
      <c r="P269" s="1311"/>
      <c r="Q269" s="1311"/>
      <c r="R269" s="1313">
        <f t="shared" si="13"/>
        <v>0</v>
      </c>
      <c r="S269" s="1012">
        <v>2</v>
      </c>
    </row>
    <row r="270" spans="1:19">
      <c r="A270" s="1012">
        <v>3</v>
      </c>
      <c r="B270" s="3040" t="s">
        <v>5307</v>
      </c>
      <c r="C270" s="3040" t="s">
        <v>5308</v>
      </c>
      <c r="D270" s="3037" t="s">
        <v>5306</v>
      </c>
      <c r="E270" s="3037">
        <v>34.5</v>
      </c>
      <c r="F270" s="3045" t="s">
        <v>5136</v>
      </c>
      <c r="G270" s="3040">
        <v>3.58</v>
      </c>
      <c r="H270" s="3040"/>
      <c r="I270" s="3039">
        <v>1</v>
      </c>
      <c r="J270" s="899"/>
      <c r="K270" s="3040" t="s">
        <v>5282</v>
      </c>
      <c r="L270" s="1030"/>
      <c r="M270" s="1030"/>
      <c r="N270" s="1030">
        <f t="shared" si="12"/>
        <v>0</v>
      </c>
      <c r="O270" s="1311"/>
      <c r="P270" s="1311"/>
      <c r="Q270" s="1311"/>
      <c r="R270" s="1313">
        <f t="shared" si="13"/>
        <v>0</v>
      </c>
      <c r="S270" s="1012">
        <v>3</v>
      </c>
    </row>
    <row r="271" spans="1:19">
      <c r="A271" s="1012">
        <v>4</v>
      </c>
      <c r="B271" s="3040" t="s">
        <v>5307</v>
      </c>
      <c r="C271" s="3040" t="s">
        <v>5308</v>
      </c>
      <c r="D271" s="3037" t="s">
        <v>5306</v>
      </c>
      <c r="E271" s="3037">
        <v>34.5</v>
      </c>
      <c r="F271" s="3045" t="s">
        <v>5136</v>
      </c>
      <c r="G271" s="3040">
        <v>0.25</v>
      </c>
      <c r="H271" s="3040"/>
      <c r="I271" s="3039">
        <v>1</v>
      </c>
      <c r="J271" s="899"/>
      <c r="K271" s="3040" t="s">
        <v>5259</v>
      </c>
      <c r="L271" s="1030"/>
      <c r="M271" s="1030"/>
      <c r="N271" s="1030">
        <f t="shared" si="12"/>
        <v>0</v>
      </c>
      <c r="O271" s="1311"/>
      <c r="P271" s="1311"/>
      <c r="Q271" s="1311"/>
      <c r="R271" s="1313">
        <f t="shared" si="13"/>
        <v>0</v>
      </c>
      <c r="S271" s="1012">
        <v>4</v>
      </c>
    </row>
    <row r="272" spans="1:19">
      <c r="A272" s="1012">
        <v>5</v>
      </c>
      <c r="B272" s="3040" t="s">
        <v>5309</v>
      </c>
      <c r="C272" s="3040" t="s">
        <v>5310</v>
      </c>
      <c r="D272" s="3037" t="s">
        <v>5306</v>
      </c>
      <c r="E272" s="3037">
        <v>34.5</v>
      </c>
      <c r="F272" s="3045" t="s">
        <v>5136</v>
      </c>
      <c r="G272" s="3069">
        <v>4.0999999999999996</v>
      </c>
      <c r="H272" s="3040"/>
      <c r="I272" s="3039">
        <v>1</v>
      </c>
      <c r="J272" s="899"/>
      <c r="K272" s="3040" t="s">
        <v>5159</v>
      </c>
      <c r="L272" s="1030"/>
      <c r="M272" s="1030"/>
      <c r="N272" s="1030">
        <f t="shared" si="12"/>
        <v>0</v>
      </c>
      <c r="O272" s="1311"/>
      <c r="P272" s="1311"/>
      <c r="Q272" s="1311"/>
      <c r="R272" s="1313">
        <f t="shared" si="13"/>
        <v>0</v>
      </c>
      <c r="S272" s="1012">
        <v>5</v>
      </c>
    </row>
    <row r="273" spans="1:19">
      <c r="A273" s="1027">
        <v>6</v>
      </c>
      <c r="B273" s="3040" t="s">
        <v>5311</v>
      </c>
      <c r="C273" s="3040" t="s">
        <v>5312</v>
      </c>
      <c r="D273" s="3037" t="s">
        <v>5306</v>
      </c>
      <c r="E273" s="3037">
        <v>34.5</v>
      </c>
      <c r="F273" s="3045" t="s">
        <v>5136</v>
      </c>
      <c r="G273" s="3040">
        <v>4.17</v>
      </c>
      <c r="H273" s="3040"/>
      <c r="I273" s="3039">
        <v>1</v>
      </c>
      <c r="J273" s="899"/>
      <c r="K273" s="3040" t="s">
        <v>5159</v>
      </c>
      <c r="L273" s="1030"/>
      <c r="M273" s="1030"/>
      <c r="N273" s="1030">
        <f t="shared" si="12"/>
        <v>0</v>
      </c>
      <c r="O273" s="1311"/>
      <c r="P273" s="1311"/>
      <c r="Q273" s="1311"/>
      <c r="R273" s="1313">
        <f t="shared" si="13"/>
        <v>0</v>
      </c>
      <c r="S273" s="1012">
        <v>6</v>
      </c>
    </row>
    <row r="274" spans="1:19">
      <c r="A274" s="1027">
        <v>7</v>
      </c>
      <c r="B274" s="3040" t="s">
        <v>5311</v>
      </c>
      <c r="C274" s="3040" t="s">
        <v>5312</v>
      </c>
      <c r="D274" s="3037" t="s">
        <v>5306</v>
      </c>
      <c r="E274" s="3037">
        <v>34.5</v>
      </c>
      <c r="F274" s="3045" t="s">
        <v>5136</v>
      </c>
      <c r="G274" s="3040">
        <v>2.14</v>
      </c>
      <c r="H274" s="3040"/>
      <c r="I274" s="3039">
        <v>1</v>
      </c>
      <c r="J274" s="899"/>
      <c r="K274" s="3040" t="s">
        <v>5259</v>
      </c>
      <c r="L274" s="1030"/>
      <c r="M274" s="1030"/>
      <c r="N274" s="1030">
        <f t="shared" si="12"/>
        <v>0</v>
      </c>
      <c r="O274" s="1311"/>
      <c r="P274" s="1311"/>
      <c r="Q274" s="1311"/>
      <c r="R274" s="1313">
        <f t="shared" si="13"/>
        <v>0</v>
      </c>
      <c r="S274" s="1012">
        <v>7</v>
      </c>
    </row>
    <row r="275" spans="1:19">
      <c r="A275" s="1027">
        <v>8</v>
      </c>
      <c r="B275" s="3040" t="s">
        <v>5313</v>
      </c>
      <c r="C275" s="3040" t="s">
        <v>5144</v>
      </c>
      <c r="D275" s="3037" t="s">
        <v>5306</v>
      </c>
      <c r="E275" s="3037">
        <v>34.5</v>
      </c>
      <c r="F275" s="3045" t="s">
        <v>5136</v>
      </c>
      <c r="G275" s="3040">
        <v>0.26</v>
      </c>
      <c r="H275" s="3040"/>
      <c r="I275" s="3039">
        <v>1</v>
      </c>
      <c r="J275" s="899"/>
      <c r="K275" s="3040" t="s">
        <v>5259</v>
      </c>
      <c r="L275" s="1030"/>
      <c r="M275" s="1030"/>
      <c r="N275" s="1030">
        <f t="shared" si="12"/>
        <v>0</v>
      </c>
      <c r="O275" s="1311"/>
      <c r="P275" s="1311"/>
      <c r="Q275" s="1311"/>
      <c r="R275" s="1313">
        <f t="shared" si="13"/>
        <v>0</v>
      </c>
      <c r="S275" s="1012">
        <v>8</v>
      </c>
    </row>
    <row r="276" spans="1:19">
      <c r="A276" s="1027">
        <v>9</v>
      </c>
      <c r="B276" s="3040" t="s">
        <v>5313</v>
      </c>
      <c r="C276" s="3040" t="s">
        <v>5144</v>
      </c>
      <c r="D276" s="3037" t="s">
        <v>5306</v>
      </c>
      <c r="E276" s="3037">
        <v>34.5</v>
      </c>
      <c r="F276" s="3045" t="s">
        <v>5124</v>
      </c>
      <c r="G276" s="3040">
        <v>0.52</v>
      </c>
      <c r="H276" s="3040"/>
      <c r="I276" s="3039">
        <v>1</v>
      </c>
      <c r="J276" s="899"/>
      <c r="K276" s="3040" t="s">
        <v>5221</v>
      </c>
      <c r="L276" s="1030"/>
      <c r="M276" s="1030"/>
      <c r="N276" s="1030">
        <f t="shared" si="12"/>
        <v>0</v>
      </c>
      <c r="O276" s="1311"/>
      <c r="P276" s="1311"/>
      <c r="Q276" s="1311"/>
      <c r="R276" s="1313">
        <f t="shared" si="13"/>
        <v>0</v>
      </c>
      <c r="S276" s="1012">
        <v>9</v>
      </c>
    </row>
    <row r="277" spans="1:19">
      <c r="A277" s="1027">
        <v>10</v>
      </c>
      <c r="B277" s="3040" t="s">
        <v>5313</v>
      </c>
      <c r="C277" s="3040" t="s">
        <v>5144</v>
      </c>
      <c r="D277" s="3037" t="s">
        <v>5306</v>
      </c>
      <c r="E277" s="3037">
        <v>34.5</v>
      </c>
      <c r="F277" s="3045" t="s">
        <v>5124</v>
      </c>
      <c r="G277" s="3040">
        <v>1.33</v>
      </c>
      <c r="H277" s="3040"/>
      <c r="I277" s="3039">
        <v>1</v>
      </c>
      <c r="J277" s="899"/>
      <c r="K277" s="3040" t="s">
        <v>5259</v>
      </c>
      <c r="L277" s="1030"/>
      <c r="M277" s="1030"/>
      <c r="N277" s="1030">
        <f t="shared" si="12"/>
        <v>0</v>
      </c>
      <c r="O277" s="1311"/>
      <c r="P277" s="1311"/>
      <c r="Q277" s="1311"/>
      <c r="R277" s="1313">
        <f t="shared" si="13"/>
        <v>0</v>
      </c>
      <c r="S277" s="1012">
        <v>10</v>
      </c>
    </row>
    <row r="278" spans="1:19">
      <c r="A278" s="1027">
        <v>11</v>
      </c>
      <c r="B278" s="3040" t="s">
        <v>5314</v>
      </c>
      <c r="C278" s="3040" t="s">
        <v>5315</v>
      </c>
      <c r="D278" s="3037" t="s">
        <v>5306</v>
      </c>
      <c r="E278" s="3037">
        <v>34.5</v>
      </c>
      <c r="F278" s="3045" t="s">
        <v>5136</v>
      </c>
      <c r="G278" s="3040">
        <v>2.72</v>
      </c>
      <c r="H278" s="3069"/>
      <c r="I278" s="3039">
        <v>1</v>
      </c>
      <c r="J278" s="899"/>
      <c r="K278" s="3040" t="s">
        <v>5327</v>
      </c>
      <c r="L278" s="1030"/>
      <c r="M278" s="1030"/>
      <c r="N278" s="1030">
        <f t="shared" si="12"/>
        <v>0</v>
      </c>
      <c r="O278" s="1311"/>
      <c r="P278" s="1311"/>
      <c r="Q278" s="1311"/>
      <c r="R278" s="1313">
        <f t="shared" si="13"/>
        <v>0</v>
      </c>
      <c r="S278" s="1012">
        <v>11</v>
      </c>
    </row>
    <row r="279" spans="1:19">
      <c r="A279" s="1027">
        <v>12</v>
      </c>
      <c r="B279" s="3040" t="s">
        <v>5314</v>
      </c>
      <c r="C279" s="3040" t="s">
        <v>5315</v>
      </c>
      <c r="D279" s="3037" t="s">
        <v>5306</v>
      </c>
      <c r="E279" s="3037">
        <v>34.5</v>
      </c>
      <c r="F279" s="3045" t="s">
        <v>5136</v>
      </c>
      <c r="G279" s="3040">
        <v>0.26</v>
      </c>
      <c r="H279" s="3069"/>
      <c r="I279" s="3039">
        <v>1</v>
      </c>
      <c r="J279" s="899"/>
      <c r="K279" s="3040" t="s">
        <v>5259</v>
      </c>
      <c r="L279" s="1030"/>
      <c r="M279" s="1030"/>
      <c r="N279" s="1030">
        <f t="shared" si="12"/>
        <v>0</v>
      </c>
      <c r="O279" s="1311"/>
      <c r="P279" s="1311"/>
      <c r="Q279" s="1311"/>
      <c r="R279" s="1313">
        <f t="shared" si="13"/>
        <v>0</v>
      </c>
      <c r="S279" s="1012">
        <v>12</v>
      </c>
    </row>
    <row r="280" spans="1:19">
      <c r="A280" s="1027">
        <v>13</v>
      </c>
      <c r="B280" s="3040" t="s">
        <v>5316</v>
      </c>
      <c r="C280" s="3040" t="s">
        <v>5312</v>
      </c>
      <c r="D280" s="3037" t="s">
        <v>5306</v>
      </c>
      <c r="E280" s="3037">
        <v>34.5</v>
      </c>
      <c r="F280" s="3045" t="s">
        <v>5136</v>
      </c>
      <c r="G280" s="3040">
        <v>4.82</v>
      </c>
      <c r="H280" s="3040"/>
      <c r="I280" s="3039">
        <v>1</v>
      </c>
      <c r="J280" s="899"/>
      <c r="K280" s="3040" t="s">
        <v>5327</v>
      </c>
      <c r="L280" s="1030"/>
      <c r="M280" s="1030"/>
      <c r="N280" s="1030">
        <f t="shared" si="12"/>
        <v>0</v>
      </c>
      <c r="O280" s="1311"/>
      <c r="P280" s="1311"/>
      <c r="Q280" s="1311"/>
      <c r="R280" s="1313">
        <f t="shared" si="13"/>
        <v>0</v>
      </c>
      <c r="S280" s="1012">
        <v>13</v>
      </c>
    </row>
    <row r="281" spans="1:19">
      <c r="A281" s="1027">
        <v>14</v>
      </c>
      <c r="B281" s="3040" t="s">
        <v>5316</v>
      </c>
      <c r="C281" s="3040" t="s">
        <v>5312</v>
      </c>
      <c r="D281" s="3037" t="s">
        <v>5306</v>
      </c>
      <c r="E281" s="3037">
        <v>34.5</v>
      </c>
      <c r="F281" s="3045" t="s">
        <v>5136</v>
      </c>
      <c r="G281" s="3040">
        <v>1.59</v>
      </c>
      <c r="H281" s="3040">
        <v>2.14</v>
      </c>
      <c r="I281" s="3039">
        <v>1</v>
      </c>
      <c r="J281" s="899"/>
      <c r="K281" s="3040" t="s">
        <v>5259</v>
      </c>
      <c r="L281" s="1030"/>
      <c r="M281" s="1030"/>
      <c r="N281" s="1030">
        <f t="shared" si="12"/>
        <v>0</v>
      </c>
      <c r="O281" s="1311"/>
      <c r="P281" s="1311"/>
      <c r="Q281" s="1311"/>
      <c r="R281" s="1313">
        <f t="shared" si="13"/>
        <v>0</v>
      </c>
      <c r="S281" s="1012">
        <v>14</v>
      </c>
    </row>
    <row r="282" spans="1:19">
      <c r="A282" s="1027">
        <v>15</v>
      </c>
      <c r="B282" s="3040" t="s">
        <v>5317</v>
      </c>
      <c r="C282" s="3040" t="s">
        <v>5144</v>
      </c>
      <c r="D282" s="3037" t="s">
        <v>5306</v>
      </c>
      <c r="E282" s="3037">
        <v>34.5</v>
      </c>
      <c r="F282" s="3045" t="s">
        <v>5136</v>
      </c>
      <c r="G282" s="3040"/>
      <c r="H282" s="3040">
        <v>0.27</v>
      </c>
      <c r="I282" s="3039">
        <v>1</v>
      </c>
      <c r="J282" s="899"/>
      <c r="K282" s="3040" t="s">
        <v>5259</v>
      </c>
      <c r="L282" s="1030"/>
      <c r="M282" s="1030"/>
      <c r="N282" s="1030">
        <f t="shared" si="12"/>
        <v>0</v>
      </c>
      <c r="O282" s="1311"/>
      <c r="P282" s="1311"/>
      <c r="Q282" s="1311"/>
      <c r="R282" s="1313">
        <f t="shared" si="13"/>
        <v>0</v>
      </c>
      <c r="S282" s="1012">
        <v>15</v>
      </c>
    </row>
    <row r="283" spans="1:19">
      <c r="A283" s="1027">
        <v>16</v>
      </c>
      <c r="B283" s="3040" t="s">
        <v>5317</v>
      </c>
      <c r="C283" s="3040" t="s">
        <v>5144</v>
      </c>
      <c r="D283" s="3037" t="s">
        <v>5306</v>
      </c>
      <c r="E283" s="3037">
        <v>34.5</v>
      </c>
      <c r="F283" s="3045" t="s">
        <v>5124</v>
      </c>
      <c r="G283" s="3040"/>
      <c r="H283" s="3040">
        <v>0.52</v>
      </c>
      <c r="I283" s="3039">
        <v>1</v>
      </c>
      <c r="J283" s="899"/>
      <c r="K283" s="3040" t="s">
        <v>5221</v>
      </c>
      <c r="L283" s="1030"/>
      <c r="M283" s="1030"/>
      <c r="N283" s="1030">
        <f t="shared" si="12"/>
        <v>0</v>
      </c>
      <c r="O283" s="1311"/>
      <c r="P283" s="1311"/>
      <c r="Q283" s="1311"/>
      <c r="R283" s="1313">
        <f t="shared" si="13"/>
        <v>0</v>
      </c>
      <c r="S283" s="1012">
        <v>16</v>
      </c>
    </row>
    <row r="284" spans="1:19">
      <c r="A284" s="1012">
        <v>17</v>
      </c>
      <c r="B284" s="3040" t="s">
        <v>5317</v>
      </c>
      <c r="C284" s="3040" t="s">
        <v>5144</v>
      </c>
      <c r="D284" s="3037" t="s">
        <v>5306</v>
      </c>
      <c r="E284" s="3037">
        <v>34.5</v>
      </c>
      <c r="F284" s="3045" t="s">
        <v>5156</v>
      </c>
      <c r="G284" s="3040"/>
      <c r="H284" s="3040">
        <v>1.36</v>
      </c>
      <c r="I284" s="3039">
        <v>1</v>
      </c>
      <c r="J284" s="899"/>
      <c r="K284" s="3040" t="s">
        <v>5259</v>
      </c>
      <c r="L284" s="1030"/>
      <c r="M284" s="1030"/>
      <c r="N284" s="1030">
        <f t="shared" si="12"/>
        <v>0</v>
      </c>
      <c r="O284" s="1311"/>
      <c r="P284" s="1311"/>
      <c r="Q284" s="1311"/>
      <c r="R284" s="1313">
        <f t="shared" si="13"/>
        <v>0</v>
      </c>
      <c r="S284" s="1012">
        <v>17</v>
      </c>
    </row>
    <row r="285" spans="1:19">
      <c r="A285" s="1012">
        <v>18</v>
      </c>
      <c r="B285" s="3040" t="s">
        <v>5318</v>
      </c>
      <c r="C285" s="3040" t="s">
        <v>5319</v>
      </c>
      <c r="D285" s="3037" t="s">
        <v>5306</v>
      </c>
      <c r="E285" s="3037">
        <v>34.5</v>
      </c>
      <c r="F285" s="3045" t="s">
        <v>5136</v>
      </c>
      <c r="G285" s="3040">
        <v>0.45</v>
      </c>
      <c r="H285" s="3040"/>
      <c r="I285" s="3039">
        <v>1</v>
      </c>
      <c r="J285" s="899"/>
      <c r="K285" s="3040" t="s">
        <v>5259</v>
      </c>
      <c r="L285" s="1030"/>
      <c r="M285" s="1030"/>
      <c r="N285" s="1030">
        <f t="shared" si="12"/>
        <v>0</v>
      </c>
      <c r="O285" s="1311"/>
      <c r="P285" s="1311"/>
      <c r="Q285" s="1311"/>
      <c r="R285" s="1313">
        <f t="shared" si="13"/>
        <v>0</v>
      </c>
      <c r="S285" s="1012">
        <v>18</v>
      </c>
    </row>
    <row r="286" spans="1:19">
      <c r="A286" s="1012">
        <v>19</v>
      </c>
      <c r="B286" s="3040" t="s">
        <v>5318</v>
      </c>
      <c r="C286" s="3040" t="s">
        <v>5319</v>
      </c>
      <c r="D286" s="3037" t="s">
        <v>5306</v>
      </c>
      <c r="E286" s="3037">
        <v>34.5</v>
      </c>
      <c r="F286" s="3045" t="s">
        <v>5136</v>
      </c>
      <c r="G286" s="3040">
        <v>7.0000000000000007E-2</v>
      </c>
      <c r="H286" s="3040"/>
      <c r="I286" s="3039">
        <v>1</v>
      </c>
      <c r="J286" s="899"/>
      <c r="K286" s="3040" t="s">
        <v>5328</v>
      </c>
      <c r="L286" s="1030"/>
      <c r="M286" s="1030"/>
      <c r="N286" s="1030">
        <f t="shared" si="12"/>
        <v>0</v>
      </c>
      <c r="O286" s="1311"/>
      <c r="P286" s="1311"/>
      <c r="Q286" s="1311"/>
      <c r="R286" s="1313">
        <f t="shared" si="13"/>
        <v>0</v>
      </c>
      <c r="S286" s="1012">
        <v>19</v>
      </c>
    </row>
    <row r="287" spans="1:19">
      <c r="A287" s="1012">
        <v>20</v>
      </c>
      <c r="B287" s="3040" t="s">
        <v>5320</v>
      </c>
      <c r="C287" s="3040" t="s">
        <v>5321</v>
      </c>
      <c r="D287" s="3037" t="s">
        <v>5306</v>
      </c>
      <c r="E287" s="3037">
        <v>34.5</v>
      </c>
      <c r="F287" s="3038" t="s">
        <v>5124</v>
      </c>
      <c r="G287" s="3040">
        <v>1.69</v>
      </c>
      <c r="H287" s="3040"/>
      <c r="I287" s="3039">
        <v>1</v>
      </c>
      <c r="J287" s="899"/>
      <c r="K287" s="3040" t="s">
        <v>5221</v>
      </c>
      <c r="L287" s="1030"/>
      <c r="M287" s="1030"/>
      <c r="N287" s="1030">
        <f t="shared" si="12"/>
        <v>0</v>
      </c>
      <c r="O287" s="1311"/>
      <c r="P287" s="1311"/>
      <c r="Q287" s="1311"/>
      <c r="R287" s="1313">
        <f t="shared" si="13"/>
        <v>0</v>
      </c>
      <c r="S287" s="1012">
        <v>20</v>
      </c>
    </row>
    <row r="288" spans="1:19">
      <c r="A288" s="1012">
        <v>21</v>
      </c>
      <c r="B288" s="3040" t="s">
        <v>5320</v>
      </c>
      <c r="C288" s="3040" t="s">
        <v>5321</v>
      </c>
      <c r="D288" s="3037" t="s">
        <v>5306</v>
      </c>
      <c r="E288" s="3037">
        <v>34.5</v>
      </c>
      <c r="F288" s="3045" t="s">
        <v>5136</v>
      </c>
      <c r="G288" s="3040">
        <v>3.83</v>
      </c>
      <c r="H288" s="3040"/>
      <c r="I288" s="3039">
        <v>1</v>
      </c>
      <c r="J288" s="899"/>
      <c r="K288" s="3040" t="s">
        <v>5259</v>
      </c>
      <c r="L288" s="1030"/>
      <c r="M288" s="1030"/>
      <c r="N288" s="1030">
        <f t="shared" si="12"/>
        <v>0</v>
      </c>
      <c r="O288" s="1311"/>
      <c r="P288" s="1311"/>
      <c r="Q288" s="1311"/>
      <c r="R288" s="1313">
        <f t="shared" si="13"/>
        <v>0</v>
      </c>
      <c r="S288" s="1012">
        <v>21</v>
      </c>
    </row>
    <row r="289" spans="1:19">
      <c r="A289" s="1012">
        <v>22</v>
      </c>
      <c r="B289" s="3074" t="s">
        <v>5320</v>
      </c>
      <c r="C289" s="3074" t="s">
        <v>5321</v>
      </c>
      <c r="D289" s="3078" t="s">
        <v>5306</v>
      </c>
      <c r="E289" s="3078">
        <v>34.5</v>
      </c>
      <c r="F289" s="3089" t="s">
        <v>5136</v>
      </c>
      <c r="G289" s="3074">
        <v>0.75</v>
      </c>
      <c r="H289" s="3074"/>
      <c r="I289" s="3090">
        <v>1</v>
      </c>
      <c r="J289" s="899"/>
      <c r="K289" s="3074" t="s">
        <v>5159</v>
      </c>
      <c r="L289" s="1030"/>
      <c r="M289" s="1030"/>
      <c r="N289" s="1030">
        <f t="shared" si="12"/>
        <v>0</v>
      </c>
      <c r="O289" s="1311"/>
      <c r="P289" s="1311"/>
      <c r="Q289" s="1311"/>
      <c r="R289" s="1313">
        <f t="shared" si="13"/>
        <v>0</v>
      </c>
      <c r="S289" s="1012">
        <v>22</v>
      </c>
    </row>
    <row r="290" spans="1:19">
      <c r="A290" s="1012">
        <v>23</v>
      </c>
      <c r="B290" s="3074" t="s">
        <v>5320</v>
      </c>
      <c r="C290" s="3074" t="s">
        <v>5321</v>
      </c>
      <c r="D290" s="3078" t="s">
        <v>5306</v>
      </c>
      <c r="E290" s="3078">
        <v>34.5</v>
      </c>
      <c r="F290" s="3089" t="s">
        <v>5322</v>
      </c>
      <c r="G290" s="3074">
        <v>0.77</v>
      </c>
      <c r="H290" s="3091"/>
      <c r="I290" s="3090">
        <v>1</v>
      </c>
      <c r="J290" s="899"/>
      <c r="K290" s="3074" t="s">
        <v>5220</v>
      </c>
      <c r="L290" s="1030"/>
      <c r="M290" s="1030"/>
      <c r="N290" s="1030">
        <f t="shared" si="12"/>
        <v>0</v>
      </c>
      <c r="O290" s="1311"/>
      <c r="P290" s="1311"/>
      <c r="Q290" s="1311"/>
      <c r="R290" s="1313">
        <f t="shared" si="13"/>
        <v>0</v>
      </c>
      <c r="S290" s="1012">
        <v>23</v>
      </c>
    </row>
    <row r="291" spans="1:19">
      <c r="A291" s="1012">
        <v>24</v>
      </c>
      <c r="B291" s="3040" t="s">
        <v>5323</v>
      </c>
      <c r="C291" s="3040" t="s">
        <v>5324</v>
      </c>
      <c r="D291" s="3037" t="s">
        <v>5306</v>
      </c>
      <c r="E291" s="3078">
        <v>34.5</v>
      </c>
      <c r="F291" s="3092" t="s">
        <v>5136</v>
      </c>
      <c r="G291" s="3074">
        <v>0.56999999999999995</v>
      </c>
      <c r="H291" s="3074"/>
      <c r="I291" s="3090">
        <v>1</v>
      </c>
      <c r="J291" s="899"/>
      <c r="K291" s="3074" t="s">
        <v>5145</v>
      </c>
      <c r="L291" s="1030"/>
      <c r="M291" s="1030"/>
      <c r="N291" s="1030">
        <f t="shared" si="12"/>
        <v>0</v>
      </c>
      <c r="O291" s="1311"/>
      <c r="P291" s="1311"/>
      <c r="Q291" s="1311"/>
      <c r="R291" s="1313">
        <f t="shared" si="13"/>
        <v>0</v>
      </c>
      <c r="S291" s="1012">
        <v>24</v>
      </c>
    </row>
    <row r="292" spans="1:19">
      <c r="A292" s="1012">
        <v>25</v>
      </c>
      <c r="B292" s="3040" t="s">
        <v>5323</v>
      </c>
      <c r="C292" s="3040" t="s">
        <v>5324</v>
      </c>
      <c r="D292" s="3037" t="s">
        <v>5306</v>
      </c>
      <c r="E292" s="3078">
        <v>34.5</v>
      </c>
      <c r="F292" s="3089" t="s">
        <v>5124</v>
      </c>
      <c r="G292" s="3074">
        <v>0.76</v>
      </c>
      <c r="H292" s="3074"/>
      <c r="I292" s="3090">
        <v>1</v>
      </c>
      <c r="J292" s="899"/>
      <c r="K292" s="3074" t="s">
        <v>5259</v>
      </c>
      <c r="L292" s="1030"/>
      <c r="M292" s="1030"/>
      <c r="N292" s="1030">
        <f t="shared" si="12"/>
        <v>0</v>
      </c>
      <c r="O292" s="1311"/>
      <c r="P292" s="1311"/>
      <c r="Q292" s="1311"/>
      <c r="R292" s="1313">
        <f t="shared" si="13"/>
        <v>0</v>
      </c>
      <c r="S292" s="1012">
        <v>25</v>
      </c>
    </row>
    <row r="293" spans="1:19">
      <c r="A293" s="1012">
        <v>26</v>
      </c>
      <c r="B293" s="3041" t="s">
        <v>5325</v>
      </c>
      <c r="C293" s="3040"/>
      <c r="D293" s="3037"/>
      <c r="E293" s="3078"/>
      <c r="F293" s="3089"/>
      <c r="G293" s="3074"/>
      <c r="H293" s="3074"/>
      <c r="I293" s="3090"/>
      <c r="J293" s="899"/>
      <c r="K293" s="3074"/>
      <c r="L293" s="1030"/>
      <c r="M293" s="1030"/>
      <c r="N293" s="1030">
        <f t="shared" si="12"/>
        <v>0</v>
      </c>
      <c r="O293" s="1311"/>
      <c r="P293" s="1311"/>
      <c r="Q293" s="1311"/>
      <c r="R293" s="1313">
        <f t="shared" si="13"/>
        <v>0</v>
      </c>
      <c r="S293" s="1012">
        <v>26</v>
      </c>
    </row>
    <row r="294" spans="1:19">
      <c r="A294" s="1012">
        <v>27</v>
      </c>
      <c r="B294" s="3040" t="s">
        <v>5323</v>
      </c>
      <c r="C294" s="3040" t="s">
        <v>5324</v>
      </c>
      <c r="D294" s="3039" t="s">
        <v>5306</v>
      </c>
      <c r="E294" s="3090">
        <v>34.5</v>
      </c>
      <c r="F294" s="3074" t="s">
        <v>5136</v>
      </c>
      <c r="G294" s="3074">
        <v>3.08</v>
      </c>
      <c r="H294" s="3074"/>
      <c r="I294" s="3093">
        <v>1</v>
      </c>
      <c r="J294" s="899"/>
      <c r="K294" s="3074" t="s">
        <v>5259</v>
      </c>
      <c r="L294" s="1030"/>
      <c r="M294" s="1030"/>
      <c r="N294" s="1030">
        <f t="shared" si="12"/>
        <v>0</v>
      </c>
      <c r="O294" s="1311"/>
      <c r="P294" s="1311"/>
      <c r="Q294" s="1311"/>
      <c r="R294" s="1313">
        <f t="shared" si="13"/>
        <v>0</v>
      </c>
      <c r="S294" s="1012">
        <v>27</v>
      </c>
    </row>
    <row r="295" spans="1:19">
      <c r="A295" s="1012">
        <v>28</v>
      </c>
      <c r="B295" s="3094" t="s">
        <v>5325</v>
      </c>
      <c r="C295" s="3040"/>
      <c r="D295" s="3037"/>
      <c r="E295" s="3095"/>
      <c r="F295" s="3089"/>
      <c r="G295" s="3096"/>
      <c r="H295" s="3097"/>
      <c r="I295" s="3090"/>
      <c r="J295" s="899"/>
      <c r="K295" s="3074"/>
      <c r="L295" s="1030"/>
      <c r="M295" s="1030"/>
      <c r="N295" s="1030">
        <f t="shared" si="12"/>
        <v>0</v>
      </c>
      <c r="O295" s="1311"/>
      <c r="P295" s="1311"/>
      <c r="Q295" s="1311"/>
      <c r="R295" s="1313">
        <f t="shared" si="13"/>
        <v>0</v>
      </c>
      <c r="S295" s="1012">
        <v>28</v>
      </c>
    </row>
    <row r="296" spans="1:19">
      <c r="A296" s="1012">
        <v>29</v>
      </c>
      <c r="B296" s="3098" t="s">
        <v>5329</v>
      </c>
      <c r="C296" s="3040" t="s">
        <v>5330</v>
      </c>
      <c r="D296" s="3037" t="s">
        <v>5306</v>
      </c>
      <c r="E296" s="3099">
        <v>34.5</v>
      </c>
      <c r="F296" s="3045" t="s">
        <v>5136</v>
      </c>
      <c r="G296" s="3098">
        <v>3.95</v>
      </c>
      <c r="H296" s="3040"/>
      <c r="I296" s="3039">
        <v>1</v>
      </c>
      <c r="J296" s="899"/>
      <c r="K296" s="3040" t="s">
        <v>5219</v>
      </c>
      <c r="L296" s="1030"/>
      <c r="M296" s="1030"/>
      <c r="N296" s="1030">
        <f t="shared" si="12"/>
        <v>0</v>
      </c>
      <c r="O296" s="1311"/>
      <c r="P296" s="1311"/>
      <c r="Q296" s="1311"/>
      <c r="R296" s="1313">
        <f t="shared" si="13"/>
        <v>0</v>
      </c>
      <c r="S296" s="1012">
        <v>29</v>
      </c>
    </row>
    <row r="297" spans="1:19">
      <c r="A297" s="1012">
        <v>30</v>
      </c>
      <c r="B297" s="3098" t="s">
        <v>5331</v>
      </c>
      <c r="C297" s="3040" t="s">
        <v>5332</v>
      </c>
      <c r="D297" s="3037" t="s">
        <v>5306</v>
      </c>
      <c r="E297" s="3099">
        <v>34.5</v>
      </c>
      <c r="F297" s="3045" t="s">
        <v>5136</v>
      </c>
      <c r="G297" s="3098">
        <v>1.1200000000000001</v>
      </c>
      <c r="H297" s="3040"/>
      <c r="I297" s="3039">
        <v>1</v>
      </c>
      <c r="J297" s="899"/>
      <c r="K297" s="3040" t="s">
        <v>5219</v>
      </c>
      <c r="L297" s="1030"/>
      <c r="M297" s="1030"/>
      <c r="N297" s="1030">
        <f t="shared" si="12"/>
        <v>0</v>
      </c>
      <c r="O297" s="1311"/>
      <c r="P297" s="1311"/>
      <c r="Q297" s="1311"/>
      <c r="R297" s="1313">
        <f t="shared" si="13"/>
        <v>0</v>
      </c>
      <c r="S297" s="1012">
        <v>30</v>
      </c>
    </row>
    <row r="298" spans="1:19">
      <c r="A298" s="1012">
        <v>31</v>
      </c>
      <c r="B298" s="3040"/>
      <c r="C298" s="3040"/>
      <c r="D298" s="3037"/>
      <c r="E298" s="3037"/>
      <c r="F298" s="3045"/>
      <c r="G298" s="3040"/>
      <c r="H298" s="3076"/>
      <c r="I298" s="3039"/>
      <c r="J298" s="899"/>
      <c r="K298" s="3040"/>
      <c r="L298" s="1030"/>
      <c r="M298" s="1030"/>
      <c r="N298" s="1030"/>
      <c r="O298" s="1311"/>
      <c r="P298" s="1311"/>
      <c r="Q298" s="1311"/>
      <c r="R298" s="1313">
        <f t="shared" si="13"/>
        <v>0</v>
      </c>
      <c r="S298" s="1012">
        <v>31</v>
      </c>
    </row>
    <row r="299" spans="1:19" ht="15.75" thickBot="1">
      <c r="A299" s="1012">
        <v>32</v>
      </c>
      <c r="B299" s="3040"/>
      <c r="C299" s="3040"/>
      <c r="D299" s="3037"/>
      <c r="E299" s="3063"/>
      <c r="F299" s="3045"/>
      <c r="G299" s="3040"/>
      <c r="H299" s="3077"/>
      <c r="I299" s="3067"/>
      <c r="J299" s="899"/>
      <c r="K299" s="3040"/>
      <c r="L299" s="1030"/>
      <c r="M299" s="1030"/>
      <c r="N299" s="1030"/>
      <c r="O299" s="1311"/>
      <c r="P299" s="1311"/>
      <c r="Q299" s="1311"/>
      <c r="R299" s="1313">
        <f t="shared" si="13"/>
        <v>0</v>
      </c>
      <c r="S299" s="1012">
        <v>32</v>
      </c>
    </row>
    <row r="300" spans="1:19" ht="15.75" thickBot="1">
      <c r="A300" s="1012">
        <v>33</v>
      </c>
      <c r="B300" s="3040"/>
      <c r="C300" s="3040"/>
      <c r="D300" s="3037"/>
      <c r="E300" s="3037"/>
      <c r="F300" s="3045"/>
      <c r="G300" s="3069"/>
      <c r="H300" s="3069"/>
      <c r="I300" s="3039"/>
      <c r="J300" s="899"/>
      <c r="K300" s="3062"/>
      <c r="L300" s="1030"/>
      <c r="M300" s="1030"/>
      <c r="N300" s="1030"/>
      <c r="O300" s="1311"/>
      <c r="P300" s="1311"/>
      <c r="Q300" s="1311"/>
      <c r="R300" s="1313">
        <f t="shared" si="13"/>
        <v>0</v>
      </c>
      <c r="S300" s="1012">
        <v>33</v>
      </c>
    </row>
    <row r="301" spans="1:19">
      <c r="A301" s="1012">
        <v>34</v>
      </c>
      <c r="B301" s="3040"/>
      <c r="C301" s="3040"/>
      <c r="D301" s="3037"/>
      <c r="E301" s="3037"/>
      <c r="F301" s="3045"/>
      <c r="G301" s="3069"/>
      <c r="H301" s="3069"/>
      <c r="I301" s="3039"/>
      <c r="J301" s="899"/>
      <c r="K301" s="3040"/>
      <c r="L301" s="1030"/>
      <c r="M301" s="1030"/>
      <c r="N301" s="1030"/>
      <c r="O301" s="1311"/>
      <c r="P301" s="1311"/>
      <c r="Q301" s="1311"/>
      <c r="R301" s="1313">
        <f t="shared" si="13"/>
        <v>0</v>
      </c>
      <c r="S301" s="1012">
        <v>34</v>
      </c>
    </row>
    <row r="302" spans="1:19">
      <c r="A302" s="1012">
        <v>35</v>
      </c>
      <c r="B302" s="3040"/>
      <c r="C302" s="3040"/>
      <c r="D302" s="3078"/>
      <c r="E302" s="3037"/>
      <c r="F302" s="3045"/>
      <c r="G302" s="3069"/>
      <c r="H302" s="3079"/>
      <c r="I302" s="3039"/>
      <c r="J302" s="899"/>
      <c r="K302" s="3040"/>
      <c r="L302" s="1030"/>
      <c r="M302" s="1030"/>
      <c r="N302" s="1030"/>
      <c r="O302" s="1311"/>
      <c r="P302" s="1311"/>
      <c r="Q302" s="1311"/>
      <c r="R302" s="1313">
        <f t="shared" si="13"/>
        <v>0</v>
      </c>
      <c r="S302" s="1012">
        <v>35</v>
      </c>
    </row>
    <row r="303" spans="1:19">
      <c r="A303" s="1012">
        <v>36</v>
      </c>
      <c r="B303" s="3040"/>
      <c r="C303" s="3040"/>
      <c r="D303" s="3037"/>
      <c r="E303" s="3037"/>
      <c r="F303" s="3045"/>
      <c r="G303" s="3040"/>
      <c r="H303" s="3040"/>
      <c r="I303" s="3039"/>
      <c r="J303" s="899"/>
      <c r="K303" s="3040"/>
      <c r="L303" s="1030"/>
      <c r="M303" s="1030"/>
      <c r="N303" s="1030"/>
      <c r="O303" s="1311"/>
      <c r="P303" s="1311"/>
      <c r="Q303" s="1311"/>
      <c r="R303" s="1313">
        <f t="shared" si="13"/>
        <v>0</v>
      </c>
      <c r="S303" s="1012">
        <v>36</v>
      </c>
    </row>
    <row r="304" spans="1:19">
      <c r="A304" s="1012">
        <v>37</v>
      </c>
      <c r="B304" s="3040"/>
      <c r="C304" s="3040"/>
      <c r="D304" s="3037"/>
      <c r="E304" s="3037"/>
      <c r="F304" s="3045"/>
      <c r="G304" s="3040"/>
      <c r="H304" s="3040"/>
      <c r="I304" s="3039"/>
      <c r="J304" s="899"/>
      <c r="K304" s="3040"/>
      <c r="L304" s="1030"/>
      <c r="M304" s="1030"/>
      <c r="N304" s="1030"/>
      <c r="O304" s="1311"/>
      <c r="P304" s="1311"/>
      <c r="Q304" s="1311"/>
      <c r="R304" s="1313">
        <f t="shared" si="13"/>
        <v>0</v>
      </c>
      <c r="S304" s="1012">
        <v>37</v>
      </c>
    </row>
    <row r="305" spans="1:19">
      <c r="A305" s="1012">
        <v>38</v>
      </c>
      <c r="B305" s="3040"/>
      <c r="C305" s="3040"/>
      <c r="D305" s="3037"/>
      <c r="E305" s="3037"/>
      <c r="F305" s="3045"/>
      <c r="G305" s="3040"/>
      <c r="H305" s="3040"/>
      <c r="I305" s="3039"/>
      <c r="J305" s="899"/>
      <c r="K305" s="3040"/>
      <c r="L305" s="1030"/>
      <c r="M305" s="1030"/>
      <c r="N305" s="1030"/>
      <c r="O305" s="1311"/>
      <c r="P305" s="1311"/>
      <c r="Q305" s="1311"/>
      <c r="R305" s="1313">
        <f t="shared" si="13"/>
        <v>0</v>
      </c>
      <c r="S305" s="1012">
        <v>38</v>
      </c>
    </row>
    <row r="306" spans="1:19">
      <c r="A306" s="1012">
        <v>39</v>
      </c>
      <c r="B306" s="3040"/>
      <c r="C306" s="3040"/>
      <c r="D306" s="3037"/>
      <c r="E306" s="3037"/>
      <c r="F306" s="3045"/>
      <c r="G306" s="3069"/>
      <c r="H306" s="3069"/>
      <c r="I306" s="3039"/>
      <c r="J306" s="899"/>
      <c r="K306" s="3040"/>
      <c r="L306" s="1030"/>
      <c r="M306" s="1030"/>
      <c r="N306" s="1030"/>
      <c r="O306" s="1311"/>
      <c r="P306" s="1311"/>
      <c r="Q306" s="1311"/>
      <c r="R306" s="1313">
        <f t="shared" si="13"/>
        <v>0</v>
      </c>
      <c r="S306" s="1012">
        <v>39</v>
      </c>
    </row>
    <row r="307" spans="1:19">
      <c r="A307" s="1012">
        <v>40</v>
      </c>
      <c r="B307" s="3040"/>
      <c r="C307" s="3040"/>
      <c r="D307" s="3078"/>
      <c r="E307" s="3037"/>
      <c r="F307" s="3045"/>
      <c r="G307" s="3069"/>
      <c r="H307" s="3069"/>
      <c r="I307" s="3039"/>
      <c r="J307" s="899"/>
      <c r="K307" s="3040"/>
      <c r="L307" s="1030"/>
      <c r="M307" s="1030"/>
      <c r="N307" s="1030"/>
      <c r="O307" s="1311"/>
      <c r="P307" s="1311"/>
      <c r="Q307" s="1311"/>
      <c r="R307" s="1313">
        <f t="shared" si="13"/>
        <v>0</v>
      </c>
      <c r="S307" s="1012">
        <v>40</v>
      </c>
    </row>
    <row r="308" spans="1:19">
      <c r="A308" s="1012">
        <v>41</v>
      </c>
      <c r="B308" s="3040"/>
      <c r="C308" s="3040"/>
      <c r="D308" s="3037"/>
      <c r="E308" s="3037"/>
      <c r="F308" s="3045"/>
      <c r="G308" s="3040"/>
      <c r="H308" s="3040"/>
      <c r="I308" s="3039"/>
      <c r="J308" s="899"/>
      <c r="K308" s="3040"/>
      <c r="L308" s="1030"/>
      <c r="M308" s="1030"/>
      <c r="N308" s="1030"/>
      <c r="O308" s="1311"/>
      <c r="P308" s="1311"/>
      <c r="Q308" s="1311"/>
      <c r="R308" s="1313">
        <f t="shared" si="13"/>
        <v>0</v>
      </c>
      <c r="S308" s="1012">
        <v>41</v>
      </c>
    </row>
    <row r="309" spans="1:19">
      <c r="A309" s="1012">
        <v>42</v>
      </c>
      <c r="B309" s="3040"/>
      <c r="C309" s="3040"/>
      <c r="D309" s="3037"/>
      <c r="E309" s="3037"/>
      <c r="F309" s="3045"/>
      <c r="G309" s="3040"/>
      <c r="H309" s="3040"/>
      <c r="I309" s="3039"/>
      <c r="J309" s="899"/>
      <c r="K309" s="3040"/>
      <c r="L309" s="1030"/>
      <c r="M309" s="1030"/>
      <c r="N309" s="1030"/>
      <c r="O309" s="1311"/>
      <c r="P309" s="1311"/>
      <c r="Q309" s="1311"/>
      <c r="R309" s="1313">
        <f t="shared" si="13"/>
        <v>0</v>
      </c>
      <c r="S309" s="1012">
        <v>42</v>
      </c>
    </row>
    <row r="310" spans="1:19">
      <c r="A310" s="1012">
        <v>43</v>
      </c>
      <c r="B310" s="3040"/>
      <c r="C310" s="3040"/>
      <c r="D310" s="3037"/>
      <c r="E310" s="3037"/>
      <c r="F310" s="3045"/>
      <c r="G310" s="3040"/>
      <c r="H310" s="3040"/>
      <c r="I310" s="3039"/>
      <c r="J310" s="899"/>
      <c r="K310" s="810"/>
      <c r="L310" s="1030"/>
      <c r="M310" s="1030"/>
      <c r="N310" s="1030"/>
      <c r="O310" s="1311"/>
      <c r="P310" s="1311"/>
      <c r="Q310" s="1311"/>
      <c r="R310" s="1313">
        <f t="shared" si="13"/>
        <v>0</v>
      </c>
      <c r="S310" s="1012">
        <v>43</v>
      </c>
    </row>
    <row r="311" spans="1:19">
      <c r="A311" s="1012">
        <v>44</v>
      </c>
      <c r="B311" s="3040"/>
      <c r="C311" s="3040"/>
      <c r="D311" s="3037"/>
      <c r="E311" s="3037"/>
      <c r="F311" s="3045"/>
      <c r="G311" s="3040"/>
      <c r="H311" s="3040"/>
      <c r="I311" s="3039"/>
      <c r="J311" s="899"/>
      <c r="K311" s="3040"/>
      <c r="L311" s="1030"/>
      <c r="M311" s="1030"/>
      <c r="N311" s="1030"/>
      <c r="O311" s="1311"/>
      <c r="P311" s="1311"/>
      <c r="Q311" s="1311"/>
      <c r="R311" s="1313">
        <f t="shared" si="13"/>
        <v>0</v>
      </c>
      <c r="S311" s="1012">
        <v>44</v>
      </c>
    </row>
    <row r="312" spans="1:19">
      <c r="A312" s="1012">
        <v>45</v>
      </c>
      <c r="B312" s="3040"/>
      <c r="C312" s="3040"/>
      <c r="D312" s="3037"/>
      <c r="E312" s="3037"/>
      <c r="F312" s="3045"/>
      <c r="G312" s="3040"/>
      <c r="H312" s="3040"/>
      <c r="I312" s="3039"/>
      <c r="J312" s="899"/>
      <c r="K312" s="3040"/>
      <c r="L312" s="1030"/>
      <c r="M312" s="1030"/>
      <c r="N312" s="1030"/>
      <c r="O312" s="1311"/>
      <c r="P312" s="1311"/>
      <c r="Q312" s="1311"/>
      <c r="R312" s="1313">
        <f t="shared" si="13"/>
        <v>0</v>
      </c>
      <c r="S312" s="1012">
        <v>45</v>
      </c>
    </row>
    <row r="313" spans="1:19" ht="15.75" thickBot="1">
      <c r="A313" s="1012">
        <v>46</v>
      </c>
      <c r="B313" s="3062"/>
      <c r="C313" s="3062"/>
      <c r="D313" s="3063"/>
      <c r="E313" s="3063"/>
      <c r="F313" s="3070"/>
      <c r="G313" s="3062"/>
      <c r="H313" s="3062"/>
      <c r="I313" s="3067"/>
      <c r="J313" s="899"/>
      <c r="K313" s="3080"/>
      <c r="L313" s="1030"/>
      <c r="M313" s="1030"/>
      <c r="N313" s="1030"/>
      <c r="O313" s="1311"/>
      <c r="P313" s="1311"/>
      <c r="Q313" s="1311"/>
      <c r="R313" s="1313">
        <f t="shared" si="13"/>
        <v>0</v>
      </c>
      <c r="S313" s="1012">
        <v>46</v>
      </c>
    </row>
    <row r="314" spans="1:19">
      <c r="A314" s="1012">
        <v>47</v>
      </c>
      <c r="B314" s="962"/>
      <c r="C314" s="962"/>
      <c r="D314" s="1030"/>
      <c r="E314" s="1311"/>
      <c r="F314" s="962"/>
      <c r="G314" s="1311"/>
      <c r="H314" s="973"/>
      <c r="I314" s="1070"/>
      <c r="J314" s="899"/>
      <c r="K314" s="1012"/>
      <c r="L314" s="1030"/>
      <c r="M314" s="1030"/>
      <c r="N314" s="1030"/>
      <c r="O314" s="1311"/>
      <c r="P314" s="1311"/>
      <c r="Q314" s="1311"/>
      <c r="R314" s="1313">
        <f t="shared" si="13"/>
        <v>0</v>
      </c>
      <c r="S314" s="1012">
        <v>47</v>
      </c>
    </row>
    <row r="315" spans="1:19">
      <c r="A315" s="1012">
        <v>48</v>
      </c>
      <c r="B315" s="962"/>
      <c r="C315" s="962"/>
      <c r="D315" s="1030"/>
      <c r="E315" s="1311"/>
      <c r="F315" s="962"/>
      <c r="G315" s="1311"/>
      <c r="H315" s="973"/>
      <c r="I315" s="1070"/>
      <c r="J315" s="899"/>
      <c r="K315" s="1012"/>
      <c r="L315" s="1030"/>
      <c r="M315" s="1030"/>
      <c r="N315" s="1030"/>
      <c r="O315" s="1311"/>
      <c r="P315" s="1311"/>
      <c r="Q315" s="1311"/>
      <c r="R315" s="1313">
        <f t="shared" si="13"/>
        <v>0</v>
      </c>
      <c r="S315" s="1012">
        <v>48</v>
      </c>
    </row>
    <row r="316" spans="1:19">
      <c r="A316" s="1012">
        <v>49</v>
      </c>
      <c r="B316" s="962"/>
      <c r="C316" s="962"/>
      <c r="D316" s="1030"/>
      <c r="E316" s="1311"/>
      <c r="F316" s="962"/>
      <c r="G316" s="1311"/>
      <c r="H316" s="973"/>
      <c r="I316" s="1070"/>
      <c r="J316" s="899"/>
      <c r="K316" s="1012"/>
      <c r="L316" s="1030"/>
      <c r="M316" s="1030"/>
      <c r="N316" s="1030"/>
      <c r="O316" s="1311"/>
      <c r="P316" s="1311"/>
      <c r="Q316" s="1311"/>
      <c r="R316" s="1313">
        <f t="shared" si="13"/>
        <v>0</v>
      </c>
      <c r="S316" s="1012">
        <v>49</v>
      </c>
    </row>
    <row r="317" spans="1:19">
      <c r="A317" s="1012">
        <v>50</v>
      </c>
      <c r="B317" s="962"/>
      <c r="C317" s="962"/>
      <c r="D317" s="1030"/>
      <c r="E317" s="1311"/>
      <c r="F317" s="962"/>
      <c r="G317" s="1311"/>
      <c r="H317" s="973"/>
      <c r="I317" s="1070"/>
      <c r="J317" s="899"/>
      <c r="K317" s="1012"/>
      <c r="L317" s="1030"/>
      <c r="M317" s="1030"/>
      <c r="N317" s="1030"/>
      <c r="O317" s="1311"/>
      <c r="P317" s="1311"/>
      <c r="Q317" s="1311"/>
      <c r="R317" s="1313">
        <f t="shared" si="13"/>
        <v>0</v>
      </c>
      <c r="S317" s="1012">
        <v>50</v>
      </c>
    </row>
    <row r="318" spans="1:19">
      <c r="A318" s="1012">
        <v>51</v>
      </c>
      <c r="B318" s="962"/>
      <c r="C318" s="962"/>
      <c r="D318" s="1030"/>
      <c r="E318" s="1311"/>
      <c r="F318" s="962"/>
      <c r="G318" s="1311"/>
      <c r="H318" s="973"/>
      <c r="I318" s="1070"/>
      <c r="J318" s="899"/>
      <c r="K318" s="1012"/>
      <c r="L318" s="1030"/>
      <c r="M318" s="1030"/>
      <c r="N318" s="1030"/>
      <c r="O318" s="1311"/>
      <c r="P318" s="1311"/>
      <c r="Q318" s="1311"/>
      <c r="R318" s="1313">
        <f t="shared" si="13"/>
        <v>0</v>
      </c>
      <c r="S318" s="1012">
        <v>51</v>
      </c>
    </row>
    <row r="319" spans="1:19" ht="15.75" thickBot="1">
      <c r="A319" s="1031">
        <v>52</v>
      </c>
      <c r="B319" s="979"/>
      <c r="C319" s="979"/>
      <c r="D319" s="1077"/>
      <c r="E319" s="1312"/>
      <c r="F319" s="979"/>
      <c r="G319" s="1312"/>
      <c r="H319" s="1079"/>
      <c r="I319" s="1078"/>
      <c r="J319" s="899"/>
      <c r="K319" s="1012"/>
      <c r="L319" s="1030"/>
      <c r="M319" s="1030"/>
      <c r="N319" s="1030"/>
      <c r="O319" s="1311"/>
      <c r="P319" s="1311"/>
      <c r="Q319" s="1311"/>
      <c r="R319" s="1313">
        <f t="shared" si="13"/>
        <v>0</v>
      </c>
      <c r="S319" s="1031">
        <v>52</v>
      </c>
    </row>
    <row r="320" spans="1:19" ht="15.75" thickBot="1">
      <c r="A320" s="1031">
        <v>53</v>
      </c>
      <c r="B320" s="951"/>
      <c r="C320" s="951"/>
      <c r="D320" s="951"/>
      <c r="E320" s="951"/>
      <c r="F320" s="1024" t="s">
        <v>2338</v>
      </c>
      <c r="G320" s="1312">
        <f>SUM(G268:G319)</f>
        <v>53.800000000000004</v>
      </c>
      <c r="H320" s="1077">
        <f>SUM(H268:H319)</f>
        <v>4.29</v>
      </c>
      <c r="I320" s="1077">
        <f>SUM(I268:I319)</f>
        <v>28</v>
      </c>
      <c r="J320" s="899"/>
      <c r="K320" s="1101"/>
      <c r="L320" s="1315">
        <f t="shared" ref="L320:R320" si="14">SUM(L268:L319)</f>
        <v>0</v>
      </c>
      <c r="M320" s="1315">
        <f t="shared" si="14"/>
        <v>0</v>
      </c>
      <c r="N320" s="1315">
        <f t="shared" si="14"/>
        <v>0</v>
      </c>
      <c r="O320" s="1316">
        <f t="shared" si="14"/>
        <v>0</v>
      </c>
      <c r="P320" s="1316">
        <f t="shared" si="14"/>
        <v>0</v>
      </c>
      <c r="Q320" s="1316">
        <f t="shared" si="14"/>
        <v>0</v>
      </c>
      <c r="R320" s="1316">
        <f t="shared" si="14"/>
        <v>0</v>
      </c>
      <c r="S320" s="1031">
        <v>53</v>
      </c>
    </row>
    <row r="321" spans="1:19" s="3374" customFormat="1" ht="15.75" thickBot="1">
      <c r="B321" s="3376" t="s">
        <v>5993</v>
      </c>
      <c r="K321" s="3376" t="s">
        <v>5997</v>
      </c>
    </row>
    <row r="322" spans="1:19" ht="26.25" thickBot="1">
      <c r="A322" s="3019"/>
      <c r="B322" s="3020" t="s">
        <v>5333</v>
      </c>
      <c r="C322" s="3019"/>
      <c r="D322" s="3101" t="s">
        <v>5334</v>
      </c>
      <c r="E322" s="3102" t="s">
        <v>5335</v>
      </c>
      <c r="F322" s="3103"/>
      <c r="G322" s="3101" t="s">
        <v>5334</v>
      </c>
      <c r="H322" s="3101" t="s">
        <v>5336</v>
      </c>
      <c r="I322" s="3101" t="s">
        <v>5337</v>
      </c>
      <c r="J322" s="3101" t="s">
        <v>5338</v>
      </c>
      <c r="K322" s="3101" t="s">
        <v>5339</v>
      </c>
      <c r="L322" s="3019"/>
      <c r="M322" s="3019"/>
      <c r="N322" s="3019"/>
      <c r="O322" s="3019"/>
      <c r="P322" s="3019"/>
      <c r="Q322" s="3019"/>
      <c r="R322" s="3019"/>
      <c r="S322" s="3019"/>
    </row>
    <row r="323" spans="1:19">
      <c r="D323" s="3104" t="s">
        <v>5340</v>
      </c>
      <c r="E323" s="3105" t="s">
        <v>5341</v>
      </c>
      <c r="F323" s="3105" t="s">
        <v>5342</v>
      </c>
      <c r="G323" s="3104" t="s">
        <v>5343</v>
      </c>
      <c r="H323" s="3106" t="s">
        <v>5344</v>
      </c>
      <c r="I323" s="3104" t="s">
        <v>5345</v>
      </c>
      <c r="J323" s="3104" t="s">
        <v>5346</v>
      </c>
      <c r="K323" s="3104" t="s">
        <v>5346</v>
      </c>
    </row>
    <row r="324" spans="1:19" ht="15.75" thickBot="1">
      <c r="D324" s="3107"/>
      <c r="E324" s="3108" t="s">
        <v>3026</v>
      </c>
      <c r="F324" s="3108" t="s">
        <v>3027</v>
      </c>
      <c r="G324" s="3107"/>
      <c r="H324" s="3107" t="s">
        <v>5347</v>
      </c>
      <c r="I324" s="3107"/>
      <c r="J324" s="3107"/>
      <c r="K324" s="3107"/>
    </row>
    <row r="325" spans="1:19">
      <c r="D325" s="3109" t="s">
        <v>5348</v>
      </c>
      <c r="E325" s="3036" t="s">
        <v>5349</v>
      </c>
      <c r="F325" s="3036" t="s">
        <v>5108</v>
      </c>
      <c r="G325" s="3039" t="s">
        <v>5350</v>
      </c>
      <c r="H325" s="3109">
        <v>1972</v>
      </c>
      <c r="I325" s="3109" t="s">
        <v>5351</v>
      </c>
      <c r="J325" s="3036">
        <v>618</v>
      </c>
      <c r="K325" s="3036">
        <v>698</v>
      </c>
    </row>
    <row r="326" spans="1:19">
      <c r="D326" s="3039"/>
      <c r="E326" s="3041"/>
      <c r="F326" s="3041" t="s">
        <v>2679</v>
      </c>
      <c r="G326" s="3039"/>
      <c r="H326" s="3110"/>
      <c r="I326" s="3039"/>
      <c r="J326" s="3040"/>
      <c r="K326" s="3040"/>
    </row>
    <row r="327" spans="1:19">
      <c r="D327" s="3039" t="s">
        <v>5352</v>
      </c>
      <c r="E327" s="3040" t="s">
        <v>5349</v>
      </c>
      <c r="F327" s="3040" t="s">
        <v>5108</v>
      </c>
      <c r="G327" s="3039" t="s">
        <v>5350</v>
      </c>
      <c r="H327" s="3039">
        <v>1972</v>
      </c>
      <c r="I327" s="3039" t="s">
        <v>5353</v>
      </c>
      <c r="J327" s="3040">
        <v>618</v>
      </c>
      <c r="K327" s="3040">
        <v>698</v>
      </c>
    </row>
    <row r="328" spans="1:19">
      <c r="D328" s="3039"/>
      <c r="E328" s="3041"/>
      <c r="F328" s="3041" t="s">
        <v>2679</v>
      </c>
      <c r="G328" s="3039"/>
      <c r="H328" s="3110"/>
      <c r="I328" s="3039"/>
      <c r="J328" s="3040"/>
      <c r="K328" s="3040"/>
    </row>
    <row r="329" spans="1:19">
      <c r="D329" s="3039" t="s">
        <v>5354</v>
      </c>
      <c r="E329" s="3040" t="s">
        <v>5355</v>
      </c>
      <c r="F329" s="3040" t="s">
        <v>5113</v>
      </c>
      <c r="G329" s="3039" t="s">
        <v>5356</v>
      </c>
      <c r="H329" s="3039">
        <v>1972</v>
      </c>
      <c r="I329" s="3039" t="s">
        <v>5357</v>
      </c>
      <c r="J329" s="3040">
        <v>1890</v>
      </c>
      <c r="K329" s="3040">
        <v>2010</v>
      </c>
    </row>
    <row r="330" spans="1:19">
      <c r="D330" s="3039"/>
      <c r="E330" s="3041" t="s">
        <v>5116</v>
      </c>
      <c r="F330" s="3041"/>
      <c r="G330" s="3039"/>
      <c r="H330" s="3039"/>
      <c r="I330" s="3039"/>
      <c r="J330" s="3040"/>
      <c r="K330" s="3040"/>
    </row>
    <row r="331" spans="1:19">
      <c r="D331" s="3039" t="s">
        <v>5358</v>
      </c>
      <c r="E331" s="3040" t="s">
        <v>5359</v>
      </c>
      <c r="F331" s="3040" t="s">
        <v>5119</v>
      </c>
      <c r="G331" s="3039" t="s">
        <v>5356</v>
      </c>
      <c r="H331" s="3039">
        <v>1972</v>
      </c>
      <c r="I331" s="3039" t="s">
        <v>5353</v>
      </c>
      <c r="J331" s="3040">
        <v>1890</v>
      </c>
      <c r="K331" s="3040">
        <v>2010</v>
      </c>
    </row>
    <row r="332" spans="1:19">
      <c r="D332" s="3039"/>
      <c r="E332" s="3041"/>
      <c r="F332" s="3041"/>
      <c r="G332" s="3039"/>
      <c r="H332" s="3039"/>
      <c r="I332" s="3039"/>
      <c r="J332" s="3040"/>
      <c r="K332" s="3040"/>
    </row>
    <row r="333" spans="1:19">
      <c r="D333" s="3039" t="s">
        <v>5360</v>
      </c>
      <c r="E333" s="3040" t="s">
        <v>5361</v>
      </c>
      <c r="F333" s="3040" t="s">
        <v>5123</v>
      </c>
      <c r="G333" s="3039" t="s">
        <v>5356</v>
      </c>
      <c r="H333" s="3039">
        <v>1972</v>
      </c>
      <c r="I333" s="3039" t="s">
        <v>5357</v>
      </c>
      <c r="J333" s="3040">
        <v>1737</v>
      </c>
      <c r="K333" s="3040">
        <v>2010</v>
      </c>
    </row>
    <row r="334" spans="1:19">
      <c r="D334" s="3039"/>
      <c r="E334" s="3041"/>
      <c r="F334" s="3041"/>
      <c r="G334" s="3039"/>
      <c r="H334" s="3039">
        <v>1984</v>
      </c>
      <c r="I334" s="3039" t="s">
        <v>5362</v>
      </c>
      <c r="J334" s="3040">
        <v>1890</v>
      </c>
      <c r="K334" s="3040">
        <v>2010</v>
      </c>
    </row>
    <row r="335" spans="1:19">
      <c r="D335" s="3051" t="s">
        <v>5363</v>
      </c>
      <c r="E335" s="3047" t="s">
        <v>5364</v>
      </c>
      <c r="F335" s="3047" t="s">
        <v>5127</v>
      </c>
      <c r="G335" s="3051" t="s">
        <v>5365</v>
      </c>
      <c r="H335" s="3051">
        <v>2014</v>
      </c>
      <c r="I335" s="3051" t="s">
        <v>5366</v>
      </c>
      <c r="J335" s="3111">
        <v>1890</v>
      </c>
      <c r="K335" s="3111">
        <v>2010</v>
      </c>
    </row>
    <row r="336" spans="1:19">
      <c r="D336" s="3051"/>
      <c r="E336" s="3047"/>
      <c r="F336" s="3047"/>
      <c r="G336" s="3051"/>
      <c r="H336" s="3051"/>
      <c r="I336" s="3051"/>
      <c r="J336" s="3112"/>
      <c r="K336" s="3112"/>
    </row>
    <row r="337" spans="4:11">
      <c r="D337" s="3051" t="s">
        <v>5367</v>
      </c>
      <c r="E337" s="3053" t="s">
        <v>5361</v>
      </c>
      <c r="F337" s="3053" t="s">
        <v>5130</v>
      </c>
      <c r="G337" s="3039" t="s">
        <v>5368</v>
      </c>
      <c r="H337" s="3039">
        <v>1974</v>
      </c>
      <c r="I337" s="3039" t="s">
        <v>5369</v>
      </c>
      <c r="J337" s="3040">
        <v>1890</v>
      </c>
      <c r="K337" s="3040">
        <v>2010</v>
      </c>
    </row>
    <row r="338" spans="4:11">
      <c r="D338" s="3039"/>
      <c r="E338" s="3665" t="s">
        <v>5370</v>
      </c>
      <c r="F338" s="3666"/>
      <c r="G338" s="3039"/>
      <c r="H338" s="3039"/>
      <c r="I338" s="3039"/>
      <c r="J338" s="3040"/>
      <c r="K338" s="3040"/>
    </row>
    <row r="339" spans="4:11">
      <c r="D339" s="3039" t="s">
        <v>5371</v>
      </c>
      <c r="E339" s="3040" t="s">
        <v>5361</v>
      </c>
      <c r="F339" s="3040" t="s">
        <v>5113</v>
      </c>
      <c r="G339" s="3039" t="s">
        <v>5356</v>
      </c>
      <c r="H339" s="3039">
        <v>1972</v>
      </c>
      <c r="I339" s="3039" t="s">
        <v>5357</v>
      </c>
      <c r="J339" s="3040">
        <v>1890</v>
      </c>
      <c r="K339" s="3040">
        <v>2010</v>
      </c>
    </row>
    <row r="340" spans="4:11">
      <c r="D340" s="3039"/>
      <c r="E340" s="3041"/>
      <c r="F340" s="3041"/>
      <c r="G340" s="3039"/>
      <c r="H340" s="3039"/>
      <c r="I340" s="3039"/>
      <c r="J340" s="3040"/>
      <c r="K340" s="3040"/>
    </row>
    <row r="341" spans="4:11">
      <c r="D341" s="3039" t="s">
        <v>5372</v>
      </c>
      <c r="E341" s="3040" t="s">
        <v>5113</v>
      </c>
      <c r="F341" s="3040" t="s">
        <v>5133</v>
      </c>
      <c r="G341" s="3039" t="s">
        <v>5356</v>
      </c>
      <c r="H341" s="3039">
        <v>1972</v>
      </c>
      <c r="I341" s="3039" t="s">
        <v>5353</v>
      </c>
      <c r="J341" s="3040">
        <v>1890</v>
      </c>
      <c r="K341" s="3040">
        <v>2010</v>
      </c>
    </row>
    <row r="342" spans="4:11">
      <c r="D342" s="3039"/>
      <c r="E342" s="3041"/>
      <c r="F342" s="3041"/>
      <c r="G342" s="3039"/>
      <c r="H342" s="3039"/>
      <c r="I342" s="3039"/>
      <c r="J342" s="3040"/>
      <c r="K342" s="3040"/>
    </row>
    <row r="343" spans="4:11">
      <c r="D343" s="3039" t="s">
        <v>5373</v>
      </c>
      <c r="E343" s="3040" t="s">
        <v>5361</v>
      </c>
      <c r="F343" s="3040" t="s">
        <v>5133</v>
      </c>
      <c r="G343" s="3039" t="s">
        <v>5356</v>
      </c>
      <c r="H343" s="3039">
        <v>1974</v>
      </c>
      <c r="I343" s="3039" t="s">
        <v>5357</v>
      </c>
      <c r="J343" s="3040">
        <v>1890</v>
      </c>
      <c r="K343" s="3040">
        <v>2010</v>
      </c>
    </row>
    <row r="344" spans="4:11" ht="16.5" thickBot="1">
      <c r="D344" s="3067"/>
      <c r="E344" s="3113"/>
      <c r="F344" s="3113"/>
      <c r="G344" s="3114"/>
      <c r="H344" s="3114"/>
      <c r="I344" s="3067"/>
      <c r="J344" s="3115"/>
      <c r="K344" s="3115"/>
    </row>
    <row r="345" spans="4:11" ht="15.75" thickBot="1">
      <c r="D345" s="1130"/>
      <c r="E345" s="3116"/>
      <c r="F345" s="3116"/>
      <c r="G345" s="3117"/>
      <c r="H345" s="3118"/>
      <c r="I345" s="3117"/>
      <c r="J345" s="3117"/>
      <c r="K345" s="3117"/>
    </row>
    <row r="346" spans="4:11">
      <c r="D346" s="3065" t="s">
        <v>5374</v>
      </c>
      <c r="E346" s="3036" t="s">
        <v>5134</v>
      </c>
      <c r="F346" s="3054" t="s">
        <v>5135</v>
      </c>
      <c r="G346" s="3065" t="s">
        <v>5365</v>
      </c>
      <c r="H346" s="3065" t="s">
        <v>5375</v>
      </c>
      <c r="I346" s="3065" t="s">
        <v>5369</v>
      </c>
      <c r="J346" s="3036">
        <v>300</v>
      </c>
      <c r="K346" s="3036">
        <v>343</v>
      </c>
    </row>
    <row r="347" spans="4:11">
      <c r="D347" s="3051" t="s">
        <v>5353</v>
      </c>
      <c r="E347" s="3053" t="s">
        <v>5134</v>
      </c>
      <c r="F347" s="3053" t="s">
        <v>5135</v>
      </c>
      <c r="G347" s="3051" t="s">
        <v>5353</v>
      </c>
      <c r="H347" s="3051" t="s">
        <v>5353</v>
      </c>
      <c r="I347" s="3051" t="s">
        <v>5353</v>
      </c>
      <c r="J347" s="3040">
        <v>300</v>
      </c>
      <c r="K347" s="3040">
        <v>343</v>
      </c>
    </row>
    <row r="348" spans="4:11">
      <c r="D348" s="3051" t="s">
        <v>5353</v>
      </c>
      <c r="E348" s="3053" t="s">
        <v>5134</v>
      </c>
      <c r="F348" s="3053" t="s">
        <v>5135</v>
      </c>
      <c r="G348" s="3051" t="s">
        <v>5353</v>
      </c>
      <c r="H348" s="3051">
        <v>1931</v>
      </c>
      <c r="I348" s="3119" t="s">
        <v>5353</v>
      </c>
      <c r="J348" s="3040">
        <v>300</v>
      </c>
      <c r="K348" s="3040">
        <v>343</v>
      </c>
    </row>
    <row r="349" spans="4:11">
      <c r="D349" s="3051" t="s">
        <v>5376</v>
      </c>
      <c r="E349" s="3053" t="s">
        <v>5135</v>
      </c>
      <c r="F349" s="3053" t="s">
        <v>5141</v>
      </c>
      <c r="G349" s="3051" t="s">
        <v>5365</v>
      </c>
      <c r="H349" s="3051">
        <v>1931</v>
      </c>
      <c r="I349" s="3051" t="s">
        <v>5369</v>
      </c>
      <c r="J349" s="3040">
        <v>300</v>
      </c>
      <c r="K349" s="3040">
        <v>343</v>
      </c>
    </row>
    <row r="350" spans="4:11">
      <c r="D350" s="3039" t="s">
        <v>5377</v>
      </c>
      <c r="E350" s="3058" t="s">
        <v>5144</v>
      </c>
      <c r="F350" s="3058" t="s">
        <v>5143</v>
      </c>
      <c r="G350" s="3039" t="s">
        <v>5365</v>
      </c>
      <c r="H350" s="3039">
        <v>2001</v>
      </c>
      <c r="I350" s="3120" t="s">
        <v>5378</v>
      </c>
      <c r="J350" s="3111">
        <v>270</v>
      </c>
      <c r="K350" s="3111">
        <v>309</v>
      </c>
    </row>
    <row r="351" spans="4:11">
      <c r="D351" s="3039" t="s">
        <v>5377</v>
      </c>
      <c r="E351" s="3058" t="s">
        <v>5144</v>
      </c>
      <c r="F351" s="3058" t="s">
        <v>5143</v>
      </c>
      <c r="G351" s="3039" t="s">
        <v>5353</v>
      </c>
      <c r="H351" s="3039">
        <v>1982</v>
      </c>
      <c r="I351" s="3039" t="s">
        <v>5379</v>
      </c>
      <c r="J351" s="3111">
        <v>270</v>
      </c>
      <c r="K351" s="3111">
        <v>309</v>
      </c>
    </row>
    <row r="352" spans="4:11">
      <c r="D352" s="3039" t="s">
        <v>5377</v>
      </c>
      <c r="E352" s="3058" t="s">
        <v>5144</v>
      </c>
      <c r="F352" s="3058" t="s">
        <v>5143</v>
      </c>
      <c r="G352" s="3039" t="s">
        <v>5353</v>
      </c>
      <c r="H352" s="3039">
        <v>1931</v>
      </c>
      <c r="I352" s="3120" t="s">
        <v>5369</v>
      </c>
      <c r="J352" s="3111">
        <v>270</v>
      </c>
      <c r="K352" s="3111">
        <v>309</v>
      </c>
    </row>
    <row r="353" spans="4:11">
      <c r="D353" s="3039"/>
      <c r="E353" s="3039"/>
      <c r="F353" s="3039"/>
      <c r="G353" s="3039" t="s">
        <v>5353</v>
      </c>
      <c r="H353" s="3039">
        <v>1982</v>
      </c>
      <c r="I353" s="3039" t="s">
        <v>5379</v>
      </c>
      <c r="J353" s="3111">
        <v>270</v>
      </c>
      <c r="K353" s="3111">
        <v>309</v>
      </c>
    </row>
    <row r="354" spans="4:11">
      <c r="D354" s="3039" t="s">
        <v>5380</v>
      </c>
      <c r="E354" s="3045" t="s">
        <v>5143</v>
      </c>
      <c r="F354" s="3045" t="s">
        <v>5148</v>
      </c>
      <c r="G354" s="3039" t="s">
        <v>5365</v>
      </c>
      <c r="H354" s="3039">
        <v>1982</v>
      </c>
      <c r="I354" s="3039" t="s">
        <v>5379</v>
      </c>
      <c r="J354" s="3111">
        <v>270</v>
      </c>
      <c r="K354" s="3111">
        <v>309</v>
      </c>
    </row>
    <row r="355" spans="4:11">
      <c r="D355" s="3051" t="s">
        <v>5381</v>
      </c>
      <c r="E355" s="3047" t="s">
        <v>5149</v>
      </c>
      <c r="F355" s="3047" t="s">
        <v>5148</v>
      </c>
      <c r="G355" s="3051" t="s">
        <v>5365</v>
      </c>
      <c r="H355" s="3051">
        <v>2014</v>
      </c>
      <c r="I355" s="3051" t="s">
        <v>5366</v>
      </c>
      <c r="J355" s="3121">
        <v>451</v>
      </c>
      <c r="K355" s="3121">
        <v>478</v>
      </c>
    </row>
    <row r="356" spans="4:11">
      <c r="D356" s="3039" t="s">
        <v>5382</v>
      </c>
      <c r="E356" s="3058" t="s">
        <v>5383</v>
      </c>
      <c r="F356" s="3058" t="s">
        <v>5144</v>
      </c>
      <c r="G356" s="3039" t="s">
        <v>5353</v>
      </c>
      <c r="H356" s="3039">
        <v>2001</v>
      </c>
      <c r="I356" s="3122" t="s">
        <v>5378</v>
      </c>
      <c r="J356" s="3111">
        <v>587</v>
      </c>
      <c r="K356" s="3111">
        <v>587</v>
      </c>
    </row>
    <row r="357" spans="4:11">
      <c r="D357" s="3039" t="s">
        <v>5384</v>
      </c>
      <c r="E357" s="3040" t="s">
        <v>5385</v>
      </c>
      <c r="F357" s="3040" t="s">
        <v>5123</v>
      </c>
      <c r="G357" s="3039" t="s">
        <v>5365</v>
      </c>
      <c r="H357" s="3039"/>
      <c r="I357" s="3039"/>
      <c r="J357" s="3098">
        <v>270</v>
      </c>
      <c r="K357" s="3098">
        <v>309</v>
      </c>
    </row>
    <row r="358" spans="4:11">
      <c r="D358" s="3039" t="s">
        <v>5384</v>
      </c>
      <c r="E358" s="3040" t="s">
        <v>5385</v>
      </c>
      <c r="F358" s="3040" t="s">
        <v>5123</v>
      </c>
      <c r="G358" s="3039" t="s">
        <v>5353</v>
      </c>
      <c r="H358" s="3039">
        <v>1970</v>
      </c>
      <c r="I358" s="3039" t="s">
        <v>5386</v>
      </c>
      <c r="J358" s="3098">
        <v>270</v>
      </c>
      <c r="K358" s="3098">
        <v>309</v>
      </c>
    </row>
    <row r="359" spans="4:11">
      <c r="D359" s="3039" t="s">
        <v>5353</v>
      </c>
      <c r="E359" s="3040" t="s">
        <v>5385</v>
      </c>
      <c r="F359" s="3040" t="s">
        <v>5123</v>
      </c>
      <c r="G359" s="3039" t="s">
        <v>5353</v>
      </c>
      <c r="H359" s="3039" t="s">
        <v>5353</v>
      </c>
      <c r="I359" s="3039" t="s">
        <v>5353</v>
      </c>
      <c r="J359" s="3098">
        <v>270</v>
      </c>
      <c r="K359" s="3098">
        <v>309</v>
      </c>
    </row>
    <row r="360" spans="4:11">
      <c r="D360" s="3039" t="s">
        <v>5353</v>
      </c>
      <c r="E360" s="3040" t="s">
        <v>5385</v>
      </c>
      <c r="F360" s="3040" t="s">
        <v>5123</v>
      </c>
      <c r="G360" s="3039" t="s">
        <v>5353</v>
      </c>
      <c r="H360" s="3039" t="s">
        <v>5353</v>
      </c>
      <c r="I360" s="3039" t="s">
        <v>5353</v>
      </c>
      <c r="J360" s="3098">
        <v>270</v>
      </c>
      <c r="K360" s="3098">
        <v>309</v>
      </c>
    </row>
    <row r="361" spans="4:11">
      <c r="D361" s="3039" t="s">
        <v>5387</v>
      </c>
      <c r="E361" s="3040" t="s">
        <v>5385</v>
      </c>
      <c r="F361" s="3040" t="s">
        <v>5155</v>
      </c>
      <c r="G361" s="3039" t="s">
        <v>5353</v>
      </c>
      <c r="H361" s="3039">
        <v>1968</v>
      </c>
      <c r="I361" s="3039" t="s">
        <v>5353</v>
      </c>
      <c r="J361" s="3040">
        <v>230</v>
      </c>
      <c r="K361" s="3040">
        <v>230</v>
      </c>
    </row>
    <row r="362" spans="4:11" ht="15.75" thickBot="1">
      <c r="D362" s="3067" t="s">
        <v>5388</v>
      </c>
      <c r="E362" s="3062" t="s">
        <v>5389</v>
      </c>
      <c r="F362" s="3062" t="s">
        <v>5158</v>
      </c>
      <c r="G362" s="3067" t="s">
        <v>5365</v>
      </c>
      <c r="H362" s="3067">
        <v>1965</v>
      </c>
      <c r="I362" s="3067" t="s">
        <v>5369</v>
      </c>
      <c r="J362" s="3062">
        <v>270</v>
      </c>
      <c r="K362" s="3062">
        <v>309</v>
      </c>
    </row>
    <row r="363" spans="4:11">
      <c r="D363" s="3117"/>
      <c r="E363" s="3117"/>
      <c r="F363" s="3117"/>
      <c r="G363" s="3117"/>
      <c r="H363" s="3118"/>
      <c r="I363" s="3117"/>
      <c r="J363" s="3117"/>
      <c r="K363" s="3117"/>
    </row>
    <row r="364" spans="4:11">
      <c r="D364" s="1130"/>
      <c r="E364" s="1130"/>
      <c r="F364" s="3664" t="s">
        <v>5390</v>
      </c>
      <c r="G364" s="3664"/>
      <c r="H364" s="3118"/>
      <c r="I364" s="3117"/>
      <c r="J364" s="3117"/>
      <c r="K364" s="3117"/>
    </row>
    <row r="365" spans="4:11" ht="15.75">
      <c r="D365" s="1130"/>
      <c r="E365" s="1130"/>
      <c r="F365" s="3664"/>
      <c r="G365" s="3664"/>
      <c r="H365" s="3118"/>
      <c r="I365" s="3117"/>
      <c r="J365" s="3123" t="s">
        <v>5391</v>
      </c>
      <c r="K365" s="3117"/>
    </row>
    <row r="366" spans="4:11" ht="15.75">
      <c r="D366" s="1130"/>
      <c r="E366" s="1130"/>
      <c r="F366" s="3124" t="s">
        <v>5392</v>
      </c>
      <c r="G366" s="3125"/>
      <c r="H366" s="3118"/>
      <c r="I366" s="3117"/>
      <c r="J366" s="3117"/>
      <c r="K366" s="3117"/>
    </row>
    <row r="367" spans="4:11" ht="15.75" thickBot="1">
      <c r="D367" s="1130"/>
      <c r="E367" s="1130"/>
      <c r="F367" s="1130"/>
      <c r="G367" s="3117"/>
      <c r="H367" s="3118"/>
      <c r="I367" s="3117"/>
      <c r="J367" s="3117"/>
      <c r="K367" s="3117"/>
    </row>
    <row r="368" spans="4:11" ht="26.25" thickBot="1">
      <c r="D368" s="3101" t="s">
        <v>5334</v>
      </c>
      <c r="E368" s="3102" t="s">
        <v>5335</v>
      </c>
      <c r="F368" s="3103"/>
      <c r="G368" s="3101" t="s">
        <v>5334</v>
      </c>
      <c r="H368" s="3101" t="s">
        <v>5336</v>
      </c>
      <c r="I368" s="3101" t="s">
        <v>5337</v>
      </c>
      <c r="J368" s="3101" t="s">
        <v>5338</v>
      </c>
      <c r="K368" s="3101" t="s">
        <v>5393</v>
      </c>
    </row>
    <row r="369" spans="4:11">
      <c r="D369" s="3104" t="s">
        <v>5340</v>
      </c>
      <c r="E369" s="3105" t="s">
        <v>5341</v>
      </c>
      <c r="F369" s="3105" t="s">
        <v>5342</v>
      </c>
      <c r="G369" s="3104" t="s">
        <v>5343</v>
      </c>
      <c r="H369" s="3106" t="s">
        <v>5344</v>
      </c>
      <c r="I369" s="3104" t="s">
        <v>5345</v>
      </c>
      <c r="J369" s="3104" t="s">
        <v>5346</v>
      </c>
      <c r="K369" s="3104" t="s">
        <v>5346</v>
      </c>
    </row>
    <row r="370" spans="4:11" ht="15.75" thickBot="1">
      <c r="D370" s="3107"/>
      <c r="E370" s="3108" t="s">
        <v>3026</v>
      </c>
      <c r="F370" s="3108" t="s">
        <v>3027</v>
      </c>
      <c r="G370" s="3107"/>
      <c r="H370" s="3107" t="s">
        <v>5347</v>
      </c>
      <c r="I370" s="3107"/>
      <c r="J370" s="3107"/>
      <c r="K370" s="3107"/>
    </row>
    <row r="371" spans="4:11">
      <c r="D371" s="3039" t="s">
        <v>5388</v>
      </c>
      <c r="E371" s="3040" t="s">
        <v>5389</v>
      </c>
      <c r="F371" s="3040" t="s">
        <v>5158</v>
      </c>
      <c r="G371" s="3039" t="s">
        <v>5365</v>
      </c>
      <c r="H371" s="3039">
        <v>1965</v>
      </c>
      <c r="I371" s="3039" t="s">
        <v>5369</v>
      </c>
      <c r="J371" s="3040">
        <v>270</v>
      </c>
      <c r="K371" s="3040">
        <v>309</v>
      </c>
    </row>
    <row r="372" spans="4:11">
      <c r="D372" s="3039" t="s">
        <v>5394</v>
      </c>
      <c r="E372" s="3040" t="s">
        <v>5158</v>
      </c>
      <c r="F372" s="3040" t="s">
        <v>5161</v>
      </c>
      <c r="G372" s="3039" t="s">
        <v>5365</v>
      </c>
      <c r="H372" s="3039">
        <v>1965</v>
      </c>
      <c r="I372" s="3039" t="s">
        <v>5369</v>
      </c>
      <c r="J372" s="3040">
        <v>270</v>
      </c>
      <c r="K372" s="3040">
        <v>309</v>
      </c>
    </row>
    <row r="373" spans="4:11">
      <c r="D373" s="3126" t="s">
        <v>5395</v>
      </c>
      <c r="E373" s="3040" t="s">
        <v>5161</v>
      </c>
      <c r="F373" s="3040" t="s">
        <v>5163</v>
      </c>
      <c r="G373" s="3039" t="s">
        <v>5365</v>
      </c>
      <c r="H373" s="3039">
        <v>1965</v>
      </c>
      <c r="I373" s="3039" t="s">
        <v>5369</v>
      </c>
      <c r="J373" s="3040">
        <v>270</v>
      </c>
      <c r="K373" s="3040">
        <v>309</v>
      </c>
    </row>
    <row r="374" spans="4:11">
      <c r="D374" s="3126" t="s">
        <v>5395</v>
      </c>
      <c r="E374" s="3040" t="s">
        <v>5163</v>
      </c>
      <c r="F374" s="3040" t="s">
        <v>5165</v>
      </c>
      <c r="G374" s="3039" t="s">
        <v>5365</v>
      </c>
      <c r="H374" s="3039">
        <v>2006</v>
      </c>
      <c r="I374" s="3090" t="s">
        <v>5396</v>
      </c>
      <c r="J374" s="3040"/>
      <c r="K374" s="3040"/>
    </row>
    <row r="375" spans="4:11">
      <c r="D375" s="3126" t="s">
        <v>5395</v>
      </c>
      <c r="E375" s="3040" t="s">
        <v>5165</v>
      </c>
      <c r="F375" s="3040" t="s">
        <v>5167</v>
      </c>
      <c r="G375" s="3039"/>
      <c r="H375" s="3039"/>
      <c r="I375" s="3039" t="s">
        <v>5369</v>
      </c>
      <c r="J375" s="3040">
        <v>270</v>
      </c>
      <c r="K375" s="3040">
        <v>309</v>
      </c>
    </row>
    <row r="376" spans="4:11">
      <c r="D376" s="3126"/>
      <c r="E376" s="3040" t="s">
        <v>5389</v>
      </c>
      <c r="F376" s="3040" t="s">
        <v>5169</v>
      </c>
      <c r="G376" s="3039" t="s">
        <v>5353</v>
      </c>
      <c r="H376" s="3039">
        <v>1965</v>
      </c>
      <c r="I376" s="3039" t="s">
        <v>5353</v>
      </c>
      <c r="J376" s="3040">
        <v>270</v>
      </c>
      <c r="K376" s="3040">
        <v>309</v>
      </c>
    </row>
    <row r="377" spans="4:11">
      <c r="D377" s="3126" t="s">
        <v>5397</v>
      </c>
      <c r="E377" s="3040" t="s">
        <v>5389</v>
      </c>
      <c r="F377" s="3040" t="s">
        <v>5169</v>
      </c>
      <c r="G377" s="3039" t="s">
        <v>5353</v>
      </c>
      <c r="H377" s="3039">
        <v>1965</v>
      </c>
      <c r="I377" s="3039" t="s">
        <v>5353</v>
      </c>
      <c r="J377" s="3040">
        <v>270</v>
      </c>
      <c r="K377" s="3040">
        <v>309</v>
      </c>
    </row>
    <row r="378" spans="4:11">
      <c r="D378" s="3126" t="s">
        <v>5398</v>
      </c>
      <c r="E378" s="3040" t="s">
        <v>5158</v>
      </c>
      <c r="F378" s="3040" t="s">
        <v>5163</v>
      </c>
      <c r="G378" s="3039" t="s">
        <v>5353</v>
      </c>
      <c r="H378" s="3039">
        <v>1965</v>
      </c>
      <c r="I378" s="3039" t="s">
        <v>5353</v>
      </c>
      <c r="J378" s="3040">
        <v>270</v>
      </c>
      <c r="K378" s="3040">
        <v>309</v>
      </c>
    </row>
    <row r="379" spans="4:11">
      <c r="D379" s="3126"/>
      <c r="E379" s="3071" t="s">
        <v>5171</v>
      </c>
      <c r="F379" s="3040" t="s">
        <v>5165</v>
      </c>
      <c r="G379" s="3039"/>
      <c r="H379" s="3039">
        <v>2006</v>
      </c>
      <c r="I379" s="3090" t="s">
        <v>5396</v>
      </c>
      <c r="J379" s="3073"/>
      <c r="K379" s="3074"/>
    </row>
    <row r="380" spans="4:11">
      <c r="D380" s="3126"/>
      <c r="E380" s="3071" t="s">
        <v>5172</v>
      </c>
      <c r="F380" s="3040" t="s">
        <v>5167</v>
      </c>
      <c r="G380" s="3039"/>
      <c r="H380" s="3039"/>
      <c r="I380" s="3090" t="s">
        <v>5369</v>
      </c>
      <c r="J380" s="3040">
        <v>270</v>
      </c>
      <c r="K380" s="3040">
        <v>309</v>
      </c>
    </row>
    <row r="381" spans="4:11">
      <c r="D381" s="3126" t="s">
        <v>5399</v>
      </c>
      <c r="E381" s="3040" t="s">
        <v>5169</v>
      </c>
      <c r="F381" s="3040" t="s">
        <v>5158</v>
      </c>
      <c r="G381" s="3127" t="s">
        <v>5353</v>
      </c>
      <c r="H381" s="3039">
        <v>1965</v>
      </c>
      <c r="I381" s="3090" t="s">
        <v>5369</v>
      </c>
      <c r="J381" s="3040">
        <v>270</v>
      </c>
      <c r="K381" s="3040">
        <v>309</v>
      </c>
    </row>
    <row r="382" spans="4:11">
      <c r="D382" s="3126" t="s">
        <v>5400</v>
      </c>
      <c r="E382" s="3040" t="s">
        <v>5389</v>
      </c>
      <c r="F382" s="3040" t="s">
        <v>5175</v>
      </c>
      <c r="G382" s="3039" t="s">
        <v>5365</v>
      </c>
      <c r="H382" s="3039">
        <v>1965</v>
      </c>
      <c r="I382" s="3039" t="s">
        <v>5369</v>
      </c>
      <c r="J382" s="3068">
        <v>267</v>
      </c>
      <c r="K382" s="3040">
        <v>305</v>
      </c>
    </row>
    <row r="383" spans="4:11">
      <c r="D383" s="3126" t="s">
        <v>5400</v>
      </c>
      <c r="E383" s="3040" t="s">
        <v>5175</v>
      </c>
      <c r="F383" s="3040" t="s">
        <v>5177</v>
      </c>
      <c r="G383" s="3039" t="s">
        <v>5350</v>
      </c>
      <c r="H383" s="3039">
        <v>1972</v>
      </c>
      <c r="I383" s="3039" t="s">
        <v>5353</v>
      </c>
      <c r="J383" s="3068">
        <v>267</v>
      </c>
      <c r="K383" s="3040">
        <v>305</v>
      </c>
    </row>
    <row r="384" spans="4:11">
      <c r="D384" s="3126" t="s">
        <v>5401</v>
      </c>
      <c r="E384" s="3040" t="s">
        <v>5177</v>
      </c>
      <c r="F384" s="3040" t="s">
        <v>5175</v>
      </c>
      <c r="G384" s="3039" t="s">
        <v>5350</v>
      </c>
      <c r="H384" s="3039">
        <v>1972</v>
      </c>
      <c r="I384" s="3039" t="s">
        <v>5353</v>
      </c>
      <c r="J384" s="3068">
        <v>363</v>
      </c>
      <c r="K384" s="3040">
        <v>414</v>
      </c>
    </row>
    <row r="385" spans="4:11">
      <c r="D385" s="3126" t="s">
        <v>5401</v>
      </c>
      <c r="E385" s="3040" t="s">
        <v>5175</v>
      </c>
      <c r="F385" s="3040" t="s">
        <v>5180</v>
      </c>
      <c r="G385" s="3039" t="s">
        <v>5365</v>
      </c>
      <c r="H385" s="3039">
        <v>1965</v>
      </c>
      <c r="I385" s="3039" t="s">
        <v>5369</v>
      </c>
      <c r="J385" s="3068">
        <v>363</v>
      </c>
      <c r="K385" s="3040">
        <v>414</v>
      </c>
    </row>
    <row r="386" spans="4:11">
      <c r="D386" s="3126" t="s">
        <v>5402</v>
      </c>
      <c r="E386" s="3040" t="s">
        <v>5180</v>
      </c>
      <c r="F386" s="3040" t="s">
        <v>5182</v>
      </c>
      <c r="G386" s="3039" t="s">
        <v>5353</v>
      </c>
      <c r="H386" s="3039">
        <v>1965</v>
      </c>
      <c r="I386" s="3039" t="s">
        <v>5353</v>
      </c>
      <c r="J386" s="3068">
        <v>363</v>
      </c>
      <c r="K386" s="3040">
        <v>414</v>
      </c>
    </row>
    <row r="387" spans="4:11">
      <c r="D387" s="3126" t="s">
        <v>5402</v>
      </c>
      <c r="E387" s="3040" t="s">
        <v>5180</v>
      </c>
      <c r="F387" s="3040" t="s">
        <v>5183</v>
      </c>
      <c r="G387" s="3039" t="s">
        <v>5353</v>
      </c>
      <c r="H387" s="3039">
        <v>2013</v>
      </c>
      <c r="I387" s="3039" t="s">
        <v>5403</v>
      </c>
      <c r="J387" s="3068">
        <v>363</v>
      </c>
      <c r="K387" s="3040">
        <v>414</v>
      </c>
    </row>
    <row r="388" spans="4:11">
      <c r="D388" s="3126" t="s">
        <v>5404</v>
      </c>
      <c r="E388" s="3040" t="s">
        <v>5183</v>
      </c>
      <c r="F388" s="3040" t="s">
        <v>5182</v>
      </c>
      <c r="G388" s="3039" t="s">
        <v>5353</v>
      </c>
      <c r="H388" s="3039">
        <v>2013</v>
      </c>
      <c r="I388" s="3039" t="s">
        <v>5403</v>
      </c>
      <c r="J388" s="3068">
        <v>267</v>
      </c>
      <c r="K388" s="3040">
        <v>281</v>
      </c>
    </row>
    <row r="389" spans="4:11">
      <c r="D389" s="3126" t="s">
        <v>5404</v>
      </c>
      <c r="E389" s="3040" t="s">
        <v>5183</v>
      </c>
      <c r="F389" s="3040" t="s">
        <v>5182</v>
      </c>
      <c r="G389" s="3039" t="s">
        <v>5353</v>
      </c>
      <c r="H389" s="3039">
        <v>1965</v>
      </c>
      <c r="I389" s="3039" t="s">
        <v>5369</v>
      </c>
      <c r="J389" s="3068">
        <v>267</v>
      </c>
      <c r="K389" s="3040">
        <v>281</v>
      </c>
    </row>
    <row r="390" spans="4:11">
      <c r="D390" s="3126" t="s">
        <v>5404</v>
      </c>
      <c r="E390" s="3040" t="s">
        <v>5183</v>
      </c>
      <c r="F390" s="3040" t="s">
        <v>5182</v>
      </c>
      <c r="G390" s="3039" t="s">
        <v>5353</v>
      </c>
      <c r="H390" s="3039">
        <v>1965</v>
      </c>
      <c r="I390" s="3039" t="s">
        <v>5369</v>
      </c>
      <c r="J390" s="3068">
        <v>267</v>
      </c>
      <c r="K390" s="3040">
        <v>281</v>
      </c>
    </row>
    <row r="391" spans="4:11">
      <c r="D391" s="3126" t="s">
        <v>5405</v>
      </c>
      <c r="E391" s="3040" t="s">
        <v>5385</v>
      </c>
      <c r="F391" s="3040" t="s">
        <v>5187</v>
      </c>
      <c r="G391" s="3039" t="s">
        <v>5353</v>
      </c>
      <c r="H391" s="3039">
        <v>2007</v>
      </c>
      <c r="I391" s="3039" t="s">
        <v>5406</v>
      </c>
      <c r="J391" s="3073">
        <v>451</v>
      </c>
      <c r="K391" s="3074">
        <v>478</v>
      </c>
    </row>
    <row r="392" spans="4:11">
      <c r="D392" s="3126" t="s">
        <v>5353</v>
      </c>
      <c r="E392" s="3040" t="s">
        <v>5385</v>
      </c>
      <c r="F392" s="3040" t="s">
        <v>5187</v>
      </c>
      <c r="G392" s="3039" t="s">
        <v>5353</v>
      </c>
      <c r="H392" s="3039" t="s">
        <v>5353</v>
      </c>
      <c r="I392" s="3039" t="s">
        <v>5353</v>
      </c>
      <c r="J392" s="3073">
        <v>451</v>
      </c>
      <c r="K392" s="3074">
        <v>478</v>
      </c>
    </row>
    <row r="393" spans="4:11">
      <c r="D393" s="3126" t="s">
        <v>5407</v>
      </c>
      <c r="E393" s="3040" t="s">
        <v>5187</v>
      </c>
      <c r="F393" s="3040" t="s">
        <v>5189</v>
      </c>
      <c r="G393" s="3039" t="s">
        <v>5353</v>
      </c>
      <c r="H393" s="3039" t="s">
        <v>5353</v>
      </c>
      <c r="I393" s="3039" t="s">
        <v>5353</v>
      </c>
      <c r="J393" s="3073">
        <v>451</v>
      </c>
      <c r="K393" s="3074">
        <v>478</v>
      </c>
    </row>
    <row r="394" spans="4:11">
      <c r="D394" s="3126" t="s">
        <v>5408</v>
      </c>
      <c r="E394" s="3040" t="s">
        <v>5189</v>
      </c>
      <c r="F394" s="3040" t="s">
        <v>5167</v>
      </c>
      <c r="G394" s="3039" t="s">
        <v>5353</v>
      </c>
      <c r="H394" s="3039" t="s">
        <v>5353</v>
      </c>
      <c r="I394" s="3039" t="s">
        <v>5353</v>
      </c>
      <c r="J394" s="3073">
        <v>451</v>
      </c>
      <c r="K394" s="3074">
        <v>478</v>
      </c>
    </row>
    <row r="395" spans="4:11">
      <c r="D395" s="3126" t="s">
        <v>5409</v>
      </c>
      <c r="E395" s="3040" t="s">
        <v>5410</v>
      </c>
      <c r="F395" s="3040" t="s">
        <v>5158</v>
      </c>
      <c r="G395" s="3039" t="s">
        <v>5353</v>
      </c>
      <c r="H395" s="3039">
        <v>1981</v>
      </c>
      <c r="I395" s="3039" t="s">
        <v>5369</v>
      </c>
      <c r="J395" s="3068">
        <v>500</v>
      </c>
      <c r="K395" s="3040">
        <v>580</v>
      </c>
    </row>
    <row r="396" spans="4:11">
      <c r="D396" s="3126" t="s">
        <v>5411</v>
      </c>
      <c r="E396" s="3040" t="s">
        <v>5410</v>
      </c>
      <c r="F396" s="3040" t="s">
        <v>5158</v>
      </c>
      <c r="G396" s="3039" t="s">
        <v>5353</v>
      </c>
      <c r="H396" s="3039">
        <v>1981</v>
      </c>
      <c r="I396" s="3039" t="s">
        <v>5353</v>
      </c>
      <c r="J396" s="3068">
        <v>500</v>
      </c>
      <c r="K396" s="3040">
        <v>580</v>
      </c>
    </row>
    <row r="397" spans="4:11">
      <c r="D397" s="3126" t="s">
        <v>5412</v>
      </c>
      <c r="E397" s="3040" t="s">
        <v>5413</v>
      </c>
      <c r="F397" s="3040" t="s">
        <v>5194</v>
      </c>
      <c r="G397" s="3039" t="s">
        <v>5353</v>
      </c>
      <c r="H397" s="3039">
        <v>1974</v>
      </c>
      <c r="I397" s="3039" t="s">
        <v>5386</v>
      </c>
      <c r="J397" s="3068">
        <v>217</v>
      </c>
      <c r="K397" s="3040">
        <v>248</v>
      </c>
    </row>
    <row r="398" spans="4:11">
      <c r="D398" s="3126" t="s">
        <v>5353</v>
      </c>
      <c r="E398" s="3040" t="s">
        <v>5413</v>
      </c>
      <c r="F398" s="3040" t="s">
        <v>5194</v>
      </c>
      <c r="G398" s="3039" t="s">
        <v>5353</v>
      </c>
      <c r="H398" s="3039">
        <v>1974</v>
      </c>
      <c r="I398" s="3039" t="s">
        <v>5353</v>
      </c>
      <c r="J398" s="3068">
        <v>217</v>
      </c>
      <c r="K398" s="3040">
        <v>248</v>
      </c>
    </row>
    <row r="399" spans="4:11">
      <c r="D399" s="3126" t="s">
        <v>5412</v>
      </c>
      <c r="E399" s="3040" t="s">
        <v>5413</v>
      </c>
      <c r="F399" s="3040" t="s">
        <v>5194</v>
      </c>
      <c r="G399" s="3039" t="s">
        <v>5353</v>
      </c>
      <c r="H399" s="3039">
        <v>1974</v>
      </c>
      <c r="I399" s="3039" t="s">
        <v>5386</v>
      </c>
      <c r="J399" s="3068">
        <v>217</v>
      </c>
      <c r="K399" s="3040">
        <v>248</v>
      </c>
    </row>
    <row r="400" spans="4:11">
      <c r="D400" s="3126" t="s">
        <v>5353</v>
      </c>
      <c r="E400" s="3040" t="s">
        <v>5413</v>
      </c>
      <c r="F400" s="3040" t="s">
        <v>5194</v>
      </c>
      <c r="G400" s="3039" t="s">
        <v>5353</v>
      </c>
      <c r="H400" s="3039">
        <v>2011</v>
      </c>
      <c r="I400" s="3039" t="s">
        <v>5396</v>
      </c>
      <c r="J400" s="3068">
        <v>217</v>
      </c>
      <c r="K400" s="3040">
        <v>248</v>
      </c>
    </row>
    <row r="401" spans="4:11">
      <c r="D401" s="3126" t="s">
        <v>5414</v>
      </c>
      <c r="E401" s="3040" t="s">
        <v>5194</v>
      </c>
      <c r="F401" s="3040" t="s">
        <v>5123</v>
      </c>
      <c r="G401" s="3039" t="s">
        <v>5353</v>
      </c>
      <c r="H401" s="3039">
        <v>2011</v>
      </c>
      <c r="I401" s="3039" t="s">
        <v>5396</v>
      </c>
      <c r="J401" s="3068">
        <v>222</v>
      </c>
      <c r="K401" s="3040">
        <v>222</v>
      </c>
    </row>
    <row r="402" spans="4:11" ht="15.75" thickBot="1">
      <c r="D402" s="3067" t="s">
        <v>5353</v>
      </c>
      <c r="E402" s="3062" t="s">
        <v>5194</v>
      </c>
      <c r="F402" s="3062" t="s">
        <v>5123</v>
      </c>
      <c r="G402" s="3067" t="s">
        <v>5353</v>
      </c>
      <c r="H402" s="3067">
        <v>1974</v>
      </c>
      <c r="I402" s="3067" t="s">
        <v>5386</v>
      </c>
      <c r="J402" s="3083">
        <v>222</v>
      </c>
      <c r="K402" s="3062">
        <v>222</v>
      </c>
    </row>
    <row r="403" spans="4:11" ht="15.75" thickBot="1">
      <c r="D403" s="3128"/>
      <c r="E403" s="3116"/>
      <c r="F403" s="3116"/>
      <c r="G403" s="3116"/>
      <c r="H403" s="3128"/>
      <c r="I403" s="3128"/>
      <c r="J403" s="3116"/>
      <c r="K403" s="3129"/>
    </row>
    <row r="404" spans="4:11">
      <c r="D404" s="3039" t="s">
        <v>5415</v>
      </c>
      <c r="E404" s="3040" t="s">
        <v>5416</v>
      </c>
      <c r="F404" s="3040" t="s">
        <v>5201</v>
      </c>
      <c r="G404" s="3039" t="s">
        <v>5365</v>
      </c>
      <c r="H404" s="3039">
        <v>1929</v>
      </c>
      <c r="I404" s="3039" t="s">
        <v>5369</v>
      </c>
      <c r="J404" s="3098">
        <v>31</v>
      </c>
      <c r="K404" s="3098">
        <v>36</v>
      </c>
    </row>
    <row r="405" spans="4:11">
      <c r="D405" s="3039" t="s">
        <v>5417</v>
      </c>
      <c r="E405" s="3040" t="s">
        <v>5418</v>
      </c>
      <c r="F405" s="3040" t="s">
        <v>5203</v>
      </c>
      <c r="G405" s="3039" t="s">
        <v>5365</v>
      </c>
      <c r="H405" s="3039">
        <v>2006</v>
      </c>
      <c r="I405" s="3039" t="s">
        <v>5419</v>
      </c>
      <c r="J405" s="3096">
        <v>110</v>
      </c>
      <c r="K405" s="3096">
        <v>117</v>
      </c>
    </row>
    <row r="406" spans="4:11">
      <c r="D406" s="3039" t="s">
        <v>5420</v>
      </c>
      <c r="E406" s="3040" t="s">
        <v>5203</v>
      </c>
      <c r="F406" s="3040" t="s">
        <v>5321</v>
      </c>
      <c r="G406" s="3130"/>
      <c r="H406" s="3039">
        <v>2008</v>
      </c>
      <c r="I406" s="3039" t="s">
        <v>5406</v>
      </c>
      <c r="J406" s="3096">
        <v>48</v>
      </c>
      <c r="K406" s="3096">
        <v>48</v>
      </c>
    </row>
    <row r="407" spans="4:11">
      <c r="D407" s="3039" t="s">
        <v>5421</v>
      </c>
      <c r="E407" s="3040" t="s">
        <v>5201</v>
      </c>
      <c r="F407" s="3040" t="s">
        <v>5144</v>
      </c>
      <c r="G407" s="3039" t="s">
        <v>5353</v>
      </c>
      <c r="H407" s="3039">
        <v>1927</v>
      </c>
      <c r="I407" s="3039" t="s">
        <v>5369</v>
      </c>
      <c r="J407" s="3098">
        <v>65</v>
      </c>
      <c r="K407" s="3098">
        <v>76</v>
      </c>
    </row>
    <row r="408" spans="4:11">
      <c r="D408" s="3039" t="s">
        <v>5422</v>
      </c>
      <c r="E408" s="3040" t="s">
        <v>5201</v>
      </c>
      <c r="F408" s="3040" t="s">
        <v>5208</v>
      </c>
      <c r="G408" s="3039" t="s">
        <v>5353</v>
      </c>
      <c r="H408" s="3039">
        <v>1927</v>
      </c>
      <c r="I408" s="3039" t="s">
        <v>5353</v>
      </c>
      <c r="J408" s="3098">
        <v>65</v>
      </c>
      <c r="K408" s="3098">
        <v>76</v>
      </c>
    </row>
    <row r="409" spans="4:11">
      <c r="D409" s="3039" t="s">
        <v>5423</v>
      </c>
      <c r="E409" s="3040" t="s">
        <v>5208</v>
      </c>
      <c r="F409" s="3040" t="s">
        <v>5201</v>
      </c>
      <c r="G409" s="3039" t="s">
        <v>5353</v>
      </c>
      <c r="H409" s="3039">
        <v>1927</v>
      </c>
      <c r="I409" s="3039" t="s">
        <v>5353</v>
      </c>
      <c r="J409" s="3098">
        <v>65</v>
      </c>
      <c r="K409" s="3098">
        <v>76</v>
      </c>
    </row>
    <row r="410" spans="4:11">
      <c r="D410" s="3039" t="s">
        <v>5424</v>
      </c>
      <c r="E410" s="3040" t="s">
        <v>5418</v>
      </c>
      <c r="F410" s="3040" t="s">
        <v>5203</v>
      </c>
      <c r="G410" s="3039" t="s">
        <v>5365</v>
      </c>
      <c r="H410" s="3039">
        <v>2006</v>
      </c>
      <c r="I410" s="3039" t="s">
        <v>5419</v>
      </c>
      <c r="J410" s="3098">
        <v>110</v>
      </c>
      <c r="K410" s="3098">
        <v>117</v>
      </c>
    </row>
    <row r="411" spans="4:11">
      <c r="D411" s="3039" t="s">
        <v>5424</v>
      </c>
      <c r="E411" s="3040" t="s">
        <v>5203</v>
      </c>
      <c r="F411" s="3040" t="s">
        <v>5321</v>
      </c>
      <c r="G411" s="3039" t="s">
        <v>5365</v>
      </c>
      <c r="H411" s="3039">
        <v>2008</v>
      </c>
      <c r="I411" s="3039" t="s">
        <v>5406</v>
      </c>
      <c r="J411" s="3098">
        <v>110</v>
      </c>
      <c r="K411" s="3098">
        <v>117</v>
      </c>
    </row>
    <row r="412" spans="4:11">
      <c r="D412" s="3039" t="s">
        <v>5425</v>
      </c>
      <c r="E412" s="3040" t="s">
        <v>5201</v>
      </c>
      <c r="F412" s="3040" t="s">
        <v>5213</v>
      </c>
      <c r="G412" s="3039" t="s">
        <v>5365</v>
      </c>
      <c r="H412" s="3039">
        <v>1927</v>
      </c>
      <c r="I412" s="3039" t="s">
        <v>5369</v>
      </c>
      <c r="J412" s="3098">
        <v>65</v>
      </c>
      <c r="K412" s="3098">
        <v>76</v>
      </c>
    </row>
    <row r="413" spans="4:11">
      <c r="D413" s="3039" t="s">
        <v>5426</v>
      </c>
      <c r="E413" s="3040" t="s">
        <v>5217</v>
      </c>
      <c r="F413" s="3040" t="s">
        <v>5144</v>
      </c>
      <c r="G413" s="3039" t="s">
        <v>5365</v>
      </c>
      <c r="H413" s="3039">
        <v>1931</v>
      </c>
      <c r="I413" s="3039" t="s">
        <v>5427</v>
      </c>
      <c r="J413" s="3098">
        <v>79</v>
      </c>
      <c r="K413" s="3098">
        <v>90</v>
      </c>
    </row>
    <row r="414" spans="4:11">
      <c r="D414" s="3039" t="s">
        <v>5428</v>
      </c>
      <c r="E414" s="3040" t="s">
        <v>5141</v>
      </c>
      <c r="F414" s="810" t="s">
        <v>5217</v>
      </c>
      <c r="G414" s="3039" t="s">
        <v>5365</v>
      </c>
      <c r="H414" s="3131" t="s">
        <v>5429</v>
      </c>
      <c r="I414" s="3039" t="s">
        <v>5379</v>
      </c>
      <c r="J414" s="3098">
        <v>79</v>
      </c>
      <c r="K414" s="3098">
        <v>90</v>
      </c>
    </row>
    <row r="415" spans="4:11">
      <c r="D415" s="3039" t="s">
        <v>5428</v>
      </c>
      <c r="E415" s="3040" t="s">
        <v>5141</v>
      </c>
      <c r="F415" s="810" t="s">
        <v>5217</v>
      </c>
      <c r="G415" s="3039" t="s">
        <v>5365</v>
      </c>
      <c r="H415" s="3131" t="s">
        <v>5430</v>
      </c>
      <c r="I415" s="3039" t="s">
        <v>5427</v>
      </c>
      <c r="J415" s="3098">
        <v>79</v>
      </c>
      <c r="K415" s="3098">
        <v>90</v>
      </c>
    </row>
    <row r="416" spans="4:11">
      <c r="D416" s="3039" t="s">
        <v>5431</v>
      </c>
      <c r="E416" s="3040" t="s">
        <v>5141</v>
      </c>
      <c r="F416" s="810" t="s">
        <v>5144</v>
      </c>
      <c r="G416" s="3039" t="s">
        <v>5365</v>
      </c>
      <c r="H416" s="3039">
        <v>1931</v>
      </c>
      <c r="I416" s="3039" t="s">
        <v>5369</v>
      </c>
      <c r="J416" s="3098">
        <v>79</v>
      </c>
      <c r="K416" s="3098">
        <v>90</v>
      </c>
    </row>
    <row r="417" spans="4:11" ht="15.75" thickBot="1">
      <c r="D417" s="3067" t="s">
        <v>5431</v>
      </c>
      <c r="E417" s="3062" t="s">
        <v>5141</v>
      </c>
      <c r="F417" s="3080" t="s">
        <v>5144</v>
      </c>
      <c r="G417" s="3067" t="s">
        <v>5365</v>
      </c>
      <c r="H417" s="3067">
        <v>1982</v>
      </c>
      <c r="I417" s="3067" t="s">
        <v>5379</v>
      </c>
      <c r="J417" s="3062">
        <v>79</v>
      </c>
      <c r="K417" s="3132">
        <v>90</v>
      </c>
    </row>
    <row r="418" spans="4:11">
      <c r="D418" s="1130"/>
      <c r="E418" s="1130"/>
      <c r="F418" s="3664" t="s">
        <v>5390</v>
      </c>
      <c r="G418" s="3664"/>
      <c r="H418" s="3118"/>
      <c r="I418" s="3117"/>
      <c r="J418" s="3117" t="s">
        <v>1793</v>
      </c>
      <c r="K418" s="3117" t="s">
        <v>1793</v>
      </c>
    </row>
    <row r="419" spans="4:11" ht="15.75">
      <c r="D419" s="1130"/>
      <c r="E419" s="1130"/>
      <c r="F419" s="3664"/>
      <c r="G419" s="3664"/>
      <c r="H419" s="3118"/>
      <c r="I419" s="3117"/>
      <c r="J419" s="3123" t="s">
        <v>5391</v>
      </c>
      <c r="K419" s="3133"/>
    </row>
    <row r="420" spans="4:11" ht="15.75">
      <c r="D420" s="1130"/>
      <c r="E420" s="1130"/>
      <c r="F420" s="3124" t="s">
        <v>5392</v>
      </c>
      <c r="G420" s="3125"/>
      <c r="H420" s="3118"/>
      <c r="I420" s="3117"/>
      <c r="J420" s="3117"/>
      <c r="K420" s="3117"/>
    </row>
    <row r="421" spans="4:11" ht="15.75" thickBot="1">
      <c r="D421" s="1130"/>
      <c r="E421" s="1130"/>
      <c r="F421" s="1130"/>
      <c r="G421" s="3117"/>
      <c r="H421" s="3118"/>
      <c r="I421" s="3117"/>
      <c r="J421" s="3117"/>
      <c r="K421" s="3117"/>
    </row>
    <row r="422" spans="4:11" ht="26.25" thickBot="1">
      <c r="D422" s="3101" t="s">
        <v>5334</v>
      </c>
      <c r="E422" s="3102" t="s">
        <v>5335</v>
      </c>
      <c r="F422" s="3103"/>
      <c r="G422" s="3101" t="s">
        <v>5334</v>
      </c>
      <c r="H422" s="3101" t="s">
        <v>5336</v>
      </c>
      <c r="I422" s="3101" t="s">
        <v>5337</v>
      </c>
      <c r="J422" s="3101" t="s">
        <v>5338</v>
      </c>
      <c r="K422" s="3101" t="s">
        <v>5393</v>
      </c>
    </row>
    <row r="423" spans="4:11">
      <c r="D423" s="3104" t="s">
        <v>5340</v>
      </c>
      <c r="E423" s="3105" t="s">
        <v>5341</v>
      </c>
      <c r="F423" s="3105" t="s">
        <v>5342</v>
      </c>
      <c r="G423" s="3104" t="s">
        <v>5343</v>
      </c>
      <c r="H423" s="3106" t="s">
        <v>5344</v>
      </c>
      <c r="I423" s="3104" t="s">
        <v>5345</v>
      </c>
      <c r="J423" s="3104" t="s">
        <v>5346</v>
      </c>
      <c r="K423" s="3104" t="s">
        <v>5346</v>
      </c>
    </row>
    <row r="424" spans="4:11" ht="15.75" thickBot="1">
      <c r="D424" s="3107"/>
      <c r="E424" s="3108" t="s">
        <v>3026</v>
      </c>
      <c r="F424" s="3108" t="s">
        <v>3027</v>
      </c>
      <c r="G424" s="3107"/>
      <c r="H424" s="3107" t="s">
        <v>5347</v>
      </c>
      <c r="I424" s="3107"/>
      <c r="J424" s="3107"/>
      <c r="K424" s="3107"/>
    </row>
    <row r="425" spans="4:11">
      <c r="D425" s="3039" t="s">
        <v>5432</v>
      </c>
      <c r="E425" s="3040" t="s">
        <v>5155</v>
      </c>
      <c r="F425" s="3040" t="s">
        <v>5223</v>
      </c>
      <c r="G425" s="3039" t="s">
        <v>5365</v>
      </c>
      <c r="H425" s="3039">
        <v>1970</v>
      </c>
      <c r="I425" s="3039" t="s">
        <v>5386</v>
      </c>
      <c r="J425" s="3098">
        <v>197</v>
      </c>
      <c r="K425" s="3098">
        <v>229</v>
      </c>
    </row>
    <row r="426" spans="4:11">
      <c r="D426" s="3039" t="s">
        <v>5432</v>
      </c>
      <c r="E426" s="3040" t="s">
        <v>5155</v>
      </c>
      <c r="F426" s="3040" t="s">
        <v>5223</v>
      </c>
      <c r="G426" s="3039" t="s">
        <v>5365</v>
      </c>
      <c r="H426" s="3039">
        <v>1970</v>
      </c>
      <c r="I426" s="3039" t="s">
        <v>5386</v>
      </c>
      <c r="J426" s="3098">
        <v>197</v>
      </c>
      <c r="K426" s="3098">
        <v>229</v>
      </c>
    </row>
    <row r="427" spans="4:11">
      <c r="D427" s="3039" t="s">
        <v>5433</v>
      </c>
      <c r="E427" s="3040" t="s">
        <v>5223</v>
      </c>
      <c r="F427" s="3040" t="s">
        <v>5225</v>
      </c>
      <c r="G427" s="3039" t="s">
        <v>5365</v>
      </c>
      <c r="H427" s="3039">
        <v>1972</v>
      </c>
      <c r="I427" s="3039" t="s">
        <v>5386</v>
      </c>
      <c r="J427" s="3098">
        <v>197</v>
      </c>
      <c r="K427" s="3098">
        <v>229</v>
      </c>
    </row>
    <row r="428" spans="4:11">
      <c r="D428" s="3039" t="s">
        <v>5353</v>
      </c>
      <c r="E428" s="3040" t="s">
        <v>5223</v>
      </c>
      <c r="F428" s="3040" t="s">
        <v>5225</v>
      </c>
      <c r="G428" s="3039" t="s">
        <v>5353</v>
      </c>
      <c r="H428" s="3039">
        <v>1972</v>
      </c>
      <c r="I428" s="3039" t="s">
        <v>5353</v>
      </c>
      <c r="J428" s="3098">
        <v>197</v>
      </c>
      <c r="K428" s="3098">
        <v>229</v>
      </c>
    </row>
    <row r="429" spans="4:11">
      <c r="D429" s="3039" t="s">
        <v>5434</v>
      </c>
      <c r="E429" s="3040" t="s">
        <v>5225</v>
      </c>
      <c r="F429" s="3040" t="s">
        <v>5227</v>
      </c>
      <c r="G429" s="3039" t="s">
        <v>5365</v>
      </c>
      <c r="H429" s="3039">
        <v>1973</v>
      </c>
      <c r="I429" s="3039" t="s">
        <v>5379</v>
      </c>
      <c r="J429" s="3040">
        <v>135</v>
      </c>
      <c r="K429" s="3040">
        <v>154</v>
      </c>
    </row>
    <row r="430" spans="4:11">
      <c r="D430" s="3039" t="s">
        <v>5435</v>
      </c>
      <c r="E430" s="3040" t="s">
        <v>5227</v>
      </c>
      <c r="F430" s="3040" t="s">
        <v>5141</v>
      </c>
      <c r="G430" s="3039" t="s">
        <v>5353</v>
      </c>
      <c r="H430" s="3039">
        <v>1974</v>
      </c>
      <c r="I430" s="3039" t="s">
        <v>5353</v>
      </c>
      <c r="J430" s="3098">
        <v>197</v>
      </c>
      <c r="K430" s="3098">
        <v>229</v>
      </c>
    </row>
    <row r="431" spans="4:11">
      <c r="D431" s="3039" t="s">
        <v>5436</v>
      </c>
      <c r="E431" s="3040" t="s">
        <v>5437</v>
      </c>
      <c r="F431" s="3040" t="s">
        <v>5230</v>
      </c>
      <c r="G431" s="3039" t="s">
        <v>5353</v>
      </c>
      <c r="H431" s="3039">
        <v>1968</v>
      </c>
      <c r="I431" s="3039" t="s">
        <v>5438</v>
      </c>
      <c r="J431" s="3040">
        <v>27</v>
      </c>
      <c r="K431" s="3040">
        <v>27</v>
      </c>
    </row>
    <row r="432" spans="4:11">
      <c r="D432" s="3039" t="s">
        <v>5439</v>
      </c>
      <c r="E432" s="3040" t="s">
        <v>5437</v>
      </c>
      <c r="F432" s="3040" t="s">
        <v>5230</v>
      </c>
      <c r="G432" s="3039" t="s">
        <v>5353</v>
      </c>
      <c r="H432" s="3039">
        <v>1968</v>
      </c>
      <c r="I432" s="3039" t="s">
        <v>5353</v>
      </c>
      <c r="J432" s="3040">
        <v>27</v>
      </c>
      <c r="K432" s="3040">
        <v>27</v>
      </c>
    </row>
    <row r="433" spans="4:11">
      <c r="D433" s="3039" t="s">
        <v>5440</v>
      </c>
      <c r="E433" s="3040" t="s">
        <v>5437</v>
      </c>
      <c r="F433" s="3040" t="s">
        <v>5123</v>
      </c>
      <c r="G433" s="3039" t="s">
        <v>5353</v>
      </c>
      <c r="H433" s="3039">
        <v>1969</v>
      </c>
      <c r="I433" s="3039" t="s">
        <v>5369</v>
      </c>
      <c r="J433" s="3040">
        <v>135</v>
      </c>
      <c r="K433" s="3040">
        <v>154</v>
      </c>
    </row>
    <row r="434" spans="4:11" ht="22.5">
      <c r="D434" s="3039" t="s">
        <v>5441</v>
      </c>
      <c r="E434" s="3040" t="s">
        <v>5413</v>
      </c>
      <c r="F434" s="3040" t="s">
        <v>5234</v>
      </c>
      <c r="G434" s="3039" t="s">
        <v>5365</v>
      </c>
      <c r="H434" s="3039">
        <v>1950</v>
      </c>
      <c r="I434" s="3134" t="s">
        <v>5442</v>
      </c>
      <c r="J434" s="3040">
        <v>138</v>
      </c>
      <c r="K434" s="3040">
        <v>157</v>
      </c>
    </row>
    <row r="435" spans="4:11">
      <c r="D435" s="3039" t="s">
        <v>5443</v>
      </c>
      <c r="E435" s="3040" t="s">
        <v>5234</v>
      </c>
      <c r="F435" s="3040" t="s">
        <v>5123</v>
      </c>
      <c r="G435" s="3039" t="s">
        <v>5353</v>
      </c>
      <c r="H435" s="3039" t="s">
        <v>5353</v>
      </c>
      <c r="I435" s="3039" t="s">
        <v>5353</v>
      </c>
      <c r="J435" s="3040">
        <v>135</v>
      </c>
      <c r="K435" s="3040">
        <v>154</v>
      </c>
    </row>
    <row r="436" spans="4:11">
      <c r="D436" s="3039" t="s">
        <v>5353</v>
      </c>
      <c r="E436" s="3040" t="s">
        <v>5444</v>
      </c>
      <c r="F436" s="3040" t="s">
        <v>5237</v>
      </c>
      <c r="G436" s="3039" t="s">
        <v>5353</v>
      </c>
      <c r="H436" s="3039" t="s">
        <v>5353</v>
      </c>
      <c r="I436" s="3039" t="s">
        <v>5369</v>
      </c>
      <c r="J436" s="3040">
        <v>33</v>
      </c>
      <c r="K436" s="3040">
        <v>33</v>
      </c>
    </row>
    <row r="437" spans="4:11">
      <c r="D437" s="3039" t="s">
        <v>5445</v>
      </c>
      <c r="E437" s="3040" t="s">
        <v>5446</v>
      </c>
      <c r="F437" s="3040" t="s">
        <v>5239</v>
      </c>
      <c r="G437" s="3039" t="s">
        <v>5353</v>
      </c>
      <c r="H437" s="3039">
        <v>1955</v>
      </c>
      <c r="I437" s="3039" t="s">
        <v>5353</v>
      </c>
      <c r="J437" s="3040">
        <v>108</v>
      </c>
      <c r="K437" s="3040">
        <v>124</v>
      </c>
    </row>
    <row r="438" spans="4:11">
      <c r="D438" s="3039" t="s">
        <v>5447</v>
      </c>
      <c r="E438" s="3040" t="s">
        <v>5239</v>
      </c>
      <c r="F438" s="3040" t="s">
        <v>5182</v>
      </c>
      <c r="G438" s="3039" t="s">
        <v>5353</v>
      </c>
      <c r="H438" s="3039" t="s">
        <v>5353</v>
      </c>
      <c r="I438" s="3039" t="s">
        <v>5353</v>
      </c>
      <c r="J438" s="3040">
        <v>133</v>
      </c>
      <c r="K438" s="3040">
        <v>152</v>
      </c>
    </row>
    <row r="439" spans="4:11">
      <c r="D439" s="3039" t="s">
        <v>5353</v>
      </c>
      <c r="E439" s="3040" t="s">
        <v>5239</v>
      </c>
      <c r="F439" s="3040" t="s">
        <v>5182</v>
      </c>
      <c r="G439" s="3039" t="s">
        <v>5353</v>
      </c>
      <c r="H439" s="3039" t="s">
        <v>5353</v>
      </c>
      <c r="I439" s="3039" t="s">
        <v>5353</v>
      </c>
      <c r="J439" s="3040">
        <v>133</v>
      </c>
      <c r="K439" s="3040">
        <v>152</v>
      </c>
    </row>
    <row r="440" spans="4:11">
      <c r="D440" s="3039" t="s">
        <v>5448</v>
      </c>
      <c r="E440" s="3040" t="s">
        <v>5155</v>
      </c>
      <c r="F440" s="3040" t="s">
        <v>5123</v>
      </c>
      <c r="G440" s="3039" t="s">
        <v>5353</v>
      </c>
      <c r="H440" s="3039" t="s">
        <v>5449</v>
      </c>
      <c r="I440" s="3039" t="s">
        <v>5353</v>
      </c>
      <c r="J440" s="3040">
        <v>159</v>
      </c>
      <c r="K440" s="3040">
        <v>181</v>
      </c>
    </row>
    <row r="441" spans="4:11">
      <c r="D441" s="3039" t="s">
        <v>5353</v>
      </c>
      <c r="E441" s="3040" t="s">
        <v>5155</v>
      </c>
      <c r="F441" s="3040" t="s">
        <v>5123</v>
      </c>
      <c r="G441" s="3039" t="s">
        <v>5353</v>
      </c>
      <c r="H441" s="3039" t="s">
        <v>5353</v>
      </c>
      <c r="I441" s="3039" t="s">
        <v>5353</v>
      </c>
      <c r="J441" s="3040">
        <v>159</v>
      </c>
      <c r="K441" s="3040">
        <v>181</v>
      </c>
    </row>
    <row r="442" spans="4:11">
      <c r="D442" s="3039" t="s">
        <v>5450</v>
      </c>
      <c r="E442" s="3040" t="s">
        <v>5182</v>
      </c>
      <c r="F442" s="3040" t="s">
        <v>5123</v>
      </c>
      <c r="G442" s="3039" t="s">
        <v>5353</v>
      </c>
      <c r="H442" s="3039">
        <v>1974</v>
      </c>
      <c r="I442" s="3039" t="s">
        <v>5386</v>
      </c>
      <c r="J442" s="3040">
        <v>135</v>
      </c>
      <c r="K442" s="3040">
        <v>154</v>
      </c>
    </row>
    <row r="443" spans="4:11">
      <c r="D443" s="3039" t="s">
        <v>5451</v>
      </c>
      <c r="E443" s="3040" t="s">
        <v>5239</v>
      </c>
      <c r="F443" s="3040" t="s">
        <v>5244</v>
      </c>
      <c r="G443" s="3039" t="s">
        <v>5353</v>
      </c>
      <c r="H443" s="3039">
        <v>1955</v>
      </c>
      <c r="I443" s="3039" t="s">
        <v>5369</v>
      </c>
      <c r="J443" s="3040">
        <v>5</v>
      </c>
      <c r="K443" s="3040">
        <v>6</v>
      </c>
    </row>
    <row r="444" spans="4:11">
      <c r="D444" s="3039" t="s">
        <v>5452</v>
      </c>
      <c r="E444" s="3040" t="s">
        <v>5250</v>
      </c>
      <c r="F444" s="3040" t="s">
        <v>5246</v>
      </c>
      <c r="G444" s="3039" t="s">
        <v>5353</v>
      </c>
      <c r="H444" s="3039" t="s">
        <v>5453</v>
      </c>
      <c r="I444" s="3039" t="s">
        <v>5386</v>
      </c>
      <c r="J444" s="3040">
        <v>133</v>
      </c>
      <c r="K444" s="3040">
        <v>152</v>
      </c>
    </row>
    <row r="445" spans="4:11">
      <c r="D445" s="3039" t="s">
        <v>5454</v>
      </c>
      <c r="E445" s="3040" t="s">
        <v>5246</v>
      </c>
      <c r="F445" s="3040" t="s">
        <v>5248</v>
      </c>
      <c r="G445" s="3039" t="s">
        <v>5353</v>
      </c>
      <c r="H445" s="3039" t="s">
        <v>5453</v>
      </c>
      <c r="I445" s="3039" t="s">
        <v>5369</v>
      </c>
      <c r="J445" s="3040">
        <v>107</v>
      </c>
      <c r="K445" s="3040">
        <v>122</v>
      </c>
    </row>
    <row r="446" spans="4:11">
      <c r="D446" s="3039" t="s">
        <v>5455</v>
      </c>
      <c r="E446" s="3040" t="s">
        <v>5182</v>
      </c>
      <c r="F446" s="3040" t="s">
        <v>5250</v>
      </c>
      <c r="G446" s="3039" t="s">
        <v>5353</v>
      </c>
      <c r="H446" s="3039" t="s">
        <v>5353</v>
      </c>
      <c r="I446" s="3039" t="s">
        <v>5386</v>
      </c>
      <c r="J446" s="3040">
        <v>135</v>
      </c>
      <c r="K446" s="3040">
        <v>154</v>
      </c>
    </row>
    <row r="447" spans="4:11">
      <c r="D447" s="3039" t="s">
        <v>5456</v>
      </c>
      <c r="E447" s="3040" t="s">
        <v>5457</v>
      </c>
      <c r="F447" s="3040" t="s">
        <v>5252</v>
      </c>
      <c r="G447" s="3039" t="s">
        <v>5353</v>
      </c>
      <c r="H447" s="3039" t="s">
        <v>5353</v>
      </c>
      <c r="I447" s="3039" t="s">
        <v>5369</v>
      </c>
      <c r="J447" s="3040">
        <v>122</v>
      </c>
      <c r="K447" s="3040">
        <v>135</v>
      </c>
    </row>
    <row r="448" spans="4:11">
      <c r="D448" s="3039" t="s">
        <v>5458</v>
      </c>
      <c r="E448" s="3040" t="s">
        <v>5252</v>
      </c>
      <c r="F448" s="3040" t="s">
        <v>5123</v>
      </c>
      <c r="G448" s="3039" t="s">
        <v>5353</v>
      </c>
      <c r="H448" s="3039" t="s">
        <v>5353</v>
      </c>
      <c r="I448" s="3039" t="s">
        <v>5353</v>
      </c>
      <c r="J448" s="3040">
        <v>135</v>
      </c>
      <c r="K448" s="3040">
        <v>154</v>
      </c>
    </row>
    <row r="449" spans="4:11">
      <c r="D449" s="3039" t="s">
        <v>5459</v>
      </c>
      <c r="E449" s="3040" t="s">
        <v>5155</v>
      </c>
      <c r="F449" s="3040" t="s">
        <v>5123</v>
      </c>
      <c r="G449" s="3039" t="s">
        <v>5353</v>
      </c>
      <c r="H449" s="3039" t="s">
        <v>5460</v>
      </c>
      <c r="I449" s="3039" t="s">
        <v>5461</v>
      </c>
      <c r="J449" s="3040">
        <v>135</v>
      </c>
      <c r="K449" s="3040">
        <v>154</v>
      </c>
    </row>
    <row r="450" spans="4:11">
      <c r="D450" s="3039" t="s">
        <v>5353</v>
      </c>
      <c r="E450" s="3040" t="s">
        <v>5155</v>
      </c>
      <c r="F450" s="3040" t="s">
        <v>5123</v>
      </c>
      <c r="G450" s="3039" t="s">
        <v>5353</v>
      </c>
      <c r="H450" s="3039" t="s">
        <v>5353</v>
      </c>
      <c r="I450" s="3039" t="s">
        <v>5353</v>
      </c>
      <c r="J450" s="3040">
        <v>135</v>
      </c>
      <c r="K450" s="3040">
        <v>154</v>
      </c>
    </row>
    <row r="451" spans="4:11">
      <c r="D451" s="3039" t="s">
        <v>5353</v>
      </c>
      <c r="E451" s="3040" t="s">
        <v>5155</v>
      </c>
      <c r="F451" s="3040" t="s">
        <v>5123</v>
      </c>
      <c r="G451" s="3039" t="s">
        <v>5353</v>
      </c>
      <c r="H451" s="3039" t="s">
        <v>5353</v>
      </c>
      <c r="I451" s="3039" t="s">
        <v>5353</v>
      </c>
      <c r="J451" s="3040">
        <v>135</v>
      </c>
      <c r="K451" s="3040">
        <v>154</v>
      </c>
    </row>
    <row r="452" spans="4:11" ht="15.75" thickBot="1">
      <c r="D452" s="3067" t="s">
        <v>5462</v>
      </c>
      <c r="E452" s="3062" t="s">
        <v>5227</v>
      </c>
      <c r="F452" s="3062" t="s">
        <v>5256</v>
      </c>
      <c r="G452" s="3067" t="s">
        <v>5365</v>
      </c>
      <c r="H452" s="3067" t="s">
        <v>5463</v>
      </c>
      <c r="I452" s="3067" t="s">
        <v>5369</v>
      </c>
      <c r="J452" s="3062">
        <v>42</v>
      </c>
      <c r="K452" s="3062">
        <v>49</v>
      </c>
    </row>
    <row r="453" spans="4:11">
      <c r="D453" s="3117"/>
      <c r="E453" s="3117"/>
      <c r="F453" s="3117"/>
      <c r="G453" s="3117"/>
      <c r="H453" s="3118"/>
      <c r="I453" s="3117"/>
      <c r="J453" s="3117"/>
      <c r="K453" s="3117"/>
    </row>
    <row r="454" spans="4:11">
      <c r="D454" s="1130"/>
      <c r="E454" s="1130"/>
      <c r="F454" s="3664" t="s">
        <v>5390</v>
      </c>
      <c r="G454" s="3664"/>
      <c r="H454" s="3118"/>
      <c r="I454" s="3117"/>
      <c r="J454" s="3117"/>
      <c r="K454" s="3117"/>
    </row>
    <row r="455" spans="4:11" ht="15.75">
      <c r="D455" s="1130"/>
      <c r="E455" s="1130"/>
      <c r="F455" s="3664"/>
      <c r="G455" s="3664"/>
      <c r="H455" s="3118"/>
      <c r="I455" s="3117"/>
      <c r="J455" s="3123" t="s">
        <v>5391</v>
      </c>
      <c r="K455" s="3117"/>
    </row>
    <row r="456" spans="4:11" ht="15.75">
      <c r="D456" s="1130"/>
      <c r="E456" s="1130"/>
      <c r="F456" s="3124" t="s">
        <v>5392</v>
      </c>
      <c r="G456" s="3125"/>
      <c r="H456" s="3118"/>
      <c r="I456" s="3117"/>
      <c r="J456" s="3117"/>
      <c r="K456" s="3117"/>
    </row>
    <row r="457" spans="4:11" ht="15.75" thickBot="1">
      <c r="D457" s="1130"/>
      <c r="E457" s="1130"/>
      <c r="F457" s="1130"/>
      <c r="G457" s="3117"/>
      <c r="H457" s="3118"/>
      <c r="I457" s="3117"/>
      <c r="J457" s="3117"/>
      <c r="K457" s="3117"/>
    </row>
    <row r="458" spans="4:11" ht="26.25" thickBot="1">
      <c r="D458" s="3101" t="s">
        <v>5334</v>
      </c>
      <c r="E458" s="3102" t="s">
        <v>5335</v>
      </c>
      <c r="F458" s="3103"/>
      <c r="G458" s="3101" t="s">
        <v>5334</v>
      </c>
      <c r="H458" s="3101" t="s">
        <v>5336</v>
      </c>
      <c r="I458" s="3101" t="s">
        <v>5337</v>
      </c>
      <c r="J458" s="3101" t="s">
        <v>5338</v>
      </c>
      <c r="K458" s="3101" t="s">
        <v>5393</v>
      </c>
    </row>
    <row r="459" spans="4:11">
      <c r="D459" s="3104" t="s">
        <v>5340</v>
      </c>
      <c r="E459" s="3105" t="s">
        <v>5341</v>
      </c>
      <c r="F459" s="3105" t="s">
        <v>5342</v>
      </c>
      <c r="G459" s="3104" t="s">
        <v>5343</v>
      </c>
      <c r="H459" s="3106" t="s">
        <v>5344</v>
      </c>
      <c r="I459" s="3104" t="s">
        <v>5345</v>
      </c>
      <c r="J459" s="3104" t="s">
        <v>5346</v>
      </c>
      <c r="K459" s="3104" t="s">
        <v>5346</v>
      </c>
    </row>
    <row r="460" spans="4:11" ht="15.75" thickBot="1">
      <c r="D460" s="3107"/>
      <c r="E460" s="3108" t="s">
        <v>3026</v>
      </c>
      <c r="F460" s="3108" t="s">
        <v>3027</v>
      </c>
      <c r="G460" s="3107"/>
      <c r="H460" s="3107" t="s">
        <v>5347</v>
      </c>
      <c r="I460" s="3107"/>
      <c r="J460" s="3107"/>
      <c r="K460" s="3107"/>
    </row>
    <row r="461" spans="4:11">
      <c r="D461" s="3039" t="s">
        <v>5462</v>
      </c>
      <c r="E461" s="3040" t="s">
        <v>5227</v>
      </c>
      <c r="F461" s="3040" t="s">
        <v>5256</v>
      </c>
      <c r="G461" s="3039" t="s">
        <v>5365</v>
      </c>
      <c r="H461" s="3039" t="s">
        <v>5463</v>
      </c>
      <c r="I461" s="3135" t="s">
        <v>5369</v>
      </c>
      <c r="J461" s="3036">
        <v>42</v>
      </c>
      <c r="K461" s="3036">
        <v>49</v>
      </c>
    </row>
    <row r="462" spans="4:11">
      <c r="D462" s="3039" t="s">
        <v>5464</v>
      </c>
      <c r="E462" s="3040" t="s">
        <v>5135</v>
      </c>
      <c r="F462" s="3040" t="s">
        <v>5261</v>
      </c>
      <c r="G462" s="3039" t="s">
        <v>5365</v>
      </c>
      <c r="H462" s="3039" t="s">
        <v>5465</v>
      </c>
      <c r="I462" s="3135" t="s">
        <v>5369</v>
      </c>
      <c r="J462" s="3040">
        <v>96</v>
      </c>
      <c r="K462" s="3040">
        <v>110</v>
      </c>
    </row>
    <row r="463" spans="4:11">
      <c r="D463" s="3039" t="s">
        <v>5464</v>
      </c>
      <c r="E463" s="3040" t="s">
        <v>5135</v>
      </c>
      <c r="F463" s="3040" t="s">
        <v>5261</v>
      </c>
      <c r="G463" s="3039" t="s">
        <v>5365</v>
      </c>
      <c r="H463" s="3039" t="s">
        <v>5465</v>
      </c>
      <c r="I463" s="3135" t="s">
        <v>5369</v>
      </c>
      <c r="J463" s="3040">
        <v>96</v>
      </c>
      <c r="K463" s="3040">
        <v>110</v>
      </c>
    </row>
    <row r="464" spans="4:11">
      <c r="D464" s="3039" t="s">
        <v>5466</v>
      </c>
      <c r="E464" s="3040" t="s">
        <v>5261</v>
      </c>
      <c r="F464" s="3040" t="s">
        <v>5263</v>
      </c>
      <c r="G464" s="3039" t="s">
        <v>5353</v>
      </c>
      <c r="H464" s="3039" t="s">
        <v>5353</v>
      </c>
      <c r="I464" s="3135" t="s">
        <v>5353</v>
      </c>
      <c r="J464" s="3040">
        <v>133</v>
      </c>
      <c r="K464" s="3040">
        <v>152</v>
      </c>
    </row>
    <row r="465" spans="4:11">
      <c r="D465" s="3088" t="s">
        <v>5466</v>
      </c>
      <c r="E465" s="3085" t="s">
        <v>5261</v>
      </c>
      <c r="F465" s="3085" t="s">
        <v>5263</v>
      </c>
      <c r="G465" s="3088" t="s">
        <v>5365</v>
      </c>
      <c r="H465" s="3088" t="s">
        <v>5465</v>
      </c>
      <c r="I465" s="3136" t="s">
        <v>5369</v>
      </c>
      <c r="J465" s="3040">
        <v>133</v>
      </c>
      <c r="K465" s="3040">
        <v>152</v>
      </c>
    </row>
    <row r="466" spans="4:11">
      <c r="D466" s="3088" t="s">
        <v>5467</v>
      </c>
      <c r="E466" s="3085" t="s">
        <v>5263</v>
      </c>
      <c r="F466" s="3085" t="s">
        <v>5123</v>
      </c>
      <c r="G466" s="3088" t="s">
        <v>5365</v>
      </c>
      <c r="H466" s="3088">
        <v>2016</v>
      </c>
      <c r="I466" s="3088" t="s">
        <v>5468</v>
      </c>
      <c r="J466" s="3074">
        <v>135</v>
      </c>
      <c r="K466" s="3074">
        <v>154</v>
      </c>
    </row>
    <row r="467" spans="4:11">
      <c r="D467" s="3088" t="s">
        <v>5467</v>
      </c>
      <c r="E467" s="3085" t="s">
        <v>5263</v>
      </c>
      <c r="F467" s="3085" t="s">
        <v>5123</v>
      </c>
      <c r="G467" s="3088" t="s">
        <v>5365</v>
      </c>
      <c r="H467" s="3088" t="s">
        <v>5465</v>
      </c>
      <c r="I467" s="3136" t="s">
        <v>5369</v>
      </c>
      <c r="J467" s="3040">
        <v>135</v>
      </c>
      <c r="K467" s="3040">
        <v>154</v>
      </c>
    </row>
    <row r="468" spans="4:11">
      <c r="D468" s="3039" t="s">
        <v>5469</v>
      </c>
      <c r="E468" s="3040" t="s">
        <v>5135</v>
      </c>
      <c r="F468" s="3040" t="s">
        <v>5269</v>
      </c>
      <c r="G468" s="3039" t="s">
        <v>5353</v>
      </c>
      <c r="H468" s="3039" t="s">
        <v>5353</v>
      </c>
      <c r="I468" s="3135" t="s">
        <v>5386</v>
      </c>
      <c r="J468" s="3040">
        <v>135</v>
      </c>
      <c r="K468" s="3040">
        <v>154</v>
      </c>
    </row>
    <row r="469" spans="4:11">
      <c r="D469" s="3039" t="s">
        <v>5470</v>
      </c>
      <c r="E469" s="3040" t="s">
        <v>5269</v>
      </c>
      <c r="F469" s="3040" t="s">
        <v>5271</v>
      </c>
      <c r="G469" s="3039" t="s">
        <v>5353</v>
      </c>
      <c r="H469" s="3039" t="s">
        <v>5353</v>
      </c>
      <c r="I469" s="3135" t="s">
        <v>5353</v>
      </c>
      <c r="J469" s="3040">
        <v>135</v>
      </c>
      <c r="K469" s="3040">
        <v>154</v>
      </c>
    </row>
    <row r="470" spans="4:11">
      <c r="D470" s="3039" t="s">
        <v>5471</v>
      </c>
      <c r="E470" s="3040" t="s">
        <v>5271</v>
      </c>
      <c r="F470" s="3040" t="s">
        <v>5141</v>
      </c>
      <c r="G470" s="3039" t="s">
        <v>5353</v>
      </c>
      <c r="H470" s="3039" t="s">
        <v>5353</v>
      </c>
      <c r="I470" s="3135" t="s">
        <v>5353</v>
      </c>
      <c r="J470" s="3040">
        <v>135</v>
      </c>
      <c r="K470" s="3040">
        <v>154</v>
      </c>
    </row>
    <row r="471" spans="4:11">
      <c r="D471" s="3039" t="s">
        <v>5472</v>
      </c>
      <c r="E471" s="3040" t="s">
        <v>5144</v>
      </c>
      <c r="F471" s="3040" t="s">
        <v>5274</v>
      </c>
      <c r="G471" s="3039" t="s">
        <v>5365</v>
      </c>
      <c r="H471" s="3039">
        <v>2005</v>
      </c>
      <c r="I471" s="3135" t="s">
        <v>5419</v>
      </c>
      <c r="J471" s="3040">
        <v>135</v>
      </c>
      <c r="K471" s="3040">
        <v>154</v>
      </c>
    </row>
    <row r="472" spans="4:11">
      <c r="D472" s="3039" t="s">
        <v>5472</v>
      </c>
      <c r="E472" s="3040" t="s">
        <v>5144</v>
      </c>
      <c r="F472" s="3040" t="s">
        <v>5274</v>
      </c>
      <c r="G472" s="3039"/>
      <c r="H472" s="3039">
        <v>2005</v>
      </c>
      <c r="I472" s="3135" t="s">
        <v>5419</v>
      </c>
      <c r="J472" s="3040">
        <v>135</v>
      </c>
      <c r="K472" s="3040">
        <v>154</v>
      </c>
    </row>
    <row r="473" spans="4:11">
      <c r="D473" s="3039" t="s">
        <v>5473</v>
      </c>
      <c r="E473" s="3040" t="s">
        <v>5144</v>
      </c>
      <c r="F473" s="3040" t="s">
        <v>5276</v>
      </c>
      <c r="G473" s="3039" t="s">
        <v>5353</v>
      </c>
      <c r="H473" s="3039">
        <v>2005</v>
      </c>
      <c r="I473" s="3135" t="s">
        <v>5419</v>
      </c>
      <c r="J473" s="3040">
        <v>135</v>
      </c>
      <c r="K473" s="3040">
        <v>154</v>
      </c>
    </row>
    <row r="474" spans="4:11">
      <c r="D474" s="3039" t="s">
        <v>5474</v>
      </c>
      <c r="E474" s="3040" t="s">
        <v>5274</v>
      </c>
      <c r="F474" s="3040" t="s">
        <v>5276</v>
      </c>
      <c r="G474" s="3039" t="s">
        <v>5353</v>
      </c>
      <c r="H474" s="3039">
        <v>2005</v>
      </c>
      <c r="I474" s="3135" t="s">
        <v>5419</v>
      </c>
      <c r="J474" s="3040">
        <v>135</v>
      </c>
      <c r="K474" s="3040">
        <v>154</v>
      </c>
    </row>
    <row r="475" spans="4:11">
      <c r="D475" s="3039" t="s">
        <v>5353</v>
      </c>
      <c r="E475" s="3040" t="s">
        <v>5274</v>
      </c>
      <c r="F475" s="3040" t="s">
        <v>5276</v>
      </c>
      <c r="G475" s="3039" t="s">
        <v>5353</v>
      </c>
      <c r="H475" s="3039">
        <v>2005</v>
      </c>
      <c r="I475" s="3135" t="s">
        <v>5419</v>
      </c>
      <c r="J475" s="3040">
        <v>135</v>
      </c>
      <c r="K475" s="3040">
        <v>154</v>
      </c>
    </row>
    <row r="476" spans="4:11">
      <c r="D476" s="3039" t="s">
        <v>5475</v>
      </c>
      <c r="E476" s="3040" t="s">
        <v>5276</v>
      </c>
      <c r="F476" s="3040" t="s">
        <v>5279</v>
      </c>
      <c r="G476" s="3039" t="s">
        <v>5365</v>
      </c>
      <c r="H476" s="3039">
        <v>2005</v>
      </c>
      <c r="I476" s="3135" t="s">
        <v>5419</v>
      </c>
      <c r="J476" s="3040">
        <v>135</v>
      </c>
      <c r="K476" s="3040">
        <v>154</v>
      </c>
    </row>
    <row r="477" spans="4:11" ht="15.75" thickBot="1">
      <c r="D477" s="3067" t="s">
        <v>5476</v>
      </c>
      <c r="E477" s="3062" t="s">
        <v>5256</v>
      </c>
      <c r="F477" s="3062" t="s">
        <v>5281</v>
      </c>
      <c r="G477" s="3067" t="s">
        <v>5365</v>
      </c>
      <c r="H477" s="3067" t="s">
        <v>5477</v>
      </c>
      <c r="I477" s="3137" t="s">
        <v>5369</v>
      </c>
      <c r="J477" s="3062">
        <v>42</v>
      </c>
      <c r="K477" s="3062">
        <v>49</v>
      </c>
    </row>
    <row r="478" spans="4:11" ht="15.75" thickBot="1">
      <c r="D478" s="1169"/>
      <c r="E478" s="3116"/>
      <c r="F478" s="3116"/>
      <c r="G478" s="1169"/>
      <c r="H478" s="1169"/>
      <c r="I478" s="810"/>
      <c r="J478" s="810"/>
      <c r="K478" s="810"/>
    </row>
    <row r="479" spans="4:11">
      <c r="D479" s="3109" t="s">
        <v>5478</v>
      </c>
      <c r="E479" s="3040" t="s">
        <v>5479</v>
      </c>
      <c r="F479" s="3040" t="s">
        <v>5286</v>
      </c>
      <c r="G479" s="3109" t="s">
        <v>5365</v>
      </c>
      <c r="H479" s="3109">
        <v>1949</v>
      </c>
      <c r="I479" s="3109" t="s">
        <v>5369</v>
      </c>
      <c r="J479" s="3036">
        <v>3</v>
      </c>
      <c r="K479" s="3036">
        <v>3</v>
      </c>
    </row>
    <row r="480" spans="4:11">
      <c r="D480" s="3039" t="s">
        <v>5480</v>
      </c>
      <c r="E480" s="3040" t="s">
        <v>5437</v>
      </c>
      <c r="F480" s="3040" t="s">
        <v>5237</v>
      </c>
      <c r="G480" s="3039" t="s">
        <v>5353</v>
      </c>
      <c r="H480" s="3039">
        <v>1931</v>
      </c>
      <c r="I480" s="3039" t="s">
        <v>5353</v>
      </c>
      <c r="J480" s="3040">
        <v>24</v>
      </c>
      <c r="K480" s="3040">
        <v>29</v>
      </c>
    </row>
    <row r="481" spans="4:11" ht="22.5">
      <c r="D481" s="3039" t="s">
        <v>5481</v>
      </c>
      <c r="E481" s="3040" t="s">
        <v>5413</v>
      </c>
      <c r="F481" s="3040" t="s">
        <v>5237</v>
      </c>
      <c r="G481" s="3039" t="s">
        <v>5353</v>
      </c>
      <c r="H481" s="3039">
        <v>1950</v>
      </c>
      <c r="I481" s="3134" t="s">
        <v>5482</v>
      </c>
      <c r="J481" s="3040">
        <v>32</v>
      </c>
      <c r="K481" s="3040">
        <v>38</v>
      </c>
    </row>
    <row r="482" spans="4:11">
      <c r="D482" s="3039" t="s">
        <v>5353</v>
      </c>
      <c r="E482" s="3040" t="s">
        <v>5413</v>
      </c>
      <c r="F482" s="3040" t="s">
        <v>5237</v>
      </c>
      <c r="G482" s="3039" t="s">
        <v>5353</v>
      </c>
      <c r="H482" s="3039" t="s">
        <v>5353</v>
      </c>
      <c r="I482" s="3138" t="s">
        <v>5353</v>
      </c>
      <c r="J482" s="3040">
        <v>32</v>
      </c>
      <c r="K482" s="3040">
        <v>38</v>
      </c>
    </row>
    <row r="483" spans="4:11">
      <c r="D483" s="3039" t="s">
        <v>5353</v>
      </c>
      <c r="E483" s="3040" t="s">
        <v>5413</v>
      </c>
      <c r="F483" s="3040" t="s">
        <v>5237</v>
      </c>
      <c r="G483" s="3039" t="s">
        <v>5353</v>
      </c>
      <c r="H483" s="3039" t="s">
        <v>5353</v>
      </c>
      <c r="I483" s="3138" t="s">
        <v>5353</v>
      </c>
      <c r="J483" s="3040">
        <v>32</v>
      </c>
      <c r="K483" s="3040">
        <v>38</v>
      </c>
    </row>
    <row r="484" spans="4:11">
      <c r="D484" s="3039" t="s">
        <v>5483</v>
      </c>
      <c r="E484" s="3040" t="s">
        <v>5225</v>
      </c>
      <c r="F484" s="3040" t="s">
        <v>5290</v>
      </c>
      <c r="G484" s="3039" t="s">
        <v>5353</v>
      </c>
      <c r="H484" s="3039"/>
      <c r="I484" s="3039" t="s">
        <v>5353</v>
      </c>
      <c r="J484" s="3040">
        <v>24</v>
      </c>
      <c r="K484" s="3040">
        <v>29</v>
      </c>
    </row>
    <row r="485" spans="4:11">
      <c r="D485" s="3039" t="s">
        <v>5353</v>
      </c>
      <c r="E485" s="3040" t="s">
        <v>5225</v>
      </c>
      <c r="F485" s="3040" t="s">
        <v>5290</v>
      </c>
      <c r="G485" s="3039" t="s">
        <v>5353</v>
      </c>
      <c r="H485" s="3039"/>
      <c r="I485" s="3039" t="s">
        <v>5353</v>
      </c>
      <c r="J485" s="3040">
        <v>24</v>
      </c>
      <c r="K485" s="3040">
        <v>29</v>
      </c>
    </row>
    <row r="486" spans="4:11">
      <c r="D486" s="3039" t="s">
        <v>5353</v>
      </c>
      <c r="E486" s="3040" t="s">
        <v>5225</v>
      </c>
      <c r="F486" s="3040" t="s">
        <v>5290</v>
      </c>
      <c r="G486" s="3039" t="s">
        <v>5353</v>
      </c>
      <c r="H486" s="3039"/>
      <c r="I486" s="3039" t="s">
        <v>5353</v>
      </c>
      <c r="J486" s="3040">
        <v>24</v>
      </c>
      <c r="K486" s="3040">
        <v>29</v>
      </c>
    </row>
    <row r="487" spans="4:11">
      <c r="D487" s="3039" t="s">
        <v>5353</v>
      </c>
      <c r="E487" s="3040" t="s">
        <v>5225</v>
      </c>
      <c r="F487" s="3040" t="s">
        <v>5290</v>
      </c>
      <c r="G487" s="3039" t="s">
        <v>5353</v>
      </c>
      <c r="H487" s="3039"/>
      <c r="I487" s="3039" t="s">
        <v>5353</v>
      </c>
      <c r="J487" s="3040">
        <v>24</v>
      </c>
      <c r="K487" s="3040">
        <v>29</v>
      </c>
    </row>
    <row r="488" spans="4:11">
      <c r="D488" s="3039" t="s">
        <v>5353</v>
      </c>
      <c r="E488" s="3040" t="s">
        <v>5225</v>
      </c>
      <c r="F488" s="3040" t="s">
        <v>5290</v>
      </c>
      <c r="G488" s="3039" t="s">
        <v>5353</v>
      </c>
      <c r="H488" s="3039"/>
      <c r="I488" s="3039" t="s">
        <v>5353</v>
      </c>
      <c r="J488" s="3040">
        <v>24</v>
      </c>
      <c r="K488" s="3040">
        <v>29</v>
      </c>
    </row>
    <row r="489" spans="4:11">
      <c r="D489" s="3039" t="s">
        <v>5353</v>
      </c>
      <c r="E489" s="3040" t="s">
        <v>5225</v>
      </c>
      <c r="F489" s="3040" t="s">
        <v>5290</v>
      </c>
      <c r="G489" s="3039" t="s">
        <v>5353</v>
      </c>
      <c r="H489" s="3039"/>
      <c r="I489" s="3039" t="s">
        <v>5353</v>
      </c>
      <c r="J489" s="3040">
        <v>24</v>
      </c>
      <c r="K489" s="3040">
        <v>29</v>
      </c>
    </row>
    <row r="490" spans="4:11">
      <c r="D490" s="3039" t="s">
        <v>5353</v>
      </c>
      <c r="E490" s="3040" t="s">
        <v>5225</v>
      </c>
      <c r="F490" s="3040" t="s">
        <v>5290</v>
      </c>
      <c r="G490" s="3039" t="s">
        <v>5353</v>
      </c>
      <c r="H490" s="3039"/>
      <c r="I490" s="3039" t="s">
        <v>5353</v>
      </c>
      <c r="J490" s="3040">
        <v>24</v>
      </c>
      <c r="K490" s="3040">
        <v>29</v>
      </c>
    </row>
    <row r="491" spans="4:11">
      <c r="D491" s="3039" t="s">
        <v>5353</v>
      </c>
      <c r="E491" s="3040" t="s">
        <v>5225</v>
      </c>
      <c r="F491" s="3040" t="s">
        <v>5290</v>
      </c>
      <c r="G491" s="3039" t="s">
        <v>5353</v>
      </c>
      <c r="H491" s="3039"/>
      <c r="I491" s="3039" t="s">
        <v>5353</v>
      </c>
      <c r="J491" s="3040">
        <v>24</v>
      </c>
      <c r="K491" s="3040">
        <v>29</v>
      </c>
    </row>
    <row r="492" spans="4:11">
      <c r="D492" s="3039" t="s">
        <v>5353</v>
      </c>
      <c r="E492" s="3040" t="s">
        <v>5290</v>
      </c>
      <c r="F492" s="3040" t="s">
        <v>5292</v>
      </c>
      <c r="G492" s="3039" t="s">
        <v>5353</v>
      </c>
      <c r="H492" s="3039"/>
      <c r="I492" s="3039" t="s">
        <v>5353</v>
      </c>
      <c r="J492" s="3040">
        <v>24</v>
      </c>
      <c r="K492" s="3040">
        <v>29</v>
      </c>
    </row>
    <row r="493" spans="4:11">
      <c r="D493" s="3039" t="s">
        <v>5353</v>
      </c>
      <c r="E493" s="3040" t="s">
        <v>5290</v>
      </c>
      <c r="F493" s="3040" t="s">
        <v>5292</v>
      </c>
      <c r="G493" s="3039" t="s">
        <v>5353</v>
      </c>
      <c r="H493" s="3039"/>
      <c r="I493" s="3039" t="s">
        <v>5353</v>
      </c>
      <c r="J493" s="3040">
        <v>24</v>
      </c>
      <c r="K493" s="3040">
        <v>29</v>
      </c>
    </row>
    <row r="494" spans="4:11">
      <c r="D494" s="3039" t="s">
        <v>5484</v>
      </c>
      <c r="E494" s="3040" t="s">
        <v>5225</v>
      </c>
      <c r="F494" s="3040" t="s">
        <v>5290</v>
      </c>
      <c r="G494" s="3039" t="s">
        <v>5353</v>
      </c>
      <c r="H494" s="3039"/>
      <c r="I494" s="3039" t="s">
        <v>5353</v>
      </c>
      <c r="J494" s="3040">
        <v>24</v>
      </c>
      <c r="K494" s="3040">
        <v>29</v>
      </c>
    </row>
    <row r="495" spans="4:11">
      <c r="D495" s="3039" t="s">
        <v>5353</v>
      </c>
      <c r="E495" s="3040" t="s">
        <v>5225</v>
      </c>
      <c r="F495" s="3040" t="s">
        <v>5290</v>
      </c>
      <c r="G495" s="3039" t="s">
        <v>5353</v>
      </c>
      <c r="H495" s="3039"/>
      <c r="I495" s="3039" t="s">
        <v>5353</v>
      </c>
      <c r="J495" s="3040">
        <v>24</v>
      </c>
      <c r="K495" s="3040">
        <v>29</v>
      </c>
    </row>
    <row r="496" spans="4:11">
      <c r="D496" s="3039" t="s">
        <v>5353</v>
      </c>
      <c r="E496" s="3040" t="s">
        <v>5225</v>
      </c>
      <c r="F496" s="3040" t="s">
        <v>5290</v>
      </c>
      <c r="G496" s="3039" t="s">
        <v>5353</v>
      </c>
      <c r="H496" s="3039"/>
      <c r="I496" s="3039" t="s">
        <v>5353</v>
      </c>
      <c r="J496" s="3040">
        <v>24</v>
      </c>
      <c r="K496" s="3040">
        <v>29</v>
      </c>
    </row>
    <row r="497" spans="4:11">
      <c r="D497" s="3039" t="s">
        <v>5353</v>
      </c>
      <c r="E497" s="3040" t="s">
        <v>5225</v>
      </c>
      <c r="F497" s="3040" t="s">
        <v>5290</v>
      </c>
      <c r="G497" s="3039" t="s">
        <v>5353</v>
      </c>
      <c r="H497" s="3039"/>
      <c r="I497" s="3039" t="s">
        <v>5353</v>
      </c>
      <c r="J497" s="3040">
        <v>24</v>
      </c>
      <c r="K497" s="3040">
        <v>29</v>
      </c>
    </row>
    <row r="498" spans="4:11">
      <c r="D498" s="3039" t="s">
        <v>5353</v>
      </c>
      <c r="E498" s="3040" t="s">
        <v>5225</v>
      </c>
      <c r="F498" s="3040" t="s">
        <v>5290</v>
      </c>
      <c r="G498" s="3039" t="s">
        <v>5353</v>
      </c>
      <c r="H498" s="3039"/>
      <c r="I498" s="3039" t="s">
        <v>5353</v>
      </c>
      <c r="J498" s="3040">
        <v>24</v>
      </c>
      <c r="K498" s="3040">
        <v>29</v>
      </c>
    </row>
    <row r="499" spans="4:11">
      <c r="D499" s="3039" t="s">
        <v>5353</v>
      </c>
      <c r="E499" s="3040" t="s">
        <v>5225</v>
      </c>
      <c r="F499" s="3040" t="s">
        <v>5290</v>
      </c>
      <c r="G499" s="3039" t="s">
        <v>5353</v>
      </c>
      <c r="H499" s="3039"/>
      <c r="I499" s="3039" t="s">
        <v>5353</v>
      </c>
      <c r="J499" s="3040">
        <v>24</v>
      </c>
      <c r="K499" s="3040">
        <v>29</v>
      </c>
    </row>
    <row r="500" spans="4:11">
      <c r="D500" s="3039" t="s">
        <v>5353</v>
      </c>
      <c r="E500" s="3040" t="s">
        <v>5225</v>
      </c>
      <c r="F500" s="3040" t="s">
        <v>5290</v>
      </c>
      <c r="G500" s="3039" t="s">
        <v>5353</v>
      </c>
      <c r="H500" s="3039"/>
      <c r="I500" s="3039" t="s">
        <v>5353</v>
      </c>
      <c r="J500" s="3040">
        <v>24</v>
      </c>
      <c r="K500" s="3040">
        <v>29</v>
      </c>
    </row>
    <row r="501" spans="4:11">
      <c r="D501" s="3039" t="s">
        <v>5353</v>
      </c>
      <c r="E501" s="3040" t="s">
        <v>5225</v>
      </c>
      <c r="F501" s="3040" t="s">
        <v>5290</v>
      </c>
      <c r="G501" s="3039" t="s">
        <v>5353</v>
      </c>
      <c r="H501" s="3039"/>
      <c r="I501" s="3039" t="s">
        <v>5353</v>
      </c>
      <c r="J501" s="3040">
        <v>24</v>
      </c>
      <c r="K501" s="3040">
        <v>29</v>
      </c>
    </row>
    <row r="502" spans="4:11" ht="15.75" thickBot="1">
      <c r="D502" s="3067" t="s">
        <v>5353</v>
      </c>
      <c r="E502" s="3062" t="s">
        <v>5290</v>
      </c>
      <c r="F502" s="3062" t="s">
        <v>5295</v>
      </c>
      <c r="G502" s="3067" t="s">
        <v>5353</v>
      </c>
      <c r="H502" s="3067"/>
      <c r="I502" s="3067" t="s">
        <v>5353</v>
      </c>
      <c r="J502" s="3062">
        <v>24</v>
      </c>
      <c r="K502" s="3062">
        <v>29</v>
      </c>
    </row>
    <row r="503" spans="4:11">
      <c r="D503" s="3117"/>
      <c r="E503" s="3117"/>
      <c r="F503" s="3117"/>
      <c r="G503" s="3117"/>
      <c r="H503" s="3118"/>
      <c r="I503" s="3117"/>
      <c r="J503" s="3117"/>
      <c r="K503" s="3117"/>
    </row>
    <row r="504" spans="4:11">
      <c r="D504" s="1130"/>
      <c r="E504" s="1130"/>
      <c r="F504" s="3664" t="s">
        <v>5390</v>
      </c>
      <c r="G504" s="3664"/>
      <c r="H504" s="3118"/>
      <c r="I504" s="3117"/>
      <c r="J504" s="3117"/>
      <c r="K504" s="3117"/>
    </row>
    <row r="505" spans="4:11" ht="15.75">
      <c r="D505" s="1130"/>
      <c r="E505" s="1130"/>
      <c r="F505" s="3664"/>
      <c r="G505" s="3664"/>
      <c r="H505" s="3118"/>
      <c r="I505" s="3117"/>
      <c r="J505" s="3123" t="s">
        <v>5391</v>
      </c>
      <c r="K505" s="3117"/>
    </row>
    <row r="506" spans="4:11" ht="15.75">
      <c r="D506" s="1130"/>
      <c r="E506" s="1130"/>
      <c r="F506" s="3124" t="s">
        <v>5392</v>
      </c>
      <c r="G506" s="3125"/>
      <c r="H506" s="3118"/>
      <c r="I506" s="3117"/>
      <c r="J506" s="3117"/>
      <c r="K506" s="3117"/>
    </row>
    <row r="507" spans="4:11" ht="15.75" thickBot="1">
      <c r="D507" s="1130"/>
      <c r="E507" s="1130"/>
      <c r="F507" s="1130"/>
      <c r="G507" s="3117"/>
      <c r="H507" s="3118"/>
      <c r="I507" s="3117"/>
      <c r="J507" s="3117"/>
      <c r="K507" s="3117"/>
    </row>
    <row r="508" spans="4:11" ht="26.25" thickBot="1">
      <c r="D508" s="3101" t="s">
        <v>5334</v>
      </c>
      <c r="E508" s="3102" t="s">
        <v>5335</v>
      </c>
      <c r="F508" s="3103"/>
      <c r="G508" s="3101" t="s">
        <v>5334</v>
      </c>
      <c r="H508" s="3101" t="s">
        <v>5336</v>
      </c>
      <c r="I508" s="3101" t="s">
        <v>5337</v>
      </c>
      <c r="J508" s="3101" t="s">
        <v>5338</v>
      </c>
      <c r="K508" s="3101" t="s">
        <v>5393</v>
      </c>
    </row>
    <row r="509" spans="4:11">
      <c r="D509" s="3104" t="s">
        <v>5340</v>
      </c>
      <c r="E509" s="3105" t="s">
        <v>5341</v>
      </c>
      <c r="F509" s="3105" t="s">
        <v>5342</v>
      </c>
      <c r="G509" s="3104" t="s">
        <v>5343</v>
      </c>
      <c r="H509" s="3106" t="s">
        <v>5344</v>
      </c>
      <c r="I509" s="3104" t="s">
        <v>5345</v>
      </c>
      <c r="J509" s="3104" t="s">
        <v>5346</v>
      </c>
      <c r="K509" s="3104" t="s">
        <v>5346</v>
      </c>
    </row>
    <row r="510" spans="4:11" ht="15.75" thickBot="1">
      <c r="D510" s="3107"/>
      <c r="E510" s="3108" t="s">
        <v>3026</v>
      </c>
      <c r="F510" s="3108" t="s">
        <v>3027</v>
      </c>
      <c r="G510" s="3107"/>
      <c r="H510" s="3107" t="s">
        <v>5347</v>
      </c>
      <c r="I510" s="3107"/>
      <c r="J510" s="3107"/>
      <c r="K510" s="3107"/>
    </row>
    <row r="511" spans="4:11">
      <c r="D511" s="3039" t="s">
        <v>5484</v>
      </c>
      <c r="E511" s="3068" t="s">
        <v>5485</v>
      </c>
      <c r="F511" s="3040" t="s">
        <v>5295</v>
      </c>
      <c r="G511" s="3039" t="s">
        <v>5365</v>
      </c>
      <c r="H511" s="3039"/>
      <c r="I511" s="3039" t="s">
        <v>5369</v>
      </c>
      <c r="J511" s="3040">
        <v>24</v>
      </c>
      <c r="K511" s="3040">
        <v>29</v>
      </c>
    </row>
    <row r="512" spans="4:11">
      <c r="D512" s="3039" t="s">
        <v>5353</v>
      </c>
      <c r="E512" s="3068" t="s">
        <v>5485</v>
      </c>
      <c r="F512" s="3040" t="s">
        <v>5295</v>
      </c>
      <c r="G512" s="3039" t="s">
        <v>5353</v>
      </c>
      <c r="H512" s="3039"/>
      <c r="I512" s="3039" t="s">
        <v>5353</v>
      </c>
      <c r="J512" s="3040">
        <v>24</v>
      </c>
      <c r="K512" s="3040">
        <v>29</v>
      </c>
    </row>
    <row r="513" spans="4:11">
      <c r="D513" s="3039" t="s">
        <v>5353</v>
      </c>
      <c r="E513" s="3068" t="s">
        <v>5485</v>
      </c>
      <c r="F513" s="3040" t="s">
        <v>5295</v>
      </c>
      <c r="G513" s="3039" t="s">
        <v>5353</v>
      </c>
      <c r="H513" s="3039"/>
      <c r="I513" s="3039" t="s">
        <v>5353</v>
      </c>
      <c r="J513" s="3040">
        <v>24</v>
      </c>
      <c r="K513" s="3040">
        <v>29</v>
      </c>
    </row>
    <row r="514" spans="4:11">
      <c r="D514" s="3039" t="s">
        <v>5486</v>
      </c>
      <c r="E514" s="3040" t="s">
        <v>5487</v>
      </c>
      <c r="F514" s="3040" t="s">
        <v>5292</v>
      </c>
      <c r="G514" s="3039" t="s">
        <v>5353</v>
      </c>
      <c r="H514" s="3039"/>
      <c r="I514" s="3039" t="s">
        <v>5353</v>
      </c>
      <c r="J514" s="3040">
        <v>24</v>
      </c>
      <c r="K514" s="3040">
        <v>29</v>
      </c>
    </row>
    <row r="515" spans="4:11">
      <c r="D515" s="3039" t="s">
        <v>5353</v>
      </c>
      <c r="E515" s="3040" t="s">
        <v>5487</v>
      </c>
      <c r="F515" s="3040" t="s">
        <v>5292</v>
      </c>
      <c r="G515" s="3039" t="s">
        <v>5353</v>
      </c>
      <c r="H515" s="3039"/>
      <c r="I515" s="3039" t="s">
        <v>5353</v>
      </c>
      <c r="J515" s="3040">
        <v>24</v>
      </c>
      <c r="K515" s="3040">
        <v>29</v>
      </c>
    </row>
    <row r="516" spans="4:11">
      <c r="D516" s="3039" t="s">
        <v>5353</v>
      </c>
      <c r="E516" s="3040" t="s">
        <v>5487</v>
      </c>
      <c r="F516" s="3040" t="s">
        <v>5292</v>
      </c>
      <c r="G516" s="3039" t="s">
        <v>5353</v>
      </c>
      <c r="H516" s="3039"/>
      <c r="I516" s="3039" t="s">
        <v>5353</v>
      </c>
      <c r="J516" s="3040">
        <v>24</v>
      </c>
      <c r="K516" s="3040">
        <v>29</v>
      </c>
    </row>
    <row r="517" spans="4:11">
      <c r="D517" s="3039" t="s">
        <v>5353</v>
      </c>
      <c r="E517" s="3040" t="s">
        <v>5487</v>
      </c>
      <c r="F517" s="3040" t="s">
        <v>5292</v>
      </c>
      <c r="G517" s="3039" t="s">
        <v>5353</v>
      </c>
      <c r="H517" s="3039"/>
      <c r="I517" s="3039" t="s">
        <v>5353</v>
      </c>
      <c r="J517" s="3040">
        <v>24</v>
      </c>
      <c r="K517" s="3040">
        <v>29</v>
      </c>
    </row>
    <row r="518" spans="4:11">
      <c r="D518" s="3039" t="s">
        <v>5488</v>
      </c>
      <c r="E518" s="3098" t="s">
        <v>5485</v>
      </c>
      <c r="F518" s="3040" t="s">
        <v>5301</v>
      </c>
      <c r="G518" s="3039" t="s">
        <v>5353</v>
      </c>
      <c r="H518" s="3039"/>
      <c r="I518" s="3039" t="s">
        <v>5353</v>
      </c>
      <c r="J518" s="3040">
        <v>49</v>
      </c>
      <c r="K518" s="3040">
        <v>56</v>
      </c>
    </row>
    <row r="519" spans="4:11" ht="15.75" thickBot="1">
      <c r="D519" s="3067" t="s">
        <v>5489</v>
      </c>
      <c r="E519" s="3132" t="s">
        <v>5292</v>
      </c>
      <c r="F519" s="3062" t="s">
        <v>5303</v>
      </c>
      <c r="G519" s="3067" t="s">
        <v>5365</v>
      </c>
      <c r="H519" s="3067">
        <v>1964</v>
      </c>
      <c r="I519" s="3039" t="s">
        <v>5353</v>
      </c>
      <c r="J519" s="3062">
        <v>15</v>
      </c>
      <c r="K519" s="3062">
        <v>18</v>
      </c>
    </row>
    <row r="520" spans="4:11" ht="15.75" thickBot="1">
      <c r="D520" s="3139"/>
      <c r="E520" s="3116"/>
      <c r="F520" s="3116"/>
      <c r="G520" s="3116"/>
      <c r="H520" s="3128"/>
      <c r="I520" s="3128"/>
      <c r="J520" s="3116"/>
      <c r="K520" s="3116"/>
    </row>
    <row r="521" spans="4:11">
      <c r="D521" s="3039" t="s">
        <v>5490</v>
      </c>
      <c r="E521" s="3040" t="s">
        <v>5208</v>
      </c>
      <c r="F521" s="3040" t="s">
        <v>5305</v>
      </c>
      <c r="G521" s="3039" t="s">
        <v>5365</v>
      </c>
      <c r="H521" s="3039">
        <v>1922</v>
      </c>
      <c r="I521" s="3039" t="s">
        <v>5369</v>
      </c>
      <c r="J521" s="3040">
        <v>18</v>
      </c>
      <c r="K521" s="3040">
        <v>21</v>
      </c>
    </row>
    <row r="522" spans="4:11">
      <c r="D522" s="3039" t="s">
        <v>5353</v>
      </c>
      <c r="E522" s="3040" t="s">
        <v>5208</v>
      </c>
      <c r="F522" s="3040" t="s">
        <v>5305</v>
      </c>
      <c r="G522" s="3039" t="s">
        <v>5353</v>
      </c>
      <c r="H522" s="3039" t="s">
        <v>5353</v>
      </c>
      <c r="I522" s="3039" t="s">
        <v>5369</v>
      </c>
      <c r="J522" s="3040">
        <v>18</v>
      </c>
      <c r="K522" s="3040">
        <v>21</v>
      </c>
    </row>
    <row r="523" spans="4:11">
      <c r="D523" s="3039" t="s">
        <v>5353</v>
      </c>
      <c r="E523" s="3040" t="s">
        <v>5305</v>
      </c>
      <c r="F523" s="3040" t="s">
        <v>5308</v>
      </c>
      <c r="G523" s="3039" t="s">
        <v>5353</v>
      </c>
      <c r="H523" s="3039" t="s">
        <v>5353</v>
      </c>
      <c r="I523" s="3039" t="s">
        <v>5353</v>
      </c>
      <c r="J523" s="3040">
        <v>18</v>
      </c>
      <c r="K523" s="3040">
        <v>21</v>
      </c>
    </row>
    <row r="524" spans="4:11">
      <c r="D524" s="3039" t="s">
        <v>5491</v>
      </c>
      <c r="E524" s="3040" t="s">
        <v>5305</v>
      </c>
      <c r="F524" s="3040" t="s">
        <v>5308</v>
      </c>
      <c r="G524" s="3039" t="s">
        <v>5365</v>
      </c>
      <c r="H524" s="3039">
        <v>1922</v>
      </c>
      <c r="I524" s="3039" t="s">
        <v>5369</v>
      </c>
      <c r="J524" s="3040">
        <v>18</v>
      </c>
      <c r="K524" s="3040">
        <v>21</v>
      </c>
    </row>
    <row r="525" spans="4:11">
      <c r="D525" s="3039" t="s">
        <v>5492</v>
      </c>
      <c r="E525" s="3040" t="s">
        <v>5208</v>
      </c>
      <c r="F525" s="3040" t="s">
        <v>5310</v>
      </c>
      <c r="G525" s="3039" t="s">
        <v>5353</v>
      </c>
      <c r="H525" s="3039">
        <v>1924</v>
      </c>
      <c r="I525" s="3039" t="s">
        <v>5353</v>
      </c>
      <c r="J525" s="3068">
        <v>24</v>
      </c>
      <c r="K525" s="3040">
        <v>29</v>
      </c>
    </row>
    <row r="526" spans="4:11">
      <c r="D526" s="3039" t="s">
        <v>5353</v>
      </c>
      <c r="E526" s="3040" t="s">
        <v>5310</v>
      </c>
      <c r="F526" s="3040" t="s">
        <v>5312</v>
      </c>
      <c r="G526" s="3039" t="s">
        <v>5353</v>
      </c>
      <c r="H526" s="3039" t="s">
        <v>5353</v>
      </c>
      <c r="I526" s="3039" t="s">
        <v>5353</v>
      </c>
      <c r="J526" s="3068">
        <v>24</v>
      </c>
      <c r="K526" s="3040">
        <v>29</v>
      </c>
    </row>
    <row r="527" spans="4:11">
      <c r="D527" s="3039" t="s">
        <v>5353</v>
      </c>
      <c r="E527" s="3040" t="s">
        <v>5310</v>
      </c>
      <c r="F527" s="3040" t="s">
        <v>5312</v>
      </c>
      <c r="G527" s="3039" t="s">
        <v>5353</v>
      </c>
      <c r="H527" s="3039" t="s">
        <v>5353</v>
      </c>
      <c r="I527" s="3039" t="s">
        <v>5353</v>
      </c>
      <c r="J527" s="3068">
        <v>24</v>
      </c>
      <c r="K527" s="3040">
        <v>29</v>
      </c>
    </row>
    <row r="528" spans="4:11">
      <c r="D528" s="3039" t="s">
        <v>5493</v>
      </c>
      <c r="E528" s="3040" t="s">
        <v>5312</v>
      </c>
      <c r="F528" s="3040" t="s">
        <v>5144</v>
      </c>
      <c r="G528" s="3039" t="s">
        <v>5353</v>
      </c>
      <c r="H528" s="3039" t="s">
        <v>5353</v>
      </c>
      <c r="I528" s="3039" t="s">
        <v>5353</v>
      </c>
      <c r="J528" s="3068">
        <v>24</v>
      </c>
      <c r="K528" s="3040">
        <v>29</v>
      </c>
    </row>
    <row r="529" spans="4:11">
      <c r="D529" s="3039" t="s">
        <v>5353</v>
      </c>
      <c r="E529" s="3040" t="s">
        <v>5312</v>
      </c>
      <c r="F529" s="3040" t="s">
        <v>5144</v>
      </c>
      <c r="G529" s="3039" t="s">
        <v>5353</v>
      </c>
      <c r="H529" s="3039" t="s">
        <v>5353</v>
      </c>
      <c r="I529" s="3039" t="s">
        <v>5353</v>
      </c>
      <c r="J529" s="3068">
        <v>24</v>
      </c>
      <c r="K529" s="3040">
        <v>29</v>
      </c>
    </row>
    <row r="530" spans="4:11">
      <c r="D530" s="3039" t="s">
        <v>5353</v>
      </c>
      <c r="E530" s="3040" t="s">
        <v>5312</v>
      </c>
      <c r="F530" s="3040" t="s">
        <v>5144</v>
      </c>
      <c r="G530" s="3039" t="s">
        <v>5353</v>
      </c>
      <c r="H530" s="3039" t="s">
        <v>5353</v>
      </c>
      <c r="I530" s="3039" t="s">
        <v>5353</v>
      </c>
      <c r="J530" s="3068">
        <v>24</v>
      </c>
      <c r="K530" s="3040">
        <v>29</v>
      </c>
    </row>
    <row r="531" spans="4:11">
      <c r="D531" s="3039" t="s">
        <v>5494</v>
      </c>
      <c r="E531" s="3040" t="s">
        <v>5305</v>
      </c>
      <c r="F531" s="3040" t="s">
        <v>5315</v>
      </c>
      <c r="G531" s="3039" t="s">
        <v>5353</v>
      </c>
      <c r="H531" s="3039">
        <v>1924</v>
      </c>
      <c r="I531" s="3039" t="s">
        <v>5353</v>
      </c>
      <c r="J531" s="3068">
        <v>21</v>
      </c>
      <c r="K531" s="3040">
        <v>25</v>
      </c>
    </row>
    <row r="532" spans="4:11">
      <c r="D532" s="3039" t="s">
        <v>5353</v>
      </c>
      <c r="E532" s="3040" t="s">
        <v>5305</v>
      </c>
      <c r="F532" s="3040" t="s">
        <v>5315</v>
      </c>
      <c r="G532" s="3039" t="s">
        <v>5353</v>
      </c>
      <c r="H532" s="3039" t="s">
        <v>5353</v>
      </c>
      <c r="I532" s="3039" t="s">
        <v>5353</v>
      </c>
      <c r="J532" s="3068">
        <v>21</v>
      </c>
      <c r="K532" s="3040">
        <v>25</v>
      </c>
    </row>
    <row r="533" spans="4:11">
      <c r="D533" s="3039" t="s">
        <v>5353</v>
      </c>
      <c r="E533" s="3040" t="s">
        <v>5315</v>
      </c>
      <c r="F533" s="3040" t="s">
        <v>5312</v>
      </c>
      <c r="G533" s="3039" t="s">
        <v>5353</v>
      </c>
      <c r="H533" s="3039" t="s">
        <v>5353</v>
      </c>
      <c r="I533" s="3039" t="s">
        <v>5353</v>
      </c>
      <c r="J533" s="3068">
        <v>21</v>
      </c>
      <c r="K533" s="3040">
        <v>25</v>
      </c>
    </row>
    <row r="534" spans="4:11">
      <c r="D534" s="3039" t="s">
        <v>5353</v>
      </c>
      <c r="E534" s="3040" t="s">
        <v>5315</v>
      </c>
      <c r="F534" s="3040" t="s">
        <v>5312</v>
      </c>
      <c r="G534" s="3039" t="s">
        <v>5353</v>
      </c>
      <c r="H534" s="3039" t="s">
        <v>5353</v>
      </c>
      <c r="I534" s="3039" t="s">
        <v>5353</v>
      </c>
      <c r="J534" s="3068">
        <v>21</v>
      </c>
      <c r="K534" s="3040">
        <v>25</v>
      </c>
    </row>
    <row r="535" spans="4:11">
      <c r="D535" s="3039" t="s">
        <v>5353</v>
      </c>
      <c r="E535" s="3040" t="s">
        <v>5312</v>
      </c>
      <c r="F535" s="3040" t="s">
        <v>5144</v>
      </c>
      <c r="G535" s="3039" t="s">
        <v>5353</v>
      </c>
      <c r="H535" s="3039" t="s">
        <v>5353</v>
      </c>
      <c r="I535" s="3039" t="s">
        <v>5353</v>
      </c>
      <c r="J535" s="3068">
        <v>21</v>
      </c>
      <c r="K535" s="3040">
        <v>25</v>
      </c>
    </row>
    <row r="536" spans="4:11">
      <c r="D536" s="3039" t="s">
        <v>5353</v>
      </c>
      <c r="E536" s="3040" t="s">
        <v>5312</v>
      </c>
      <c r="F536" s="3040" t="s">
        <v>5144</v>
      </c>
      <c r="G536" s="3039" t="s">
        <v>5353</v>
      </c>
      <c r="H536" s="3039" t="s">
        <v>5353</v>
      </c>
      <c r="I536" s="3039" t="s">
        <v>5353</v>
      </c>
      <c r="J536" s="3068">
        <v>21</v>
      </c>
      <c r="K536" s="3040">
        <v>25</v>
      </c>
    </row>
    <row r="537" spans="4:11">
      <c r="D537" s="3039" t="s">
        <v>5353</v>
      </c>
      <c r="E537" s="3040" t="s">
        <v>5312</v>
      </c>
      <c r="F537" s="3040" t="s">
        <v>5144</v>
      </c>
      <c r="G537" s="3039" t="s">
        <v>5353</v>
      </c>
      <c r="H537" s="3039" t="s">
        <v>5353</v>
      </c>
      <c r="I537" s="3039" t="s">
        <v>5353</v>
      </c>
      <c r="J537" s="3068">
        <v>21</v>
      </c>
      <c r="K537" s="3040">
        <v>25</v>
      </c>
    </row>
    <row r="538" spans="4:11">
      <c r="D538" s="3039" t="s">
        <v>5495</v>
      </c>
      <c r="E538" s="3040" t="s">
        <v>5321</v>
      </c>
      <c r="F538" s="3040" t="s">
        <v>5319</v>
      </c>
      <c r="G538" s="3039" t="s">
        <v>5353</v>
      </c>
      <c r="H538" s="3039">
        <v>1951</v>
      </c>
      <c r="I538" s="3039" t="s">
        <v>5353</v>
      </c>
      <c r="J538" s="3068">
        <v>21</v>
      </c>
      <c r="K538" s="3040">
        <v>25</v>
      </c>
    </row>
    <row r="539" spans="4:11">
      <c r="D539" s="3039" t="s">
        <v>5353</v>
      </c>
      <c r="E539" s="3040" t="s">
        <v>5321</v>
      </c>
      <c r="F539" s="3040" t="s">
        <v>5319</v>
      </c>
      <c r="G539" s="3039" t="s">
        <v>5353</v>
      </c>
      <c r="H539" s="3039" t="s">
        <v>5353</v>
      </c>
      <c r="I539" s="3039" t="s">
        <v>5353</v>
      </c>
      <c r="J539" s="3068">
        <v>21</v>
      </c>
      <c r="K539" s="3040">
        <v>25</v>
      </c>
    </row>
    <row r="540" spans="4:11">
      <c r="D540" s="3039" t="s">
        <v>5496</v>
      </c>
      <c r="E540" s="3040" t="s">
        <v>5213</v>
      </c>
      <c r="F540" s="3040" t="s">
        <v>5321</v>
      </c>
      <c r="G540" s="3039" t="s">
        <v>5353</v>
      </c>
      <c r="H540" s="3039">
        <v>1928</v>
      </c>
      <c r="I540" s="3039" t="s">
        <v>5353</v>
      </c>
      <c r="J540" s="3068">
        <v>24</v>
      </c>
      <c r="K540" s="3040">
        <v>29</v>
      </c>
    </row>
    <row r="541" spans="4:11">
      <c r="D541" s="3039" t="s">
        <v>5353</v>
      </c>
      <c r="E541" s="3040" t="s">
        <v>5213</v>
      </c>
      <c r="F541" s="3040" t="s">
        <v>5321</v>
      </c>
      <c r="G541" s="3039" t="s">
        <v>5353</v>
      </c>
      <c r="H541" s="3039" t="s">
        <v>5353</v>
      </c>
      <c r="I541" s="3039" t="s">
        <v>5353</v>
      </c>
      <c r="J541" s="3068">
        <v>24</v>
      </c>
      <c r="K541" s="3040">
        <v>29</v>
      </c>
    </row>
    <row r="542" spans="4:11">
      <c r="D542" s="3090" t="s">
        <v>5353</v>
      </c>
      <c r="E542" s="3074" t="s">
        <v>5213</v>
      </c>
      <c r="F542" s="3074" t="s">
        <v>5321</v>
      </c>
      <c r="G542" s="3090" t="s">
        <v>5353</v>
      </c>
      <c r="H542" s="3090" t="s">
        <v>5353</v>
      </c>
      <c r="I542" s="3090" t="s">
        <v>5353</v>
      </c>
      <c r="J542" s="3068">
        <v>24</v>
      </c>
      <c r="K542" s="3040">
        <v>29</v>
      </c>
    </row>
    <row r="543" spans="4:11">
      <c r="D543" s="3090" t="s">
        <v>5353</v>
      </c>
      <c r="E543" s="3074" t="s">
        <v>5213</v>
      </c>
      <c r="F543" s="3074" t="s">
        <v>5321</v>
      </c>
      <c r="G543" s="3090" t="s">
        <v>5353</v>
      </c>
      <c r="H543" s="3090">
        <v>2008</v>
      </c>
      <c r="I543" s="3090" t="s">
        <v>5497</v>
      </c>
      <c r="J543" s="3068">
        <v>24</v>
      </c>
      <c r="K543" s="3040">
        <v>29</v>
      </c>
    </row>
    <row r="544" spans="4:11">
      <c r="D544" s="3090" t="s">
        <v>5498</v>
      </c>
      <c r="E544" s="3074" t="s">
        <v>5499</v>
      </c>
      <c r="F544" s="3074" t="s">
        <v>5324</v>
      </c>
      <c r="G544" s="3090" t="s">
        <v>5365</v>
      </c>
      <c r="H544" s="3090">
        <v>1925</v>
      </c>
      <c r="I544" s="3090" t="s">
        <v>5353</v>
      </c>
      <c r="J544" s="3073">
        <v>23</v>
      </c>
      <c r="K544" s="3074">
        <v>27</v>
      </c>
    </row>
    <row r="545" spans="4:11" ht="15.75" thickBot="1">
      <c r="D545" s="3140"/>
      <c r="E545" s="3141" t="s">
        <v>5325</v>
      </c>
      <c r="F545" s="3142"/>
      <c r="G545" s="3143"/>
      <c r="H545" s="3143"/>
      <c r="I545" s="3143"/>
      <c r="J545" s="3144"/>
      <c r="K545" s="3142"/>
    </row>
    <row r="546" spans="4:11">
      <c r="D546" s="1169"/>
      <c r="E546" s="810"/>
      <c r="F546" s="810"/>
      <c r="G546" s="1169"/>
      <c r="H546" s="1169"/>
      <c r="I546" s="1169"/>
      <c r="J546" s="810"/>
      <c r="K546" s="810"/>
    </row>
    <row r="547" spans="4:11">
      <c r="D547" s="1130"/>
      <c r="E547" s="1130"/>
      <c r="F547" s="3664" t="s">
        <v>5390</v>
      </c>
      <c r="G547" s="3664"/>
      <c r="H547" s="3118"/>
      <c r="I547" s="3117"/>
      <c r="J547" s="3117"/>
      <c r="K547" s="3117"/>
    </row>
    <row r="548" spans="4:11" ht="15.75">
      <c r="D548" s="1130"/>
      <c r="E548" s="1130"/>
      <c r="F548" s="3664"/>
      <c r="G548" s="3664"/>
      <c r="H548" s="3118"/>
      <c r="I548" s="3117"/>
      <c r="J548" s="3123" t="s">
        <v>5391</v>
      </c>
      <c r="K548" s="3117"/>
    </row>
    <row r="549" spans="4:11" ht="15.75">
      <c r="D549" s="1130"/>
      <c r="E549" s="1130"/>
      <c r="F549" s="3124" t="s">
        <v>5392</v>
      </c>
      <c r="G549" s="3125"/>
      <c r="H549" s="3118"/>
      <c r="I549" s="3117"/>
      <c r="J549" s="3117"/>
      <c r="K549" s="3117"/>
    </row>
    <row r="550" spans="4:11" ht="15.75" thickBot="1">
      <c r="D550" s="1130"/>
      <c r="E550" s="1130"/>
      <c r="F550" s="1130"/>
      <c r="G550" s="3117"/>
      <c r="H550" s="3118"/>
      <c r="I550" s="3117"/>
      <c r="J550" s="3117"/>
      <c r="K550" s="3117"/>
    </row>
    <row r="551" spans="4:11" ht="26.25" thickBot="1">
      <c r="D551" s="3101" t="s">
        <v>5334</v>
      </c>
      <c r="E551" s="3102" t="s">
        <v>5335</v>
      </c>
      <c r="F551" s="3103"/>
      <c r="G551" s="3101" t="s">
        <v>5334</v>
      </c>
      <c r="H551" s="3101" t="s">
        <v>5336</v>
      </c>
      <c r="I551" s="3101" t="s">
        <v>5337</v>
      </c>
      <c r="J551" s="3101" t="s">
        <v>5338</v>
      </c>
      <c r="K551" s="3101" t="s">
        <v>5393</v>
      </c>
    </row>
    <row r="552" spans="4:11">
      <c r="D552" s="3104" t="s">
        <v>5340</v>
      </c>
      <c r="E552" s="3105" t="s">
        <v>5341</v>
      </c>
      <c r="F552" s="3105" t="s">
        <v>5342</v>
      </c>
      <c r="G552" s="3104" t="s">
        <v>5343</v>
      </c>
      <c r="H552" s="3106" t="s">
        <v>5344</v>
      </c>
      <c r="I552" s="3104" t="s">
        <v>5345</v>
      </c>
      <c r="J552" s="3104" t="s">
        <v>5346</v>
      </c>
      <c r="K552" s="3104" t="s">
        <v>5346</v>
      </c>
    </row>
    <row r="553" spans="4:11" ht="15.75" thickBot="1">
      <c r="D553" s="3107"/>
      <c r="E553" s="3108" t="s">
        <v>3026</v>
      </c>
      <c r="F553" s="3108" t="s">
        <v>3027</v>
      </c>
      <c r="G553" s="3107"/>
      <c r="H553" s="3107" t="s">
        <v>5347</v>
      </c>
      <c r="I553" s="3107"/>
      <c r="J553" s="3107"/>
      <c r="K553" s="3107"/>
    </row>
    <row r="554" spans="4:11">
      <c r="D554" s="3090" t="s">
        <v>5498</v>
      </c>
      <c r="E554" s="3074" t="s">
        <v>5500</v>
      </c>
      <c r="F554" s="3074" t="s">
        <v>5324</v>
      </c>
      <c r="G554" s="3090" t="s">
        <v>5365</v>
      </c>
      <c r="H554" s="3090">
        <v>1925</v>
      </c>
      <c r="I554" s="3090" t="s">
        <v>5369</v>
      </c>
      <c r="J554" s="3073">
        <v>23</v>
      </c>
      <c r="K554" s="3074">
        <v>27</v>
      </c>
    </row>
    <row r="555" spans="4:11">
      <c r="D555" s="3090"/>
      <c r="E555" s="3145"/>
      <c r="F555" s="3074"/>
      <c r="G555" s="3090"/>
      <c r="H555" s="3090"/>
      <c r="I555" s="3090"/>
      <c r="J555" s="3073"/>
      <c r="K555" s="3074"/>
    </row>
    <row r="556" spans="4:11">
      <c r="D556" s="3090" t="s">
        <v>5498</v>
      </c>
      <c r="E556" s="3074" t="s">
        <v>5500</v>
      </c>
      <c r="F556" s="3074" t="s">
        <v>5324</v>
      </c>
      <c r="G556" s="3090" t="s">
        <v>5365</v>
      </c>
      <c r="H556" s="3090">
        <v>1925</v>
      </c>
      <c r="I556" s="3090" t="s">
        <v>5369</v>
      </c>
      <c r="J556" s="3074">
        <v>23</v>
      </c>
      <c r="K556" s="3074">
        <v>27</v>
      </c>
    </row>
    <row r="557" spans="4:11">
      <c r="D557" s="3090"/>
      <c r="E557" s="3145"/>
      <c r="F557" s="3074"/>
      <c r="G557" s="3090" t="s">
        <v>5353</v>
      </c>
      <c r="H557" s="3090"/>
      <c r="I557" s="3090" t="s">
        <v>5353</v>
      </c>
      <c r="J557" s="3074"/>
      <c r="K557" s="3074"/>
    </row>
    <row r="558" spans="4:11">
      <c r="D558" s="3039" t="s">
        <v>5501</v>
      </c>
      <c r="E558" s="3040" t="s">
        <v>5502</v>
      </c>
      <c r="F558" s="3040" t="s">
        <v>5330</v>
      </c>
      <c r="G558" s="3039" t="s">
        <v>5353</v>
      </c>
      <c r="H558" s="3039">
        <v>1946</v>
      </c>
      <c r="I558" s="3039" t="s">
        <v>5353</v>
      </c>
      <c r="J558" s="3040">
        <v>15</v>
      </c>
      <c r="K558" s="3040">
        <v>18</v>
      </c>
    </row>
    <row r="559" spans="4:11" ht="15.75" thickBot="1">
      <c r="D559" s="3067" t="s">
        <v>5503</v>
      </c>
      <c r="E559" s="3062" t="s">
        <v>5312</v>
      </c>
      <c r="F559" s="3062" t="s">
        <v>5332</v>
      </c>
      <c r="G559" s="3067" t="s">
        <v>5353</v>
      </c>
      <c r="H559" s="3067">
        <v>1957</v>
      </c>
      <c r="I559" s="3067" t="s">
        <v>5353</v>
      </c>
      <c r="J559" s="3062">
        <v>15</v>
      </c>
      <c r="K559" s="3062">
        <v>18</v>
      </c>
    </row>
    <row r="560" spans="4:11">
      <c r="D560" s="3081"/>
      <c r="E560" s="3081"/>
      <c r="F560" s="3081"/>
      <c r="G560" s="3081"/>
      <c r="H560" s="3082"/>
      <c r="I560" s="3081"/>
      <c r="J560" s="3081"/>
      <c r="K560" s="3117"/>
    </row>
    <row r="561" spans="4:11">
      <c r="D561" s="1130"/>
      <c r="E561" s="1130"/>
      <c r="F561" s="1130"/>
      <c r="G561" s="3117"/>
      <c r="H561" s="3118"/>
      <c r="I561" s="3117"/>
      <c r="J561" s="3117"/>
      <c r="K561" s="3117"/>
    </row>
    <row r="562" spans="4:11">
      <c r="D562" s="3081"/>
      <c r="E562" s="3081"/>
      <c r="F562" s="3081"/>
      <c r="G562" s="3081"/>
      <c r="H562" s="3082"/>
      <c r="I562" s="3081"/>
      <c r="J562" s="3081"/>
      <c r="K562" s="3117"/>
    </row>
    <row r="563" spans="4:11">
      <c r="D563" s="3081"/>
      <c r="E563" s="3081"/>
      <c r="F563" s="3081"/>
      <c r="G563" s="3081"/>
      <c r="H563" s="3082"/>
      <c r="I563" s="3081"/>
      <c r="J563" s="3081"/>
      <c r="K563" s="3117"/>
    </row>
    <row r="564" spans="4:11">
      <c r="D564" s="3081"/>
      <c r="E564" s="3081"/>
      <c r="F564" s="3081"/>
      <c r="G564" s="3081"/>
      <c r="H564" s="3082"/>
      <c r="I564" s="3081"/>
      <c r="J564" s="3081"/>
      <c r="K564" s="3117"/>
    </row>
    <row r="565" spans="4:11">
      <c r="D565" s="3081"/>
      <c r="E565" s="3081"/>
      <c r="F565" s="3081"/>
      <c r="G565" s="3081"/>
      <c r="H565" s="3082"/>
      <c r="I565" s="3081"/>
      <c r="J565" s="3081"/>
      <c r="K565" s="3117"/>
    </row>
    <row r="566" spans="4:11">
      <c r="D566" s="3081"/>
      <c r="E566" s="3081"/>
      <c r="F566" s="3081"/>
      <c r="G566" s="3081"/>
      <c r="H566" s="3082"/>
      <c r="I566" s="3081"/>
      <c r="J566" s="3081"/>
      <c r="K566" s="3117"/>
    </row>
    <row r="567" spans="4:11">
      <c r="D567" s="3081"/>
      <c r="E567" s="3081"/>
      <c r="F567" s="3081"/>
      <c r="G567" s="3081"/>
      <c r="H567" s="3082"/>
      <c r="I567" s="3081"/>
      <c r="J567" s="3081"/>
      <c r="K567" s="3117"/>
    </row>
    <row r="568" spans="4:11">
      <c r="D568" s="3081"/>
      <c r="E568" s="3081"/>
      <c r="F568" s="3081"/>
      <c r="G568" s="3081"/>
      <c r="H568" s="3082"/>
      <c r="I568" s="3081"/>
      <c r="J568" s="3081"/>
      <c r="K568" s="3117"/>
    </row>
    <row r="569" spans="4:11">
      <c r="D569" s="3081"/>
      <c r="E569" s="3081"/>
      <c r="F569" s="3081"/>
      <c r="G569" s="3081"/>
      <c r="H569" s="3082"/>
      <c r="I569" s="3081"/>
      <c r="J569" s="3081"/>
      <c r="K569" s="3117"/>
    </row>
    <row r="570" spans="4:11">
      <c r="D570" s="3081"/>
      <c r="E570" s="3081"/>
      <c r="F570" s="3081"/>
      <c r="G570" s="3081"/>
      <c r="H570" s="3082"/>
      <c r="I570" s="3081"/>
      <c r="J570" s="3081"/>
      <c r="K570" s="3117"/>
    </row>
    <row r="571" spans="4:11">
      <c r="D571" s="3081"/>
      <c r="E571" s="3081"/>
      <c r="F571" s="3081"/>
      <c r="G571" s="3081"/>
      <c r="H571" s="3082"/>
      <c r="I571" s="3081"/>
      <c r="J571" s="3081"/>
      <c r="K571" s="3117"/>
    </row>
    <row r="572" spans="4:11">
      <c r="D572" s="3081"/>
      <c r="E572" s="3081"/>
      <c r="F572" s="3081"/>
      <c r="G572" s="3081"/>
      <c r="H572" s="3082"/>
      <c r="I572" s="3081"/>
      <c r="J572" s="3081"/>
      <c r="K572" s="3117"/>
    </row>
    <row r="573" spans="4:11">
      <c r="D573" s="3135"/>
      <c r="E573" s="3146"/>
      <c r="F573" s="3146"/>
      <c r="G573" s="3146"/>
      <c r="H573" s="1169"/>
      <c r="I573" s="3146"/>
      <c r="J573" s="3146"/>
      <c r="K573" s="3146"/>
    </row>
    <row r="574" spans="4:11">
      <c r="D574" s="3081"/>
      <c r="E574" s="3081"/>
      <c r="F574" s="3081"/>
      <c r="G574" s="3081"/>
      <c r="H574" s="3082"/>
      <c r="I574" s="3081"/>
      <c r="J574" s="3081"/>
      <c r="K574" s="3117"/>
    </row>
    <row r="575" spans="4:11">
      <c r="D575" s="3081"/>
      <c r="E575" s="3081"/>
      <c r="F575" s="3081"/>
      <c r="G575" s="3081"/>
      <c r="H575" s="3082"/>
      <c r="I575" s="3081"/>
      <c r="J575" s="3081"/>
      <c r="K575" s="3117"/>
    </row>
    <row r="576" spans="4:11">
      <c r="D576" s="3081"/>
      <c r="E576" s="3081"/>
      <c r="F576" s="3081"/>
      <c r="G576" s="3081"/>
      <c r="H576" s="3082"/>
      <c r="I576" s="3081"/>
      <c r="J576" s="3081"/>
      <c r="K576" s="3117"/>
    </row>
    <row r="577" spans="4:11">
      <c r="D577" s="3081"/>
      <c r="E577" s="3081"/>
      <c r="F577" s="3081"/>
      <c r="G577" s="3081"/>
      <c r="H577" s="3082"/>
      <c r="I577" s="3081"/>
      <c r="J577" s="3081"/>
      <c r="K577" s="3117"/>
    </row>
    <row r="578" spans="4:11">
      <c r="D578" s="3081"/>
      <c r="E578" s="3081"/>
      <c r="F578" s="3081"/>
      <c r="G578" s="3081"/>
      <c r="H578" s="3082"/>
      <c r="I578" s="3081"/>
      <c r="J578" s="3081"/>
      <c r="K578" s="3117"/>
    </row>
  </sheetData>
  <mergeCells count="6">
    <mergeCell ref="F547:G548"/>
    <mergeCell ref="E338:F338"/>
    <mergeCell ref="F364:G365"/>
    <mergeCell ref="F418:G419"/>
    <mergeCell ref="F454:G455"/>
    <mergeCell ref="F504:G505"/>
  </mergeCells>
  <printOptions horizontalCentered="1" verticalCentered="1"/>
  <pageMargins left="0.5" right="0.5" top="0.5" bottom="0.5" header="0" footer="0"/>
  <pageSetup scale="54" fitToWidth="2" fitToHeight="5" pageOrder="overThenDown" orientation="landscape" r:id="rId1"/>
  <headerFooter alignWithMargins="0"/>
  <rowBreaks count="4" manualBreakCount="4">
    <brk id="65" max="18" man="1"/>
    <brk id="131" max="18" man="1"/>
    <brk id="195" max="18" man="1"/>
    <brk id="259" max="18" man="1"/>
  </rowBreaks>
  <colBreaks count="1" manualBreakCount="1">
    <brk id="9" max="320"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4"/>
  <sheetViews>
    <sheetView tabSelected="1" defaultGridColor="0" view="pageBreakPreview" colorId="22" zoomScale="70" zoomScaleNormal="60" zoomScaleSheetLayoutView="70" workbookViewId="0"/>
  </sheetViews>
  <sheetFormatPr defaultColWidth="9.6640625" defaultRowHeight="15"/>
  <cols>
    <col min="1" max="1" width="4.6640625" customWidth="1"/>
    <col min="2" max="2" width="28.5546875" customWidth="1"/>
    <col min="3" max="3" width="25.109375" customWidth="1"/>
    <col min="4" max="6" width="13.6640625" customWidth="1"/>
    <col min="7" max="8" width="14.6640625" customWidth="1"/>
    <col min="9" max="9" width="2.6640625" customWidth="1"/>
    <col min="10" max="10" width="36.5546875" customWidth="1"/>
    <col min="11" max="11" width="17.5546875" customWidth="1"/>
    <col min="12" max="12" width="14.6640625" customWidth="1"/>
    <col min="13" max="13" width="15.44140625" customWidth="1"/>
    <col min="14" max="17" width="12.6640625" customWidth="1"/>
    <col min="18" max="18" width="11.6640625" customWidth="1"/>
    <col min="19" max="19" width="4.6640625" customWidth="1"/>
  </cols>
  <sheetData>
    <row r="1" spans="1:19">
      <c r="A1" s="901" t="s">
        <v>1804</v>
      </c>
      <c r="B1" s="902"/>
      <c r="C1" s="902"/>
      <c r="D1" s="1009"/>
      <c r="E1" s="1006" t="s">
        <v>1347</v>
      </c>
      <c r="F1" s="902"/>
      <c r="G1" s="1008" t="s">
        <v>1806</v>
      </c>
      <c r="H1" s="993" t="s">
        <v>1807</v>
      </c>
      <c r="I1" s="899"/>
      <c r="J1" s="901" t="s">
        <v>1804</v>
      </c>
      <c r="K1" s="902"/>
      <c r="L1" s="902"/>
      <c r="M1" s="1009"/>
      <c r="N1" s="1006" t="s">
        <v>1347</v>
      </c>
      <c r="O1" s="902"/>
      <c r="P1" s="1008" t="s">
        <v>1806</v>
      </c>
      <c r="Q1" s="1007"/>
      <c r="R1" s="1010" t="s">
        <v>1807</v>
      </c>
      <c r="S1" s="993"/>
    </row>
    <row r="2" spans="1:19">
      <c r="A2" s="72" t="str">
        <f>'Data Sheet'!$C$25</f>
        <v>Orange &amp; Rockland Utilities, Inc</v>
      </c>
      <c r="B2" s="899"/>
      <c r="C2" s="899"/>
      <c r="D2" s="899"/>
      <c r="E2" s="961" t="s">
        <v>1139</v>
      </c>
      <c r="F2" s="899"/>
      <c r="G2" s="1021" t="s">
        <v>1809</v>
      </c>
      <c r="H2" s="960"/>
      <c r="I2" s="899"/>
      <c r="J2" s="72" t="str">
        <f>'Data Sheet'!$C$25</f>
        <v>Orange &amp; Rockland Utilities, Inc</v>
      </c>
      <c r="K2" s="899"/>
      <c r="L2" s="899"/>
      <c r="M2" s="899"/>
      <c r="N2" s="961" t="s">
        <v>1139</v>
      </c>
      <c r="O2" s="899"/>
      <c r="P2" s="1021" t="s">
        <v>1809</v>
      </c>
      <c r="Q2" s="1011"/>
      <c r="R2" s="959"/>
      <c r="S2" s="960"/>
    </row>
    <row r="3" spans="1:19" ht="15" customHeight="1" thickBot="1">
      <c r="A3" s="978"/>
      <c r="B3" s="951"/>
      <c r="C3" s="951"/>
      <c r="D3" s="951"/>
      <c r="E3" s="978" t="s">
        <v>1140</v>
      </c>
      <c r="F3" s="951"/>
      <c r="G3" s="1091" t="str">
        <f>'Data Sheet'!$C$40</f>
        <v>April 30, 2017</v>
      </c>
      <c r="H3" s="1092" t="str">
        <f>'Data Sheet'!$C$38</f>
        <v>December 31, 2016</v>
      </c>
      <c r="I3" s="899"/>
      <c r="J3" s="978"/>
      <c r="K3" s="951"/>
      <c r="L3" s="951"/>
      <c r="M3" s="951"/>
      <c r="N3" s="978" t="s">
        <v>1140</v>
      </c>
      <c r="O3" s="951"/>
      <c r="P3" s="1091" t="str">
        <f>'Data Sheet'!$C$40</f>
        <v>April 30, 2017</v>
      </c>
      <c r="Q3" s="957"/>
      <c r="R3" s="934" t="str">
        <f>'Data Sheet'!$C$38</f>
        <v>December 31, 2016</v>
      </c>
      <c r="S3" s="1025"/>
    </row>
    <row r="4" spans="1:19" ht="15" customHeight="1" thickBot="1">
      <c r="A4" s="570" t="s">
        <v>2691</v>
      </c>
      <c r="B4" s="571"/>
      <c r="C4" s="571"/>
      <c r="D4" s="1014"/>
      <c r="E4" s="1014"/>
      <c r="F4" s="1014"/>
      <c r="G4" s="1016"/>
      <c r="H4" s="1025"/>
      <c r="I4" s="899"/>
      <c r="J4" s="570" t="s">
        <v>2692</v>
      </c>
      <c r="K4" s="571"/>
      <c r="L4" s="571"/>
      <c r="M4" s="1014"/>
      <c r="N4" s="1014"/>
      <c r="O4" s="1014"/>
      <c r="P4" s="1016"/>
      <c r="Q4" s="1016"/>
      <c r="R4" s="1016"/>
      <c r="S4" s="1025"/>
    </row>
    <row r="5" spans="1:19" ht="15.75">
      <c r="A5" s="68"/>
      <c r="B5" s="71"/>
      <c r="C5" s="71"/>
      <c r="D5" s="69"/>
      <c r="E5" s="69"/>
      <c r="F5" s="69"/>
      <c r="G5" s="369"/>
      <c r="H5" s="73"/>
      <c r="I5" s="899"/>
      <c r="J5" s="68"/>
      <c r="K5" s="71"/>
      <c r="L5" s="71"/>
      <c r="M5" s="69"/>
      <c r="N5" s="69"/>
      <c r="O5" s="69"/>
      <c r="P5" s="369"/>
      <c r="Q5" s="369"/>
      <c r="R5" s="369"/>
      <c r="S5" s="73"/>
    </row>
    <row r="6" spans="1:19">
      <c r="A6" s="72" t="s">
        <v>2693</v>
      </c>
      <c r="B6" s="17"/>
      <c r="C6" s="17"/>
      <c r="D6" s="17"/>
      <c r="E6" s="17" t="s">
        <v>2694</v>
      </c>
      <c r="F6" s="17"/>
      <c r="G6" s="17"/>
      <c r="H6" s="73"/>
      <c r="I6" s="899"/>
      <c r="J6" s="72" t="s">
        <v>2695</v>
      </c>
      <c r="K6" s="17"/>
      <c r="L6" s="17"/>
      <c r="M6" s="17"/>
      <c r="N6" s="17" t="s">
        <v>2696</v>
      </c>
      <c r="O6" s="17"/>
      <c r="P6" s="17"/>
      <c r="Q6" s="17"/>
      <c r="R6" s="17"/>
      <c r="S6" s="73"/>
    </row>
    <row r="7" spans="1:19">
      <c r="A7" s="72" t="s">
        <v>2697</v>
      </c>
      <c r="B7" s="17"/>
      <c r="C7" s="17"/>
      <c r="D7" s="17"/>
      <c r="E7" s="17" t="s">
        <v>2698</v>
      </c>
      <c r="F7" s="17"/>
      <c r="G7" s="17"/>
      <c r="H7" s="73"/>
      <c r="I7" s="899"/>
      <c r="J7" s="72" t="s">
        <v>2699</v>
      </c>
      <c r="K7" s="17"/>
      <c r="L7" s="17"/>
      <c r="M7" s="17"/>
      <c r="N7" s="17" t="s">
        <v>2700</v>
      </c>
      <c r="O7" s="17"/>
      <c r="P7" s="17"/>
      <c r="Q7" s="17"/>
      <c r="R7" s="17"/>
      <c r="S7" s="73"/>
    </row>
    <row r="8" spans="1:19">
      <c r="A8" s="72" t="s">
        <v>2701</v>
      </c>
      <c r="B8" s="17"/>
      <c r="C8" s="17"/>
      <c r="D8" s="17"/>
      <c r="E8" s="17" t="s">
        <v>214</v>
      </c>
      <c r="F8" s="17"/>
      <c r="G8" s="17"/>
      <c r="H8" s="73"/>
      <c r="I8" s="899"/>
      <c r="J8" s="72" t="s">
        <v>215</v>
      </c>
      <c r="K8" s="17"/>
      <c r="L8" s="17"/>
      <c r="M8" s="17"/>
      <c r="N8" s="17" t="s">
        <v>216</v>
      </c>
      <c r="O8" s="17"/>
      <c r="P8" s="17"/>
      <c r="Q8" s="17"/>
      <c r="R8" s="17"/>
      <c r="S8" s="73"/>
    </row>
    <row r="9" spans="1:19">
      <c r="A9" s="72" t="s">
        <v>217</v>
      </c>
      <c r="B9" s="17"/>
      <c r="C9" s="17"/>
      <c r="D9" s="17"/>
      <c r="E9" s="17" t="s">
        <v>3390</v>
      </c>
      <c r="F9" s="17"/>
      <c r="G9" s="17"/>
      <c r="H9" s="73"/>
      <c r="I9" s="899"/>
      <c r="J9" s="72" t="s">
        <v>3391</v>
      </c>
      <c r="K9" s="17"/>
      <c r="L9" s="17"/>
      <c r="M9" s="17"/>
      <c r="N9" s="17" t="s">
        <v>3392</v>
      </c>
      <c r="O9" s="17"/>
      <c r="P9" s="17"/>
      <c r="Q9" s="17"/>
      <c r="R9" s="17"/>
      <c r="S9" s="73"/>
    </row>
    <row r="10" spans="1:19" ht="15.75" thickBot="1">
      <c r="A10" s="112"/>
      <c r="B10" s="113"/>
      <c r="C10" s="113"/>
      <c r="D10" s="113"/>
      <c r="E10" s="113"/>
      <c r="F10" s="113"/>
      <c r="G10" s="113"/>
      <c r="H10" s="114"/>
      <c r="I10" s="899"/>
      <c r="J10" s="112"/>
      <c r="K10" s="113"/>
      <c r="L10" s="113"/>
      <c r="M10" s="113"/>
      <c r="N10" s="113"/>
      <c r="O10" s="113"/>
      <c r="P10" s="113"/>
      <c r="Q10" s="113"/>
      <c r="R10" s="113"/>
      <c r="S10" s="114"/>
    </row>
    <row r="11" spans="1:19">
      <c r="A11" s="1008"/>
      <c r="B11" s="899"/>
      <c r="C11" s="962"/>
      <c r="D11" s="960"/>
      <c r="E11" s="900" t="s">
        <v>3393</v>
      </c>
      <c r="F11" s="960"/>
      <c r="G11" s="900" t="s">
        <v>3394</v>
      </c>
      <c r="H11" s="993"/>
      <c r="I11" s="899"/>
      <c r="J11" s="1007"/>
      <c r="K11" s="944"/>
      <c r="L11" s="912"/>
      <c r="M11" s="912"/>
      <c r="N11" s="944"/>
      <c r="O11" s="944"/>
      <c r="P11" s="944"/>
      <c r="Q11" s="944"/>
      <c r="R11" s="944"/>
      <c r="S11" s="1018"/>
    </row>
    <row r="12" spans="1:19" ht="15.75" thickBot="1">
      <c r="A12" s="1021"/>
      <c r="B12" s="1014" t="s">
        <v>3395</v>
      </c>
      <c r="C12" s="1025"/>
      <c r="D12" s="960" t="s">
        <v>1733</v>
      </c>
      <c r="E12" s="1014" t="s">
        <v>3396</v>
      </c>
      <c r="F12" s="1025"/>
      <c r="G12" s="1014" t="s">
        <v>3396</v>
      </c>
      <c r="H12" s="1025"/>
      <c r="I12" s="899"/>
      <c r="J12" s="1026" t="s">
        <v>3397</v>
      </c>
      <c r="K12" s="1014"/>
      <c r="L12" s="1025"/>
      <c r="M12" s="912"/>
      <c r="N12" s="1014" t="s">
        <v>3398</v>
      </c>
      <c r="O12" s="1014"/>
      <c r="P12" s="1014"/>
      <c r="Q12" s="1014"/>
      <c r="R12" s="1014"/>
      <c r="S12" s="1025"/>
    </row>
    <row r="13" spans="1:19">
      <c r="A13" s="1021"/>
      <c r="B13" s="960"/>
      <c r="C13" s="960"/>
      <c r="D13" s="912" t="s">
        <v>3399</v>
      </c>
      <c r="E13" s="960"/>
      <c r="F13" s="912" t="s">
        <v>3594</v>
      </c>
      <c r="G13" s="960"/>
      <c r="H13" s="912"/>
      <c r="I13" s="899"/>
      <c r="J13" s="1021"/>
      <c r="K13" s="960"/>
      <c r="L13" s="960"/>
      <c r="M13" s="912" t="s">
        <v>3400</v>
      </c>
      <c r="N13" s="960" t="s">
        <v>2683</v>
      </c>
      <c r="O13" s="912" t="s">
        <v>3401</v>
      </c>
      <c r="P13" s="912"/>
      <c r="Q13" s="2758"/>
      <c r="R13" s="912"/>
      <c r="S13" s="912"/>
    </row>
    <row r="14" spans="1:19">
      <c r="A14" s="1021" t="s">
        <v>1733</v>
      </c>
      <c r="B14" s="962"/>
      <c r="C14" s="962"/>
      <c r="D14" s="912" t="s">
        <v>3402</v>
      </c>
      <c r="E14" s="960"/>
      <c r="F14" s="912" t="s">
        <v>1791</v>
      </c>
      <c r="G14" s="960"/>
      <c r="H14" s="912"/>
      <c r="I14" s="899"/>
      <c r="J14" s="1021"/>
      <c r="K14" s="962"/>
      <c r="L14" s="912" t="s">
        <v>3403</v>
      </c>
      <c r="M14" s="912" t="s">
        <v>3404</v>
      </c>
      <c r="N14" s="960" t="s">
        <v>3405</v>
      </c>
      <c r="O14" s="912" t="s">
        <v>3406</v>
      </c>
      <c r="P14" s="912" t="s">
        <v>3397</v>
      </c>
      <c r="Q14" s="2758"/>
      <c r="R14" s="912"/>
      <c r="S14" s="912" t="s">
        <v>1733</v>
      </c>
    </row>
    <row r="15" spans="1:19">
      <c r="A15" s="1021" t="s">
        <v>1736</v>
      </c>
      <c r="B15" s="912" t="s">
        <v>2675</v>
      </c>
      <c r="C15" s="912" t="s">
        <v>2676</v>
      </c>
      <c r="D15" s="912" t="s">
        <v>3407</v>
      </c>
      <c r="E15" s="912" t="s">
        <v>1943</v>
      </c>
      <c r="F15" s="912" t="s">
        <v>3408</v>
      </c>
      <c r="G15" s="960" t="s">
        <v>3409</v>
      </c>
      <c r="H15" s="912" t="s">
        <v>3410</v>
      </c>
      <c r="I15" s="899"/>
      <c r="J15" s="1021" t="s">
        <v>3411</v>
      </c>
      <c r="K15" s="912" t="s">
        <v>3412</v>
      </c>
      <c r="L15" s="912" t="s">
        <v>3405</v>
      </c>
      <c r="M15" s="912" t="s">
        <v>3413</v>
      </c>
      <c r="N15" s="912" t="s">
        <v>2683</v>
      </c>
      <c r="O15" s="912" t="s">
        <v>3405</v>
      </c>
      <c r="P15" s="912" t="s">
        <v>3405</v>
      </c>
      <c r="Q15" s="2758" t="s">
        <v>4216</v>
      </c>
      <c r="R15" s="912" t="s">
        <v>2338</v>
      </c>
      <c r="S15" s="912" t="s">
        <v>1736</v>
      </c>
    </row>
    <row r="16" spans="1:19">
      <c r="A16" s="1012"/>
      <c r="B16" s="962"/>
      <c r="C16" s="912"/>
      <c r="D16" s="962"/>
      <c r="E16" s="912"/>
      <c r="F16" s="912" t="s">
        <v>3407</v>
      </c>
      <c r="G16" s="960"/>
      <c r="H16" s="962"/>
      <c r="I16" s="899"/>
      <c r="J16" s="1012"/>
      <c r="K16" s="962"/>
      <c r="L16" s="912" t="s">
        <v>3414</v>
      </c>
      <c r="M16" s="962"/>
      <c r="N16" s="912" t="s">
        <v>3415</v>
      </c>
      <c r="O16" s="912" t="s">
        <v>3416</v>
      </c>
      <c r="P16" s="912" t="s">
        <v>3417</v>
      </c>
      <c r="Q16" s="2758" t="s">
        <v>530</v>
      </c>
      <c r="R16" s="912"/>
      <c r="S16" s="962"/>
    </row>
    <row r="17" spans="1:19" ht="15.75" thickBot="1">
      <c r="A17" s="1031"/>
      <c r="B17" s="1024" t="s">
        <v>3026</v>
      </c>
      <c r="C17" s="1024" t="s">
        <v>3027</v>
      </c>
      <c r="D17" s="1024" t="s">
        <v>3028</v>
      </c>
      <c r="E17" s="1024" t="s">
        <v>3029</v>
      </c>
      <c r="F17" s="1024" t="s">
        <v>2353</v>
      </c>
      <c r="G17" s="1025" t="s">
        <v>2354</v>
      </c>
      <c r="H17" s="1025" t="s">
        <v>2355</v>
      </c>
      <c r="I17" s="899"/>
      <c r="J17" s="1023" t="s">
        <v>2356</v>
      </c>
      <c r="K17" s="1024" t="s">
        <v>2357</v>
      </c>
      <c r="L17" s="1024" t="s">
        <v>2358</v>
      </c>
      <c r="M17" s="1024" t="s">
        <v>2359</v>
      </c>
      <c r="N17" s="1024" t="s">
        <v>2360</v>
      </c>
      <c r="O17" s="1024" t="s">
        <v>181</v>
      </c>
      <c r="P17" s="1024" t="s">
        <v>182</v>
      </c>
      <c r="Q17" s="2759" t="s">
        <v>183</v>
      </c>
      <c r="R17" s="406" t="s">
        <v>184</v>
      </c>
      <c r="S17" s="1024"/>
    </row>
    <row r="18" spans="1:19">
      <c r="A18" s="1012">
        <v>1</v>
      </c>
      <c r="B18" s="962" t="s">
        <v>5134</v>
      </c>
      <c r="C18" s="962" t="s">
        <v>5141</v>
      </c>
      <c r="D18" s="1030">
        <v>14.64</v>
      </c>
      <c r="E18" s="960" t="s">
        <v>5124</v>
      </c>
      <c r="F18" s="1029"/>
      <c r="G18" s="1095"/>
      <c r="H18" s="1070"/>
      <c r="I18" s="899"/>
      <c r="J18" s="1012" t="s">
        <v>5512</v>
      </c>
      <c r="K18" s="962"/>
      <c r="L18" s="962"/>
      <c r="M18" s="962">
        <v>138</v>
      </c>
      <c r="N18" s="1097"/>
      <c r="O18" s="3147">
        <f>6828.74-36870.83</f>
        <v>-30042.090000000004</v>
      </c>
      <c r="P18" s="3148"/>
      <c r="Q18" s="1100">
        <f t="shared" ref="Q18:Q55" si="0">SUM(N18:P18)</f>
        <v>-30042.090000000004</v>
      </c>
      <c r="R18" s="1098">
        <f t="shared" ref="R18:R60" si="1">SUM(N18:P18)</f>
        <v>-30042.090000000004</v>
      </c>
      <c r="S18" s="1012">
        <v>1</v>
      </c>
    </row>
    <row r="19" spans="1:19">
      <c r="A19" s="1012">
        <v>2</v>
      </c>
      <c r="B19" s="962" t="s">
        <v>5504</v>
      </c>
      <c r="C19" s="962" t="s">
        <v>5148</v>
      </c>
      <c r="D19" s="1030">
        <v>14.6</v>
      </c>
      <c r="E19" s="912" t="s">
        <v>5124</v>
      </c>
      <c r="F19" s="1029"/>
      <c r="G19" s="1099"/>
      <c r="H19" s="1070"/>
      <c r="I19" s="899"/>
      <c r="J19" s="1012" t="s">
        <v>5513</v>
      </c>
      <c r="K19" s="962"/>
      <c r="L19" s="962"/>
      <c r="M19" s="962">
        <v>138</v>
      </c>
      <c r="N19" s="1029"/>
      <c r="O19" s="1029">
        <v>-7895792.6600000001</v>
      </c>
      <c r="P19" s="1029">
        <f>8251229.07-65305.7</f>
        <v>8185923.3700000001</v>
      </c>
      <c r="Q19" s="1100">
        <f t="shared" si="0"/>
        <v>290130.70999999996</v>
      </c>
      <c r="R19" s="1100">
        <f t="shared" si="1"/>
        <v>290130.70999999996</v>
      </c>
      <c r="S19" s="1012">
        <v>2</v>
      </c>
    </row>
    <row r="20" spans="1:19">
      <c r="A20" s="1012">
        <v>3</v>
      </c>
      <c r="B20" s="962" t="s">
        <v>5222</v>
      </c>
      <c r="C20" s="962" t="s">
        <v>5223</v>
      </c>
      <c r="D20" s="1030">
        <v>3</v>
      </c>
      <c r="E20" s="912" t="s">
        <v>5156</v>
      </c>
      <c r="F20" s="1029"/>
      <c r="G20" s="1099"/>
      <c r="H20" s="1070"/>
      <c r="I20" s="899"/>
      <c r="J20" s="1012" t="s">
        <v>5145</v>
      </c>
      <c r="K20" s="962"/>
      <c r="L20" s="962"/>
      <c r="M20" s="962">
        <v>69</v>
      </c>
      <c r="N20" s="1029"/>
      <c r="O20" s="1029">
        <v>81285.78</v>
      </c>
      <c r="P20" s="1029">
        <v>1375.14</v>
      </c>
      <c r="Q20" s="1100">
        <f t="shared" si="0"/>
        <v>82660.92</v>
      </c>
      <c r="R20" s="1100">
        <f t="shared" si="1"/>
        <v>82660.92</v>
      </c>
      <c r="S20" s="1012">
        <v>3</v>
      </c>
    </row>
    <row r="21" spans="1:19">
      <c r="A21" s="1012">
        <v>4</v>
      </c>
      <c r="B21" s="962" t="s">
        <v>5224</v>
      </c>
      <c r="C21" s="962" t="s">
        <v>5225</v>
      </c>
      <c r="D21" s="1030">
        <v>8.9499999999999993</v>
      </c>
      <c r="E21" s="912" t="s">
        <v>5156</v>
      </c>
      <c r="F21" s="1029"/>
      <c r="G21" s="1099"/>
      <c r="H21" s="1070"/>
      <c r="I21" s="899"/>
      <c r="J21" s="1012" t="s">
        <v>5145</v>
      </c>
      <c r="K21" s="962"/>
      <c r="L21" s="962"/>
      <c r="M21" s="962">
        <v>69</v>
      </c>
      <c r="N21" s="1029"/>
      <c r="O21" s="1029">
        <f>1639504.79-73476.88</f>
        <v>1566027.9100000001</v>
      </c>
      <c r="P21" s="1029">
        <v>300.2</v>
      </c>
      <c r="Q21" s="1100">
        <f t="shared" si="0"/>
        <v>1566328.11</v>
      </c>
      <c r="R21" s="1100">
        <f t="shared" si="1"/>
        <v>1566328.11</v>
      </c>
      <c r="S21" s="1012">
        <v>4</v>
      </c>
    </row>
    <row r="22" spans="1:19">
      <c r="A22" s="1012">
        <v>5</v>
      </c>
      <c r="B22" s="962" t="s">
        <v>5240</v>
      </c>
      <c r="C22" s="962" t="s">
        <v>5182</v>
      </c>
      <c r="D22" s="1030">
        <v>9.74</v>
      </c>
      <c r="E22" s="912" t="s">
        <v>5136</v>
      </c>
      <c r="F22" s="1029"/>
      <c r="G22" s="1099"/>
      <c r="H22" s="1070"/>
      <c r="I22" s="899"/>
      <c r="J22" s="1012" t="s">
        <v>5145</v>
      </c>
      <c r="K22" s="962"/>
      <c r="L22" s="962"/>
      <c r="M22" s="962">
        <v>69</v>
      </c>
      <c r="N22" s="1029"/>
      <c r="O22" s="1029">
        <f>1506.33+3233.12</f>
        <v>4739.45</v>
      </c>
      <c r="P22" s="1029"/>
      <c r="Q22" s="1100">
        <f t="shared" si="0"/>
        <v>4739.45</v>
      </c>
      <c r="R22" s="1100">
        <f t="shared" si="1"/>
        <v>4739.45</v>
      </c>
      <c r="S22" s="1012">
        <v>5</v>
      </c>
    </row>
    <row r="23" spans="1:19">
      <c r="A23" s="1027">
        <v>6</v>
      </c>
      <c r="B23" s="962" t="s">
        <v>5186</v>
      </c>
      <c r="C23" s="962" t="s">
        <v>5187</v>
      </c>
      <c r="D23" s="1030">
        <v>2.7</v>
      </c>
      <c r="E23" s="962" t="s">
        <v>5156</v>
      </c>
      <c r="F23" s="1029"/>
      <c r="G23" s="973"/>
      <c r="H23" s="1070"/>
      <c r="I23" s="899"/>
      <c r="J23" s="3149" t="s">
        <v>5150</v>
      </c>
      <c r="K23" s="962"/>
      <c r="L23" s="962"/>
      <c r="M23" s="962">
        <v>138</v>
      </c>
      <c r="N23" s="1029"/>
      <c r="O23" s="1029">
        <f>52183.28+88792.22-88906.73</f>
        <v>52068.770000000004</v>
      </c>
      <c r="P23" s="1029">
        <v>-24456.93</v>
      </c>
      <c r="Q23" s="1100">
        <f t="shared" si="0"/>
        <v>27611.840000000004</v>
      </c>
      <c r="R23" s="1100">
        <f t="shared" si="1"/>
        <v>27611.840000000004</v>
      </c>
      <c r="S23" s="1012">
        <v>6</v>
      </c>
    </row>
    <row r="24" spans="1:19">
      <c r="A24" s="1027">
        <v>7</v>
      </c>
      <c r="B24" s="962" t="s">
        <v>5112</v>
      </c>
      <c r="C24" s="962" t="s">
        <v>5113</v>
      </c>
      <c r="D24" s="1030">
        <v>4.9800000000000004</v>
      </c>
      <c r="E24" s="962" t="s">
        <v>5114</v>
      </c>
      <c r="F24" s="1029"/>
      <c r="G24" s="973"/>
      <c r="H24" s="1070"/>
      <c r="I24" s="899"/>
      <c r="J24" s="3149" t="s">
        <v>5514</v>
      </c>
      <c r="K24" s="962"/>
      <c r="L24" s="962"/>
      <c r="M24" s="962">
        <v>345</v>
      </c>
      <c r="N24" s="1029"/>
      <c r="O24" s="1029">
        <v>12160.2</v>
      </c>
      <c r="P24" s="1029">
        <v>-12160.2</v>
      </c>
      <c r="Q24" s="1100">
        <f t="shared" si="0"/>
        <v>0</v>
      </c>
      <c r="R24" s="1100">
        <f t="shared" si="1"/>
        <v>0</v>
      </c>
      <c r="S24" s="1012">
        <v>7</v>
      </c>
    </row>
    <row r="25" spans="1:19">
      <c r="A25" s="1027">
        <v>8</v>
      </c>
      <c r="B25" s="962" t="s">
        <v>5193</v>
      </c>
      <c r="C25" s="962" t="s">
        <v>5194</v>
      </c>
      <c r="D25" s="1030">
        <v>3.28</v>
      </c>
      <c r="E25" s="962" t="s">
        <v>5114</v>
      </c>
      <c r="F25" s="1029"/>
      <c r="G25" s="973"/>
      <c r="H25" s="1070"/>
      <c r="I25" s="899"/>
      <c r="J25" s="3149" t="s">
        <v>5198</v>
      </c>
      <c r="K25" s="962"/>
      <c r="L25" s="962"/>
      <c r="M25" s="962">
        <v>138</v>
      </c>
      <c r="N25" s="1029"/>
      <c r="O25" s="1029"/>
      <c r="P25" s="1029"/>
      <c r="Q25" s="1100">
        <f t="shared" si="0"/>
        <v>0</v>
      </c>
      <c r="R25" s="1100">
        <f t="shared" si="1"/>
        <v>0</v>
      </c>
      <c r="S25" s="1012">
        <v>8</v>
      </c>
    </row>
    <row r="26" spans="1:19">
      <c r="A26" s="1027">
        <v>9</v>
      </c>
      <c r="B26" s="962" t="s">
        <v>5243</v>
      </c>
      <c r="C26" s="962" t="s">
        <v>5244</v>
      </c>
      <c r="D26" s="1030">
        <v>0.47</v>
      </c>
      <c r="E26" s="962" t="s">
        <v>5136</v>
      </c>
      <c r="F26" s="1029"/>
      <c r="G26" s="973"/>
      <c r="H26" s="1070"/>
      <c r="I26" s="899"/>
      <c r="J26" s="3149" t="s">
        <v>5159</v>
      </c>
      <c r="K26" s="962"/>
      <c r="L26" s="962"/>
      <c r="M26" s="962">
        <v>69</v>
      </c>
      <c r="N26" s="1029"/>
      <c r="O26" s="1029">
        <v>-98134</v>
      </c>
      <c r="P26" s="1029">
        <v>-4427.32</v>
      </c>
      <c r="Q26" s="1100">
        <f t="shared" si="0"/>
        <v>-102561.32</v>
      </c>
      <c r="R26" s="1100">
        <f t="shared" si="1"/>
        <v>-102561.32</v>
      </c>
      <c r="S26" s="1012">
        <v>9</v>
      </c>
    </row>
    <row r="27" spans="1:19">
      <c r="A27" s="1027">
        <v>10</v>
      </c>
      <c r="B27" s="962" t="s">
        <v>5249</v>
      </c>
      <c r="C27" s="962" t="s">
        <v>5250</v>
      </c>
      <c r="D27" s="1030">
        <v>3.48</v>
      </c>
      <c r="E27" s="962" t="s">
        <v>5156</v>
      </c>
      <c r="F27" s="1029"/>
      <c r="G27" s="973"/>
      <c r="H27" s="1070"/>
      <c r="I27" s="899"/>
      <c r="J27" s="3149" t="s">
        <v>5145</v>
      </c>
      <c r="K27" s="962"/>
      <c r="L27" s="962"/>
      <c r="M27" s="962">
        <v>69</v>
      </c>
      <c r="N27" s="1029"/>
      <c r="O27" s="1029">
        <v>84838.36</v>
      </c>
      <c r="P27" s="1029">
        <v>-39868.54</v>
      </c>
      <c r="Q27" s="1100">
        <f t="shared" si="0"/>
        <v>44969.82</v>
      </c>
      <c r="R27" s="1100">
        <f t="shared" si="1"/>
        <v>44969.82</v>
      </c>
      <c r="S27" s="1012">
        <v>10</v>
      </c>
    </row>
    <row r="28" spans="1:19">
      <c r="A28" s="1027">
        <v>11</v>
      </c>
      <c r="B28" s="962" t="s">
        <v>5289</v>
      </c>
      <c r="C28" s="962" t="s">
        <v>5505</v>
      </c>
      <c r="D28" s="1030">
        <v>4.26</v>
      </c>
      <c r="E28" s="962" t="s">
        <v>5156</v>
      </c>
      <c r="F28" s="1029"/>
      <c r="G28" s="973"/>
      <c r="H28" s="1070"/>
      <c r="I28" s="899"/>
      <c r="J28" s="3149" t="s">
        <v>5283</v>
      </c>
      <c r="K28" s="962"/>
      <c r="L28" s="962"/>
      <c r="M28" s="962">
        <v>34.5</v>
      </c>
      <c r="N28" s="1029"/>
      <c r="O28" s="1029">
        <v>2480.11</v>
      </c>
      <c r="P28" s="1029">
        <v>2479.96</v>
      </c>
      <c r="Q28" s="1100">
        <f t="shared" si="0"/>
        <v>4960.07</v>
      </c>
      <c r="R28" s="1100">
        <f t="shared" si="1"/>
        <v>4960.07</v>
      </c>
      <c r="S28" s="1012">
        <v>11</v>
      </c>
    </row>
    <row r="29" spans="1:19">
      <c r="A29" s="1027">
        <v>12</v>
      </c>
      <c r="B29" s="962" t="s">
        <v>5506</v>
      </c>
      <c r="C29" s="962" t="s">
        <v>5507</v>
      </c>
      <c r="D29" s="1030">
        <v>3.38</v>
      </c>
      <c r="E29" s="962" t="s">
        <v>5136</v>
      </c>
      <c r="F29" s="1029"/>
      <c r="G29" s="973"/>
      <c r="H29" s="1070"/>
      <c r="I29" s="899"/>
      <c r="J29" s="3149" t="s">
        <v>5283</v>
      </c>
      <c r="K29" s="962"/>
      <c r="L29" s="962"/>
      <c r="M29" s="962">
        <v>34.5</v>
      </c>
      <c r="N29" s="1029"/>
      <c r="O29" s="1029">
        <f>2480.11+26380.31</f>
        <v>28860.420000000002</v>
      </c>
      <c r="P29" s="1029"/>
      <c r="Q29" s="1100">
        <v>2480.11</v>
      </c>
      <c r="R29" s="1100">
        <f t="shared" si="1"/>
        <v>28860.420000000002</v>
      </c>
      <c r="S29" s="1012">
        <v>12</v>
      </c>
    </row>
    <row r="30" spans="1:19">
      <c r="A30" s="1027">
        <v>13</v>
      </c>
      <c r="B30" s="962" t="s">
        <v>5254</v>
      </c>
      <c r="C30" s="962" t="s">
        <v>5123</v>
      </c>
      <c r="D30" s="1030">
        <v>4.3600000000000003</v>
      </c>
      <c r="E30" s="962" t="s">
        <v>5136</v>
      </c>
      <c r="F30" s="1029"/>
      <c r="G30" s="973"/>
      <c r="H30" s="1070"/>
      <c r="I30" s="899"/>
      <c r="J30" s="3149" t="s">
        <v>5145</v>
      </c>
      <c r="K30" s="962"/>
      <c r="L30" s="962"/>
      <c r="M30" s="962">
        <v>69</v>
      </c>
      <c r="N30" s="1029"/>
      <c r="O30" s="1029">
        <v>1365.05</v>
      </c>
      <c r="P30" s="1029"/>
      <c r="Q30" s="1100">
        <f t="shared" si="0"/>
        <v>1365.05</v>
      </c>
      <c r="R30" s="1100">
        <f t="shared" si="1"/>
        <v>1365.05</v>
      </c>
      <c r="S30" s="1012">
        <v>13</v>
      </c>
    </row>
    <row r="31" spans="1:19">
      <c r="A31" s="1027">
        <v>14</v>
      </c>
      <c r="B31" s="962" t="s">
        <v>5508</v>
      </c>
      <c r="C31" s="962" t="s">
        <v>5133</v>
      </c>
      <c r="D31" s="1030">
        <v>14.65</v>
      </c>
      <c r="E31" s="962" t="s">
        <v>5114</v>
      </c>
      <c r="F31" s="1029"/>
      <c r="G31" s="973"/>
      <c r="H31" s="1070"/>
      <c r="I31" s="899"/>
      <c r="J31" s="3149" t="s">
        <v>5515</v>
      </c>
      <c r="K31" s="962"/>
      <c r="L31" s="962"/>
      <c r="M31" s="962">
        <v>345</v>
      </c>
      <c r="N31" s="1029"/>
      <c r="O31" s="1029">
        <f>-7315.81+(-245492.2)</f>
        <v>-252808.01</v>
      </c>
      <c r="P31" s="1029"/>
      <c r="Q31" s="1100">
        <f t="shared" si="0"/>
        <v>-252808.01</v>
      </c>
      <c r="R31" s="1100">
        <f t="shared" si="1"/>
        <v>-252808.01</v>
      </c>
      <c r="S31" s="1012">
        <v>14</v>
      </c>
    </row>
    <row r="32" spans="1:19">
      <c r="A32" s="1027">
        <v>15</v>
      </c>
      <c r="B32" s="962" t="s">
        <v>5255</v>
      </c>
      <c r="C32" s="962" t="s">
        <v>5256</v>
      </c>
      <c r="D32" s="1030">
        <v>2.86</v>
      </c>
      <c r="E32" s="962" t="s">
        <v>5136</v>
      </c>
      <c r="F32" s="1029"/>
      <c r="G32" s="973"/>
      <c r="H32" s="1070"/>
      <c r="I32" s="899"/>
      <c r="J32" s="3149" t="s">
        <v>5259</v>
      </c>
      <c r="K32" s="962"/>
      <c r="L32" s="962"/>
      <c r="M32" s="962">
        <v>69</v>
      </c>
      <c r="N32" s="1029"/>
      <c r="O32" s="1029"/>
      <c r="P32" s="1029"/>
      <c r="Q32" s="1100">
        <f t="shared" si="0"/>
        <v>0</v>
      </c>
      <c r="R32" s="1100">
        <f t="shared" si="1"/>
        <v>0</v>
      </c>
      <c r="S32" s="1012">
        <v>15</v>
      </c>
    </row>
    <row r="33" spans="1:19">
      <c r="A33" s="1027">
        <v>16</v>
      </c>
      <c r="B33" s="962" t="s">
        <v>5260</v>
      </c>
      <c r="C33" s="962" t="s">
        <v>5261</v>
      </c>
      <c r="D33" s="1030">
        <v>3.19</v>
      </c>
      <c r="E33" s="962" t="s">
        <v>5136</v>
      </c>
      <c r="F33" s="1029"/>
      <c r="G33" s="973"/>
      <c r="H33" s="1070"/>
      <c r="I33" s="899"/>
      <c r="J33" s="3149" t="s">
        <v>5283</v>
      </c>
      <c r="K33" s="962"/>
      <c r="L33" s="962"/>
      <c r="M33" s="962">
        <v>69</v>
      </c>
      <c r="N33" s="1029"/>
      <c r="O33" s="1029">
        <v>23974.61</v>
      </c>
      <c r="P33" s="1029">
        <v>-23974.61</v>
      </c>
      <c r="Q33" s="1100">
        <f t="shared" si="0"/>
        <v>0</v>
      </c>
      <c r="R33" s="1100">
        <f t="shared" si="1"/>
        <v>0</v>
      </c>
      <c r="S33" s="1012">
        <v>16</v>
      </c>
    </row>
    <row r="34" spans="1:19">
      <c r="A34" s="1012">
        <v>17</v>
      </c>
      <c r="B34" s="962" t="s">
        <v>5272</v>
      </c>
      <c r="C34" s="962" t="s">
        <v>5141</v>
      </c>
      <c r="D34" s="1030">
        <v>4.5</v>
      </c>
      <c r="E34" s="962" t="s">
        <v>5136</v>
      </c>
      <c r="F34" s="1029"/>
      <c r="G34" s="973"/>
      <c r="H34" s="1070"/>
      <c r="I34" s="899"/>
      <c r="J34" s="3149" t="s">
        <v>5145</v>
      </c>
      <c r="K34" s="962"/>
      <c r="L34" s="962"/>
      <c r="M34" s="962">
        <v>69</v>
      </c>
      <c r="N34" s="1029"/>
      <c r="O34" s="1029"/>
      <c r="P34" s="1029"/>
      <c r="Q34" s="1100">
        <f t="shared" si="0"/>
        <v>0</v>
      </c>
      <c r="R34" s="1100">
        <f t="shared" si="1"/>
        <v>0</v>
      </c>
      <c r="S34" s="1012">
        <v>17</v>
      </c>
    </row>
    <row r="35" spans="1:19">
      <c r="A35" s="1012">
        <v>18</v>
      </c>
      <c r="B35" s="962" t="s">
        <v>5214</v>
      </c>
      <c r="C35" s="962" t="s">
        <v>5144</v>
      </c>
      <c r="D35" s="1030">
        <v>2.89</v>
      </c>
      <c r="E35" s="962" t="s">
        <v>5215</v>
      </c>
      <c r="F35" s="1029"/>
      <c r="G35" s="973"/>
      <c r="H35" s="1070"/>
      <c r="I35" s="899"/>
      <c r="J35" s="3149" t="s">
        <v>5159</v>
      </c>
      <c r="K35" s="962"/>
      <c r="L35" s="962"/>
      <c r="M35" s="962">
        <v>69</v>
      </c>
      <c r="N35" s="1029"/>
      <c r="O35" s="1029"/>
      <c r="P35" s="1029"/>
      <c r="Q35" s="1100">
        <f t="shared" si="0"/>
        <v>0</v>
      </c>
      <c r="R35" s="1100">
        <f t="shared" si="1"/>
        <v>0</v>
      </c>
      <c r="S35" s="1012">
        <v>18</v>
      </c>
    </row>
    <row r="36" spans="1:19">
      <c r="A36" s="1012">
        <v>19</v>
      </c>
      <c r="B36" s="962" t="s">
        <v>5142</v>
      </c>
      <c r="C36" s="962" t="s">
        <v>5143</v>
      </c>
      <c r="D36" s="1030">
        <v>5.32</v>
      </c>
      <c r="E36" s="962" t="s">
        <v>5136</v>
      </c>
      <c r="F36" s="1029"/>
      <c r="G36" s="973"/>
      <c r="H36" s="1070"/>
      <c r="I36" s="899"/>
      <c r="J36" s="3149" t="s">
        <v>5145</v>
      </c>
      <c r="K36" s="962"/>
      <c r="L36" s="962"/>
      <c r="M36" s="962">
        <v>138</v>
      </c>
      <c r="N36" s="1029"/>
      <c r="O36" s="1029">
        <v>127781.08</v>
      </c>
      <c r="P36" s="1029"/>
      <c r="Q36" s="1100">
        <f t="shared" si="0"/>
        <v>127781.08</v>
      </c>
      <c r="R36" s="1100">
        <f t="shared" si="1"/>
        <v>127781.08</v>
      </c>
      <c r="S36" s="1012">
        <v>19</v>
      </c>
    </row>
    <row r="37" spans="1:19">
      <c r="A37" s="1012">
        <v>20</v>
      </c>
      <c r="B37" s="962" t="s">
        <v>5253</v>
      </c>
      <c r="C37" s="962" t="s">
        <v>5123</v>
      </c>
      <c r="D37" s="1030">
        <v>1.43</v>
      </c>
      <c r="E37" s="962" t="s">
        <v>5156</v>
      </c>
      <c r="F37" s="1029"/>
      <c r="G37" s="973"/>
      <c r="H37" s="1070"/>
      <c r="I37" s="899"/>
      <c r="J37" s="1012" t="s">
        <v>5159</v>
      </c>
      <c r="K37" s="962"/>
      <c r="L37" s="962"/>
      <c r="M37" s="962">
        <v>69</v>
      </c>
      <c r="N37" s="1029"/>
      <c r="O37" s="1029">
        <v>302.32</v>
      </c>
      <c r="P37" s="1029">
        <v>1397.94</v>
      </c>
      <c r="Q37" s="1100">
        <f t="shared" si="0"/>
        <v>1700.26</v>
      </c>
      <c r="R37" s="1100">
        <f t="shared" si="1"/>
        <v>1700.26</v>
      </c>
      <c r="S37" s="1012">
        <v>20</v>
      </c>
    </row>
    <row r="38" spans="1:19">
      <c r="A38" s="1012">
        <v>21</v>
      </c>
      <c r="B38" s="962" t="s">
        <v>5195</v>
      </c>
      <c r="C38" s="962" t="s">
        <v>5123</v>
      </c>
      <c r="D38" s="1030">
        <v>1.3</v>
      </c>
      <c r="E38" s="962" t="s">
        <v>5114</v>
      </c>
      <c r="F38" s="1029"/>
      <c r="G38" s="973"/>
      <c r="H38" s="1070"/>
      <c r="I38" s="899"/>
      <c r="J38" s="3149" t="s">
        <v>5198</v>
      </c>
      <c r="K38" s="962"/>
      <c r="L38" s="962"/>
      <c r="M38" s="962">
        <v>138</v>
      </c>
      <c r="N38" s="1029"/>
      <c r="O38" s="1029"/>
      <c r="P38" s="1029"/>
      <c r="Q38" s="1100">
        <f t="shared" si="0"/>
        <v>0</v>
      </c>
      <c r="R38" s="1100">
        <f t="shared" si="1"/>
        <v>0</v>
      </c>
      <c r="S38" s="1012">
        <v>21</v>
      </c>
    </row>
    <row r="39" spans="1:19">
      <c r="A39" s="1012">
        <v>22</v>
      </c>
      <c r="B39" s="962" t="s">
        <v>5241</v>
      </c>
      <c r="C39" s="962" t="s">
        <v>5123</v>
      </c>
      <c r="D39" s="1030">
        <v>0.12</v>
      </c>
      <c r="E39" s="962" t="s">
        <v>5136</v>
      </c>
      <c r="F39" s="1029"/>
      <c r="G39" s="973"/>
      <c r="H39" s="1070"/>
      <c r="I39" s="899"/>
      <c r="J39" s="3149" t="s">
        <v>5138</v>
      </c>
      <c r="K39" s="962"/>
      <c r="L39" s="962"/>
      <c r="M39" s="962">
        <v>69</v>
      </c>
      <c r="N39" s="1029"/>
      <c r="O39" s="1029">
        <v>27.7</v>
      </c>
      <c r="P39" s="1029"/>
      <c r="Q39" s="1100">
        <f t="shared" si="0"/>
        <v>27.7</v>
      </c>
      <c r="R39" s="1100">
        <f t="shared" si="1"/>
        <v>27.7</v>
      </c>
      <c r="S39" s="1012">
        <v>22</v>
      </c>
    </row>
    <row r="40" spans="1:19">
      <c r="A40" s="1012">
        <v>23</v>
      </c>
      <c r="B40" s="962" t="s">
        <v>5181</v>
      </c>
      <c r="C40" s="962" t="s">
        <v>5182</v>
      </c>
      <c r="D40" s="1030">
        <v>2.37</v>
      </c>
      <c r="E40" s="962" t="s">
        <v>5136</v>
      </c>
      <c r="F40" s="1029"/>
      <c r="G40" s="973"/>
      <c r="H40" s="1070"/>
      <c r="I40" s="899"/>
      <c r="J40" s="1012" t="s">
        <v>5137</v>
      </c>
      <c r="K40" s="962"/>
      <c r="L40" s="962"/>
      <c r="M40" s="962">
        <v>138</v>
      </c>
      <c r="N40" s="1029"/>
      <c r="O40" s="1029"/>
      <c r="P40" s="1029"/>
      <c r="Q40" s="1100">
        <f t="shared" si="0"/>
        <v>0</v>
      </c>
      <c r="R40" s="1100">
        <f t="shared" si="1"/>
        <v>0</v>
      </c>
      <c r="S40" s="1012">
        <v>23</v>
      </c>
    </row>
    <row r="41" spans="1:19">
      <c r="A41" s="1012">
        <v>24</v>
      </c>
      <c r="B41" s="962" t="s">
        <v>5270</v>
      </c>
      <c r="C41" s="962" t="s">
        <v>5271</v>
      </c>
      <c r="D41" s="1030">
        <v>3.52</v>
      </c>
      <c r="E41" s="962" t="s">
        <v>5136</v>
      </c>
      <c r="F41" s="1029"/>
      <c r="G41" s="973"/>
      <c r="H41" s="1070"/>
      <c r="I41" s="899"/>
      <c r="J41" s="1012" t="s">
        <v>5145</v>
      </c>
      <c r="K41" s="962"/>
      <c r="L41" s="962"/>
      <c r="M41" s="962">
        <v>69</v>
      </c>
      <c r="N41" s="1029"/>
      <c r="O41" s="1029"/>
      <c r="P41" s="1029"/>
      <c r="Q41" s="1100">
        <f t="shared" si="0"/>
        <v>0</v>
      </c>
      <c r="R41" s="1100">
        <f t="shared" si="1"/>
        <v>0</v>
      </c>
      <c r="S41" s="1012">
        <v>24</v>
      </c>
    </row>
    <row r="42" spans="1:19">
      <c r="A42" s="1012">
        <v>25</v>
      </c>
      <c r="B42" s="962" t="s">
        <v>5509</v>
      </c>
      <c r="C42" s="962" t="s">
        <v>5321</v>
      </c>
      <c r="D42" s="1030">
        <v>3.83</v>
      </c>
      <c r="E42" s="962" t="s">
        <v>5136</v>
      </c>
      <c r="F42" s="1029"/>
      <c r="G42" s="973"/>
      <c r="H42" s="1070"/>
      <c r="I42" s="899"/>
      <c r="J42" s="1012" t="s">
        <v>5259</v>
      </c>
      <c r="K42" s="962"/>
      <c r="L42" s="962"/>
      <c r="M42" s="962">
        <v>34.5</v>
      </c>
      <c r="N42" s="1029"/>
      <c r="O42" s="1029"/>
      <c r="P42" s="1029"/>
      <c r="Q42" s="1100">
        <f t="shared" si="0"/>
        <v>0</v>
      </c>
      <c r="R42" s="1100">
        <f t="shared" si="1"/>
        <v>0</v>
      </c>
      <c r="S42" s="1012">
        <v>25</v>
      </c>
    </row>
    <row r="43" spans="1:19">
      <c r="A43" s="1012">
        <v>26</v>
      </c>
      <c r="B43" s="962" t="s">
        <v>5210</v>
      </c>
      <c r="C43" s="962" t="s">
        <v>5510</v>
      </c>
      <c r="D43" s="1030">
        <v>10</v>
      </c>
      <c r="E43" s="962" t="s">
        <v>5156</v>
      </c>
      <c r="F43" s="1029"/>
      <c r="G43" s="973"/>
      <c r="H43" s="1070"/>
      <c r="I43" s="899"/>
      <c r="J43" s="1012" t="s">
        <v>5220</v>
      </c>
      <c r="K43" s="962"/>
      <c r="L43" s="962"/>
      <c r="M43" s="962">
        <v>69</v>
      </c>
      <c r="N43" s="1029"/>
      <c r="O43" s="1029"/>
      <c r="P43" s="1029"/>
      <c r="Q43" s="1100">
        <f t="shared" si="0"/>
        <v>0</v>
      </c>
      <c r="R43" s="1100">
        <f t="shared" si="1"/>
        <v>0</v>
      </c>
      <c r="S43" s="1012">
        <v>26</v>
      </c>
    </row>
    <row r="44" spans="1:19">
      <c r="A44" s="1012">
        <v>27</v>
      </c>
      <c r="B44" s="962" t="s">
        <v>5511</v>
      </c>
      <c r="C44" s="962" t="s">
        <v>5175</v>
      </c>
      <c r="D44" s="1030">
        <v>0.32</v>
      </c>
      <c r="E44" s="962" t="s">
        <v>5156</v>
      </c>
      <c r="F44" s="1029"/>
      <c r="G44" s="973"/>
      <c r="H44" s="1070"/>
      <c r="I44" s="899"/>
      <c r="J44" s="1012" t="s">
        <v>5145</v>
      </c>
      <c r="K44" s="962"/>
      <c r="L44" s="962"/>
      <c r="M44" s="962">
        <v>138</v>
      </c>
      <c r="N44" s="1029"/>
      <c r="O44" s="1029">
        <v>-1254.48</v>
      </c>
      <c r="P44" s="1029"/>
      <c r="Q44" s="1100">
        <f t="shared" si="0"/>
        <v>-1254.48</v>
      </c>
      <c r="R44" s="1100">
        <f t="shared" si="1"/>
        <v>-1254.48</v>
      </c>
      <c r="S44" s="1012">
        <v>27</v>
      </c>
    </row>
    <row r="45" spans="1:19">
      <c r="A45" s="1012">
        <v>28</v>
      </c>
      <c r="B45" s="962" t="s">
        <v>5216</v>
      </c>
      <c r="C45" s="962" t="s">
        <v>5217</v>
      </c>
      <c r="D45" s="1030">
        <v>7.05</v>
      </c>
      <c r="E45" s="962" t="s">
        <v>5215</v>
      </c>
      <c r="F45" s="1029"/>
      <c r="G45" s="973"/>
      <c r="H45" s="1070"/>
      <c r="I45" s="899"/>
      <c r="J45" s="1012" t="s">
        <v>5159</v>
      </c>
      <c r="K45" s="962"/>
      <c r="L45" s="962"/>
      <c r="M45" s="962">
        <v>69</v>
      </c>
      <c r="N45" s="1029"/>
      <c r="O45" s="1029">
        <v>18.47</v>
      </c>
      <c r="P45" s="1029">
        <v>58.11</v>
      </c>
      <c r="Q45" s="1100">
        <f t="shared" si="0"/>
        <v>76.58</v>
      </c>
      <c r="R45" s="1100">
        <f t="shared" si="1"/>
        <v>76.58</v>
      </c>
      <c r="S45" s="1012">
        <v>28</v>
      </c>
    </row>
    <row r="46" spans="1:19">
      <c r="A46" s="1012">
        <v>29</v>
      </c>
      <c r="B46" s="962" t="s">
        <v>5228</v>
      </c>
      <c r="C46" s="962" t="s">
        <v>5141</v>
      </c>
      <c r="D46" s="1030">
        <v>4.49</v>
      </c>
      <c r="E46" s="962" t="s">
        <v>5136</v>
      </c>
      <c r="F46" s="1029"/>
      <c r="G46" s="973"/>
      <c r="H46" s="1070"/>
      <c r="I46" s="899"/>
      <c r="J46" s="1012" t="s">
        <v>5257</v>
      </c>
      <c r="K46" s="962"/>
      <c r="L46" s="962"/>
      <c r="M46" s="962">
        <v>69</v>
      </c>
      <c r="N46" s="1029"/>
      <c r="O46" s="1029">
        <v>611619.94999999995</v>
      </c>
      <c r="P46" s="1029"/>
      <c r="Q46" s="1100">
        <f t="shared" si="0"/>
        <v>611619.94999999995</v>
      </c>
      <c r="R46" s="1100">
        <f t="shared" si="1"/>
        <v>611619.94999999995</v>
      </c>
      <c r="S46" s="1012">
        <v>29</v>
      </c>
    </row>
    <row r="47" spans="1:19">
      <c r="A47" s="1012">
        <v>30</v>
      </c>
      <c r="B47" s="962" t="s">
        <v>5287</v>
      </c>
      <c r="C47" s="962" t="s">
        <v>5237</v>
      </c>
      <c r="D47" s="1030">
        <v>1.28</v>
      </c>
      <c r="E47" s="962" t="s">
        <v>5156</v>
      </c>
      <c r="F47" s="1029"/>
      <c r="G47" s="973"/>
      <c r="H47" s="1070"/>
      <c r="I47" s="899"/>
      <c r="J47" s="1012" t="s">
        <v>5145</v>
      </c>
      <c r="K47" s="962"/>
      <c r="L47" s="962"/>
      <c r="M47" s="962">
        <v>34.5</v>
      </c>
      <c r="N47" s="1029"/>
      <c r="O47" s="1029"/>
      <c r="P47" s="1029">
        <v>255008.84</v>
      </c>
      <c r="Q47" s="1100">
        <f t="shared" si="0"/>
        <v>255008.84</v>
      </c>
      <c r="R47" s="1100">
        <f t="shared" si="1"/>
        <v>255008.84</v>
      </c>
      <c r="S47" s="1012">
        <v>30</v>
      </c>
    </row>
    <row r="48" spans="1:19">
      <c r="A48" s="1012">
        <v>31</v>
      </c>
      <c r="B48" s="962" t="s">
        <v>5153</v>
      </c>
      <c r="C48" s="962" t="s">
        <v>5123</v>
      </c>
      <c r="D48" s="1030">
        <v>1.1100000000000001</v>
      </c>
      <c r="E48" s="962" t="s">
        <v>5124</v>
      </c>
      <c r="F48" s="1029"/>
      <c r="G48" s="973"/>
      <c r="H48" s="1070"/>
      <c r="I48" s="899"/>
      <c r="J48" s="1012" t="s">
        <v>5138</v>
      </c>
      <c r="K48" s="962"/>
      <c r="L48" s="962"/>
      <c r="M48" s="962">
        <v>138</v>
      </c>
      <c r="N48" s="1029"/>
      <c r="O48" s="1029">
        <v>52898.91</v>
      </c>
      <c r="P48" s="1029">
        <v>-52898.91</v>
      </c>
      <c r="Q48" s="1100">
        <f t="shared" si="0"/>
        <v>0</v>
      </c>
      <c r="R48" s="1100">
        <f t="shared" si="1"/>
        <v>0</v>
      </c>
      <c r="S48" s="1012">
        <v>31</v>
      </c>
    </row>
    <row r="49" spans="1:19">
      <c r="A49" s="1012">
        <v>32</v>
      </c>
      <c r="B49" s="962" t="s">
        <v>5170</v>
      </c>
      <c r="C49" s="962" t="s">
        <v>5163</v>
      </c>
      <c r="D49" s="1030">
        <v>4.71</v>
      </c>
      <c r="E49" s="962" t="s">
        <v>5156</v>
      </c>
      <c r="F49" s="1029"/>
      <c r="G49" s="973"/>
      <c r="H49" s="1070"/>
      <c r="I49" s="899"/>
      <c r="J49" s="1012" t="s">
        <v>5145</v>
      </c>
      <c r="K49" s="962"/>
      <c r="L49" s="962"/>
      <c r="M49" s="962">
        <v>138</v>
      </c>
      <c r="N49" s="1029"/>
      <c r="O49" s="1029">
        <v>388402.77</v>
      </c>
      <c r="P49" s="1029"/>
      <c r="Q49" s="1100">
        <f t="shared" si="0"/>
        <v>388402.77</v>
      </c>
      <c r="R49" s="1100">
        <f t="shared" si="1"/>
        <v>388402.77</v>
      </c>
      <c r="S49" s="1012">
        <v>32</v>
      </c>
    </row>
    <row r="50" spans="1:19">
      <c r="A50" s="1012">
        <v>33</v>
      </c>
      <c r="B50" s="962" t="s">
        <v>5193</v>
      </c>
      <c r="C50" s="962" t="s">
        <v>5194</v>
      </c>
      <c r="D50" s="1030">
        <v>1.86</v>
      </c>
      <c r="E50" s="962" t="s">
        <v>5109</v>
      </c>
      <c r="F50" s="1029"/>
      <c r="G50" s="973"/>
      <c r="H50" s="1070"/>
      <c r="I50" s="899"/>
      <c r="J50" s="1012" t="s">
        <v>5199</v>
      </c>
      <c r="K50" s="962"/>
      <c r="L50" s="962"/>
      <c r="M50" s="962">
        <v>138</v>
      </c>
      <c r="N50" s="1029"/>
      <c r="O50" s="1029">
        <v>4732.58</v>
      </c>
      <c r="P50" s="1029">
        <v>18225.419999999998</v>
      </c>
      <c r="Q50" s="1100">
        <f t="shared" si="0"/>
        <v>22958</v>
      </c>
      <c r="R50" s="1100">
        <f t="shared" si="1"/>
        <v>22958</v>
      </c>
      <c r="S50" s="1012">
        <v>33</v>
      </c>
    </row>
    <row r="51" spans="1:19">
      <c r="A51" s="1012">
        <v>34</v>
      </c>
      <c r="B51" s="962" t="s">
        <v>5195</v>
      </c>
      <c r="C51" s="962" t="s">
        <v>5123</v>
      </c>
      <c r="D51" s="1030">
        <v>1.86</v>
      </c>
      <c r="E51" s="962" t="s">
        <v>5109</v>
      </c>
      <c r="F51" s="1029"/>
      <c r="G51" s="973"/>
      <c r="H51" s="1070"/>
      <c r="I51" s="899"/>
      <c r="J51" s="1012" t="s">
        <v>5199</v>
      </c>
      <c r="K51" s="962"/>
      <c r="L51" s="962"/>
      <c r="M51" s="962">
        <v>138</v>
      </c>
      <c r="N51" s="1029"/>
      <c r="O51" s="1029">
        <v>4743.26</v>
      </c>
      <c r="P51" s="1029">
        <v>18278.63</v>
      </c>
      <c r="Q51" s="1100">
        <f t="shared" si="0"/>
        <v>23021.89</v>
      </c>
      <c r="R51" s="1100">
        <f t="shared" si="1"/>
        <v>23021.89</v>
      </c>
      <c r="S51" s="1012">
        <v>34</v>
      </c>
    </row>
    <row r="52" spans="1:19">
      <c r="A52" s="1012">
        <v>35</v>
      </c>
      <c r="B52" s="962" t="s">
        <v>5193</v>
      </c>
      <c r="C52" s="962" t="s">
        <v>5194</v>
      </c>
      <c r="D52" s="1030">
        <v>1.86</v>
      </c>
      <c r="E52" s="962" t="s">
        <v>5156</v>
      </c>
      <c r="F52" s="1029"/>
      <c r="G52" s="973"/>
      <c r="H52" s="1070"/>
      <c r="I52" s="899"/>
      <c r="J52" s="1012" t="s">
        <v>5197</v>
      </c>
      <c r="K52" s="962"/>
      <c r="L52" s="962"/>
      <c r="M52" s="962">
        <v>138</v>
      </c>
      <c r="N52" s="1029"/>
      <c r="O52" s="1029">
        <f>677.35+1033.4</f>
        <v>1710.75</v>
      </c>
      <c r="P52" s="1029"/>
      <c r="Q52" s="1100">
        <f t="shared" si="0"/>
        <v>1710.75</v>
      </c>
      <c r="R52" s="1100">
        <f t="shared" si="1"/>
        <v>1710.75</v>
      </c>
      <c r="S52" s="1012">
        <v>35</v>
      </c>
    </row>
    <row r="53" spans="1:19">
      <c r="A53" s="1012">
        <v>36</v>
      </c>
      <c r="B53" s="962" t="s">
        <v>5195</v>
      </c>
      <c r="C53" s="962" t="s">
        <v>5123</v>
      </c>
      <c r="D53" s="1030">
        <v>1.3</v>
      </c>
      <c r="E53" s="962" t="s">
        <v>5114</v>
      </c>
      <c r="F53" s="1029"/>
      <c r="G53" s="973"/>
      <c r="H53" s="1070"/>
      <c r="I53" s="899"/>
      <c r="J53" s="1012" t="s">
        <v>5198</v>
      </c>
      <c r="K53" s="962"/>
      <c r="L53" s="962"/>
      <c r="M53" s="962">
        <v>138</v>
      </c>
      <c r="N53" s="1029"/>
      <c r="O53" s="1029">
        <v>-47690.64</v>
      </c>
      <c r="P53" s="1029"/>
      <c r="Q53" s="1100">
        <f t="shared" si="0"/>
        <v>-47690.64</v>
      </c>
      <c r="R53" s="1100">
        <f t="shared" si="1"/>
        <v>-47690.64</v>
      </c>
      <c r="S53" s="1012">
        <v>36</v>
      </c>
    </row>
    <row r="54" spans="1:19">
      <c r="A54" s="1012">
        <v>37</v>
      </c>
      <c r="B54" s="962" t="s">
        <v>5267</v>
      </c>
      <c r="C54" s="962" t="s">
        <v>5123</v>
      </c>
      <c r="D54" s="1030">
        <v>0.18</v>
      </c>
      <c r="E54" s="962" t="s">
        <v>5136</v>
      </c>
      <c r="F54" s="1029"/>
      <c r="G54" s="973"/>
      <c r="H54" s="1070"/>
      <c r="I54" s="899"/>
      <c r="J54" s="1012" t="s">
        <v>5145</v>
      </c>
      <c r="K54" s="962"/>
      <c r="L54" s="962"/>
      <c r="M54" s="962">
        <v>69</v>
      </c>
      <c r="N54" s="1029"/>
      <c r="O54" s="1029">
        <v>4682.8</v>
      </c>
      <c r="P54" s="1029"/>
      <c r="Q54" s="1100">
        <f t="shared" si="0"/>
        <v>4682.8</v>
      </c>
      <c r="R54" s="1100">
        <f t="shared" si="1"/>
        <v>4682.8</v>
      </c>
      <c r="S54" s="1012">
        <v>37</v>
      </c>
    </row>
    <row r="55" spans="1:19">
      <c r="A55" s="1012">
        <v>38</v>
      </c>
      <c r="B55" s="962" t="s">
        <v>5185</v>
      </c>
      <c r="C55" s="962" t="s">
        <v>5182</v>
      </c>
      <c r="D55" s="1030">
        <v>0.1</v>
      </c>
      <c r="E55" s="962" t="s">
        <v>5184</v>
      </c>
      <c r="F55" s="1029"/>
      <c r="G55" s="973"/>
      <c r="H55" s="1070"/>
      <c r="I55" s="899"/>
      <c r="J55" s="1012" t="s">
        <v>5137</v>
      </c>
      <c r="K55" s="962"/>
      <c r="L55" s="962"/>
      <c r="M55" s="962">
        <v>138</v>
      </c>
      <c r="N55" s="1029"/>
      <c r="O55" s="1029">
        <v>401.1</v>
      </c>
      <c r="P55" s="1029">
        <v>-23.14</v>
      </c>
      <c r="Q55" s="1100">
        <f t="shared" si="0"/>
        <v>377.96000000000004</v>
      </c>
      <c r="R55" s="1100">
        <f t="shared" si="1"/>
        <v>377.96000000000004</v>
      </c>
      <c r="S55" s="1012">
        <v>38</v>
      </c>
    </row>
    <row r="56" spans="1:19">
      <c r="A56" s="1012">
        <v>39</v>
      </c>
      <c r="B56" s="962"/>
      <c r="C56" s="962"/>
      <c r="D56" s="1030"/>
      <c r="E56" s="962"/>
      <c r="F56" s="1029"/>
      <c r="G56" s="973"/>
      <c r="H56" s="1070"/>
      <c r="I56" s="899"/>
      <c r="J56" s="1012"/>
      <c r="K56" s="962"/>
      <c r="L56" s="962"/>
      <c r="M56" s="962"/>
      <c r="N56" s="1029"/>
      <c r="O56" s="1029"/>
      <c r="P56" s="1029"/>
      <c r="Q56" s="2760"/>
      <c r="R56" s="1100">
        <f t="shared" si="1"/>
        <v>0</v>
      </c>
      <c r="S56" s="1012">
        <v>39</v>
      </c>
    </row>
    <row r="57" spans="1:19">
      <c r="A57" s="1012">
        <v>40</v>
      </c>
      <c r="B57" s="962"/>
      <c r="C57" s="962"/>
      <c r="D57" s="1030"/>
      <c r="E57" s="962"/>
      <c r="F57" s="1029"/>
      <c r="G57" s="973"/>
      <c r="H57" s="1070"/>
      <c r="I57" s="899"/>
      <c r="J57" s="1012"/>
      <c r="K57" s="962"/>
      <c r="L57" s="962"/>
      <c r="M57" s="962"/>
      <c r="N57" s="1029"/>
      <c r="O57" s="1029"/>
      <c r="P57" s="1029"/>
      <c r="Q57" s="2760"/>
      <c r="R57" s="1100">
        <f t="shared" si="1"/>
        <v>0</v>
      </c>
      <c r="S57" s="1012">
        <v>40</v>
      </c>
    </row>
    <row r="58" spans="1:19">
      <c r="A58" s="1012">
        <v>41</v>
      </c>
      <c r="B58" s="962"/>
      <c r="C58" s="962"/>
      <c r="D58" s="1030"/>
      <c r="E58" s="962"/>
      <c r="F58" s="1029"/>
      <c r="G58" s="973"/>
      <c r="H58" s="1070"/>
      <c r="I58" s="899"/>
      <c r="J58" s="1012"/>
      <c r="K58" s="962"/>
      <c r="L58" s="962"/>
      <c r="M58" s="962"/>
      <c r="N58" s="1029"/>
      <c r="O58" s="1029"/>
      <c r="P58" s="1029"/>
      <c r="Q58" s="2760"/>
      <c r="R58" s="1100">
        <f t="shared" si="1"/>
        <v>0</v>
      </c>
      <c r="S58" s="1012">
        <v>41</v>
      </c>
    </row>
    <row r="59" spans="1:19">
      <c r="A59" s="1012">
        <v>42</v>
      </c>
      <c r="B59" s="962"/>
      <c r="C59" s="962"/>
      <c r="D59" s="1030"/>
      <c r="E59" s="962"/>
      <c r="F59" s="1029"/>
      <c r="G59" s="973"/>
      <c r="H59" s="1070"/>
      <c r="I59" s="899"/>
      <c r="J59" s="1012"/>
      <c r="K59" s="962"/>
      <c r="L59" s="962"/>
      <c r="M59" s="962"/>
      <c r="N59" s="1029"/>
      <c r="O59" s="1029"/>
      <c r="P59" s="1029"/>
      <c r="Q59" s="2760"/>
      <c r="R59" s="1100">
        <f t="shared" si="1"/>
        <v>0</v>
      </c>
      <c r="S59" s="1012">
        <v>42</v>
      </c>
    </row>
    <row r="60" spans="1:19" ht="15.75" thickBot="1">
      <c r="A60" s="1031">
        <v>43</v>
      </c>
      <c r="B60" s="979"/>
      <c r="C60" s="979"/>
      <c r="D60" s="1077"/>
      <c r="E60" s="979"/>
      <c r="F60" s="1105"/>
      <c r="G60" s="1079"/>
      <c r="H60" s="1078"/>
      <c r="I60" s="899"/>
      <c r="J60" s="1031"/>
      <c r="K60" s="979"/>
      <c r="L60" s="979"/>
      <c r="M60" s="979"/>
      <c r="N60" s="1105"/>
      <c r="O60" s="1105"/>
      <c r="P60" s="1105"/>
      <c r="Q60" s="2761"/>
      <c r="R60" s="1106">
        <f t="shared" si="1"/>
        <v>0</v>
      </c>
      <c r="S60" s="1031">
        <v>43</v>
      </c>
    </row>
    <row r="61" spans="1:19" ht="15.75" thickBot="1">
      <c r="A61" s="1031">
        <v>44</v>
      </c>
      <c r="B61" s="979" t="s">
        <v>2338</v>
      </c>
      <c r="C61" s="979"/>
      <c r="D61" s="1077">
        <f>SUM(D18:D60)</f>
        <v>159.94000000000008</v>
      </c>
      <c r="E61" s="979"/>
      <c r="F61" s="1077" t="str">
        <f>IF(ISERR(AVERAGEA(F18:F60))," ",AVERAGEA(F18:F60))</f>
        <v xml:space="preserve"> </v>
      </c>
      <c r="G61" s="1077">
        <f>SUM(G18:G60)</f>
        <v>0</v>
      </c>
      <c r="H61" s="1077">
        <f>SUM(H18:H60)</f>
        <v>0</v>
      </c>
      <c r="I61" s="899"/>
      <c r="J61" s="1031"/>
      <c r="K61" s="979"/>
      <c r="L61" s="979"/>
      <c r="M61" s="979"/>
      <c r="N61" s="1107">
        <f>SUM(N18:N60)</f>
        <v>0</v>
      </c>
      <c r="O61" s="1107">
        <f>SUM(O18:O60)</f>
        <v>-5270599.5299999993</v>
      </c>
      <c r="P61" s="1107">
        <f>SUM(P18:P60)</f>
        <v>8325237.96</v>
      </c>
      <c r="Q61" s="2762">
        <f>SUM(Q18:Q60)</f>
        <v>3028258.12</v>
      </c>
      <c r="R61" s="1107">
        <f>SUM(R18:R60)</f>
        <v>3054638.43</v>
      </c>
      <c r="S61" s="1031">
        <v>44</v>
      </c>
    </row>
    <row r="62" spans="1:19">
      <c r="A62" s="1089"/>
      <c r="B62" s="1089"/>
      <c r="C62" s="1089"/>
      <c r="D62" s="1103"/>
      <c r="E62" s="1089"/>
      <c r="F62" s="1103"/>
      <c r="G62" s="1103"/>
      <c r="H62" s="1103"/>
      <c r="I62" s="899"/>
      <c r="J62" s="1089"/>
      <c r="K62" s="1089"/>
      <c r="L62" s="1089"/>
      <c r="M62" s="1089"/>
      <c r="N62" s="1104"/>
      <c r="O62" s="1104"/>
      <c r="P62" s="1104"/>
      <c r="Q62" s="971"/>
      <c r="R62" s="1104"/>
      <c r="S62" s="1089"/>
    </row>
    <row r="63" spans="1:19">
      <c r="A63" s="1503" t="s">
        <v>4677</v>
      </c>
      <c r="B63" s="2503"/>
      <c r="C63" s="2503"/>
      <c r="D63" s="899"/>
      <c r="E63" s="899"/>
      <c r="F63" s="899"/>
      <c r="G63" s="899"/>
      <c r="H63" s="899"/>
      <c r="I63" s="899"/>
      <c r="J63" s="1503" t="s">
        <v>4677</v>
      </c>
      <c r="K63" s="2503"/>
      <c r="L63" s="2503"/>
    </row>
    <row r="64" spans="1:19">
      <c r="A64" s="900" t="s">
        <v>3418</v>
      </c>
      <c r="B64" s="900"/>
      <c r="C64" s="900"/>
      <c r="D64" s="900"/>
      <c r="E64" s="900"/>
      <c r="F64" s="900"/>
      <c r="G64" s="900"/>
      <c r="H64" s="900"/>
      <c r="I64" s="899"/>
      <c r="J64" s="900" t="s">
        <v>3419</v>
      </c>
      <c r="K64" s="900"/>
      <c r="L64" s="900"/>
      <c r="M64" s="900"/>
      <c r="N64" s="900"/>
      <c r="O64" s="900"/>
      <c r="P64" s="900"/>
      <c r="Q64" s="900"/>
      <c r="R64" s="900"/>
      <c r="S64" s="900"/>
    </row>
  </sheetData>
  <printOptions horizontalCentered="1" verticalCentered="1"/>
  <pageMargins left="0.5" right="0.5" top="0.5" bottom="0.5" header="0" footer="0"/>
  <pageSetup scale="53" fitToWidth="2" orientation="portrait" r:id="rId1"/>
  <headerFooter alignWithMargins="0"/>
  <colBreaks count="1" manualBreakCount="1">
    <brk id="9"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136"/>
  <sheetViews>
    <sheetView defaultGridColor="0" view="pageBreakPreview" topLeftCell="A103" colorId="22" zoomScale="70" zoomScaleNormal="100" zoomScaleSheetLayoutView="70" workbookViewId="0"/>
  </sheetViews>
  <sheetFormatPr defaultColWidth="9.6640625" defaultRowHeight="15"/>
  <cols>
    <col min="1" max="1" width="4.6640625" customWidth="1"/>
    <col min="2" max="3" width="15.6640625" customWidth="1"/>
    <col min="4" max="4" width="15.5546875" customWidth="1"/>
    <col min="5" max="5" width="14.6640625" customWidth="1"/>
    <col min="6" max="6" width="13.44140625" customWidth="1"/>
    <col min="7" max="8" width="12.6640625" customWidth="1"/>
    <col min="9" max="9" width="2.6640625" customWidth="1"/>
    <col min="10" max="10" width="14.6640625" customWidth="1"/>
    <col min="11" max="12" width="10.6640625" customWidth="1"/>
    <col min="13" max="14" width="15.6640625" customWidth="1"/>
    <col min="15" max="15" width="5.6640625" customWidth="1"/>
    <col min="16" max="16" width="13.44140625" customWidth="1"/>
    <col min="17" max="17" width="16.6640625" customWidth="1"/>
    <col min="18" max="18" width="4.6640625" customWidth="1"/>
  </cols>
  <sheetData>
    <row r="1" spans="1:18">
      <c r="A1" s="901" t="s">
        <v>1804</v>
      </c>
      <c r="B1" s="902"/>
      <c r="C1" s="902"/>
      <c r="D1" s="1006" t="s">
        <v>1347</v>
      </c>
      <c r="E1" s="1009"/>
      <c r="F1" s="1008" t="s">
        <v>1806</v>
      </c>
      <c r="G1" s="1010" t="s">
        <v>1807</v>
      </c>
      <c r="H1" s="993"/>
      <c r="I1" s="899"/>
      <c r="J1" s="901" t="s">
        <v>1804</v>
      </c>
      <c r="K1" s="902"/>
      <c r="L1" s="1009"/>
      <c r="M1" s="1006" t="s">
        <v>1347</v>
      </c>
      <c r="N1" s="1009"/>
      <c r="O1" s="1019"/>
      <c r="P1" s="1010" t="s">
        <v>1806</v>
      </c>
      <c r="Q1" s="1010" t="s">
        <v>1807</v>
      </c>
      <c r="R1" s="993"/>
    </row>
    <row r="2" spans="1:18">
      <c r="A2" s="72" t="str">
        <f>'Data Sheet'!$C$25</f>
        <v>Orange &amp; Rockland Utilities, Inc</v>
      </c>
      <c r="B2" s="899"/>
      <c r="C2" s="899"/>
      <c r="D2" s="961" t="s">
        <v>1139</v>
      </c>
      <c r="E2" s="899"/>
      <c r="F2" s="1021" t="s">
        <v>1809</v>
      </c>
      <c r="G2" s="959"/>
      <c r="H2" s="960"/>
      <c r="I2" s="899"/>
      <c r="J2" s="72" t="str">
        <f>'Data Sheet'!$C$25</f>
        <v>Orange &amp; Rockland Utilities, Inc</v>
      </c>
      <c r="K2" s="899"/>
      <c r="L2" s="899"/>
      <c r="M2" s="961" t="s">
        <v>1139</v>
      </c>
      <c r="N2" s="899"/>
      <c r="O2" s="900"/>
      <c r="P2" s="959" t="s">
        <v>1809</v>
      </c>
      <c r="Q2" s="1011"/>
      <c r="R2" s="912"/>
    </row>
    <row r="3" spans="1:18" ht="15" customHeight="1" thickBot="1">
      <c r="A3" s="978"/>
      <c r="B3" s="951"/>
      <c r="C3" s="951"/>
      <c r="D3" s="978" t="s">
        <v>1140</v>
      </c>
      <c r="E3" s="951"/>
      <c r="F3" s="1013" t="str">
        <f>'Data Sheet'!$C$40</f>
        <v>April 30, 2017</v>
      </c>
      <c r="G3" s="934" t="str">
        <f>'Data Sheet'!$C$38</f>
        <v>December 31, 2016</v>
      </c>
      <c r="H3" s="1025"/>
      <c r="I3" s="899"/>
      <c r="J3" s="978"/>
      <c r="K3" s="951"/>
      <c r="L3" s="951"/>
      <c r="M3" s="978" t="s">
        <v>1140</v>
      </c>
      <c r="N3" s="951"/>
      <c r="O3" s="1033"/>
      <c r="P3" s="1037" t="str">
        <f>'Data Sheet'!$C$40</f>
        <v>April 30, 2017</v>
      </c>
      <c r="Q3" s="1026" t="str">
        <f>'Data Sheet'!$C$38</f>
        <v>December 31, 2016</v>
      </c>
      <c r="R3" s="1025"/>
    </row>
    <row r="4" spans="1:18" ht="15" customHeight="1" thickBot="1">
      <c r="A4" s="570" t="s">
        <v>3420</v>
      </c>
      <c r="B4" s="571"/>
      <c r="C4" s="571"/>
      <c r="D4" s="1014"/>
      <c r="E4" s="1014"/>
      <c r="F4" s="1014"/>
      <c r="G4" s="1016"/>
      <c r="H4" s="1025"/>
      <c r="I4" s="899"/>
      <c r="J4" s="570" t="s">
        <v>3421</v>
      </c>
      <c r="K4" s="571"/>
      <c r="L4" s="571"/>
      <c r="M4" s="1014"/>
      <c r="N4" s="1014"/>
      <c r="O4" s="1014"/>
      <c r="P4" s="1014"/>
      <c r="Q4" s="1016"/>
      <c r="R4" s="1025"/>
    </row>
    <row r="5" spans="1:18" ht="15.75">
      <c r="A5" s="68"/>
      <c r="B5" s="71"/>
      <c r="C5" s="71"/>
      <c r="D5" s="69"/>
      <c r="E5" s="69"/>
      <c r="F5" s="69"/>
      <c r="G5" s="369"/>
      <c r="H5" s="73"/>
      <c r="I5" s="899"/>
      <c r="J5" s="68"/>
      <c r="K5" s="71"/>
      <c r="L5" s="71"/>
      <c r="M5" s="69"/>
      <c r="N5" s="69"/>
      <c r="O5" s="69"/>
      <c r="P5" s="69"/>
      <c r="Q5" s="369"/>
      <c r="R5" s="73"/>
    </row>
    <row r="6" spans="1:18">
      <c r="A6" s="72" t="s">
        <v>2693</v>
      </c>
      <c r="B6" s="17"/>
      <c r="C6" s="17"/>
      <c r="D6" s="17"/>
      <c r="E6" s="17" t="s">
        <v>3422</v>
      </c>
      <c r="F6" s="17"/>
      <c r="G6" s="17"/>
      <c r="H6" s="73"/>
      <c r="I6" s="899"/>
      <c r="J6" s="961" t="s">
        <v>3423</v>
      </c>
      <c r="K6" s="17"/>
      <c r="L6" s="17"/>
      <c r="M6" s="17"/>
      <c r="N6" s="17" t="s">
        <v>3424</v>
      </c>
      <c r="O6" s="17"/>
      <c r="P6" s="17"/>
      <c r="Q6" s="17"/>
      <c r="R6" s="73"/>
    </row>
    <row r="7" spans="1:18">
      <c r="A7" s="72" t="s">
        <v>3425</v>
      </c>
      <c r="B7" s="17"/>
      <c r="C7" s="17"/>
      <c r="D7" s="17"/>
      <c r="E7" s="17" t="s">
        <v>3426</v>
      </c>
      <c r="F7" s="17"/>
      <c r="G7" s="17"/>
      <c r="H7" s="73"/>
      <c r="I7" s="899"/>
      <c r="J7" s="72" t="s">
        <v>3427</v>
      </c>
      <c r="K7" s="17"/>
      <c r="L7" s="17"/>
      <c r="M7" s="17"/>
      <c r="N7" s="17" t="s">
        <v>3428</v>
      </c>
      <c r="O7" s="17"/>
      <c r="P7" s="17"/>
      <c r="Q7" s="17"/>
      <c r="R7" s="73"/>
    </row>
    <row r="8" spans="1:18">
      <c r="A8" s="72" t="s">
        <v>3429</v>
      </c>
      <c r="B8" s="17"/>
      <c r="C8" s="17"/>
      <c r="D8" s="17"/>
      <c r="E8" s="17" t="s">
        <v>3430</v>
      </c>
      <c r="F8" s="17"/>
      <c r="G8" s="17"/>
      <c r="H8" s="73"/>
      <c r="I8" s="899"/>
      <c r="J8" s="72" t="s">
        <v>3431</v>
      </c>
      <c r="K8" s="17"/>
      <c r="L8" s="17"/>
      <c r="M8" s="17"/>
      <c r="N8" s="17" t="s">
        <v>2702</v>
      </c>
      <c r="O8" s="17"/>
      <c r="P8" s="17"/>
      <c r="Q8" s="17"/>
      <c r="R8" s="73"/>
    </row>
    <row r="9" spans="1:18">
      <c r="A9" s="72" t="s">
        <v>2703</v>
      </c>
      <c r="B9" s="17"/>
      <c r="C9" s="17"/>
      <c r="D9" s="17"/>
      <c r="E9" s="17" t="s">
        <v>2704</v>
      </c>
      <c r="F9" s="17"/>
      <c r="G9" s="17"/>
      <c r="H9" s="73"/>
      <c r="I9" s="899"/>
      <c r="J9" s="72" t="s">
        <v>2705</v>
      </c>
      <c r="K9" s="17"/>
      <c r="L9" s="17"/>
      <c r="M9" s="17"/>
      <c r="N9" s="17" t="s">
        <v>2706</v>
      </c>
      <c r="O9" s="17"/>
      <c r="P9" s="17"/>
      <c r="Q9" s="17"/>
      <c r="R9" s="73"/>
    </row>
    <row r="10" spans="1:18">
      <c r="A10" s="72" t="s">
        <v>2707</v>
      </c>
      <c r="B10" s="17"/>
      <c r="C10" s="17"/>
      <c r="D10" s="17"/>
      <c r="E10" s="17" t="s">
        <v>2708</v>
      </c>
      <c r="F10" s="17"/>
      <c r="G10" s="17"/>
      <c r="H10" s="73"/>
      <c r="I10" s="899"/>
      <c r="J10" s="72" t="s">
        <v>2709</v>
      </c>
      <c r="K10" s="17"/>
      <c r="L10" s="17"/>
      <c r="M10" s="17"/>
      <c r="N10" s="17" t="s">
        <v>2710</v>
      </c>
      <c r="O10" s="17"/>
      <c r="P10" s="17"/>
      <c r="Q10" s="17"/>
      <c r="R10" s="73"/>
    </row>
    <row r="11" spans="1:18">
      <c r="A11" s="72" t="s">
        <v>2711</v>
      </c>
      <c r="B11" s="17"/>
      <c r="C11" s="17"/>
      <c r="D11" s="17"/>
      <c r="E11" s="17" t="s">
        <v>2712</v>
      </c>
      <c r="F11" s="17"/>
      <c r="G11" s="17"/>
      <c r="H11" s="73"/>
      <c r="I11" s="899"/>
      <c r="J11" s="72" t="s">
        <v>2713</v>
      </c>
      <c r="K11" s="17"/>
      <c r="L11" s="17"/>
      <c r="M11" s="17"/>
      <c r="N11" s="17" t="s">
        <v>2155</v>
      </c>
      <c r="O11" s="17"/>
      <c r="P11" s="17"/>
      <c r="Q11" s="17"/>
      <c r="R11" s="73"/>
    </row>
    <row r="12" spans="1:18">
      <c r="A12" s="72" t="s">
        <v>2156</v>
      </c>
      <c r="B12" s="17"/>
      <c r="C12" s="17"/>
      <c r="D12" s="17"/>
      <c r="E12" s="17" t="s">
        <v>2157</v>
      </c>
      <c r="F12" s="17"/>
      <c r="G12" s="17"/>
      <c r="H12" s="73"/>
      <c r="I12" s="899"/>
      <c r="J12" s="72" t="s">
        <v>3204</v>
      </c>
      <c r="K12" s="17"/>
      <c r="L12" s="17"/>
      <c r="M12" s="17"/>
      <c r="N12" s="17" t="s">
        <v>3205</v>
      </c>
      <c r="O12" s="17"/>
      <c r="P12" s="17"/>
      <c r="Q12" s="17"/>
      <c r="R12" s="73"/>
    </row>
    <row r="13" spans="1:18" ht="15.75" thickBot="1">
      <c r="A13" s="112"/>
      <c r="B13" s="113"/>
      <c r="C13" s="113"/>
      <c r="D13" s="113"/>
      <c r="E13" s="113"/>
      <c r="F13" s="113"/>
      <c r="G13" s="113"/>
      <c r="H13" s="114"/>
      <c r="I13" s="899"/>
      <c r="J13" s="112"/>
      <c r="K13" s="113"/>
      <c r="L13" s="113"/>
      <c r="M13" s="113"/>
      <c r="N13" s="113"/>
      <c r="O13" s="113"/>
      <c r="P13" s="113"/>
      <c r="Q13" s="113"/>
      <c r="R13" s="114"/>
    </row>
    <row r="14" spans="1:18">
      <c r="A14" s="1008"/>
      <c r="B14" s="899"/>
      <c r="C14" s="962"/>
      <c r="D14" s="944"/>
      <c r="E14" s="912"/>
      <c r="F14" s="900"/>
      <c r="G14" s="900"/>
      <c r="H14" s="993"/>
      <c r="I14" s="899"/>
      <c r="J14" s="1008"/>
      <c r="K14" s="962"/>
      <c r="L14" s="962"/>
      <c r="M14" s="900" t="s">
        <v>3206</v>
      </c>
      <c r="N14" s="900"/>
      <c r="O14" s="900"/>
      <c r="P14" s="900"/>
      <c r="Q14" s="960"/>
      <c r="R14" s="1018"/>
    </row>
    <row r="15" spans="1:18" ht="15.75" thickBot="1">
      <c r="A15" s="1021"/>
      <c r="B15" s="944"/>
      <c r="C15" s="912"/>
      <c r="D15" s="944"/>
      <c r="E15" s="912"/>
      <c r="F15" s="1014" t="s">
        <v>3207</v>
      </c>
      <c r="G15" s="1014"/>
      <c r="H15" s="1025"/>
      <c r="I15" s="899"/>
      <c r="J15" s="1021" t="s">
        <v>3208</v>
      </c>
      <c r="K15" s="912" t="s">
        <v>3209</v>
      </c>
      <c r="L15" s="912" t="s">
        <v>3209</v>
      </c>
      <c r="M15" s="1014" t="s">
        <v>3210</v>
      </c>
      <c r="N15" s="1014"/>
      <c r="O15" s="1014"/>
      <c r="P15" s="1014"/>
      <c r="Q15" s="1025"/>
      <c r="R15" s="912"/>
    </row>
    <row r="16" spans="1:18">
      <c r="A16" s="1021"/>
      <c r="B16" s="944"/>
      <c r="C16" s="912"/>
      <c r="D16" s="944"/>
      <c r="E16" s="912"/>
      <c r="F16" s="912"/>
      <c r="G16" s="960"/>
      <c r="H16" s="912"/>
      <c r="I16" s="899"/>
      <c r="J16" s="1021" t="s">
        <v>3211</v>
      </c>
      <c r="K16" s="912" t="s">
        <v>3212</v>
      </c>
      <c r="L16" s="912" t="s">
        <v>3213</v>
      </c>
      <c r="M16" s="944"/>
      <c r="N16" s="944"/>
      <c r="O16" s="912"/>
      <c r="P16" s="912"/>
      <c r="Q16" s="960"/>
      <c r="R16" s="912"/>
    </row>
    <row r="17" spans="1:18">
      <c r="A17" s="1021" t="s">
        <v>1733</v>
      </c>
      <c r="B17" s="900" t="s">
        <v>3214</v>
      </c>
      <c r="C17" s="960"/>
      <c r="D17" s="900" t="s">
        <v>3215</v>
      </c>
      <c r="E17" s="960"/>
      <c r="F17" s="912"/>
      <c r="G17" s="960"/>
      <c r="H17" s="912"/>
      <c r="I17" s="899"/>
      <c r="J17" s="1021" t="s">
        <v>3216</v>
      </c>
      <c r="K17" s="912" t="s">
        <v>3217</v>
      </c>
      <c r="L17" s="912" t="s">
        <v>3212</v>
      </c>
      <c r="M17" s="900"/>
      <c r="N17" s="900"/>
      <c r="O17" s="960"/>
      <c r="P17" s="912" t="s">
        <v>1791</v>
      </c>
      <c r="Q17" s="960" t="s">
        <v>3218</v>
      </c>
      <c r="R17" s="912" t="s">
        <v>1733</v>
      </c>
    </row>
    <row r="18" spans="1:18">
      <c r="A18" s="1021" t="s">
        <v>1736</v>
      </c>
      <c r="B18" s="899"/>
      <c r="C18" s="962"/>
      <c r="D18" s="944"/>
      <c r="E18" s="912"/>
      <c r="F18" s="912" t="s">
        <v>1844</v>
      </c>
      <c r="G18" s="960" t="s">
        <v>3219</v>
      </c>
      <c r="H18" s="912" t="s">
        <v>3220</v>
      </c>
      <c r="I18" s="899"/>
      <c r="J18" s="1021" t="s">
        <v>3221</v>
      </c>
      <c r="K18" s="912" t="s">
        <v>4</v>
      </c>
      <c r="L18" s="912" t="s">
        <v>3217</v>
      </c>
      <c r="M18" s="900" t="s">
        <v>3222</v>
      </c>
      <c r="N18" s="900"/>
      <c r="O18" s="960"/>
      <c r="P18" s="912" t="s">
        <v>3223</v>
      </c>
      <c r="Q18" s="960" t="s">
        <v>3224</v>
      </c>
      <c r="R18" s="912" t="s">
        <v>1736</v>
      </c>
    </row>
    <row r="19" spans="1:18">
      <c r="A19" s="1012"/>
      <c r="B19" s="899"/>
      <c r="C19" s="912"/>
      <c r="D19" s="899"/>
      <c r="E19" s="912"/>
      <c r="F19" s="912"/>
      <c r="G19" s="960"/>
      <c r="H19" s="962"/>
      <c r="I19" s="899"/>
      <c r="J19" s="1012"/>
      <c r="K19" s="962"/>
      <c r="L19" s="912"/>
      <c r="M19" s="899"/>
      <c r="N19" s="899"/>
      <c r="O19" s="912"/>
      <c r="P19" s="912"/>
      <c r="Q19" s="912"/>
      <c r="R19" s="962"/>
    </row>
    <row r="20" spans="1:18" ht="15.75" thickBot="1">
      <c r="A20" s="1031"/>
      <c r="B20" s="1014" t="s">
        <v>3026</v>
      </c>
      <c r="C20" s="1025"/>
      <c r="D20" s="1014" t="s">
        <v>3027</v>
      </c>
      <c r="E20" s="1025"/>
      <c r="F20" s="1024" t="s">
        <v>3028</v>
      </c>
      <c r="G20" s="1025" t="s">
        <v>3029</v>
      </c>
      <c r="H20" s="1025" t="s">
        <v>2353</v>
      </c>
      <c r="I20" s="899"/>
      <c r="J20" s="1023" t="s">
        <v>2354</v>
      </c>
      <c r="K20" s="1023" t="s">
        <v>2355</v>
      </c>
      <c r="L20" s="1023" t="s">
        <v>2356</v>
      </c>
      <c r="M20" s="1014" t="s">
        <v>2357</v>
      </c>
      <c r="N20" s="1014"/>
      <c r="O20" s="1025"/>
      <c r="P20" s="1024" t="s">
        <v>2358</v>
      </c>
      <c r="Q20" s="1024" t="s">
        <v>2359</v>
      </c>
      <c r="R20" s="1024"/>
    </row>
    <row r="21" spans="1:18">
      <c r="A21" s="1012">
        <v>1</v>
      </c>
      <c r="B21" s="3162">
        <v>9</v>
      </c>
      <c r="C21" s="3161"/>
      <c r="D21" s="3162" t="s">
        <v>5638</v>
      </c>
      <c r="E21" s="3308"/>
      <c r="F21" s="3167">
        <v>69</v>
      </c>
      <c r="G21" s="3166">
        <v>13.2</v>
      </c>
      <c r="H21" s="3309"/>
      <c r="I21" s="2503"/>
      <c r="J21" s="3169">
        <v>25</v>
      </c>
      <c r="K21" s="3170">
        <v>1</v>
      </c>
      <c r="L21" s="3170">
        <v>0</v>
      </c>
      <c r="M21" s="2503"/>
      <c r="N21" s="2503"/>
      <c r="O21" s="3310"/>
      <c r="P21" s="3311"/>
      <c r="Q21" s="3312"/>
      <c r="R21" s="3313">
        <v>1</v>
      </c>
    </row>
    <row r="22" spans="1:18">
      <c r="A22" s="1012">
        <v>2</v>
      </c>
      <c r="B22" s="3162" t="s">
        <v>5639</v>
      </c>
      <c r="C22" s="3161"/>
      <c r="D22" s="3162" t="s">
        <v>5638</v>
      </c>
      <c r="E22" s="3314"/>
      <c r="F22" s="3167">
        <v>34.5</v>
      </c>
      <c r="G22" s="3166">
        <v>13.2</v>
      </c>
      <c r="H22" s="3309"/>
      <c r="I22" s="2503"/>
      <c r="J22" s="3169">
        <v>20</v>
      </c>
      <c r="K22" s="3170">
        <v>1</v>
      </c>
      <c r="L22" s="3170">
        <v>0</v>
      </c>
      <c r="M22" s="2503"/>
      <c r="N22" s="2503"/>
      <c r="O22" s="3315"/>
      <c r="P22" s="3311"/>
      <c r="Q22" s="3312"/>
      <c r="R22" s="3313">
        <v>2</v>
      </c>
    </row>
    <row r="23" spans="1:18">
      <c r="A23" s="1012">
        <v>3</v>
      </c>
      <c r="B23" s="3162" t="s">
        <v>5640</v>
      </c>
      <c r="C23" s="3161"/>
      <c r="D23" s="3162" t="s">
        <v>5638</v>
      </c>
      <c r="E23" s="3314"/>
      <c r="F23" s="3167">
        <v>69</v>
      </c>
      <c r="G23" s="3166">
        <v>13.2</v>
      </c>
      <c r="H23" s="3309"/>
      <c r="I23" s="2503"/>
      <c r="J23" s="3169">
        <v>40</v>
      </c>
      <c r="K23" s="3170">
        <v>2</v>
      </c>
      <c r="L23" s="3170">
        <v>0</v>
      </c>
      <c r="M23" s="2503"/>
      <c r="N23" s="2503"/>
      <c r="O23" s="3315"/>
      <c r="P23" s="3311"/>
      <c r="Q23" s="3312"/>
      <c r="R23" s="3313">
        <v>3</v>
      </c>
    </row>
    <row r="24" spans="1:18">
      <c r="A24" s="1012">
        <v>4</v>
      </c>
      <c r="B24" s="3162" t="s">
        <v>5641</v>
      </c>
      <c r="C24" s="3161"/>
      <c r="D24" s="3162" t="s">
        <v>5611</v>
      </c>
      <c r="E24" s="3314"/>
      <c r="F24" s="3167">
        <v>345</v>
      </c>
      <c r="G24" s="3166">
        <v>138</v>
      </c>
      <c r="H24" s="3309"/>
      <c r="I24" s="2503"/>
      <c r="J24" s="3169">
        <v>400</v>
      </c>
      <c r="K24" s="3170">
        <v>1</v>
      </c>
      <c r="L24" s="3170">
        <v>0</v>
      </c>
      <c r="M24" s="2503"/>
      <c r="N24" s="2503"/>
      <c r="O24" s="3315"/>
      <c r="P24" s="3311"/>
      <c r="Q24" s="3312"/>
      <c r="R24" s="3313">
        <v>4</v>
      </c>
    </row>
    <row r="25" spans="1:18">
      <c r="A25" s="1012">
        <v>5</v>
      </c>
      <c r="B25" s="3316" t="s">
        <v>5642</v>
      </c>
      <c r="C25" s="3161"/>
      <c r="D25" s="3316" t="s">
        <v>5643</v>
      </c>
      <c r="E25" s="3314"/>
      <c r="F25" s="3167">
        <v>20</v>
      </c>
      <c r="G25" s="3166">
        <v>345</v>
      </c>
      <c r="H25" s="3309"/>
      <c r="I25" s="2503"/>
      <c r="J25" s="3169">
        <v>1344</v>
      </c>
      <c r="K25" s="3170">
        <v>2</v>
      </c>
      <c r="L25" s="3170">
        <v>0</v>
      </c>
      <c r="M25" s="2503"/>
      <c r="N25" s="2503"/>
      <c r="O25" s="3315"/>
      <c r="P25" s="3311"/>
      <c r="Q25" s="3312"/>
      <c r="R25" s="3313">
        <v>5</v>
      </c>
    </row>
    <row r="26" spans="1:18">
      <c r="A26" s="1027">
        <v>6</v>
      </c>
      <c r="B26" s="3162" t="s">
        <v>5644</v>
      </c>
      <c r="C26" s="3161"/>
      <c r="D26" s="3162" t="s">
        <v>5638</v>
      </c>
      <c r="E26" s="3161"/>
      <c r="F26" s="3167">
        <v>34.5</v>
      </c>
      <c r="G26" s="3166">
        <v>13.2</v>
      </c>
      <c r="H26" s="3309"/>
      <c r="I26" s="2503"/>
      <c r="J26" s="3169">
        <v>25</v>
      </c>
      <c r="K26" s="3170">
        <v>1</v>
      </c>
      <c r="L26" s="3170">
        <v>0</v>
      </c>
      <c r="M26" s="2503"/>
      <c r="N26" s="2503"/>
      <c r="O26" s="3317"/>
      <c r="P26" s="3311"/>
      <c r="Q26" s="3312"/>
      <c r="R26" s="3313">
        <v>6</v>
      </c>
    </row>
    <row r="27" spans="1:18">
      <c r="A27" s="1027">
        <v>7</v>
      </c>
      <c r="B27" s="3162" t="s">
        <v>5645</v>
      </c>
      <c r="C27" s="3161"/>
      <c r="D27" s="3162" t="s">
        <v>5611</v>
      </c>
      <c r="E27" s="3161"/>
      <c r="F27" s="3167">
        <v>69</v>
      </c>
      <c r="G27" s="3166">
        <v>34.5</v>
      </c>
      <c r="H27" s="3309"/>
      <c r="I27" s="2503"/>
      <c r="J27" s="3169">
        <v>67</v>
      </c>
      <c r="K27" s="3170">
        <v>2</v>
      </c>
      <c r="L27" s="3170">
        <v>0</v>
      </c>
      <c r="M27" s="2503"/>
      <c r="N27" s="2503"/>
      <c r="O27" s="3317"/>
      <c r="P27" s="3311"/>
      <c r="Q27" s="3312"/>
      <c r="R27" s="3313">
        <v>7</v>
      </c>
    </row>
    <row r="28" spans="1:18">
      <c r="A28" s="1027">
        <v>8</v>
      </c>
      <c r="B28" s="3162" t="s">
        <v>5645</v>
      </c>
      <c r="C28" s="3161"/>
      <c r="D28" s="3162" t="s">
        <v>5611</v>
      </c>
      <c r="E28" s="3161"/>
      <c r="F28" s="3167">
        <v>138</v>
      </c>
      <c r="G28" s="3166">
        <v>69</v>
      </c>
      <c r="H28" s="3309"/>
      <c r="I28" s="2503"/>
      <c r="J28" s="3169">
        <v>175</v>
      </c>
      <c r="K28" s="3170">
        <v>1</v>
      </c>
      <c r="L28" s="3170">
        <v>0</v>
      </c>
      <c r="M28" s="2503"/>
      <c r="N28" s="2503"/>
      <c r="O28" s="3317"/>
      <c r="P28" s="3311"/>
      <c r="Q28" s="3312"/>
      <c r="R28" s="3313">
        <v>8</v>
      </c>
    </row>
    <row r="29" spans="1:18">
      <c r="A29" s="1027">
        <v>9</v>
      </c>
      <c r="B29" s="3162" t="s">
        <v>5645</v>
      </c>
      <c r="C29" s="3161"/>
      <c r="D29" s="3162" t="s">
        <v>5638</v>
      </c>
      <c r="E29" s="3161"/>
      <c r="F29" s="3167">
        <v>138</v>
      </c>
      <c r="G29" s="3166">
        <v>13.2</v>
      </c>
      <c r="H29" s="3309"/>
      <c r="I29" s="2503"/>
      <c r="J29" s="3169">
        <v>70</v>
      </c>
      <c r="K29" s="3170">
        <v>2</v>
      </c>
      <c r="L29" s="3170">
        <v>0</v>
      </c>
      <c r="M29" s="2503"/>
      <c r="N29" s="2503"/>
      <c r="O29" s="3317"/>
      <c r="P29" s="3311"/>
      <c r="Q29" s="3312"/>
      <c r="R29" s="3313">
        <v>9</v>
      </c>
    </row>
    <row r="30" spans="1:18">
      <c r="A30" s="1027">
        <v>10</v>
      </c>
      <c r="B30" s="3316" t="s">
        <v>5646</v>
      </c>
      <c r="C30" s="3161"/>
      <c r="D30" s="3162" t="s">
        <v>5638</v>
      </c>
      <c r="E30" s="3161"/>
      <c r="F30" s="3167">
        <v>138</v>
      </c>
      <c r="G30" s="3166">
        <v>13.2</v>
      </c>
      <c r="H30" s="3309"/>
      <c r="I30" s="2503"/>
      <c r="J30" s="3169">
        <v>70</v>
      </c>
      <c r="K30" s="3170">
        <v>2</v>
      </c>
      <c r="L30" s="3170">
        <v>0</v>
      </c>
      <c r="M30" s="2503"/>
      <c r="N30" s="2503"/>
      <c r="O30" s="3317"/>
      <c r="P30" s="3311"/>
      <c r="Q30" s="3312"/>
      <c r="R30" s="3313">
        <v>10</v>
      </c>
    </row>
    <row r="31" spans="1:18">
      <c r="A31" s="1027">
        <v>11</v>
      </c>
      <c r="B31" s="3316" t="s">
        <v>5646</v>
      </c>
      <c r="C31" s="3161"/>
      <c r="D31" s="3162" t="s">
        <v>5638</v>
      </c>
      <c r="E31" s="3161"/>
      <c r="F31" s="3167">
        <v>138</v>
      </c>
      <c r="G31" s="3166">
        <v>34.5</v>
      </c>
      <c r="H31" s="3309"/>
      <c r="I31" s="2503"/>
      <c r="J31" s="3169">
        <v>25</v>
      </c>
      <c r="K31" s="3170">
        <v>1</v>
      </c>
      <c r="L31" s="3170">
        <v>0</v>
      </c>
      <c r="M31" s="2503"/>
      <c r="N31" s="2503"/>
      <c r="O31" s="3317"/>
      <c r="P31" s="3311"/>
      <c r="Q31" s="3312"/>
      <c r="R31" s="3313">
        <v>11</v>
      </c>
    </row>
    <row r="32" spans="1:18">
      <c r="A32" s="1027">
        <v>12</v>
      </c>
      <c r="B32" s="3162" t="s">
        <v>5647</v>
      </c>
      <c r="C32" s="3161"/>
      <c r="D32" s="3162" t="s">
        <v>5638</v>
      </c>
      <c r="E32" s="3161"/>
      <c r="F32" s="3167">
        <v>138</v>
      </c>
      <c r="G32" s="3166">
        <v>13.2</v>
      </c>
      <c r="H32" s="3309"/>
      <c r="I32" s="2503"/>
      <c r="J32" s="3169">
        <v>70</v>
      </c>
      <c r="K32" s="3170">
        <v>2</v>
      </c>
      <c r="L32" s="3170">
        <v>0</v>
      </c>
      <c r="M32" s="2503"/>
      <c r="N32" s="2503"/>
      <c r="O32" s="3317"/>
      <c r="P32" s="3311"/>
      <c r="Q32" s="3312"/>
      <c r="R32" s="3313">
        <v>12</v>
      </c>
    </row>
    <row r="33" spans="1:18">
      <c r="A33" s="1027">
        <v>13</v>
      </c>
      <c r="B33" s="3162" t="s">
        <v>5195</v>
      </c>
      <c r="C33" s="3161"/>
      <c r="D33" s="3162" t="s">
        <v>5638</v>
      </c>
      <c r="E33" s="3161"/>
      <c r="F33" s="3167">
        <v>138</v>
      </c>
      <c r="G33" s="3166">
        <v>13.2</v>
      </c>
      <c r="H33" s="3309"/>
      <c r="I33" s="2503"/>
      <c r="J33" s="3169">
        <v>105</v>
      </c>
      <c r="K33" s="3170">
        <v>3</v>
      </c>
      <c r="L33" s="3170">
        <v>0</v>
      </c>
      <c r="M33" s="2503"/>
      <c r="N33" s="2503"/>
      <c r="O33" s="3317"/>
      <c r="P33" s="3311"/>
      <c r="Q33" s="3312"/>
      <c r="R33" s="3313">
        <v>13</v>
      </c>
    </row>
    <row r="34" spans="1:18">
      <c r="A34" s="1027">
        <v>14</v>
      </c>
      <c r="B34" s="3162" t="s">
        <v>5648</v>
      </c>
      <c r="C34" s="3161"/>
      <c r="D34" s="3318" t="s">
        <v>5638</v>
      </c>
      <c r="E34" s="3161"/>
      <c r="F34" s="3167">
        <v>69</v>
      </c>
      <c r="G34" s="3166">
        <v>34.5</v>
      </c>
      <c r="H34" s="3309"/>
      <c r="I34" s="2503"/>
      <c r="J34" s="3169">
        <v>35</v>
      </c>
      <c r="K34" s="3170">
        <v>1</v>
      </c>
      <c r="L34" s="3170">
        <v>0</v>
      </c>
      <c r="M34" s="2503"/>
      <c r="N34" s="2503"/>
      <c r="O34" s="3317"/>
      <c r="P34" s="3311"/>
      <c r="Q34" s="3312"/>
      <c r="R34" s="3313">
        <v>14</v>
      </c>
    </row>
    <row r="35" spans="1:18">
      <c r="A35" s="1027">
        <v>15</v>
      </c>
      <c r="B35" s="3162" t="s">
        <v>5649</v>
      </c>
      <c r="C35" s="3161"/>
      <c r="D35" s="3162" t="s">
        <v>5638</v>
      </c>
      <c r="E35" s="3161"/>
      <c r="F35" s="3167">
        <v>34.5</v>
      </c>
      <c r="G35" s="3166">
        <v>13.2</v>
      </c>
      <c r="H35" s="3309"/>
      <c r="I35" s="2503"/>
      <c r="J35" s="3169">
        <v>28</v>
      </c>
      <c r="K35" s="3170">
        <v>1</v>
      </c>
      <c r="L35" s="3170">
        <v>0</v>
      </c>
      <c r="M35" s="2503"/>
      <c r="N35" s="2503"/>
      <c r="O35" s="3317"/>
      <c r="P35" s="3311"/>
      <c r="Q35" s="3312"/>
      <c r="R35" s="3313">
        <v>15</v>
      </c>
    </row>
    <row r="36" spans="1:18">
      <c r="A36" s="1027">
        <v>16</v>
      </c>
      <c r="B36" s="3162" t="s">
        <v>5650</v>
      </c>
      <c r="C36" s="3161"/>
      <c r="D36" s="3162" t="s">
        <v>5638</v>
      </c>
      <c r="E36" s="3161"/>
      <c r="F36" s="3167">
        <v>69</v>
      </c>
      <c r="G36" s="3166">
        <v>13.2</v>
      </c>
      <c r="H36" s="3309"/>
      <c r="I36" s="2503"/>
      <c r="J36" s="3169">
        <v>70</v>
      </c>
      <c r="K36" s="3170">
        <v>2</v>
      </c>
      <c r="L36" s="3170">
        <v>0</v>
      </c>
      <c r="M36" s="2503"/>
      <c r="N36" s="2503"/>
      <c r="O36" s="3317"/>
      <c r="P36" s="3311"/>
      <c r="Q36" s="3312"/>
      <c r="R36" s="3313">
        <v>16</v>
      </c>
    </row>
    <row r="37" spans="1:18">
      <c r="A37" s="1012">
        <v>17</v>
      </c>
      <c r="B37" s="3162" t="s">
        <v>5651</v>
      </c>
      <c r="C37" s="3161"/>
      <c r="D37" s="3162" t="s">
        <v>5638</v>
      </c>
      <c r="E37" s="3161"/>
      <c r="F37" s="3167">
        <v>69</v>
      </c>
      <c r="G37" s="3166">
        <v>34.5</v>
      </c>
      <c r="H37" s="3309"/>
      <c r="I37" s="2503"/>
      <c r="J37" s="3169">
        <v>40</v>
      </c>
      <c r="K37" s="3170">
        <v>2</v>
      </c>
      <c r="L37" s="3170">
        <v>0</v>
      </c>
      <c r="M37" s="2503"/>
      <c r="N37" s="2503"/>
      <c r="O37" s="3317"/>
      <c r="P37" s="3311"/>
      <c r="Q37" s="3312"/>
      <c r="R37" s="3313">
        <v>17</v>
      </c>
    </row>
    <row r="38" spans="1:18">
      <c r="A38" s="1012">
        <v>18</v>
      </c>
      <c r="B38" s="3162" t="s">
        <v>5651</v>
      </c>
      <c r="C38" s="3161"/>
      <c r="D38" s="3162" t="s">
        <v>5638</v>
      </c>
      <c r="E38" s="3161"/>
      <c r="F38" s="3167">
        <v>69</v>
      </c>
      <c r="G38" s="3166">
        <v>13.2</v>
      </c>
      <c r="H38" s="3309"/>
      <c r="I38" s="2503"/>
      <c r="J38" s="3169">
        <v>70</v>
      </c>
      <c r="K38" s="3170">
        <v>2</v>
      </c>
      <c r="L38" s="3170">
        <v>0</v>
      </c>
      <c r="M38" s="2503"/>
      <c r="N38" s="2503"/>
      <c r="O38" s="3317"/>
      <c r="P38" s="3311"/>
      <c r="Q38" s="3312"/>
      <c r="R38" s="3313">
        <v>18</v>
      </c>
    </row>
    <row r="39" spans="1:18">
      <c r="A39" s="1012">
        <v>19</v>
      </c>
      <c r="B39" s="3162" t="s">
        <v>5652</v>
      </c>
      <c r="C39" s="3161"/>
      <c r="D39" s="3162" t="s">
        <v>5638</v>
      </c>
      <c r="E39" s="3161"/>
      <c r="F39" s="3167">
        <v>69</v>
      </c>
      <c r="G39" s="3166">
        <v>13.2</v>
      </c>
      <c r="H39" s="3309"/>
      <c r="I39" s="2503"/>
      <c r="J39" s="3169">
        <v>100</v>
      </c>
      <c r="K39" s="3170">
        <v>2</v>
      </c>
      <c r="L39" s="3170">
        <v>0</v>
      </c>
      <c r="M39" s="2503"/>
      <c r="N39" s="2503"/>
      <c r="O39" s="3317"/>
      <c r="P39" s="3311"/>
      <c r="Q39" s="3312"/>
      <c r="R39" s="3313">
        <v>19</v>
      </c>
    </row>
    <row r="40" spans="1:18">
      <c r="A40" s="1012">
        <v>20</v>
      </c>
      <c r="B40" s="3162" t="s">
        <v>5653</v>
      </c>
      <c r="C40" s="3161"/>
      <c r="D40" s="3162" t="s">
        <v>5638</v>
      </c>
      <c r="E40" s="3161"/>
      <c r="F40" s="3167">
        <v>34.5</v>
      </c>
      <c r="G40" s="3166">
        <v>13.2</v>
      </c>
      <c r="H40" s="3309"/>
      <c r="I40" s="2503"/>
      <c r="J40" s="3169">
        <v>11</v>
      </c>
      <c r="K40" s="3170">
        <v>2</v>
      </c>
      <c r="L40" s="3170">
        <v>0</v>
      </c>
      <c r="M40" s="2503"/>
      <c r="N40" s="2503"/>
      <c r="O40" s="3317"/>
      <c r="P40" s="3311"/>
      <c r="Q40" s="3312"/>
      <c r="R40" s="3313">
        <v>20</v>
      </c>
    </row>
    <row r="41" spans="1:18">
      <c r="A41" s="1012">
        <v>21</v>
      </c>
      <c r="B41" s="3162" t="s">
        <v>5654</v>
      </c>
      <c r="C41" s="3161"/>
      <c r="D41" s="3162" t="s">
        <v>5611</v>
      </c>
      <c r="E41" s="3161"/>
      <c r="F41" s="3167">
        <v>138</v>
      </c>
      <c r="G41" s="3166">
        <v>69</v>
      </c>
      <c r="H41" s="3309"/>
      <c r="I41" s="2503"/>
      <c r="J41" s="3169">
        <v>175</v>
      </c>
      <c r="K41" s="3170">
        <v>1</v>
      </c>
      <c r="L41" s="3170">
        <v>0</v>
      </c>
      <c r="M41" s="2503"/>
      <c r="N41" s="2503"/>
      <c r="O41" s="3317"/>
      <c r="P41" s="3311"/>
      <c r="Q41" s="3312"/>
      <c r="R41" s="3313">
        <v>21</v>
      </c>
    </row>
    <row r="42" spans="1:18">
      <c r="A42" s="1012">
        <v>22</v>
      </c>
      <c r="B42" s="3316" t="s">
        <v>5655</v>
      </c>
      <c r="C42" s="3161"/>
      <c r="D42" s="3162" t="s">
        <v>5611</v>
      </c>
      <c r="E42" s="3161"/>
      <c r="F42" s="3167">
        <v>13.8</v>
      </c>
      <c r="G42" s="3166">
        <v>69</v>
      </c>
      <c r="H42" s="3309"/>
      <c r="I42" s="2503"/>
      <c r="J42" s="3169">
        <v>50</v>
      </c>
      <c r="K42" s="3170">
        <v>1</v>
      </c>
      <c r="L42" s="3170">
        <v>0</v>
      </c>
      <c r="M42" s="2503"/>
      <c r="N42" s="2503"/>
      <c r="O42" s="3317"/>
      <c r="P42" s="3311"/>
      <c r="Q42" s="3312"/>
      <c r="R42" s="3313">
        <v>22</v>
      </c>
    </row>
    <row r="43" spans="1:18">
      <c r="A43" s="1012">
        <v>23</v>
      </c>
      <c r="B43" s="3162" t="s">
        <v>5654</v>
      </c>
      <c r="C43" s="3161"/>
      <c r="D43" s="3162" t="s">
        <v>5638</v>
      </c>
      <c r="E43" s="3161"/>
      <c r="F43" s="3167">
        <v>69</v>
      </c>
      <c r="G43" s="3166">
        <v>13.2</v>
      </c>
      <c r="H43" s="3309"/>
      <c r="I43" s="2503"/>
      <c r="J43" s="3169">
        <v>25</v>
      </c>
      <c r="K43" s="3170">
        <v>1</v>
      </c>
      <c r="L43" s="3170">
        <v>0</v>
      </c>
      <c r="M43" s="2503"/>
      <c r="N43" s="2503"/>
      <c r="O43" s="3317"/>
      <c r="P43" s="3311"/>
      <c r="Q43" s="3312"/>
      <c r="R43" s="3313">
        <v>23</v>
      </c>
    </row>
    <row r="44" spans="1:18">
      <c r="A44" s="1012">
        <v>24</v>
      </c>
      <c r="B44" s="3162" t="s">
        <v>5656</v>
      </c>
      <c r="C44" s="3161"/>
      <c r="D44" s="3162" t="s">
        <v>5638</v>
      </c>
      <c r="E44" s="3161"/>
      <c r="F44" s="3167">
        <v>69</v>
      </c>
      <c r="G44" s="3166">
        <v>13.2</v>
      </c>
      <c r="H44" s="3309"/>
      <c r="I44" s="2503"/>
      <c r="J44" s="3169">
        <v>25</v>
      </c>
      <c r="K44" s="3170">
        <v>1</v>
      </c>
      <c r="L44" s="3170">
        <v>0</v>
      </c>
      <c r="M44" s="2503"/>
      <c r="N44" s="2503"/>
      <c r="O44" s="3317"/>
      <c r="P44" s="3311"/>
      <c r="Q44" s="3312"/>
      <c r="R44" s="3313">
        <v>24</v>
      </c>
    </row>
    <row r="45" spans="1:18">
      <c r="A45" s="1012">
        <v>25</v>
      </c>
      <c r="B45" s="3162" t="s">
        <v>5657</v>
      </c>
      <c r="C45" s="3161"/>
      <c r="D45" s="3162" t="s">
        <v>5638</v>
      </c>
      <c r="E45" s="3161"/>
      <c r="F45" s="3167">
        <v>69</v>
      </c>
      <c r="G45" s="3166">
        <v>13.2</v>
      </c>
      <c r="H45" s="3309"/>
      <c r="I45" s="2503"/>
      <c r="J45" s="3169">
        <v>40</v>
      </c>
      <c r="K45" s="3170">
        <v>2</v>
      </c>
      <c r="L45" s="3170">
        <v>0</v>
      </c>
      <c r="M45" s="2503"/>
      <c r="N45" s="2503"/>
      <c r="O45" s="3317"/>
      <c r="P45" s="3311"/>
      <c r="Q45" s="3312"/>
      <c r="R45" s="3313">
        <v>25</v>
      </c>
    </row>
    <row r="46" spans="1:18">
      <c r="A46" s="1012">
        <v>26</v>
      </c>
      <c r="B46" s="3162" t="s">
        <v>5658</v>
      </c>
      <c r="C46" s="3161"/>
      <c r="D46" s="3162" t="s">
        <v>5611</v>
      </c>
      <c r="E46" s="3161"/>
      <c r="F46" s="3167">
        <v>138</v>
      </c>
      <c r="G46" s="3166">
        <v>69</v>
      </c>
      <c r="H46" s="3309"/>
      <c r="I46" s="2503"/>
      <c r="J46" s="3169">
        <v>85</v>
      </c>
      <c r="K46" s="3170">
        <v>1</v>
      </c>
      <c r="L46" s="3170">
        <v>0</v>
      </c>
      <c r="M46" s="2503"/>
      <c r="N46" s="2503"/>
      <c r="O46" s="3317"/>
      <c r="P46" s="3311"/>
      <c r="Q46" s="3312"/>
      <c r="R46" s="3313">
        <v>26</v>
      </c>
    </row>
    <row r="47" spans="1:18">
      <c r="A47" s="1012">
        <v>27</v>
      </c>
      <c r="B47" s="3319" t="s">
        <v>5659</v>
      </c>
      <c r="C47" s="3168"/>
      <c r="D47" s="3319" t="s">
        <v>5611</v>
      </c>
      <c r="E47" s="3168"/>
      <c r="F47" s="3320">
        <v>345</v>
      </c>
      <c r="G47" s="3321">
        <v>138</v>
      </c>
      <c r="H47" s="3309"/>
      <c r="I47" s="2503"/>
      <c r="J47" s="3322">
        <v>400</v>
      </c>
      <c r="K47" s="3323">
        <v>1</v>
      </c>
      <c r="L47" s="3323">
        <v>0</v>
      </c>
      <c r="M47" s="2503"/>
      <c r="N47" s="2503"/>
      <c r="O47" s="3317"/>
      <c r="P47" s="3311"/>
      <c r="Q47" s="3312"/>
      <c r="R47" s="3313">
        <v>27</v>
      </c>
    </row>
    <row r="48" spans="1:18">
      <c r="A48" s="1012">
        <v>28</v>
      </c>
      <c r="B48" s="3316" t="s">
        <v>5660</v>
      </c>
      <c r="C48" s="3161"/>
      <c r="D48" s="3162" t="s">
        <v>5611</v>
      </c>
      <c r="E48" s="3161"/>
      <c r="F48" s="3167">
        <v>2.4</v>
      </c>
      <c r="G48" s="3166">
        <v>69</v>
      </c>
      <c r="H48" s="3309"/>
      <c r="I48" s="2503"/>
      <c r="J48" s="3169">
        <v>5</v>
      </c>
      <c r="K48" s="3170">
        <v>1</v>
      </c>
      <c r="L48" s="3170">
        <v>0</v>
      </c>
      <c r="M48" s="2503"/>
      <c r="N48" s="2503"/>
      <c r="O48" s="3317"/>
      <c r="P48" s="3311"/>
      <c r="Q48" s="3312"/>
      <c r="R48" s="3313">
        <v>28</v>
      </c>
    </row>
    <row r="49" spans="1:18">
      <c r="A49" s="1012">
        <v>29</v>
      </c>
      <c r="B49" s="3162" t="s">
        <v>5661</v>
      </c>
      <c r="C49" s="3161"/>
      <c r="D49" s="3162" t="s">
        <v>5638</v>
      </c>
      <c r="E49" s="3161" t="s">
        <v>1793</v>
      </c>
      <c r="F49" s="3167">
        <v>69</v>
      </c>
      <c r="G49" s="3166">
        <v>13.2</v>
      </c>
      <c r="H49" s="3309"/>
      <c r="I49" s="2503"/>
      <c r="J49" s="3169">
        <v>8</v>
      </c>
      <c r="K49" s="3170">
        <v>1</v>
      </c>
      <c r="L49" s="3170">
        <v>0</v>
      </c>
      <c r="M49" s="2503"/>
      <c r="N49" s="2503"/>
      <c r="O49" s="3317"/>
      <c r="P49" s="3311"/>
      <c r="Q49" s="3312"/>
      <c r="R49" s="3313">
        <v>29</v>
      </c>
    </row>
    <row r="50" spans="1:18">
      <c r="A50" s="1012">
        <v>30</v>
      </c>
      <c r="B50" s="3162" t="s">
        <v>5662</v>
      </c>
      <c r="C50" s="3161"/>
      <c r="D50" s="3162" t="s">
        <v>5638</v>
      </c>
      <c r="E50" s="3161"/>
      <c r="F50" s="3167">
        <v>69</v>
      </c>
      <c r="G50" s="3166">
        <v>13.2</v>
      </c>
      <c r="H50" s="3309"/>
      <c r="I50" s="2503"/>
      <c r="J50" s="3169">
        <v>100</v>
      </c>
      <c r="K50" s="3170">
        <v>2</v>
      </c>
      <c r="L50" s="3170">
        <v>0</v>
      </c>
      <c r="M50" s="2503"/>
      <c r="N50" s="2503"/>
      <c r="O50" s="3317"/>
      <c r="P50" s="3311"/>
      <c r="Q50" s="3312"/>
      <c r="R50" s="3313">
        <v>30</v>
      </c>
    </row>
    <row r="51" spans="1:18">
      <c r="A51" s="1012">
        <v>31</v>
      </c>
      <c r="B51" s="3162" t="s">
        <v>5663</v>
      </c>
      <c r="C51" s="3161"/>
      <c r="D51" s="3162" t="s">
        <v>5638</v>
      </c>
      <c r="E51" s="3161"/>
      <c r="F51" s="3167">
        <v>138</v>
      </c>
      <c r="G51" s="3166">
        <v>13.2</v>
      </c>
      <c r="H51" s="3309"/>
      <c r="I51" s="2503"/>
      <c r="J51" s="3169">
        <v>50</v>
      </c>
      <c r="K51" s="3170">
        <v>2</v>
      </c>
      <c r="L51" s="3170">
        <v>0</v>
      </c>
      <c r="M51" s="2503"/>
      <c r="N51" s="2503"/>
      <c r="O51" s="3317"/>
      <c r="P51" s="3311"/>
      <c r="Q51" s="3312"/>
      <c r="R51" s="3313">
        <v>31</v>
      </c>
    </row>
    <row r="52" spans="1:18">
      <c r="A52" s="1012">
        <v>32</v>
      </c>
      <c r="B52" s="3162" t="s">
        <v>5664</v>
      </c>
      <c r="C52" s="3161"/>
      <c r="D52" s="3162" t="s">
        <v>5638</v>
      </c>
      <c r="E52" s="3161"/>
      <c r="F52" s="3167">
        <v>69</v>
      </c>
      <c r="G52" s="3166">
        <v>13.2</v>
      </c>
      <c r="H52" s="3309"/>
      <c r="I52" s="2503"/>
      <c r="J52" s="3169">
        <v>50</v>
      </c>
      <c r="K52" s="3170">
        <v>2</v>
      </c>
      <c r="L52" s="3170">
        <v>0</v>
      </c>
      <c r="M52" s="2503"/>
      <c r="N52" s="2503"/>
      <c r="O52" s="3317"/>
      <c r="P52" s="3311"/>
      <c r="Q52" s="3312"/>
      <c r="R52" s="3313">
        <v>32</v>
      </c>
    </row>
    <row r="53" spans="1:18">
      <c r="A53" s="1012">
        <v>33</v>
      </c>
      <c r="B53" s="3162" t="s">
        <v>5665</v>
      </c>
      <c r="C53" s="3161"/>
      <c r="D53" s="3162" t="s">
        <v>5638</v>
      </c>
      <c r="E53" s="3161"/>
      <c r="F53" s="3167">
        <v>138</v>
      </c>
      <c r="G53" s="3166">
        <v>13.2</v>
      </c>
      <c r="H53" s="3309"/>
      <c r="I53" s="2503"/>
      <c r="J53" s="3169">
        <v>100</v>
      </c>
      <c r="K53" s="3170">
        <v>2</v>
      </c>
      <c r="L53" s="3324">
        <v>0</v>
      </c>
      <c r="M53" s="2503"/>
      <c r="N53" s="2503"/>
      <c r="O53" s="3317"/>
      <c r="P53" s="3311"/>
      <c r="Q53" s="3312"/>
      <c r="R53" s="3313">
        <v>33</v>
      </c>
    </row>
    <row r="54" spans="1:18" ht="15.75" thickBot="1">
      <c r="A54" s="1012">
        <v>34</v>
      </c>
      <c r="B54" s="3325" t="s">
        <v>5666</v>
      </c>
      <c r="C54" s="3326"/>
      <c r="D54" s="3326" t="s">
        <v>5638</v>
      </c>
      <c r="E54" s="3326"/>
      <c r="F54" s="3327">
        <v>69</v>
      </c>
      <c r="G54" s="3328">
        <v>13.2</v>
      </c>
      <c r="H54" s="3309"/>
      <c r="I54" s="2503"/>
      <c r="J54" s="3171">
        <v>70</v>
      </c>
      <c r="K54" s="3326">
        <v>2</v>
      </c>
      <c r="L54" s="3326">
        <f>SUM(L20:L52)</f>
        <v>0</v>
      </c>
      <c r="M54" s="2503"/>
      <c r="N54" s="2503"/>
      <c r="O54" s="3317"/>
      <c r="P54" s="3311"/>
      <c r="Q54" s="3312"/>
      <c r="R54" s="3313">
        <v>34</v>
      </c>
    </row>
    <row r="55" spans="1:18">
      <c r="A55" s="1012">
        <v>35</v>
      </c>
      <c r="B55" s="2503"/>
      <c r="C55" s="3317"/>
      <c r="D55" s="2503"/>
      <c r="E55" s="3317"/>
      <c r="F55" s="3329"/>
      <c r="G55" s="3330"/>
      <c r="H55" s="3309"/>
      <c r="I55" s="2503"/>
      <c r="J55" s="3331"/>
      <c r="K55" s="3332"/>
      <c r="L55" s="3332"/>
      <c r="M55" s="2503"/>
      <c r="N55" s="2503"/>
      <c r="O55" s="3317"/>
      <c r="P55" s="3311"/>
      <c r="Q55" s="3312"/>
      <c r="R55" s="3313">
        <v>35</v>
      </c>
    </row>
    <row r="56" spans="1:18">
      <c r="A56" s="1012">
        <v>36</v>
      </c>
      <c r="B56" s="2503"/>
      <c r="C56" s="3317"/>
      <c r="D56" s="2503"/>
      <c r="E56" s="3317"/>
      <c r="F56" s="3329"/>
      <c r="G56" s="3330"/>
      <c r="H56" s="3309"/>
      <c r="I56" s="2503"/>
      <c r="J56" s="3331"/>
      <c r="K56" s="3332"/>
      <c r="L56" s="3332"/>
      <c r="M56" s="2503"/>
      <c r="N56" s="2503"/>
      <c r="O56" s="3317"/>
      <c r="P56" s="3311"/>
      <c r="Q56" s="3312"/>
      <c r="R56" s="3313">
        <v>36</v>
      </c>
    </row>
    <row r="57" spans="1:18">
      <c r="A57" s="1012">
        <v>37</v>
      </c>
      <c r="B57" s="2503"/>
      <c r="C57" s="3317"/>
      <c r="D57" s="2503"/>
      <c r="E57" s="3317"/>
      <c r="F57" s="3329"/>
      <c r="G57" s="3330"/>
      <c r="H57" s="3309"/>
      <c r="I57" s="2503"/>
      <c r="J57" s="3331"/>
      <c r="K57" s="3332"/>
      <c r="L57" s="3332"/>
      <c r="M57" s="2503"/>
      <c r="N57" s="2503"/>
      <c r="O57" s="3317"/>
      <c r="P57" s="3311"/>
      <c r="Q57" s="3312"/>
      <c r="R57" s="3313">
        <v>37</v>
      </c>
    </row>
    <row r="58" spans="1:18">
      <c r="A58" s="1012">
        <v>38</v>
      </c>
      <c r="B58" s="2503"/>
      <c r="C58" s="3317"/>
      <c r="D58" s="2503"/>
      <c r="E58" s="3317"/>
      <c r="F58" s="3329"/>
      <c r="G58" s="3330"/>
      <c r="H58" s="3309"/>
      <c r="I58" s="2503"/>
      <c r="J58" s="3331"/>
      <c r="K58" s="3332"/>
      <c r="L58" s="3332"/>
      <c r="M58" s="2503"/>
      <c r="N58" s="2503"/>
      <c r="O58" s="3317"/>
      <c r="P58" s="3311"/>
      <c r="Q58" s="3312"/>
      <c r="R58" s="3313">
        <v>38</v>
      </c>
    </row>
    <row r="59" spans="1:18" ht="15.75" thickBot="1">
      <c r="A59" s="1012">
        <v>39</v>
      </c>
      <c r="B59" s="2503"/>
      <c r="C59" s="3317"/>
      <c r="D59" s="2503"/>
      <c r="E59" s="3317"/>
      <c r="F59" s="3329"/>
      <c r="G59" s="3330"/>
      <c r="H59" s="3309"/>
      <c r="I59" s="2503"/>
      <c r="J59" s="3331"/>
      <c r="K59" s="3332"/>
      <c r="L59" s="3332"/>
      <c r="M59" s="2503"/>
      <c r="N59" s="2503"/>
      <c r="O59" s="3317"/>
      <c r="P59" s="3311"/>
      <c r="Q59" s="3312"/>
      <c r="R59" s="3313">
        <v>39</v>
      </c>
    </row>
    <row r="60" spans="1:18" ht="15.75" thickBot="1">
      <c r="A60" s="1031">
        <v>40</v>
      </c>
      <c r="B60" s="3333"/>
      <c r="C60" s="3334"/>
      <c r="D60" s="3333"/>
      <c r="E60" s="3334"/>
      <c r="F60" s="3335"/>
      <c r="G60" s="3336"/>
      <c r="H60" s="3337"/>
      <c r="I60" s="2503"/>
      <c r="J60" s="3338">
        <f>SUM(J21:J59)</f>
        <v>3973</v>
      </c>
      <c r="K60" s="3339"/>
      <c r="L60" s="3340">
        <f>SUM(L21:L59)</f>
        <v>0</v>
      </c>
      <c r="M60" s="3333"/>
      <c r="N60" s="3333"/>
      <c r="O60" s="3334"/>
      <c r="P60" s="3341">
        <f>SUM(P21:P59)</f>
        <v>0</v>
      </c>
      <c r="Q60" s="3341">
        <f>SUM(Q21:Q59)</f>
        <v>0</v>
      </c>
      <c r="R60" s="3342">
        <v>40</v>
      </c>
    </row>
    <row r="61" spans="1:18">
      <c r="A61" s="1089"/>
      <c r="B61" s="3343"/>
      <c r="C61" s="3343"/>
      <c r="D61" s="3343"/>
      <c r="E61" s="3343"/>
      <c r="F61" s="3343"/>
      <c r="G61" s="3343"/>
      <c r="H61" s="3343"/>
      <c r="I61" s="2503"/>
      <c r="J61" s="3343"/>
      <c r="K61" s="3343"/>
      <c r="L61" s="3343"/>
      <c r="M61" s="3343"/>
      <c r="N61" s="3343"/>
      <c r="O61" s="3343"/>
      <c r="P61" s="3343"/>
      <c r="Q61" s="3343"/>
      <c r="R61" s="3343"/>
    </row>
    <row r="62" spans="1:18" ht="15.75">
      <c r="A62" s="115" t="s">
        <v>1724</v>
      </c>
      <c r="B62" s="2503"/>
      <c r="C62" s="2503"/>
      <c r="D62" s="2503"/>
      <c r="E62" s="2503"/>
      <c r="F62" s="2503"/>
      <c r="G62" s="2503"/>
      <c r="H62" s="2503"/>
      <c r="I62" s="2503"/>
      <c r="J62" s="2545" t="s">
        <v>1724</v>
      </c>
      <c r="K62" s="2503"/>
      <c r="L62" s="2503"/>
      <c r="M62" s="2503"/>
      <c r="N62" s="3344"/>
      <c r="O62" s="2503"/>
      <c r="P62" s="2503"/>
      <c r="Q62" s="3344" t="s">
        <v>3225</v>
      </c>
      <c r="R62" s="3344"/>
    </row>
    <row r="63" spans="1:18">
      <c r="A63" s="900" t="s">
        <v>3226</v>
      </c>
      <c r="B63" s="3344"/>
      <c r="C63" s="3344"/>
      <c r="D63" s="3344"/>
      <c r="E63" s="3344"/>
      <c r="F63" s="3344"/>
      <c r="G63" s="3344"/>
      <c r="H63" s="3344"/>
      <c r="I63" s="2503"/>
      <c r="J63" s="3344" t="s">
        <v>3227</v>
      </c>
      <c r="K63" s="3344"/>
      <c r="L63" s="3344"/>
      <c r="M63" s="3344"/>
      <c r="N63" s="3344"/>
      <c r="O63" s="3344"/>
      <c r="P63" s="3344"/>
      <c r="Q63" s="3344"/>
      <c r="R63" s="3344"/>
    </row>
    <row r="64" spans="1:18">
      <c r="A64" s="900"/>
      <c r="B64" s="3344"/>
      <c r="C64" s="3344"/>
      <c r="D64" s="3344"/>
      <c r="E64" s="3344"/>
      <c r="F64" s="3344"/>
      <c r="G64" s="3344"/>
      <c r="H64" s="3344"/>
      <c r="I64" s="2503"/>
      <c r="J64" s="3344"/>
      <c r="K64" s="3344"/>
      <c r="L64" s="3344"/>
      <c r="M64" s="3344"/>
      <c r="N64" s="3344"/>
      <c r="O64" s="3344"/>
      <c r="P64" s="3344"/>
      <c r="Q64" s="3344"/>
      <c r="R64" s="3344"/>
    </row>
    <row r="65" spans="1:18">
      <c r="B65" s="1373"/>
      <c r="C65" s="1373"/>
      <c r="D65" s="1373"/>
      <c r="E65" s="1373"/>
      <c r="F65" s="1373"/>
      <c r="G65" s="1373"/>
      <c r="H65" s="1373"/>
      <c r="I65" s="1373"/>
      <c r="J65" s="1373"/>
      <c r="K65" s="1373"/>
      <c r="L65" s="1373"/>
      <c r="M65" s="1373"/>
      <c r="N65" s="1373"/>
      <c r="O65" s="1373"/>
      <c r="P65" s="1373"/>
      <c r="Q65" s="1373"/>
      <c r="R65" s="1373"/>
    </row>
    <row r="66" spans="1:18" ht="15.75">
      <c r="A66" s="71" t="s">
        <v>1195</v>
      </c>
      <c r="B66" s="3344"/>
      <c r="C66" s="3344"/>
      <c r="D66" s="3344"/>
      <c r="E66" s="3344"/>
      <c r="F66" s="3344"/>
      <c r="G66" s="3344"/>
      <c r="H66" s="3344"/>
      <c r="I66" s="1373"/>
      <c r="J66" s="1373"/>
      <c r="K66" s="1373"/>
      <c r="L66" s="1373"/>
      <c r="M66" s="1373"/>
      <c r="N66" s="1373"/>
      <c r="O66" s="1373"/>
      <c r="P66" s="1373"/>
      <c r="Q66" s="1373"/>
      <c r="R66" s="1373"/>
    </row>
    <row r="67" spans="1:18">
      <c r="B67" s="1373"/>
      <c r="C67" s="1373"/>
      <c r="D67" s="1373"/>
      <c r="E67" s="1373"/>
      <c r="F67" s="1373"/>
      <c r="G67" s="1373"/>
      <c r="H67" s="1373"/>
      <c r="I67" s="1373"/>
      <c r="J67" s="1373"/>
      <c r="K67" s="1373"/>
      <c r="L67" s="1373"/>
      <c r="M67" s="1373"/>
      <c r="N67" s="1373"/>
      <c r="O67" s="1373"/>
      <c r="P67" s="1373"/>
      <c r="Q67" s="1373"/>
      <c r="R67" s="1373"/>
    </row>
    <row r="68" spans="1:18" ht="16.5" thickBot="1">
      <c r="A68" s="968" t="str">
        <f>'Data Sheet'!$C$25</f>
        <v>Orange &amp; Rockland Utilities, Inc</v>
      </c>
      <c r="B68" s="3333"/>
      <c r="C68" s="3333"/>
      <c r="D68" s="3333"/>
      <c r="E68" s="3333"/>
      <c r="F68" s="3345" t="str">
        <f>'Data Sheet'!$C$40</f>
        <v>April 30, 2017</v>
      </c>
      <c r="G68" s="3333" t="str">
        <f>'Data Sheet'!$C$38</f>
        <v>December 31, 2016</v>
      </c>
      <c r="H68" s="3346"/>
      <c r="I68" s="2503"/>
      <c r="J68" s="3347" t="str">
        <f>'Data Sheet'!$C$25</f>
        <v>Orange &amp; Rockland Utilities, Inc</v>
      </c>
      <c r="K68" s="3333"/>
      <c r="L68" s="3333"/>
      <c r="M68" s="3333"/>
      <c r="N68" s="3333"/>
      <c r="O68" s="3333"/>
      <c r="P68" s="3345" t="str">
        <f>'Data Sheet'!$C$40</f>
        <v>April 30, 2017</v>
      </c>
      <c r="Q68" s="3333" t="str">
        <f>'Data Sheet'!$C$38</f>
        <v>December 31, 2016</v>
      </c>
      <c r="R68" s="3333"/>
    </row>
    <row r="69" spans="1:18" ht="16.5" thickBot="1">
      <c r="A69" s="633" t="s">
        <v>3421</v>
      </c>
      <c r="B69" s="3348"/>
      <c r="C69" s="3348"/>
      <c r="D69" s="3346"/>
      <c r="E69" s="3346"/>
      <c r="F69" s="3349"/>
      <c r="G69" s="3349"/>
      <c r="H69" s="3350"/>
      <c r="I69" s="2503"/>
      <c r="J69" s="3351" t="s">
        <v>3421</v>
      </c>
      <c r="K69" s="3348"/>
      <c r="L69" s="3348"/>
      <c r="M69" s="3346"/>
      <c r="N69" s="3346"/>
      <c r="O69" s="3346"/>
      <c r="P69" s="3349"/>
      <c r="Q69" s="3349"/>
      <c r="R69" s="3350"/>
    </row>
    <row r="70" spans="1:18">
      <c r="A70" s="1008"/>
      <c r="B70" s="2503"/>
      <c r="C70" s="3317"/>
      <c r="D70" s="3352"/>
      <c r="E70" s="3315"/>
      <c r="F70" s="3344"/>
      <c r="G70" s="3344"/>
      <c r="H70" s="3353"/>
      <c r="I70" s="2503"/>
      <c r="J70" s="3354"/>
      <c r="K70" s="3317"/>
      <c r="L70" s="3317"/>
      <c r="M70" s="3344" t="s">
        <v>3206</v>
      </c>
      <c r="N70" s="3344"/>
      <c r="O70" s="3344"/>
      <c r="P70" s="3344"/>
      <c r="Q70" s="3310"/>
      <c r="R70" s="3355"/>
    </row>
    <row r="71" spans="1:18" ht="15.75" thickBot="1">
      <c r="A71" s="1021"/>
      <c r="B71" s="3352"/>
      <c r="C71" s="3315"/>
      <c r="D71" s="3352"/>
      <c r="E71" s="3315"/>
      <c r="F71" s="3346" t="s">
        <v>3207</v>
      </c>
      <c r="G71" s="3346"/>
      <c r="H71" s="3350"/>
      <c r="I71" s="2503"/>
      <c r="J71" s="3356" t="s">
        <v>3208</v>
      </c>
      <c r="K71" s="3315" t="s">
        <v>3209</v>
      </c>
      <c r="L71" s="3315" t="s">
        <v>3209</v>
      </c>
      <c r="M71" s="3346" t="s">
        <v>3210</v>
      </c>
      <c r="N71" s="3346"/>
      <c r="O71" s="3346"/>
      <c r="P71" s="3346"/>
      <c r="Q71" s="3350"/>
      <c r="R71" s="3315"/>
    </row>
    <row r="72" spans="1:18">
      <c r="A72" s="1021"/>
      <c r="B72" s="3352"/>
      <c r="C72" s="3315"/>
      <c r="D72" s="3352"/>
      <c r="E72" s="3315"/>
      <c r="F72" s="3315"/>
      <c r="G72" s="3310"/>
      <c r="H72" s="3315"/>
      <c r="I72" s="2503"/>
      <c r="J72" s="3356" t="s">
        <v>3211</v>
      </c>
      <c r="K72" s="3315" t="s">
        <v>3212</v>
      </c>
      <c r="L72" s="3315" t="s">
        <v>3213</v>
      </c>
      <c r="M72" s="3352"/>
      <c r="N72" s="3352"/>
      <c r="O72" s="3315"/>
      <c r="P72" s="3315"/>
      <c r="Q72" s="3310"/>
      <c r="R72" s="3315"/>
    </row>
    <row r="73" spans="1:18">
      <c r="A73" s="1021" t="s">
        <v>1733</v>
      </c>
      <c r="B73" s="3344" t="s">
        <v>3214</v>
      </c>
      <c r="C73" s="3310"/>
      <c r="D73" s="3344" t="s">
        <v>3215</v>
      </c>
      <c r="E73" s="3310"/>
      <c r="F73" s="3315"/>
      <c r="G73" s="3310"/>
      <c r="H73" s="3315"/>
      <c r="I73" s="2503"/>
      <c r="J73" s="3356" t="s">
        <v>3216</v>
      </c>
      <c r="K73" s="3315" t="s">
        <v>3217</v>
      </c>
      <c r="L73" s="3315" t="s">
        <v>3212</v>
      </c>
      <c r="M73" s="3344"/>
      <c r="N73" s="3344"/>
      <c r="O73" s="3310"/>
      <c r="P73" s="3315" t="s">
        <v>1791</v>
      </c>
      <c r="Q73" s="3310" t="s">
        <v>3218</v>
      </c>
      <c r="R73" s="3315" t="s">
        <v>1733</v>
      </c>
    </row>
    <row r="74" spans="1:18">
      <c r="A74" s="1021" t="s">
        <v>1736</v>
      </c>
      <c r="B74" s="2503"/>
      <c r="C74" s="3317"/>
      <c r="D74" s="3352"/>
      <c r="E74" s="3315"/>
      <c r="F74" s="3315" t="s">
        <v>1844</v>
      </c>
      <c r="G74" s="3310" t="s">
        <v>3219</v>
      </c>
      <c r="H74" s="3315" t="s">
        <v>3220</v>
      </c>
      <c r="I74" s="2503"/>
      <c r="J74" s="3356" t="s">
        <v>3221</v>
      </c>
      <c r="K74" s="3315" t="s">
        <v>4</v>
      </c>
      <c r="L74" s="3315" t="s">
        <v>3217</v>
      </c>
      <c r="M74" s="3344" t="s">
        <v>3222</v>
      </c>
      <c r="N74" s="3344"/>
      <c r="O74" s="3310"/>
      <c r="P74" s="3315" t="s">
        <v>3223</v>
      </c>
      <c r="Q74" s="3310" t="s">
        <v>3224</v>
      </c>
      <c r="R74" s="3315" t="s">
        <v>1736</v>
      </c>
    </row>
    <row r="75" spans="1:18">
      <c r="A75" s="1012"/>
      <c r="B75" s="2503"/>
      <c r="C75" s="3315"/>
      <c r="D75" s="2503"/>
      <c r="E75" s="3315"/>
      <c r="F75" s="3315"/>
      <c r="G75" s="3310"/>
      <c r="H75" s="3317"/>
      <c r="I75" s="2503"/>
      <c r="J75" s="3313"/>
      <c r="K75" s="3317"/>
      <c r="L75" s="3315"/>
      <c r="M75" s="2503"/>
      <c r="N75" s="2503"/>
      <c r="O75" s="3315"/>
      <c r="P75" s="3315"/>
      <c r="Q75" s="3315"/>
      <c r="R75" s="3317"/>
    </row>
    <row r="76" spans="1:18" ht="15.75" thickBot="1">
      <c r="A76" s="1031"/>
      <c r="B76" s="3346" t="s">
        <v>3026</v>
      </c>
      <c r="C76" s="3350"/>
      <c r="D76" s="3346" t="s">
        <v>3027</v>
      </c>
      <c r="E76" s="3350"/>
      <c r="F76" s="3357" t="s">
        <v>3028</v>
      </c>
      <c r="G76" s="3350" t="s">
        <v>3029</v>
      </c>
      <c r="H76" s="3350" t="s">
        <v>2353</v>
      </c>
      <c r="I76" s="2503"/>
      <c r="J76" s="3358" t="s">
        <v>2354</v>
      </c>
      <c r="K76" s="3358" t="s">
        <v>2355</v>
      </c>
      <c r="L76" s="3358" t="s">
        <v>2356</v>
      </c>
      <c r="M76" s="3346" t="s">
        <v>2357</v>
      </c>
      <c r="N76" s="3346"/>
      <c r="O76" s="3350"/>
      <c r="P76" s="3357" t="s">
        <v>2358</v>
      </c>
      <c r="Q76" s="3357" t="s">
        <v>2359</v>
      </c>
      <c r="R76" s="3357"/>
    </row>
    <row r="77" spans="1:18">
      <c r="A77" s="1012">
        <v>1</v>
      </c>
      <c r="B77" s="3162" t="s">
        <v>5608</v>
      </c>
      <c r="C77" s="3161"/>
      <c r="D77" s="3162" t="s">
        <v>5609</v>
      </c>
      <c r="E77" s="3314"/>
      <c r="F77" s="3160">
        <v>34.5</v>
      </c>
      <c r="G77" s="3163">
        <v>13.2</v>
      </c>
      <c r="H77" s="3164"/>
      <c r="I77" s="2503"/>
      <c r="J77" s="3173">
        <v>25</v>
      </c>
      <c r="K77" s="3172">
        <v>1</v>
      </c>
      <c r="L77" s="3172">
        <v>0</v>
      </c>
      <c r="M77" s="2503"/>
      <c r="N77" s="2503"/>
      <c r="O77" s="3310"/>
      <c r="P77" s="3311"/>
      <c r="Q77" s="3312"/>
      <c r="R77" s="3313">
        <v>1</v>
      </c>
    </row>
    <row r="78" spans="1:18">
      <c r="A78" s="1012">
        <v>2</v>
      </c>
      <c r="B78" s="3162" t="s">
        <v>5610</v>
      </c>
      <c r="C78" s="3161"/>
      <c r="D78" s="3162" t="s">
        <v>5611</v>
      </c>
      <c r="E78" s="3314"/>
      <c r="F78" s="3160">
        <v>69</v>
      </c>
      <c r="G78" s="3163">
        <v>34.5</v>
      </c>
      <c r="H78" s="3164"/>
      <c r="I78" s="2503"/>
      <c r="J78" s="3173">
        <v>25</v>
      </c>
      <c r="K78" s="3172">
        <v>1</v>
      </c>
      <c r="L78" s="3172">
        <v>0</v>
      </c>
      <c r="M78" s="2503"/>
      <c r="N78" s="2503"/>
      <c r="O78" s="3315"/>
      <c r="P78" s="3311"/>
      <c r="Q78" s="3312"/>
      <c r="R78" s="3313">
        <v>2</v>
      </c>
    </row>
    <row r="79" spans="1:18">
      <c r="A79" s="1012">
        <v>3</v>
      </c>
      <c r="B79" s="3162" t="s">
        <v>5612</v>
      </c>
      <c r="C79" s="3161"/>
      <c r="D79" s="3162" t="s">
        <v>5609</v>
      </c>
      <c r="E79" s="3161"/>
      <c r="F79" s="3160">
        <v>34.5</v>
      </c>
      <c r="G79" s="3163">
        <v>4.8</v>
      </c>
      <c r="H79" s="3164"/>
      <c r="I79" s="2503"/>
      <c r="J79" s="3174">
        <v>3</v>
      </c>
      <c r="K79" s="3172">
        <v>1</v>
      </c>
      <c r="L79" s="3172">
        <v>0</v>
      </c>
      <c r="M79" s="2503"/>
      <c r="N79" s="2503"/>
      <c r="O79" s="3315"/>
      <c r="P79" s="3311"/>
      <c r="Q79" s="3312"/>
      <c r="R79" s="3313">
        <v>3</v>
      </c>
    </row>
    <row r="80" spans="1:18">
      <c r="A80" s="1012">
        <v>4</v>
      </c>
      <c r="B80" s="3162" t="s">
        <v>5613</v>
      </c>
      <c r="C80" s="3161"/>
      <c r="D80" s="3162" t="s">
        <v>5609</v>
      </c>
      <c r="E80" s="3161"/>
      <c r="F80" s="3160">
        <v>34.5</v>
      </c>
      <c r="G80" s="3163">
        <v>13.2</v>
      </c>
      <c r="H80" s="3164"/>
      <c r="I80" s="2503"/>
      <c r="J80" s="3174">
        <v>20</v>
      </c>
      <c r="K80" s="3172">
        <v>1</v>
      </c>
      <c r="L80" s="3172">
        <v>0</v>
      </c>
      <c r="M80" s="2503"/>
      <c r="N80" s="2503"/>
      <c r="O80" s="3315"/>
      <c r="P80" s="3311"/>
      <c r="Q80" s="3312"/>
      <c r="R80" s="3313">
        <v>4</v>
      </c>
    </row>
    <row r="81" spans="1:18">
      <c r="A81" s="1012">
        <v>5</v>
      </c>
      <c r="B81" s="3162" t="s">
        <v>5614</v>
      </c>
      <c r="C81" s="3161"/>
      <c r="D81" s="3162" t="s">
        <v>5611</v>
      </c>
      <c r="E81" s="3161"/>
      <c r="F81" s="3160">
        <v>345</v>
      </c>
      <c r="G81" s="3163">
        <v>138</v>
      </c>
      <c r="H81" s="3164"/>
      <c r="I81" s="2503"/>
      <c r="J81" s="3174">
        <v>806</v>
      </c>
      <c r="K81" s="3172">
        <v>6</v>
      </c>
      <c r="L81" s="3172">
        <v>0</v>
      </c>
      <c r="M81" s="2503"/>
      <c r="N81" s="2503"/>
      <c r="O81" s="3315"/>
      <c r="P81" s="3311"/>
      <c r="Q81" s="3312"/>
      <c r="R81" s="3313">
        <v>5</v>
      </c>
    </row>
    <row r="82" spans="1:18">
      <c r="A82" s="1027">
        <v>6</v>
      </c>
      <c r="B82" s="3316" t="s">
        <v>5615</v>
      </c>
      <c r="C82" s="3161"/>
      <c r="D82" s="3162" t="s">
        <v>5611</v>
      </c>
      <c r="E82" s="3161"/>
      <c r="F82" s="3160">
        <v>4</v>
      </c>
      <c r="G82" s="3163">
        <v>69</v>
      </c>
      <c r="H82" s="3164"/>
      <c r="I82" s="2503"/>
      <c r="J82" s="3174">
        <v>12</v>
      </c>
      <c r="K82" s="3172">
        <v>1</v>
      </c>
      <c r="L82" s="3172">
        <v>0</v>
      </c>
      <c r="M82" s="2503"/>
      <c r="N82" s="2503"/>
      <c r="O82" s="3317"/>
      <c r="P82" s="3311"/>
      <c r="Q82" s="3312"/>
      <c r="R82" s="3359">
        <v>6</v>
      </c>
    </row>
    <row r="83" spans="1:18">
      <c r="A83" s="1027">
        <v>7</v>
      </c>
      <c r="B83" s="3162" t="s">
        <v>5616</v>
      </c>
      <c r="C83" s="3161"/>
      <c r="D83" s="3162" t="s">
        <v>5609</v>
      </c>
      <c r="E83" s="3161"/>
      <c r="F83" s="3160">
        <v>69</v>
      </c>
      <c r="G83" s="3163">
        <v>34.5</v>
      </c>
      <c r="H83" s="3164"/>
      <c r="I83" s="2503"/>
      <c r="J83" s="3174">
        <v>18</v>
      </c>
      <c r="K83" s="3172">
        <v>1</v>
      </c>
      <c r="L83" s="3172">
        <v>0</v>
      </c>
      <c r="M83" s="2503"/>
      <c r="N83" s="2503"/>
      <c r="O83" s="3317"/>
      <c r="P83" s="3311"/>
      <c r="Q83" s="3312"/>
      <c r="R83" s="3359">
        <v>7</v>
      </c>
    </row>
    <row r="84" spans="1:18" ht="18.75">
      <c r="A84" s="1027">
        <v>8</v>
      </c>
      <c r="B84" s="3162" t="s">
        <v>5617</v>
      </c>
      <c r="C84" s="3161"/>
      <c r="D84" s="3162" t="s">
        <v>5609</v>
      </c>
      <c r="E84" s="3159"/>
      <c r="F84" s="3160">
        <v>138</v>
      </c>
      <c r="G84" s="3163">
        <v>34.5</v>
      </c>
      <c r="H84" s="3164"/>
      <c r="I84" s="2503"/>
      <c r="J84" s="3174">
        <v>35</v>
      </c>
      <c r="K84" s="3172">
        <v>1</v>
      </c>
      <c r="L84" s="3172">
        <v>0</v>
      </c>
      <c r="M84" s="2503"/>
      <c r="N84" s="2503"/>
      <c r="O84" s="3317"/>
      <c r="P84" s="3311"/>
      <c r="Q84" s="3312"/>
      <c r="R84" s="3359">
        <v>8</v>
      </c>
    </row>
    <row r="85" spans="1:18" ht="18.75">
      <c r="A85" s="1027">
        <v>9</v>
      </c>
      <c r="B85" s="3162" t="s">
        <v>5617</v>
      </c>
      <c r="C85" s="3161"/>
      <c r="D85" s="3162" t="s">
        <v>5611</v>
      </c>
      <c r="E85" s="3159"/>
      <c r="F85" s="3160">
        <v>138</v>
      </c>
      <c r="G85" s="3163">
        <v>69</v>
      </c>
      <c r="H85" s="3164"/>
      <c r="I85" s="2503"/>
      <c r="J85" s="3174">
        <v>350</v>
      </c>
      <c r="K85" s="3172">
        <v>2</v>
      </c>
      <c r="L85" s="3172">
        <v>0</v>
      </c>
      <c r="M85" s="2503"/>
      <c r="N85" s="2503"/>
      <c r="O85" s="3317"/>
      <c r="P85" s="3311"/>
      <c r="Q85" s="3312"/>
      <c r="R85" s="3359">
        <v>9</v>
      </c>
    </row>
    <row r="86" spans="1:18">
      <c r="A86" s="1027">
        <v>10</v>
      </c>
      <c r="B86" s="3316" t="s">
        <v>5618</v>
      </c>
      <c r="C86" s="3161"/>
      <c r="D86" s="3162" t="s">
        <v>5611</v>
      </c>
      <c r="E86" s="3161"/>
      <c r="F86" s="3160">
        <v>13.8</v>
      </c>
      <c r="G86" s="3163">
        <v>69</v>
      </c>
      <c r="H86" s="3164"/>
      <c r="I86" s="2503"/>
      <c r="J86" s="3174">
        <v>50</v>
      </c>
      <c r="K86" s="3172">
        <v>1</v>
      </c>
      <c r="L86" s="3172">
        <v>0</v>
      </c>
      <c r="M86" s="2503"/>
      <c r="N86" s="2503"/>
      <c r="O86" s="3317"/>
      <c r="P86" s="3311"/>
      <c r="Q86" s="3312"/>
      <c r="R86" s="3359">
        <v>10</v>
      </c>
    </row>
    <row r="87" spans="1:18">
      <c r="A87" s="1027">
        <v>11</v>
      </c>
      <c r="B87" s="3162" t="s">
        <v>5617</v>
      </c>
      <c r="C87" s="3161"/>
      <c r="D87" s="3162" t="s">
        <v>5609</v>
      </c>
      <c r="E87" s="3161"/>
      <c r="F87" s="3160">
        <v>69</v>
      </c>
      <c r="G87" s="3163">
        <v>13.2</v>
      </c>
      <c r="H87" s="3164"/>
      <c r="I87" s="2503"/>
      <c r="J87" s="3174">
        <v>35</v>
      </c>
      <c r="K87" s="3172">
        <v>1</v>
      </c>
      <c r="L87" s="3172">
        <v>0</v>
      </c>
      <c r="M87" s="2503"/>
      <c r="N87" s="2503"/>
      <c r="O87" s="3317"/>
      <c r="P87" s="3311"/>
      <c r="Q87" s="3312"/>
      <c r="R87" s="3359">
        <v>11</v>
      </c>
    </row>
    <row r="88" spans="1:18">
      <c r="A88" s="1027">
        <v>12</v>
      </c>
      <c r="B88" s="3162" t="s">
        <v>5619</v>
      </c>
      <c r="C88" s="3161"/>
      <c r="D88" s="3162" t="s">
        <v>5609</v>
      </c>
      <c r="E88" s="3161"/>
      <c r="F88" s="3160">
        <v>69</v>
      </c>
      <c r="G88" s="3163">
        <v>13.2</v>
      </c>
      <c r="H88" s="3164"/>
      <c r="I88" s="2503"/>
      <c r="J88" s="3174">
        <v>60</v>
      </c>
      <c r="K88" s="3172">
        <v>2</v>
      </c>
      <c r="L88" s="3172">
        <v>0</v>
      </c>
      <c r="M88" s="2503"/>
      <c r="N88" s="2503"/>
      <c r="O88" s="3317"/>
      <c r="P88" s="3311"/>
      <c r="Q88" s="3312"/>
      <c r="R88" s="3359">
        <v>12</v>
      </c>
    </row>
    <row r="89" spans="1:18">
      <c r="A89" s="1027">
        <v>13</v>
      </c>
      <c r="B89" s="3162" t="s">
        <v>5620</v>
      </c>
      <c r="C89" s="3161"/>
      <c r="D89" s="3162" t="s">
        <v>5609</v>
      </c>
      <c r="E89" s="3161"/>
      <c r="F89" s="3160">
        <v>69</v>
      </c>
      <c r="G89" s="3163">
        <v>13.2</v>
      </c>
      <c r="H89" s="3164"/>
      <c r="I89" s="2503"/>
      <c r="J89" s="3173">
        <v>25</v>
      </c>
      <c r="K89" s="3172">
        <v>1</v>
      </c>
      <c r="L89" s="3172">
        <v>0</v>
      </c>
      <c r="M89" s="2503"/>
      <c r="N89" s="2503"/>
      <c r="O89" s="3317"/>
      <c r="P89" s="3311"/>
      <c r="Q89" s="3312"/>
      <c r="R89" s="3359">
        <v>13</v>
      </c>
    </row>
    <row r="90" spans="1:18">
      <c r="A90" s="1027">
        <v>14</v>
      </c>
      <c r="B90" s="3162" t="s">
        <v>5621</v>
      </c>
      <c r="C90" s="3161"/>
      <c r="D90" s="3162" t="s">
        <v>5609</v>
      </c>
      <c r="E90" s="3161"/>
      <c r="F90" s="3160">
        <v>138</v>
      </c>
      <c r="G90" s="3163">
        <v>13.2</v>
      </c>
      <c r="H90" s="3164"/>
      <c r="I90" s="2503"/>
      <c r="J90" s="3173">
        <v>120</v>
      </c>
      <c r="K90" s="3172">
        <v>3</v>
      </c>
      <c r="L90" s="3172">
        <v>0</v>
      </c>
      <c r="M90" s="2503"/>
      <c r="N90" s="2503"/>
      <c r="O90" s="3317"/>
      <c r="P90" s="3311"/>
      <c r="Q90" s="3312"/>
      <c r="R90" s="3359">
        <v>14</v>
      </c>
    </row>
    <row r="91" spans="1:18">
      <c r="A91" s="1027">
        <v>15</v>
      </c>
      <c r="B91" s="3162" t="s">
        <v>5622</v>
      </c>
      <c r="C91" s="3161"/>
      <c r="D91" s="3162" t="s">
        <v>5609</v>
      </c>
      <c r="E91" s="3161"/>
      <c r="F91" s="3160">
        <v>69</v>
      </c>
      <c r="G91" s="3163">
        <v>13.2</v>
      </c>
      <c r="H91" s="3164"/>
      <c r="I91" s="2503"/>
      <c r="J91" s="3173">
        <v>20</v>
      </c>
      <c r="K91" s="3172">
        <v>1</v>
      </c>
      <c r="L91" s="3172">
        <v>0</v>
      </c>
      <c r="M91" s="2503"/>
      <c r="N91" s="2503"/>
      <c r="O91" s="3317"/>
      <c r="P91" s="3311"/>
      <c r="Q91" s="3312"/>
      <c r="R91" s="3359">
        <v>15</v>
      </c>
    </row>
    <row r="92" spans="1:18">
      <c r="A92" s="1027">
        <v>16</v>
      </c>
      <c r="B92" s="3162" t="s">
        <v>5622</v>
      </c>
      <c r="C92" s="3161"/>
      <c r="D92" s="3162" t="s">
        <v>5609</v>
      </c>
      <c r="E92" s="3161"/>
      <c r="F92" s="3160">
        <v>69</v>
      </c>
      <c r="G92" s="3163">
        <v>34.5</v>
      </c>
      <c r="H92" s="3164"/>
      <c r="I92" s="2503"/>
      <c r="J92" s="3173">
        <v>35</v>
      </c>
      <c r="K92" s="3172">
        <v>1</v>
      </c>
      <c r="L92" s="3172">
        <v>0</v>
      </c>
      <c r="M92" s="2503"/>
      <c r="N92" s="2503"/>
      <c r="O92" s="3317"/>
      <c r="P92" s="3311"/>
      <c r="Q92" s="3312"/>
      <c r="R92" s="3359">
        <v>16</v>
      </c>
    </row>
    <row r="93" spans="1:18">
      <c r="A93" s="1012">
        <v>17</v>
      </c>
      <c r="B93" s="3162" t="s">
        <v>5623</v>
      </c>
      <c r="C93" s="3161"/>
      <c r="D93" s="3162" t="s">
        <v>5609</v>
      </c>
      <c r="E93" s="3161"/>
      <c r="F93" s="3160">
        <v>69</v>
      </c>
      <c r="G93" s="3163">
        <v>13.2</v>
      </c>
      <c r="H93" s="3164"/>
      <c r="I93" s="2503"/>
      <c r="J93" s="3173">
        <v>35</v>
      </c>
      <c r="K93" s="3172">
        <v>1</v>
      </c>
      <c r="L93" s="3172">
        <v>0</v>
      </c>
      <c r="M93" s="2503"/>
      <c r="N93" s="2503"/>
      <c r="O93" s="3317"/>
      <c r="P93" s="3311"/>
      <c r="Q93" s="3312"/>
      <c r="R93" s="3313">
        <v>17</v>
      </c>
    </row>
    <row r="94" spans="1:18">
      <c r="A94" s="1012">
        <v>18</v>
      </c>
      <c r="B94" s="3162" t="s">
        <v>5624</v>
      </c>
      <c r="C94" s="3161"/>
      <c r="D94" s="3162" t="s">
        <v>5609</v>
      </c>
      <c r="E94" s="3161"/>
      <c r="F94" s="3160">
        <v>69</v>
      </c>
      <c r="G94" s="3163">
        <v>13.2</v>
      </c>
      <c r="H94" s="3164"/>
      <c r="I94" s="2503"/>
      <c r="J94" s="3173">
        <v>20</v>
      </c>
      <c r="K94" s="3172">
        <v>1</v>
      </c>
      <c r="L94" s="3172">
        <v>0</v>
      </c>
      <c r="M94" s="2503"/>
      <c r="N94" s="2503"/>
      <c r="O94" s="3317"/>
      <c r="P94" s="3311"/>
      <c r="Q94" s="3312"/>
      <c r="R94" s="3313">
        <v>18</v>
      </c>
    </row>
    <row r="95" spans="1:18">
      <c r="A95" s="1012">
        <v>19</v>
      </c>
      <c r="B95" s="3162" t="s">
        <v>5625</v>
      </c>
      <c r="C95" s="3161"/>
      <c r="D95" s="3162" t="s">
        <v>5609</v>
      </c>
      <c r="E95" s="3161"/>
      <c r="F95" s="3160">
        <v>138</v>
      </c>
      <c r="G95" s="3163">
        <v>13.2</v>
      </c>
      <c r="H95" s="3164"/>
      <c r="I95" s="2503"/>
      <c r="J95" s="3173">
        <v>70</v>
      </c>
      <c r="K95" s="3172">
        <v>2</v>
      </c>
      <c r="L95" s="3172">
        <v>0</v>
      </c>
      <c r="M95" s="2503"/>
      <c r="N95" s="2503"/>
      <c r="O95" s="3317"/>
      <c r="P95" s="3311"/>
      <c r="Q95" s="3312"/>
      <c r="R95" s="3313">
        <v>19</v>
      </c>
    </row>
    <row r="96" spans="1:18">
      <c r="A96" s="1012">
        <v>20</v>
      </c>
      <c r="B96" s="3162" t="s">
        <v>5626</v>
      </c>
      <c r="C96" s="3161"/>
      <c r="D96" s="3162" t="s">
        <v>5611</v>
      </c>
      <c r="E96" s="3161"/>
      <c r="F96" s="3160">
        <v>138</v>
      </c>
      <c r="G96" s="3163">
        <v>69</v>
      </c>
      <c r="H96" s="3164">
        <v>13.2</v>
      </c>
      <c r="I96" s="2503"/>
      <c r="J96" s="3173">
        <v>175</v>
      </c>
      <c r="K96" s="3172">
        <v>1</v>
      </c>
      <c r="L96" s="3172">
        <v>0</v>
      </c>
      <c r="M96" s="2503"/>
      <c r="N96" s="2503"/>
      <c r="O96" s="3317"/>
      <c r="P96" s="3311"/>
      <c r="Q96" s="3312"/>
      <c r="R96" s="3313">
        <v>20</v>
      </c>
    </row>
    <row r="97" spans="1:18" ht="18.75">
      <c r="A97" s="1012">
        <v>21</v>
      </c>
      <c r="B97" s="3162" t="s">
        <v>5626</v>
      </c>
      <c r="C97" s="3161"/>
      <c r="D97" s="3162" t="s">
        <v>5611</v>
      </c>
      <c r="E97" s="3159"/>
      <c r="F97" s="3160">
        <v>138</v>
      </c>
      <c r="G97" s="3163">
        <v>69</v>
      </c>
      <c r="H97" s="3165">
        <v>13.2</v>
      </c>
      <c r="I97" s="2503"/>
      <c r="J97" s="3173">
        <v>175</v>
      </c>
      <c r="K97" s="3172">
        <v>1</v>
      </c>
      <c r="L97" s="3172">
        <v>0</v>
      </c>
      <c r="M97" s="2503"/>
      <c r="N97" s="2503"/>
      <c r="O97" s="3317"/>
      <c r="P97" s="3311"/>
      <c r="Q97" s="3312"/>
      <c r="R97" s="3313">
        <v>21</v>
      </c>
    </row>
    <row r="98" spans="1:18">
      <c r="A98" s="1012">
        <v>22</v>
      </c>
      <c r="B98" s="3162" t="s">
        <v>5627</v>
      </c>
      <c r="C98" s="3161"/>
      <c r="D98" s="3162" t="s">
        <v>5609</v>
      </c>
      <c r="E98" s="3161"/>
      <c r="F98" s="3160">
        <v>34.5</v>
      </c>
      <c r="G98" s="3163">
        <v>13.2</v>
      </c>
      <c r="H98" s="3164"/>
      <c r="I98" s="2503"/>
      <c r="J98" s="3173">
        <v>5</v>
      </c>
      <c r="K98" s="3172">
        <v>1</v>
      </c>
      <c r="L98" s="3172">
        <v>0</v>
      </c>
      <c r="M98" s="2503"/>
      <c r="N98" s="2503"/>
      <c r="O98" s="3317"/>
      <c r="P98" s="3311"/>
      <c r="Q98" s="3312"/>
      <c r="R98" s="3313">
        <v>22</v>
      </c>
    </row>
    <row r="99" spans="1:18" ht="18.75">
      <c r="A99" s="1012">
        <v>23</v>
      </c>
      <c r="B99" s="3316" t="s">
        <v>5628</v>
      </c>
      <c r="C99" s="3161"/>
      <c r="D99" s="3162" t="s">
        <v>5611</v>
      </c>
      <c r="E99" s="3159"/>
      <c r="F99" s="3160">
        <v>4.16</v>
      </c>
      <c r="G99" s="3163">
        <v>69</v>
      </c>
      <c r="H99" s="3164"/>
      <c r="I99" s="2503"/>
      <c r="J99" s="3173">
        <v>8</v>
      </c>
      <c r="K99" s="3172">
        <v>1</v>
      </c>
      <c r="L99" s="3172">
        <v>0</v>
      </c>
      <c r="M99" s="2503"/>
      <c r="N99" s="2503"/>
      <c r="O99" s="3317"/>
      <c r="P99" s="3311"/>
      <c r="Q99" s="3312"/>
      <c r="R99" s="3313">
        <v>23</v>
      </c>
    </row>
    <row r="100" spans="1:18">
      <c r="A100" s="1012">
        <v>24</v>
      </c>
      <c r="B100" s="3162" t="s">
        <v>5629</v>
      </c>
      <c r="C100" s="3161"/>
      <c r="D100" s="3162" t="s">
        <v>5609</v>
      </c>
      <c r="E100" s="3161"/>
      <c r="F100" s="3160">
        <v>69</v>
      </c>
      <c r="G100" s="3163">
        <v>13.2</v>
      </c>
      <c r="H100" s="3164"/>
      <c r="I100" s="2503"/>
      <c r="J100" s="3173">
        <v>3</v>
      </c>
      <c r="K100" s="3172">
        <v>1</v>
      </c>
      <c r="L100" s="3172">
        <v>0</v>
      </c>
      <c r="M100" s="2503"/>
      <c r="N100" s="2503"/>
      <c r="O100" s="3317"/>
      <c r="P100" s="3311"/>
      <c r="Q100" s="3312"/>
      <c r="R100" s="3313">
        <v>24</v>
      </c>
    </row>
    <row r="101" spans="1:18" ht="18.75">
      <c r="A101" s="1012">
        <v>25</v>
      </c>
      <c r="B101" s="3162" t="s">
        <v>5630</v>
      </c>
      <c r="C101" s="3161"/>
      <c r="D101" s="3162" t="s">
        <v>5609</v>
      </c>
      <c r="E101" s="3159"/>
      <c r="F101" s="3160">
        <v>138</v>
      </c>
      <c r="G101" s="3163">
        <v>13.2</v>
      </c>
      <c r="H101" s="3164"/>
      <c r="I101" s="2503"/>
      <c r="J101" s="3173">
        <v>100</v>
      </c>
      <c r="K101" s="3172">
        <v>2</v>
      </c>
      <c r="L101" s="3172">
        <v>0</v>
      </c>
      <c r="M101" s="2503"/>
      <c r="N101" s="2503"/>
      <c r="O101" s="3317"/>
      <c r="P101" s="3311"/>
      <c r="Q101" s="3312"/>
      <c r="R101" s="3313">
        <v>25</v>
      </c>
    </row>
    <row r="102" spans="1:18">
      <c r="A102" s="1012">
        <v>26</v>
      </c>
      <c r="B102" s="3162" t="s">
        <v>5631</v>
      </c>
      <c r="C102" s="3161"/>
      <c r="D102" s="3162" t="s">
        <v>5611</v>
      </c>
      <c r="E102" s="3161"/>
      <c r="F102" s="3160">
        <v>345</v>
      </c>
      <c r="G102" s="3163">
        <v>138</v>
      </c>
      <c r="H102" s="3164"/>
      <c r="I102" s="2503"/>
      <c r="J102" s="3173">
        <v>400</v>
      </c>
      <c r="K102" s="3172">
        <v>1</v>
      </c>
      <c r="L102" s="3172">
        <v>0</v>
      </c>
      <c r="M102" s="2503"/>
      <c r="N102" s="2503"/>
      <c r="O102" s="3317"/>
      <c r="P102" s="3311"/>
      <c r="Q102" s="3312"/>
      <c r="R102" s="3313">
        <v>26</v>
      </c>
    </row>
    <row r="103" spans="1:18">
      <c r="A103" s="1012">
        <v>27</v>
      </c>
      <c r="B103" s="3162" t="s">
        <v>5631</v>
      </c>
      <c r="C103" s="3161"/>
      <c r="D103" s="3162" t="s">
        <v>5609</v>
      </c>
      <c r="E103" s="3161"/>
      <c r="F103" s="3160">
        <v>138</v>
      </c>
      <c r="G103" s="3163">
        <v>13.2</v>
      </c>
      <c r="H103" s="3164"/>
      <c r="I103" s="2503"/>
      <c r="J103" s="3173">
        <v>70</v>
      </c>
      <c r="K103" s="3172">
        <v>2</v>
      </c>
      <c r="L103" s="3172">
        <v>0</v>
      </c>
      <c r="M103" s="2503"/>
      <c r="N103" s="2503"/>
      <c r="O103" s="3317"/>
      <c r="P103" s="3311"/>
      <c r="Q103" s="3312"/>
      <c r="R103" s="3313">
        <v>27</v>
      </c>
    </row>
    <row r="104" spans="1:18">
      <c r="A104" s="1012">
        <v>28</v>
      </c>
      <c r="B104" s="3162" t="s">
        <v>5631</v>
      </c>
      <c r="C104" s="3161"/>
      <c r="D104" s="3162" t="s">
        <v>5609</v>
      </c>
      <c r="E104" s="3161"/>
      <c r="F104" s="3160">
        <v>13.2</v>
      </c>
      <c r="G104" s="3163">
        <v>34.5</v>
      </c>
      <c r="H104" s="3164"/>
      <c r="I104" s="2503"/>
      <c r="J104" s="3173">
        <v>8</v>
      </c>
      <c r="K104" s="3172">
        <v>1</v>
      </c>
      <c r="L104" s="3172">
        <v>0</v>
      </c>
      <c r="M104" s="2503"/>
      <c r="N104" s="2503"/>
      <c r="O104" s="3317"/>
      <c r="P104" s="3311"/>
      <c r="Q104" s="3312"/>
      <c r="R104" s="3313">
        <v>28</v>
      </c>
    </row>
    <row r="105" spans="1:18">
      <c r="A105" s="1012">
        <v>29</v>
      </c>
      <c r="B105" s="3162" t="s">
        <v>5632</v>
      </c>
      <c r="C105" s="3161"/>
      <c r="D105" s="3162" t="s">
        <v>5611</v>
      </c>
      <c r="E105" s="3161"/>
      <c r="F105" s="3160">
        <v>138</v>
      </c>
      <c r="G105" s="3163">
        <v>69</v>
      </c>
      <c r="H105" s="3164">
        <v>13.2</v>
      </c>
      <c r="I105" s="2503"/>
      <c r="J105" s="3173">
        <v>175</v>
      </c>
      <c r="K105" s="3172">
        <v>1</v>
      </c>
      <c r="L105" s="3172">
        <v>0</v>
      </c>
      <c r="M105" s="2503"/>
      <c r="N105" s="2503"/>
      <c r="O105" s="3317"/>
      <c r="P105" s="3311"/>
      <c r="Q105" s="3312"/>
      <c r="R105" s="3313">
        <v>29</v>
      </c>
    </row>
    <row r="106" spans="1:18">
      <c r="A106" s="1012">
        <v>30</v>
      </c>
      <c r="B106" s="3162" t="s">
        <v>5632</v>
      </c>
      <c r="C106" s="3161"/>
      <c r="D106" s="3162" t="s">
        <v>5609</v>
      </c>
      <c r="E106" s="3161"/>
      <c r="F106" s="3160">
        <v>69</v>
      </c>
      <c r="G106" s="3163">
        <v>13.2</v>
      </c>
      <c r="H106" s="3164"/>
      <c r="I106" s="2503"/>
      <c r="J106" s="3173">
        <v>60</v>
      </c>
      <c r="K106" s="3172">
        <v>2</v>
      </c>
      <c r="L106" s="3172">
        <v>0</v>
      </c>
      <c r="M106" s="2503"/>
      <c r="N106" s="2503"/>
      <c r="O106" s="3317"/>
      <c r="P106" s="3311"/>
      <c r="Q106" s="3312"/>
      <c r="R106" s="3313">
        <v>30</v>
      </c>
    </row>
    <row r="107" spans="1:18">
      <c r="A107" s="1012">
        <v>31</v>
      </c>
      <c r="B107" s="3162" t="s">
        <v>5632</v>
      </c>
      <c r="C107" s="3161"/>
      <c r="D107" s="3162" t="s">
        <v>5609</v>
      </c>
      <c r="E107" s="3161"/>
      <c r="F107" s="3160">
        <v>69</v>
      </c>
      <c r="G107" s="3163">
        <v>4.16</v>
      </c>
      <c r="H107" s="3164"/>
      <c r="I107" s="2503"/>
      <c r="J107" s="3173">
        <v>13</v>
      </c>
      <c r="K107" s="3172">
        <v>2</v>
      </c>
      <c r="L107" s="3172">
        <v>0</v>
      </c>
      <c r="M107" s="2503"/>
      <c r="N107" s="2503"/>
      <c r="O107" s="3317"/>
      <c r="P107" s="3311"/>
      <c r="Q107" s="3312"/>
      <c r="R107" s="3313">
        <v>31</v>
      </c>
    </row>
    <row r="108" spans="1:18">
      <c r="A108" s="1012">
        <v>32</v>
      </c>
      <c r="B108" s="3162" t="s">
        <v>5633</v>
      </c>
      <c r="C108" s="3161"/>
      <c r="D108" s="3162" t="s">
        <v>5609</v>
      </c>
      <c r="E108" s="3161"/>
      <c r="F108" s="3160">
        <v>69</v>
      </c>
      <c r="G108" s="3163">
        <v>13.2</v>
      </c>
      <c r="H108" s="3164"/>
      <c r="I108" s="2503"/>
      <c r="J108" s="3173">
        <v>35</v>
      </c>
      <c r="K108" s="3172">
        <v>1</v>
      </c>
      <c r="L108" s="3172">
        <v>0</v>
      </c>
      <c r="M108" s="2503"/>
      <c r="N108" s="2503"/>
      <c r="O108" s="3317"/>
      <c r="P108" s="3311"/>
      <c r="Q108" s="3312"/>
      <c r="R108" s="3313">
        <v>32</v>
      </c>
    </row>
    <row r="109" spans="1:18">
      <c r="A109" s="1012">
        <v>33</v>
      </c>
      <c r="B109" s="3162" t="s">
        <v>5633</v>
      </c>
      <c r="C109" s="3161"/>
      <c r="D109" s="3162" t="s">
        <v>5609</v>
      </c>
      <c r="E109" s="3161"/>
      <c r="F109" s="3160">
        <v>69</v>
      </c>
      <c r="G109" s="3163">
        <v>34.5</v>
      </c>
      <c r="H109" s="3164"/>
      <c r="I109" s="2503"/>
      <c r="J109" s="3173">
        <v>35</v>
      </c>
      <c r="K109" s="3172">
        <v>1</v>
      </c>
      <c r="L109" s="3172">
        <v>0</v>
      </c>
      <c r="M109" s="2503"/>
      <c r="N109" s="2503"/>
      <c r="O109" s="3317"/>
      <c r="P109" s="3311"/>
      <c r="Q109" s="3312"/>
      <c r="R109" s="3313">
        <v>33</v>
      </c>
    </row>
    <row r="110" spans="1:18">
      <c r="A110" s="1012">
        <v>34</v>
      </c>
      <c r="B110" s="3162" t="s">
        <v>5634</v>
      </c>
      <c r="C110" s="3161"/>
      <c r="D110" s="3162" t="s">
        <v>5609</v>
      </c>
      <c r="E110" s="3161"/>
      <c r="F110" s="3160">
        <v>69</v>
      </c>
      <c r="G110" s="3163">
        <v>13.2</v>
      </c>
      <c r="H110" s="3164"/>
      <c r="I110" s="2503"/>
      <c r="J110" s="3173">
        <v>50</v>
      </c>
      <c r="K110" s="3172">
        <v>2</v>
      </c>
      <c r="L110" s="3172">
        <v>0</v>
      </c>
      <c r="M110" s="2503"/>
      <c r="N110" s="2503"/>
      <c r="O110" s="3317"/>
      <c r="P110" s="3311"/>
      <c r="Q110" s="3312"/>
      <c r="R110" s="3313">
        <v>34</v>
      </c>
    </row>
    <row r="111" spans="1:18">
      <c r="A111" s="1012">
        <v>35</v>
      </c>
      <c r="B111" s="3162" t="s">
        <v>5635</v>
      </c>
      <c r="C111" s="3161"/>
      <c r="D111" s="3162" t="s">
        <v>5609</v>
      </c>
      <c r="E111" s="3161"/>
      <c r="F111" s="3160">
        <v>34.5</v>
      </c>
      <c r="G111" s="3163">
        <v>4.8</v>
      </c>
      <c r="H111" s="3164"/>
      <c r="I111" s="2503"/>
      <c r="J111" s="3173">
        <v>5</v>
      </c>
      <c r="K111" s="3172">
        <v>1</v>
      </c>
      <c r="L111" s="3172">
        <v>0</v>
      </c>
      <c r="M111" s="2503"/>
      <c r="N111" s="2503"/>
      <c r="O111" s="3317"/>
      <c r="P111" s="3311"/>
      <c r="Q111" s="3312"/>
      <c r="R111" s="3313">
        <v>35</v>
      </c>
    </row>
    <row r="112" spans="1:18">
      <c r="A112" s="1012">
        <v>37</v>
      </c>
      <c r="B112" s="3162" t="s">
        <v>5636</v>
      </c>
      <c r="C112" s="3161"/>
      <c r="D112" s="3162" t="s">
        <v>5609</v>
      </c>
      <c r="E112" s="3161"/>
      <c r="F112" s="3160">
        <v>69</v>
      </c>
      <c r="G112" s="3163">
        <v>13.2</v>
      </c>
      <c r="H112" s="3164"/>
      <c r="I112" s="2503"/>
      <c r="J112" s="3173">
        <v>25</v>
      </c>
      <c r="K112" s="3172">
        <v>1</v>
      </c>
      <c r="L112" s="3172">
        <v>0</v>
      </c>
      <c r="M112" s="2503"/>
      <c r="N112" s="2503"/>
      <c r="O112" s="3317"/>
      <c r="P112" s="3311"/>
      <c r="Q112" s="3312"/>
      <c r="R112" s="3313">
        <v>37</v>
      </c>
    </row>
    <row r="113" spans="1:18">
      <c r="A113" s="1012">
        <v>38</v>
      </c>
      <c r="B113" s="3162" t="s">
        <v>5636</v>
      </c>
      <c r="C113" s="3161"/>
      <c r="D113" s="3162" t="s">
        <v>5609</v>
      </c>
      <c r="E113" s="3161"/>
      <c r="F113" s="3160">
        <v>69</v>
      </c>
      <c r="G113" s="3163">
        <v>34.5</v>
      </c>
      <c r="H113" s="3164"/>
      <c r="I113" s="2503"/>
      <c r="J113" s="3173">
        <v>35</v>
      </c>
      <c r="K113" s="3172">
        <v>1</v>
      </c>
      <c r="L113" s="3172">
        <v>0</v>
      </c>
      <c r="M113" s="2503"/>
      <c r="N113" s="2503"/>
      <c r="O113" s="3317"/>
      <c r="P113" s="3311"/>
      <c r="Q113" s="3312"/>
      <c r="R113" s="3313">
        <v>38</v>
      </c>
    </row>
    <row r="114" spans="1:18">
      <c r="A114" s="1012">
        <v>39</v>
      </c>
      <c r="B114" s="3360"/>
      <c r="C114" s="3361"/>
      <c r="D114" s="3360"/>
      <c r="E114" s="3361"/>
      <c r="F114" s="3362"/>
      <c r="G114" s="3363"/>
      <c r="H114" s="3364"/>
      <c r="I114" s="2503"/>
      <c r="J114" s="3173"/>
      <c r="K114" s="3172"/>
      <c r="L114" s="3172"/>
      <c r="M114" s="2503"/>
      <c r="N114" s="2503"/>
      <c r="O114" s="3317"/>
      <c r="P114" s="3311"/>
      <c r="Q114" s="3312"/>
      <c r="R114" s="3313">
        <v>39</v>
      </c>
    </row>
    <row r="115" spans="1:18">
      <c r="A115" s="1012">
        <v>40</v>
      </c>
      <c r="B115" s="3360" t="s">
        <v>5637</v>
      </c>
      <c r="C115" s="3361"/>
      <c r="D115" s="3162" t="s">
        <v>5609</v>
      </c>
      <c r="E115" s="3361"/>
      <c r="F115" s="3362">
        <v>69</v>
      </c>
      <c r="G115" s="3363">
        <v>13.2</v>
      </c>
      <c r="H115" s="3364"/>
      <c r="I115" s="2503"/>
      <c r="J115" s="3173">
        <v>35</v>
      </c>
      <c r="K115" s="3172">
        <v>1</v>
      </c>
      <c r="L115" s="3172">
        <v>0</v>
      </c>
      <c r="M115" s="2503"/>
      <c r="N115" s="2503"/>
      <c r="O115" s="3317"/>
      <c r="P115" s="3311"/>
      <c r="Q115" s="3312"/>
      <c r="R115" s="3313">
        <v>40</v>
      </c>
    </row>
    <row r="116" spans="1:18">
      <c r="A116" s="1012">
        <v>41</v>
      </c>
      <c r="B116" s="3162" t="s">
        <v>5624</v>
      </c>
      <c r="C116" s="3161"/>
      <c r="D116" s="3162" t="s">
        <v>5611</v>
      </c>
      <c r="E116" s="3161"/>
      <c r="F116" s="3160">
        <v>138</v>
      </c>
      <c r="G116" s="3163">
        <v>69</v>
      </c>
      <c r="H116" s="3164">
        <v>13.2</v>
      </c>
      <c r="I116" s="2503"/>
      <c r="J116" s="3173">
        <v>175</v>
      </c>
      <c r="K116" s="3172">
        <v>1</v>
      </c>
      <c r="L116" s="3172">
        <v>0</v>
      </c>
      <c r="M116" s="2503"/>
      <c r="N116" s="2503"/>
      <c r="O116" s="3317"/>
      <c r="P116" s="3311"/>
      <c r="Q116" s="3312"/>
      <c r="R116" s="3313">
        <v>41</v>
      </c>
    </row>
    <row r="117" spans="1:18">
      <c r="A117" s="1012">
        <v>42</v>
      </c>
      <c r="B117" s="3162" t="s">
        <v>5626</v>
      </c>
      <c r="C117" s="3161"/>
      <c r="D117" s="3162" t="s">
        <v>5611</v>
      </c>
      <c r="E117" s="3161"/>
      <c r="F117" s="3160">
        <v>345</v>
      </c>
      <c r="G117" s="3163">
        <v>138</v>
      </c>
      <c r="H117" s="3164"/>
      <c r="I117" s="2503"/>
      <c r="J117" s="3173">
        <v>448</v>
      </c>
      <c r="K117" s="3172">
        <v>1</v>
      </c>
      <c r="L117" s="3172">
        <v>0</v>
      </c>
      <c r="M117" s="2503"/>
      <c r="N117" s="2503"/>
      <c r="O117" s="3317"/>
      <c r="P117" s="3311"/>
      <c r="Q117" s="3312"/>
      <c r="R117" s="3313">
        <v>42</v>
      </c>
    </row>
    <row r="118" spans="1:18">
      <c r="A118" s="1012">
        <v>43</v>
      </c>
      <c r="B118" s="2503"/>
      <c r="C118" s="3317"/>
      <c r="D118" s="2503"/>
      <c r="E118" s="3317"/>
      <c r="F118" s="3365"/>
      <c r="G118" s="3366"/>
      <c r="H118" s="3309"/>
      <c r="I118" s="2503"/>
      <c r="J118" s="3309"/>
      <c r="K118" s="3367"/>
      <c r="L118" s="3367"/>
      <c r="M118" s="2503"/>
      <c r="N118" s="2503"/>
      <c r="O118" s="3317"/>
      <c r="P118" s="3311"/>
      <c r="Q118" s="3312"/>
      <c r="R118" s="3313">
        <v>43</v>
      </c>
    </row>
    <row r="119" spans="1:18">
      <c r="A119" s="1012">
        <v>44</v>
      </c>
      <c r="B119" s="2503"/>
      <c r="C119" s="3317"/>
      <c r="D119" s="2503"/>
      <c r="E119" s="3317"/>
      <c r="F119" s="3365"/>
      <c r="G119" s="3366"/>
      <c r="H119" s="3309"/>
      <c r="I119" s="2503"/>
      <c r="J119" s="3309"/>
      <c r="K119" s="3367"/>
      <c r="L119" s="3367"/>
      <c r="M119" s="2503"/>
      <c r="N119" s="2503"/>
      <c r="O119" s="3317"/>
      <c r="P119" s="3311"/>
      <c r="Q119" s="3312"/>
      <c r="R119" s="3313">
        <v>44</v>
      </c>
    </row>
    <row r="120" spans="1:18">
      <c r="A120" s="1012">
        <v>45</v>
      </c>
      <c r="B120" s="2503"/>
      <c r="C120" s="3317"/>
      <c r="D120" s="2503"/>
      <c r="E120" s="3317"/>
      <c r="F120" s="3365"/>
      <c r="G120" s="3366"/>
      <c r="H120" s="3309"/>
      <c r="I120" s="2503"/>
      <c r="J120" s="3309"/>
      <c r="K120" s="3367"/>
      <c r="L120" s="3367"/>
      <c r="M120" s="2503"/>
      <c r="N120" s="2503"/>
      <c r="O120" s="3317"/>
      <c r="P120" s="3311"/>
      <c r="Q120" s="3312"/>
      <c r="R120" s="3313">
        <v>45</v>
      </c>
    </row>
    <row r="121" spans="1:18">
      <c r="A121" s="1012">
        <v>46</v>
      </c>
      <c r="B121" s="2503"/>
      <c r="C121" s="3317"/>
      <c r="D121" s="2503"/>
      <c r="E121" s="3317"/>
      <c r="F121" s="3365"/>
      <c r="G121" s="3366"/>
      <c r="H121" s="3309"/>
      <c r="I121" s="2503"/>
      <c r="J121" s="3309"/>
      <c r="K121" s="3367"/>
      <c r="L121" s="3367"/>
      <c r="M121" s="2503"/>
      <c r="N121" s="2503"/>
      <c r="O121" s="3317"/>
      <c r="P121" s="3311"/>
      <c r="Q121" s="3312"/>
      <c r="R121" s="3313">
        <v>46</v>
      </c>
    </row>
    <row r="122" spans="1:18">
      <c r="A122" s="1012">
        <v>47</v>
      </c>
      <c r="B122" s="2503"/>
      <c r="C122" s="3317"/>
      <c r="D122" s="2503"/>
      <c r="E122" s="3317"/>
      <c r="F122" s="3365"/>
      <c r="G122" s="3366"/>
      <c r="H122" s="3309"/>
      <c r="I122" s="2503"/>
      <c r="J122" s="3309"/>
      <c r="K122" s="3367"/>
      <c r="L122" s="3367"/>
      <c r="M122" s="2503"/>
      <c r="N122" s="2503"/>
      <c r="O122" s="3317"/>
      <c r="P122" s="3311"/>
      <c r="Q122" s="3312"/>
      <c r="R122" s="3313">
        <v>47</v>
      </c>
    </row>
    <row r="123" spans="1:18">
      <c r="A123" s="1012">
        <v>48</v>
      </c>
      <c r="B123" s="2503"/>
      <c r="C123" s="3317"/>
      <c r="D123" s="2503"/>
      <c r="E123" s="3317"/>
      <c r="F123" s="3365"/>
      <c r="G123" s="3366"/>
      <c r="H123" s="3309"/>
      <c r="I123" s="2503"/>
      <c r="J123" s="3309"/>
      <c r="K123" s="3367"/>
      <c r="L123" s="3367"/>
      <c r="M123" s="2503"/>
      <c r="N123" s="2503"/>
      <c r="O123" s="3317"/>
      <c r="P123" s="3311"/>
      <c r="Q123" s="3312"/>
      <c r="R123" s="3313">
        <v>48</v>
      </c>
    </row>
    <row r="124" spans="1:18">
      <c r="A124" s="1012">
        <v>49</v>
      </c>
      <c r="B124" s="2503"/>
      <c r="C124" s="3317"/>
      <c r="D124" s="2503"/>
      <c r="E124" s="3317"/>
      <c r="F124" s="3365"/>
      <c r="G124" s="3366"/>
      <c r="H124" s="3309"/>
      <c r="I124" s="2503"/>
      <c r="J124" s="3309"/>
      <c r="K124" s="3367"/>
      <c r="L124" s="3367"/>
      <c r="M124" s="2503"/>
      <c r="N124" s="2503"/>
      <c r="O124" s="3317"/>
      <c r="P124" s="3311"/>
      <c r="Q124" s="3312"/>
      <c r="R124" s="3313">
        <v>49</v>
      </c>
    </row>
    <row r="125" spans="1:18">
      <c r="A125" s="1012">
        <v>50</v>
      </c>
      <c r="B125" s="2503"/>
      <c r="C125" s="3317"/>
      <c r="D125" s="2503"/>
      <c r="E125" s="3317"/>
      <c r="F125" s="3365"/>
      <c r="G125" s="3366"/>
      <c r="H125" s="3309"/>
      <c r="I125" s="2503"/>
      <c r="J125" s="3309"/>
      <c r="K125" s="3367"/>
      <c r="L125" s="3367"/>
      <c r="M125" s="2503"/>
      <c r="N125" s="2503"/>
      <c r="O125" s="3317"/>
      <c r="P125" s="3311"/>
      <c r="Q125" s="3312"/>
      <c r="R125" s="3313">
        <v>50</v>
      </c>
    </row>
    <row r="126" spans="1:18">
      <c r="A126" s="1012">
        <v>51</v>
      </c>
      <c r="B126" s="2503"/>
      <c r="C126" s="3317"/>
      <c r="D126" s="2503"/>
      <c r="E126" s="3317"/>
      <c r="F126" s="3365"/>
      <c r="G126" s="3366"/>
      <c r="H126" s="3309"/>
      <c r="I126" s="2503"/>
      <c r="J126" s="3309"/>
      <c r="K126" s="3367"/>
      <c r="L126" s="3367"/>
      <c r="M126" s="2503"/>
      <c r="N126" s="2503"/>
      <c r="O126" s="3317"/>
      <c r="P126" s="3311"/>
      <c r="Q126" s="3312"/>
      <c r="R126" s="3313">
        <v>51</v>
      </c>
    </row>
    <row r="127" spans="1:18">
      <c r="A127" s="1012">
        <v>52</v>
      </c>
      <c r="B127" s="2503"/>
      <c r="C127" s="3317"/>
      <c r="D127" s="2503"/>
      <c r="E127" s="3317"/>
      <c r="F127" s="3365"/>
      <c r="G127" s="3366"/>
      <c r="H127" s="3309"/>
      <c r="I127" s="2503"/>
      <c r="J127" s="3309"/>
      <c r="K127" s="3367"/>
      <c r="L127" s="3367"/>
      <c r="M127" s="2503"/>
      <c r="N127" s="2503"/>
      <c r="O127" s="3317"/>
      <c r="P127" s="3311"/>
      <c r="Q127" s="3312"/>
      <c r="R127" s="3313">
        <v>52</v>
      </c>
    </row>
    <row r="128" spans="1:18">
      <c r="A128" s="1012">
        <v>53</v>
      </c>
      <c r="B128" s="2503"/>
      <c r="C128" s="3317"/>
      <c r="D128" s="2503"/>
      <c r="E128" s="3317"/>
      <c r="F128" s="3365"/>
      <c r="G128" s="3366"/>
      <c r="H128" s="3309"/>
      <c r="I128" s="2503"/>
      <c r="J128" s="3309"/>
      <c r="K128" s="3367"/>
      <c r="L128" s="3367"/>
      <c r="M128" s="2503"/>
      <c r="N128" s="2503"/>
      <c r="O128" s="3317"/>
      <c r="P128" s="3311"/>
      <c r="Q128" s="3312"/>
      <c r="R128" s="3313">
        <v>53</v>
      </c>
    </row>
    <row r="129" spans="1:18">
      <c r="A129" s="1012">
        <v>54</v>
      </c>
      <c r="B129" s="2503"/>
      <c r="C129" s="3317"/>
      <c r="D129" s="2503"/>
      <c r="E129" s="3317"/>
      <c r="F129" s="3365"/>
      <c r="G129" s="3366"/>
      <c r="H129" s="3309"/>
      <c r="I129" s="2503"/>
      <c r="J129" s="3309"/>
      <c r="K129" s="3367"/>
      <c r="L129" s="3367"/>
      <c r="M129" s="2503"/>
      <c r="N129" s="2503"/>
      <c r="O129" s="3317"/>
      <c r="P129" s="3311"/>
      <c r="Q129" s="3312"/>
      <c r="R129" s="3313">
        <v>54</v>
      </c>
    </row>
    <row r="130" spans="1:18">
      <c r="A130" s="1012">
        <v>55</v>
      </c>
      <c r="B130" s="2503"/>
      <c r="C130" s="3317"/>
      <c r="D130" s="2503"/>
      <c r="E130" s="3317"/>
      <c r="F130" s="3365"/>
      <c r="G130" s="3366"/>
      <c r="H130" s="3309"/>
      <c r="I130" s="2503"/>
      <c r="J130" s="3309"/>
      <c r="K130" s="3367"/>
      <c r="L130" s="3367"/>
      <c r="M130" s="2503"/>
      <c r="N130" s="2503"/>
      <c r="O130" s="3317"/>
      <c r="P130" s="3311"/>
      <c r="Q130" s="3312"/>
      <c r="R130" s="3313">
        <v>55</v>
      </c>
    </row>
    <row r="131" spans="1:18">
      <c r="A131" s="1012">
        <v>56</v>
      </c>
      <c r="B131" s="2503"/>
      <c r="C131" s="3317"/>
      <c r="D131" s="2503"/>
      <c r="E131" s="3317"/>
      <c r="F131" s="3365"/>
      <c r="G131" s="3366"/>
      <c r="H131" s="3309"/>
      <c r="I131" s="2503"/>
      <c r="J131" s="3309"/>
      <c r="K131" s="3367"/>
      <c r="L131" s="3367"/>
      <c r="M131" s="2503"/>
      <c r="N131" s="2503"/>
      <c r="O131" s="3317"/>
      <c r="P131" s="3311"/>
      <c r="Q131" s="3312"/>
      <c r="R131" s="3313">
        <v>56</v>
      </c>
    </row>
    <row r="132" spans="1:18">
      <c r="A132" s="1012">
        <v>57</v>
      </c>
      <c r="B132" s="2503"/>
      <c r="C132" s="3317"/>
      <c r="D132" s="2503"/>
      <c r="E132" s="3317"/>
      <c r="F132" s="3365"/>
      <c r="G132" s="3366"/>
      <c r="H132" s="3309"/>
      <c r="I132" s="2503"/>
      <c r="J132" s="3309"/>
      <c r="K132" s="3367"/>
      <c r="L132" s="3367"/>
      <c r="M132" s="2503"/>
      <c r="N132" s="2503"/>
      <c r="O132" s="3317"/>
      <c r="P132" s="3311"/>
      <c r="Q132" s="3312"/>
      <c r="R132" s="3313">
        <v>57</v>
      </c>
    </row>
    <row r="133" spans="1:18">
      <c r="A133" s="1012">
        <v>58</v>
      </c>
      <c r="B133" s="2503"/>
      <c r="C133" s="3317"/>
      <c r="D133" s="2503"/>
      <c r="E133" s="3317"/>
      <c r="F133" s="3365"/>
      <c r="G133" s="3366"/>
      <c r="H133" s="3309"/>
      <c r="I133" s="2503"/>
      <c r="J133" s="3309"/>
      <c r="K133" s="3367"/>
      <c r="L133" s="3367"/>
      <c r="M133" s="2503"/>
      <c r="N133" s="2503"/>
      <c r="O133" s="3317"/>
      <c r="P133" s="3311"/>
      <c r="Q133" s="3312"/>
      <c r="R133" s="3313">
        <v>58</v>
      </c>
    </row>
    <row r="134" spans="1:18" ht="15.75" thickBot="1">
      <c r="A134" s="1031">
        <v>59</v>
      </c>
      <c r="B134" s="3333"/>
      <c r="C134" s="3334"/>
      <c r="D134" s="3333"/>
      <c r="E134" s="3334"/>
      <c r="F134" s="3368"/>
      <c r="G134" s="3369"/>
      <c r="H134" s="3337"/>
      <c r="I134" s="2503"/>
      <c r="J134" s="3337"/>
      <c r="K134" s="3370"/>
      <c r="L134" s="3370"/>
      <c r="M134" s="3333"/>
      <c r="N134" s="3333"/>
      <c r="O134" s="3334"/>
      <c r="P134" s="3371"/>
      <c r="Q134" s="3372"/>
      <c r="R134" s="3342">
        <v>59</v>
      </c>
    </row>
    <row r="136" spans="1:18">
      <c r="A136" s="900" t="s">
        <v>3228</v>
      </c>
      <c r="B136" s="900"/>
      <c r="C136" s="900"/>
      <c r="D136" s="900"/>
      <c r="E136" s="900"/>
      <c r="F136" s="900"/>
      <c r="G136" s="900"/>
      <c r="H136" s="900"/>
      <c r="I136" s="899"/>
      <c r="J136" s="900" t="s">
        <v>3229</v>
      </c>
      <c r="K136" s="900"/>
      <c r="L136" s="900"/>
      <c r="M136" s="900"/>
      <c r="N136" s="900"/>
      <c r="O136" s="900"/>
      <c r="P136" s="900"/>
      <c r="Q136" s="900"/>
      <c r="R136" s="900"/>
    </row>
  </sheetData>
  <printOptions horizontalCentered="1" verticalCentered="1"/>
  <pageMargins left="0" right="0" top="0" bottom="0" header="0.25" footer="0.25"/>
  <pageSetup scale="70" fitToWidth="2" fitToHeight="2" orientation="portrait" r:id="rId1"/>
  <headerFooter alignWithMargins="0"/>
  <rowBreaks count="1" manualBreakCount="1">
    <brk id="66" max="16383" man="1"/>
  </rowBreaks>
  <colBreaks count="1" manualBreakCount="1">
    <brk id="9"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66"/>
  <sheetViews>
    <sheetView defaultGridColor="0" view="pageBreakPreview" colorId="22" zoomScale="70" zoomScaleNormal="100" zoomScaleSheetLayoutView="70" workbookViewId="0">
      <selection activeCell="F37" sqref="F37"/>
    </sheetView>
  </sheetViews>
  <sheetFormatPr defaultColWidth="9.6640625" defaultRowHeight="15"/>
  <cols>
    <col min="1" max="1" width="4.6640625" customWidth="1"/>
    <col min="2" max="2" width="35.6640625" customWidth="1"/>
    <col min="3" max="3" width="11" customWidth="1"/>
    <col min="4" max="4" width="18.6640625" customWidth="1"/>
    <col min="5" max="5" width="15.6640625" customWidth="1"/>
    <col min="6" max="6" width="22.77734375" customWidth="1"/>
  </cols>
  <sheetData>
    <row r="1" spans="1:6">
      <c r="A1" s="901" t="s">
        <v>1804</v>
      </c>
      <c r="B1" s="902"/>
      <c r="C1" s="1006" t="s">
        <v>1347</v>
      </c>
      <c r="D1" s="902"/>
      <c r="E1" s="1007" t="s">
        <v>1806</v>
      </c>
      <c r="F1" s="1008" t="s">
        <v>1807</v>
      </c>
    </row>
    <row r="2" spans="1:6">
      <c r="A2" s="72" t="str">
        <f>'Data Sheet'!$C$25</f>
        <v>Orange &amp; Rockland Utilities, Inc</v>
      </c>
      <c r="B2" s="899"/>
      <c r="C2" s="961" t="s">
        <v>1139</v>
      </c>
      <c r="D2" s="899"/>
      <c r="E2" s="1011" t="s">
        <v>1809</v>
      </c>
      <c r="F2" s="1021"/>
    </row>
    <row r="3" spans="1:6" ht="15" customHeight="1" thickBot="1">
      <c r="A3" s="978"/>
      <c r="B3" s="951"/>
      <c r="C3" s="978" t="s">
        <v>1140</v>
      </c>
      <c r="D3" s="951"/>
      <c r="E3" s="1013" t="str">
        <f>'Data Sheet'!$C$40</f>
        <v>April 30, 2017</v>
      </c>
      <c r="F3" s="986" t="str">
        <f>'Data Sheet'!$C$38</f>
        <v>December 31, 2016</v>
      </c>
    </row>
    <row r="4" spans="1:6" ht="15" customHeight="1" thickBot="1">
      <c r="A4" s="570" t="s">
        <v>2818</v>
      </c>
      <c r="B4" s="571"/>
      <c r="C4" s="1014"/>
      <c r="D4" s="1014"/>
      <c r="E4" s="1014"/>
      <c r="F4" s="1015"/>
    </row>
    <row r="5" spans="1:6">
      <c r="A5" s="961"/>
      <c r="B5" s="899"/>
      <c r="C5" s="899"/>
      <c r="D5" s="899"/>
      <c r="E5" s="899"/>
      <c r="F5" s="962"/>
    </row>
    <row r="6" spans="1:6">
      <c r="A6" s="961" t="s">
        <v>2693</v>
      </c>
      <c r="B6" s="899"/>
      <c r="C6" s="899"/>
      <c r="D6" s="899" t="s">
        <v>2819</v>
      </c>
      <c r="E6" s="899"/>
      <c r="F6" s="962"/>
    </row>
    <row r="7" spans="1:6">
      <c r="A7" s="961" t="s">
        <v>2820</v>
      </c>
      <c r="B7" s="899"/>
      <c r="C7" s="899"/>
      <c r="D7" s="899" t="s">
        <v>2821</v>
      </c>
      <c r="E7" s="899"/>
      <c r="F7" s="962"/>
    </row>
    <row r="8" spans="1:6">
      <c r="A8" s="961" t="s">
        <v>2822</v>
      </c>
      <c r="B8" s="899"/>
      <c r="C8" s="899"/>
      <c r="D8" s="899" t="s">
        <v>2823</v>
      </c>
      <c r="E8" s="899"/>
      <c r="F8" s="962"/>
    </row>
    <row r="9" spans="1:6">
      <c r="A9" s="961" t="s">
        <v>2824</v>
      </c>
      <c r="B9" s="899"/>
      <c r="C9" s="899"/>
      <c r="D9" s="899" t="s">
        <v>2825</v>
      </c>
      <c r="E9" s="899"/>
      <c r="F9" s="962"/>
    </row>
    <row r="10" spans="1:6">
      <c r="A10" s="961" t="s">
        <v>2826</v>
      </c>
      <c r="B10" s="899"/>
      <c r="C10" s="899"/>
      <c r="D10" s="899" t="s">
        <v>2532</v>
      </c>
      <c r="E10" s="899"/>
      <c r="F10" s="962"/>
    </row>
    <row r="11" spans="1:6">
      <c r="A11" s="961" t="s">
        <v>2533</v>
      </c>
      <c r="B11" s="899"/>
      <c r="C11" s="899"/>
      <c r="D11" s="899" t="s">
        <v>2534</v>
      </c>
      <c r="E11" s="899"/>
      <c r="F11" s="962"/>
    </row>
    <row r="12" spans="1:6">
      <c r="A12" s="961" t="s">
        <v>2535</v>
      </c>
      <c r="B12" s="899"/>
      <c r="C12" s="899"/>
      <c r="D12" s="899" t="s">
        <v>2536</v>
      </c>
      <c r="E12" s="899"/>
      <c r="F12" s="962"/>
    </row>
    <row r="13" spans="1:6">
      <c r="A13" s="961" t="s">
        <v>2537</v>
      </c>
      <c r="B13" s="899"/>
      <c r="C13" s="899"/>
      <c r="D13" s="899" t="s">
        <v>2538</v>
      </c>
      <c r="E13" s="899"/>
      <c r="F13" s="962"/>
    </row>
    <row r="14" spans="1:6">
      <c r="A14" s="961" t="s">
        <v>2539</v>
      </c>
      <c r="B14" s="899"/>
      <c r="C14" s="899"/>
      <c r="D14" s="899"/>
      <c r="E14" s="899"/>
      <c r="F14" s="962"/>
    </row>
    <row r="15" spans="1:6" ht="15.75" thickBot="1">
      <c r="A15" s="961"/>
      <c r="B15" s="899"/>
      <c r="C15" s="899"/>
      <c r="D15" s="899"/>
      <c r="E15" s="899"/>
      <c r="F15" s="962"/>
    </row>
    <row r="16" spans="1:6" ht="15.75" thickBot="1">
      <c r="A16" s="1040"/>
      <c r="B16" s="1034"/>
      <c r="C16" s="1018"/>
      <c r="D16" s="1018"/>
      <c r="E16" s="1016" t="s">
        <v>2540</v>
      </c>
      <c r="F16" s="1015"/>
    </row>
    <row r="17" spans="1:6">
      <c r="A17" s="1021" t="s">
        <v>1733</v>
      </c>
      <c r="B17" s="900" t="s">
        <v>1787</v>
      </c>
      <c r="C17" s="960"/>
      <c r="D17" s="912" t="s">
        <v>2541</v>
      </c>
      <c r="E17" s="912"/>
      <c r="F17" s="912"/>
    </row>
    <row r="18" spans="1:6">
      <c r="A18" s="1021" t="s">
        <v>1736</v>
      </c>
      <c r="B18" s="572"/>
      <c r="C18" s="962"/>
      <c r="D18" s="912" t="s">
        <v>2542</v>
      </c>
      <c r="E18" s="912" t="s">
        <v>1791</v>
      </c>
      <c r="F18" s="912" t="s">
        <v>2543</v>
      </c>
    </row>
    <row r="19" spans="1:6" ht="15.75" thickBot="1">
      <c r="A19" s="1031"/>
      <c r="B19" s="1014" t="s">
        <v>3026</v>
      </c>
      <c r="C19" s="1025"/>
      <c r="D19" s="1024" t="s">
        <v>3027</v>
      </c>
      <c r="E19" s="1024" t="s">
        <v>3028</v>
      </c>
      <c r="F19" s="1024" t="s">
        <v>3029</v>
      </c>
    </row>
    <row r="20" spans="1:6">
      <c r="A20" s="1048">
        <v>1</v>
      </c>
      <c r="B20" s="914" t="s">
        <v>2544</v>
      </c>
      <c r="C20" s="974"/>
      <c r="D20" s="318">
        <v>320081</v>
      </c>
      <c r="E20" s="1054">
        <v>110820</v>
      </c>
      <c r="F20" s="1054">
        <v>59206</v>
      </c>
    </row>
    <row r="21" spans="1:6">
      <c r="A21" s="1048">
        <v>2</v>
      </c>
      <c r="B21" s="914" t="s">
        <v>2545</v>
      </c>
      <c r="C21" s="974"/>
      <c r="D21" s="1054"/>
      <c r="E21" s="1054"/>
      <c r="F21" s="1054"/>
    </row>
    <row r="22" spans="1:6">
      <c r="A22" s="1042">
        <v>3</v>
      </c>
      <c r="B22" s="914" t="s">
        <v>2546</v>
      </c>
      <c r="C22" s="974"/>
      <c r="D22" s="1054">
        <v>0</v>
      </c>
      <c r="E22" s="1054">
        <v>564</v>
      </c>
      <c r="F22" s="1054">
        <v>293</v>
      </c>
    </row>
    <row r="23" spans="1:6">
      <c r="A23" s="1042">
        <v>4</v>
      </c>
      <c r="B23" s="914" t="s">
        <v>2547</v>
      </c>
      <c r="C23" s="974"/>
      <c r="D23" s="1054"/>
      <c r="E23" s="1054"/>
      <c r="F23" s="1054"/>
    </row>
    <row r="24" spans="1:6">
      <c r="A24" s="1012">
        <v>5</v>
      </c>
      <c r="B24" s="899" t="s">
        <v>2548</v>
      </c>
      <c r="C24" s="962"/>
      <c r="D24" s="1030"/>
      <c r="E24" s="1030"/>
      <c r="F24" s="1030"/>
    </row>
    <row r="25" spans="1:6">
      <c r="A25" s="1042"/>
      <c r="B25" s="914" t="s">
        <v>2549</v>
      </c>
      <c r="C25" s="974"/>
      <c r="D25" s="1054">
        <f>D22+D23</f>
        <v>0</v>
      </c>
      <c r="E25" s="1054">
        <f>E22+E23</f>
        <v>564</v>
      </c>
      <c r="F25" s="1054">
        <f>F22+F23</f>
        <v>293</v>
      </c>
    </row>
    <row r="26" spans="1:6">
      <c r="A26" s="1042">
        <v>6</v>
      </c>
      <c r="B26" s="914" t="s">
        <v>2550</v>
      </c>
      <c r="C26" s="974"/>
      <c r="D26" s="1054"/>
      <c r="E26" s="1054"/>
      <c r="F26" s="1054"/>
    </row>
    <row r="27" spans="1:6">
      <c r="A27" s="1042">
        <v>7</v>
      </c>
      <c r="B27" s="914" t="s">
        <v>2551</v>
      </c>
      <c r="C27" s="974"/>
      <c r="D27" s="1054"/>
      <c r="E27" s="1054"/>
      <c r="F27" s="1054"/>
    </row>
    <row r="28" spans="1:6">
      <c r="A28" s="1042">
        <v>8</v>
      </c>
      <c r="B28" s="914" t="s">
        <v>2552</v>
      </c>
      <c r="C28" s="974"/>
      <c r="D28" s="1054"/>
      <c r="E28" s="1054"/>
      <c r="F28" s="1054"/>
    </row>
    <row r="29" spans="1:6">
      <c r="A29" s="1012">
        <v>9</v>
      </c>
      <c r="B29" s="899" t="s">
        <v>2553</v>
      </c>
      <c r="C29" s="962"/>
      <c r="D29" s="1030"/>
      <c r="E29" s="1030"/>
      <c r="F29" s="1030"/>
    </row>
    <row r="30" spans="1:6">
      <c r="A30" s="1042"/>
      <c r="B30" s="914" t="s">
        <v>2554</v>
      </c>
      <c r="C30" s="974"/>
      <c r="D30" s="1054">
        <v>4055</v>
      </c>
      <c r="E30" s="1054">
        <v>265</v>
      </c>
      <c r="F30" s="1054">
        <v>132</v>
      </c>
    </row>
    <row r="31" spans="1:6">
      <c r="A31" s="1042">
        <v>10</v>
      </c>
      <c r="B31" s="914" t="s">
        <v>2555</v>
      </c>
      <c r="C31" s="974"/>
      <c r="D31" s="1054">
        <f>D20+D25-D30</f>
        <v>316026</v>
      </c>
      <c r="E31" s="1054">
        <f>E20+E25-E30</f>
        <v>111119</v>
      </c>
      <c r="F31" s="1054">
        <f>F20+F25-F30</f>
        <v>59367</v>
      </c>
    </row>
    <row r="32" spans="1:6">
      <c r="A32" s="1042">
        <v>11</v>
      </c>
      <c r="B32" s="914" t="s">
        <v>2556</v>
      </c>
      <c r="C32" s="974"/>
      <c r="D32" s="1054">
        <v>5727</v>
      </c>
      <c r="E32" s="1054">
        <v>26364</v>
      </c>
      <c r="F32" s="1054">
        <v>16589</v>
      </c>
    </row>
    <row r="33" spans="1:6">
      <c r="A33" s="1042">
        <v>12</v>
      </c>
      <c r="B33" s="914" t="s">
        <v>2557</v>
      </c>
      <c r="C33" s="974"/>
      <c r="D33" s="1054"/>
      <c r="E33" s="1054"/>
      <c r="F33" s="1054"/>
    </row>
    <row r="34" spans="1:6">
      <c r="A34" s="1042">
        <v>13</v>
      </c>
      <c r="B34" s="914" t="s">
        <v>2558</v>
      </c>
      <c r="C34" s="974"/>
      <c r="D34" s="1054"/>
      <c r="E34" s="1054"/>
      <c r="F34" s="1054"/>
    </row>
    <row r="35" spans="1:6">
      <c r="A35" s="1042">
        <v>14</v>
      </c>
      <c r="B35" s="914" t="s">
        <v>2559</v>
      </c>
      <c r="C35" s="974"/>
      <c r="D35" s="1054">
        <v>310379</v>
      </c>
      <c r="E35" s="1054">
        <v>84755</v>
      </c>
      <c r="F35" s="1054">
        <v>42779</v>
      </c>
    </row>
    <row r="36" spans="1:6">
      <c r="A36" s="1042">
        <v>15</v>
      </c>
      <c r="B36" s="914" t="s">
        <v>2560</v>
      </c>
      <c r="C36" s="974"/>
      <c r="D36" s="1054"/>
      <c r="E36" s="1054"/>
      <c r="F36" s="1054"/>
    </row>
    <row r="37" spans="1:6">
      <c r="A37" s="1012">
        <v>16</v>
      </c>
      <c r="B37" s="899" t="s">
        <v>2561</v>
      </c>
      <c r="C37" s="962"/>
      <c r="D37" s="1030"/>
      <c r="E37" s="1030"/>
      <c r="F37" s="1030"/>
    </row>
    <row r="38" spans="1:6" ht="15.75" thickBot="1">
      <c r="A38" s="1031"/>
      <c r="B38" s="990" t="s">
        <v>2562</v>
      </c>
      <c r="C38" s="979"/>
      <c r="D38" s="1077">
        <f>SUM(D32:D37)</f>
        <v>316106</v>
      </c>
      <c r="E38" s="1077">
        <f>SUM(E32:E37)</f>
        <v>111119</v>
      </c>
      <c r="F38" s="1077">
        <f>SUM(F32:F37)</f>
        <v>59368</v>
      </c>
    </row>
    <row r="39" spans="1:6">
      <c r="A39" s="901"/>
      <c r="B39" s="902"/>
      <c r="C39" s="902"/>
      <c r="D39" s="902"/>
      <c r="E39" s="902"/>
      <c r="F39" s="958"/>
    </row>
    <row r="40" spans="1:6">
      <c r="A40" s="961"/>
      <c r="B40" s="899"/>
      <c r="C40" s="899"/>
      <c r="D40" s="899"/>
      <c r="E40" s="899"/>
      <c r="F40" s="962"/>
    </row>
    <row r="41" spans="1:6">
      <c r="A41" s="961"/>
      <c r="B41" s="899"/>
      <c r="C41" s="899"/>
      <c r="D41" s="899"/>
      <c r="E41" s="899"/>
      <c r="F41" s="962"/>
    </row>
    <row r="42" spans="1:6">
      <c r="A42" s="961"/>
      <c r="B42" s="899"/>
      <c r="C42" s="899"/>
      <c r="D42" s="899"/>
      <c r="E42" s="899"/>
      <c r="F42" s="962"/>
    </row>
    <row r="43" spans="1:6">
      <c r="A43" s="961"/>
      <c r="B43" s="899"/>
      <c r="C43" s="899"/>
      <c r="D43" s="899"/>
      <c r="E43" s="899"/>
      <c r="F43" s="962"/>
    </row>
    <row r="44" spans="1:6">
      <c r="A44" s="961"/>
      <c r="B44" s="899"/>
      <c r="C44" s="899"/>
      <c r="D44" s="899"/>
      <c r="E44" s="899"/>
      <c r="F44" s="962"/>
    </row>
    <row r="45" spans="1:6">
      <c r="A45" s="961"/>
      <c r="B45" s="899"/>
      <c r="C45" s="899"/>
      <c r="D45" s="899"/>
      <c r="E45" s="899"/>
      <c r="F45" s="962"/>
    </row>
    <row r="46" spans="1:6">
      <c r="A46" s="961"/>
      <c r="B46" s="899"/>
      <c r="C46" s="899"/>
      <c r="D46" s="899"/>
      <c r="E46" s="899"/>
      <c r="F46" s="962"/>
    </row>
    <row r="47" spans="1:6">
      <c r="A47" s="961"/>
      <c r="B47" s="899"/>
      <c r="C47" s="899"/>
      <c r="D47" s="899"/>
      <c r="E47" s="899"/>
      <c r="F47" s="962"/>
    </row>
    <row r="48" spans="1:6">
      <c r="A48" s="961"/>
      <c r="B48" s="899"/>
      <c r="C48" s="899"/>
      <c r="D48" s="899"/>
      <c r="E48" s="899"/>
      <c r="F48" s="962"/>
    </row>
    <row r="49" spans="1:6">
      <c r="A49" s="961"/>
      <c r="B49" s="899"/>
      <c r="C49" s="899"/>
      <c r="D49" s="899"/>
      <c r="E49" s="899"/>
      <c r="F49" s="962"/>
    </row>
    <row r="50" spans="1:6">
      <c r="A50" s="961"/>
      <c r="B50" s="899"/>
      <c r="C50" s="899"/>
      <c r="D50" s="899"/>
      <c r="E50" s="899"/>
      <c r="F50" s="962"/>
    </row>
    <row r="51" spans="1:6">
      <c r="A51" s="961"/>
      <c r="B51" s="899"/>
      <c r="C51" s="899"/>
      <c r="D51" s="899"/>
      <c r="E51" s="899"/>
      <c r="F51" s="962"/>
    </row>
    <row r="52" spans="1:6">
      <c r="A52" s="961"/>
      <c r="B52" s="899"/>
      <c r="C52" s="899"/>
      <c r="D52" s="899"/>
      <c r="E52" s="899"/>
      <c r="F52" s="962"/>
    </row>
    <row r="53" spans="1:6">
      <c r="A53" s="961"/>
      <c r="B53" s="899"/>
      <c r="C53" s="899"/>
      <c r="D53" s="899"/>
      <c r="E53" s="899"/>
      <c r="F53" s="962"/>
    </row>
    <row r="54" spans="1:6">
      <c r="A54" s="961"/>
      <c r="B54" s="899"/>
      <c r="C54" s="899"/>
      <c r="D54" s="899"/>
      <c r="E54" s="899"/>
      <c r="F54" s="962"/>
    </row>
    <row r="55" spans="1:6">
      <c r="A55" s="961"/>
      <c r="B55" s="899"/>
      <c r="C55" s="899"/>
      <c r="D55" s="899"/>
      <c r="E55" s="899"/>
      <c r="F55" s="962"/>
    </row>
    <row r="56" spans="1:6">
      <c r="A56" s="961"/>
      <c r="B56" s="899"/>
      <c r="C56" s="899"/>
      <c r="D56" s="899"/>
      <c r="E56" s="899"/>
      <c r="F56" s="962"/>
    </row>
    <row r="57" spans="1:6">
      <c r="A57" s="961"/>
      <c r="B57" s="899"/>
      <c r="C57" s="899"/>
      <c r="D57" s="899"/>
      <c r="E57" s="899"/>
      <c r="F57" s="962"/>
    </row>
    <row r="58" spans="1:6">
      <c r="A58" s="961"/>
      <c r="B58" s="899"/>
      <c r="C58" s="899"/>
      <c r="D58" s="899"/>
      <c r="E58" s="899"/>
      <c r="F58" s="962"/>
    </row>
    <row r="59" spans="1:6">
      <c r="A59" s="961"/>
      <c r="B59" s="899"/>
      <c r="C59" s="899"/>
      <c r="D59" s="899"/>
      <c r="E59" s="899"/>
      <c r="F59" s="962"/>
    </row>
    <row r="60" spans="1:6">
      <c r="A60" s="961"/>
      <c r="B60" s="899"/>
      <c r="C60" s="899"/>
      <c r="D60" s="899"/>
      <c r="E60" s="899"/>
      <c r="F60" s="962"/>
    </row>
    <row r="61" spans="1:6">
      <c r="A61" s="961"/>
      <c r="B61" s="899"/>
      <c r="C61" s="899"/>
      <c r="D61" s="899"/>
      <c r="E61" s="899"/>
      <c r="F61" s="962"/>
    </row>
    <row r="62" spans="1:6">
      <c r="A62" s="961"/>
      <c r="B62" s="899"/>
      <c r="C62" s="899"/>
      <c r="D62" s="899"/>
      <c r="E62" s="899"/>
      <c r="F62" s="962"/>
    </row>
    <row r="63" spans="1:6" ht="15.75" thickBot="1">
      <c r="A63" s="978"/>
      <c r="B63" s="951"/>
      <c r="C63" s="951"/>
      <c r="D63" s="951"/>
      <c r="E63" s="951"/>
      <c r="F63" s="979"/>
    </row>
    <row r="64" spans="1:6">
      <c r="A64" s="1089"/>
      <c r="B64" s="1089"/>
      <c r="C64" s="1089"/>
      <c r="D64" s="1089"/>
      <c r="E64" s="1089"/>
      <c r="F64" s="1089"/>
    </row>
    <row r="65" spans="1:6" ht="15.75">
      <c r="A65" s="115" t="s">
        <v>584</v>
      </c>
      <c r="B65" s="899"/>
      <c r="C65" s="899"/>
      <c r="D65" s="899"/>
      <c r="E65" s="899"/>
      <c r="F65" s="899"/>
    </row>
    <row r="66" spans="1:6">
      <c r="A66" s="900" t="s">
        <v>2563</v>
      </c>
      <c r="B66" s="900"/>
      <c r="C66" s="900"/>
      <c r="D66" s="900"/>
      <c r="E66" s="900"/>
      <c r="F66" s="900"/>
    </row>
  </sheetData>
  <printOptions horizontalCentered="1" verticalCentered="1"/>
  <pageMargins left="0.5" right="0.5" top="0" bottom="0" header="0.25" footer="0.25"/>
  <pageSetup scale="73"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view="pageBreakPreview" zoomScale="40" zoomScaleNormal="100" zoomScaleSheetLayoutView="40" workbookViewId="0"/>
  </sheetViews>
  <sheetFormatPr defaultRowHeight="15"/>
  <cols>
    <col min="1" max="1" width="4" customWidth="1"/>
    <col min="2" max="2" width="46.33203125" bestFit="1" customWidth="1"/>
    <col min="3" max="3" width="39.77734375" customWidth="1"/>
    <col min="4" max="4" width="14.6640625" bestFit="1" customWidth="1"/>
    <col min="5" max="5" width="14.33203125" bestFit="1" customWidth="1"/>
  </cols>
  <sheetData>
    <row r="1" spans="1:5" ht="15.75" thickBot="1"/>
    <row r="2" spans="1:5" ht="15.75" thickTop="1">
      <c r="A2" s="1322" t="s">
        <v>3295</v>
      </c>
      <c r="B2" s="1323"/>
      <c r="C2" s="1324" t="s">
        <v>3296</v>
      </c>
      <c r="D2" s="1325" t="s">
        <v>1806</v>
      </c>
      <c r="E2" s="1489" t="s">
        <v>1807</v>
      </c>
    </row>
    <row r="3" spans="1:5">
      <c r="A3" s="72" t="str">
        <f>'Data Sheet'!$C$25</f>
        <v>Orange &amp; Rockland Utilities, Inc</v>
      </c>
      <c r="B3" s="81"/>
      <c r="C3" s="808" t="s">
        <v>3297</v>
      </c>
      <c r="D3" s="78" t="s">
        <v>3315</v>
      </c>
      <c r="E3" s="1490"/>
    </row>
    <row r="4" spans="1:5" ht="15.75" thickBot="1">
      <c r="A4" s="1330" t="s">
        <v>3298</v>
      </c>
      <c r="B4" s="81"/>
      <c r="C4" s="808" t="s">
        <v>3299</v>
      </c>
      <c r="D4" s="1013" t="str">
        <f>'Data Sheet'!$C$40</f>
        <v>April 30, 2017</v>
      </c>
      <c r="E4" s="986" t="str">
        <f>'Data Sheet'!$C$38</f>
        <v>December 31, 2016</v>
      </c>
    </row>
    <row r="5" spans="1:5">
      <c r="A5" s="1332" t="s">
        <v>4200</v>
      </c>
      <c r="B5" s="233"/>
      <c r="C5" s="233"/>
      <c r="D5" s="233"/>
      <c r="E5" s="1333"/>
    </row>
    <row r="6" spans="1:5">
      <c r="A6" s="1328" t="s">
        <v>4201</v>
      </c>
      <c r="B6" s="808"/>
      <c r="C6" s="808"/>
      <c r="D6" s="808"/>
      <c r="E6" s="1491"/>
    </row>
    <row r="7" spans="1:5">
      <c r="A7" s="1328" t="s">
        <v>4202</v>
      </c>
      <c r="B7" s="808"/>
      <c r="C7" s="808"/>
      <c r="D7" s="808"/>
      <c r="E7" s="1329"/>
    </row>
    <row r="8" spans="1:5">
      <c r="A8" s="1337" t="s">
        <v>4203</v>
      </c>
      <c r="B8" s="1338"/>
      <c r="C8" s="1338"/>
      <c r="D8" s="1338"/>
      <c r="E8" s="1339"/>
    </row>
    <row r="9" spans="1:5">
      <c r="A9" s="1337" t="s">
        <v>4204</v>
      </c>
      <c r="B9" s="1338"/>
      <c r="C9" s="1338"/>
      <c r="D9" s="1338"/>
      <c r="E9" s="1339"/>
    </row>
    <row r="10" spans="1:5">
      <c r="A10" s="1337" t="s">
        <v>4205</v>
      </c>
      <c r="B10" s="1338"/>
      <c r="C10" s="1338"/>
      <c r="D10" s="1338"/>
      <c r="E10" s="1339"/>
    </row>
    <row r="11" spans="1:5">
      <c r="A11" s="1340"/>
      <c r="B11" s="1341"/>
      <c r="C11" s="1380" t="s">
        <v>4206</v>
      </c>
      <c r="D11" s="1380" t="s">
        <v>176</v>
      </c>
      <c r="E11" s="1492" t="s">
        <v>1845</v>
      </c>
    </row>
    <row r="12" spans="1:5">
      <c r="A12" s="1344" t="s">
        <v>1733</v>
      </c>
      <c r="B12" s="1424"/>
      <c r="C12" s="1355" t="s">
        <v>4207</v>
      </c>
      <c r="D12" s="1355" t="s">
        <v>4208</v>
      </c>
      <c r="E12" s="1382" t="s">
        <v>4208</v>
      </c>
    </row>
    <row r="13" spans="1:5">
      <c r="A13" s="1344" t="s">
        <v>1736</v>
      </c>
      <c r="B13" s="1425" t="s">
        <v>4209</v>
      </c>
      <c r="C13" s="1355" t="s">
        <v>4210</v>
      </c>
      <c r="D13" s="1355" t="s">
        <v>2236</v>
      </c>
      <c r="E13" s="1382" t="s">
        <v>2236</v>
      </c>
    </row>
    <row r="14" spans="1:5">
      <c r="A14" s="1346"/>
      <c r="B14" s="1343" t="s">
        <v>3026</v>
      </c>
      <c r="C14" s="1355" t="s">
        <v>3027</v>
      </c>
      <c r="D14" s="1355" t="s">
        <v>3028</v>
      </c>
      <c r="E14" s="1382" t="s">
        <v>3029</v>
      </c>
    </row>
    <row r="15" spans="1:5" ht="15.75">
      <c r="A15" s="1347">
        <v>1</v>
      </c>
      <c r="B15" s="1426" t="s">
        <v>4211</v>
      </c>
      <c r="C15" s="1427"/>
      <c r="D15" s="1427"/>
      <c r="E15" s="1493"/>
    </row>
    <row r="16" spans="1:5">
      <c r="A16" s="1347">
        <v>2</v>
      </c>
      <c r="B16" s="1348" t="s">
        <v>5518</v>
      </c>
      <c r="C16" s="1349" t="s">
        <v>5517</v>
      </c>
      <c r="D16" s="1351"/>
      <c r="E16" s="1494">
        <v>31143974</v>
      </c>
    </row>
    <row r="17" spans="1:5">
      <c r="A17" s="1347">
        <v>3</v>
      </c>
      <c r="B17" s="1348" t="s">
        <v>5518</v>
      </c>
      <c r="C17" s="1349" t="s">
        <v>5368</v>
      </c>
      <c r="D17" s="1351"/>
      <c r="E17" s="1495">
        <v>2822879</v>
      </c>
    </row>
    <row r="18" spans="1:5">
      <c r="A18" s="1347">
        <v>4</v>
      </c>
      <c r="B18" s="1348"/>
      <c r="C18" s="1349"/>
      <c r="D18" s="1353"/>
      <c r="E18" s="1495"/>
    </row>
    <row r="19" spans="1:5">
      <c r="A19" s="1347">
        <v>5</v>
      </c>
      <c r="B19" s="1348"/>
      <c r="C19" s="1349"/>
      <c r="D19" s="1353"/>
      <c r="E19" s="1495"/>
    </row>
    <row r="20" spans="1:5">
      <c r="A20" s="1347">
        <v>6</v>
      </c>
      <c r="B20" s="1348"/>
      <c r="C20" s="1349"/>
      <c r="D20" s="1357"/>
      <c r="E20" s="1496"/>
    </row>
    <row r="21" spans="1:5">
      <c r="A21" s="1347">
        <v>7</v>
      </c>
      <c r="B21" s="1348"/>
      <c r="C21" s="1349"/>
      <c r="D21" s="1360"/>
      <c r="E21" s="1497"/>
    </row>
    <row r="22" spans="1:5">
      <c r="A22" s="1347">
        <v>8</v>
      </c>
      <c r="B22" s="1348"/>
      <c r="C22" s="1349"/>
      <c r="D22" s="1353"/>
      <c r="E22" s="1494"/>
    </row>
    <row r="23" spans="1:5">
      <c r="A23" s="1347">
        <v>9</v>
      </c>
      <c r="B23" s="1348"/>
      <c r="C23" s="1349"/>
      <c r="D23" s="1353"/>
      <c r="E23" s="1495"/>
    </row>
    <row r="24" spans="1:5">
      <c r="A24" s="1347">
        <v>10</v>
      </c>
      <c r="B24" s="1348"/>
      <c r="C24" s="1349"/>
      <c r="D24" s="1353"/>
      <c r="E24" s="1495"/>
    </row>
    <row r="25" spans="1:5">
      <c r="A25" s="1347">
        <v>11</v>
      </c>
      <c r="B25" s="1348"/>
      <c r="C25" s="1349"/>
      <c r="D25" s="1353"/>
      <c r="E25" s="1495"/>
    </row>
    <row r="26" spans="1:5">
      <c r="A26" s="1347">
        <v>12</v>
      </c>
      <c r="B26" s="1348"/>
      <c r="C26" s="1349"/>
      <c r="D26" s="1353"/>
      <c r="E26" s="1495"/>
    </row>
    <row r="27" spans="1:5">
      <c r="A27" s="1347">
        <v>13</v>
      </c>
      <c r="B27" s="1348"/>
      <c r="C27" s="1349"/>
      <c r="D27" s="1353"/>
      <c r="E27" s="1495"/>
    </row>
    <row r="28" spans="1:5">
      <c r="A28" s="1347">
        <v>14</v>
      </c>
      <c r="B28" s="1348"/>
      <c r="C28" s="1349"/>
      <c r="D28" s="1353"/>
      <c r="E28" s="1495"/>
    </row>
    <row r="29" spans="1:5">
      <c r="A29" s="1347">
        <v>15</v>
      </c>
      <c r="B29" s="1348"/>
      <c r="C29" s="1349"/>
      <c r="D29" s="1353"/>
      <c r="E29" s="1495"/>
    </row>
    <row r="30" spans="1:5">
      <c r="A30" s="1347">
        <v>16</v>
      </c>
      <c r="B30" s="1348"/>
      <c r="C30" s="1349"/>
      <c r="D30" s="1363"/>
      <c r="E30" s="1498"/>
    </row>
    <row r="31" spans="1:5">
      <c r="A31" s="1347">
        <v>17</v>
      </c>
      <c r="B31" s="1348"/>
      <c r="C31" s="1349"/>
      <c r="D31" s="1363"/>
      <c r="E31" s="1498"/>
    </row>
    <row r="32" spans="1:5">
      <c r="A32" s="1347">
        <v>18</v>
      </c>
      <c r="B32" s="1348"/>
      <c r="C32" s="1349"/>
      <c r="D32" s="1353"/>
      <c r="E32" s="1495"/>
    </row>
    <row r="33" spans="1:5">
      <c r="A33" s="1347">
        <v>19</v>
      </c>
      <c r="B33" s="1348"/>
      <c r="C33" s="1349"/>
      <c r="D33" s="1353"/>
      <c r="E33" s="1495"/>
    </row>
    <row r="34" spans="1:5">
      <c r="A34" s="1347">
        <v>20</v>
      </c>
      <c r="B34" s="1348"/>
      <c r="C34" s="1349"/>
      <c r="D34" s="1353"/>
      <c r="E34" s="1495"/>
    </row>
    <row r="35" spans="1:5" ht="15.75">
      <c r="A35" s="1347">
        <v>21</v>
      </c>
      <c r="B35" s="1426" t="s">
        <v>4212</v>
      </c>
      <c r="C35" s="1427"/>
      <c r="D35" s="1428"/>
      <c r="E35" s="1499"/>
    </row>
    <row r="36" spans="1:5">
      <c r="A36" s="1347">
        <v>22</v>
      </c>
      <c r="B36" s="1348" t="s">
        <v>5518</v>
      </c>
      <c r="C36" s="1349" t="s">
        <v>5517</v>
      </c>
      <c r="D36" s="1353"/>
      <c r="E36" s="1495">
        <v>14320696</v>
      </c>
    </row>
    <row r="37" spans="1:5">
      <c r="A37" s="1347">
        <v>23</v>
      </c>
      <c r="B37" s="1348"/>
      <c r="C37" s="1349"/>
      <c r="D37" s="1353"/>
      <c r="E37" s="1495"/>
    </row>
    <row r="38" spans="1:5">
      <c r="A38" s="1347">
        <v>24</v>
      </c>
      <c r="B38" s="1348"/>
      <c r="C38" s="1349"/>
      <c r="D38" s="1363"/>
      <c r="E38" s="1498"/>
    </row>
    <row r="39" spans="1:5">
      <c r="A39" s="1347">
        <v>25</v>
      </c>
      <c r="B39" s="1348"/>
      <c r="C39" s="1349"/>
      <c r="D39" s="1353"/>
      <c r="E39" s="1495"/>
    </row>
    <row r="40" spans="1:5">
      <c r="A40" s="1347">
        <v>26</v>
      </c>
      <c r="B40" s="1348"/>
      <c r="C40" s="1349"/>
      <c r="D40" s="1353"/>
      <c r="E40" s="1495"/>
    </row>
    <row r="41" spans="1:5">
      <c r="A41" s="1347">
        <v>27</v>
      </c>
      <c r="B41" s="1348"/>
      <c r="C41" s="1349"/>
      <c r="D41" s="1353"/>
      <c r="E41" s="1495"/>
    </row>
    <row r="42" spans="1:5">
      <c r="A42" s="1347">
        <v>28</v>
      </c>
      <c r="B42" s="1348"/>
      <c r="C42" s="1349"/>
      <c r="D42" s="1353"/>
      <c r="E42" s="1495"/>
    </row>
    <row r="43" spans="1:5">
      <c r="A43" s="1347">
        <v>29</v>
      </c>
      <c r="B43" s="1348"/>
      <c r="C43" s="1349"/>
      <c r="D43" s="1353"/>
      <c r="E43" s="1495"/>
    </row>
    <row r="44" spans="1:5">
      <c r="A44" s="1347">
        <v>30</v>
      </c>
      <c r="B44" s="1348"/>
      <c r="C44" s="1349"/>
      <c r="D44" s="1353"/>
      <c r="E44" s="1495"/>
    </row>
    <row r="45" spans="1:5">
      <c r="A45" s="1347">
        <v>31</v>
      </c>
      <c r="B45" s="1348"/>
      <c r="C45" s="1349"/>
      <c r="D45" s="1353"/>
      <c r="E45" s="1495"/>
    </row>
    <row r="46" spans="1:5">
      <c r="A46" s="1347">
        <v>32</v>
      </c>
      <c r="B46" s="1348"/>
      <c r="C46" s="1349"/>
      <c r="D46" s="1353"/>
      <c r="E46" s="1495"/>
    </row>
    <row r="47" spans="1:5">
      <c r="A47" s="1347">
        <v>33</v>
      </c>
      <c r="B47" s="1348"/>
      <c r="C47" s="1349"/>
      <c r="D47" s="1363"/>
      <c r="E47" s="1498"/>
    </row>
    <row r="48" spans="1:5">
      <c r="A48" s="1347">
        <v>34</v>
      </c>
      <c r="B48" s="1348"/>
      <c r="C48" s="1349"/>
      <c r="D48" s="1353"/>
      <c r="E48" s="1495"/>
    </row>
    <row r="49" spans="1:5">
      <c r="A49" s="1347">
        <v>35</v>
      </c>
      <c r="B49" s="1348"/>
      <c r="C49" s="1349"/>
      <c r="D49" s="1353"/>
      <c r="E49" s="1495"/>
    </row>
    <row r="50" spans="1:5">
      <c r="A50" s="1347">
        <v>36</v>
      </c>
      <c r="B50" s="1348"/>
      <c r="C50" s="1349"/>
      <c r="D50" s="1353"/>
      <c r="E50" s="1495"/>
    </row>
    <row r="51" spans="1:5">
      <c r="A51" s="1347">
        <v>37</v>
      </c>
      <c r="B51" s="1348"/>
      <c r="C51" s="1349"/>
      <c r="D51" s="1353"/>
      <c r="E51" s="1495"/>
    </row>
    <row r="52" spans="1:5">
      <c r="A52" s="1347">
        <v>38</v>
      </c>
      <c r="B52" s="1348"/>
      <c r="C52" s="1349"/>
      <c r="D52" s="1353"/>
      <c r="E52" s="1495"/>
    </row>
    <row r="53" spans="1:5">
      <c r="A53" s="1347">
        <v>39</v>
      </c>
      <c r="B53" s="1348"/>
      <c r="C53" s="1349"/>
      <c r="D53" s="1353"/>
      <c r="E53" s="1495"/>
    </row>
    <row r="54" spans="1:5">
      <c r="A54" s="1365">
        <v>40</v>
      </c>
      <c r="B54" s="1366"/>
      <c r="C54" s="1367"/>
      <c r="D54" s="1368"/>
      <c r="E54" s="1500"/>
    </row>
    <row r="55" spans="1:5">
      <c r="A55" s="1365">
        <v>41</v>
      </c>
      <c r="B55" s="1366"/>
      <c r="C55" s="1367"/>
      <c r="D55" s="1368"/>
      <c r="E55" s="1500"/>
    </row>
    <row r="56" spans="1:5" ht="15.75" thickBot="1">
      <c r="A56" s="1369">
        <v>42</v>
      </c>
      <c r="B56" s="1370"/>
      <c r="C56" s="1371"/>
      <c r="D56" s="1372"/>
      <c r="E56" s="1501"/>
    </row>
    <row r="57" spans="1:5" ht="15.75" thickTop="1">
      <c r="A57" s="808"/>
      <c r="B57" s="808"/>
      <c r="C57" s="808"/>
      <c r="D57" s="970"/>
      <c r="E57" s="970"/>
    </row>
    <row r="58" spans="1:5">
      <c r="A58" s="17" t="s">
        <v>4668</v>
      </c>
      <c r="B58" s="17"/>
      <c r="C58" s="17"/>
      <c r="D58" s="17"/>
      <c r="E58" s="17"/>
    </row>
    <row r="59" spans="1:5">
      <c r="A59" s="17" t="s">
        <v>4213</v>
      </c>
      <c r="B59" s="17"/>
      <c r="C59" s="17"/>
      <c r="D59" s="17"/>
      <c r="E59" s="17"/>
    </row>
    <row r="60" spans="1:5">
      <c r="A60" s="69" t="s">
        <v>2715</v>
      </c>
      <c r="B60" s="69"/>
      <c r="C60" s="69"/>
      <c r="D60" s="69"/>
      <c r="E60" s="69"/>
    </row>
  </sheetData>
  <pageMargins left="0.7" right="0.7" top="0.75" bottom="0.75" header="0.3" footer="0.3"/>
  <pageSetup scale="63" orientation="portrait"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G134"/>
  <sheetViews>
    <sheetView defaultGridColor="0" view="pageBreakPreview" topLeftCell="A31" colorId="22" zoomScale="80" zoomScaleNormal="100" zoomScaleSheetLayoutView="80" workbookViewId="0"/>
  </sheetViews>
  <sheetFormatPr defaultColWidth="9.6640625" defaultRowHeight="15"/>
  <cols>
    <col min="1" max="3" width="7.6640625" customWidth="1"/>
    <col min="4" max="4" width="16.6640625" customWidth="1"/>
    <col min="5" max="5" width="25.6640625" customWidth="1"/>
    <col min="6" max="7" width="18.6640625" customWidth="1"/>
  </cols>
  <sheetData>
    <row r="1" spans="1:7">
      <c r="A1" s="815" t="s">
        <v>1804</v>
      </c>
      <c r="B1" s="818"/>
      <c r="C1" s="818"/>
      <c r="D1" s="818"/>
      <c r="E1" s="1240" t="s">
        <v>1347</v>
      </c>
      <c r="F1" s="1241" t="s">
        <v>1806</v>
      </c>
      <c r="G1" s="1242" t="s">
        <v>1807</v>
      </c>
    </row>
    <row r="2" spans="1:7">
      <c r="A2" s="72" t="str">
        <f>'Data Sheet'!$C$25</f>
        <v>Orange &amp; Rockland Utilities, Inc</v>
      </c>
      <c r="B2" s="9"/>
      <c r="C2" s="9"/>
      <c r="D2" s="9"/>
      <c r="E2" s="820" t="s">
        <v>1139</v>
      </c>
      <c r="F2" s="1166" t="s">
        <v>1809</v>
      </c>
      <c r="G2" s="1157"/>
    </row>
    <row r="3" spans="1:7" ht="15" customHeight="1" thickBot="1">
      <c r="A3" s="836"/>
      <c r="B3" s="837"/>
      <c r="C3" s="837"/>
      <c r="D3" s="837"/>
      <c r="E3" s="836" t="s">
        <v>1140</v>
      </c>
      <c r="F3" s="1243" t="str">
        <f>'Data Sheet'!$C$40</f>
        <v>April 30, 2017</v>
      </c>
      <c r="G3" s="1278" t="str">
        <f>'Data Sheet'!$C$38</f>
        <v>December 31, 2016</v>
      </c>
    </row>
    <row r="4" spans="1:7" ht="15" customHeight="1" thickBot="1">
      <c r="A4" s="1244" t="s">
        <v>2283</v>
      </c>
      <c r="B4" s="1245"/>
      <c r="C4" s="1245"/>
      <c r="D4" s="1245"/>
      <c r="E4" s="838"/>
      <c r="F4" s="838"/>
      <c r="G4" s="1246"/>
    </row>
    <row r="5" spans="1:7">
      <c r="A5" s="1166" t="s">
        <v>1790</v>
      </c>
      <c r="B5" s="1133" t="s">
        <v>1787</v>
      </c>
      <c r="C5" s="1133" t="s">
        <v>2284</v>
      </c>
      <c r="D5" s="12"/>
      <c r="E5" s="12"/>
      <c r="F5" s="12"/>
      <c r="G5" s="1197"/>
    </row>
    <row r="6" spans="1:7">
      <c r="A6" s="1166" t="s">
        <v>1791</v>
      </c>
      <c r="B6" s="1133" t="s">
        <v>1791</v>
      </c>
      <c r="C6" s="1133" t="s">
        <v>1791</v>
      </c>
      <c r="D6" s="1183" t="s">
        <v>1792</v>
      </c>
      <c r="E6" s="12"/>
      <c r="F6" s="12"/>
      <c r="G6" s="832"/>
    </row>
    <row r="7" spans="1:7" ht="15.75" thickBot="1">
      <c r="A7" s="1247" t="s">
        <v>3026</v>
      </c>
      <c r="B7" s="1248" t="s">
        <v>3027</v>
      </c>
      <c r="C7" s="1248" t="s">
        <v>3028</v>
      </c>
      <c r="D7" s="1249" t="s">
        <v>3029</v>
      </c>
      <c r="E7" s="838"/>
      <c r="F7" s="838"/>
      <c r="G7" s="839"/>
    </row>
    <row r="8" spans="1:7">
      <c r="A8" s="1157"/>
      <c r="B8" s="810"/>
      <c r="C8" s="810"/>
      <c r="D8" s="9"/>
      <c r="E8" s="9"/>
      <c r="F8" s="9"/>
      <c r="G8" s="1119"/>
    </row>
    <row r="9" spans="1:7">
      <c r="A9" s="1157"/>
      <c r="B9" s="810"/>
      <c r="C9" s="810"/>
      <c r="D9" s="9" t="s">
        <v>5937</v>
      </c>
      <c r="E9" s="9"/>
      <c r="F9" s="9"/>
      <c r="G9" s="1119"/>
    </row>
    <row r="10" spans="1:7">
      <c r="A10" s="1157"/>
      <c r="B10" s="810"/>
      <c r="C10" s="810"/>
      <c r="D10" s="9"/>
      <c r="E10" s="9"/>
      <c r="F10" s="9"/>
      <c r="G10" s="1119"/>
    </row>
    <row r="11" spans="1:7">
      <c r="A11" s="1157"/>
      <c r="B11" s="810"/>
      <c r="C11" s="810"/>
      <c r="D11" s="3667" t="s">
        <v>5790</v>
      </c>
      <c r="E11" s="3667"/>
      <c r="F11" s="1130"/>
      <c r="G11" s="1119"/>
    </row>
    <row r="12" spans="1:7">
      <c r="A12" s="1157"/>
      <c r="B12" s="810"/>
      <c r="C12" s="810"/>
      <c r="D12" s="3667" t="s">
        <v>498</v>
      </c>
      <c r="E12" s="3667"/>
      <c r="F12" s="1130"/>
      <c r="G12" s="1119"/>
    </row>
    <row r="13" spans="1:7">
      <c r="A13" s="1157"/>
      <c r="B13" s="810"/>
      <c r="C13" s="810"/>
      <c r="D13" s="3667" t="s">
        <v>5955</v>
      </c>
      <c r="E13" s="3667"/>
      <c r="F13" s="1130"/>
      <c r="G13" s="1119"/>
    </row>
    <row r="14" spans="1:7">
      <c r="A14" s="1157"/>
      <c r="B14" s="810"/>
      <c r="C14" s="810"/>
      <c r="D14" s="3125"/>
      <c r="E14" s="3125"/>
      <c r="F14" s="9"/>
      <c r="G14" s="1119"/>
    </row>
    <row r="15" spans="1:7">
      <c r="A15" s="1157"/>
      <c r="B15" s="810"/>
      <c r="C15" s="810"/>
      <c r="D15" s="3245"/>
      <c r="E15" s="3244" t="s">
        <v>5917</v>
      </c>
      <c r="F15" s="3243"/>
      <c r="G15" s="1119"/>
    </row>
    <row r="16" spans="1:7" ht="15.75">
      <c r="A16" s="1157"/>
      <c r="B16" s="810"/>
      <c r="C16" s="810"/>
      <c r="D16" s="3242" t="s">
        <v>5956</v>
      </c>
      <c r="E16" s="3241"/>
      <c r="F16" s="3240"/>
      <c r="G16" s="1119"/>
    </row>
    <row r="17" spans="1:7">
      <c r="A17" s="1157"/>
      <c r="B17" s="810"/>
      <c r="C17" s="810"/>
      <c r="D17" s="3249" t="s">
        <v>5938</v>
      </c>
      <c r="E17" s="3246"/>
      <c r="F17" s="3250">
        <v>4045787</v>
      </c>
      <c r="G17" s="1119"/>
    </row>
    <row r="18" spans="1:7">
      <c r="A18" s="1157"/>
      <c r="B18" s="810"/>
      <c r="C18" s="810"/>
      <c r="D18" s="3249" t="s">
        <v>309</v>
      </c>
      <c r="E18" s="3246"/>
      <c r="F18" s="3250">
        <v>-11416282</v>
      </c>
      <c r="G18" s="1119"/>
    </row>
    <row r="19" spans="1:7">
      <c r="A19" s="1166"/>
      <c r="B19" s="3239"/>
      <c r="C19" s="3239"/>
      <c r="D19" s="3249" t="s">
        <v>5939</v>
      </c>
      <c r="E19" s="3246"/>
      <c r="F19" s="3250">
        <v>11130520.58</v>
      </c>
      <c r="G19" s="1119"/>
    </row>
    <row r="20" spans="1:7">
      <c r="A20" s="1252"/>
      <c r="B20" s="810"/>
      <c r="C20" s="810"/>
      <c r="D20" s="3249"/>
      <c r="E20" s="3246"/>
      <c r="F20" s="3251"/>
      <c r="G20" s="1119"/>
    </row>
    <row r="21" spans="1:7">
      <c r="A21" s="1252"/>
      <c r="B21" s="810"/>
      <c r="C21" s="810"/>
      <c r="D21" s="3246"/>
      <c r="E21" s="3246"/>
      <c r="F21" s="3260">
        <v>3760025.58</v>
      </c>
      <c r="G21" s="1119"/>
    </row>
    <row r="22" spans="1:7">
      <c r="A22" s="1252"/>
      <c r="B22" s="810"/>
      <c r="C22" s="810"/>
      <c r="D22" s="3246"/>
      <c r="E22" s="3246"/>
      <c r="F22" s="3256"/>
      <c r="G22" s="1119"/>
    </row>
    <row r="23" spans="1:7">
      <c r="A23" s="1252"/>
      <c r="B23" s="810"/>
      <c r="C23" s="810"/>
      <c r="D23" s="3246" t="s">
        <v>5940</v>
      </c>
      <c r="E23" s="3246"/>
      <c r="F23" s="3252">
        <v>-611162.40999999957</v>
      </c>
      <c r="G23" s="1119"/>
    </row>
    <row r="24" spans="1:7">
      <c r="A24" s="1252"/>
      <c r="B24" s="810"/>
      <c r="C24" s="810"/>
      <c r="D24" s="3246" t="s">
        <v>5941</v>
      </c>
      <c r="E24" s="3246"/>
      <c r="F24" s="3252">
        <v>-573170.24000000209</v>
      </c>
      <c r="G24" s="1119"/>
    </row>
    <row r="25" spans="1:7">
      <c r="A25" s="1252"/>
      <c r="B25" s="810"/>
      <c r="C25" s="810"/>
      <c r="D25" s="3246" t="s">
        <v>3770</v>
      </c>
      <c r="E25" s="3246"/>
      <c r="F25" s="3252">
        <v>0</v>
      </c>
      <c r="G25" s="1119"/>
    </row>
    <row r="26" spans="1:7">
      <c r="A26" s="1252"/>
      <c r="B26" s="810"/>
      <c r="C26" s="810"/>
      <c r="D26" s="3248" t="s">
        <v>5942</v>
      </c>
      <c r="E26" s="3246"/>
      <c r="F26" s="3252">
        <v>3694866.2300000004</v>
      </c>
      <c r="G26" s="1119"/>
    </row>
    <row r="27" spans="1:7">
      <c r="A27" s="1252"/>
      <c r="B27" s="810"/>
      <c r="C27" s="810"/>
      <c r="D27" s="3246" t="s">
        <v>5943</v>
      </c>
      <c r="E27" s="3246"/>
      <c r="F27" s="3252">
        <v>-70704.650000000373</v>
      </c>
      <c r="G27" s="1119"/>
    </row>
    <row r="28" spans="1:7">
      <c r="A28" s="1252"/>
      <c r="B28" s="810"/>
      <c r="C28" s="810"/>
      <c r="D28" s="3246" t="s">
        <v>5944</v>
      </c>
      <c r="E28" s="3246"/>
      <c r="F28" s="3252">
        <v>-43218263.00999999</v>
      </c>
      <c r="G28" s="1119"/>
    </row>
    <row r="29" spans="1:7">
      <c r="A29" s="1252"/>
      <c r="B29" s="810"/>
      <c r="C29" s="810"/>
      <c r="D29" s="3246" t="s">
        <v>5945</v>
      </c>
      <c r="E29" s="3246"/>
      <c r="F29" s="3252">
        <v>-8000.039999999979</v>
      </c>
      <c r="G29" s="1119"/>
    </row>
    <row r="30" spans="1:7">
      <c r="A30" s="1252"/>
      <c r="B30" s="810"/>
      <c r="C30" s="810"/>
      <c r="D30" s="3246" t="s">
        <v>5946</v>
      </c>
      <c r="E30" s="3246"/>
      <c r="F30" s="3252">
        <v>155278.5</v>
      </c>
      <c r="G30" s="1119"/>
    </row>
    <row r="31" spans="1:7">
      <c r="A31" s="1252"/>
      <c r="B31" s="810"/>
      <c r="C31" s="810"/>
      <c r="D31" s="3246" t="s">
        <v>1679</v>
      </c>
      <c r="E31" s="3246"/>
      <c r="F31" s="3252">
        <v>-2485141.0299999998</v>
      </c>
      <c r="G31" s="1119"/>
    </row>
    <row r="32" spans="1:7">
      <c r="A32" s="1157"/>
      <c r="B32" s="810"/>
      <c r="C32" s="810"/>
      <c r="D32" s="3246" t="s">
        <v>2776</v>
      </c>
      <c r="E32" s="3246"/>
      <c r="F32" s="3261">
        <v>1.5224941307678823E-9</v>
      </c>
      <c r="G32" s="1119"/>
    </row>
    <row r="33" spans="1:7">
      <c r="A33" s="1157"/>
      <c r="B33" s="810"/>
      <c r="C33" s="810"/>
      <c r="D33" s="3248" t="s">
        <v>5947</v>
      </c>
      <c r="E33" s="3246"/>
      <c r="F33" s="3261">
        <v>0</v>
      </c>
      <c r="G33" s="1119"/>
    </row>
    <row r="34" spans="1:7">
      <c r="A34" s="1157"/>
      <c r="B34" s="810"/>
      <c r="C34" s="810"/>
      <c r="D34" s="3253" t="s">
        <v>5948</v>
      </c>
      <c r="E34" s="3246"/>
      <c r="F34" s="3255">
        <v>0</v>
      </c>
      <c r="G34" s="1119"/>
    </row>
    <row r="35" spans="1:7">
      <c r="A35" s="1157"/>
      <c r="B35" s="810"/>
      <c r="C35" s="810"/>
      <c r="D35" s="3248" t="s">
        <v>1309</v>
      </c>
      <c r="E35" s="3246"/>
      <c r="F35" s="3254">
        <v>0.03</v>
      </c>
      <c r="G35" s="1119"/>
    </row>
    <row r="36" spans="1:7">
      <c r="A36" s="1157"/>
      <c r="B36" s="810"/>
      <c r="C36" s="810"/>
      <c r="D36" s="3253"/>
      <c r="E36" s="3246"/>
      <c r="F36" s="3259"/>
      <c r="G36" s="1119"/>
    </row>
    <row r="37" spans="1:7">
      <c r="A37" s="1157"/>
      <c r="B37" s="810"/>
      <c r="C37" s="810"/>
      <c r="D37" s="3247" t="s">
        <v>5949</v>
      </c>
      <c r="E37" s="3247"/>
      <c r="F37" s="3258">
        <v>-39356271.039999992</v>
      </c>
      <c r="G37" s="1119"/>
    </row>
    <row r="38" spans="1:7">
      <c r="A38" s="1157"/>
      <c r="B38" s="810"/>
      <c r="C38" s="810"/>
      <c r="D38" s="3246"/>
      <c r="E38" s="3246"/>
      <c r="F38" s="3246"/>
      <c r="G38" s="1119"/>
    </row>
    <row r="39" spans="1:7">
      <c r="A39" s="1157"/>
      <c r="B39" s="810"/>
      <c r="C39" s="810"/>
      <c r="D39" s="3248" t="s">
        <v>5950</v>
      </c>
      <c r="E39" s="3246"/>
      <c r="F39" s="3246"/>
      <c r="G39" s="1119"/>
    </row>
    <row r="40" spans="1:7">
      <c r="A40" s="1157"/>
      <c r="B40" s="810"/>
      <c r="C40" s="810"/>
      <c r="D40" s="3248" t="s">
        <v>5951</v>
      </c>
      <c r="E40" s="3246"/>
      <c r="F40" s="3255">
        <v>-7432419</v>
      </c>
      <c r="G40" s="1133"/>
    </row>
    <row r="41" spans="1:7">
      <c r="A41" s="1157"/>
      <c r="B41" s="810"/>
      <c r="C41" s="810"/>
      <c r="D41" s="3248" t="s">
        <v>5952</v>
      </c>
      <c r="E41" s="3246"/>
      <c r="F41" s="3255">
        <v>73451</v>
      </c>
      <c r="G41" s="1133"/>
    </row>
    <row r="42" spans="1:7">
      <c r="A42" s="1157"/>
      <c r="B42" s="810"/>
      <c r="C42" s="810"/>
      <c r="D42" s="3248" t="s">
        <v>5953</v>
      </c>
      <c r="E42" s="3246"/>
      <c r="F42" s="3255">
        <v>8275000</v>
      </c>
      <c r="G42" s="1133"/>
    </row>
    <row r="43" spans="1:7" ht="15.75" thickBot="1">
      <c r="A43" s="1157"/>
      <c r="B43" s="810"/>
      <c r="C43" s="810"/>
      <c r="D43" s="3248" t="s">
        <v>5954</v>
      </c>
      <c r="E43" s="3246"/>
      <c r="F43" s="3257">
        <v>916032</v>
      </c>
      <c r="G43" s="1133"/>
    </row>
    <row r="44" spans="1:7" ht="15.75" thickTop="1">
      <c r="A44" s="1157"/>
      <c r="B44" s="1119"/>
      <c r="C44" s="1119"/>
      <c r="D44" s="9"/>
      <c r="E44" s="9"/>
      <c r="F44" s="9"/>
      <c r="G44" s="1119"/>
    </row>
    <row r="45" spans="1:7">
      <c r="A45" s="1157"/>
      <c r="B45" s="1119"/>
      <c r="C45" s="1119"/>
      <c r="D45" s="9"/>
      <c r="E45" s="9"/>
      <c r="F45" s="9"/>
      <c r="G45" s="1119"/>
    </row>
    <row r="46" spans="1:7">
      <c r="A46" s="1157"/>
      <c r="B46" s="1119"/>
      <c r="C46" s="1119"/>
      <c r="D46" s="9"/>
      <c r="E46" s="9"/>
      <c r="F46" s="9"/>
      <c r="G46" s="1119"/>
    </row>
    <row r="47" spans="1:7">
      <c r="A47" s="1157"/>
      <c r="B47" s="1119"/>
      <c r="C47" s="1119"/>
      <c r="D47" s="9"/>
      <c r="E47" s="9"/>
      <c r="F47" s="9"/>
      <c r="G47" s="1119"/>
    </row>
    <row r="48" spans="1:7">
      <c r="A48" s="1157"/>
      <c r="B48" s="1119"/>
      <c r="C48" s="1119"/>
      <c r="D48" s="9"/>
      <c r="E48" s="9"/>
      <c r="F48" s="9"/>
      <c r="G48" s="1119"/>
    </row>
    <row r="49" spans="1:7">
      <c r="A49" s="1157"/>
      <c r="B49" s="1119"/>
      <c r="C49" s="1119"/>
      <c r="D49" s="9"/>
      <c r="E49" s="9"/>
      <c r="F49" s="9"/>
      <c r="G49" s="1119"/>
    </row>
    <row r="50" spans="1:7">
      <c r="A50" s="1157"/>
      <c r="B50" s="1119"/>
      <c r="C50" s="1119"/>
      <c r="D50" s="9"/>
      <c r="E50" s="9"/>
      <c r="F50" s="9"/>
      <c r="G50" s="1119"/>
    </row>
    <row r="51" spans="1:7">
      <c r="A51" s="1157"/>
      <c r="B51" s="1119"/>
      <c r="C51" s="1119"/>
      <c r="D51" s="9"/>
      <c r="E51" s="9"/>
      <c r="F51" s="9"/>
      <c r="G51" s="1119"/>
    </row>
    <row r="52" spans="1:7">
      <c r="A52" s="1157"/>
      <c r="B52" s="1119"/>
      <c r="C52" s="1119"/>
      <c r="D52" s="9"/>
      <c r="E52" s="9"/>
      <c r="F52" s="9"/>
      <c r="G52" s="1119"/>
    </row>
    <row r="53" spans="1:7">
      <c r="A53" s="1157"/>
      <c r="B53" s="1119"/>
      <c r="C53" s="1119"/>
      <c r="D53" s="9"/>
      <c r="E53" s="9"/>
      <c r="F53" s="9"/>
      <c r="G53" s="1119"/>
    </row>
    <row r="54" spans="1:7">
      <c r="A54" s="1157"/>
      <c r="B54" s="1119"/>
      <c r="C54" s="1119"/>
      <c r="D54" s="9"/>
      <c r="E54" s="9"/>
      <c r="F54" s="9"/>
      <c r="G54" s="1119"/>
    </row>
    <row r="55" spans="1:7">
      <c r="A55" s="1157"/>
      <c r="B55" s="1119"/>
      <c r="C55" s="1119"/>
      <c r="D55" s="9"/>
      <c r="E55" s="9"/>
      <c r="F55" s="9"/>
      <c r="G55" s="1119"/>
    </row>
    <row r="56" spans="1:7">
      <c r="A56" s="1157"/>
      <c r="B56" s="1119"/>
      <c r="C56" s="1119"/>
      <c r="D56" s="9"/>
      <c r="E56" s="9"/>
      <c r="F56" s="9"/>
      <c r="G56" s="1119"/>
    </row>
    <row r="57" spans="1:7">
      <c r="A57" s="1157"/>
      <c r="B57" s="1119"/>
      <c r="C57" s="1119"/>
      <c r="D57" s="9"/>
      <c r="E57" s="9"/>
      <c r="F57" s="9"/>
      <c r="G57" s="1119"/>
    </row>
    <row r="58" spans="1:7">
      <c r="A58" s="1157"/>
      <c r="B58" s="1119"/>
      <c r="C58" s="1119"/>
      <c r="D58" s="9"/>
      <c r="E58" s="9"/>
      <c r="F58" s="9"/>
      <c r="G58" s="1119"/>
    </row>
    <row r="59" spans="1:7">
      <c r="A59" s="1157"/>
      <c r="B59" s="1119"/>
      <c r="C59" s="1119"/>
      <c r="D59" s="9"/>
      <c r="E59" s="9"/>
      <c r="F59" s="9"/>
      <c r="G59" s="1119"/>
    </row>
    <row r="60" spans="1:7">
      <c r="A60" s="1157"/>
      <c r="B60" s="1119"/>
      <c r="C60" s="1119"/>
      <c r="D60" s="9"/>
      <c r="E60" s="9"/>
      <c r="F60" s="9"/>
      <c r="G60" s="1119"/>
    </row>
    <row r="61" spans="1:7">
      <c r="A61" s="1157"/>
      <c r="B61" s="1119"/>
      <c r="C61" s="1119"/>
      <c r="D61" s="9"/>
      <c r="E61" s="9"/>
      <c r="F61" s="9"/>
      <c r="G61" s="1119"/>
    </row>
    <row r="62" spans="1:7">
      <c r="A62" s="1157"/>
      <c r="B62" s="1119"/>
      <c r="C62" s="1119"/>
      <c r="D62" s="9"/>
      <c r="E62" s="9"/>
      <c r="F62" s="9"/>
      <c r="G62" s="1119"/>
    </row>
    <row r="63" spans="1:7" ht="15.75" thickBot="1">
      <c r="A63" s="1253"/>
      <c r="B63" s="1140"/>
      <c r="C63" s="1140"/>
      <c r="D63" s="837"/>
      <c r="E63" s="837"/>
      <c r="F63" s="837"/>
      <c r="G63" s="1140"/>
    </row>
    <row r="64" spans="1:7" ht="15.75">
      <c r="A64" s="1141" t="s">
        <v>3824</v>
      </c>
      <c r="B64" s="9"/>
      <c r="C64" s="9"/>
      <c r="D64" s="9"/>
      <c r="E64" s="9"/>
      <c r="F64" s="9"/>
      <c r="G64" s="9"/>
    </row>
    <row r="65" spans="1:7">
      <c r="A65" s="12" t="s">
        <v>2285</v>
      </c>
      <c r="B65" s="12"/>
      <c r="C65" s="12"/>
      <c r="D65" s="12"/>
      <c r="E65" s="12"/>
      <c r="F65" s="12"/>
      <c r="G65" s="12"/>
    </row>
    <row r="66" spans="1:7">
      <c r="A66" s="9"/>
      <c r="B66" s="9"/>
      <c r="C66" s="9"/>
      <c r="D66" s="9"/>
      <c r="E66" s="9"/>
      <c r="F66" s="9"/>
      <c r="G66" s="9"/>
    </row>
    <row r="67" spans="1:7" ht="15.75">
      <c r="A67" s="1141" t="s">
        <v>1195</v>
      </c>
      <c r="B67" s="9"/>
      <c r="C67" s="9"/>
      <c r="D67" s="9"/>
      <c r="E67" s="9"/>
      <c r="F67" s="9"/>
      <c r="G67" s="9"/>
    </row>
    <row r="68" spans="1:7">
      <c r="A68" s="9"/>
      <c r="B68" s="9"/>
      <c r="C68" s="9"/>
      <c r="D68" s="9"/>
      <c r="E68" s="9"/>
      <c r="F68" s="9"/>
      <c r="G68" s="9"/>
    </row>
    <row r="69" spans="1:7">
      <c r="A69" s="9"/>
      <c r="B69" s="9"/>
      <c r="C69" s="9"/>
      <c r="D69" s="9"/>
      <c r="E69" s="9"/>
      <c r="F69" s="9"/>
      <c r="G69" s="9"/>
    </row>
    <row r="70" spans="1:7" ht="15.75" thickBot="1">
      <c r="A70" s="9" t="str">
        <f>'Data Sheet'!$C$25</f>
        <v>Orange &amp; Rockland Utilities, Inc</v>
      </c>
      <c r="B70" s="9"/>
      <c r="C70" s="9"/>
      <c r="D70" s="9"/>
      <c r="E70" s="9"/>
      <c r="F70" s="1114" t="s">
        <v>1793</v>
      </c>
      <c r="G70" s="1317" t="str">
        <f>'Data Sheet'!$C$38</f>
        <v>December 31, 2016</v>
      </c>
    </row>
    <row r="71" spans="1:7" ht="16.5" thickBot="1">
      <c r="A71" s="1254" t="s">
        <v>2283</v>
      </c>
      <c r="B71" s="1255"/>
      <c r="C71" s="1255"/>
      <c r="D71" s="1255"/>
      <c r="E71" s="1256"/>
      <c r="F71" s="1256"/>
      <c r="G71" s="1246"/>
    </row>
    <row r="72" spans="1:7">
      <c r="A72" s="1166" t="s">
        <v>1790</v>
      </c>
      <c r="B72" s="1133" t="s">
        <v>1787</v>
      </c>
      <c r="C72" s="1133" t="s">
        <v>2284</v>
      </c>
      <c r="D72" s="12"/>
      <c r="E72" s="12"/>
      <c r="F72" s="12"/>
      <c r="G72" s="1197"/>
    </row>
    <row r="73" spans="1:7">
      <c r="A73" s="1166" t="s">
        <v>1791</v>
      </c>
      <c r="B73" s="1133" t="s">
        <v>1791</v>
      </c>
      <c r="C73" s="1133" t="s">
        <v>1791</v>
      </c>
      <c r="D73" s="1183" t="s">
        <v>1792</v>
      </c>
      <c r="E73" s="12"/>
      <c r="F73" s="12"/>
      <c r="G73" s="832"/>
    </row>
    <row r="74" spans="1:7" ht="15.75" thickBot="1">
      <c r="A74" s="1247" t="s">
        <v>3026</v>
      </c>
      <c r="B74" s="1248" t="s">
        <v>3027</v>
      </c>
      <c r="C74" s="1248" t="s">
        <v>3028</v>
      </c>
      <c r="D74" s="1249" t="s">
        <v>3029</v>
      </c>
      <c r="E74" s="838"/>
      <c r="F74" s="838"/>
      <c r="G74" s="839"/>
    </row>
    <row r="75" spans="1:7">
      <c r="A75" s="1157"/>
      <c r="B75" s="1119"/>
      <c r="C75" s="1119"/>
      <c r="D75" s="9"/>
      <c r="E75" s="9"/>
      <c r="F75" s="9"/>
      <c r="G75" s="1119"/>
    </row>
    <row r="76" spans="1:7">
      <c r="A76" s="1157"/>
      <c r="B76" s="1119"/>
      <c r="C76" s="1119"/>
      <c r="D76" s="9"/>
      <c r="E76" s="9"/>
      <c r="F76" s="9"/>
      <c r="G76" s="1119"/>
    </row>
    <row r="77" spans="1:7">
      <c r="A77" s="1157"/>
      <c r="B77" s="1119"/>
      <c r="C77" s="1119"/>
      <c r="D77" s="9"/>
      <c r="E77" s="9"/>
      <c r="F77" s="9"/>
      <c r="G77" s="1119"/>
    </row>
    <row r="78" spans="1:7">
      <c r="A78" s="1157"/>
      <c r="B78" s="1119"/>
      <c r="C78" s="1119"/>
      <c r="D78" s="9"/>
      <c r="E78" s="9"/>
      <c r="F78" s="9"/>
      <c r="G78" s="1119"/>
    </row>
    <row r="79" spans="1:7">
      <c r="A79" s="1157"/>
      <c r="B79" s="1119"/>
      <c r="C79" s="1119"/>
      <c r="D79" s="9"/>
      <c r="E79" s="9"/>
      <c r="F79" s="9"/>
      <c r="G79" s="1119"/>
    </row>
    <row r="80" spans="1:7">
      <c r="A80" s="1157"/>
      <c r="B80" s="1119"/>
      <c r="C80" s="1119"/>
      <c r="D80" s="9"/>
      <c r="E80" s="9"/>
      <c r="F80" s="9"/>
      <c r="G80" s="1119"/>
    </row>
    <row r="81" spans="1:7">
      <c r="A81" s="1157"/>
      <c r="B81" s="1119"/>
      <c r="C81" s="1119"/>
      <c r="D81" s="9"/>
      <c r="E81" s="9"/>
      <c r="F81" s="9"/>
      <c r="G81" s="1119"/>
    </row>
    <row r="82" spans="1:7">
      <c r="A82" s="1157"/>
      <c r="B82" s="1119"/>
      <c r="C82" s="1119"/>
      <c r="D82" s="9"/>
      <c r="E82" s="9"/>
      <c r="F82" s="9"/>
      <c r="G82" s="1119"/>
    </row>
    <row r="83" spans="1:7">
      <c r="A83" s="1157"/>
      <c r="B83" s="1119"/>
      <c r="C83" s="1119"/>
      <c r="D83" s="9"/>
      <c r="E83" s="9"/>
      <c r="F83" s="9"/>
      <c r="G83" s="1119"/>
    </row>
    <row r="84" spans="1:7">
      <c r="A84" s="1157"/>
      <c r="B84" s="1119"/>
      <c r="C84" s="1119"/>
      <c r="D84" s="9"/>
      <c r="E84" s="9"/>
      <c r="F84" s="9"/>
      <c r="G84" s="1119"/>
    </row>
    <row r="85" spans="1:7">
      <c r="A85" s="1157"/>
      <c r="B85" s="1119"/>
      <c r="C85" s="1119"/>
      <c r="D85" s="9"/>
      <c r="E85" s="9"/>
      <c r="F85" s="9"/>
      <c r="G85" s="1119"/>
    </row>
    <row r="86" spans="1:7">
      <c r="A86" s="1166"/>
      <c r="B86" s="1250"/>
      <c r="C86" s="1250"/>
      <c r="D86" s="1251"/>
      <c r="E86" s="1130"/>
      <c r="F86" s="1130"/>
      <c r="G86" s="1133"/>
    </row>
    <row r="87" spans="1:7">
      <c r="A87" s="1252"/>
      <c r="B87" s="1119"/>
      <c r="C87" s="1119"/>
      <c r="D87" s="9"/>
      <c r="E87" s="9"/>
      <c r="F87" s="9"/>
      <c r="G87" s="1119"/>
    </row>
    <row r="88" spans="1:7">
      <c r="A88" s="1252"/>
      <c r="B88" s="1119"/>
      <c r="C88" s="1119"/>
      <c r="D88" s="9"/>
      <c r="E88" s="9"/>
      <c r="F88" s="9"/>
      <c r="G88" s="1119"/>
    </row>
    <row r="89" spans="1:7">
      <c r="A89" s="1252"/>
      <c r="B89" s="1119"/>
      <c r="C89" s="1119"/>
      <c r="D89" s="9"/>
      <c r="E89" s="9"/>
      <c r="F89" s="9"/>
      <c r="G89" s="1119"/>
    </row>
    <row r="90" spans="1:7">
      <c r="A90" s="1252"/>
      <c r="B90" s="1119"/>
      <c r="C90" s="1119"/>
      <c r="D90" s="9"/>
      <c r="E90" s="9"/>
      <c r="F90" s="9"/>
      <c r="G90" s="1119"/>
    </row>
    <row r="91" spans="1:7">
      <c r="A91" s="1252"/>
      <c r="B91" s="1119"/>
      <c r="C91" s="1119"/>
      <c r="D91" s="9"/>
      <c r="E91" s="9"/>
      <c r="F91" s="9"/>
      <c r="G91" s="1119"/>
    </row>
    <row r="92" spans="1:7">
      <c r="A92" s="1252"/>
      <c r="B92" s="1119"/>
      <c r="C92" s="1119"/>
      <c r="D92" s="9"/>
      <c r="E92" s="9"/>
      <c r="F92" s="9"/>
      <c r="G92" s="1119"/>
    </row>
    <row r="93" spans="1:7">
      <c r="A93" s="1252"/>
      <c r="B93" s="1119"/>
      <c r="C93" s="1119"/>
      <c r="D93" s="9"/>
      <c r="E93" s="9"/>
      <c r="F93" s="9"/>
      <c r="G93" s="1119"/>
    </row>
    <row r="94" spans="1:7">
      <c r="A94" s="1252"/>
      <c r="B94" s="1119"/>
      <c r="C94" s="1119"/>
      <c r="D94" s="9"/>
      <c r="E94" s="9"/>
      <c r="F94" s="9"/>
      <c r="G94" s="1119"/>
    </row>
    <row r="95" spans="1:7">
      <c r="A95" s="1252"/>
      <c r="B95" s="1119"/>
      <c r="C95" s="1119"/>
      <c r="D95" s="9"/>
      <c r="E95" s="9"/>
      <c r="F95" s="9"/>
      <c r="G95" s="1119"/>
    </row>
    <row r="96" spans="1:7">
      <c r="A96" s="1252"/>
      <c r="B96" s="1119"/>
      <c r="C96" s="1119"/>
      <c r="D96" s="9"/>
      <c r="E96" s="9"/>
      <c r="F96" s="9"/>
      <c r="G96" s="1119"/>
    </row>
    <row r="97" spans="1:7">
      <c r="A97" s="1252"/>
      <c r="B97" s="1119"/>
      <c r="C97" s="1119"/>
      <c r="D97" s="9"/>
      <c r="E97" s="9"/>
      <c r="F97" s="9"/>
      <c r="G97" s="1119"/>
    </row>
    <row r="98" spans="1:7">
      <c r="A98" s="1157"/>
      <c r="B98" s="1119"/>
      <c r="C98" s="1119"/>
      <c r="D98" s="9"/>
      <c r="E98" s="9"/>
      <c r="F98" s="9"/>
      <c r="G98" s="1119"/>
    </row>
    <row r="99" spans="1:7">
      <c r="A99" s="1157"/>
      <c r="B99" s="1119"/>
      <c r="C99" s="1119"/>
      <c r="D99" s="9"/>
      <c r="E99" s="9"/>
      <c r="F99" s="9"/>
      <c r="G99" s="1119"/>
    </row>
    <row r="100" spans="1:7">
      <c r="A100" s="1157"/>
      <c r="B100" s="1119"/>
      <c r="C100" s="1119"/>
      <c r="D100" s="9"/>
      <c r="E100" s="9"/>
      <c r="F100" s="9"/>
      <c r="G100" s="1119"/>
    </row>
    <row r="101" spans="1:7">
      <c r="A101" s="1157"/>
      <c r="B101" s="1119"/>
      <c r="C101" s="1119"/>
      <c r="D101" s="9"/>
      <c r="E101" s="9"/>
      <c r="F101" s="9"/>
      <c r="G101" s="1119"/>
    </row>
    <row r="102" spans="1:7">
      <c r="A102" s="1157"/>
      <c r="B102" s="1119"/>
      <c r="C102" s="1119"/>
      <c r="D102" s="9"/>
      <c r="E102" s="9"/>
      <c r="F102" s="9"/>
      <c r="G102" s="1119"/>
    </row>
    <row r="103" spans="1:7">
      <c r="A103" s="1157"/>
      <c r="B103" s="1119"/>
      <c r="C103" s="1119"/>
      <c r="D103" s="9"/>
      <c r="E103" s="9"/>
      <c r="F103" s="9"/>
      <c r="G103" s="1119"/>
    </row>
    <row r="104" spans="1:7">
      <c r="A104" s="1157"/>
      <c r="B104" s="1119"/>
      <c r="C104" s="1119"/>
      <c r="D104" s="9"/>
      <c r="E104" s="9"/>
      <c r="F104" s="9"/>
      <c r="G104" s="1119"/>
    </row>
    <row r="105" spans="1:7">
      <c r="A105" s="1157"/>
      <c r="B105" s="1119"/>
      <c r="C105" s="1119"/>
      <c r="D105" s="9"/>
      <c r="E105" s="9"/>
      <c r="F105" s="9"/>
      <c r="G105" s="1119"/>
    </row>
    <row r="106" spans="1:7">
      <c r="A106" s="1157"/>
      <c r="B106" s="1119"/>
      <c r="C106" s="1119"/>
      <c r="D106" s="9"/>
      <c r="E106" s="9"/>
      <c r="F106" s="9"/>
      <c r="G106" s="1119"/>
    </row>
    <row r="107" spans="1:7">
      <c r="A107" s="1157"/>
      <c r="B107" s="1119"/>
      <c r="C107" s="1119"/>
      <c r="D107" s="9"/>
      <c r="E107" s="9"/>
      <c r="F107" s="9"/>
      <c r="G107" s="1119"/>
    </row>
    <row r="108" spans="1:7">
      <c r="A108" s="1157"/>
      <c r="B108" s="1119"/>
      <c r="C108" s="1119"/>
      <c r="D108" s="9"/>
      <c r="E108" s="9"/>
      <c r="F108" s="9"/>
      <c r="G108" s="1119"/>
    </row>
    <row r="109" spans="1:7">
      <c r="A109" s="1157"/>
      <c r="B109" s="1119"/>
      <c r="C109" s="1119"/>
      <c r="D109" s="9"/>
      <c r="E109" s="9"/>
      <c r="F109" s="9"/>
      <c r="G109" s="1119"/>
    </row>
    <row r="110" spans="1:7">
      <c r="A110" s="1157"/>
      <c r="B110" s="1119"/>
      <c r="C110" s="1119"/>
      <c r="D110" s="9"/>
      <c r="E110" s="9"/>
      <c r="F110" s="9"/>
      <c r="G110" s="1119"/>
    </row>
    <row r="111" spans="1:7">
      <c r="A111" s="1157"/>
      <c r="B111" s="1119"/>
      <c r="C111" s="1119"/>
      <c r="D111" s="9"/>
      <c r="E111" s="9"/>
      <c r="F111" s="9"/>
      <c r="G111" s="1119"/>
    </row>
    <row r="112" spans="1:7">
      <c r="A112" s="1157"/>
      <c r="B112" s="1119"/>
      <c r="C112" s="1119"/>
      <c r="D112" s="9"/>
      <c r="E112" s="9"/>
      <c r="F112" s="9"/>
      <c r="G112" s="1119"/>
    </row>
    <row r="113" spans="1:7">
      <c r="A113" s="1157"/>
      <c r="B113" s="1119"/>
      <c r="C113" s="1119"/>
      <c r="D113" s="9"/>
      <c r="E113" s="9"/>
      <c r="F113" s="9"/>
      <c r="G113" s="1119"/>
    </row>
    <row r="114" spans="1:7">
      <c r="A114" s="1157"/>
      <c r="B114" s="1119"/>
      <c r="C114" s="1119"/>
      <c r="D114" s="9"/>
      <c r="E114" s="9"/>
      <c r="F114" s="9"/>
      <c r="G114" s="1119"/>
    </row>
    <row r="115" spans="1:7">
      <c r="A115" s="1157"/>
      <c r="B115" s="1119"/>
      <c r="C115" s="1119"/>
      <c r="D115" s="9"/>
      <c r="E115" s="9"/>
      <c r="F115" s="9"/>
      <c r="G115" s="1119"/>
    </row>
    <row r="116" spans="1:7">
      <c r="A116" s="1157"/>
      <c r="B116" s="1119"/>
      <c r="C116" s="1119"/>
      <c r="D116" s="9"/>
      <c r="E116" s="9"/>
      <c r="F116" s="9"/>
      <c r="G116" s="1119"/>
    </row>
    <row r="117" spans="1:7">
      <c r="A117" s="1157"/>
      <c r="B117" s="1119"/>
      <c r="C117" s="1119"/>
      <c r="D117" s="9"/>
      <c r="E117" s="9"/>
      <c r="F117" s="9"/>
      <c r="G117" s="1119"/>
    </row>
    <row r="118" spans="1:7">
      <c r="A118" s="1157"/>
      <c r="B118" s="1119"/>
      <c r="C118" s="1119"/>
      <c r="D118" s="9"/>
      <c r="E118" s="9"/>
      <c r="F118" s="9"/>
      <c r="G118" s="1119"/>
    </row>
    <row r="119" spans="1:7">
      <c r="A119" s="1157"/>
      <c r="B119" s="1119"/>
      <c r="C119" s="1119"/>
      <c r="D119" s="9"/>
      <c r="E119" s="9"/>
      <c r="F119" s="9"/>
      <c r="G119" s="1119"/>
    </row>
    <row r="120" spans="1:7">
      <c r="A120" s="1157"/>
      <c r="B120" s="1119"/>
      <c r="C120" s="1119"/>
      <c r="D120" s="9"/>
      <c r="E120" s="9"/>
      <c r="F120" s="9"/>
      <c r="G120" s="1119"/>
    </row>
    <row r="121" spans="1:7">
      <c r="A121" s="1157"/>
      <c r="B121" s="1119"/>
      <c r="C121" s="1119"/>
      <c r="D121" s="9"/>
      <c r="E121" s="9"/>
      <c r="F121" s="9"/>
      <c r="G121" s="1119"/>
    </row>
    <row r="122" spans="1:7">
      <c r="A122" s="1157"/>
      <c r="B122" s="1119"/>
      <c r="C122" s="1119"/>
      <c r="D122" s="9"/>
      <c r="E122" s="9"/>
      <c r="F122" s="9"/>
      <c r="G122" s="1119"/>
    </row>
    <row r="123" spans="1:7">
      <c r="A123" s="1157"/>
      <c r="B123" s="1119"/>
      <c r="C123" s="1119"/>
      <c r="D123" s="9"/>
      <c r="E123" s="9"/>
      <c r="F123" s="9"/>
      <c r="G123" s="1119"/>
    </row>
    <row r="124" spans="1:7">
      <c r="A124" s="1157"/>
      <c r="B124" s="1119"/>
      <c r="C124" s="1119"/>
      <c r="D124" s="9"/>
      <c r="E124" s="9"/>
      <c r="F124" s="9"/>
      <c r="G124" s="1119"/>
    </row>
    <row r="125" spans="1:7">
      <c r="A125" s="1157"/>
      <c r="B125" s="1119"/>
      <c r="C125" s="1119"/>
      <c r="D125" s="9"/>
      <c r="E125" s="9"/>
      <c r="F125" s="9"/>
      <c r="G125" s="1119"/>
    </row>
    <row r="126" spans="1:7">
      <c r="A126" s="1157"/>
      <c r="B126" s="1119"/>
      <c r="C126" s="1119"/>
      <c r="D126" s="9"/>
      <c r="E126" s="9"/>
      <c r="F126" s="9"/>
      <c r="G126" s="1119"/>
    </row>
    <row r="127" spans="1:7">
      <c r="A127" s="1157"/>
      <c r="B127" s="1119"/>
      <c r="C127" s="1119"/>
      <c r="D127" s="9"/>
      <c r="E127" s="9"/>
      <c r="F127" s="9"/>
      <c r="G127" s="1119"/>
    </row>
    <row r="128" spans="1:7">
      <c r="A128" s="1157"/>
      <c r="B128" s="1119"/>
      <c r="C128" s="1119"/>
      <c r="D128" s="9"/>
      <c r="E128" s="9"/>
      <c r="F128" s="9"/>
      <c r="G128" s="1119"/>
    </row>
    <row r="129" spans="1:7">
      <c r="A129" s="1157"/>
      <c r="B129" s="1119"/>
      <c r="C129" s="1119"/>
      <c r="D129" s="9"/>
      <c r="E129" s="9"/>
      <c r="F129" s="9"/>
      <c r="G129" s="1119"/>
    </row>
    <row r="130" spans="1:7">
      <c r="A130" s="1157"/>
      <c r="B130" s="1119"/>
      <c r="C130" s="1119"/>
      <c r="D130" s="9"/>
      <c r="E130" s="9"/>
      <c r="F130" s="9"/>
      <c r="G130" s="1119"/>
    </row>
    <row r="131" spans="1:7" ht="15.75" thickBot="1">
      <c r="A131" s="1253"/>
      <c r="B131" s="1140"/>
      <c r="C131" s="1140"/>
      <c r="D131" s="837"/>
      <c r="E131" s="837"/>
      <c r="F131" s="837"/>
      <c r="G131" s="1140"/>
    </row>
    <row r="132" spans="1:7" ht="15.75">
      <c r="A132" s="1141" t="s">
        <v>3824</v>
      </c>
      <c r="B132" s="9"/>
      <c r="C132" s="9"/>
      <c r="D132" s="9"/>
      <c r="E132" s="9"/>
      <c r="F132" s="9"/>
      <c r="G132" s="9"/>
    </row>
    <row r="133" spans="1:7">
      <c r="A133" s="12" t="s">
        <v>2573</v>
      </c>
      <c r="B133" s="12"/>
      <c r="C133" s="12"/>
      <c r="D133" s="12"/>
      <c r="E133" s="12"/>
      <c r="F133" s="12"/>
      <c r="G133" s="12"/>
    </row>
    <row r="134" spans="1:7">
      <c r="A134" s="9"/>
      <c r="B134" s="9"/>
      <c r="C134" s="9"/>
      <c r="D134" s="9"/>
      <c r="E134" s="9"/>
      <c r="F134" s="9"/>
      <c r="G134" s="9"/>
    </row>
  </sheetData>
  <mergeCells count="3">
    <mergeCell ref="D11:E11"/>
    <mergeCell ref="D12:E12"/>
    <mergeCell ref="D13:E13"/>
  </mergeCells>
  <printOptions horizontalCentered="1" verticalCentered="1"/>
  <pageMargins left="0.5" right="0.5" top="0" bottom="0" header="0.25" footer="0.25"/>
  <pageSetup scale="76" fitToHeight="2" orientation="portrait" r:id="rId1"/>
  <headerFooter alignWithMargins="0"/>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857" r:id="rId4" name="Button 81">
              <controlPr locked="0" defaultSize="0" autoFill="0" autoLine="0" autoPict="0">
                <anchor moveWithCells="1" sizeWithCells="1">
                  <from>
                    <xdr:col>3</xdr:col>
                    <xdr:colOff>228600</xdr:colOff>
                    <xdr:row>37</xdr:row>
                    <xdr:rowOff>19050</xdr:rowOff>
                  </from>
                  <to>
                    <xdr:col>3</xdr:col>
                    <xdr:colOff>895350</xdr:colOff>
                    <xdr:row>37</xdr:row>
                    <xdr:rowOff>19050</xdr:rowOff>
                  </to>
                </anchor>
              </controlPr>
            </control>
          </mc:Choice>
        </mc:AlternateContent>
      </controls>
    </mc:Choice>
  </mc:AlternateConten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645"/>
  <sheetViews>
    <sheetView defaultGridColor="0" view="pageBreakPreview" colorId="22" zoomScale="80" zoomScaleNormal="70" zoomScaleSheetLayoutView="80" workbookViewId="0"/>
  </sheetViews>
  <sheetFormatPr defaultColWidth="9.6640625" defaultRowHeight="15"/>
  <cols>
    <col min="1" max="1" width="64.21875" style="9" bestFit="1" customWidth="1"/>
    <col min="2" max="2" width="41.21875" style="9" bestFit="1" customWidth="1"/>
    <col min="3" max="3" width="17.77734375" style="9" bestFit="1" customWidth="1"/>
    <col min="4" max="4" width="9.6640625" style="9"/>
    <col min="5" max="5" width="16.33203125" style="9" customWidth="1"/>
    <col min="6" max="16384" width="9.6640625" style="9"/>
  </cols>
  <sheetData>
    <row r="1" spans="1:8" ht="15.75">
      <c r="A1" s="3373" t="s">
        <v>2286</v>
      </c>
      <c r="B1" s="71"/>
      <c r="C1" s="71"/>
      <c r="D1" s="115"/>
      <c r="E1" s="115"/>
      <c r="F1" s="69"/>
    </row>
    <row r="2" spans="1:8" ht="15.75">
      <c r="A2" s="71"/>
      <c r="B2" s="71"/>
      <c r="C2" s="71"/>
      <c r="D2" s="115"/>
      <c r="E2" s="115"/>
    </row>
    <row r="3" spans="1:8" ht="15" customHeight="1">
      <c r="A3" s="71" t="s">
        <v>1654</v>
      </c>
      <c r="B3" s="69"/>
      <c r="C3" s="71"/>
      <c r="D3" s="115"/>
      <c r="E3" s="115"/>
    </row>
    <row r="4" spans="1:8" ht="15" customHeight="1">
      <c r="A4" s="71" t="s">
        <v>2287</v>
      </c>
      <c r="B4" s="69"/>
      <c r="C4" s="71"/>
      <c r="D4" s="115"/>
      <c r="E4" s="115"/>
    </row>
    <row r="5" spans="1:8" ht="15.75">
      <c r="A5" s="71" t="s">
        <v>2288</v>
      </c>
      <c r="B5" s="69"/>
      <c r="C5" s="71"/>
      <c r="D5" s="115"/>
      <c r="E5" s="115"/>
    </row>
    <row r="6" spans="1:8" ht="15.75">
      <c r="A6" s="115"/>
      <c r="B6" s="17"/>
      <c r="C6" s="115"/>
      <c r="D6" s="115"/>
      <c r="E6" s="115"/>
    </row>
    <row r="7" spans="1:8" ht="20.25">
      <c r="A7" s="669" t="str">
        <f>'Data Sheet'!$C$25</f>
        <v>Orange &amp; Rockland Utilities, Inc</v>
      </c>
      <c r="B7" s="69"/>
      <c r="C7" s="71"/>
      <c r="D7" s="115"/>
      <c r="E7" s="115"/>
    </row>
    <row r="8" spans="1:8" ht="18">
      <c r="A8" s="399" t="str">
        <f>'Data Sheet'!$C$38</f>
        <v>December 31, 2016</v>
      </c>
      <c r="B8" s="69"/>
      <c r="C8" s="69"/>
    </row>
    <row r="9" spans="1:8">
      <c r="A9" s="17"/>
      <c r="B9" s="18"/>
      <c r="C9" s="18"/>
      <c r="D9" s="19"/>
      <c r="E9" s="18"/>
      <c r="F9" s="69"/>
      <c r="G9" s="69"/>
      <c r="H9" s="18"/>
    </row>
    <row r="10" spans="1:8" ht="15.75">
      <c r="A10" s="71" t="s">
        <v>2289</v>
      </c>
      <c r="B10" s="18"/>
      <c r="C10" s="18"/>
      <c r="D10" s="19"/>
      <c r="E10" s="18"/>
      <c r="F10" s="69"/>
      <c r="G10" s="69"/>
      <c r="H10" s="18"/>
    </row>
    <row r="11" spans="1:8" ht="15.75">
      <c r="A11" s="71" t="s">
        <v>2290</v>
      </c>
      <c r="B11" s="18"/>
      <c r="C11" s="18"/>
      <c r="D11" s="19"/>
      <c r="E11" s="18"/>
      <c r="F11" s="69"/>
      <c r="G11" s="69"/>
      <c r="H11" s="18"/>
    </row>
    <row r="12" spans="1:8" ht="15.75">
      <c r="A12" s="71"/>
      <c r="B12" s="18"/>
      <c r="C12" s="18"/>
      <c r="D12" s="19"/>
      <c r="E12" s="18"/>
      <c r="F12" s="69"/>
      <c r="G12" s="69"/>
      <c r="H12" s="18"/>
    </row>
    <row r="14" spans="1:8" ht="15.75">
      <c r="A14" s="115"/>
      <c r="B14" s="2542" t="s">
        <v>2291</v>
      </c>
    </row>
    <row r="15" spans="1:8" ht="15.75">
      <c r="A15" s="17"/>
      <c r="B15" s="2542" t="s">
        <v>2292</v>
      </c>
      <c r="C15" s="115"/>
    </row>
    <row r="16" spans="1:8" ht="15.75">
      <c r="A16" s="634" t="s">
        <v>2526</v>
      </c>
      <c r="B16" s="115"/>
      <c r="C16" s="1260" t="str">
        <f>'Data Sheet'!C38</f>
        <v>December 31, 2016</v>
      </c>
    </row>
    <row r="17" spans="1:6">
      <c r="A17" s="17" t="s">
        <v>2293</v>
      </c>
      <c r="B17" s="17" t="s">
        <v>2294</v>
      </c>
      <c r="C17" s="401">
        <f>'200201'!E21+'110113'!H14</f>
        <v>1314187469</v>
      </c>
    </row>
    <row r="18" spans="1:6">
      <c r="A18" s="17" t="s">
        <v>2295</v>
      </c>
      <c r="B18" s="17" t="s">
        <v>2296</v>
      </c>
      <c r="C18" s="305">
        <f>'200201'!E22+'110113'!H15</f>
        <v>409341871</v>
      </c>
    </row>
    <row r="19" spans="1:6">
      <c r="A19" s="17" t="s">
        <v>2297</v>
      </c>
      <c r="B19" s="17" t="s">
        <v>2298</v>
      </c>
      <c r="C19" s="305">
        <f>C17-C18</f>
        <v>904845598</v>
      </c>
    </row>
    <row r="20" spans="1:6">
      <c r="A20" s="17"/>
      <c r="B20" s="17"/>
      <c r="C20" s="305"/>
    </row>
    <row r="21" spans="1:6">
      <c r="A21" s="17" t="s">
        <v>2299</v>
      </c>
      <c r="B21" s="17" t="s">
        <v>2300</v>
      </c>
      <c r="C21" s="305">
        <f>'200201'!F21+'110113'!H19</f>
        <v>716214543</v>
      </c>
    </row>
    <row r="22" spans="1:6">
      <c r="A22" s="17" t="s">
        <v>2295</v>
      </c>
      <c r="B22" s="17" t="s">
        <v>2301</v>
      </c>
      <c r="C22" s="305">
        <f>'200201'!F22</f>
        <v>223042765</v>
      </c>
    </row>
    <row r="23" spans="1:6">
      <c r="A23" s="17" t="s">
        <v>2302</v>
      </c>
      <c r="B23" s="17" t="s">
        <v>2298</v>
      </c>
      <c r="C23" s="305">
        <f>C21-C22</f>
        <v>493171778</v>
      </c>
    </row>
    <row r="24" spans="1:6">
      <c r="A24" s="17"/>
      <c r="B24" s="17"/>
      <c r="C24" s="305"/>
    </row>
    <row r="25" spans="1:6">
      <c r="A25" s="17" t="s">
        <v>2303</v>
      </c>
      <c r="B25" s="17" t="s">
        <v>2298</v>
      </c>
      <c r="C25" s="305">
        <f>C29-C17-C21</f>
        <v>245661072</v>
      </c>
    </row>
    <row r="26" spans="1:6">
      <c r="A26" s="17" t="s">
        <v>2295</v>
      </c>
      <c r="B26" s="17" t="s">
        <v>2298</v>
      </c>
      <c r="C26" s="305">
        <f>C30-C18-C22</f>
        <v>100184327</v>
      </c>
    </row>
    <row r="27" spans="1:6">
      <c r="A27" s="17" t="s">
        <v>2304</v>
      </c>
      <c r="B27" s="17" t="s">
        <v>2298</v>
      </c>
      <c r="C27" s="305">
        <f>C25-C26</f>
        <v>145476745</v>
      </c>
    </row>
    <row r="28" spans="1:6">
      <c r="A28" s="17"/>
      <c r="B28" s="17"/>
      <c r="C28" s="305"/>
    </row>
    <row r="29" spans="1:6">
      <c r="A29" s="17" t="s">
        <v>2305</v>
      </c>
      <c r="B29" s="17" t="s">
        <v>2306</v>
      </c>
      <c r="C29" s="305">
        <f>SUM('110113'!H11,'110113'!H14,'110113'!H18,'110113'!H19)</f>
        <v>2276063084</v>
      </c>
    </row>
    <row r="30" spans="1:6">
      <c r="A30" s="17" t="s">
        <v>2295</v>
      </c>
      <c r="B30" s="17" t="s">
        <v>2307</v>
      </c>
      <c r="C30" s="305">
        <f>SUM('110113'!H12,'110113'!H15)</f>
        <v>732568963</v>
      </c>
    </row>
    <row r="31" spans="1:6" ht="15.75">
      <c r="A31" s="115" t="s">
        <v>2308</v>
      </c>
      <c r="B31" s="17" t="s">
        <v>2298</v>
      </c>
      <c r="C31" s="305">
        <f>C29-C30</f>
        <v>1543494121</v>
      </c>
      <c r="E31" s="2538">
        <f>C31-'110113'!H17</f>
        <v>0</v>
      </c>
      <c r="F31" s="9" t="s">
        <v>5957</v>
      </c>
    </row>
    <row r="32" spans="1:6">
      <c r="A32" s="17"/>
      <c r="B32" s="17"/>
      <c r="C32" s="305"/>
    </row>
    <row r="33" spans="1:6" ht="15.75">
      <c r="A33" s="634" t="s">
        <v>1871</v>
      </c>
      <c r="B33" s="115"/>
      <c r="C33" s="305"/>
    </row>
    <row r="34" spans="1:6">
      <c r="A34" s="17" t="s">
        <v>2309</v>
      </c>
      <c r="B34" s="17" t="s">
        <v>2310</v>
      </c>
      <c r="C34" s="305">
        <f>'110113'!H21</f>
        <v>30725</v>
      </c>
    </row>
    <row r="35" spans="1:6">
      <c r="A35" s="17" t="s">
        <v>3500</v>
      </c>
      <c r="B35" s="17" t="s">
        <v>3501</v>
      </c>
      <c r="C35" s="305">
        <f>-'110113'!H22</f>
        <v>-46218</v>
      </c>
    </row>
    <row r="36" spans="1:6">
      <c r="A36" s="17" t="s">
        <v>3502</v>
      </c>
      <c r="B36" s="17" t="s">
        <v>3503</v>
      </c>
      <c r="C36" s="305">
        <f>'110113'!H23</f>
        <v>0</v>
      </c>
    </row>
    <row r="37" spans="1:6">
      <c r="A37" s="17" t="s">
        <v>1304</v>
      </c>
      <c r="B37" s="17" t="s">
        <v>3504</v>
      </c>
      <c r="C37" s="305">
        <f>'110113'!H24</f>
        <v>280410090</v>
      </c>
    </row>
    <row r="38" spans="1:6">
      <c r="A38" s="17" t="s">
        <v>3505</v>
      </c>
      <c r="B38" s="17" t="s">
        <v>3506</v>
      </c>
      <c r="C38" s="305">
        <f>'110113'!H27</f>
        <v>0</v>
      </c>
    </row>
    <row r="39" spans="1:6">
      <c r="A39" s="17" t="s">
        <v>3507</v>
      </c>
      <c r="B39" s="17" t="s">
        <v>2298</v>
      </c>
      <c r="C39" s="305">
        <f>C42-SUM(C34:C38)</f>
        <v>83496</v>
      </c>
    </row>
    <row r="40" spans="1:6">
      <c r="A40" s="2543" t="s">
        <v>3873</v>
      </c>
      <c r="B40" s="1503" t="s">
        <v>3509</v>
      </c>
      <c r="C40" s="2544">
        <f>'110113'!H29</f>
        <v>0</v>
      </c>
    </row>
    <row r="41" spans="1:6">
      <c r="A41" s="2543" t="s">
        <v>3874</v>
      </c>
      <c r="B41" s="1503" t="s">
        <v>4431</v>
      </c>
      <c r="C41" s="2544">
        <f>'110113'!H30</f>
        <v>83496</v>
      </c>
    </row>
    <row r="42" spans="1:6" ht="15.75">
      <c r="A42" s="115" t="s">
        <v>3508</v>
      </c>
      <c r="B42" s="1503" t="s">
        <v>4444</v>
      </c>
      <c r="C42" s="305">
        <f>'110113'!H31</f>
        <v>280478093</v>
      </c>
      <c r="E42" s="2538">
        <f>C42-'110113'!H31</f>
        <v>0</v>
      </c>
      <c r="F42" s="9" t="s">
        <v>5957</v>
      </c>
    </row>
    <row r="43" spans="1:6">
      <c r="B43" s="1421"/>
    </row>
    <row r="44" spans="1:6" ht="15.75">
      <c r="A44" s="634" t="s">
        <v>1890</v>
      </c>
      <c r="B44" s="1503"/>
    </row>
    <row r="45" spans="1:6">
      <c r="A45" s="17" t="s">
        <v>3510</v>
      </c>
      <c r="B45" s="1503" t="s">
        <v>4445</v>
      </c>
      <c r="C45" s="305">
        <f>'110113'!H33</f>
        <v>-7432419</v>
      </c>
    </row>
    <row r="46" spans="1:6">
      <c r="A46" s="17" t="s">
        <v>3511</v>
      </c>
      <c r="B46" s="1503" t="s">
        <v>4446</v>
      </c>
      <c r="C46" s="305">
        <f>'110113'!H34</f>
        <v>0</v>
      </c>
    </row>
    <row r="47" spans="1:6">
      <c r="A47" s="17" t="s">
        <v>3512</v>
      </c>
      <c r="B47" s="1503" t="s">
        <v>4447</v>
      </c>
      <c r="C47" s="305">
        <f>'110113'!H35</f>
        <v>73451</v>
      </c>
    </row>
    <row r="48" spans="1:6">
      <c r="A48" s="17" t="s">
        <v>3513</v>
      </c>
      <c r="B48" s="1503" t="s">
        <v>4448</v>
      </c>
      <c r="C48" s="305">
        <f>'110113'!H36</f>
        <v>8275000</v>
      </c>
    </row>
    <row r="49" spans="1:6">
      <c r="A49" s="17" t="s">
        <v>3514</v>
      </c>
      <c r="B49" s="1503" t="s">
        <v>4449</v>
      </c>
      <c r="C49" s="305">
        <f>'110113'!H37</f>
        <v>0</v>
      </c>
    </row>
    <row r="50" spans="1:6">
      <c r="A50" s="17" t="s">
        <v>3515</v>
      </c>
      <c r="B50" s="1503" t="s">
        <v>4450</v>
      </c>
      <c r="C50" s="305">
        <f>SUM('110113'!H38,'110113'!H39)</f>
        <v>56528202</v>
      </c>
    </row>
    <row r="51" spans="1:6">
      <c r="A51" s="17" t="s">
        <v>2617</v>
      </c>
      <c r="B51" s="1503" t="s">
        <v>4451</v>
      </c>
      <c r="C51" s="305">
        <f>-'110113'!H40</f>
        <v>-4576474</v>
      </c>
    </row>
    <row r="52" spans="1:6">
      <c r="A52" s="17" t="s">
        <v>2618</v>
      </c>
      <c r="B52" s="1503" t="s">
        <v>4452</v>
      </c>
      <c r="C52" s="305">
        <f>'110113'!H41</f>
        <v>0</v>
      </c>
    </row>
    <row r="53" spans="1:6">
      <c r="A53" s="17" t="s">
        <v>3756</v>
      </c>
      <c r="B53" s="1503" t="s">
        <v>4453</v>
      </c>
      <c r="C53" s="305">
        <f>'110113'!H42</f>
        <v>12363657</v>
      </c>
    </row>
    <row r="54" spans="1:6">
      <c r="A54" s="17" t="s">
        <v>3757</v>
      </c>
      <c r="B54" s="1503" t="s">
        <v>4454</v>
      </c>
      <c r="C54" s="305">
        <f>SUM('110113'!H43:H50)-'110113'!H51+'110113'!H52</f>
        <v>14985986</v>
      </c>
    </row>
    <row r="55" spans="1:6">
      <c r="A55" s="17" t="s">
        <v>3758</v>
      </c>
      <c r="B55" s="1503" t="s">
        <v>4455</v>
      </c>
      <c r="C55" s="305">
        <f>'110113'!H53</f>
        <v>10253453</v>
      </c>
    </row>
    <row r="56" spans="1:6">
      <c r="A56" s="17" t="s">
        <v>3759</v>
      </c>
      <c r="B56" s="1503" t="s">
        <v>4456</v>
      </c>
      <c r="C56" s="305">
        <f>'110113'!H54</f>
        <v>0</v>
      </c>
    </row>
    <row r="57" spans="1:6">
      <c r="A57" s="17" t="s">
        <v>3760</v>
      </c>
      <c r="B57" s="1503" t="s">
        <v>4457</v>
      </c>
      <c r="C57" s="305">
        <f>SUM('110113'!H55,'110113'!H56)</f>
        <v>25791356</v>
      </c>
    </row>
    <row r="58" spans="1:6">
      <c r="A58" s="17" t="s">
        <v>3761</v>
      </c>
      <c r="B58" s="1503" t="s">
        <v>4458</v>
      </c>
      <c r="C58" s="305">
        <f>'110113'!H57</f>
        <v>0</v>
      </c>
    </row>
    <row r="59" spans="1:6">
      <c r="A59" s="17" t="s">
        <v>3762</v>
      </c>
      <c r="B59" s="1503" t="s">
        <v>4459</v>
      </c>
      <c r="C59" s="305">
        <f>'110113'!H58</f>
        <v>0</v>
      </c>
    </row>
    <row r="60" spans="1:6">
      <c r="A60" s="17" t="s">
        <v>3763</v>
      </c>
      <c r="B60" s="1503" t="s">
        <v>4460</v>
      </c>
      <c r="C60" s="305">
        <f>'110113'!H59</f>
        <v>38968654</v>
      </c>
    </row>
    <row r="61" spans="1:6">
      <c r="A61" s="17" t="s">
        <v>3764</v>
      </c>
      <c r="B61" s="1503" t="s">
        <v>4461</v>
      </c>
      <c r="C61" s="305">
        <f>'110113'!H60</f>
        <v>28058100</v>
      </c>
    </row>
    <row r="62" spans="1:6">
      <c r="A62" s="2543" t="s">
        <v>4688</v>
      </c>
      <c r="B62" s="1503" t="s">
        <v>4689</v>
      </c>
      <c r="C62" s="305">
        <f>'110113'!H61-'110113'!H62</f>
        <v>333401</v>
      </c>
    </row>
    <row r="63" spans="1:6">
      <c r="A63" s="2543" t="s">
        <v>4690</v>
      </c>
      <c r="B63" s="1503" t="s">
        <v>4692</v>
      </c>
      <c r="C63" s="305">
        <f>'110113'!H63-'110113'!H64</f>
        <v>-83496</v>
      </c>
    </row>
    <row r="64" spans="1:6" ht="15.75">
      <c r="A64" s="115" t="s">
        <v>3765</v>
      </c>
      <c r="B64" s="17" t="s">
        <v>2298</v>
      </c>
      <c r="C64" s="305">
        <f>SUM(C45:C63)</f>
        <v>183538871</v>
      </c>
      <c r="E64" s="2538">
        <f>C64-'110113'!H65</f>
        <v>0</v>
      </c>
      <c r="F64" s="9" t="s">
        <v>5957</v>
      </c>
    </row>
    <row r="67" spans="1:6" ht="15.75">
      <c r="A67" s="634" t="s">
        <v>999</v>
      </c>
      <c r="B67" s="115"/>
    </row>
    <row r="68" spans="1:6">
      <c r="A68" s="17" t="s">
        <v>3766</v>
      </c>
      <c r="B68" s="1503" t="s">
        <v>4466</v>
      </c>
      <c r="C68" s="305">
        <f>'110113'!H79</f>
        <v>7115344</v>
      </c>
    </row>
    <row r="69" spans="1:6">
      <c r="A69" s="17" t="s">
        <v>1309</v>
      </c>
      <c r="B69" s="1503" t="s">
        <v>4467</v>
      </c>
      <c r="C69" s="305">
        <f>SUM('110113'!H80:H81)</f>
        <v>0</v>
      </c>
    </row>
    <row r="70" spans="1:6">
      <c r="A70" s="17" t="s">
        <v>3767</v>
      </c>
      <c r="B70" s="1503" t="s">
        <v>4468</v>
      </c>
      <c r="C70" s="305">
        <f>SUM('110113'!H83:H84)</f>
        <v>0</v>
      </c>
    </row>
    <row r="71" spans="1:6">
      <c r="A71" s="17" t="s">
        <v>2776</v>
      </c>
      <c r="B71" s="1503" t="s">
        <v>4469</v>
      </c>
      <c r="C71" s="305">
        <f>'110113'!H85</f>
        <v>0</v>
      </c>
    </row>
    <row r="72" spans="1:6">
      <c r="A72" s="17" t="s">
        <v>3768</v>
      </c>
      <c r="B72" s="1503" t="s">
        <v>4470</v>
      </c>
      <c r="C72" s="305">
        <f>'110113'!H86</f>
        <v>0</v>
      </c>
    </row>
    <row r="73" spans="1:6">
      <c r="A73" s="17" t="s">
        <v>1313</v>
      </c>
      <c r="B73" s="1503" t="s">
        <v>4471</v>
      </c>
      <c r="C73" s="305">
        <f>SUM('110113'!H82,'110113'!H87,'110113'!H90,'110113'!H92)</f>
        <v>525129072</v>
      </c>
    </row>
    <row r="74" spans="1:6">
      <c r="A74" s="17" t="s">
        <v>3769</v>
      </c>
      <c r="B74" s="1503" t="s">
        <v>4472</v>
      </c>
      <c r="C74" s="305">
        <f>'110113'!H88</f>
        <v>0</v>
      </c>
    </row>
    <row r="75" spans="1:6">
      <c r="A75" s="17" t="s">
        <v>3770</v>
      </c>
      <c r="B75" s="1503" t="s">
        <v>4473</v>
      </c>
      <c r="C75" s="305">
        <f>'110113'!H89</f>
        <v>0</v>
      </c>
    </row>
    <row r="76" spans="1:6">
      <c r="A76" s="17" t="s">
        <v>3771</v>
      </c>
      <c r="B76" s="1503" t="s">
        <v>4474</v>
      </c>
      <c r="C76" s="305">
        <f>'110113'!H91</f>
        <v>339201732</v>
      </c>
    </row>
    <row r="77" spans="1:6" ht="15.75">
      <c r="A77" s="115" t="s">
        <v>3772</v>
      </c>
      <c r="B77" s="17" t="s">
        <v>2298</v>
      </c>
      <c r="C77" s="305">
        <f>SUM(C68:C76)</f>
        <v>871446148</v>
      </c>
      <c r="E77" s="2538">
        <f>C77-'110113'!H93</f>
        <v>0</v>
      </c>
      <c r="F77" s="9" t="s">
        <v>5957</v>
      </c>
    </row>
    <row r="79" spans="1:6" ht="15.75">
      <c r="A79" s="115" t="s">
        <v>3773</v>
      </c>
      <c r="B79" s="17" t="s">
        <v>4691</v>
      </c>
      <c r="C79" s="670">
        <f>C31+C42+C64+C77</f>
        <v>2878957233</v>
      </c>
      <c r="E79" s="2538">
        <f>C79-'110113'!H95</f>
        <v>0</v>
      </c>
      <c r="F79" s="9" t="s">
        <v>5957</v>
      </c>
    </row>
    <row r="80" spans="1:6" ht="15.75">
      <c r="A80" s="17"/>
      <c r="B80" s="115"/>
      <c r="C80" s="115"/>
    </row>
    <row r="82" spans="1:3" ht="18">
      <c r="A82" s="399" t="s">
        <v>2289</v>
      </c>
      <c r="B82" s="399"/>
      <c r="C82" s="399"/>
    </row>
    <row r="83" spans="1:3" ht="18">
      <c r="A83" s="399" t="s">
        <v>3774</v>
      </c>
      <c r="B83" s="399"/>
      <c r="C83" s="399"/>
    </row>
    <row r="84" spans="1:3" ht="18">
      <c r="A84" s="399"/>
      <c r="B84" s="399"/>
      <c r="C84" s="399"/>
    </row>
    <row r="85" spans="1:3" ht="15.75">
      <c r="A85" s="71"/>
      <c r="B85" s="71"/>
      <c r="C85" s="71"/>
    </row>
    <row r="86" spans="1:3" ht="15.75">
      <c r="A86" s="115"/>
      <c r="B86" s="115"/>
      <c r="C86" s="115"/>
    </row>
    <row r="87" spans="1:3" ht="15.75">
      <c r="A87" s="115"/>
      <c r="B87" s="2542" t="s">
        <v>2291</v>
      </c>
    </row>
    <row r="88" spans="1:3" ht="15.75">
      <c r="A88" s="17"/>
      <c r="B88" s="2542" t="s">
        <v>2292</v>
      </c>
      <c r="C88" s="2542" t="str">
        <f>$C$16</f>
        <v>December 31, 2016</v>
      </c>
    </row>
    <row r="89" spans="1:3" ht="15.75">
      <c r="A89" s="634" t="s">
        <v>1033</v>
      </c>
      <c r="B89" s="115"/>
      <c r="C89" s="305" t="s">
        <v>1793</v>
      </c>
    </row>
    <row r="90" spans="1:3">
      <c r="A90" s="17" t="s">
        <v>3775</v>
      </c>
      <c r="B90" s="17" t="s">
        <v>3776</v>
      </c>
      <c r="C90" s="305">
        <f>'110113'!H139</f>
        <v>5000</v>
      </c>
    </row>
    <row r="91" spans="1:3">
      <c r="A91" s="17" t="s">
        <v>3777</v>
      </c>
      <c r="B91" s="17" t="s">
        <v>3778</v>
      </c>
      <c r="C91" s="305">
        <f>'110113'!H140</f>
        <v>0</v>
      </c>
    </row>
    <row r="92" spans="1:3">
      <c r="A92" s="17" t="s">
        <v>3779</v>
      </c>
      <c r="B92" s="17" t="s">
        <v>3780</v>
      </c>
      <c r="C92" s="305">
        <f>'110113'!H141</f>
        <v>0</v>
      </c>
    </row>
    <row r="93" spans="1:3">
      <c r="A93" s="17" t="s">
        <v>3781</v>
      </c>
      <c r="B93" s="17" t="s">
        <v>3782</v>
      </c>
      <c r="C93" s="305">
        <f>'110113'!H142</f>
        <v>0</v>
      </c>
    </row>
    <row r="94" spans="1:3">
      <c r="A94" s="17" t="s">
        <v>3783</v>
      </c>
      <c r="B94" s="17" t="s">
        <v>3784</v>
      </c>
      <c r="C94" s="305">
        <f>'110113'!H143</f>
        <v>194507223</v>
      </c>
    </row>
    <row r="95" spans="1:3">
      <c r="A95" s="17" t="s">
        <v>3785</v>
      </c>
      <c r="B95" s="17" t="s">
        <v>3786</v>
      </c>
      <c r="C95" s="305">
        <f>'110113'!H144</f>
        <v>129547630</v>
      </c>
    </row>
    <row r="96" spans="1:3">
      <c r="A96" s="17" t="s">
        <v>3787</v>
      </c>
      <c r="B96" s="17" t="s">
        <v>3788</v>
      </c>
      <c r="C96" s="305">
        <f>'110113'!H145</f>
        <v>0</v>
      </c>
    </row>
    <row r="97" spans="1:6">
      <c r="A97" s="17" t="s">
        <v>1667</v>
      </c>
      <c r="B97" s="17" t="s">
        <v>3129</v>
      </c>
      <c r="C97" s="305">
        <f>-'110113'!H146-'110113'!H147</f>
        <v>-166651</v>
      </c>
    </row>
    <row r="98" spans="1:6">
      <c r="A98" s="17" t="s">
        <v>3130</v>
      </c>
      <c r="B98" s="17" t="s">
        <v>3131</v>
      </c>
      <c r="C98" s="305">
        <f>'110113'!H148</f>
        <v>37133904</v>
      </c>
    </row>
    <row r="99" spans="1:6">
      <c r="A99" s="17" t="s">
        <v>3132</v>
      </c>
      <c r="B99" s="17" t="s">
        <v>3133</v>
      </c>
      <c r="C99" s="305">
        <f>'110113'!H149</f>
        <v>305019088</v>
      </c>
    </row>
    <row r="100" spans="1:6">
      <c r="A100" s="17" t="s">
        <v>3134</v>
      </c>
      <c r="B100" s="17" t="s">
        <v>3135</v>
      </c>
      <c r="C100" s="305">
        <f>-'110113'!H150</f>
        <v>0</v>
      </c>
    </row>
    <row r="101" spans="1:6">
      <c r="A101" s="2543" t="s">
        <v>4432</v>
      </c>
      <c r="B101" s="1503" t="s">
        <v>4433</v>
      </c>
      <c r="C101" s="305">
        <f>'110113'!H151</f>
        <v>-20931426</v>
      </c>
    </row>
    <row r="102" spans="1:6" ht="15.75">
      <c r="A102" s="115" t="s">
        <v>3136</v>
      </c>
      <c r="B102" s="17" t="s">
        <v>2298</v>
      </c>
      <c r="C102" s="305">
        <f>SUM(C90:C101)</f>
        <v>645114768</v>
      </c>
      <c r="E102" s="2538">
        <f>C102-'110113'!H152</f>
        <v>0</v>
      </c>
      <c r="F102" s="9" t="s">
        <v>5957</v>
      </c>
    </row>
    <row r="104" spans="1:6" ht="15.75">
      <c r="A104" s="634" t="s">
        <v>2412</v>
      </c>
      <c r="B104" s="115"/>
    </row>
    <row r="105" spans="1:6">
      <c r="A105" s="17" t="s">
        <v>3137</v>
      </c>
      <c r="B105" s="1503" t="s">
        <v>4487</v>
      </c>
      <c r="C105" s="305">
        <f>'110113'!H154</f>
        <v>0</v>
      </c>
    </row>
    <row r="106" spans="1:6">
      <c r="A106" s="17" t="s">
        <v>4702</v>
      </c>
      <c r="B106" s="1503" t="s">
        <v>4488</v>
      </c>
      <c r="C106" s="305">
        <f>-'110113'!H155</f>
        <v>0</v>
      </c>
    </row>
    <row r="107" spans="1:6">
      <c r="A107" s="17" t="s">
        <v>3138</v>
      </c>
      <c r="B107" s="1503" t="s">
        <v>4489</v>
      </c>
      <c r="C107" s="305">
        <f>'110113'!H156</f>
        <v>0</v>
      </c>
    </row>
    <row r="108" spans="1:6">
      <c r="A108" s="17" t="s">
        <v>3139</v>
      </c>
      <c r="B108" s="1503" t="s">
        <v>4490</v>
      </c>
      <c r="C108" s="305">
        <f>'110113'!H157</f>
        <v>660000000</v>
      </c>
    </row>
    <row r="109" spans="1:6">
      <c r="A109" s="17" t="s">
        <v>3140</v>
      </c>
      <c r="B109" s="1503" t="s">
        <v>4491</v>
      </c>
      <c r="C109" s="305">
        <f>'110113'!H158</f>
        <v>0</v>
      </c>
    </row>
    <row r="110" spans="1:6">
      <c r="A110" s="17" t="s">
        <v>3141</v>
      </c>
      <c r="B110" s="1503" t="s">
        <v>4492</v>
      </c>
      <c r="C110" s="305">
        <f>-'110113'!H159</f>
        <v>-877015</v>
      </c>
    </row>
    <row r="111" spans="1:6" ht="15.75">
      <c r="A111" s="115" t="s">
        <v>3142</v>
      </c>
      <c r="B111" s="17" t="s">
        <v>2298</v>
      </c>
      <c r="C111" s="305">
        <f>SUM(C105:C110)</f>
        <v>659122985</v>
      </c>
      <c r="E111" s="2538">
        <f>C111-'110113'!H160</f>
        <v>0</v>
      </c>
      <c r="F111" s="9" t="s">
        <v>5957</v>
      </c>
    </row>
    <row r="112" spans="1:6">
      <c r="A112" s="17"/>
      <c r="B112" s="17"/>
      <c r="C112" s="305"/>
    </row>
    <row r="113" spans="1:6" ht="15.75">
      <c r="A113" s="634" t="s">
        <v>2426</v>
      </c>
      <c r="B113" s="115"/>
      <c r="C113" s="305"/>
    </row>
    <row r="114" spans="1:6">
      <c r="A114" s="17" t="s">
        <v>3143</v>
      </c>
      <c r="B114" s="1503" t="s">
        <v>4493</v>
      </c>
      <c r="C114" s="305">
        <f>'110113'!H173</f>
        <v>69971422</v>
      </c>
    </row>
    <row r="115" spans="1:6">
      <c r="A115" s="17" t="s">
        <v>3145</v>
      </c>
      <c r="B115" s="1503" t="s">
        <v>4494</v>
      </c>
      <c r="C115" s="305">
        <f>'110113'!H174</f>
        <v>40827552</v>
      </c>
    </row>
    <row r="116" spans="1:6">
      <c r="A116" s="17" t="s">
        <v>3147</v>
      </c>
      <c r="B116" s="1503" t="s">
        <v>4495</v>
      </c>
      <c r="C116" s="305">
        <f>'110113'!H175</f>
        <v>20350000</v>
      </c>
    </row>
    <row r="117" spans="1:6">
      <c r="A117" s="17" t="s">
        <v>3148</v>
      </c>
      <c r="B117" s="1503" t="s">
        <v>4496</v>
      </c>
      <c r="C117" s="305">
        <f>'110113'!H176</f>
        <v>37894880</v>
      </c>
    </row>
    <row r="118" spans="1:6">
      <c r="A118" s="17" t="s">
        <v>3149</v>
      </c>
      <c r="B118" s="1503" t="s">
        <v>4497</v>
      </c>
      <c r="C118" s="305">
        <f>'110113'!H177</f>
        <v>9211281</v>
      </c>
    </row>
    <row r="119" spans="1:6">
      <c r="A119" s="17" t="s">
        <v>451</v>
      </c>
      <c r="B119" s="1503" t="s">
        <v>4498</v>
      </c>
      <c r="C119" s="305">
        <f>'110113'!H178</f>
        <v>3103965</v>
      </c>
    </row>
    <row r="120" spans="1:6">
      <c r="A120" s="17" t="s">
        <v>3150</v>
      </c>
      <c r="B120" s="1503" t="s">
        <v>4499</v>
      </c>
      <c r="C120" s="305">
        <f>'110113'!H179</f>
        <v>8079649</v>
      </c>
    </row>
    <row r="121" spans="1:6">
      <c r="A121" s="17" t="s">
        <v>3151</v>
      </c>
      <c r="B121" s="1503" t="s">
        <v>4500</v>
      </c>
      <c r="C121" s="305">
        <f>'110113'!H180</f>
        <v>0</v>
      </c>
    </row>
    <row r="122" spans="1:6">
      <c r="A122" s="17" t="s">
        <v>3152</v>
      </c>
      <c r="B122" s="1503" t="s">
        <v>4501</v>
      </c>
      <c r="C122" s="305">
        <f>'110113'!H181</f>
        <v>0</v>
      </c>
    </row>
    <row r="123" spans="1:6">
      <c r="A123" s="17" t="s">
        <v>3153</v>
      </c>
      <c r="B123" s="1503" t="s">
        <v>4502</v>
      </c>
      <c r="C123" s="305">
        <f>'110113'!H182</f>
        <v>0</v>
      </c>
    </row>
    <row r="124" spans="1:6">
      <c r="A124" s="17" t="s">
        <v>3154</v>
      </c>
      <c r="B124" s="1503" t="s">
        <v>4503</v>
      </c>
      <c r="C124" s="305">
        <f>'110113'!H183</f>
        <v>96343</v>
      </c>
    </row>
    <row r="125" spans="1:6">
      <c r="A125" s="17" t="s">
        <v>3155</v>
      </c>
      <c r="B125" s="1503" t="s">
        <v>4504</v>
      </c>
      <c r="C125" s="305">
        <f>SUM('110113'!H184:H185)</f>
        <v>169278455</v>
      </c>
    </row>
    <row r="126" spans="1:6" s="1421" customFormat="1">
      <c r="A126" s="2543" t="s">
        <v>4688</v>
      </c>
      <c r="B126" s="1503" t="s">
        <v>4693</v>
      </c>
      <c r="C126" s="2544">
        <f>'110113'!H186+'110113'!H187</f>
        <v>4027652</v>
      </c>
    </row>
    <row r="127" spans="1:6" s="1421" customFormat="1">
      <c r="A127" s="2543" t="s">
        <v>4690</v>
      </c>
      <c r="B127" s="1503" t="s">
        <v>4694</v>
      </c>
      <c r="C127" s="2544">
        <f>'110113'!H188-'110113'!H189</f>
        <v>0</v>
      </c>
    </row>
    <row r="128" spans="1:6" ht="15.75">
      <c r="A128" s="634" t="s">
        <v>3156</v>
      </c>
      <c r="B128" s="17" t="s">
        <v>2298</v>
      </c>
      <c r="C128" s="305">
        <f>SUM(C114:C127)</f>
        <v>362841199</v>
      </c>
      <c r="E128" s="2538">
        <f>C128-'110113'!H190</f>
        <v>0</v>
      </c>
      <c r="F128" s="9" t="s">
        <v>5957</v>
      </c>
    </row>
    <row r="129" spans="1:6">
      <c r="A129" s="17"/>
      <c r="B129" s="17"/>
      <c r="C129" s="305"/>
    </row>
    <row r="130" spans="1:6" ht="15.75">
      <c r="A130" s="634" t="s">
        <v>2443</v>
      </c>
      <c r="B130" s="115"/>
      <c r="C130" s="305"/>
    </row>
    <row r="131" spans="1:6">
      <c r="A131" s="17" t="s">
        <v>3157</v>
      </c>
      <c r="B131" s="1503" t="s">
        <v>4505</v>
      </c>
      <c r="C131" s="305">
        <f>'110113'!H202</f>
        <v>2580963</v>
      </c>
    </row>
    <row r="132" spans="1:6">
      <c r="A132" s="17" t="s">
        <v>1679</v>
      </c>
      <c r="B132" s="1503" t="s">
        <v>4506</v>
      </c>
      <c r="C132" s="305">
        <f>SUM('110113'!H205:H207)</f>
        <v>119431692</v>
      </c>
    </row>
    <row r="133" spans="1:6">
      <c r="A133" s="17" t="s">
        <v>1677</v>
      </c>
      <c r="B133" s="1503" t="s">
        <v>4507</v>
      </c>
      <c r="C133" s="305">
        <f>'110113'!H203</f>
        <v>845570</v>
      </c>
    </row>
    <row r="134" spans="1:6">
      <c r="A134" s="17" t="s">
        <v>4701</v>
      </c>
      <c r="B134" s="1503" t="s">
        <v>4508</v>
      </c>
      <c r="C134" s="305">
        <f>'110113'!H204</f>
        <v>0</v>
      </c>
    </row>
    <row r="135" spans="1:6">
      <c r="A135" s="17" t="s">
        <v>3771</v>
      </c>
      <c r="B135" s="1503" t="s">
        <v>4509</v>
      </c>
      <c r="C135" s="305">
        <f>'110113'!H208</f>
        <v>773254076</v>
      </c>
    </row>
    <row r="136" spans="1:6" ht="15.75">
      <c r="A136" s="115" t="s">
        <v>1919</v>
      </c>
      <c r="B136" s="17" t="s">
        <v>2298</v>
      </c>
      <c r="C136" s="305">
        <f>SUM(C131:C135)</f>
        <v>896112301</v>
      </c>
      <c r="E136" s="2538">
        <f>C136-'110113'!H209</f>
        <v>0</v>
      </c>
      <c r="F136" s="9" t="s">
        <v>5957</v>
      </c>
    </row>
    <row r="137" spans="1:6">
      <c r="A137" s="17"/>
      <c r="B137" s="17"/>
      <c r="C137" s="305"/>
    </row>
    <row r="138" spans="1:6" ht="15.75">
      <c r="A138" s="634" t="s">
        <v>1920</v>
      </c>
      <c r="B138" s="115"/>
      <c r="C138" s="305"/>
    </row>
    <row r="139" spans="1:6">
      <c r="A139" s="17" t="s">
        <v>1921</v>
      </c>
      <c r="B139" s="1503" t="s">
        <v>4462</v>
      </c>
      <c r="C139" s="305">
        <f>'110113'!H163</f>
        <v>0</v>
      </c>
    </row>
    <row r="140" spans="1:6">
      <c r="A140" s="17" t="s">
        <v>1922</v>
      </c>
      <c r="B140" s="1503" t="s">
        <v>4463</v>
      </c>
      <c r="C140" s="305">
        <f>'110113'!H164</f>
        <v>5999700</v>
      </c>
    </row>
    <row r="141" spans="1:6">
      <c r="A141" s="17" t="s">
        <v>1923</v>
      </c>
      <c r="B141" s="1503" t="s">
        <v>4464</v>
      </c>
      <c r="C141" s="305">
        <f>'110113'!H165</f>
        <v>303539894</v>
      </c>
    </row>
    <row r="142" spans="1:6">
      <c r="A142" s="17" t="s">
        <v>1924</v>
      </c>
      <c r="B142" s="1503" t="s">
        <v>4465</v>
      </c>
      <c r="C142" s="305">
        <f>SUM('110113'!H162,'110113'!H166,'110113'!H167)</f>
        <v>258636</v>
      </c>
    </row>
    <row r="143" spans="1:6" ht="15.75">
      <c r="A143" s="115" t="s">
        <v>1925</v>
      </c>
      <c r="B143" s="17" t="s">
        <v>2298</v>
      </c>
      <c r="C143" s="305">
        <f>SUM(C139:C142)</f>
        <v>309798230</v>
      </c>
    </row>
    <row r="144" spans="1:6" ht="15.75">
      <c r="A144" s="115"/>
      <c r="B144" s="17"/>
      <c r="C144" s="305"/>
    </row>
    <row r="145" spans="1:6" ht="15.75">
      <c r="A145" s="2773" t="s">
        <v>2419</v>
      </c>
      <c r="B145" s="17"/>
      <c r="C145" s="305"/>
    </row>
    <row r="146" spans="1:6">
      <c r="A146" s="2543" t="s">
        <v>3886</v>
      </c>
      <c r="B146" s="1503" t="s">
        <v>4434</v>
      </c>
      <c r="C146" s="305">
        <f>'110113'!H168</f>
        <v>0</v>
      </c>
    </row>
    <row r="147" spans="1:6">
      <c r="A147" s="2543" t="s">
        <v>3887</v>
      </c>
      <c r="B147" s="1503" t="s">
        <v>3144</v>
      </c>
      <c r="C147" s="305">
        <f>'110113'!H169</f>
        <v>5967750</v>
      </c>
    </row>
    <row r="148" spans="1:6">
      <c r="A148" s="2543" t="s">
        <v>4435</v>
      </c>
      <c r="B148" s="1503" t="s">
        <v>3146</v>
      </c>
      <c r="C148" s="305">
        <f>'110113'!H170</f>
        <v>0</v>
      </c>
    </row>
    <row r="149" spans="1:6" ht="15.75">
      <c r="A149" s="115" t="s">
        <v>4696</v>
      </c>
      <c r="B149" s="1503"/>
      <c r="C149" s="305">
        <f>SUM(C146:C148)</f>
        <v>5967750</v>
      </c>
      <c r="E149" s="2538">
        <f>C143+C149-'110113'!H171</f>
        <v>0</v>
      </c>
      <c r="F149" s="9" t="s">
        <v>5957</v>
      </c>
    </row>
    <row r="150" spans="1:6">
      <c r="A150" s="2543"/>
      <c r="B150" s="1503"/>
      <c r="C150" s="305"/>
    </row>
    <row r="151" spans="1:6">
      <c r="A151" s="2543"/>
      <c r="B151" s="1503"/>
      <c r="C151" s="305"/>
    </row>
    <row r="152" spans="1:6" ht="15.75">
      <c r="A152" s="634" t="s">
        <v>1926</v>
      </c>
      <c r="B152" s="17" t="s">
        <v>4695</v>
      </c>
      <c r="C152" s="670">
        <f>C143+C136+C128+C111+C102+C149</f>
        <v>2878957233</v>
      </c>
      <c r="E152" s="2538">
        <f>C146+C152-'110113'!H224</f>
        <v>0</v>
      </c>
      <c r="F152" s="9" t="s">
        <v>5957</v>
      </c>
    </row>
    <row r="155" spans="1:6" ht="18">
      <c r="A155" s="399" t="s">
        <v>1927</v>
      </c>
      <c r="B155" s="399"/>
      <c r="C155" s="399"/>
      <c r="D155" s="69"/>
    </row>
    <row r="156" spans="1:6" ht="18">
      <c r="A156" s="399" t="s">
        <v>1928</v>
      </c>
      <c r="B156" s="399"/>
      <c r="C156" s="399"/>
      <c r="D156" s="69"/>
    </row>
    <row r="159" spans="1:6" ht="15.75">
      <c r="A159" s="17"/>
      <c r="B159" s="2542" t="s">
        <v>2291</v>
      </c>
    </row>
    <row r="160" spans="1:6" ht="15.75">
      <c r="A160" s="17"/>
      <c r="B160" s="2542" t="s">
        <v>2292</v>
      </c>
      <c r="C160" s="2542" t="str">
        <f>$C$16</f>
        <v>December 31, 2016</v>
      </c>
    </row>
    <row r="161" spans="1:3" ht="15.75">
      <c r="A161" s="634" t="s">
        <v>1929</v>
      </c>
      <c r="B161" s="115"/>
      <c r="C161" s="115"/>
    </row>
    <row r="162" spans="1:3">
      <c r="A162" s="17" t="s">
        <v>1930</v>
      </c>
      <c r="B162" s="17" t="s">
        <v>1931</v>
      </c>
      <c r="C162" s="401">
        <f>'114117'!I23</f>
        <v>468989029</v>
      </c>
    </row>
    <row r="163" spans="1:3">
      <c r="A163" s="9" t="s">
        <v>1932</v>
      </c>
    </row>
    <row r="164" spans="1:3">
      <c r="A164" s="17" t="s">
        <v>1933</v>
      </c>
      <c r="B164" s="17" t="s">
        <v>1934</v>
      </c>
      <c r="C164" s="305">
        <f>'114117'!I25</f>
        <v>261744430</v>
      </c>
    </row>
    <row r="165" spans="1:3">
      <c r="A165" s="17" t="s">
        <v>1935</v>
      </c>
      <c r="B165" s="17" t="s">
        <v>1990</v>
      </c>
      <c r="C165" s="305">
        <f>'114117'!I26</f>
        <v>35362929</v>
      </c>
    </row>
    <row r="166" spans="1:3">
      <c r="A166" s="17" t="s">
        <v>1991</v>
      </c>
      <c r="B166" s="17" t="s">
        <v>1992</v>
      </c>
      <c r="C166" s="305">
        <f>'114117'!I27</f>
        <v>35245122</v>
      </c>
    </row>
    <row r="167" spans="1:3">
      <c r="A167" s="2546" t="s">
        <v>4475</v>
      </c>
      <c r="B167" s="1503" t="s">
        <v>1994</v>
      </c>
      <c r="C167" s="305">
        <f>'114117'!I28</f>
        <v>0</v>
      </c>
    </row>
    <row r="168" spans="1:3">
      <c r="A168" s="17" t="s">
        <v>1993</v>
      </c>
      <c r="B168" s="1503" t="s">
        <v>4510</v>
      </c>
      <c r="C168" s="305">
        <f>'114117'!I29</f>
        <v>4901172</v>
      </c>
    </row>
    <row r="169" spans="1:3">
      <c r="A169" s="17" t="s">
        <v>1995</v>
      </c>
      <c r="B169" s="1503" t="s">
        <v>4476</v>
      </c>
      <c r="C169" s="305">
        <f>'114117'!I33+'114117'!I34-'114117'!I35</f>
        <v>7540000</v>
      </c>
    </row>
    <row r="170" spans="1:3">
      <c r="A170" s="17" t="s">
        <v>1996</v>
      </c>
      <c r="B170" s="1503" t="s">
        <v>4477</v>
      </c>
      <c r="C170" s="305">
        <f>SUM('114117'!I31,'114117'!I32)</f>
        <v>0</v>
      </c>
    </row>
    <row r="171" spans="1:3">
      <c r="A171" s="17" t="s">
        <v>1997</v>
      </c>
      <c r="B171" s="1503" t="s">
        <v>4511</v>
      </c>
      <c r="C171" s="305">
        <f>'114117'!I30</f>
        <v>0</v>
      </c>
    </row>
    <row r="172" spans="1:3">
      <c r="A172" s="17" t="s">
        <v>1998</v>
      </c>
      <c r="B172" s="1503" t="s">
        <v>4512</v>
      </c>
      <c r="C172" s="305">
        <f>'114117'!I36</f>
        <v>49621145</v>
      </c>
    </row>
    <row r="173" spans="1:3">
      <c r="A173" s="17" t="s">
        <v>1999</v>
      </c>
      <c r="B173" s="1503" t="s">
        <v>4513</v>
      </c>
      <c r="C173" s="305">
        <f>SUM('114117'!I37:I39)-'114117'!I40+'114117'!I41</f>
        <v>21815187</v>
      </c>
    </row>
    <row r="174" spans="1:3">
      <c r="A174" s="17" t="s">
        <v>2000</v>
      </c>
      <c r="B174" s="1503" t="s">
        <v>4514</v>
      </c>
      <c r="C174" s="305">
        <f>SUM('114117'!I42,'114117'!I44)</f>
        <v>0</v>
      </c>
    </row>
    <row r="175" spans="1:3">
      <c r="A175" s="17" t="s">
        <v>2001</v>
      </c>
      <c r="B175" s="1503" t="s">
        <v>4515</v>
      </c>
      <c r="C175" s="305">
        <f>SUM('114117'!I43,'114117'!I45)</f>
        <v>0</v>
      </c>
    </row>
    <row r="176" spans="1:3">
      <c r="A176" s="2546" t="s">
        <v>4436</v>
      </c>
      <c r="B176" s="1503" t="s">
        <v>4437</v>
      </c>
      <c r="C176" s="305">
        <f>'114117'!I46</f>
        <v>0</v>
      </c>
    </row>
    <row r="177" spans="1:3" ht="15.75">
      <c r="A177" s="115" t="s">
        <v>2002</v>
      </c>
      <c r="B177" s="9" t="s">
        <v>2298</v>
      </c>
      <c r="C177" s="2538">
        <f>SUM(C164:C173)-C174+C175+C176</f>
        <v>416229985</v>
      </c>
    </row>
    <row r="178" spans="1:3" ht="15.75">
      <c r="A178" s="115" t="s">
        <v>2003</v>
      </c>
      <c r="B178" s="9" t="s">
        <v>2298</v>
      </c>
      <c r="C178" s="2539">
        <f>C162-C177</f>
        <v>52759044</v>
      </c>
    </row>
    <row r="179" spans="1:3">
      <c r="A179" s="17"/>
      <c r="B179" s="17"/>
      <c r="C179" s="305"/>
    </row>
    <row r="180" spans="1:3">
      <c r="A180" s="17" t="s">
        <v>2004</v>
      </c>
      <c r="B180" s="17" t="s">
        <v>2005</v>
      </c>
      <c r="C180" s="305"/>
    </row>
    <row r="181" spans="1:3">
      <c r="A181" s="17"/>
      <c r="B181" s="17"/>
      <c r="C181" s="305"/>
    </row>
    <row r="182" spans="1:3" ht="15.75">
      <c r="A182" s="115" t="s">
        <v>2006</v>
      </c>
      <c r="B182" s="9" t="s">
        <v>2298</v>
      </c>
      <c r="C182" s="2539">
        <f>C178+C179-C180+C181</f>
        <v>52759044</v>
      </c>
    </row>
    <row r="184" spans="1:3" ht="15.75">
      <c r="A184" s="634" t="s">
        <v>2007</v>
      </c>
      <c r="B184" s="115"/>
    </row>
    <row r="185" spans="1:3">
      <c r="A185" s="17" t="s">
        <v>1930</v>
      </c>
      <c r="B185" s="17" t="s">
        <v>2008</v>
      </c>
      <c r="C185" s="401">
        <f>'114117'!K23</f>
        <v>184524165</v>
      </c>
    </row>
    <row r="186" spans="1:3">
      <c r="A186" s="9" t="s">
        <v>1932</v>
      </c>
    </row>
    <row r="187" spans="1:3">
      <c r="A187" s="17" t="s">
        <v>1933</v>
      </c>
      <c r="B187" s="17" t="s">
        <v>2009</v>
      </c>
      <c r="C187" s="305">
        <f>'114117'!K25</f>
        <v>93540238</v>
      </c>
    </row>
    <row r="188" spans="1:3">
      <c r="A188" s="17" t="s">
        <v>1935</v>
      </c>
      <c r="B188" s="17" t="s">
        <v>2010</v>
      </c>
      <c r="C188" s="305">
        <f>'114117'!K26</f>
        <v>9345621</v>
      </c>
    </row>
    <row r="189" spans="1:3">
      <c r="A189" s="17" t="s">
        <v>1991</v>
      </c>
      <c r="B189" s="17" t="s">
        <v>2011</v>
      </c>
      <c r="C189" s="305">
        <f>'114117'!K27</f>
        <v>16161873</v>
      </c>
    </row>
    <row r="190" spans="1:3">
      <c r="A190" s="2546" t="s">
        <v>4475</v>
      </c>
      <c r="B190" s="1503" t="s">
        <v>2012</v>
      </c>
      <c r="C190" s="305">
        <f>'114117'!K28</f>
        <v>0</v>
      </c>
    </row>
    <row r="191" spans="1:3">
      <c r="A191" s="17" t="s">
        <v>1993</v>
      </c>
      <c r="B191" s="1503" t="s">
        <v>4510</v>
      </c>
      <c r="C191" s="305">
        <f>'114117'!K29</f>
        <v>1777794</v>
      </c>
    </row>
    <row r="192" spans="1:3">
      <c r="A192" s="17" t="s">
        <v>1995</v>
      </c>
      <c r="B192" s="1503" t="s">
        <v>4478</v>
      </c>
      <c r="C192" s="305">
        <f>'114117'!K33+'114117'!K34-'114117'!K35</f>
        <v>1005000</v>
      </c>
    </row>
    <row r="193" spans="1:3">
      <c r="A193" s="17" t="s">
        <v>1996</v>
      </c>
      <c r="B193" s="1503" t="s">
        <v>4516</v>
      </c>
      <c r="C193" s="305">
        <f>SUM('114117'!K31,'114117'!K32)</f>
        <v>0</v>
      </c>
    </row>
    <row r="194" spans="1:3">
      <c r="A194" s="17" t="s">
        <v>3232</v>
      </c>
      <c r="B194" s="1503" t="s">
        <v>4517</v>
      </c>
      <c r="C194" s="305">
        <f>'114117'!K30</f>
        <v>0</v>
      </c>
    </row>
    <row r="195" spans="1:3">
      <c r="A195" s="17" t="s">
        <v>1998</v>
      </c>
      <c r="B195" s="1503" t="s">
        <v>4518</v>
      </c>
      <c r="C195" s="305">
        <f>'114117'!K36</f>
        <v>27063240</v>
      </c>
    </row>
    <row r="196" spans="1:3">
      <c r="A196" s="17" t="s">
        <v>1999</v>
      </c>
      <c r="B196" s="1503" t="s">
        <v>4519</v>
      </c>
      <c r="C196" s="305">
        <f>SUM('114117'!K37:K39)-'114117'!K40+'114117'!K41</f>
        <v>10227084</v>
      </c>
    </row>
    <row r="197" spans="1:3">
      <c r="A197" s="17" t="s">
        <v>2000</v>
      </c>
      <c r="B197" s="1503" t="s">
        <v>4520</v>
      </c>
      <c r="C197" s="305">
        <f>SUM('114117'!K42,'114117'!K44)</f>
        <v>0</v>
      </c>
    </row>
    <row r="198" spans="1:3">
      <c r="A198" s="17" t="s">
        <v>2001</v>
      </c>
      <c r="B198" s="1503" t="s">
        <v>4521</v>
      </c>
      <c r="C198" s="305">
        <f>SUM('114117'!K43,'114117'!K45)</f>
        <v>0</v>
      </c>
    </row>
    <row r="199" spans="1:3">
      <c r="A199" s="2546" t="s">
        <v>4436</v>
      </c>
      <c r="B199" s="1503" t="s">
        <v>4438</v>
      </c>
      <c r="C199" s="305">
        <f>'114117'!K46</f>
        <v>0</v>
      </c>
    </row>
    <row r="200" spans="1:3" ht="15.75">
      <c r="A200" s="115" t="s">
        <v>2002</v>
      </c>
      <c r="B200" s="9" t="s">
        <v>2298</v>
      </c>
      <c r="C200" s="2538">
        <f>SUM(C187:C196)-C197+C198+C199</f>
        <v>159120850</v>
      </c>
    </row>
    <row r="201" spans="1:3" ht="15.75">
      <c r="A201" s="115" t="s">
        <v>2003</v>
      </c>
      <c r="B201" s="9" t="s">
        <v>2298</v>
      </c>
      <c r="C201" s="9">
        <f>C185-C200</f>
        <v>25403315</v>
      </c>
    </row>
    <row r="202" spans="1:3">
      <c r="A202" s="17"/>
      <c r="B202" s="17"/>
      <c r="C202" s="305"/>
    </row>
    <row r="203" spans="1:3">
      <c r="A203" s="17" t="s">
        <v>3233</v>
      </c>
      <c r="B203" s="17" t="s">
        <v>2005</v>
      </c>
      <c r="C203" s="305"/>
    </row>
    <row r="204" spans="1:3">
      <c r="A204" s="17"/>
      <c r="B204" s="17"/>
      <c r="C204" s="305"/>
    </row>
    <row r="205" spans="1:3" ht="15.75">
      <c r="A205" s="115" t="s">
        <v>3234</v>
      </c>
      <c r="C205" s="2538">
        <f>C201+C202-C203+C204</f>
        <v>25403315</v>
      </c>
    </row>
    <row r="207" spans="1:3">
      <c r="A207" s="17" t="s">
        <v>3235</v>
      </c>
      <c r="B207" s="1503" t="s">
        <v>4522</v>
      </c>
      <c r="C207" s="305">
        <f>SUM('114117'!M49,'114117'!Q49,'114117'!S49,'114117'!U49)</f>
        <v>0</v>
      </c>
    </row>
    <row r="209" spans="1:6" ht="15.75">
      <c r="A209" s="115" t="s">
        <v>3236</v>
      </c>
      <c r="B209" s="17" t="s">
        <v>3237</v>
      </c>
      <c r="C209" s="670">
        <f>C182+C205+C207</f>
        <v>78162359</v>
      </c>
      <c r="E209" s="2539">
        <f>C209-'114117'!AC8</f>
        <v>0</v>
      </c>
      <c r="F209" s="9" t="s">
        <v>5957</v>
      </c>
    </row>
    <row r="210" spans="1:6" ht="15.75">
      <c r="A210" s="17"/>
      <c r="B210" s="115"/>
      <c r="C210" s="115"/>
    </row>
    <row r="212" spans="1:6" ht="18">
      <c r="A212" s="399" t="s">
        <v>1927</v>
      </c>
      <c r="B212" s="399"/>
      <c r="C212" s="399"/>
    </row>
    <row r="213" spans="1:6" ht="18">
      <c r="A213" s="399" t="s">
        <v>3238</v>
      </c>
      <c r="B213" s="399"/>
      <c r="C213" s="399"/>
    </row>
    <row r="217" spans="1:6" ht="15.75">
      <c r="A217" s="17"/>
      <c r="B217" s="2542" t="s">
        <v>2291</v>
      </c>
    </row>
    <row r="218" spans="1:6" ht="15.75">
      <c r="A218" s="17"/>
      <c r="B218" s="2542" t="s">
        <v>2292</v>
      </c>
      <c r="C218" s="2542" t="str">
        <f>$C$16</f>
        <v>December 31, 2016</v>
      </c>
    </row>
    <row r="219" spans="1:6" ht="15.75">
      <c r="A219" s="634" t="s">
        <v>3239</v>
      </c>
      <c r="B219" s="115"/>
      <c r="C219" s="115"/>
    </row>
    <row r="220" spans="1:6">
      <c r="A220" s="17" t="s">
        <v>3240</v>
      </c>
      <c r="B220" s="1503" t="s">
        <v>4479</v>
      </c>
      <c r="C220" s="305">
        <f>'114117'!AC12-'114117'!AC13</f>
        <v>0</v>
      </c>
    </row>
    <row r="221" spans="1:6">
      <c r="A221" s="17" t="s">
        <v>3241</v>
      </c>
      <c r="B221" s="1503" t="s">
        <v>4480</v>
      </c>
      <c r="C221" s="305">
        <f>'114117'!AC14-'114117'!AC15</f>
        <v>0</v>
      </c>
    </row>
    <row r="222" spans="1:6">
      <c r="A222" s="17" t="s">
        <v>3242</v>
      </c>
      <c r="B222" s="1503" t="s">
        <v>4481</v>
      </c>
      <c r="C222" s="305">
        <f>'114117'!AC16</f>
        <v>0</v>
      </c>
    </row>
    <row r="223" spans="1:6">
      <c r="A223" s="17" t="s">
        <v>3243</v>
      </c>
      <c r="B223" s="1503" t="s">
        <v>4482</v>
      </c>
      <c r="C223" s="305">
        <f>'114117'!AC17</f>
        <v>12810828</v>
      </c>
    </row>
    <row r="224" spans="1:6">
      <c r="A224" s="17" t="s">
        <v>3244</v>
      </c>
      <c r="B224" s="1503" t="s">
        <v>4483</v>
      </c>
      <c r="C224" s="305">
        <f>'114117'!AC18</f>
        <v>393808</v>
      </c>
    </row>
    <row r="225" spans="1:3">
      <c r="A225" s="17" t="s">
        <v>3245</v>
      </c>
      <c r="B225" s="1503" t="s">
        <v>4484</v>
      </c>
      <c r="C225" s="305">
        <f>'114117'!AC19</f>
        <v>934757</v>
      </c>
    </row>
    <row r="226" spans="1:3">
      <c r="A226" s="17" t="s">
        <v>724</v>
      </c>
      <c r="B226" s="1503" t="s">
        <v>4485</v>
      </c>
      <c r="C226" s="305">
        <f>'114117'!AC20</f>
        <v>605123</v>
      </c>
    </row>
    <row r="227" spans="1:3">
      <c r="A227" s="17" t="s">
        <v>725</v>
      </c>
      <c r="B227" s="1503" t="s">
        <v>4486</v>
      </c>
      <c r="C227" s="305">
        <f>'114117'!AC21</f>
        <v>0</v>
      </c>
    </row>
    <row r="228" spans="1:3" ht="15.75">
      <c r="A228" s="115" t="s">
        <v>726</v>
      </c>
      <c r="B228" s="9" t="s">
        <v>2298</v>
      </c>
      <c r="C228" s="9">
        <f>SUM(C220:C227)</f>
        <v>14744516</v>
      </c>
    </row>
    <row r="230" spans="1:3" ht="15.75">
      <c r="A230" s="634" t="s">
        <v>727</v>
      </c>
      <c r="B230" s="115"/>
    </row>
    <row r="231" spans="1:3">
      <c r="A231" s="17" t="s">
        <v>728</v>
      </c>
      <c r="B231" s="1503" t="s">
        <v>4523</v>
      </c>
      <c r="C231" s="305">
        <f>'114117'!AC24</f>
        <v>130001</v>
      </c>
    </row>
    <row r="232" spans="1:3">
      <c r="A232" s="17" t="s">
        <v>729</v>
      </c>
      <c r="B232" s="1503" t="s">
        <v>4524</v>
      </c>
      <c r="C232" s="305">
        <f>'114117'!AC25</f>
        <v>0</v>
      </c>
    </row>
    <row r="233" spans="1:3">
      <c r="A233" s="17" t="s">
        <v>730</v>
      </c>
      <c r="B233" s="1503" t="s">
        <v>4525</v>
      </c>
      <c r="C233" s="305">
        <f>'114117'!AC26</f>
        <v>397708</v>
      </c>
    </row>
    <row r="234" spans="1:3" ht="15.75">
      <c r="A234" s="115" t="s">
        <v>731</v>
      </c>
      <c r="B234" s="9" t="s">
        <v>2298</v>
      </c>
      <c r="C234" s="9">
        <f>SUM(C231:C233)</f>
        <v>527709</v>
      </c>
    </row>
    <row r="236" spans="1:3" ht="15.75">
      <c r="A236" s="634" t="s">
        <v>732</v>
      </c>
      <c r="B236" s="115"/>
    </row>
    <row r="237" spans="1:3">
      <c r="A237" s="17" t="s">
        <v>733</v>
      </c>
      <c r="B237" s="1503" t="s">
        <v>4526</v>
      </c>
      <c r="C237" s="305">
        <f>'114117'!AC29</f>
        <v>14226</v>
      </c>
    </row>
    <row r="238" spans="1:3">
      <c r="A238" s="17" t="s">
        <v>734</v>
      </c>
      <c r="B238" s="1503" t="s">
        <v>4527</v>
      </c>
      <c r="C238" s="305">
        <f>SUM('114117'!AC30:AC32)-'114117'!AC33+'114117'!AC34-'114117'!AC35</f>
        <v>-2626660</v>
      </c>
    </row>
    <row r="239" spans="1:3" ht="15.75">
      <c r="A239" s="115" t="s">
        <v>735</v>
      </c>
      <c r="B239" s="9" t="s">
        <v>2298</v>
      </c>
      <c r="C239" s="9">
        <f>C237+C238</f>
        <v>-2612434</v>
      </c>
    </row>
    <row r="240" spans="1:3" ht="15.75">
      <c r="A240" s="115" t="s">
        <v>736</v>
      </c>
      <c r="B240" s="9" t="s">
        <v>2298</v>
      </c>
      <c r="C240" s="9">
        <f>C228-C234-C239</f>
        <v>16829241</v>
      </c>
    </row>
    <row r="242" spans="1:3" ht="15.75">
      <c r="A242" s="634" t="s">
        <v>737</v>
      </c>
      <c r="B242" s="115"/>
    </row>
    <row r="243" spans="1:3">
      <c r="A243" s="17" t="s">
        <v>738</v>
      </c>
      <c r="B243" s="1503" t="s">
        <v>4528</v>
      </c>
      <c r="C243" s="305">
        <f>'114117'!AC39</f>
        <v>35009042</v>
      </c>
    </row>
    <row r="244" spans="1:3">
      <c r="A244" s="17" t="s">
        <v>739</v>
      </c>
      <c r="B244" s="1503" t="s">
        <v>4529</v>
      </c>
      <c r="C244" s="305">
        <f>'114117'!AC40+'114117'!AC41-'114117'!AC43</f>
        <v>544047</v>
      </c>
    </row>
    <row r="245" spans="1:3">
      <c r="A245" s="17" t="s">
        <v>740</v>
      </c>
      <c r="B245" s="1503" t="s">
        <v>4530</v>
      </c>
      <c r="C245" s="305">
        <f>'114117'!AC42</f>
        <v>0</v>
      </c>
    </row>
    <row r="246" spans="1:3">
      <c r="A246" s="17" t="s">
        <v>741</v>
      </c>
      <c r="B246" s="1503" t="s">
        <v>4531</v>
      </c>
      <c r="C246" s="305">
        <f>'114117'!AC44</f>
        <v>186292</v>
      </c>
    </row>
    <row r="247" spans="1:3">
      <c r="A247" s="17" t="s">
        <v>742</v>
      </c>
      <c r="B247" s="1503" t="s">
        <v>4532</v>
      </c>
      <c r="C247" s="305">
        <f>'114117'!AC45-'114117'!AC46</f>
        <v>35201</v>
      </c>
    </row>
    <row r="248" spans="1:3" ht="15.75">
      <c r="A248" s="115" t="s">
        <v>743</v>
      </c>
      <c r="B248" s="1421" t="s">
        <v>2298</v>
      </c>
      <c r="C248" s="2538">
        <f>SUM(C246:C247)-C245+C244+C243</f>
        <v>35774582</v>
      </c>
    </row>
    <row r="249" spans="1:3" ht="15.75">
      <c r="A249" s="115" t="s">
        <v>744</v>
      </c>
      <c r="B249" s="1421" t="s">
        <v>2298</v>
      </c>
      <c r="C249" s="2539">
        <f>C209+C240-C248</f>
        <v>59217018</v>
      </c>
    </row>
    <row r="250" spans="1:3">
      <c r="B250" s="1421"/>
    </row>
    <row r="251" spans="1:3" ht="15.75">
      <c r="A251" s="634" t="s">
        <v>745</v>
      </c>
      <c r="B251" s="2545"/>
    </row>
    <row r="252" spans="1:3">
      <c r="A252" s="17" t="s">
        <v>746</v>
      </c>
      <c r="B252" s="1503" t="s">
        <v>4533</v>
      </c>
      <c r="C252" s="305">
        <f>'114117'!AC50</f>
        <v>0</v>
      </c>
    </row>
    <row r="253" spans="1:3">
      <c r="A253" s="17" t="s">
        <v>2013</v>
      </c>
      <c r="B253" s="1503" t="s">
        <v>4534</v>
      </c>
      <c r="C253" s="305">
        <f>'114117'!AC51</f>
        <v>0</v>
      </c>
    </row>
    <row r="254" spans="1:3">
      <c r="A254" s="17" t="s">
        <v>2014</v>
      </c>
      <c r="B254" s="1503" t="s">
        <v>4535</v>
      </c>
      <c r="C254" s="305">
        <f>'114117'!AC53</f>
        <v>0</v>
      </c>
    </row>
    <row r="255" spans="1:3" ht="15.75">
      <c r="A255" s="115" t="s">
        <v>2015</v>
      </c>
      <c r="B255" s="9" t="s">
        <v>2298</v>
      </c>
      <c r="C255" s="2538">
        <f>C252-C253-C254</f>
        <v>0</v>
      </c>
    </row>
    <row r="257" spans="1:6" ht="15.75">
      <c r="A257" s="670" t="s">
        <v>2016</v>
      </c>
      <c r="B257" s="17" t="s">
        <v>2298</v>
      </c>
      <c r="C257" s="670">
        <f>C249+C255</f>
        <v>59217018</v>
      </c>
      <c r="E257" s="2539">
        <f>C257-'114117'!AC55</f>
        <v>0</v>
      </c>
      <c r="F257" s="9" t="s">
        <v>5957</v>
      </c>
    </row>
    <row r="258" spans="1:6" ht="18">
      <c r="A258" s="671"/>
      <c r="B258" s="670"/>
      <c r="C258" s="671"/>
    </row>
    <row r="259" spans="1:6" ht="18.75" thickBot="1">
      <c r="A259" s="672"/>
      <c r="B259" s="672"/>
      <c r="C259" s="672"/>
    </row>
    <row r="260" spans="1:6" ht="18">
      <c r="A260" s="671"/>
      <c r="B260" s="671"/>
      <c r="C260" s="671"/>
    </row>
    <row r="261" spans="1:6" ht="15.75">
      <c r="A261" s="17"/>
      <c r="B261" s="115"/>
    </row>
    <row r="262" spans="1:6" ht="15.75">
      <c r="A262" s="634" t="s">
        <v>2017</v>
      </c>
      <c r="B262" s="2542"/>
    </row>
    <row r="263" spans="1:6" ht="15.75">
      <c r="A263" s="115"/>
      <c r="B263" s="115"/>
    </row>
    <row r="264" spans="1:6">
      <c r="A264" s="17" t="s">
        <v>2018</v>
      </c>
      <c r="B264" s="17" t="s">
        <v>2019</v>
      </c>
      <c r="C264" s="401">
        <f>'118119'!G23</f>
        <v>33227715</v>
      </c>
    </row>
    <row r="265" spans="1:6">
      <c r="A265" s="17" t="s">
        <v>2020</v>
      </c>
      <c r="B265" s="17" t="s">
        <v>2021</v>
      </c>
      <c r="C265" s="305">
        <f>'118119'!G38</f>
        <v>46406189</v>
      </c>
    </row>
    <row r="266" spans="1:6">
      <c r="A266" s="17" t="s">
        <v>2022</v>
      </c>
      <c r="B266" s="17" t="s">
        <v>2023</v>
      </c>
      <c r="C266" s="305">
        <f>'118119'!G44</f>
        <v>0</v>
      </c>
    </row>
    <row r="267" spans="1:6">
      <c r="A267" s="17" t="s">
        <v>2024</v>
      </c>
      <c r="B267" s="17" t="s">
        <v>2025</v>
      </c>
      <c r="C267" s="305">
        <f>-'118119'!G51</f>
        <v>0</v>
      </c>
    </row>
    <row r="268" spans="1:6">
      <c r="A268" s="17" t="s">
        <v>2026</v>
      </c>
      <c r="B268" s="17" t="s">
        <v>2027</v>
      </c>
      <c r="C268" s="305">
        <f>-'118119'!G58</f>
        <v>42500000</v>
      </c>
    </row>
    <row r="269" spans="1:6">
      <c r="A269" s="17" t="s">
        <v>2028</v>
      </c>
      <c r="B269" s="17" t="s">
        <v>2029</v>
      </c>
      <c r="C269" s="305">
        <f>-'118119'!G31+'118119'!G37-'118119'!G59</f>
        <v>0</v>
      </c>
    </row>
    <row r="270" spans="1:6">
      <c r="A270" s="9" t="s">
        <v>2030</v>
      </c>
      <c r="B270" s="9" t="s">
        <v>2298</v>
      </c>
      <c r="C270" s="2538">
        <f>C265+C269-SUM(C266:C268)</f>
        <v>3906189</v>
      </c>
    </row>
    <row r="272" spans="1:6">
      <c r="A272" s="9" t="s">
        <v>2031</v>
      </c>
      <c r="B272" s="9" t="s">
        <v>2298</v>
      </c>
      <c r="C272" s="2539">
        <f>C264+C270</f>
        <v>37133904</v>
      </c>
    </row>
    <row r="274" spans="1:6">
      <c r="A274" s="17" t="s">
        <v>2032</v>
      </c>
      <c r="B274" s="17" t="s">
        <v>2033</v>
      </c>
      <c r="C274" s="305">
        <f>'118119'!G92</f>
        <v>0</v>
      </c>
    </row>
    <row r="276" spans="1:6" ht="15.75">
      <c r="A276" s="115" t="s">
        <v>2034</v>
      </c>
      <c r="B276" s="17" t="s">
        <v>2035</v>
      </c>
      <c r="C276" s="670">
        <f>C272+C274</f>
        <v>37133904</v>
      </c>
      <c r="E276" s="2539">
        <f>C276-'118119'!G93</f>
        <v>0</v>
      </c>
      <c r="F276" s="9" t="s">
        <v>5957</v>
      </c>
    </row>
    <row r="279" spans="1:6" ht="18">
      <c r="A279" s="399" t="s">
        <v>2036</v>
      </c>
      <c r="B279" s="399"/>
      <c r="C279" s="399"/>
    </row>
    <row r="280" spans="1:6" ht="18">
      <c r="A280" s="399" t="s">
        <v>3238</v>
      </c>
      <c r="B280" s="399"/>
      <c r="C280" s="399"/>
    </row>
    <row r="281" spans="1:6" ht="18">
      <c r="A281" s="399"/>
      <c r="B281" s="399"/>
      <c r="C281" s="399"/>
    </row>
    <row r="282" spans="1:6" ht="18">
      <c r="A282" s="399"/>
      <c r="B282" s="399"/>
      <c r="C282" s="399"/>
    </row>
    <row r="283" spans="1:6" ht="18">
      <c r="A283" s="399"/>
      <c r="B283" s="399"/>
      <c r="C283" s="399"/>
    </row>
    <row r="284" spans="1:6" ht="15.75">
      <c r="A284" s="17"/>
      <c r="B284" s="2542" t="s">
        <v>2291</v>
      </c>
    </row>
    <row r="285" spans="1:6" ht="15.75">
      <c r="A285" s="17"/>
      <c r="B285" s="2542" t="s">
        <v>2292</v>
      </c>
      <c r="C285" s="2542" t="str">
        <f>$C$16</f>
        <v>December 31, 2016</v>
      </c>
    </row>
    <row r="286" spans="1:6" ht="15.75">
      <c r="A286" s="115" t="s">
        <v>2037</v>
      </c>
      <c r="B286" s="115"/>
      <c r="C286" s="115"/>
    </row>
    <row r="287" spans="1:6">
      <c r="A287" s="17" t="s">
        <v>2016</v>
      </c>
      <c r="B287" s="17" t="s">
        <v>2038</v>
      </c>
      <c r="C287" s="401">
        <f>'120121'!E19</f>
        <v>59217018</v>
      </c>
    </row>
    <row r="288" spans="1:6">
      <c r="A288" s="17" t="s">
        <v>2039</v>
      </c>
      <c r="B288" s="17"/>
      <c r="C288" s="305"/>
    </row>
    <row r="289" spans="1:3">
      <c r="A289" s="17" t="s">
        <v>2040</v>
      </c>
      <c r="B289" s="17"/>
      <c r="C289" s="305"/>
    </row>
    <row r="290" spans="1:3">
      <c r="A290" s="17" t="s">
        <v>2041</v>
      </c>
      <c r="B290" s="17" t="s">
        <v>2042</v>
      </c>
      <c r="C290" s="305">
        <f>SUM('120121'!E21:E24)</f>
        <v>58630008</v>
      </c>
    </row>
    <row r="291" spans="1:3">
      <c r="A291" s="17" t="s">
        <v>41</v>
      </c>
      <c r="B291" s="17" t="s">
        <v>42</v>
      </c>
      <c r="C291" s="305">
        <f>SUM('120121'!E25:E26)</f>
        <v>10980666</v>
      </c>
    </row>
    <row r="292" spans="1:3">
      <c r="A292" s="17" t="s">
        <v>43</v>
      </c>
      <c r="B292" s="17" t="s">
        <v>44</v>
      </c>
      <c r="C292" s="305">
        <f>SUM('120121'!E27:E29)</f>
        <v>-2582841</v>
      </c>
    </row>
    <row r="293" spans="1:3">
      <c r="A293" s="17" t="s">
        <v>45</v>
      </c>
      <c r="B293" s="17" t="s">
        <v>46</v>
      </c>
      <c r="C293" s="305">
        <f>'120121'!E30</f>
        <v>22984489</v>
      </c>
    </row>
    <row r="294" spans="1:3">
      <c r="A294" s="17" t="s">
        <v>47</v>
      </c>
      <c r="B294" s="17" t="s">
        <v>4439</v>
      </c>
      <c r="C294" s="305">
        <f>SUM('120121'!E31:E32)</f>
        <v>57498152</v>
      </c>
    </row>
    <row r="295" spans="1:3">
      <c r="A295" s="17" t="s">
        <v>48</v>
      </c>
      <c r="B295" s="17" t="s">
        <v>49</v>
      </c>
      <c r="C295" s="305">
        <f>-'120121'!E33</f>
        <v>-934757</v>
      </c>
    </row>
    <row r="296" spans="1:3">
      <c r="A296" s="17" t="s">
        <v>50</v>
      </c>
      <c r="B296" s="17" t="s">
        <v>51</v>
      </c>
      <c r="C296" s="305">
        <f>-'120121'!E34</f>
        <v>-11451766</v>
      </c>
    </row>
    <row r="297" spans="1:3">
      <c r="A297" s="17" t="s">
        <v>52</v>
      </c>
      <c r="B297" s="17" t="s">
        <v>53</v>
      </c>
      <c r="C297" s="305">
        <f>'120121'!E35</f>
        <v>-39356271</v>
      </c>
    </row>
    <row r="298" spans="1:3">
      <c r="A298" s="17"/>
      <c r="B298" s="17" t="s">
        <v>54</v>
      </c>
      <c r="C298" s="305">
        <f>'120121'!E36</f>
        <v>-4710580</v>
      </c>
    </row>
    <row r="299" spans="1:3">
      <c r="A299" s="17"/>
      <c r="B299" s="17" t="s">
        <v>55</v>
      </c>
      <c r="C299" s="305">
        <f>SUM('120121'!E37:E38)</f>
        <v>-1391632</v>
      </c>
    </row>
    <row r="300" spans="1:3">
      <c r="A300" s="17" t="s">
        <v>56</v>
      </c>
      <c r="B300" s="17" t="s">
        <v>2298</v>
      </c>
      <c r="C300" s="269">
        <f>SUM(C287:C299)</f>
        <v>148882486</v>
      </c>
    </row>
    <row r="301" spans="1:3">
      <c r="A301" s="17"/>
      <c r="B301" s="17"/>
      <c r="C301" s="305"/>
    </row>
    <row r="302" spans="1:3" ht="15.75">
      <c r="A302" s="115" t="s">
        <v>57</v>
      </c>
      <c r="B302" s="115"/>
      <c r="C302" s="305"/>
    </row>
    <row r="303" spans="1:3">
      <c r="A303" s="17" t="s">
        <v>58</v>
      </c>
      <c r="B303" s="17" t="s">
        <v>59</v>
      </c>
      <c r="C303" s="305">
        <f>'120121'!E51</f>
        <v>-142190082</v>
      </c>
    </row>
    <row r="304" spans="1:3">
      <c r="A304" s="17" t="s">
        <v>60</v>
      </c>
      <c r="B304" s="17" t="s">
        <v>61</v>
      </c>
      <c r="C304" s="305">
        <f>SUM('120121'!E52:E55)</f>
        <v>-1959792</v>
      </c>
    </row>
    <row r="305" spans="1:3">
      <c r="A305" s="17" t="s">
        <v>62</v>
      </c>
      <c r="B305" s="17" t="s">
        <v>63</v>
      </c>
      <c r="C305" s="305">
        <f>'120121'!E56</f>
        <v>0</v>
      </c>
    </row>
    <row r="306" spans="1:3">
      <c r="A306" s="17" t="s">
        <v>64</v>
      </c>
      <c r="B306" s="17" t="s">
        <v>65</v>
      </c>
      <c r="C306" s="305">
        <f>'120121'!E57</f>
        <v>0</v>
      </c>
    </row>
    <row r="307" spans="1:3">
      <c r="A307" s="17" t="s">
        <v>66</v>
      </c>
      <c r="B307" s="17"/>
      <c r="C307" s="305"/>
    </row>
    <row r="308" spans="1:3">
      <c r="A308" s="17" t="s">
        <v>67</v>
      </c>
      <c r="B308" s="17" t="s">
        <v>2005</v>
      </c>
      <c r="C308" s="305"/>
    </row>
    <row r="309" spans="1:3">
      <c r="A309" s="17" t="s">
        <v>68</v>
      </c>
      <c r="B309" s="17" t="s">
        <v>69</v>
      </c>
      <c r="C309" s="305">
        <f>SUM('120121'!E59:E60)</f>
        <v>0</v>
      </c>
    </row>
    <row r="310" spans="1:3">
      <c r="A310" s="17" t="s">
        <v>70</v>
      </c>
      <c r="B310" s="17" t="s">
        <v>71</v>
      </c>
      <c r="C310" s="305">
        <f>SUM('120121'!E61:E62)</f>
        <v>0</v>
      </c>
    </row>
    <row r="311" spans="1:3">
      <c r="A311" s="17" t="s">
        <v>72</v>
      </c>
      <c r="B311" s="17" t="s">
        <v>73</v>
      </c>
      <c r="C311" s="305">
        <f>SUM('120121'!E81:E83)</f>
        <v>0</v>
      </c>
    </row>
    <row r="312" spans="1:3">
      <c r="A312" s="17" t="s">
        <v>74</v>
      </c>
      <c r="B312" s="17" t="s">
        <v>75</v>
      </c>
      <c r="C312" s="305">
        <f>SUM('120121'!E84:E87)</f>
        <v>0</v>
      </c>
    </row>
    <row r="313" spans="1:3">
      <c r="A313" s="17"/>
      <c r="B313" s="17" t="s">
        <v>76</v>
      </c>
      <c r="C313" s="305">
        <f>SUM('120121'!E88:E90)</f>
        <v>0</v>
      </c>
    </row>
    <row r="314" spans="1:3">
      <c r="A314" s="17"/>
      <c r="B314" s="17"/>
      <c r="C314" s="305"/>
    </row>
    <row r="315" spans="1:3">
      <c r="A315" s="17" t="s">
        <v>77</v>
      </c>
      <c r="B315" s="17" t="s">
        <v>2298</v>
      </c>
      <c r="C315" s="269">
        <f>SUM(C303:C314)</f>
        <v>-144149874</v>
      </c>
    </row>
    <row r="316" spans="1:3">
      <c r="A316" s="17"/>
      <c r="B316" s="17"/>
      <c r="C316" s="305"/>
    </row>
    <row r="317" spans="1:3" ht="15.75">
      <c r="A317" s="115" t="s">
        <v>78</v>
      </c>
      <c r="B317" s="115"/>
      <c r="C317" s="305"/>
    </row>
    <row r="318" spans="1:3">
      <c r="A318" s="17" t="s">
        <v>79</v>
      </c>
      <c r="B318" s="17"/>
      <c r="C318" s="305"/>
    </row>
    <row r="319" spans="1:3">
      <c r="A319" s="17" t="s">
        <v>80</v>
      </c>
      <c r="B319" s="17" t="s">
        <v>81</v>
      </c>
      <c r="C319" s="305">
        <f>'120121'!E96+SUM('120121'!E99:E100)+'120121'!E108+SUM('120121'!E111:E112)</f>
        <v>19982979</v>
      </c>
    </row>
    <row r="320" spans="1:3">
      <c r="A320" s="17" t="s">
        <v>82</v>
      </c>
      <c r="B320" s="17" t="s">
        <v>83</v>
      </c>
      <c r="C320" s="305">
        <f>'120121'!E98+'120121'!E110</f>
        <v>0</v>
      </c>
    </row>
    <row r="321" spans="1:6">
      <c r="A321" s="17" t="s">
        <v>84</v>
      </c>
      <c r="B321" s="17" t="s">
        <v>85</v>
      </c>
      <c r="C321" s="305">
        <f>'120121'!E97+'120121'!E109</f>
        <v>0</v>
      </c>
    </row>
    <row r="322" spans="1:6">
      <c r="A322" s="17" t="s">
        <v>86</v>
      </c>
      <c r="B322" s="17" t="s">
        <v>790</v>
      </c>
      <c r="C322" s="305">
        <f>SUM('120121'!E101,'120121'!E113)</f>
        <v>9992027</v>
      </c>
    </row>
    <row r="323" spans="1:6">
      <c r="A323" s="17" t="s">
        <v>791</v>
      </c>
      <c r="B323" s="17" t="s">
        <v>792</v>
      </c>
      <c r="C323" s="305">
        <f>'120121'!E115+'120121'!E116</f>
        <v>-42500000</v>
      </c>
    </row>
    <row r="324" spans="1:6">
      <c r="A324" s="17" t="s">
        <v>793</v>
      </c>
      <c r="B324" s="17" t="s">
        <v>794</v>
      </c>
      <c r="C324" s="305">
        <f>SUM('120121'!E102:E104)+'120121'!E114</f>
        <v>0</v>
      </c>
    </row>
    <row r="325" spans="1:6">
      <c r="A325" s="17"/>
      <c r="B325" s="17"/>
      <c r="C325" s="305"/>
    </row>
    <row r="326" spans="1:6">
      <c r="A326" s="17"/>
      <c r="B326" s="17"/>
      <c r="C326" s="305"/>
    </row>
    <row r="327" spans="1:6">
      <c r="A327" s="17" t="s">
        <v>795</v>
      </c>
      <c r="B327" s="17" t="s">
        <v>2298</v>
      </c>
      <c r="C327" s="269">
        <f>SUM(C319:C326)</f>
        <v>-12524994</v>
      </c>
    </row>
    <row r="328" spans="1:6">
      <c r="A328" s="17"/>
      <c r="B328" s="17"/>
      <c r="C328" s="305"/>
    </row>
    <row r="329" spans="1:6">
      <c r="A329" s="17" t="s">
        <v>796</v>
      </c>
      <c r="B329" s="17" t="s">
        <v>2298</v>
      </c>
      <c r="C329" s="305">
        <f>(C327+C315)+C300</f>
        <v>-7792382</v>
      </c>
    </row>
    <row r="330" spans="1:6">
      <c r="A330" s="17"/>
      <c r="B330" s="17"/>
      <c r="C330" s="305"/>
    </row>
    <row r="331" spans="1:6">
      <c r="A331" s="17" t="s">
        <v>797</v>
      </c>
      <c r="B331" s="17" t="s">
        <v>798</v>
      </c>
      <c r="C331" s="305">
        <f>'120121'!E123</f>
        <v>8708414</v>
      </c>
    </row>
    <row r="332" spans="1:6">
      <c r="A332" s="17"/>
      <c r="B332" s="17"/>
      <c r="C332" s="305"/>
    </row>
    <row r="333" spans="1:6" ht="15.75">
      <c r="A333" s="115" t="s">
        <v>799</v>
      </c>
      <c r="B333" s="17" t="s">
        <v>800</v>
      </c>
      <c r="C333" s="670">
        <f>C331+C329</f>
        <v>916032</v>
      </c>
      <c r="E333" s="2539">
        <f>C333-'120121'!E125</f>
        <v>0</v>
      </c>
      <c r="F333" s="1421" t="s">
        <v>5957</v>
      </c>
    </row>
    <row r="336" spans="1:6" ht="18">
      <c r="A336" s="399" t="s">
        <v>801</v>
      </c>
      <c r="B336" s="69"/>
      <c r="C336" s="69"/>
    </row>
    <row r="340" spans="1:3" ht="15.75">
      <c r="A340" s="17"/>
      <c r="B340" s="2542" t="s">
        <v>2291</v>
      </c>
    </row>
    <row r="341" spans="1:3" ht="15.75">
      <c r="A341" s="17"/>
      <c r="B341" s="2542" t="s">
        <v>2292</v>
      </c>
      <c r="C341" s="2542" t="str">
        <f>$C$16</f>
        <v>December 31, 2016</v>
      </c>
    </row>
    <row r="342" spans="1:3" ht="15.75">
      <c r="A342" s="634" t="s">
        <v>802</v>
      </c>
      <c r="B342" s="115"/>
      <c r="C342" s="115"/>
    </row>
    <row r="343" spans="1:3" ht="15.75">
      <c r="A343" s="2766" t="s">
        <v>4361</v>
      </c>
      <c r="B343" s="115"/>
      <c r="C343" s="115"/>
    </row>
    <row r="344" spans="1:3">
      <c r="A344" s="17" t="s">
        <v>803</v>
      </c>
      <c r="B344" s="1503" t="s">
        <v>4536</v>
      </c>
      <c r="C344" s="401">
        <f>'300301'!D24</f>
        <v>268500645</v>
      </c>
    </row>
    <row r="345" spans="1:3">
      <c r="A345" s="17" t="s">
        <v>804</v>
      </c>
      <c r="B345" s="1503" t="s">
        <v>4537</v>
      </c>
      <c r="C345" s="305">
        <f>'300301'!D26</f>
        <v>146419681</v>
      </c>
    </row>
    <row r="346" spans="1:3">
      <c r="A346" s="17" t="s">
        <v>805</v>
      </c>
      <c r="B346" s="1503" t="s">
        <v>4538</v>
      </c>
      <c r="C346" s="305">
        <f>'300301'!D27</f>
        <v>16128885</v>
      </c>
    </row>
    <row r="347" spans="1:3">
      <c r="A347" s="17" t="s">
        <v>806</v>
      </c>
      <c r="B347" s="1503" t="s">
        <v>4539</v>
      </c>
      <c r="C347" s="305">
        <f>SUM('300301'!D28:D31)</f>
        <v>12439002.699999999</v>
      </c>
    </row>
    <row r="348" spans="1:3" ht="15.75">
      <c r="A348" s="115" t="s">
        <v>807</v>
      </c>
      <c r="B348" s="1503" t="s">
        <v>2298</v>
      </c>
      <c r="C348" s="305">
        <f>SUM(C344:C347)</f>
        <v>443488213.69999999</v>
      </c>
    </row>
    <row r="349" spans="1:3">
      <c r="A349" s="17" t="s">
        <v>808</v>
      </c>
      <c r="B349" s="1503" t="s">
        <v>4540</v>
      </c>
      <c r="C349" s="305">
        <f>'300301'!D33</f>
        <v>20862616</v>
      </c>
    </row>
    <row r="350" spans="1:3">
      <c r="A350" s="2764" t="s">
        <v>4645</v>
      </c>
      <c r="B350" s="1503"/>
      <c r="C350" s="2544"/>
    </row>
    <row r="351" spans="1:3">
      <c r="A351" s="1503" t="s">
        <v>4646</v>
      </c>
      <c r="B351" s="1503" t="s">
        <v>4650</v>
      </c>
      <c r="C351" s="2544">
        <f>'300301'!D46</f>
        <v>0</v>
      </c>
    </row>
    <row r="352" spans="1:3">
      <c r="A352" s="1503" t="s">
        <v>4647</v>
      </c>
      <c r="B352" s="1503" t="s">
        <v>4651</v>
      </c>
      <c r="C352" s="2544">
        <f>'300301'!D48</f>
        <v>0</v>
      </c>
    </row>
    <row r="353" spans="1:6">
      <c r="A353" s="2765" t="s">
        <v>4648</v>
      </c>
      <c r="B353" s="1503" t="s">
        <v>4652</v>
      </c>
      <c r="C353" s="2544">
        <f>'300301'!D49</f>
        <v>0</v>
      </c>
    </row>
    <row r="354" spans="1:6">
      <c r="A354" s="1503" t="s">
        <v>4697</v>
      </c>
      <c r="B354" s="1503" t="s">
        <v>4704</v>
      </c>
      <c r="C354" s="2544">
        <f>SUM('300301'!D50:D54)</f>
        <v>0</v>
      </c>
    </row>
    <row r="355" spans="1:6">
      <c r="A355" s="1503" t="s">
        <v>809</v>
      </c>
      <c r="B355" s="1503" t="s">
        <v>4705</v>
      </c>
      <c r="C355" s="2544">
        <f>'300301'!D59-SUM('300301'!D35,'300301'!D55)</f>
        <v>468989028.75000006</v>
      </c>
      <c r="E355" s="2538">
        <f>C355-'300301'!D59</f>
        <v>0</v>
      </c>
      <c r="F355" s="1421" t="s">
        <v>5957</v>
      </c>
    </row>
    <row r="356" spans="1:6" ht="15.75">
      <c r="A356" s="115" t="s">
        <v>810</v>
      </c>
      <c r="B356" s="1503" t="s">
        <v>4706</v>
      </c>
      <c r="C356" s="401">
        <f>SUM(C348:C355)</f>
        <v>933339858.45000005</v>
      </c>
      <c r="E356" s="2538"/>
    </row>
    <row r="357" spans="1:6">
      <c r="A357" s="17"/>
      <c r="B357" s="1503"/>
      <c r="C357" s="305"/>
    </row>
    <row r="358" spans="1:6" ht="15.75">
      <c r="A358" s="634" t="s">
        <v>811</v>
      </c>
      <c r="B358" s="1503"/>
      <c r="C358" s="305"/>
    </row>
    <row r="359" spans="1:6">
      <c r="A359" s="2766" t="s">
        <v>4361</v>
      </c>
      <c r="B359" s="1503"/>
      <c r="C359" s="305"/>
    </row>
    <row r="360" spans="1:6">
      <c r="A360" s="17" t="s">
        <v>803</v>
      </c>
      <c r="B360" s="1503" t="s">
        <v>4661</v>
      </c>
      <c r="C360" s="305">
        <f>'300301'!F24</f>
        <v>1683233</v>
      </c>
    </row>
    <row r="361" spans="1:6">
      <c r="A361" s="17" t="s">
        <v>804</v>
      </c>
      <c r="B361" s="1503" t="s">
        <v>4662</v>
      </c>
      <c r="C361" s="305">
        <f>'300301'!F26</f>
        <v>1880901</v>
      </c>
    </row>
    <row r="362" spans="1:6">
      <c r="A362" s="17" t="s">
        <v>805</v>
      </c>
      <c r="B362" s="1503" t="s">
        <v>4663</v>
      </c>
      <c r="C362" s="305">
        <f>'300301'!F27</f>
        <v>401768</v>
      </c>
    </row>
    <row r="363" spans="1:6">
      <c r="A363" s="17" t="s">
        <v>806</v>
      </c>
      <c r="B363" s="1503" t="s">
        <v>4541</v>
      </c>
      <c r="C363" s="305">
        <f>SUM('300301'!F28:F31)</f>
        <v>115617</v>
      </c>
    </row>
    <row r="364" spans="1:6" ht="15.75">
      <c r="A364" s="115" t="s">
        <v>812</v>
      </c>
      <c r="B364" s="1503" t="s">
        <v>2298</v>
      </c>
      <c r="C364" s="305">
        <f>SUM(C360:C363)</f>
        <v>4081519</v>
      </c>
    </row>
    <row r="365" spans="1:6">
      <c r="A365" s="17" t="s">
        <v>808</v>
      </c>
      <c r="B365" s="1503" t="s">
        <v>4542</v>
      </c>
      <c r="C365" s="305">
        <f>'300301'!F33</f>
        <v>234057</v>
      </c>
    </row>
    <row r="366" spans="1:6">
      <c r="A366" s="2764" t="s">
        <v>4645</v>
      </c>
      <c r="B366" s="1503"/>
      <c r="C366" s="305"/>
    </row>
    <row r="367" spans="1:6">
      <c r="A367" s="1503" t="s">
        <v>4646</v>
      </c>
      <c r="B367" s="1503" t="s">
        <v>4653</v>
      </c>
      <c r="C367" s="2544">
        <f>'300301'!F46</f>
        <v>0</v>
      </c>
    </row>
    <row r="368" spans="1:6">
      <c r="A368" s="1503" t="s">
        <v>4647</v>
      </c>
      <c r="B368" s="1503" t="s">
        <v>4654</v>
      </c>
      <c r="C368" s="2544">
        <f>'300301'!F48</f>
        <v>0</v>
      </c>
    </row>
    <row r="369" spans="1:6">
      <c r="A369" s="2765" t="s">
        <v>4648</v>
      </c>
      <c r="B369" s="1503" t="s">
        <v>4655</v>
      </c>
      <c r="C369" s="2544">
        <f>'300301'!F49</f>
        <v>0</v>
      </c>
    </row>
    <row r="370" spans="1:6">
      <c r="A370" s="1503" t="s">
        <v>4649</v>
      </c>
      <c r="B370" s="1503" t="s">
        <v>4707</v>
      </c>
      <c r="C370" s="2544">
        <f>'300301'!F50+'300301'!F51+'300301'!F52+'300301'!F53+'300301'!F54</f>
        <v>0</v>
      </c>
    </row>
    <row r="371" spans="1:6" ht="15.75">
      <c r="A371" s="115" t="s">
        <v>813</v>
      </c>
      <c r="B371" s="1503" t="s">
        <v>4710</v>
      </c>
      <c r="C371" s="305">
        <f>SUM(C364:C370)</f>
        <v>4315576</v>
      </c>
      <c r="E371" s="2538">
        <f>+C371-'300301'!F36</f>
        <v>1</v>
      </c>
      <c r="F371" s="1421" t="s">
        <v>5957</v>
      </c>
    </row>
    <row r="372" spans="1:6" ht="15.75">
      <c r="A372" s="69"/>
      <c r="B372" s="71"/>
      <c r="C372" s="403"/>
    </row>
    <row r="373" spans="1:6" ht="15.75">
      <c r="A373" s="71" t="s">
        <v>814</v>
      </c>
      <c r="B373" s="69"/>
      <c r="C373" s="403"/>
    </row>
    <row r="374" spans="1:6">
      <c r="A374" s="2766" t="s">
        <v>4361</v>
      </c>
      <c r="B374" s="69"/>
      <c r="C374" s="403"/>
    </row>
    <row r="375" spans="1:6">
      <c r="A375" s="17" t="s">
        <v>803</v>
      </c>
      <c r="B375" s="1503" t="s">
        <v>4543</v>
      </c>
      <c r="C375" s="305">
        <f>'300301'!H24</f>
        <v>197833</v>
      </c>
    </row>
    <row r="376" spans="1:6">
      <c r="A376" s="17" t="s">
        <v>804</v>
      </c>
      <c r="B376" s="1503" t="s">
        <v>4544</v>
      </c>
      <c r="C376" s="305">
        <f>'300301'!H26</f>
        <v>30992</v>
      </c>
    </row>
    <row r="377" spans="1:6">
      <c r="A377" s="17" t="s">
        <v>805</v>
      </c>
      <c r="B377" s="1503" t="s">
        <v>4545</v>
      </c>
      <c r="C377" s="305">
        <f>'300301'!H27</f>
        <v>30992</v>
      </c>
    </row>
    <row r="378" spans="1:6">
      <c r="A378" s="17" t="s">
        <v>806</v>
      </c>
      <c r="B378" s="1503" t="s">
        <v>4546</v>
      </c>
      <c r="C378" s="305">
        <f>SUM('300301'!H28:H31)</f>
        <v>708</v>
      </c>
    </row>
    <row r="379" spans="1:6" ht="15.75">
      <c r="A379" s="115" t="s">
        <v>815</v>
      </c>
      <c r="B379" s="1503" t="s">
        <v>2298</v>
      </c>
      <c r="C379" s="305">
        <f>SUM(C375:C378)</f>
        <v>260525</v>
      </c>
    </row>
    <row r="380" spans="1:6" s="1421" customFormat="1">
      <c r="A380" s="1503" t="s">
        <v>808</v>
      </c>
      <c r="B380" s="1503" t="s">
        <v>4547</v>
      </c>
      <c r="C380" s="2544">
        <f>'300301'!H33</f>
        <v>3</v>
      </c>
    </row>
    <row r="381" spans="1:6" s="1421" customFormat="1">
      <c r="A381" s="2764" t="s">
        <v>4645</v>
      </c>
      <c r="B381" s="1503" t="s">
        <v>4656</v>
      </c>
      <c r="C381" s="2544"/>
    </row>
    <row r="382" spans="1:6" s="1421" customFormat="1">
      <c r="A382" s="1503" t="s">
        <v>4646</v>
      </c>
      <c r="B382" s="1503" t="s">
        <v>4657</v>
      </c>
      <c r="C382" s="2544">
        <f>'300301'!H46</f>
        <v>0</v>
      </c>
    </row>
    <row r="383" spans="1:6" s="1421" customFormat="1">
      <c r="A383" s="1503" t="s">
        <v>4647</v>
      </c>
      <c r="B383" s="1503" t="s">
        <v>4658</v>
      </c>
      <c r="C383" s="2544">
        <f>'300301'!H48</f>
        <v>0</v>
      </c>
    </row>
    <row r="384" spans="1:6" s="1421" customFormat="1">
      <c r="A384" s="2765" t="s">
        <v>4648</v>
      </c>
      <c r="B384" s="1503" t="s">
        <v>4659</v>
      </c>
      <c r="C384" s="2544">
        <f>'300301'!H49</f>
        <v>55</v>
      </c>
    </row>
    <row r="385" spans="1:6" s="1421" customFormat="1">
      <c r="A385" s="1503" t="s">
        <v>4649</v>
      </c>
      <c r="B385" s="1503" t="s">
        <v>4660</v>
      </c>
      <c r="C385" s="2544">
        <f>'300301'!H54+'300301'!H53+'300301'!H52+'300301'!H51+'300301'!H50</f>
        <v>0</v>
      </c>
    </row>
    <row r="386" spans="1:6" s="1421" customFormat="1" ht="15.75">
      <c r="A386" s="2545" t="s">
        <v>816</v>
      </c>
      <c r="B386" s="1503" t="s">
        <v>4709</v>
      </c>
      <c r="C386" s="2544">
        <f>SUM(C379:C385)</f>
        <v>260583</v>
      </c>
      <c r="E386" s="2547">
        <f>+C386-'300301'!H36-'300301'!H49</f>
        <v>0</v>
      </c>
      <c r="F386" s="1421" t="s">
        <v>5957</v>
      </c>
    </row>
    <row r="388" spans="1:6" ht="18">
      <c r="A388" s="399" t="s">
        <v>817</v>
      </c>
      <c r="B388" s="399"/>
      <c r="C388" s="399"/>
    </row>
    <row r="389" spans="1:6" ht="15.75">
      <c r="A389" s="634" t="s">
        <v>818</v>
      </c>
    </row>
    <row r="390" spans="1:6">
      <c r="A390" s="17" t="s">
        <v>819</v>
      </c>
      <c r="B390" s="17" t="s">
        <v>2298</v>
      </c>
      <c r="C390" s="2817">
        <f>C344/C375</f>
        <v>1357.208579963909</v>
      </c>
    </row>
    <row r="391" spans="1:6">
      <c r="A391" s="17" t="s">
        <v>820</v>
      </c>
      <c r="B391" s="17" t="s">
        <v>2298</v>
      </c>
      <c r="C391" s="305">
        <f>(+C360*1000)/C375</f>
        <v>8508.3530048070843</v>
      </c>
    </row>
    <row r="392" spans="1:6">
      <c r="A392" s="17" t="s">
        <v>821</v>
      </c>
      <c r="B392" s="17" t="s">
        <v>2298</v>
      </c>
      <c r="C392" s="674">
        <f>(+C344*100)/(C360*1000)</f>
        <v>15.951484137965451</v>
      </c>
    </row>
    <row r="393" spans="1:6">
      <c r="A393" s="17"/>
      <c r="B393" s="17"/>
      <c r="C393" s="305"/>
    </row>
    <row r="394" spans="1:6" ht="15.75">
      <c r="A394" s="634" t="s">
        <v>822</v>
      </c>
      <c r="B394" s="17"/>
      <c r="C394" s="305"/>
    </row>
    <row r="395" spans="1:6">
      <c r="A395" s="17" t="s">
        <v>819</v>
      </c>
      <c r="B395" s="17" t="s">
        <v>2298</v>
      </c>
      <c r="C395" s="673">
        <f>C345/C376</f>
        <v>4724.4347250903456</v>
      </c>
    </row>
    <row r="396" spans="1:6">
      <c r="A396" s="17" t="s">
        <v>820</v>
      </c>
      <c r="B396" s="17" t="s">
        <v>2298</v>
      </c>
      <c r="C396" s="305">
        <f>(+C361*1000)/C376</f>
        <v>60689.887712958182</v>
      </c>
    </row>
    <row r="397" spans="1:6">
      <c r="A397" s="17" t="s">
        <v>821</v>
      </c>
      <c r="B397" s="17" t="s">
        <v>2298</v>
      </c>
      <c r="C397" s="674">
        <f>(+C345*100)/(C361*1000)</f>
        <v>7.7845501172044678</v>
      </c>
    </row>
    <row r="398" spans="1:6">
      <c r="A398" s="17"/>
      <c r="B398" s="17"/>
      <c r="C398" s="674"/>
    </row>
    <row r="399" spans="1:6" ht="15.75">
      <c r="A399" s="634" t="s">
        <v>823</v>
      </c>
      <c r="B399" s="17"/>
      <c r="C399" s="674"/>
    </row>
    <row r="400" spans="1:6">
      <c r="A400" s="17" t="s">
        <v>819</v>
      </c>
      <c r="B400" s="17" t="s">
        <v>2298</v>
      </c>
      <c r="C400" s="673">
        <f>C346/C377</f>
        <v>520.42091507485804</v>
      </c>
    </row>
    <row r="401" spans="1:3">
      <c r="A401" s="17" t="s">
        <v>820</v>
      </c>
      <c r="B401" s="17" t="s">
        <v>2298</v>
      </c>
      <c r="C401" s="305">
        <f>(+C362*1000)/C377</f>
        <v>12963.603510583376</v>
      </c>
    </row>
    <row r="402" spans="1:3">
      <c r="A402" s="17" t="s">
        <v>821</v>
      </c>
      <c r="B402" s="17" t="s">
        <v>2298</v>
      </c>
      <c r="C402" s="674">
        <f>(+C346*100)/(C362*1000)</f>
        <v>4.0144772605085519</v>
      </c>
    </row>
    <row r="404" spans="1:3" ht="18">
      <c r="A404" s="399" t="s">
        <v>3622</v>
      </c>
      <c r="B404" s="399"/>
      <c r="C404" s="399"/>
    </row>
    <row r="405" spans="1:3">
      <c r="A405" s="17" t="s">
        <v>824</v>
      </c>
      <c r="B405" s="17" t="s">
        <v>825</v>
      </c>
      <c r="C405" s="401">
        <f>'320323'!E29</f>
        <v>0</v>
      </c>
    </row>
    <row r="406" spans="1:3">
      <c r="A406" s="17" t="s">
        <v>826</v>
      </c>
      <c r="B406" s="17" t="s">
        <v>827</v>
      </c>
      <c r="C406" s="305">
        <f>'320323'!E49</f>
        <v>0</v>
      </c>
    </row>
    <row r="407" spans="1:3">
      <c r="A407" s="17" t="s">
        <v>828</v>
      </c>
      <c r="B407" s="17" t="s">
        <v>829</v>
      </c>
      <c r="C407" s="305">
        <f>'320323'!K16</f>
        <v>0</v>
      </c>
    </row>
    <row r="408" spans="1:3">
      <c r="A408" s="17" t="s">
        <v>830</v>
      </c>
      <c r="B408" s="1503" t="s">
        <v>4548</v>
      </c>
      <c r="C408" s="305">
        <f>'320323'!K33</f>
        <v>0</v>
      </c>
    </row>
    <row r="409" spans="1:3">
      <c r="A409" s="17" t="s">
        <v>831</v>
      </c>
      <c r="B409" s="1503" t="s">
        <v>4549</v>
      </c>
      <c r="C409" s="305">
        <f>'320323'!K39</f>
        <v>115897607</v>
      </c>
    </row>
    <row r="410" spans="1:3">
      <c r="A410" s="17" t="s">
        <v>772</v>
      </c>
      <c r="B410" s="1503" t="s">
        <v>2298</v>
      </c>
      <c r="C410" s="305">
        <f>SUM(C405:C409)</f>
        <v>115897607</v>
      </c>
    </row>
    <row r="411" spans="1:3">
      <c r="A411" s="17" t="s">
        <v>773</v>
      </c>
      <c r="B411" s="1503" t="s">
        <v>4550</v>
      </c>
      <c r="C411" s="305">
        <f>'320323'!K73</f>
        <v>15215300</v>
      </c>
    </row>
    <row r="412" spans="1:3">
      <c r="A412" s="1503" t="s">
        <v>4440</v>
      </c>
      <c r="B412" s="1503" t="s">
        <v>4441</v>
      </c>
      <c r="C412" s="2544">
        <f>'320323'!P26</f>
        <v>688591</v>
      </c>
    </row>
    <row r="413" spans="1:3">
      <c r="A413" s="17" t="s">
        <v>2043</v>
      </c>
      <c r="B413" s="1503" t="s">
        <v>4551</v>
      </c>
      <c r="C413" s="305">
        <f>'320323'!P54</f>
        <v>49097549</v>
      </c>
    </row>
    <row r="414" spans="1:3">
      <c r="A414" s="17" t="s">
        <v>2044</v>
      </c>
      <c r="B414" s="1503" t="s">
        <v>4552</v>
      </c>
      <c r="C414" s="305">
        <f>'320323'!P62+'320323'!P69</f>
        <v>50305109</v>
      </c>
    </row>
    <row r="415" spans="1:3">
      <c r="A415" s="17" t="s">
        <v>2045</v>
      </c>
      <c r="B415" s="1503" t="s">
        <v>4553</v>
      </c>
      <c r="C415" s="305">
        <f>'320323'!P76</f>
        <v>18865</v>
      </c>
    </row>
    <row r="416" spans="1:3">
      <c r="A416" s="17" t="s">
        <v>2046</v>
      </c>
      <c r="B416" s="1503" t="s">
        <v>4554</v>
      </c>
      <c r="C416" s="305">
        <f>'320323'!V22</f>
        <v>65884338</v>
      </c>
    </row>
    <row r="417" spans="1:6" ht="15.75">
      <c r="A417" s="115" t="s">
        <v>2047</v>
      </c>
      <c r="B417" s="1503" t="s">
        <v>4555</v>
      </c>
      <c r="C417" s="401">
        <f>SUM(C410:C416)</f>
        <v>297107359</v>
      </c>
      <c r="E417" s="2539">
        <f>+C417-'320323'!V24</f>
        <v>0</v>
      </c>
      <c r="F417" s="9" t="s">
        <v>5957</v>
      </c>
    </row>
    <row r="418" spans="1:6" ht="15.75">
      <c r="A418" s="17"/>
      <c r="B418" s="115"/>
      <c r="C418" s="115"/>
    </row>
    <row r="420" spans="1:6" ht="18">
      <c r="A420" s="399" t="s">
        <v>2048</v>
      </c>
      <c r="B420" s="69"/>
      <c r="C420" s="399"/>
      <c r="D420" s="399"/>
    </row>
    <row r="421" spans="1:6" ht="18">
      <c r="A421" s="509"/>
      <c r="B421" s="509"/>
      <c r="C421" s="509"/>
      <c r="D421" s="509"/>
    </row>
    <row r="424" spans="1:6" ht="15.75">
      <c r="A424" s="17"/>
      <c r="B424" s="2542" t="s">
        <v>2291</v>
      </c>
    </row>
    <row r="425" spans="1:6" ht="18">
      <c r="A425" s="510"/>
      <c r="B425" s="2542" t="s">
        <v>2292</v>
      </c>
      <c r="C425" s="2542" t="str">
        <f>$C$16</f>
        <v>December 31, 2016</v>
      </c>
    </row>
    <row r="426" spans="1:6" ht="18">
      <c r="A426" s="510"/>
      <c r="B426" s="115"/>
      <c r="C426" s="115"/>
    </row>
    <row r="427" spans="1:6">
      <c r="A427" s="17" t="s">
        <v>2049</v>
      </c>
      <c r="B427" s="17" t="s">
        <v>2298</v>
      </c>
      <c r="C427" s="401">
        <f>C356</f>
        <v>933339858.45000005</v>
      </c>
    </row>
    <row r="428" spans="1:6">
      <c r="A428" s="17"/>
      <c r="B428" s="17"/>
      <c r="C428" s="401"/>
    </row>
    <row r="429" spans="1:6">
      <c r="A429" s="17" t="s">
        <v>2050</v>
      </c>
      <c r="B429" s="17" t="s">
        <v>2298</v>
      </c>
      <c r="C429" s="305">
        <f>C371</f>
        <v>4315576</v>
      </c>
    </row>
    <row r="430" spans="1:6">
      <c r="A430" s="17"/>
      <c r="B430" s="17"/>
      <c r="C430" s="305"/>
    </row>
    <row r="431" spans="1:6" ht="15.75">
      <c r="A431" s="71" t="s">
        <v>2051</v>
      </c>
      <c r="B431" s="71"/>
      <c r="C431" s="71"/>
    </row>
    <row r="432" spans="1:6" ht="15.75">
      <c r="A432" s="17"/>
      <c r="B432" s="670"/>
    </row>
    <row r="433" spans="1:3">
      <c r="A433" s="17" t="s">
        <v>2052</v>
      </c>
      <c r="B433" s="17" t="s">
        <v>2298</v>
      </c>
      <c r="C433" s="401">
        <f>C506</f>
        <v>115545923</v>
      </c>
    </row>
    <row r="434" spans="1:3">
      <c r="A434" s="17"/>
      <c r="B434" s="17"/>
      <c r="C434" s="305"/>
    </row>
    <row r="435" spans="1:3">
      <c r="A435" s="17" t="s">
        <v>2053</v>
      </c>
      <c r="B435" s="17" t="s">
        <v>2298</v>
      </c>
      <c r="C435" s="305">
        <f>C511</f>
        <v>79712799</v>
      </c>
    </row>
    <row r="436" spans="1:3">
      <c r="A436" s="17"/>
      <c r="B436" s="17"/>
      <c r="C436" s="305"/>
    </row>
    <row r="437" spans="1:3">
      <c r="A437" s="17" t="s">
        <v>2843</v>
      </c>
      <c r="B437" s="17" t="s">
        <v>2298</v>
      </c>
      <c r="C437" s="305">
        <f>C519</f>
        <v>101848637</v>
      </c>
    </row>
    <row r="438" spans="1:3">
      <c r="A438" s="17"/>
      <c r="B438" s="17"/>
      <c r="C438" s="305"/>
    </row>
    <row r="439" spans="1:3">
      <c r="A439" s="17" t="s">
        <v>2054</v>
      </c>
      <c r="B439" s="17" t="s">
        <v>2298</v>
      </c>
      <c r="C439" s="305">
        <f>C527</f>
        <v>47686294</v>
      </c>
    </row>
    <row r="440" spans="1:3">
      <c r="A440" s="17"/>
      <c r="B440" s="17"/>
      <c r="C440" s="305"/>
    </row>
    <row r="441" spans="1:3">
      <c r="A441" s="17" t="s">
        <v>2055</v>
      </c>
      <c r="B441" s="17" t="s">
        <v>2298</v>
      </c>
      <c r="C441" s="305">
        <f>C173</f>
        <v>21815187</v>
      </c>
    </row>
    <row r="442" spans="1:3">
      <c r="A442" s="17"/>
      <c r="B442" s="17"/>
      <c r="C442" s="305"/>
    </row>
    <row r="443" spans="1:3">
      <c r="A443" s="17" t="s">
        <v>2056</v>
      </c>
      <c r="B443" s="17" t="s">
        <v>2298</v>
      </c>
      <c r="C443" s="305">
        <f>C172</f>
        <v>49621145</v>
      </c>
    </row>
    <row r="444" spans="1:3">
      <c r="A444" s="17"/>
      <c r="B444" s="17" t="s">
        <v>1793</v>
      </c>
      <c r="C444" s="305"/>
    </row>
    <row r="445" spans="1:3">
      <c r="A445" s="17" t="s">
        <v>2057</v>
      </c>
      <c r="B445" s="17" t="s">
        <v>2058</v>
      </c>
      <c r="C445" s="305">
        <f>C447-SUM(C433:C443)</f>
        <v>517109873.45000005</v>
      </c>
    </row>
    <row r="446" spans="1:3">
      <c r="B446" s="9" t="s">
        <v>1793</v>
      </c>
    </row>
    <row r="447" spans="1:3">
      <c r="A447" s="17" t="s">
        <v>2059</v>
      </c>
      <c r="B447" s="17" t="s">
        <v>2298</v>
      </c>
      <c r="C447" s="401">
        <f>C427</f>
        <v>933339858.45000005</v>
      </c>
    </row>
    <row r="448" spans="1:3" ht="15.75">
      <c r="A448" s="17"/>
      <c r="B448" s="115"/>
      <c r="C448" s="305"/>
    </row>
    <row r="450" spans="1:3" ht="15.75">
      <c r="A450" s="71" t="s">
        <v>2060</v>
      </c>
      <c r="B450" s="71"/>
      <c r="C450" s="71"/>
    </row>
    <row r="451" spans="1:3">
      <c r="A451" s="69"/>
      <c r="B451" s="69"/>
      <c r="C451" s="69"/>
    </row>
    <row r="453" spans="1:3">
      <c r="A453" s="17" t="s">
        <v>2052</v>
      </c>
      <c r="B453" s="17" t="s">
        <v>2298</v>
      </c>
      <c r="C453" s="675">
        <f>(+C433/C$427)*100</f>
        <v>12.37983377157892</v>
      </c>
    </row>
    <row r="454" spans="1:3">
      <c r="A454" s="17"/>
      <c r="B454" s="17"/>
      <c r="C454" s="675"/>
    </row>
    <row r="455" spans="1:3">
      <c r="A455" s="17" t="s">
        <v>2053</v>
      </c>
      <c r="B455" s="17" t="s">
        <v>2298</v>
      </c>
      <c r="C455" s="675">
        <f>(+C435/C$427)*100</f>
        <v>8.5405973267207571</v>
      </c>
    </row>
    <row r="456" spans="1:3">
      <c r="A456" s="17"/>
      <c r="B456" s="17"/>
      <c r="C456" s="675"/>
    </row>
    <row r="457" spans="1:3">
      <c r="A457" s="17" t="s">
        <v>2843</v>
      </c>
      <c r="B457" s="17" t="s">
        <v>2298</v>
      </c>
      <c r="C457" s="675">
        <f>(+C437/C$427)*100</f>
        <v>10.912277674409008</v>
      </c>
    </row>
    <row r="458" spans="1:3">
      <c r="A458" s="17"/>
      <c r="B458" s="17"/>
      <c r="C458" s="675"/>
    </row>
    <row r="459" spans="1:3">
      <c r="A459" s="17" t="s">
        <v>2054</v>
      </c>
      <c r="B459" s="17" t="s">
        <v>2298</v>
      </c>
      <c r="C459" s="675">
        <f>(+C439/C$427)*100</f>
        <v>5.1092100662231177</v>
      </c>
    </row>
    <row r="460" spans="1:3">
      <c r="A460" s="17"/>
      <c r="B460" s="17"/>
      <c r="C460" s="675"/>
    </row>
    <row r="461" spans="1:3">
      <c r="A461" s="17" t="s">
        <v>2055</v>
      </c>
      <c r="B461" s="17" t="s">
        <v>2298</v>
      </c>
      <c r="C461" s="675">
        <f>(+C441/C$427)*100</f>
        <v>2.3373251235866577</v>
      </c>
    </row>
    <row r="462" spans="1:3">
      <c r="A462" s="17"/>
      <c r="B462" s="17"/>
      <c r="C462" s="675"/>
    </row>
    <row r="463" spans="1:3">
      <c r="A463" s="17" t="s">
        <v>2056</v>
      </c>
      <c r="B463" s="17" t="s">
        <v>2298</v>
      </c>
      <c r="C463" s="675">
        <f>(+C443/C$427)*100</f>
        <v>5.3165140812057432</v>
      </c>
    </row>
    <row r="464" spans="1:3">
      <c r="A464" s="17"/>
      <c r="B464" s="17"/>
      <c r="C464" s="675"/>
    </row>
    <row r="465" spans="1:3">
      <c r="A465" s="17" t="s">
        <v>2057</v>
      </c>
      <c r="B465" s="17" t="s">
        <v>2298</v>
      </c>
      <c r="C465" s="675">
        <f>(+C445/C$427)*100</f>
        <v>55.40424195627579</v>
      </c>
    </row>
    <row r="466" spans="1:3">
      <c r="A466" s="17"/>
      <c r="B466" s="17"/>
      <c r="C466" s="675"/>
    </row>
    <row r="467" spans="1:3">
      <c r="A467" s="17" t="s">
        <v>2059</v>
      </c>
      <c r="B467" s="17" t="s">
        <v>2061</v>
      </c>
      <c r="C467" s="675">
        <f>SUM(C453:C466)</f>
        <v>100</v>
      </c>
    </row>
    <row r="468" spans="1:3" ht="15.75">
      <c r="A468" s="17"/>
      <c r="B468" s="115"/>
    </row>
    <row r="470" spans="1:3" ht="15.75">
      <c r="A470" s="71" t="s">
        <v>2062</v>
      </c>
      <c r="B470" s="71"/>
      <c r="C470" s="71"/>
    </row>
    <row r="472" spans="1:3">
      <c r="A472" s="69"/>
      <c r="B472" s="69"/>
      <c r="C472" s="69"/>
    </row>
    <row r="473" spans="1:3">
      <c r="A473" s="17" t="s">
        <v>2052</v>
      </c>
      <c r="B473" s="17" t="s">
        <v>2298</v>
      </c>
      <c r="C473" s="676">
        <f>(+C433/(C$429*1000))*100</f>
        <v>2.6774160158458571</v>
      </c>
    </row>
    <row r="474" spans="1:3">
      <c r="A474" s="17"/>
      <c r="B474" s="17"/>
      <c r="C474" s="676"/>
    </row>
    <row r="475" spans="1:3">
      <c r="A475" s="17" t="s">
        <v>2053</v>
      </c>
      <c r="B475" s="17" t="s">
        <v>2298</v>
      </c>
      <c r="C475" s="676">
        <f>(+C435/(C$429*1000))*100</f>
        <v>1.8470952429061611</v>
      </c>
    </row>
    <row r="476" spans="1:3">
      <c r="A476" s="17"/>
      <c r="B476" s="17"/>
      <c r="C476" s="676"/>
    </row>
    <row r="477" spans="1:3">
      <c r="A477" s="17" t="s">
        <v>2843</v>
      </c>
      <c r="B477" s="17" t="s">
        <v>2298</v>
      </c>
      <c r="C477" s="676">
        <f>(+C437/(C$429*1000))*100</f>
        <v>2.3600241775373667</v>
      </c>
    </row>
    <row r="478" spans="1:3">
      <c r="A478" s="17"/>
      <c r="B478" s="17"/>
      <c r="C478" s="676"/>
    </row>
    <row r="479" spans="1:3">
      <c r="A479" s="17" t="s">
        <v>2054</v>
      </c>
      <c r="B479" s="17" t="s">
        <v>2298</v>
      </c>
      <c r="C479" s="676">
        <f>(+C439/(C$429*1000))*100</f>
        <v>1.1049809805226463</v>
      </c>
    </row>
    <row r="480" spans="1:3">
      <c r="A480" s="17"/>
      <c r="B480" s="17"/>
      <c r="C480" s="676"/>
    </row>
    <row r="481" spans="1:3">
      <c r="A481" s="17" t="s">
        <v>2055</v>
      </c>
      <c r="B481" s="17" t="s">
        <v>2298</v>
      </c>
      <c r="C481" s="676">
        <f>(+C441/(C$429*1000))*100</f>
        <v>0.50549884882110752</v>
      </c>
    </row>
    <row r="482" spans="1:3">
      <c r="A482" s="17"/>
      <c r="B482" s="17"/>
      <c r="C482" s="676"/>
    </row>
    <row r="483" spans="1:3">
      <c r="A483" s="17" t="s">
        <v>2056</v>
      </c>
      <c r="B483" s="17" t="s">
        <v>2298</v>
      </c>
      <c r="C483" s="676">
        <f>(+C443/(C$429*1000))*100</f>
        <v>1.1498151115864952</v>
      </c>
    </row>
    <row r="484" spans="1:3">
      <c r="A484" s="17"/>
      <c r="B484" s="17"/>
      <c r="C484" s="676"/>
    </row>
    <row r="485" spans="1:3">
      <c r="A485" s="17" t="s">
        <v>2057</v>
      </c>
      <c r="B485" s="17" t="s">
        <v>2298</v>
      </c>
      <c r="C485" s="676">
        <f>(+C445/(C$429*1000))*100</f>
        <v>11.982406831672066</v>
      </c>
    </row>
    <row r="486" spans="1:3">
      <c r="A486" s="17"/>
      <c r="B486" s="17"/>
      <c r="C486" s="676"/>
    </row>
    <row r="487" spans="1:3">
      <c r="A487" s="17" t="s">
        <v>2059</v>
      </c>
      <c r="B487" s="17" t="s">
        <v>2063</v>
      </c>
      <c r="C487" s="676">
        <f>SUM(C473:C486)</f>
        <v>21.6272372088917</v>
      </c>
    </row>
    <row r="488" spans="1:3" ht="15.75">
      <c r="A488" s="19"/>
      <c r="B488" s="115"/>
    </row>
    <row r="490" spans="1:3">
      <c r="A490" s="9" t="s">
        <v>2064</v>
      </c>
    </row>
    <row r="494" spans="1:3" ht="15.75">
      <c r="A494" s="115" t="s">
        <v>2065</v>
      </c>
    </row>
    <row r="496" spans="1:3" ht="15.75">
      <c r="A496" s="17"/>
      <c r="B496" s="2542" t="s">
        <v>2291</v>
      </c>
    </row>
    <row r="497" spans="1:3" ht="15.75">
      <c r="A497" s="17"/>
      <c r="B497" s="2542" t="s">
        <v>2292</v>
      </c>
      <c r="C497" s="2542" t="str">
        <f>$C$16</f>
        <v>December 31, 2016</v>
      </c>
    </row>
    <row r="498" spans="1:3" ht="15.75">
      <c r="A498" s="677" t="s">
        <v>2052</v>
      </c>
      <c r="B498" s="17"/>
      <c r="C498" s="305"/>
    </row>
    <row r="499" spans="1:3">
      <c r="A499" s="17" t="s">
        <v>2066</v>
      </c>
      <c r="B499" s="17" t="s">
        <v>2067</v>
      </c>
      <c r="C499" s="305">
        <f>'320323'!E13</f>
        <v>0</v>
      </c>
    </row>
    <row r="500" spans="1:3">
      <c r="A500" s="17" t="s">
        <v>2068</v>
      </c>
      <c r="B500" s="17" t="s">
        <v>2069</v>
      </c>
      <c r="C500" s="305">
        <f>'320323'!E33</f>
        <v>0</v>
      </c>
    </row>
    <row r="501" spans="1:3">
      <c r="A501" s="17" t="s">
        <v>2070</v>
      </c>
      <c r="B501" s="17" t="s">
        <v>2071</v>
      </c>
      <c r="C501" s="305">
        <f>'320323'!E53</f>
        <v>0</v>
      </c>
    </row>
    <row r="502" spans="1:3">
      <c r="A502" s="17" t="s">
        <v>2072</v>
      </c>
      <c r="B502" s="17" t="s">
        <v>2073</v>
      </c>
      <c r="C502" s="305">
        <f>'320323'!K20</f>
        <v>0</v>
      </c>
    </row>
    <row r="503" spans="1:3">
      <c r="A503" s="17" t="s">
        <v>3339</v>
      </c>
      <c r="B503" s="1503" t="s">
        <v>4556</v>
      </c>
      <c r="C503" s="305">
        <f>'320323'!K35</f>
        <v>115545923</v>
      </c>
    </row>
    <row r="504" spans="1:3">
      <c r="A504" s="17" t="s">
        <v>2074</v>
      </c>
      <c r="B504" s="17" t="s">
        <v>2298</v>
      </c>
      <c r="C504" s="305">
        <f>SUM(C499:C503)</f>
        <v>115545923</v>
      </c>
    </row>
    <row r="505" spans="1:3">
      <c r="A505" s="17" t="s">
        <v>2075</v>
      </c>
      <c r="B505" s="17"/>
      <c r="C505" s="305"/>
    </row>
    <row r="506" spans="1:3">
      <c r="A506" s="17" t="s">
        <v>2076</v>
      </c>
      <c r="B506" s="17" t="s">
        <v>2298</v>
      </c>
      <c r="C506" s="305">
        <f>C504-C505</f>
        <v>115545923</v>
      </c>
    </row>
    <row r="507" spans="1:3">
      <c r="A507" s="17"/>
      <c r="B507" s="17"/>
      <c r="C507" s="305"/>
    </row>
    <row r="508" spans="1:3" ht="15.75">
      <c r="A508" s="677" t="s">
        <v>2053</v>
      </c>
      <c r="B508" s="17"/>
      <c r="C508" s="305"/>
    </row>
    <row r="509" spans="1:3">
      <c r="A509" s="17" t="s">
        <v>2077</v>
      </c>
      <c r="B509" s="1503" t="s">
        <v>4559</v>
      </c>
      <c r="C509" s="305">
        <f>'354355'!F42</f>
        <v>51005265</v>
      </c>
    </row>
    <row r="510" spans="1:3">
      <c r="A510" s="17" t="s">
        <v>2078</v>
      </c>
      <c r="B510" s="1503" t="s">
        <v>4558</v>
      </c>
      <c r="C510" s="305">
        <f>'320323'!V12</f>
        <v>28707534</v>
      </c>
    </row>
    <row r="511" spans="1:3">
      <c r="A511" s="17" t="s">
        <v>2079</v>
      </c>
      <c r="B511" s="17" t="s">
        <v>2298</v>
      </c>
      <c r="C511" s="305">
        <f>SUM(C509:C510)</f>
        <v>79712799</v>
      </c>
    </row>
    <row r="512" spans="1:3">
      <c r="A512" s="17"/>
      <c r="B512" s="17"/>
      <c r="C512" s="305"/>
    </row>
    <row r="513" spans="1:3" ht="15.75">
      <c r="A513" s="677" t="s">
        <v>2843</v>
      </c>
      <c r="B513" s="17"/>
      <c r="C513" s="305"/>
    </row>
    <row r="514" spans="1:3">
      <c r="A514" s="17" t="s">
        <v>2080</v>
      </c>
      <c r="B514" s="1503" t="s">
        <v>4557</v>
      </c>
      <c r="C514" s="305">
        <f>'320323'!V24</f>
        <v>297107359</v>
      </c>
    </row>
    <row r="515" spans="1:3">
      <c r="A515" s="17" t="s">
        <v>3740</v>
      </c>
      <c r="B515" s="17" t="s">
        <v>2298</v>
      </c>
      <c r="C515" s="305">
        <f>C504</f>
        <v>115545923</v>
      </c>
    </row>
    <row r="516" spans="1:3">
      <c r="A516" s="17" t="s">
        <v>3741</v>
      </c>
      <c r="B516" s="17" t="s">
        <v>2298</v>
      </c>
      <c r="C516" s="305">
        <f>C511</f>
        <v>79712799</v>
      </c>
    </row>
    <row r="517" spans="1:3">
      <c r="A517" s="17" t="s">
        <v>3742</v>
      </c>
      <c r="B517" s="17" t="s">
        <v>2298</v>
      </c>
      <c r="C517" s="305">
        <f>C174</f>
        <v>0</v>
      </c>
    </row>
    <row r="518" spans="1:3">
      <c r="A518" s="17" t="s">
        <v>3743</v>
      </c>
      <c r="B518" s="17" t="s">
        <v>2298</v>
      </c>
      <c r="C518" s="305">
        <f>C175</f>
        <v>0</v>
      </c>
    </row>
    <row r="519" spans="1:3">
      <c r="A519" s="17" t="s">
        <v>3744</v>
      </c>
      <c r="B519" s="17" t="s">
        <v>2298</v>
      </c>
      <c r="C519" s="305">
        <f>C514-SUM(C515:C517)+C518</f>
        <v>101848637</v>
      </c>
    </row>
    <row r="521" spans="1:3" ht="15.75">
      <c r="A521" s="677" t="s">
        <v>3745</v>
      </c>
      <c r="B521" s="17"/>
      <c r="C521" s="305"/>
    </row>
    <row r="522" spans="1:3">
      <c r="A522" s="17" t="s">
        <v>3746</v>
      </c>
      <c r="B522" s="17" t="s">
        <v>2298</v>
      </c>
      <c r="C522" s="305">
        <f>C166</f>
        <v>35245122</v>
      </c>
    </row>
    <row r="523" spans="1:3">
      <c r="A523" s="17" t="s">
        <v>3747</v>
      </c>
      <c r="B523" s="17" t="s">
        <v>2298</v>
      </c>
      <c r="C523" s="305">
        <f>C168</f>
        <v>4901172</v>
      </c>
    </row>
    <row r="524" spans="1:3">
      <c r="A524" s="17" t="s">
        <v>3748</v>
      </c>
      <c r="B524" s="17" t="s">
        <v>2298</v>
      </c>
      <c r="C524" s="305">
        <f>C169</f>
        <v>7540000</v>
      </c>
    </row>
    <row r="525" spans="1:3">
      <c r="A525" s="17" t="s">
        <v>3749</v>
      </c>
      <c r="B525" s="17" t="s">
        <v>2298</v>
      </c>
      <c r="C525" s="305">
        <f>C170</f>
        <v>0</v>
      </c>
    </row>
    <row r="526" spans="1:3">
      <c r="A526" s="17" t="s">
        <v>3750</v>
      </c>
      <c r="B526" s="17" t="s">
        <v>2298</v>
      </c>
      <c r="C526" s="305">
        <f>C171</f>
        <v>0</v>
      </c>
    </row>
    <row r="527" spans="1:3">
      <c r="A527" s="17" t="s">
        <v>3751</v>
      </c>
      <c r="B527" s="17"/>
      <c r="C527" s="305">
        <f>SUM(C522:C526)</f>
        <v>47686294</v>
      </c>
    </row>
    <row r="529" spans="1:5" ht="15.75">
      <c r="A529" s="677" t="s">
        <v>3752</v>
      </c>
    </row>
    <row r="530" spans="1:5">
      <c r="A530" s="17" t="s">
        <v>3753</v>
      </c>
      <c r="B530" s="17"/>
      <c r="C530" s="305">
        <f>C504</f>
        <v>115545923</v>
      </c>
    </row>
    <row r="531" spans="1:5">
      <c r="A531" s="17" t="s">
        <v>3754</v>
      </c>
      <c r="B531" s="17"/>
      <c r="C531" s="305">
        <f>C371</f>
        <v>4315576</v>
      </c>
    </row>
    <row r="532" spans="1:5">
      <c r="A532" s="17" t="s">
        <v>3755</v>
      </c>
      <c r="B532" s="17"/>
      <c r="C532" s="678">
        <f>IF(ISERR(C530/C531/1000)," ",C530/C531/1000)</f>
        <v>2.6774160158458571E-2</v>
      </c>
    </row>
    <row r="533" spans="1:5">
      <c r="A533" s="17" t="s">
        <v>2241</v>
      </c>
      <c r="B533" s="17"/>
      <c r="C533" s="305">
        <f>C365</f>
        <v>234057</v>
      </c>
    </row>
    <row r="534" spans="1:5">
      <c r="A534" s="17" t="s">
        <v>2242</v>
      </c>
      <c r="B534" s="17"/>
      <c r="C534" s="305">
        <f>C532*C533*1000</f>
        <v>6266679.6042083381</v>
      </c>
    </row>
    <row r="537" spans="1:5" ht="18">
      <c r="A537" s="399" t="s">
        <v>2243</v>
      </c>
      <c r="B537" s="69"/>
      <c r="C537" s="69"/>
      <c r="D537" s="17"/>
      <c r="E537" s="69"/>
    </row>
    <row r="538" spans="1:5" ht="18">
      <c r="A538" s="399"/>
      <c r="B538" s="69"/>
      <c r="C538" s="69"/>
      <c r="D538" s="69"/>
      <c r="E538" s="69"/>
    </row>
    <row r="539" spans="1:5" ht="18">
      <c r="A539" s="399"/>
      <c r="B539" s="69"/>
      <c r="C539" s="69"/>
      <c r="D539" s="69"/>
      <c r="E539" s="69"/>
    </row>
    <row r="541" spans="1:5" ht="15.75">
      <c r="A541" s="17"/>
      <c r="B541" s="17"/>
      <c r="C541" s="115"/>
      <c r="D541" s="115"/>
    </row>
    <row r="542" spans="1:5" ht="15.75">
      <c r="A542" s="17"/>
      <c r="B542" s="2542" t="s">
        <v>2291</v>
      </c>
      <c r="C542" s="17"/>
      <c r="D542" s="115"/>
      <c r="E542" s="115"/>
    </row>
    <row r="543" spans="1:5" ht="15.75">
      <c r="A543" s="17"/>
      <c r="B543" s="2542" t="s">
        <v>2292</v>
      </c>
      <c r="C543" s="2542" t="str">
        <f>$C$16</f>
        <v>December 31, 2016</v>
      </c>
      <c r="D543" s="17"/>
      <c r="E543" s="115"/>
    </row>
    <row r="544" spans="1:5" ht="15.75">
      <c r="A544" s="17"/>
      <c r="B544" s="2542"/>
      <c r="C544" s="115"/>
      <c r="D544" s="17"/>
      <c r="E544" s="115"/>
    </row>
    <row r="545" spans="1:5" ht="15.75">
      <c r="A545" s="71" t="s">
        <v>2244</v>
      </c>
      <c r="B545" s="71"/>
      <c r="C545" s="71"/>
      <c r="D545" s="71"/>
      <c r="E545" s="71"/>
    </row>
    <row r="546" spans="1:5" ht="15.75">
      <c r="A546" s="71"/>
      <c r="B546" s="71"/>
      <c r="C546" s="115"/>
      <c r="D546" s="115"/>
      <c r="E546" s="71"/>
    </row>
    <row r="547" spans="1:5">
      <c r="A547" s="17" t="s">
        <v>2245</v>
      </c>
      <c r="B547" s="17" t="s">
        <v>2246</v>
      </c>
      <c r="C547" s="17">
        <f>'204207'!I31</f>
        <v>23493135</v>
      </c>
      <c r="D547" s="401"/>
      <c r="E547" s="401"/>
    </row>
    <row r="548" spans="1:5">
      <c r="A548" s="9" t="s">
        <v>2247</v>
      </c>
    </row>
    <row r="549" spans="1:5">
      <c r="A549" s="9" t="s">
        <v>3658</v>
      </c>
      <c r="B549" s="9" t="s">
        <v>4698</v>
      </c>
      <c r="C549" s="9">
        <f>'204207'!I42</f>
        <v>0</v>
      </c>
    </row>
    <row r="550" spans="1:5">
      <c r="A550" s="9" t="s">
        <v>3660</v>
      </c>
      <c r="B550" s="9" t="s">
        <v>4699</v>
      </c>
      <c r="C550" s="9">
        <f>'204207'!I51</f>
        <v>0</v>
      </c>
    </row>
    <row r="551" spans="1:5">
      <c r="A551" s="9" t="s">
        <v>2248</v>
      </c>
      <c r="B551" s="9" t="s">
        <v>4700</v>
      </c>
      <c r="C551" s="9">
        <f>'204207'!I61</f>
        <v>0</v>
      </c>
    </row>
    <row r="552" spans="1:5">
      <c r="A552" s="9" t="s">
        <v>2178</v>
      </c>
      <c r="B552" s="1421" t="s">
        <v>4560</v>
      </c>
      <c r="C552" s="9">
        <f>'204207'!I83</f>
        <v>0</v>
      </c>
    </row>
    <row r="553" spans="1:5">
      <c r="A553" s="9" t="s">
        <v>1375</v>
      </c>
      <c r="B553" s="1421" t="s">
        <v>4561</v>
      </c>
      <c r="C553" s="9">
        <f>'204207'!I97</f>
        <v>274775727</v>
      </c>
    </row>
    <row r="554" spans="1:5">
      <c r="A554" s="9" t="s">
        <v>1376</v>
      </c>
      <c r="B554" s="1421" t="s">
        <v>4562</v>
      </c>
      <c r="C554" s="9">
        <f>'204207'!I114</f>
        <v>906006028</v>
      </c>
    </row>
    <row r="555" spans="1:5">
      <c r="A555" s="1421" t="s">
        <v>4443</v>
      </c>
      <c r="B555" s="1421" t="s">
        <v>4442</v>
      </c>
      <c r="C555" s="2547">
        <f>'204207'!I123</f>
        <v>0</v>
      </c>
    </row>
    <row r="556" spans="1:5">
      <c r="A556" s="9" t="s">
        <v>1377</v>
      </c>
      <c r="B556" s="1421" t="s">
        <v>4563</v>
      </c>
      <c r="C556" s="9">
        <f>'204207'!I138</f>
        <v>59127540</v>
      </c>
    </row>
    <row r="557" spans="1:5">
      <c r="A557" s="9" t="s">
        <v>2812</v>
      </c>
      <c r="B557" s="9" t="s">
        <v>2813</v>
      </c>
      <c r="C557" s="9">
        <f>'200201'!E13</f>
        <v>0</v>
      </c>
    </row>
    <row r="558" spans="1:5">
      <c r="A558" s="9" t="s">
        <v>2814</v>
      </c>
      <c r="B558" s="9" t="s">
        <v>2815</v>
      </c>
      <c r="C558" s="9">
        <f>'200201'!E15</f>
        <v>0</v>
      </c>
    </row>
    <row r="559" spans="1:5">
      <c r="A559" s="9" t="s">
        <v>2816</v>
      </c>
      <c r="B559" s="9" t="s">
        <v>2817</v>
      </c>
      <c r="C559" s="9">
        <f>'202203'!H21+SUM('202203'!H25:H27)</f>
        <v>0</v>
      </c>
    </row>
    <row r="561" spans="1:6" ht="15.75">
      <c r="A561" s="115" t="s">
        <v>1518</v>
      </c>
      <c r="B561" s="17" t="s">
        <v>1519</v>
      </c>
      <c r="C561" s="9">
        <f>SUM(C547:D559)</f>
        <v>1263402430</v>
      </c>
      <c r="E561" s="2538">
        <f>+C561-'200201'!E16-'202203'!H25</f>
        <v>0</v>
      </c>
    </row>
    <row r="562" spans="1:6">
      <c r="B562" s="9" t="s">
        <v>1520</v>
      </c>
    </row>
    <row r="563" spans="1:6">
      <c r="A563" s="9" t="s">
        <v>3013</v>
      </c>
      <c r="B563" s="9" t="s">
        <v>1521</v>
      </c>
      <c r="C563" s="9">
        <f>'200201'!E17</f>
        <v>0</v>
      </c>
    </row>
    <row r="564" spans="1:6">
      <c r="A564" s="9" t="s">
        <v>3014</v>
      </c>
      <c r="B564" s="9" t="s">
        <v>1522</v>
      </c>
      <c r="C564" s="9">
        <f>'200201'!E18</f>
        <v>9003058</v>
      </c>
    </row>
    <row r="565" spans="1:6">
      <c r="A565" s="9" t="s">
        <v>1298</v>
      </c>
      <c r="B565" s="9" t="s">
        <v>1523</v>
      </c>
      <c r="C565" s="9">
        <f>'200201'!E19</f>
        <v>41781981</v>
      </c>
    </row>
    <row r="566" spans="1:6">
      <c r="A566" s="9" t="s">
        <v>3015</v>
      </c>
      <c r="B566" s="9" t="s">
        <v>1524</v>
      </c>
      <c r="C566" s="9">
        <f>'200201'!E20</f>
        <v>0</v>
      </c>
    </row>
    <row r="568" spans="1:6" ht="15.75">
      <c r="A568" s="115" t="s">
        <v>1525</v>
      </c>
      <c r="B568" s="17" t="s">
        <v>1526</v>
      </c>
      <c r="C568" s="9">
        <f>SUM(C561:C566)</f>
        <v>1314187469</v>
      </c>
      <c r="E568" s="2538">
        <f>+C568-'200201'!E21</f>
        <v>0</v>
      </c>
      <c r="F568" s="9" t="s">
        <v>5957</v>
      </c>
    </row>
    <row r="569" spans="1:6" ht="15.75">
      <c r="A569" s="115"/>
      <c r="B569" s="9" t="s">
        <v>1520</v>
      </c>
    </row>
    <row r="570" spans="1:6">
      <c r="A570" s="9" t="s">
        <v>1527</v>
      </c>
      <c r="B570" s="9" t="s">
        <v>1528</v>
      </c>
      <c r="C570" s="9">
        <f>'200201'!E42+'202203'!H28</f>
        <v>409341871</v>
      </c>
      <c r="E570" s="2539">
        <f>+C570-'200201'!E42</f>
        <v>0</v>
      </c>
      <c r="F570" s="9" t="s">
        <v>5957</v>
      </c>
    </row>
    <row r="572" spans="1:6" ht="15.75">
      <c r="A572" s="115" t="s">
        <v>1529</v>
      </c>
      <c r="B572" s="17" t="s">
        <v>2298</v>
      </c>
      <c r="C572" s="401">
        <f>C568-C570</f>
        <v>904845598</v>
      </c>
      <c r="D572" s="401"/>
      <c r="E572" s="2539">
        <f>+C572-'200201'!E23</f>
        <v>0</v>
      </c>
      <c r="F572" s="9" t="s">
        <v>5957</v>
      </c>
    </row>
    <row r="573" spans="1:6" ht="15.75">
      <c r="A573" s="17"/>
      <c r="B573" s="115"/>
      <c r="C573" s="115"/>
    </row>
    <row r="574" spans="1:6" ht="15.75">
      <c r="A574" s="71" t="s">
        <v>1530</v>
      </c>
      <c r="B574" s="71"/>
      <c r="C574" s="71"/>
      <c r="D574" s="71"/>
      <c r="E574" s="71"/>
    </row>
    <row r="576" spans="1:6">
      <c r="A576" s="17" t="s">
        <v>1531</v>
      </c>
      <c r="B576" s="2540" t="s">
        <v>2298</v>
      </c>
      <c r="C576" s="676">
        <f>C606/C608</f>
        <v>0.50583801262325778</v>
      </c>
      <c r="D576" s="17"/>
      <c r="E576" s="676"/>
    </row>
    <row r="577" spans="1:5">
      <c r="A577" s="17"/>
      <c r="B577" s="2540"/>
    </row>
    <row r="578" spans="1:5">
      <c r="A578" s="17" t="s">
        <v>1772</v>
      </c>
      <c r="B578" s="2540" t="s">
        <v>2298</v>
      </c>
      <c r="C578" s="401">
        <f>C610</f>
        <v>1394559175</v>
      </c>
      <c r="D578" s="17"/>
      <c r="E578" s="401"/>
    </row>
    <row r="579" spans="1:5">
      <c r="A579" s="17"/>
      <c r="B579" s="2540"/>
    </row>
    <row r="580" spans="1:5">
      <c r="A580" s="294" t="s">
        <v>1532</v>
      </c>
      <c r="B580" s="2540"/>
    </row>
    <row r="581" spans="1:5">
      <c r="A581" s="17" t="s">
        <v>1533</v>
      </c>
      <c r="B581" s="2540" t="s">
        <v>2298</v>
      </c>
      <c r="C581" s="679">
        <f>C612/C610</f>
        <v>0.47263895058451</v>
      </c>
      <c r="D581" s="17"/>
      <c r="E581" s="679"/>
    </row>
    <row r="582" spans="1:5">
      <c r="A582" s="17" t="s">
        <v>1534</v>
      </c>
      <c r="B582" s="2540" t="s">
        <v>2298</v>
      </c>
      <c r="C582" s="679">
        <f>C614/C610</f>
        <v>0</v>
      </c>
      <c r="D582" s="17"/>
      <c r="E582" s="679"/>
    </row>
    <row r="583" spans="1:5">
      <c r="A583" s="17" t="s">
        <v>1535</v>
      </c>
      <c r="B583" s="2540" t="s">
        <v>2298</v>
      </c>
      <c r="C583" s="679">
        <f>C616/C610</f>
        <v>0.46259404374145685</v>
      </c>
      <c r="D583" s="17"/>
      <c r="E583" s="679"/>
    </row>
    <row r="584" spans="1:5">
      <c r="A584" s="17" t="s">
        <v>1536</v>
      </c>
      <c r="B584" s="2540" t="s">
        <v>2298</v>
      </c>
      <c r="C584" s="679">
        <f>C618/C610</f>
        <v>6.4767005674033165E-2</v>
      </c>
      <c r="D584" s="17"/>
      <c r="E584" s="679"/>
    </row>
    <row r="585" spans="1:5">
      <c r="A585" s="17"/>
      <c r="B585" s="2540"/>
      <c r="C585" s="680"/>
      <c r="D585" s="17"/>
      <c r="E585" s="680"/>
    </row>
    <row r="586" spans="1:5">
      <c r="A586" s="17" t="s">
        <v>1537</v>
      </c>
      <c r="B586" s="2540" t="s">
        <v>2298</v>
      </c>
      <c r="C586" s="676">
        <f>C620/C622</f>
        <v>3.4775308066492574</v>
      </c>
      <c r="D586" s="17"/>
      <c r="E586" s="676"/>
    </row>
    <row r="587" spans="1:5">
      <c r="A587" s="17"/>
      <c r="B587" s="2540"/>
    </row>
    <row r="588" spans="1:5">
      <c r="A588" s="17" t="s">
        <v>1538</v>
      </c>
      <c r="B588" s="2540" t="s">
        <v>2298</v>
      </c>
      <c r="C588" s="679">
        <f>C624/C626</f>
        <v>0.7176990911632869</v>
      </c>
      <c r="D588" s="17"/>
      <c r="E588" s="679"/>
    </row>
    <row r="589" spans="1:5">
      <c r="A589" s="17"/>
      <c r="B589" s="2540"/>
      <c r="C589" s="679"/>
      <c r="D589" s="17"/>
      <c r="E589" s="679"/>
    </row>
    <row r="590" spans="1:5">
      <c r="A590" s="17" t="s">
        <v>1539</v>
      </c>
      <c r="B590" s="2540" t="s">
        <v>2298</v>
      </c>
      <c r="C590" s="679">
        <f>C626/C616</f>
        <v>9.1792997056300535E-2</v>
      </c>
      <c r="D590" s="17"/>
      <c r="E590" s="679"/>
    </row>
    <row r="591" spans="1:5">
      <c r="A591" s="17"/>
      <c r="B591" s="2540"/>
    </row>
    <row r="592" spans="1:5">
      <c r="A592" s="17" t="s">
        <v>1540</v>
      </c>
      <c r="B592" s="2540"/>
    </row>
    <row r="593" spans="1:5">
      <c r="A593" s="17" t="s">
        <v>1541</v>
      </c>
      <c r="B593" s="2540" t="s">
        <v>2298</v>
      </c>
      <c r="C593" s="679">
        <f>C628/C630</f>
        <v>1.0470666020151813</v>
      </c>
      <c r="D593" s="17"/>
      <c r="E593" s="679"/>
    </row>
    <row r="594" spans="1:5">
      <c r="A594" s="17"/>
      <c r="B594" s="2540"/>
      <c r="C594" s="679"/>
      <c r="D594" s="17"/>
      <c r="E594" s="679"/>
    </row>
    <row r="595" spans="1:5">
      <c r="A595" s="17" t="s">
        <v>1542</v>
      </c>
      <c r="B595" s="2540" t="s">
        <v>2298</v>
      </c>
      <c r="C595" s="673">
        <f>C626/C632</f>
        <v>29608.508999999998</v>
      </c>
      <c r="D595" s="17"/>
      <c r="E595" s="673"/>
    </row>
    <row r="596" spans="1:5">
      <c r="A596" s="17"/>
      <c r="B596" s="2540"/>
      <c r="C596" s="673"/>
      <c r="D596" s="17"/>
      <c r="E596" s="673"/>
    </row>
    <row r="597" spans="1:5">
      <c r="A597" s="17" t="s">
        <v>1543</v>
      </c>
      <c r="B597" s="2540" t="s">
        <v>2298</v>
      </c>
      <c r="C597" s="673">
        <f>C616/C632</f>
        <v>322557.38400000002</v>
      </c>
      <c r="D597" s="17"/>
      <c r="E597" s="673"/>
    </row>
    <row r="598" spans="1:5">
      <c r="A598" s="17"/>
      <c r="B598" s="2540"/>
      <c r="C598" s="673"/>
      <c r="D598" s="17"/>
      <c r="E598" s="673"/>
    </row>
    <row r="599" spans="1:5">
      <c r="A599" s="17" t="s">
        <v>1544</v>
      </c>
      <c r="B599" s="2540" t="s">
        <v>2298</v>
      </c>
      <c r="C599" s="673">
        <f>C624/C632</f>
        <v>21250</v>
      </c>
      <c r="D599" s="17"/>
      <c r="E599" s="673"/>
    </row>
    <row r="600" spans="1:5">
      <c r="A600" s="17"/>
      <c r="B600" s="2540"/>
      <c r="C600" s="673"/>
      <c r="D600" s="17"/>
      <c r="E600" s="673"/>
    </row>
    <row r="601" spans="1:5">
      <c r="A601" s="17" t="s">
        <v>1545</v>
      </c>
      <c r="B601" s="2540" t="s">
        <v>2298</v>
      </c>
      <c r="C601" s="679">
        <f>C634/C610</f>
        <v>0.29091442462454131</v>
      </c>
      <c r="D601" s="17"/>
      <c r="E601" s="679"/>
    </row>
    <row r="604" spans="1:5" ht="15.75">
      <c r="A604" s="17"/>
      <c r="B604" s="2542" t="s">
        <v>1546</v>
      </c>
    </row>
    <row r="605" spans="1:5" ht="15.75">
      <c r="A605" s="17"/>
      <c r="B605" s="2542" t="s">
        <v>1547</v>
      </c>
      <c r="C605" s="2542" t="str">
        <f>$C$16</f>
        <v>December 31, 2016</v>
      </c>
    </row>
    <row r="606" spans="1:5">
      <c r="A606" s="9" t="s">
        <v>1548</v>
      </c>
      <c r="B606" s="9" t="s">
        <v>1549</v>
      </c>
      <c r="C606" s="9">
        <f>C64</f>
        <v>183538871</v>
      </c>
    </row>
    <row r="608" spans="1:5">
      <c r="A608" s="9" t="s">
        <v>1550</v>
      </c>
      <c r="B608" s="9" t="s">
        <v>1551</v>
      </c>
      <c r="C608" s="9">
        <f>C128</f>
        <v>362841199</v>
      </c>
    </row>
    <row r="610" spans="1:3">
      <c r="A610" s="9" t="s">
        <v>1772</v>
      </c>
      <c r="B610" s="9" t="s">
        <v>2298</v>
      </c>
      <c r="C610" s="9">
        <f>SUM(C612:C618)</f>
        <v>1394559175</v>
      </c>
    </row>
    <row r="612" spans="1:3">
      <c r="A612" s="9" t="s">
        <v>1668</v>
      </c>
      <c r="B612" s="9" t="s">
        <v>1552</v>
      </c>
      <c r="C612" s="9">
        <f>C111</f>
        <v>659122985</v>
      </c>
    </row>
    <row r="614" spans="1:3">
      <c r="A614" s="9" t="s">
        <v>1770</v>
      </c>
      <c r="B614" s="9" t="s">
        <v>1553</v>
      </c>
      <c r="C614" s="9">
        <f>C91</f>
        <v>0</v>
      </c>
    </row>
    <row r="616" spans="1:3">
      <c r="A616" s="9" t="s">
        <v>1554</v>
      </c>
      <c r="B616" s="9" t="s">
        <v>1555</v>
      </c>
      <c r="C616" s="9">
        <f>C102-C91</f>
        <v>645114768</v>
      </c>
    </row>
    <row r="617" spans="1:3">
      <c r="A617" s="9" t="s">
        <v>1556</v>
      </c>
    </row>
    <row r="618" spans="1:3">
      <c r="A618" s="9" t="s">
        <v>1557</v>
      </c>
      <c r="B618" s="9" t="s">
        <v>1558</v>
      </c>
      <c r="C618" s="9">
        <f>C114+C116+C122</f>
        <v>90321422</v>
      </c>
    </row>
    <row r="620" spans="1:3">
      <c r="A620" s="9" t="s">
        <v>1559</v>
      </c>
      <c r="B620" s="9" t="s">
        <v>1560</v>
      </c>
      <c r="C620" s="9">
        <f>C645</f>
        <v>124407211</v>
      </c>
    </row>
    <row r="622" spans="1:3">
      <c r="A622" s="9" t="s">
        <v>1561</v>
      </c>
      <c r="B622" s="9" t="s">
        <v>1562</v>
      </c>
      <c r="C622" s="9">
        <f>C248</f>
        <v>35774582</v>
      </c>
    </row>
    <row r="624" spans="1:3">
      <c r="A624" s="9" t="s">
        <v>791</v>
      </c>
      <c r="B624" s="9" t="s">
        <v>1563</v>
      </c>
      <c r="C624" s="2538">
        <f>C268</f>
        <v>42500000</v>
      </c>
    </row>
    <row r="626" spans="1:5">
      <c r="A626" s="9" t="s">
        <v>2016</v>
      </c>
      <c r="B626" s="9" t="s">
        <v>1564</v>
      </c>
      <c r="C626" s="9">
        <f>C249-C267</f>
        <v>59217018</v>
      </c>
    </row>
    <row r="627" spans="1:5">
      <c r="A627" s="9" t="s">
        <v>1565</v>
      </c>
    </row>
    <row r="628" spans="1:5">
      <c r="A628" s="9" t="s">
        <v>1566</v>
      </c>
      <c r="B628" s="9" t="s">
        <v>1567</v>
      </c>
      <c r="C628" s="9">
        <f>C300</f>
        <v>148882486</v>
      </c>
    </row>
    <row r="630" spans="1:5">
      <c r="A630" s="9" t="s">
        <v>1568</v>
      </c>
      <c r="B630" s="9" t="s">
        <v>1569</v>
      </c>
      <c r="C630" s="9">
        <f>-C303</f>
        <v>142190082</v>
      </c>
    </row>
    <row r="632" spans="1:5">
      <c r="A632" s="17" t="s">
        <v>1570</v>
      </c>
      <c r="B632" s="17" t="s">
        <v>1571</v>
      </c>
      <c r="C632" s="305">
        <f>'250251'!G40</f>
        <v>2000</v>
      </c>
      <c r="D632" s="17"/>
      <c r="E632" s="674"/>
    </row>
    <row r="634" spans="1:5">
      <c r="A634" s="9" t="s">
        <v>1572</v>
      </c>
      <c r="B634" s="9" t="s">
        <v>1573</v>
      </c>
      <c r="C634" s="9">
        <f>C73-C132</f>
        <v>405697380</v>
      </c>
    </row>
    <row r="636" spans="1:5">
      <c r="A636" s="9" t="s">
        <v>1574</v>
      </c>
      <c r="B636" s="9" t="s">
        <v>1575</v>
      </c>
      <c r="C636" s="9">
        <f>'320323'!V44</f>
        <v>412</v>
      </c>
    </row>
    <row r="638" spans="1:5">
      <c r="A638" s="294" t="s">
        <v>1576</v>
      </c>
    </row>
    <row r="639" spans="1:5">
      <c r="A639" s="9" t="s">
        <v>1577</v>
      </c>
      <c r="B639" s="9" t="s">
        <v>1578</v>
      </c>
      <c r="C639" s="9">
        <f>C209</f>
        <v>78162359</v>
      </c>
    </row>
    <row r="640" spans="1:5">
      <c r="A640" s="9" t="s">
        <v>1579</v>
      </c>
      <c r="B640" s="9" t="s">
        <v>1580</v>
      </c>
      <c r="C640" s="9">
        <f>C173</f>
        <v>21815187</v>
      </c>
    </row>
    <row r="641" spans="1:3">
      <c r="A641" s="9" t="s">
        <v>1581</v>
      </c>
      <c r="B641" s="9" t="s">
        <v>1582</v>
      </c>
      <c r="C641" s="9">
        <f>C196</f>
        <v>10227084</v>
      </c>
    </row>
    <row r="642" spans="1:3">
      <c r="A642" s="9" t="s">
        <v>1583</v>
      </c>
      <c r="B642" s="9" t="s">
        <v>1584</v>
      </c>
      <c r="C642" s="9">
        <f>C228</f>
        <v>14744516</v>
      </c>
    </row>
    <row r="643" spans="1:3">
      <c r="A643" s="9" t="s">
        <v>1585</v>
      </c>
      <c r="B643" s="9" t="s">
        <v>1586</v>
      </c>
      <c r="C643" s="9">
        <f>C234</f>
        <v>527709</v>
      </c>
    </row>
    <row r="644" spans="1:3">
      <c r="A644" s="9" t="s">
        <v>1587</v>
      </c>
      <c r="B644" s="9" t="s">
        <v>1588</v>
      </c>
      <c r="C644" s="9">
        <f>C237</f>
        <v>14226</v>
      </c>
    </row>
    <row r="645" spans="1:3">
      <c r="A645" s="9" t="s">
        <v>1589</v>
      </c>
      <c r="B645" s="9" t="s">
        <v>2298</v>
      </c>
      <c r="C645" s="9">
        <f>SUM(C639:C642)-C643-C644</f>
        <v>124407211</v>
      </c>
    </row>
  </sheetData>
  <pageMargins left="0.5" right="0.5" top="0.5" bottom="0.5" header="0.5" footer="0.5"/>
  <pageSetup scale="55" orientation="portrait" r:id="rId1"/>
  <headerFooter alignWithMargins="0"/>
  <rowBreaks count="9" manualBreakCount="9">
    <brk id="80" max="16383" man="1"/>
    <brk id="153" max="16383" man="1"/>
    <brk id="210" max="16383" man="1"/>
    <brk id="277" max="16383" man="1"/>
    <brk id="334" max="16383" man="1"/>
    <brk id="418" max="16383" man="1"/>
    <brk id="491" max="16383" man="1"/>
    <brk id="535" max="16383" man="1"/>
    <brk id="60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3/6/2014 6:52:40 PM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3/6/2014 6:52:40 PM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3/6/2014 6:52:40 PM</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10D00F21FBCFC49B4CBD90A1383DEA5" ma:contentTypeVersion="49" ma:contentTypeDescription="Create a new document." ma:contentTypeScope="" ma:versionID="51647a948e49e0a7d4ce68442cb701b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2E58C9-30F2-4733-8809-63F5548F8FD8}">
  <ds:schemaRef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19E350C-421E-477C-86E7-D4684891FEA0}">
  <ds:schemaRefs>
    <ds:schemaRef ds:uri="http://schemas.microsoft.com/sharepoint/v3/contenttype/forms"/>
  </ds:schemaRefs>
</ds:datastoreItem>
</file>

<file path=customXml/itemProps3.xml><?xml version="1.0" encoding="utf-8"?>
<ds:datastoreItem xmlns:ds="http://schemas.openxmlformats.org/officeDocument/2006/customXml" ds:itemID="{B7AD107C-C067-41C1-92EB-A0431A98D0BD}">
  <ds:schemaRefs>
    <ds:schemaRef ds:uri="http://schemas.microsoft.com/sharepoint/events"/>
  </ds:schemaRefs>
</ds:datastoreItem>
</file>

<file path=customXml/itemProps4.xml><?xml version="1.0" encoding="utf-8"?>
<ds:datastoreItem xmlns:ds="http://schemas.openxmlformats.org/officeDocument/2006/customXml" ds:itemID="{54801A65-7C93-493B-848F-CFCE57C3AD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171</vt:i4>
      </vt:variant>
    </vt:vector>
  </HeadingPairs>
  <TitlesOfParts>
    <vt:vector size="255" baseType="lpstr">
      <vt:lpstr>README</vt:lpstr>
      <vt:lpstr>Data Sheet</vt:lpstr>
      <vt:lpstr>Cover</vt:lpstr>
      <vt:lpstr>Comments</vt:lpstr>
      <vt:lpstr>Gen Inst</vt:lpstr>
      <vt:lpstr>Table</vt:lpstr>
      <vt:lpstr>101</vt:lpstr>
      <vt:lpstr>102</vt:lpstr>
      <vt:lpstr>103</vt:lpstr>
      <vt:lpstr>104105</vt:lpstr>
      <vt:lpstr>106107</vt:lpstr>
      <vt:lpstr>108109</vt:lpstr>
      <vt:lpstr>110113</vt:lpstr>
      <vt:lpstr>114117</vt:lpstr>
      <vt:lpstr>118119</vt:lpstr>
      <vt:lpstr>120121</vt:lpstr>
      <vt:lpstr>122123</vt:lpstr>
      <vt:lpstr>122a122b</vt:lpstr>
      <vt:lpstr>200201</vt:lpstr>
      <vt:lpstr>202203</vt:lpstr>
      <vt:lpstr>204207</vt:lpstr>
      <vt:lpstr>213</vt:lpstr>
      <vt:lpstr>214</vt:lpstr>
      <vt:lpstr>216</vt:lpstr>
      <vt:lpstr>217</vt:lpstr>
      <vt:lpstr>218</vt:lpstr>
      <vt:lpstr>219</vt:lpstr>
      <vt:lpstr>221</vt:lpstr>
      <vt:lpstr>224225</vt:lpstr>
      <vt:lpstr>227</vt:lpstr>
      <vt:lpstr>228229</vt:lpstr>
      <vt:lpstr>230</vt:lpstr>
      <vt:lpstr>231</vt:lpstr>
      <vt:lpstr>232</vt:lpstr>
      <vt:lpstr>233</vt:lpstr>
      <vt:lpstr>234</vt:lpstr>
      <vt:lpstr>250251</vt:lpstr>
      <vt:lpstr>253</vt:lpstr>
      <vt:lpstr>254</vt:lpstr>
      <vt:lpstr>256257</vt:lpstr>
      <vt:lpstr>261</vt:lpstr>
      <vt:lpstr>262263</vt:lpstr>
      <vt:lpstr>266267</vt:lpstr>
      <vt:lpstr>269</vt:lpstr>
      <vt:lpstr>272273</vt:lpstr>
      <vt:lpstr>274275</vt:lpstr>
      <vt:lpstr>276277</vt:lpstr>
      <vt:lpstr>278</vt:lpstr>
      <vt:lpstr>300301</vt:lpstr>
      <vt:lpstr>300B EST ESCO</vt:lpstr>
      <vt:lpstr>302</vt:lpstr>
      <vt:lpstr>304</vt:lpstr>
      <vt:lpstr>310311</vt:lpstr>
      <vt:lpstr>320323</vt:lpstr>
      <vt:lpstr>326327</vt:lpstr>
      <vt:lpstr>328330</vt:lpstr>
      <vt:lpstr>331</vt:lpstr>
      <vt:lpstr>332</vt:lpstr>
      <vt:lpstr>335</vt:lpstr>
      <vt:lpstr>336</vt:lpstr>
      <vt:lpstr>337</vt:lpstr>
      <vt:lpstr>340</vt:lpstr>
      <vt:lpstr>350351</vt:lpstr>
      <vt:lpstr>352353</vt:lpstr>
      <vt:lpstr>354355</vt:lpstr>
      <vt:lpstr>356</vt:lpstr>
      <vt:lpstr>397</vt:lpstr>
      <vt:lpstr>398</vt:lpstr>
      <vt:lpstr>400</vt:lpstr>
      <vt:lpstr>400a</vt:lpstr>
      <vt:lpstr>401</vt:lpstr>
      <vt:lpstr>402403</vt:lpstr>
      <vt:lpstr>406407</vt:lpstr>
      <vt:lpstr>408409</vt:lpstr>
      <vt:lpstr>410411</vt:lpstr>
      <vt:lpstr>414416</vt:lpstr>
      <vt:lpstr>419420</vt:lpstr>
      <vt:lpstr>422423</vt:lpstr>
      <vt:lpstr>424425</vt:lpstr>
      <vt:lpstr>426427</vt:lpstr>
      <vt:lpstr>429</vt:lpstr>
      <vt:lpstr>430</vt:lpstr>
      <vt:lpstr>450</vt:lpstr>
      <vt:lpstr>BOOK</vt:lpstr>
      <vt:lpstr>_101</vt:lpstr>
      <vt:lpstr>_101PM</vt:lpstr>
      <vt:lpstr>_102</vt:lpstr>
      <vt:lpstr>_102PM</vt:lpstr>
      <vt:lpstr>_103</vt:lpstr>
      <vt:lpstr>_103PM</vt:lpstr>
      <vt:lpstr>_104105</vt:lpstr>
      <vt:lpstr>_104105PM</vt:lpstr>
      <vt:lpstr>_106107</vt:lpstr>
      <vt:lpstr>_106107PM</vt:lpstr>
      <vt:lpstr>_108109</vt:lpstr>
      <vt:lpstr>_108109PM</vt:lpstr>
      <vt:lpstr>_110113</vt:lpstr>
      <vt:lpstr>_110113PM</vt:lpstr>
      <vt:lpstr>_114117</vt:lpstr>
      <vt:lpstr>_114117PM</vt:lpstr>
      <vt:lpstr>_118119</vt:lpstr>
      <vt:lpstr>_118119PM</vt:lpstr>
      <vt:lpstr>_120121</vt:lpstr>
      <vt:lpstr>_120121PM</vt:lpstr>
      <vt:lpstr>_122123</vt:lpstr>
      <vt:lpstr>_122123PM</vt:lpstr>
      <vt:lpstr>_200201</vt:lpstr>
      <vt:lpstr>_200201PM</vt:lpstr>
      <vt:lpstr>_202203</vt:lpstr>
      <vt:lpstr>_202203PM</vt:lpstr>
      <vt:lpstr>_204207</vt:lpstr>
      <vt:lpstr>_204207PM</vt:lpstr>
      <vt:lpstr>_213</vt:lpstr>
      <vt:lpstr>_213PM</vt:lpstr>
      <vt:lpstr>_214</vt:lpstr>
      <vt:lpstr>_214PM</vt:lpstr>
      <vt:lpstr>_216</vt:lpstr>
      <vt:lpstr>_217</vt:lpstr>
      <vt:lpstr>_217PM</vt:lpstr>
      <vt:lpstr>_218</vt:lpstr>
      <vt:lpstr>_219</vt:lpstr>
      <vt:lpstr>_221</vt:lpstr>
      <vt:lpstr>_221PM</vt:lpstr>
      <vt:lpstr>_224225</vt:lpstr>
      <vt:lpstr>_227</vt:lpstr>
      <vt:lpstr>_227PM</vt:lpstr>
      <vt:lpstr>_228229</vt:lpstr>
      <vt:lpstr>_228229PM</vt:lpstr>
      <vt:lpstr>_230</vt:lpstr>
      <vt:lpstr>_230PM</vt:lpstr>
      <vt:lpstr>_232</vt:lpstr>
      <vt:lpstr>_233</vt:lpstr>
      <vt:lpstr>_234</vt:lpstr>
      <vt:lpstr>_250251</vt:lpstr>
      <vt:lpstr>_253</vt:lpstr>
      <vt:lpstr>_253PM</vt:lpstr>
      <vt:lpstr>_254</vt:lpstr>
      <vt:lpstr>_256257</vt:lpstr>
      <vt:lpstr>_261</vt:lpstr>
      <vt:lpstr>_262263</vt:lpstr>
      <vt:lpstr>_262263PM</vt:lpstr>
      <vt:lpstr>_266267</vt:lpstr>
      <vt:lpstr>_269</vt:lpstr>
      <vt:lpstr>_272273</vt:lpstr>
      <vt:lpstr>_274275</vt:lpstr>
      <vt:lpstr>_276277</vt:lpstr>
      <vt:lpstr>_278</vt:lpstr>
      <vt:lpstr>_300301</vt:lpstr>
      <vt:lpstr>_300301PM</vt:lpstr>
      <vt:lpstr>_304</vt:lpstr>
      <vt:lpstr>_304PM</vt:lpstr>
      <vt:lpstr>_310311</vt:lpstr>
      <vt:lpstr>_310311PM</vt:lpstr>
      <vt:lpstr>_320323</vt:lpstr>
      <vt:lpstr>_320323PM</vt:lpstr>
      <vt:lpstr>_326327</vt:lpstr>
      <vt:lpstr>_326327PM</vt:lpstr>
      <vt:lpstr>_328330</vt:lpstr>
      <vt:lpstr>_328330PM</vt:lpstr>
      <vt:lpstr>_332</vt:lpstr>
      <vt:lpstr>_332PM</vt:lpstr>
      <vt:lpstr>_335</vt:lpstr>
      <vt:lpstr>_335PM</vt:lpstr>
      <vt:lpstr>_336</vt:lpstr>
      <vt:lpstr>_336PM</vt:lpstr>
      <vt:lpstr>_337</vt:lpstr>
      <vt:lpstr>_337PM</vt:lpstr>
      <vt:lpstr>_340</vt:lpstr>
      <vt:lpstr>_340PM</vt:lpstr>
      <vt:lpstr>_350351</vt:lpstr>
      <vt:lpstr>_350351PM</vt:lpstr>
      <vt:lpstr>_352353</vt:lpstr>
      <vt:lpstr>_352353PM</vt:lpstr>
      <vt:lpstr>_354355</vt:lpstr>
      <vt:lpstr>_354355PM</vt:lpstr>
      <vt:lpstr>_356</vt:lpstr>
      <vt:lpstr>_356PM</vt:lpstr>
      <vt:lpstr>_401</vt:lpstr>
      <vt:lpstr>_401PM</vt:lpstr>
      <vt:lpstr>_402403</vt:lpstr>
      <vt:lpstr>_402403PM</vt:lpstr>
      <vt:lpstr>_406407</vt:lpstr>
      <vt:lpstr>_406407PM</vt:lpstr>
      <vt:lpstr>_408409</vt:lpstr>
      <vt:lpstr>_408409PM</vt:lpstr>
      <vt:lpstr>_410411</vt:lpstr>
      <vt:lpstr>_410411PM</vt:lpstr>
      <vt:lpstr>_422423</vt:lpstr>
      <vt:lpstr>_422423PM</vt:lpstr>
      <vt:lpstr>_424425</vt:lpstr>
      <vt:lpstr>_424425PM</vt:lpstr>
      <vt:lpstr>_426427</vt:lpstr>
      <vt:lpstr>_426427PM</vt:lpstr>
      <vt:lpstr>_429</vt:lpstr>
      <vt:lpstr>_429PM</vt:lpstr>
      <vt:lpstr>_450</vt:lpstr>
      <vt:lpstr>BOOK</vt:lpstr>
      <vt:lpstr>COVER</vt:lpstr>
      <vt:lpstr>COVERPM</vt:lpstr>
      <vt:lpstr>DATA_SHEET</vt:lpstr>
      <vt:lpstr>GENINST</vt:lpstr>
      <vt:lpstr>GENINSTPM</vt:lpstr>
      <vt:lpstr>'102'!Print_Area</vt:lpstr>
      <vt:lpstr>'103'!Print_Area</vt:lpstr>
      <vt:lpstr>'106107'!Print_Area</vt:lpstr>
      <vt:lpstr>'108109'!Print_Area</vt:lpstr>
      <vt:lpstr>'120121'!Print_Area</vt:lpstr>
      <vt:lpstr>'122123'!Print_Area</vt:lpstr>
      <vt:lpstr>'122a122b'!Print_Area</vt:lpstr>
      <vt:lpstr>'214'!Print_Area</vt:lpstr>
      <vt:lpstr>'216'!Print_Area</vt:lpstr>
      <vt:lpstr>'217'!Print_Area</vt:lpstr>
      <vt:lpstr>'218'!Print_Area</vt:lpstr>
      <vt:lpstr>'219'!Print_Area</vt:lpstr>
      <vt:lpstr>'221'!Print_Area</vt:lpstr>
      <vt:lpstr>'224225'!Print_Area</vt:lpstr>
      <vt:lpstr>'227'!Print_Area</vt:lpstr>
      <vt:lpstr>'228229'!Print_Area</vt:lpstr>
      <vt:lpstr>'230'!Print_Area</vt:lpstr>
      <vt:lpstr>'232'!Print_Area</vt:lpstr>
      <vt:lpstr>'233'!Print_Area</vt:lpstr>
      <vt:lpstr>'234'!Print_Area</vt:lpstr>
      <vt:lpstr>'250251'!Print_Area</vt:lpstr>
      <vt:lpstr>'254'!Print_Area</vt:lpstr>
      <vt:lpstr>'272273'!Print_Area</vt:lpstr>
      <vt:lpstr>'274275'!Print_Area</vt:lpstr>
      <vt:lpstr>'276277'!Print_Area</vt:lpstr>
      <vt:lpstr>'278'!Print_Area</vt:lpstr>
      <vt:lpstr>'300301'!Print_Area</vt:lpstr>
      <vt:lpstr>'304'!Print_Area</vt:lpstr>
      <vt:lpstr>'310311'!Print_Area</vt:lpstr>
      <vt:lpstr>'326327'!Print_Area</vt:lpstr>
      <vt:lpstr>'328330'!Print_Area</vt:lpstr>
      <vt:lpstr>'332'!Print_Area</vt:lpstr>
      <vt:lpstr>'335'!Print_Area</vt:lpstr>
      <vt:lpstr>'336'!Print_Area</vt:lpstr>
      <vt:lpstr>'340'!Print_Area</vt:lpstr>
      <vt:lpstr>'352353'!Print_Area</vt:lpstr>
      <vt:lpstr>'354355'!Print_Area</vt:lpstr>
      <vt:lpstr>'397'!Print_Area</vt:lpstr>
      <vt:lpstr>'402403'!Print_Area</vt:lpstr>
      <vt:lpstr>'406407'!Print_Area</vt:lpstr>
      <vt:lpstr>'410411'!Print_Area</vt:lpstr>
      <vt:lpstr>'414416'!Print_Area</vt:lpstr>
      <vt:lpstr>'422423'!Print_Area</vt:lpstr>
      <vt:lpstr>'430'!Print_Area</vt:lpstr>
      <vt:lpstr>'450'!Print_Area</vt:lpstr>
      <vt:lpstr>BOOK!Print_Area</vt:lpstr>
      <vt:lpstr>'Data Sheet'!Print_Area</vt:lpstr>
      <vt:lpstr>README!Print_Area</vt:lpstr>
      <vt:lpstr>Table!Print_Area</vt:lpstr>
      <vt:lpstr>PRINTALLPM</vt:lpstr>
      <vt:lpstr>README</vt:lpstr>
      <vt:lpstr>TABLE</vt:lpstr>
      <vt:lpstr>TABLEPM</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Murphy, John P</cp:lastModifiedBy>
  <cp:lastPrinted>2017-04-28T19:49:18Z</cp:lastPrinted>
  <dcterms:created xsi:type="dcterms:W3CDTF">1999-04-16T13:35:52Z</dcterms:created>
  <dcterms:modified xsi:type="dcterms:W3CDTF">2017-04-28T20:05:27Z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0x010100910D00F21FBCFC49B4CBD90A1383DEA5</vt:lpwstr>
  </property>
</Properties>
</file>